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03"/>
  <workbookPr hidePivotFieldList="1" defaultThemeVersion="124226"/>
  <mc:AlternateContent xmlns:mc="http://schemas.openxmlformats.org/markup-compatibility/2006">
    <mc:Choice Requires="x15">
      <x15ac:absPath xmlns:x15ac="http://schemas.microsoft.com/office/spreadsheetml/2010/11/ac" url="C:\Users\sanho\Dropbox\Mi PC (LAPTOP-E1HQKN0C)\Downloads\"/>
    </mc:Choice>
  </mc:AlternateContent>
  <xr:revisionPtr revIDLastSave="1" documentId="13_ncr:1_{B63342E2-F6E7-4FB5-9046-B35A369BDFF6}" xr6:coauthVersionLast="47" xr6:coauthVersionMax="47" xr10:uidLastSave="{7AA217AB-4889-40F0-AF38-CA162F496DE6}"/>
  <bookViews>
    <workbookView xWindow="-120" yWindow="-120" windowWidth="20730" windowHeight="11160" tabRatio="882" firstSheet="2" activeTab="2" xr2:uid="{00000000-000D-0000-FFFF-FFFF00000000}"/>
  </bookViews>
  <sheets>
    <sheet name="Intructivo " sheetId="21" r:id="rId1"/>
    <sheet name="CONTEXTO" sheetId="22" r:id="rId2"/>
    <sheet name="Mapa de Riesgos" sheetId="1" r:id="rId3"/>
    <sheet name="Matriz Calor Inherente" sheetId="18" r:id="rId4"/>
    <sheet name="Matriz Calor Residual" sheetId="19" r:id="rId5"/>
    <sheet name="Tabla probabilidad" sheetId="12" r:id="rId6"/>
    <sheet name="Tabla Impacto" sheetId="13" r:id="rId7"/>
    <sheet name="Tabla Valoración controles" sheetId="15" r:id="rId8"/>
    <sheet name="Opciones Tratamiento" sheetId="16" state="hidden" r:id="rId9"/>
    <sheet name="Hoja1" sheetId="11" state="hidden" r:id="rId10"/>
  </sheets>
  <calcPr calcId="191028"/>
  <pivotCaches>
    <pivotCache cacheId="1547" r:id="rId11"/>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H60" i="1" l="1"/>
  <c r="I60" i="1" s="1"/>
  <c r="T66" i="1"/>
  <c r="T60" i="1"/>
  <c r="K61" i="1"/>
  <c r="Q61" i="1"/>
  <c r="T61" i="1"/>
  <c r="K62" i="1"/>
  <c r="Q62" i="1"/>
  <c r="T62" i="1"/>
  <c r="K63" i="1"/>
  <c r="Q63" i="1"/>
  <c r="T63" i="1"/>
  <c r="K64" i="1"/>
  <c r="Q64" i="1"/>
  <c r="T64" i="1"/>
  <c r="K65" i="1"/>
  <c r="Q65" i="1"/>
  <c r="T65" i="1"/>
  <c r="H66" i="1"/>
  <c r="I66" i="1" s="1"/>
  <c r="K67" i="1"/>
  <c r="Q67" i="1"/>
  <c r="T67" i="1"/>
  <c r="K68" i="1"/>
  <c r="Q68" i="1"/>
  <c r="T68" i="1"/>
  <c r="K69" i="1"/>
  <c r="Q69" i="1"/>
  <c r="T69" i="1"/>
  <c r="K70" i="1"/>
  <c r="Q70" i="1"/>
  <c r="T70" i="1"/>
  <c r="K71" i="1"/>
  <c r="Q71" i="1"/>
  <c r="T71" i="1"/>
  <c r="AB64" i="1" l="1"/>
  <c r="AA64" i="1" s="1"/>
  <c r="X68" i="1"/>
  <c r="Y68" i="1" s="1"/>
  <c r="AB63" i="1"/>
  <c r="AA63" i="1" s="1"/>
  <c r="AB67" i="1"/>
  <c r="AA67" i="1" s="1"/>
  <c r="AB66" i="1"/>
  <c r="AA66" i="1" s="1"/>
  <c r="X66" i="1"/>
  <c r="Z66" i="1" s="1"/>
  <c r="X62" i="1"/>
  <c r="Z62" i="1" s="1"/>
  <c r="X71" i="1"/>
  <c r="Z71" i="1" s="1"/>
  <c r="X67" i="1"/>
  <c r="Z67" i="1" s="1"/>
  <c r="X65" i="1"/>
  <c r="Y65" i="1" s="1"/>
  <c r="X63" i="1"/>
  <c r="Z63" i="1" s="1"/>
  <c r="X70" i="1"/>
  <c r="Y70" i="1" s="1"/>
  <c r="AB68" i="1"/>
  <c r="AA68" i="1" s="1"/>
  <c r="X64" i="1"/>
  <c r="Y64" i="1" s="1"/>
  <c r="X69" i="1"/>
  <c r="Z69" i="1" s="1"/>
  <c r="X60" i="1"/>
  <c r="AB70" i="1"/>
  <c r="AA70" i="1" s="1"/>
  <c r="AB62" i="1"/>
  <c r="AA62" i="1" s="1"/>
  <c r="AB71" i="1"/>
  <c r="AA71" i="1" s="1"/>
  <c r="AB69" i="1"/>
  <c r="AA69" i="1" s="1"/>
  <c r="AB61" i="1"/>
  <c r="AA61" i="1" s="1"/>
  <c r="AB65" i="1"/>
  <c r="AA65" i="1" s="1"/>
  <c r="X61" i="1"/>
  <c r="Z68" i="1" l="1"/>
  <c r="AC65" i="1"/>
  <c r="AC68" i="1"/>
  <c r="Y63" i="1"/>
  <c r="AC63" i="1" s="1"/>
  <c r="AC64" i="1"/>
  <c r="Y62" i="1"/>
  <c r="AC62" i="1" s="1"/>
  <c r="Z65" i="1"/>
  <c r="Y69" i="1"/>
  <c r="AC69" i="1" s="1"/>
  <c r="Y66" i="1"/>
  <c r="AC66" i="1" s="1"/>
  <c r="Y71" i="1"/>
  <c r="AC71" i="1" s="1"/>
  <c r="Y67" i="1"/>
  <c r="AC67" i="1" s="1"/>
  <c r="Z64" i="1"/>
  <c r="Z70" i="1"/>
  <c r="Y60" i="1"/>
  <c r="Z60" i="1"/>
  <c r="AC70" i="1"/>
  <c r="Y61" i="1"/>
  <c r="AC61" i="1" s="1"/>
  <c r="Z61" i="1"/>
  <c r="T24" i="1" l="1"/>
  <c r="T12" i="1" l="1"/>
  <c r="Q12" i="1"/>
  <c r="H12" i="1" l="1"/>
  <c r="I12" i="1" s="1"/>
  <c r="K59" i="1"/>
  <c r="K33" i="1"/>
  <c r="K19" i="1"/>
  <c r="K31" i="1"/>
  <c r="K51" i="1"/>
  <c r="K56" i="1"/>
  <c r="K32" i="1"/>
  <c r="K40" i="1"/>
  <c r="K50" i="1"/>
  <c r="K29" i="1"/>
  <c r="K37" i="1"/>
  <c r="K49" i="1"/>
  <c r="K58" i="1"/>
  <c r="K41" i="1"/>
  <c r="K26" i="1"/>
  <c r="K52" i="1"/>
  <c r="K39" i="1"/>
  <c r="K43" i="1"/>
  <c r="K23" i="1"/>
  <c r="K21" i="1"/>
  <c r="K57" i="1"/>
  <c r="K20" i="1"/>
  <c r="K34" i="1"/>
  <c r="K28" i="1"/>
  <c r="K35" i="1"/>
  <c r="K44" i="1"/>
  <c r="K22" i="1"/>
  <c r="K38" i="1"/>
  <c r="K25" i="1"/>
  <c r="K55" i="1"/>
  <c r="K45" i="1"/>
  <c r="K27" i="1"/>
  <c r="K53" i="1"/>
  <c r="K46" i="1"/>
  <c r="K47" i="1"/>
  <c r="F221" i="13" l="1"/>
  <c r="F211" i="13"/>
  <c r="F212" i="13"/>
  <c r="F213" i="13"/>
  <c r="F214" i="13"/>
  <c r="F215" i="13"/>
  <c r="F216" i="13"/>
  <c r="F217" i="13"/>
  <c r="F218" i="13"/>
  <c r="F219" i="13"/>
  <c r="F220" i="13"/>
  <c r="F210" i="13"/>
  <c r="K17" i="1"/>
  <c r="K16" i="1"/>
  <c r="K13" i="1"/>
  <c r="K14" i="1"/>
  <c r="B221" i="13" a="1"/>
  <c r="K15" i="1"/>
  <c r="B221" i="13" l="1"/>
  <c r="Q49" i="1"/>
  <c r="Q43" i="1"/>
  <c r="K60" i="1" l="1"/>
  <c r="L60" i="1" s="1"/>
  <c r="K66" i="1"/>
  <c r="L66" i="1" s="1"/>
  <c r="AL44" i="18"/>
  <c r="AJ44" i="18"/>
  <c r="AF44" i="18"/>
  <c r="AD44" i="18"/>
  <c r="Z44" i="18"/>
  <c r="X44" i="18"/>
  <c r="T44" i="18"/>
  <c r="R44" i="18"/>
  <c r="N44" i="18"/>
  <c r="L44" i="18"/>
  <c r="AL36" i="18"/>
  <c r="AJ36" i="18"/>
  <c r="AF36" i="18"/>
  <c r="AD36" i="18"/>
  <c r="Z36" i="18"/>
  <c r="X36" i="18"/>
  <c r="T36" i="18"/>
  <c r="R36" i="18"/>
  <c r="N36" i="18"/>
  <c r="L36" i="18"/>
  <c r="AL28" i="18"/>
  <c r="AJ28" i="18"/>
  <c r="AF28" i="18"/>
  <c r="AD28" i="18"/>
  <c r="Z28" i="18"/>
  <c r="X28" i="18"/>
  <c r="T28" i="18"/>
  <c r="R28" i="18"/>
  <c r="N28" i="18"/>
  <c r="L28" i="18"/>
  <c r="AL20" i="18"/>
  <c r="AJ20" i="18"/>
  <c r="AF20" i="18"/>
  <c r="AD20" i="18"/>
  <c r="Z20" i="18"/>
  <c r="X20" i="18"/>
  <c r="T20" i="18"/>
  <c r="R20" i="18"/>
  <c r="N20" i="18"/>
  <c r="L20" i="18"/>
  <c r="AL12" i="18"/>
  <c r="AJ12" i="18"/>
  <c r="AF12" i="18"/>
  <c r="AD12" i="18"/>
  <c r="Z12" i="18"/>
  <c r="X12" i="18"/>
  <c r="T12" i="18"/>
  <c r="R12" i="18"/>
  <c r="N12" i="18"/>
  <c r="L12" i="18"/>
  <c r="H210" i="13"/>
  <c r="M66" i="1" l="1"/>
  <c r="N66" i="1"/>
  <c r="N60" i="1"/>
  <c r="M60" i="1"/>
  <c r="AB60" i="1" s="1"/>
  <c r="AA60" i="1" s="1"/>
  <c r="AC60" i="1" s="1"/>
  <c r="T59" i="1"/>
  <c r="Q59" i="1"/>
  <c r="T58" i="1"/>
  <c r="Q58" i="1"/>
  <c r="T57" i="1"/>
  <c r="Q57" i="1"/>
  <c r="T56" i="1"/>
  <c r="Q56" i="1"/>
  <c r="T55" i="1"/>
  <c r="Q55" i="1"/>
  <c r="T54" i="1"/>
  <c r="H54" i="1"/>
  <c r="I54" i="1" s="1"/>
  <c r="T53" i="1"/>
  <c r="Q53" i="1"/>
  <c r="T52" i="1"/>
  <c r="Q52" i="1"/>
  <c r="T51" i="1"/>
  <c r="Q51" i="1"/>
  <c r="T50" i="1"/>
  <c r="Q50" i="1"/>
  <c r="T49" i="1"/>
  <c r="T48" i="1"/>
  <c r="Q48" i="1"/>
  <c r="H48" i="1"/>
  <c r="I48" i="1" s="1"/>
  <c r="T47" i="1"/>
  <c r="Q47" i="1"/>
  <c r="T46" i="1"/>
  <c r="Q46" i="1"/>
  <c r="T45" i="1"/>
  <c r="Q45" i="1"/>
  <c r="T44" i="1"/>
  <c r="Q44" i="1"/>
  <c r="T43" i="1"/>
  <c r="H42" i="1"/>
  <c r="I42" i="1" s="1"/>
  <c r="T41" i="1"/>
  <c r="Q41" i="1"/>
  <c r="T40" i="1"/>
  <c r="Q40" i="1"/>
  <c r="T39" i="1"/>
  <c r="Q39" i="1"/>
  <c r="T38" i="1"/>
  <c r="Q38" i="1"/>
  <c r="T37" i="1"/>
  <c r="Q37" i="1"/>
  <c r="I36" i="1"/>
  <c r="T35" i="1"/>
  <c r="Q35" i="1"/>
  <c r="T34" i="1"/>
  <c r="Q34" i="1"/>
  <c r="T33" i="1"/>
  <c r="Q33" i="1"/>
  <c r="T32" i="1"/>
  <c r="Q32" i="1"/>
  <c r="T31" i="1"/>
  <c r="Q31" i="1"/>
  <c r="Q30" i="1"/>
  <c r="H30" i="1"/>
  <c r="I30" i="1" s="1"/>
  <c r="T29" i="1"/>
  <c r="Q29" i="1"/>
  <c r="T28" i="1"/>
  <c r="Q28" i="1"/>
  <c r="T27" i="1"/>
  <c r="Q27" i="1"/>
  <c r="T26" i="1"/>
  <c r="Q26" i="1"/>
  <c r="T25" i="1"/>
  <c r="Q25" i="1"/>
  <c r="Q24" i="1"/>
  <c r="H24" i="1"/>
  <c r="I24" i="1" s="1"/>
  <c r="H18" i="1"/>
  <c r="Q17" i="1"/>
  <c r="Q16" i="1"/>
  <c r="T23" i="1"/>
  <c r="Q23" i="1"/>
  <c r="T22" i="1"/>
  <c r="Q22" i="1"/>
  <c r="T21" i="1"/>
  <c r="Q21" i="1"/>
  <c r="T20" i="1"/>
  <c r="Q20" i="1"/>
  <c r="T19" i="1"/>
  <c r="Q19" i="1"/>
  <c r="T18" i="1"/>
  <c r="Q18" i="1"/>
  <c r="X54" i="1" l="1"/>
  <c r="X27" i="1"/>
  <c r="X38" i="1"/>
  <c r="X46" i="1"/>
  <c r="X58" i="1"/>
  <c r="X32" i="1"/>
  <c r="X29" i="1"/>
  <c r="X40" i="1"/>
  <c r="X52" i="1"/>
  <c r="X35" i="1"/>
  <c r="X34" i="1"/>
  <c r="X33" i="1"/>
  <c r="AB55" i="1"/>
  <c r="X56" i="1"/>
  <c r="X55" i="1"/>
  <c r="X31" i="1"/>
  <c r="X30" i="1"/>
  <c r="X51" i="1"/>
  <c r="X50" i="1"/>
  <c r="X53" i="1"/>
  <c r="X57" i="1"/>
  <c r="X59" i="1"/>
  <c r="X24" i="1"/>
  <c r="X26" i="1"/>
  <c r="X28" i="1"/>
  <c r="X37" i="1"/>
  <c r="X36" i="1"/>
  <c r="X39" i="1"/>
  <c r="X41" i="1"/>
  <c r="X45" i="1"/>
  <c r="X44" i="1"/>
  <c r="X47" i="1"/>
  <c r="AB43" i="1"/>
  <c r="X43" i="1"/>
  <c r="X42" i="1"/>
  <c r="X48" i="1"/>
  <c r="AB31" i="1"/>
  <c r="AB37" i="1"/>
  <c r="AB52" i="1"/>
  <c r="AA52" i="1" s="1"/>
  <c r="AB53" i="1"/>
  <c r="AA53" i="1" s="1"/>
  <c r="I18" i="1"/>
  <c r="X18" i="1" s="1"/>
  <c r="Y54" i="1" l="1"/>
  <c r="Z54" i="1"/>
  <c r="Z55" i="1" s="1"/>
  <c r="Y53" i="1"/>
  <c r="Z53" i="1"/>
  <c r="Y52" i="1"/>
  <c r="Z52" i="1"/>
  <c r="Y48" i="1"/>
  <c r="Z48" i="1"/>
  <c r="X49" i="1" s="1"/>
  <c r="Y42" i="1"/>
  <c r="Z42" i="1"/>
  <c r="Z43" i="1" s="1"/>
  <c r="Y36" i="1"/>
  <c r="Z36" i="1"/>
  <c r="Y30" i="1"/>
  <c r="Z30" i="1"/>
  <c r="Z31" i="1" s="1"/>
  <c r="Y32" i="1" s="1"/>
  <c r="Y24" i="1"/>
  <c r="Z24" i="1"/>
  <c r="Y18" i="1"/>
  <c r="Z18" i="1"/>
  <c r="X19" i="1" s="1"/>
  <c r="X25" i="1" l="1"/>
  <c r="Y25" i="1" s="1"/>
  <c r="Y55" i="1"/>
  <c r="Y43" i="1"/>
  <c r="Y31" i="1"/>
  <c r="Y44" i="1"/>
  <c r="Z44" i="1"/>
  <c r="Z56" i="1"/>
  <c r="Y56" i="1"/>
  <c r="Z32" i="1"/>
  <c r="T52" i="19"/>
  <c r="AF32" i="19"/>
  <c r="N22" i="19"/>
  <c r="AL32" i="19"/>
  <c r="N52" i="19"/>
  <c r="AL12" i="19"/>
  <c r="AL52" i="19"/>
  <c r="AL42" i="19"/>
  <c r="T32" i="19"/>
  <c r="AF12" i="19"/>
  <c r="N32" i="19"/>
  <c r="T42" i="19"/>
  <c r="N12" i="19"/>
  <c r="Z52" i="19"/>
  <c r="Z42" i="19"/>
  <c r="AL22" i="19"/>
  <c r="T12" i="19"/>
  <c r="T22" i="19"/>
  <c r="Z32" i="19"/>
  <c r="AF52" i="19"/>
  <c r="N42" i="19"/>
  <c r="Z22" i="19"/>
  <c r="AF42" i="19"/>
  <c r="Z12" i="19"/>
  <c r="AF22" i="19"/>
  <c r="AM42" i="19"/>
  <c r="U32" i="19"/>
  <c r="AG12" i="19"/>
  <c r="U42" i="19"/>
  <c r="O12" i="19"/>
  <c r="U22" i="19"/>
  <c r="AM52" i="19"/>
  <c r="AA42" i="19"/>
  <c r="AM22" i="19"/>
  <c r="U12" i="19"/>
  <c r="AA32" i="19"/>
  <c r="AG42" i="19"/>
  <c r="AA12" i="19"/>
  <c r="AG52" i="19"/>
  <c r="O42" i="19"/>
  <c r="AA22" i="19"/>
  <c r="AA52" i="19"/>
  <c r="AG22" i="19"/>
  <c r="AM32" i="19"/>
  <c r="U52" i="19"/>
  <c r="AG32" i="19"/>
  <c r="O22" i="19"/>
  <c r="O52" i="19"/>
  <c r="AM12" i="19"/>
  <c r="O32" i="19"/>
  <c r="AC52" i="1"/>
  <c r="AC53" i="1"/>
  <c r="T13" i="1"/>
  <c r="T16" i="1"/>
  <c r="T17" i="1"/>
  <c r="Z25" i="1" l="1"/>
  <c r="Y26" i="1" s="1"/>
  <c r="Y57" i="1"/>
  <c r="Z57" i="1"/>
  <c r="Z26" i="1"/>
  <c r="Z27" i="1" s="1"/>
  <c r="Y50" i="1"/>
  <c r="Z50" i="1"/>
  <c r="Y49" i="1"/>
  <c r="Z49" i="1"/>
  <c r="Y37" i="1"/>
  <c r="Z37" i="1"/>
  <c r="Y38" i="1" s="1"/>
  <c r="Y34" i="1"/>
  <c r="Y19" i="1"/>
  <c r="Z19" i="1"/>
  <c r="X20" i="1" s="1"/>
  <c r="Y20" i="1" s="1"/>
  <c r="Z38" i="1" l="1"/>
  <c r="Z39" i="1" s="1"/>
  <c r="Y58" i="1"/>
  <c r="Z58" i="1"/>
  <c r="Y27" i="1"/>
  <c r="Y45" i="1"/>
  <c r="Z45" i="1"/>
  <c r="Y46" i="1" s="1"/>
  <c r="Y39" i="1"/>
  <c r="Y51" i="1"/>
  <c r="Z51" i="1"/>
  <c r="Y33" i="1"/>
  <c r="Z33" i="1"/>
  <c r="Z34" i="1"/>
  <c r="Z20" i="1"/>
  <c r="X21" i="1" s="1"/>
  <c r="Y21" i="1" s="1"/>
  <c r="Y59" i="1" l="1"/>
  <c r="Z59" i="1"/>
  <c r="Z46" i="1"/>
  <c r="Y47" i="1" s="1"/>
  <c r="Z40" i="1"/>
  <c r="Y40" i="1"/>
  <c r="Y28" i="1"/>
  <c r="Z28" i="1"/>
  <c r="Y29" i="1" s="1"/>
  <c r="Y35" i="1"/>
  <c r="Z35" i="1"/>
  <c r="Z21" i="1"/>
  <c r="X22" i="1" s="1"/>
  <c r="Z22" i="1" s="1"/>
  <c r="X23" i="1" s="1"/>
  <c r="X12" i="1"/>
  <c r="Y12" i="1" s="1"/>
  <c r="Y41" i="1" l="1"/>
  <c r="Z41" i="1"/>
  <c r="Z47" i="1"/>
  <c r="Z29" i="1"/>
  <c r="Y22" i="1"/>
  <c r="Y23" i="1"/>
  <c r="Z23" i="1"/>
  <c r="Q13" i="1"/>
  <c r="Z12" i="1" l="1"/>
  <c r="X13" i="1" s="1"/>
  <c r="Y13" i="1" l="1"/>
  <c r="Z13" i="1" l="1"/>
  <c r="X16" i="1" l="1"/>
  <c r="Y16" i="1" l="1"/>
  <c r="Z16" i="1"/>
  <c r="X17" i="1" s="1"/>
  <c r="Y17" i="1" l="1"/>
  <c r="Z17" i="1"/>
  <c r="K42" i="1" l="1"/>
  <c r="L42" i="1" s="1"/>
  <c r="K30" i="1"/>
  <c r="L30" i="1" s="1"/>
  <c r="K24" i="1"/>
  <c r="L24" i="1" s="1"/>
  <c r="K54" i="1"/>
  <c r="L54" i="1" s="1"/>
  <c r="K48" i="1"/>
  <c r="L48" i="1" s="1"/>
  <c r="K36" i="1"/>
  <c r="L36" i="1" s="1"/>
  <c r="K12" i="1"/>
  <c r="L12" i="1" s="1"/>
  <c r="K18" i="1"/>
  <c r="L18" i="1" s="1"/>
  <c r="Z42" i="18" l="1"/>
  <c r="N42" i="18"/>
  <c r="AF26" i="18"/>
  <c r="N26" i="18"/>
  <c r="AF18" i="18"/>
  <c r="T10" i="18"/>
  <c r="N34" i="18"/>
  <c r="T34" i="18"/>
  <c r="T18" i="18"/>
  <c r="Z18" i="18"/>
  <c r="Z10" i="18"/>
  <c r="AL18" i="18"/>
  <c r="Z26" i="18"/>
  <c r="T42" i="18"/>
  <c r="AF34" i="18"/>
  <c r="AL10" i="18"/>
  <c r="N18" i="18"/>
  <c r="N10" i="18"/>
  <c r="AL34" i="18"/>
  <c r="AL42" i="18"/>
  <c r="AF10" i="18"/>
  <c r="Z34" i="18"/>
  <c r="AF42" i="18"/>
  <c r="AL26" i="18"/>
  <c r="T26" i="18"/>
  <c r="AJ34" i="18"/>
  <c r="R34" i="18"/>
  <c r="R42" i="18"/>
  <c r="AJ26" i="18"/>
  <c r="X10" i="18"/>
  <c r="X42" i="18"/>
  <c r="L42" i="18"/>
  <c r="R18" i="18"/>
  <c r="R26" i="18"/>
  <c r="L34" i="18"/>
  <c r="X26" i="18"/>
  <c r="X34" i="18"/>
  <c r="AD18" i="18"/>
  <c r="AD34" i="18"/>
  <c r="L26" i="18"/>
  <c r="AJ10" i="18"/>
  <c r="M54" i="1"/>
  <c r="AJ42" i="18"/>
  <c r="AJ18" i="18"/>
  <c r="AD26" i="18"/>
  <c r="L10" i="18"/>
  <c r="AD10" i="18"/>
  <c r="X18" i="18"/>
  <c r="AD42" i="18"/>
  <c r="L18" i="18"/>
  <c r="R10" i="18"/>
  <c r="N54" i="1"/>
  <c r="AB36" i="18"/>
  <c r="AH12" i="18"/>
  <c r="P28" i="18"/>
  <c r="AH20" i="18"/>
  <c r="P36" i="18"/>
  <c r="V12" i="18"/>
  <c r="AH28" i="18"/>
  <c r="AB20" i="18"/>
  <c r="J12" i="18"/>
  <c r="J20" i="18"/>
  <c r="P44" i="18"/>
  <c r="AB44" i="18"/>
  <c r="V28" i="18"/>
  <c r="V36" i="18"/>
  <c r="J28" i="18"/>
  <c r="AH36" i="18"/>
  <c r="J44" i="18"/>
  <c r="P12" i="18"/>
  <c r="AB12" i="18"/>
  <c r="V44" i="18"/>
  <c r="AH44" i="18"/>
  <c r="V20" i="18"/>
  <c r="P20" i="18"/>
  <c r="J36" i="18"/>
  <c r="AB28" i="18"/>
  <c r="T38" i="18"/>
  <c r="AF22" i="18"/>
  <c r="N38" i="18"/>
  <c r="AF30" i="18"/>
  <c r="AL6" i="18"/>
  <c r="Z6" i="18"/>
  <c r="N24" i="1"/>
  <c r="T14" i="18"/>
  <c r="T22" i="18"/>
  <c r="N6" i="18"/>
  <c r="AL30" i="18"/>
  <c r="Z22" i="18"/>
  <c r="Z14" i="18"/>
  <c r="M24" i="1"/>
  <c r="Z30" i="18"/>
  <c r="AL38" i="18"/>
  <c r="AL14" i="18"/>
  <c r="AF6" i="18"/>
  <c r="AL22" i="18"/>
  <c r="T30" i="18"/>
  <c r="Z38" i="18"/>
  <c r="AF14" i="18"/>
  <c r="N30" i="18"/>
  <c r="N14" i="18"/>
  <c r="N22" i="18"/>
  <c r="AF38" i="18"/>
  <c r="T6" i="18"/>
  <c r="M36" i="1"/>
  <c r="X32" i="18"/>
  <c r="AD32" i="18"/>
  <c r="AJ8" i="18"/>
  <c r="L16" i="18"/>
  <c r="R32" i="18"/>
  <c r="AJ32" i="18"/>
  <c r="N36" i="1"/>
  <c r="R40" i="18"/>
  <c r="AJ40" i="18"/>
  <c r="AD24" i="18"/>
  <c r="AJ24" i="18"/>
  <c r="R24" i="18"/>
  <c r="AJ16" i="18"/>
  <c r="AD8" i="18"/>
  <c r="L32" i="18"/>
  <c r="L40" i="18"/>
  <c r="R16" i="18"/>
  <c r="L24" i="18"/>
  <c r="AD16" i="18"/>
  <c r="L8" i="18"/>
  <c r="R8" i="18"/>
  <c r="X40" i="18"/>
  <c r="X8" i="18"/>
  <c r="X16" i="18"/>
  <c r="AD40" i="18"/>
  <c r="X24" i="18"/>
  <c r="M30" i="1"/>
  <c r="J40" i="18"/>
  <c r="J16" i="18"/>
  <c r="P16" i="18"/>
  <c r="V8" i="18"/>
  <c r="J8" i="18"/>
  <c r="J24" i="18"/>
  <c r="AH16" i="18"/>
  <c r="AB16" i="18"/>
  <c r="AB40" i="18"/>
  <c r="P32" i="18"/>
  <c r="P40" i="18"/>
  <c r="AH24" i="18"/>
  <c r="AB32" i="18"/>
  <c r="J32" i="18"/>
  <c r="V16" i="18"/>
  <c r="V40" i="18"/>
  <c r="AH32" i="18"/>
  <c r="V24" i="18"/>
  <c r="V32" i="18"/>
  <c r="AH8" i="18"/>
  <c r="AB8" i="18"/>
  <c r="P8" i="18"/>
  <c r="N30" i="1"/>
  <c r="AH40" i="18"/>
  <c r="AB24" i="18"/>
  <c r="P24" i="18"/>
  <c r="AD38" i="18"/>
  <c r="L30" i="18"/>
  <c r="AD30" i="18"/>
  <c r="AJ6" i="18"/>
  <c r="L14" i="18"/>
  <c r="L22" i="18"/>
  <c r="X6" i="18"/>
  <c r="L6" i="18"/>
  <c r="N18" i="1"/>
  <c r="R38" i="18"/>
  <c r="AJ38" i="18"/>
  <c r="L38" i="18"/>
  <c r="AD6" i="18"/>
  <c r="R6" i="18"/>
  <c r="AJ30" i="18"/>
  <c r="R30" i="18"/>
  <c r="AD22" i="18"/>
  <c r="AJ14" i="18"/>
  <c r="AJ22" i="18"/>
  <c r="AD14" i="18"/>
  <c r="X38" i="18"/>
  <c r="X14" i="18"/>
  <c r="R22" i="18"/>
  <c r="X22" i="18"/>
  <c r="M18" i="1"/>
  <c r="R14" i="18"/>
  <c r="X30" i="18"/>
  <c r="J6" i="18"/>
  <c r="AB38" i="18"/>
  <c r="AH30" i="18"/>
  <c r="P14" i="18"/>
  <c r="AH14" i="18"/>
  <c r="AB22" i="18"/>
  <c r="J30" i="18"/>
  <c r="J38" i="18"/>
  <c r="P30" i="18"/>
  <c r="P22" i="18"/>
  <c r="J22" i="18"/>
  <c r="V22" i="18"/>
  <c r="AH38" i="18"/>
  <c r="V30" i="18"/>
  <c r="P38" i="18"/>
  <c r="AH6" i="18"/>
  <c r="AH22" i="18"/>
  <c r="AB30" i="18"/>
  <c r="V38" i="18"/>
  <c r="V14" i="18"/>
  <c r="J14" i="18"/>
  <c r="AB14" i="18"/>
  <c r="AB6" i="18"/>
  <c r="V6" i="18"/>
  <c r="P6" i="18"/>
  <c r="M12" i="1"/>
  <c r="AB12" i="1" s="1"/>
  <c r="AB13" i="1" s="1"/>
  <c r="N12" i="1"/>
  <c r="M48" i="1"/>
  <c r="AH34" i="18"/>
  <c r="AH42" i="18"/>
  <c r="AH18" i="18"/>
  <c r="AB10" i="18"/>
  <c r="J26" i="18"/>
  <c r="V18" i="18"/>
  <c r="V42" i="18"/>
  <c r="J42" i="18"/>
  <c r="P10" i="18"/>
  <c r="AB26" i="18"/>
  <c r="J34" i="18"/>
  <c r="J18" i="18"/>
  <c r="AH10" i="18"/>
  <c r="AB34" i="18"/>
  <c r="P26" i="18"/>
  <c r="P34" i="18"/>
  <c r="V34" i="18"/>
  <c r="AH26" i="18"/>
  <c r="J10" i="18"/>
  <c r="N48" i="1"/>
  <c r="P18" i="18"/>
  <c r="AB42" i="18"/>
  <c r="V10" i="18"/>
  <c r="AB18" i="18"/>
  <c r="P42" i="18"/>
  <c r="V26" i="18"/>
  <c r="Z32" i="18"/>
  <c r="N24" i="18"/>
  <c r="AL32" i="18"/>
  <c r="AL40" i="18"/>
  <c r="N8" i="18"/>
  <c r="AF24" i="18"/>
  <c r="Z40" i="18"/>
  <c r="Z16" i="18"/>
  <c r="N32" i="18"/>
  <c r="T32" i="18"/>
  <c r="N40" i="18"/>
  <c r="T8" i="18"/>
  <c r="M42" i="1"/>
  <c r="AF32" i="18"/>
  <c r="AL8" i="18"/>
  <c r="T24" i="18"/>
  <c r="N16" i="18"/>
  <c r="T16" i="18"/>
  <c r="Z24" i="18"/>
  <c r="AF16" i="18"/>
  <c r="N42" i="1"/>
  <c r="T40" i="18"/>
  <c r="AF8" i="18"/>
  <c r="AL24" i="18"/>
  <c r="Z8" i="18"/>
  <c r="AF40" i="18"/>
  <c r="AL16" i="18"/>
  <c r="AB30" i="1" l="1"/>
  <c r="AA30" i="1" s="1"/>
  <c r="AB42" i="1"/>
  <c r="AA42" i="1" s="1"/>
  <c r="AB54" i="1"/>
  <c r="AA54" i="1" s="1"/>
  <c r="AA12" i="1"/>
  <c r="AB18" i="1"/>
  <c r="AB24" i="1"/>
  <c r="AB48" i="1"/>
  <c r="AB36" i="1"/>
  <c r="AA36" i="1" s="1"/>
  <c r="AA48" i="1" l="1"/>
  <c r="V22" i="19" s="1"/>
  <c r="AB49" i="1"/>
  <c r="AA24" i="1"/>
  <c r="P38" i="19" s="1"/>
  <c r="AB25" i="1"/>
  <c r="AA25" i="1" s="1"/>
  <c r="AA18" i="1"/>
  <c r="J47" i="19" s="1"/>
  <c r="AB19" i="1"/>
  <c r="AB20" i="1" s="1"/>
  <c r="J40" i="19"/>
  <c r="V30" i="19"/>
  <c r="AH20" i="19"/>
  <c r="J30" i="19"/>
  <c r="V20" i="19"/>
  <c r="AH10" i="19"/>
  <c r="P10" i="19"/>
  <c r="AB50" i="19"/>
  <c r="J50" i="19"/>
  <c r="AB40" i="19"/>
  <c r="P30" i="19"/>
  <c r="V50" i="19"/>
  <c r="P50" i="19"/>
  <c r="AB10" i="19"/>
  <c r="AH30" i="19"/>
  <c r="AH40" i="19"/>
  <c r="J10" i="19"/>
  <c r="AB20" i="19"/>
  <c r="AH50" i="19"/>
  <c r="AC36" i="1"/>
  <c r="V10" i="19"/>
  <c r="P20" i="19"/>
  <c r="J20" i="19"/>
  <c r="P40" i="19"/>
  <c r="V40" i="19"/>
  <c r="AB30" i="19"/>
  <c r="J11" i="19"/>
  <c r="V11" i="19"/>
  <c r="AB21" i="19"/>
  <c r="P31" i="19"/>
  <c r="J31" i="19"/>
  <c r="AB41" i="19"/>
  <c r="AC42" i="1"/>
  <c r="AH41" i="19"/>
  <c r="P41" i="19"/>
  <c r="J21" i="19"/>
  <c r="AB31" i="19"/>
  <c r="AB51" i="19"/>
  <c r="P21" i="19"/>
  <c r="V41" i="19"/>
  <c r="V31" i="19"/>
  <c r="AH21" i="19"/>
  <c r="AB11" i="19"/>
  <c r="P51" i="19"/>
  <c r="V21" i="19"/>
  <c r="AH31" i="19"/>
  <c r="V51" i="19"/>
  <c r="J51" i="19"/>
  <c r="AH51" i="19"/>
  <c r="AH11" i="19"/>
  <c r="J41" i="19"/>
  <c r="P11" i="19"/>
  <c r="AB26" i="1"/>
  <c r="AB36" i="19"/>
  <c r="AH16" i="19"/>
  <c r="P16" i="19"/>
  <c r="V46" i="19"/>
  <c r="J6" i="19"/>
  <c r="AB16" i="19"/>
  <c r="V26" i="19"/>
  <c r="V16" i="19"/>
  <c r="AB6" i="19"/>
  <c r="J26" i="19"/>
  <c r="P6" i="19"/>
  <c r="AH46" i="19"/>
  <c r="P46" i="19"/>
  <c r="AH26" i="19"/>
  <c r="AH36" i="19"/>
  <c r="V36" i="19"/>
  <c r="P36" i="19"/>
  <c r="V6" i="19"/>
  <c r="AH6" i="19"/>
  <c r="AB46" i="19"/>
  <c r="AB26" i="19"/>
  <c r="J16" i="19"/>
  <c r="P26" i="19"/>
  <c r="AC12" i="1"/>
  <c r="J36" i="19"/>
  <c r="J46" i="19"/>
  <c r="V25" i="19"/>
  <c r="AH25" i="19"/>
  <c r="P45" i="19"/>
  <c r="AH45" i="19"/>
  <c r="AH15" i="19"/>
  <c r="AB55" i="19"/>
  <c r="J45" i="19"/>
  <c r="AH35" i="19"/>
  <c r="V45" i="19"/>
  <c r="AH55" i="19"/>
  <c r="V15" i="19"/>
  <c r="J25" i="19"/>
  <c r="V35" i="19"/>
  <c r="P25" i="19"/>
  <c r="V55" i="19"/>
  <c r="J15" i="19"/>
  <c r="AB15" i="19"/>
  <c r="J35" i="19"/>
  <c r="AB35" i="19"/>
  <c r="J55" i="19"/>
  <c r="AB25" i="19"/>
  <c r="P35" i="19"/>
  <c r="P55" i="19"/>
  <c r="AB45" i="19"/>
  <c r="P15" i="19"/>
  <c r="V27" i="19"/>
  <c r="P47" i="19"/>
  <c r="AC54" i="1"/>
  <c r="AB33" i="19"/>
  <c r="V13" i="19"/>
  <c r="AH23" i="19"/>
  <c r="J23" i="19"/>
  <c r="AB43" i="19"/>
  <c r="P43" i="19"/>
  <c r="AB53" i="19"/>
  <c r="V33" i="19"/>
  <c r="P13" i="19"/>
  <c r="J43" i="19"/>
  <c r="V23" i="19"/>
  <c r="J53" i="19"/>
  <c r="AH43" i="19"/>
  <c r="AH13" i="19"/>
  <c r="P53" i="19"/>
  <c r="V43" i="19"/>
  <c r="J13" i="19"/>
  <c r="P33" i="19"/>
  <c r="J33" i="19"/>
  <c r="V53" i="19"/>
  <c r="AH33" i="19"/>
  <c r="AB23" i="19"/>
  <c r="AH53" i="19"/>
  <c r="P23" i="19"/>
  <c r="AB13" i="19"/>
  <c r="AC30" i="1"/>
  <c r="J39" i="19"/>
  <c r="AB39" i="19"/>
  <c r="AH49" i="19"/>
  <c r="P39" i="19"/>
  <c r="P9" i="19"/>
  <c r="AB9" i="19"/>
  <c r="V39" i="19"/>
  <c r="V9" i="19"/>
  <c r="AH9" i="19"/>
  <c r="J29" i="19"/>
  <c r="J19" i="19"/>
  <c r="V29" i="19"/>
  <c r="P29" i="19"/>
  <c r="AB49" i="19"/>
  <c r="AB29" i="19"/>
  <c r="P49" i="19"/>
  <c r="J49" i="19"/>
  <c r="P19" i="19"/>
  <c r="V49" i="19"/>
  <c r="AH39" i="19"/>
  <c r="V19" i="19"/>
  <c r="AH19" i="19"/>
  <c r="AH29" i="19"/>
  <c r="AB19" i="19"/>
  <c r="J9" i="19"/>
  <c r="AC24" i="1"/>
  <c r="AH8" i="19"/>
  <c r="P18" i="19"/>
  <c r="AB28" i="19"/>
  <c r="J28" i="19"/>
  <c r="V38" i="19"/>
  <c r="AH38" i="19"/>
  <c r="V8" i="19"/>
  <c r="J48" i="19"/>
  <c r="AH28" i="19"/>
  <c r="V28" i="19"/>
  <c r="AB38" i="19"/>
  <c r="AB18" i="19"/>
  <c r="AH18" i="19"/>
  <c r="AB8" i="19"/>
  <c r="V48" i="19"/>
  <c r="P28" i="19"/>
  <c r="P8" i="19"/>
  <c r="J18" i="19"/>
  <c r="J38" i="19"/>
  <c r="AA13" i="1"/>
  <c r="AB38" i="1"/>
  <c r="AA37" i="1"/>
  <c r="AA43" i="1"/>
  <c r="AB44" i="1"/>
  <c r="AA44" i="1" s="1"/>
  <c r="AB45" i="1"/>
  <c r="AB50" i="1"/>
  <c r="AA50" i="1" s="1"/>
  <c r="AB51" i="1"/>
  <c r="AA51" i="1" s="1"/>
  <c r="AA49" i="1"/>
  <c r="AA55" i="1"/>
  <c r="AB56" i="1"/>
  <c r="AA31" i="1"/>
  <c r="AB32" i="1"/>
  <c r="V18" i="19" l="1"/>
  <c r="AH48" i="19"/>
  <c r="AB48" i="19"/>
  <c r="J8" i="19"/>
  <c r="P48" i="19"/>
  <c r="P7" i="19"/>
  <c r="J7" i="19"/>
  <c r="AH17" i="19"/>
  <c r="AB17" i="19"/>
  <c r="V37" i="19"/>
  <c r="P17" i="19"/>
  <c r="AH32" i="19"/>
  <c r="AB52" i="19"/>
  <c r="J32" i="19"/>
  <c r="V12" i="19"/>
  <c r="J42" i="19"/>
  <c r="J12" i="19"/>
  <c r="J22" i="19"/>
  <c r="AB12" i="19"/>
  <c r="AC48" i="1"/>
  <c r="AB22" i="19"/>
  <c r="P52" i="19"/>
  <c r="V42" i="19"/>
  <c r="AH12" i="19"/>
  <c r="P42" i="19"/>
  <c r="P32" i="19"/>
  <c r="AH42" i="19"/>
  <c r="AB42" i="19"/>
  <c r="J52" i="19"/>
  <c r="V32" i="19"/>
  <c r="AH22" i="19"/>
  <c r="AH52" i="19"/>
  <c r="V52" i="19"/>
  <c r="P12" i="19"/>
  <c r="P22" i="19"/>
  <c r="AB32" i="19"/>
  <c r="AH47" i="19"/>
  <c r="P27" i="19"/>
  <c r="AH37" i="19"/>
  <c r="V7" i="19"/>
  <c r="AB37" i="19"/>
  <c r="J37" i="19"/>
  <c r="V47" i="19"/>
  <c r="J17" i="19"/>
  <c r="AB47" i="19"/>
  <c r="AB7" i="19"/>
  <c r="AB27" i="19"/>
  <c r="AA19" i="1"/>
  <c r="W27" i="19" s="1"/>
  <c r="P37" i="19"/>
  <c r="J27" i="19"/>
  <c r="AH7" i="19"/>
  <c r="AH27" i="19"/>
  <c r="V17" i="19"/>
  <c r="AC18" i="1"/>
  <c r="K35" i="19"/>
  <c r="AC25" i="19"/>
  <c r="K45" i="19"/>
  <c r="AI45" i="19"/>
  <c r="W45" i="19"/>
  <c r="Q35" i="19"/>
  <c r="K55" i="19"/>
  <c r="AC15" i="19"/>
  <c r="Q15" i="19"/>
  <c r="AC35" i="19"/>
  <c r="AI35" i="19"/>
  <c r="Q55" i="19"/>
  <c r="AI25" i="19"/>
  <c r="AC55" i="19"/>
  <c r="W15" i="19"/>
  <c r="K15" i="19"/>
  <c r="W25" i="19"/>
  <c r="AC45" i="19"/>
  <c r="Q25" i="19"/>
  <c r="W55" i="19"/>
  <c r="K25" i="19"/>
  <c r="Q45" i="19"/>
  <c r="W35" i="19"/>
  <c r="AI55" i="19"/>
  <c r="AI15" i="19"/>
  <c r="AC14" i="19"/>
  <c r="Q14" i="19"/>
  <c r="AI54" i="19"/>
  <c r="Q54" i="19"/>
  <c r="Q24" i="19"/>
  <c r="AI14" i="19"/>
  <c r="W24" i="19"/>
  <c r="AC44" i="19"/>
  <c r="K54" i="19"/>
  <c r="AI34" i="19"/>
  <c r="W14" i="19"/>
  <c r="K24" i="19"/>
  <c r="AC24" i="19"/>
  <c r="AI44" i="19"/>
  <c r="AI24" i="19"/>
  <c r="W44" i="19"/>
  <c r="Q44" i="19"/>
  <c r="AC54" i="19"/>
  <c r="K44" i="19"/>
  <c r="Q34" i="19"/>
  <c r="W34" i="19"/>
  <c r="K14" i="19"/>
  <c r="W54" i="19"/>
  <c r="K34" i="19"/>
  <c r="AC34" i="19"/>
  <c r="AI41" i="19"/>
  <c r="W11" i="19"/>
  <c r="Q51" i="19"/>
  <c r="W21" i="19"/>
  <c r="AC11" i="19"/>
  <c r="AI51" i="19"/>
  <c r="W41" i="19"/>
  <c r="K41" i="19"/>
  <c r="AI11" i="19"/>
  <c r="AC41" i="19"/>
  <c r="AC21" i="19"/>
  <c r="K31" i="19"/>
  <c r="W51" i="19"/>
  <c r="Q21" i="19"/>
  <c r="Q31" i="19"/>
  <c r="AI21" i="19"/>
  <c r="K51" i="19"/>
  <c r="K21" i="19"/>
  <c r="AI31" i="19"/>
  <c r="Q41" i="19"/>
  <c r="K11" i="19"/>
  <c r="AC31" i="19"/>
  <c r="AC51" i="19"/>
  <c r="W31" i="19"/>
  <c r="Q11" i="19"/>
  <c r="AC43" i="1"/>
  <c r="AD55" i="19"/>
  <c r="R15" i="19"/>
  <c r="AJ35" i="19"/>
  <c r="X45" i="19"/>
  <c r="AJ15" i="19"/>
  <c r="AJ55" i="19"/>
  <c r="R25" i="19"/>
  <c r="X15" i="19"/>
  <c r="R55" i="19"/>
  <c r="X55" i="19"/>
  <c r="AD15" i="19"/>
  <c r="L35" i="19"/>
  <c r="L15" i="19"/>
  <c r="L45" i="19"/>
  <c r="AD45" i="19"/>
  <c r="L25" i="19"/>
  <c r="AD25" i="19"/>
  <c r="X35" i="19"/>
  <c r="X25" i="19"/>
  <c r="R35" i="19"/>
  <c r="AJ25" i="19"/>
  <c r="AD35" i="19"/>
  <c r="R45" i="19"/>
  <c r="AJ45" i="19"/>
  <c r="L55" i="19"/>
  <c r="P54" i="19"/>
  <c r="AH14" i="19"/>
  <c r="AB14" i="19"/>
  <c r="AH34" i="19"/>
  <c r="AB54" i="19"/>
  <c r="AH54" i="19"/>
  <c r="V14" i="19"/>
  <c r="J54" i="19"/>
  <c r="AH44" i="19"/>
  <c r="V54" i="19"/>
  <c r="J14" i="19"/>
  <c r="AH24" i="19"/>
  <c r="V34" i="19"/>
  <c r="AB44" i="19"/>
  <c r="AB34" i="19"/>
  <c r="P14" i="19"/>
  <c r="V24" i="19"/>
  <c r="AB24" i="19"/>
  <c r="V44" i="19"/>
  <c r="P34" i="19"/>
  <c r="J34" i="19"/>
  <c r="P24" i="19"/>
  <c r="J44" i="19"/>
  <c r="J24" i="19"/>
  <c r="P44" i="19"/>
  <c r="AJ52" i="19"/>
  <c r="AJ32" i="19"/>
  <c r="L32" i="19"/>
  <c r="AJ42" i="19"/>
  <c r="L12" i="19"/>
  <c r="L52" i="19"/>
  <c r="X12" i="19"/>
  <c r="R12" i="19"/>
  <c r="AD42" i="19"/>
  <c r="X42" i="19"/>
  <c r="AJ12" i="19"/>
  <c r="X32" i="19"/>
  <c r="R52" i="19"/>
  <c r="R32" i="19"/>
  <c r="X22" i="19"/>
  <c r="AJ22" i="19"/>
  <c r="L22" i="19"/>
  <c r="R22" i="19"/>
  <c r="AC50" i="1"/>
  <c r="AD12" i="19"/>
  <c r="AD32" i="19"/>
  <c r="AD22" i="19"/>
  <c r="X52" i="19"/>
  <c r="AD52" i="19"/>
  <c r="L42" i="19"/>
  <c r="R42" i="19"/>
  <c r="AJ21" i="19"/>
  <c r="AD31" i="19"/>
  <c r="R21" i="19"/>
  <c r="AD41" i="19"/>
  <c r="AJ11" i="19"/>
  <c r="AJ51" i="19"/>
  <c r="AC44" i="1"/>
  <c r="L41" i="19"/>
  <c r="AD11" i="19"/>
  <c r="L21" i="19"/>
  <c r="L11" i="19"/>
  <c r="X51" i="19"/>
  <c r="X21" i="19"/>
  <c r="R11" i="19"/>
  <c r="R31" i="19"/>
  <c r="AJ41" i="19"/>
  <c r="L31" i="19"/>
  <c r="R51" i="19"/>
  <c r="X31" i="19"/>
  <c r="X11" i="19"/>
  <c r="X41" i="19"/>
  <c r="AJ31" i="19"/>
  <c r="AD51" i="19"/>
  <c r="R41" i="19"/>
  <c r="AD21" i="19"/>
  <c r="L51" i="19"/>
  <c r="AB21" i="1"/>
  <c r="AA20" i="1"/>
  <c r="AA32" i="1"/>
  <c r="AB33" i="1"/>
  <c r="AA56" i="1"/>
  <c r="AB57" i="1"/>
  <c r="K42" i="19"/>
  <c r="AC32" i="19"/>
  <c r="W42" i="19"/>
  <c r="AI52" i="19"/>
  <c r="K22" i="19"/>
  <c r="Q32" i="19"/>
  <c r="AI12" i="19"/>
  <c r="AC52" i="19"/>
  <c r="Q42" i="19"/>
  <c r="AC42" i="19"/>
  <c r="K12" i="19"/>
  <c r="Q22" i="19"/>
  <c r="W52" i="19"/>
  <c r="AI42" i="19"/>
  <c r="W32" i="19"/>
  <c r="AI22" i="19"/>
  <c r="W12" i="19"/>
  <c r="AI32" i="19"/>
  <c r="AC12" i="19"/>
  <c r="Q12" i="19"/>
  <c r="Q52" i="19"/>
  <c r="AC49" i="1"/>
  <c r="K32" i="19"/>
  <c r="W22" i="19"/>
  <c r="K52" i="19"/>
  <c r="AC22" i="19"/>
  <c r="AC40" i="19"/>
  <c r="W10" i="19"/>
  <c r="AC50" i="19"/>
  <c r="Q10" i="19"/>
  <c r="Q30" i="19"/>
  <c r="W50" i="19"/>
  <c r="K40" i="19"/>
  <c r="Q50" i="19"/>
  <c r="W20" i="19"/>
  <c r="AC37" i="1"/>
  <c r="K10" i="19"/>
  <c r="Q40" i="19"/>
  <c r="K30" i="19"/>
  <c r="AI50" i="19"/>
  <c r="AI20" i="19"/>
  <c r="K50" i="19"/>
  <c r="AI40" i="19"/>
  <c r="W40" i="19"/>
  <c r="K20" i="19"/>
  <c r="AC10" i="19"/>
  <c r="AI10" i="19"/>
  <c r="AC20" i="19"/>
  <c r="AI30" i="19"/>
  <c r="AC30" i="19"/>
  <c r="W30" i="19"/>
  <c r="Q20" i="19"/>
  <c r="AC13" i="1"/>
  <c r="AI6" i="19"/>
  <c r="W26" i="19"/>
  <c r="AI36" i="19"/>
  <c r="W36" i="19"/>
  <c r="K46" i="19"/>
  <c r="Q46" i="19"/>
  <c r="W16" i="19"/>
  <c r="Q6" i="19"/>
  <c r="AI16" i="19"/>
  <c r="K26" i="19"/>
  <c r="AI26" i="19"/>
  <c r="AC36" i="19"/>
  <c r="AI46" i="19"/>
  <c r="AC26" i="19"/>
  <c r="K36" i="19"/>
  <c r="K6" i="19"/>
  <c r="Q36" i="19"/>
  <c r="W46" i="19"/>
  <c r="AC6" i="19"/>
  <c r="K16" i="19"/>
  <c r="AC46" i="19"/>
  <c r="AC16" i="19"/>
  <c r="Q26" i="19"/>
  <c r="Q16" i="19"/>
  <c r="W6" i="19"/>
  <c r="AB27" i="1"/>
  <c r="AA26" i="1"/>
  <c r="K39" i="19"/>
  <c r="AC39" i="19"/>
  <c r="W29" i="19"/>
  <c r="AI49" i="19"/>
  <c r="W9" i="19"/>
  <c r="AC19" i="19"/>
  <c r="Q49" i="19"/>
  <c r="W49" i="19"/>
  <c r="AC9" i="19"/>
  <c r="AI9" i="19"/>
  <c r="Q29" i="19"/>
  <c r="W39" i="19"/>
  <c r="Q39" i="19"/>
  <c r="AC31" i="1"/>
  <c r="K9" i="19"/>
  <c r="W19" i="19"/>
  <c r="AI39" i="19"/>
  <c r="K29" i="19"/>
  <c r="AC49" i="19"/>
  <c r="AI19" i="19"/>
  <c r="AC29" i="19"/>
  <c r="K19" i="19"/>
  <c r="K49" i="19"/>
  <c r="Q19" i="19"/>
  <c r="Q9" i="19"/>
  <c r="AI29" i="19"/>
  <c r="K23" i="19"/>
  <c r="AI43" i="19"/>
  <c r="AC43" i="19"/>
  <c r="AC53" i="19"/>
  <c r="W43" i="19"/>
  <c r="K13" i="19"/>
  <c r="Q53" i="19"/>
  <c r="AI53" i="19"/>
  <c r="K33" i="19"/>
  <c r="K43" i="19"/>
  <c r="AI33" i="19"/>
  <c r="AC33" i="19"/>
  <c r="AC55" i="1"/>
  <c r="Q33" i="19"/>
  <c r="AI23" i="19"/>
  <c r="K53" i="19"/>
  <c r="AC23" i="19"/>
  <c r="AC13" i="19"/>
  <c r="W23" i="19"/>
  <c r="W33" i="19"/>
  <c r="Q13" i="19"/>
  <c r="W13" i="19"/>
  <c r="AI13" i="19"/>
  <c r="Q43" i="19"/>
  <c r="Q23" i="19"/>
  <c r="W53" i="19"/>
  <c r="M12" i="19"/>
  <c r="AK42" i="19"/>
  <c r="AE32" i="19"/>
  <c r="AC51" i="1"/>
  <c r="M52" i="19"/>
  <c r="S12" i="19"/>
  <c r="M32" i="19"/>
  <c r="S52" i="19"/>
  <c r="Y52" i="19"/>
  <c r="Y42" i="19"/>
  <c r="AK12" i="19"/>
  <c r="S22" i="19"/>
  <c r="AE12" i="19"/>
  <c r="Y22" i="19"/>
  <c r="S32" i="19"/>
  <c r="AK52" i="19"/>
  <c r="M22" i="19"/>
  <c r="AK32" i="19"/>
  <c r="AE22" i="19"/>
  <c r="AE42" i="19"/>
  <c r="Y32" i="19"/>
  <c r="M42" i="19"/>
  <c r="Y12" i="19"/>
  <c r="AE52" i="19"/>
  <c r="AK22" i="19"/>
  <c r="S42" i="19"/>
  <c r="AA45" i="1"/>
  <c r="AB47" i="1"/>
  <c r="AA47" i="1" s="1"/>
  <c r="AB46" i="1"/>
  <c r="AA46" i="1" s="1"/>
  <c r="AA38" i="1"/>
  <c r="AB39" i="1"/>
  <c r="AB16" i="1"/>
  <c r="AC18" i="19"/>
  <c r="W28" i="19"/>
  <c r="W38" i="19"/>
  <c r="K18" i="19"/>
  <c r="AC8" i="19"/>
  <c r="AI48" i="19"/>
  <c r="AI28" i="19"/>
  <c r="K8" i="19"/>
  <c r="W18" i="19"/>
  <c r="W8" i="19"/>
  <c r="K38" i="19"/>
  <c r="AC28" i="19"/>
  <c r="AI8" i="19"/>
  <c r="Q8" i="19"/>
  <c r="W48" i="19"/>
  <c r="AI18" i="19"/>
  <c r="Q48" i="19"/>
  <c r="K48" i="19"/>
  <c r="Q38" i="19"/>
  <c r="K28" i="19"/>
  <c r="AC38" i="19"/>
  <c r="AC48" i="19"/>
  <c r="AI38" i="19"/>
  <c r="Q18" i="19"/>
  <c r="Q28" i="19"/>
  <c r="AC25" i="1"/>
  <c r="K7" i="19" l="1"/>
  <c r="Q7" i="19"/>
  <c r="AI37" i="19"/>
  <c r="AC17" i="19"/>
  <c r="AC27" i="19"/>
  <c r="Q27" i="19"/>
  <c r="AI7" i="19"/>
  <c r="K17" i="19"/>
  <c r="W37" i="19"/>
  <c r="AI27" i="19"/>
  <c r="K27" i="19"/>
  <c r="AC37" i="19"/>
  <c r="W47" i="19"/>
  <c r="AI47" i="19"/>
  <c r="AC7" i="19"/>
  <c r="K47" i="19"/>
  <c r="Q17" i="19"/>
  <c r="K37" i="19"/>
  <c r="AI17" i="19"/>
  <c r="AC19" i="1"/>
  <c r="W7" i="19"/>
  <c r="Q47" i="19"/>
  <c r="Q37" i="19"/>
  <c r="AC47" i="19"/>
  <c r="W17" i="19"/>
  <c r="AA16" i="1"/>
  <c r="AB17" i="1"/>
  <c r="AA17" i="1" s="1"/>
  <c r="R40" i="19"/>
  <c r="AD10" i="19"/>
  <c r="X40" i="19"/>
  <c r="AJ10" i="19"/>
  <c r="R50" i="19"/>
  <c r="X10" i="19"/>
  <c r="R30" i="19"/>
  <c r="AC38" i="1"/>
  <c r="L10" i="19"/>
  <c r="L50" i="19"/>
  <c r="AJ20" i="19"/>
  <c r="AJ40" i="19"/>
  <c r="AD30" i="19"/>
  <c r="R20" i="19"/>
  <c r="AD50" i="19"/>
  <c r="AJ30" i="19"/>
  <c r="AJ50" i="19"/>
  <c r="X30" i="19"/>
  <c r="AD20" i="19"/>
  <c r="L40" i="19"/>
  <c r="X50" i="19"/>
  <c r="X20" i="19"/>
  <c r="AD40" i="19"/>
  <c r="R10" i="19"/>
  <c r="L30" i="19"/>
  <c r="L20" i="19"/>
  <c r="AA57" i="1"/>
  <c r="AB58" i="1"/>
  <c r="AD47" i="19"/>
  <c r="AJ27" i="19"/>
  <c r="AD27" i="19"/>
  <c r="AJ7" i="19"/>
  <c r="AJ37" i="19"/>
  <c r="L27" i="19"/>
  <c r="AD17" i="19"/>
  <c r="L37" i="19"/>
  <c r="R17" i="19"/>
  <c r="AJ17" i="19"/>
  <c r="X7" i="19"/>
  <c r="X47" i="19"/>
  <c r="L7" i="19"/>
  <c r="L17" i="19"/>
  <c r="R27" i="19"/>
  <c r="X27" i="19"/>
  <c r="R7" i="19"/>
  <c r="X17" i="19"/>
  <c r="AJ47" i="19"/>
  <c r="L47" i="19"/>
  <c r="R37" i="19"/>
  <c r="AD7" i="19"/>
  <c r="X37" i="19"/>
  <c r="AC20" i="1"/>
  <c r="R47" i="19"/>
  <c r="AD37" i="19"/>
  <c r="AB28" i="1"/>
  <c r="AA28" i="1" s="1"/>
  <c r="AA27" i="1"/>
  <c r="AB29" i="1"/>
  <c r="AA29" i="1" s="1"/>
  <c r="AJ43" i="19"/>
  <c r="AD33" i="19"/>
  <c r="X33" i="19"/>
  <c r="X13" i="19"/>
  <c r="AD43" i="19"/>
  <c r="L43" i="19"/>
  <c r="AC56" i="1"/>
  <c r="X23" i="19"/>
  <c r="R33" i="19"/>
  <c r="R43" i="19"/>
  <c r="AD53" i="19"/>
  <c r="AJ13" i="19"/>
  <c r="R23" i="19"/>
  <c r="R13" i="19"/>
  <c r="AJ53" i="19"/>
  <c r="L33" i="19"/>
  <c r="L23" i="19"/>
  <c r="X43" i="19"/>
  <c r="X53" i="19"/>
  <c r="AD13" i="19"/>
  <c r="L53" i="19"/>
  <c r="L13" i="19"/>
  <c r="AD23" i="19"/>
  <c r="AJ33" i="19"/>
  <c r="AJ23" i="19"/>
  <c r="R53" i="19"/>
  <c r="AA21" i="1"/>
  <c r="AB22" i="1"/>
  <c r="M55" i="19"/>
  <c r="AK15" i="19"/>
  <c r="AE25" i="19"/>
  <c r="Y35" i="19"/>
  <c r="M25" i="19"/>
  <c r="S55" i="19"/>
  <c r="S45" i="19"/>
  <c r="S35" i="19"/>
  <c r="M15" i="19"/>
  <c r="AE45" i="19"/>
  <c r="Y15" i="19"/>
  <c r="AK45" i="19"/>
  <c r="AE55" i="19"/>
  <c r="M35" i="19"/>
  <c r="M45" i="19"/>
  <c r="S25" i="19"/>
  <c r="AK35" i="19"/>
  <c r="Y25" i="19"/>
  <c r="AE15" i="19"/>
  <c r="Y45" i="19"/>
  <c r="AE35" i="19"/>
  <c r="AK25" i="19"/>
  <c r="Y55" i="19"/>
  <c r="S15" i="19"/>
  <c r="AK55" i="19"/>
  <c r="X8" i="19"/>
  <c r="R48" i="19"/>
  <c r="L8" i="19"/>
  <c r="AD38" i="19"/>
  <c r="AD48" i="19"/>
  <c r="AD8" i="19"/>
  <c r="R18" i="19"/>
  <c r="L38" i="19"/>
  <c r="AC26" i="1"/>
  <c r="AJ28" i="19"/>
  <c r="X18" i="19"/>
  <c r="X48" i="19"/>
  <c r="R28" i="19"/>
  <c r="L18" i="19"/>
  <c r="X28" i="19"/>
  <c r="R8" i="19"/>
  <c r="X38" i="19"/>
  <c r="AJ8" i="19"/>
  <c r="AD18" i="19"/>
  <c r="AJ38" i="19"/>
  <c r="L48" i="19"/>
  <c r="AJ48" i="19"/>
  <c r="AJ18" i="19"/>
  <c r="R38" i="19"/>
  <c r="AD28" i="19"/>
  <c r="L28" i="19"/>
  <c r="Z11" i="19"/>
  <c r="AF31" i="19"/>
  <c r="T51" i="19"/>
  <c r="N51" i="19"/>
  <c r="Z41" i="19"/>
  <c r="AF21" i="19"/>
  <c r="AL31" i="19"/>
  <c r="T31" i="19"/>
  <c r="Z31" i="19"/>
  <c r="N21" i="19"/>
  <c r="N31" i="19"/>
  <c r="AL11" i="19"/>
  <c r="T11" i="19"/>
  <c r="AF11" i="19"/>
  <c r="AL41" i="19"/>
  <c r="T21" i="19"/>
  <c r="Z21" i="19"/>
  <c r="AL51" i="19"/>
  <c r="N11" i="19"/>
  <c r="AF51" i="19"/>
  <c r="N41" i="19"/>
  <c r="Z51" i="19"/>
  <c r="AC46" i="1"/>
  <c r="AL21" i="19"/>
  <c r="T41" i="19"/>
  <c r="AF41" i="19"/>
  <c r="AE46" i="19"/>
  <c r="M36" i="19"/>
  <c r="Y16" i="19"/>
  <c r="AK46" i="19"/>
  <c r="S36" i="19"/>
  <c r="AE16" i="19"/>
  <c r="M6" i="19"/>
  <c r="AK16" i="19"/>
  <c r="M26" i="19"/>
  <c r="S46" i="19"/>
  <c r="AE26" i="19"/>
  <c r="M16" i="19"/>
  <c r="Y46" i="19"/>
  <c r="AK26" i="19"/>
  <c r="S16" i="19"/>
  <c r="Y6" i="19"/>
  <c r="AK36" i="19"/>
  <c r="S26" i="19"/>
  <c r="AE6" i="19"/>
  <c r="M46" i="19"/>
  <c r="Y26" i="19"/>
  <c r="AK6" i="19"/>
  <c r="Y36" i="19"/>
  <c r="S6" i="19"/>
  <c r="AE36" i="19"/>
  <c r="O11" i="19"/>
  <c r="O21" i="19"/>
  <c r="O51" i="19"/>
  <c r="AA31" i="19"/>
  <c r="AM31" i="19"/>
  <c r="AG51" i="19"/>
  <c r="AA41" i="19"/>
  <c r="AM11" i="19"/>
  <c r="U21" i="19"/>
  <c r="AG41" i="19"/>
  <c r="AM21" i="19"/>
  <c r="AM51" i="19"/>
  <c r="O41" i="19"/>
  <c r="U11" i="19"/>
  <c r="AG31" i="19"/>
  <c r="U41" i="19"/>
  <c r="AC47" i="1"/>
  <c r="AG11" i="19"/>
  <c r="AM41" i="19"/>
  <c r="AA21" i="19"/>
  <c r="AA51" i="19"/>
  <c r="U51" i="19"/>
  <c r="U31" i="19"/>
  <c r="AA11" i="19"/>
  <c r="AG21" i="19"/>
  <c r="O31" i="19"/>
  <c r="AA33" i="1"/>
  <c r="AB34" i="1"/>
  <c r="AA34" i="1" s="1"/>
  <c r="AB35" i="1"/>
  <c r="AA35" i="1" s="1"/>
  <c r="AJ46" i="19"/>
  <c r="AD46" i="19"/>
  <c r="L36" i="19"/>
  <c r="X16" i="19"/>
  <c r="AJ26" i="19"/>
  <c r="L46" i="19"/>
  <c r="X6" i="19"/>
  <c r="R36" i="19"/>
  <c r="X36" i="19"/>
  <c r="R6" i="19"/>
  <c r="AJ6" i="19"/>
  <c r="AD36" i="19"/>
  <c r="R46" i="19"/>
  <c r="AD26" i="19"/>
  <c r="L16" i="19"/>
  <c r="AD16" i="19"/>
  <c r="X46" i="19"/>
  <c r="X26" i="19"/>
  <c r="AJ36" i="19"/>
  <c r="R26" i="19"/>
  <c r="AD6" i="19"/>
  <c r="L6" i="19"/>
  <c r="L26" i="19"/>
  <c r="R16" i="19"/>
  <c r="AJ16" i="19"/>
  <c r="AA39" i="1"/>
  <c r="AB40" i="1"/>
  <c r="AE11" i="19"/>
  <c r="Y41" i="19"/>
  <c r="M41" i="19"/>
  <c r="Y21" i="19"/>
  <c r="AK41" i="19"/>
  <c r="S31" i="19"/>
  <c r="M31" i="19"/>
  <c r="M51" i="19"/>
  <c r="Y51" i="19"/>
  <c r="AK21" i="19"/>
  <c r="AK31" i="19"/>
  <c r="Y11" i="19"/>
  <c r="AE41" i="19"/>
  <c r="AE21" i="19"/>
  <c r="S51" i="19"/>
  <c r="AE51" i="19"/>
  <c r="AK51" i="19"/>
  <c r="M21" i="19"/>
  <c r="AE31" i="19"/>
  <c r="AC45" i="1"/>
  <c r="S41" i="19"/>
  <c r="AK11" i="19"/>
  <c r="S11" i="19"/>
  <c r="Y31" i="19"/>
  <c r="S21" i="19"/>
  <c r="M11" i="19"/>
  <c r="L54" i="19"/>
  <c r="AJ14" i="19"/>
  <c r="AD44" i="19"/>
  <c r="X54" i="19"/>
  <c r="R14" i="19"/>
  <c r="AD24" i="19"/>
  <c r="AD34" i="19"/>
  <c r="R54" i="19"/>
  <c r="L34" i="19"/>
  <c r="AJ34" i="19"/>
  <c r="X24" i="19"/>
  <c r="AJ24" i="19"/>
  <c r="X44" i="19"/>
  <c r="R24" i="19"/>
  <c r="X34" i="19"/>
  <c r="L14" i="19"/>
  <c r="AD14" i="19"/>
  <c r="L44" i="19"/>
  <c r="R44" i="19"/>
  <c r="AD54" i="19"/>
  <c r="X14" i="19"/>
  <c r="AJ44" i="19"/>
  <c r="R34" i="19"/>
  <c r="AJ54" i="19"/>
  <c r="L24" i="19"/>
  <c r="AD29" i="19"/>
  <c r="AD19" i="19"/>
  <c r="R39" i="19"/>
  <c r="R9" i="19"/>
  <c r="X49" i="19"/>
  <c r="X9" i="19"/>
  <c r="AD39" i="19"/>
  <c r="R29" i="19"/>
  <c r="L49" i="19"/>
  <c r="X19" i="19"/>
  <c r="X29" i="19"/>
  <c r="X39" i="19"/>
  <c r="L9" i="19"/>
  <c r="AC32" i="1"/>
  <c r="AD9" i="19"/>
  <c r="AJ49" i="19"/>
  <c r="L39" i="19"/>
  <c r="R19" i="19"/>
  <c r="AJ39" i="19"/>
  <c r="AJ29" i="19"/>
  <c r="AJ19" i="19"/>
  <c r="AJ9" i="19"/>
  <c r="AD49" i="19"/>
  <c r="L19" i="19"/>
  <c r="L29" i="19"/>
  <c r="R49" i="19"/>
  <c r="AA40" i="1" l="1"/>
  <c r="AB41" i="1"/>
  <c r="AA41" i="1" s="1"/>
  <c r="AG39" i="19"/>
  <c r="AG29" i="19"/>
  <c r="AM19" i="19"/>
  <c r="O39" i="19"/>
  <c r="AC35" i="1"/>
  <c r="AG49" i="19"/>
  <c r="O29" i="19"/>
  <c r="U29" i="19"/>
  <c r="O49" i="19"/>
  <c r="U49" i="19"/>
  <c r="AA19" i="19"/>
  <c r="U39" i="19"/>
  <c r="AG9" i="19"/>
  <c r="AA39" i="19"/>
  <c r="AM49" i="19"/>
  <c r="O19" i="19"/>
  <c r="AM39" i="19"/>
  <c r="AM29" i="19"/>
  <c r="O9" i="19"/>
  <c r="AM9" i="19"/>
  <c r="AA49" i="19"/>
  <c r="AG19" i="19"/>
  <c r="U9" i="19"/>
  <c r="U19" i="19"/>
  <c r="AA9" i="19"/>
  <c r="AA29" i="19"/>
  <c r="AE54" i="19"/>
  <c r="S24" i="19"/>
  <c r="AE34" i="19"/>
  <c r="Y54" i="19"/>
  <c r="AE14" i="19"/>
  <c r="Y34" i="19"/>
  <c r="M44" i="19"/>
  <c r="AK54" i="19"/>
  <c r="M24" i="19"/>
  <c r="AK34" i="19"/>
  <c r="Y14" i="19"/>
  <c r="AK14" i="19"/>
  <c r="Y24" i="19"/>
  <c r="S44" i="19"/>
  <c r="M34" i="19"/>
  <c r="AK44" i="19"/>
  <c r="M54" i="19"/>
  <c r="Y44" i="19"/>
  <c r="S54" i="19"/>
  <c r="AK24" i="19"/>
  <c r="M14" i="19"/>
  <c r="AE44" i="19"/>
  <c r="S34" i="19"/>
  <c r="AE24" i="19"/>
  <c r="S14" i="19"/>
  <c r="AK17" i="19"/>
  <c r="S27" i="19"/>
  <c r="S37" i="19"/>
  <c r="AE27" i="19"/>
  <c r="Y47" i="19"/>
  <c r="S7" i="19"/>
  <c r="M17" i="19"/>
  <c r="AE17" i="19"/>
  <c r="AK27" i="19"/>
  <c r="Y7" i="19"/>
  <c r="Y37" i="19"/>
  <c r="AE37" i="19"/>
  <c r="Y27" i="19"/>
  <c r="M47" i="19"/>
  <c r="AC21" i="1"/>
  <c r="AE47" i="19"/>
  <c r="Y17" i="19"/>
  <c r="AE7" i="19"/>
  <c r="M27" i="19"/>
  <c r="S47" i="19"/>
  <c r="M7" i="19"/>
  <c r="M37" i="19"/>
  <c r="S17" i="19"/>
  <c r="AK7" i="19"/>
  <c r="AK47" i="19"/>
  <c r="AK37" i="19"/>
  <c r="M48" i="19"/>
  <c r="S48" i="19"/>
  <c r="AE8" i="19"/>
  <c r="AE38" i="19"/>
  <c r="M38" i="19"/>
  <c r="AE18" i="19"/>
  <c r="AK48" i="19"/>
  <c r="AK18" i="19"/>
  <c r="AK28" i="19"/>
  <c r="S28" i="19"/>
  <c r="Y48" i="19"/>
  <c r="M8" i="19"/>
  <c r="Y8" i="19"/>
  <c r="M28" i="19"/>
  <c r="AK38" i="19"/>
  <c r="M18" i="19"/>
  <c r="Y28" i="19"/>
  <c r="S38" i="19"/>
  <c r="AE48" i="19"/>
  <c r="Y18" i="19"/>
  <c r="AK8" i="19"/>
  <c r="Y38" i="19"/>
  <c r="S8" i="19"/>
  <c r="S18" i="19"/>
  <c r="AC27" i="1"/>
  <c r="AE28" i="19"/>
  <c r="AA55" i="19"/>
  <c r="O45" i="19"/>
  <c r="AA15" i="19"/>
  <c r="AM55" i="19"/>
  <c r="O55" i="19"/>
  <c r="AG35" i="19"/>
  <c r="AM25" i="19"/>
  <c r="AM35" i="19"/>
  <c r="AA25" i="19"/>
  <c r="AM45" i="19"/>
  <c r="AG25" i="19"/>
  <c r="AA35" i="19"/>
  <c r="O25" i="19"/>
  <c r="U25" i="19"/>
  <c r="AG45" i="19"/>
  <c r="U35" i="19"/>
  <c r="AA45" i="19"/>
  <c r="AM15" i="19"/>
  <c r="U45" i="19"/>
  <c r="O35" i="19"/>
  <c r="O15" i="19"/>
  <c r="AG15" i="19"/>
  <c r="U15" i="19"/>
  <c r="AG55" i="19"/>
  <c r="U55" i="19"/>
  <c r="AE40" i="19"/>
  <c r="Y30" i="19"/>
  <c r="M20" i="19"/>
  <c r="AC39" i="1"/>
  <c r="Y20" i="19"/>
  <c r="M40" i="19"/>
  <c r="M10" i="19"/>
  <c r="AK20" i="19"/>
  <c r="AK10" i="19"/>
  <c r="AK30" i="19"/>
  <c r="Y40" i="19"/>
  <c r="S40" i="19"/>
  <c r="AE30" i="19"/>
  <c r="Y10" i="19"/>
  <c r="M30" i="19"/>
  <c r="AE50" i="19"/>
  <c r="AE20" i="19"/>
  <c r="S50" i="19"/>
  <c r="S10" i="19"/>
  <c r="Y50" i="19"/>
  <c r="S30" i="19"/>
  <c r="AK50" i="19"/>
  <c r="AE10" i="19"/>
  <c r="S20" i="19"/>
  <c r="M50" i="19"/>
  <c r="AK40" i="19"/>
  <c r="AF39" i="19"/>
  <c r="AL19" i="19"/>
  <c r="N39" i="19"/>
  <c r="Z19" i="19"/>
  <c r="AF19" i="19"/>
  <c r="N29" i="19"/>
  <c r="AL29" i="19"/>
  <c r="AL39" i="19"/>
  <c r="AF49" i="19"/>
  <c r="AF9" i="19"/>
  <c r="AL9" i="19"/>
  <c r="N49" i="19"/>
  <c r="Z9" i="19"/>
  <c r="Z49" i="19"/>
  <c r="N19" i="19"/>
  <c r="Z39" i="19"/>
  <c r="T9" i="19"/>
  <c r="T39" i="19"/>
  <c r="Z29" i="19"/>
  <c r="N9" i="19"/>
  <c r="T49" i="19"/>
  <c r="AC34" i="1"/>
  <c r="T19" i="19"/>
  <c r="AL49" i="19"/>
  <c r="T29" i="19"/>
  <c r="AF29" i="19"/>
  <c r="T18" i="19"/>
  <c r="N48" i="19"/>
  <c r="N8" i="19"/>
  <c r="T28" i="19"/>
  <c r="AF38" i="19"/>
  <c r="Z28" i="19"/>
  <c r="Z18" i="19"/>
  <c r="AF8" i="19"/>
  <c r="AC28" i="1"/>
  <c r="AL8" i="19"/>
  <c r="Z48" i="19"/>
  <c r="AL48" i="19"/>
  <c r="AL28" i="19"/>
  <c r="N38" i="19"/>
  <c r="AL38" i="19"/>
  <c r="AF28" i="19"/>
  <c r="AF18" i="19"/>
  <c r="AL18" i="19"/>
  <c r="Z8" i="19"/>
  <c r="T48" i="19"/>
  <c r="T8" i="19"/>
  <c r="T38" i="19"/>
  <c r="Z38" i="19"/>
  <c r="AF48" i="19"/>
  <c r="N28" i="19"/>
  <c r="N18" i="19"/>
  <c r="AL55" i="19"/>
  <c r="Z45" i="19"/>
  <c r="Z35" i="19"/>
  <c r="N25" i="19"/>
  <c r="Z55" i="19"/>
  <c r="N45" i="19"/>
  <c r="T35" i="19"/>
  <c r="T45" i="19"/>
  <c r="AL25" i="19"/>
  <c r="AL15" i="19"/>
  <c r="N35" i="19"/>
  <c r="AL35" i="19"/>
  <c r="Z25" i="19"/>
  <c r="AF25" i="19"/>
  <c r="T15" i="19"/>
  <c r="T55" i="19"/>
  <c r="AL45" i="19"/>
  <c r="T25" i="19"/>
  <c r="AF45" i="19"/>
  <c r="AF15" i="19"/>
  <c r="N15" i="19"/>
  <c r="AF55" i="19"/>
  <c r="N55" i="19"/>
  <c r="Z15" i="19"/>
  <c r="AF35" i="19"/>
  <c r="S39" i="19"/>
  <c r="M49" i="19"/>
  <c r="AE19" i="19"/>
  <c r="S49" i="19"/>
  <c r="AK19" i="19"/>
  <c r="Y9" i="19"/>
  <c r="M29" i="19"/>
  <c r="AE49" i="19"/>
  <c r="Y39" i="19"/>
  <c r="AK49" i="19"/>
  <c r="AK29" i="19"/>
  <c r="AK39" i="19"/>
  <c r="S19" i="19"/>
  <c r="M19" i="19"/>
  <c r="AE9" i="19"/>
  <c r="AE39" i="19"/>
  <c r="M39" i="19"/>
  <c r="AK9" i="19"/>
  <c r="Y19" i="19"/>
  <c r="S29" i="19"/>
  <c r="S9" i="19"/>
  <c r="AE29" i="19"/>
  <c r="Y49" i="19"/>
  <c r="AC33" i="1"/>
  <c r="M9" i="19"/>
  <c r="Y29" i="19"/>
  <c r="AA58" i="1"/>
  <c r="AB59" i="1"/>
  <c r="AA59" i="1" s="1"/>
  <c r="AM46" i="19"/>
  <c r="U36" i="19"/>
  <c r="AG16" i="19"/>
  <c r="O6" i="19"/>
  <c r="AA36" i="19"/>
  <c r="AM16" i="19"/>
  <c r="U6" i="19"/>
  <c r="AG46" i="19"/>
  <c r="AA16" i="19"/>
  <c r="AC17" i="1"/>
  <c r="AA6" i="19"/>
  <c r="AG6" i="19"/>
  <c r="AA46" i="19"/>
  <c r="AM26" i="19"/>
  <c r="U16" i="19"/>
  <c r="O36" i="19"/>
  <c r="U26" i="19"/>
  <c r="O46" i="19"/>
  <c r="AA26" i="19"/>
  <c r="AM6" i="19"/>
  <c r="U46" i="19"/>
  <c r="AG26" i="19"/>
  <c r="O16" i="19"/>
  <c r="AG36" i="19"/>
  <c r="O26" i="19"/>
  <c r="AM36" i="19"/>
  <c r="AB23" i="1"/>
  <c r="AA23" i="1" s="1"/>
  <c r="AA22" i="1"/>
  <c r="O8" i="19"/>
  <c r="AA48" i="19"/>
  <c r="AM38" i="19"/>
  <c r="U48" i="19"/>
  <c r="AA18" i="19"/>
  <c r="AG18" i="19"/>
  <c r="AG48" i="19"/>
  <c r="AM18" i="19"/>
  <c r="AA28" i="19"/>
  <c r="AG28" i="19"/>
  <c r="AA8" i="19"/>
  <c r="U18" i="19"/>
  <c r="AG38" i="19"/>
  <c r="U38" i="19"/>
  <c r="AM8" i="19"/>
  <c r="AA38" i="19"/>
  <c r="AM48" i="19"/>
  <c r="U28" i="19"/>
  <c r="O38" i="19"/>
  <c r="U8" i="19"/>
  <c r="AG8" i="19"/>
  <c r="AC29" i="1"/>
  <c r="O18" i="19"/>
  <c r="O28" i="19"/>
  <c r="O48" i="19"/>
  <c r="AM28" i="19"/>
  <c r="Y33" i="19"/>
  <c r="AE13" i="19"/>
  <c r="S23" i="19"/>
  <c r="Y13" i="19"/>
  <c r="AE23" i="19"/>
  <c r="AK33" i="19"/>
  <c r="AK13" i="19"/>
  <c r="S43" i="19"/>
  <c r="M23" i="19"/>
  <c r="Y43" i="19"/>
  <c r="M43" i="19"/>
  <c r="AE43" i="19"/>
  <c r="AE53" i="19"/>
  <c r="M13" i="19"/>
  <c r="AK43" i="19"/>
  <c r="AK23" i="19"/>
  <c r="Y23" i="19"/>
  <c r="AE33" i="19"/>
  <c r="M53" i="19"/>
  <c r="S13" i="19"/>
  <c r="S33" i="19"/>
  <c r="AK53" i="19"/>
  <c r="Y53" i="19"/>
  <c r="S53" i="19"/>
  <c r="AC57" i="1"/>
  <c r="M33" i="19"/>
  <c r="AF6" i="19"/>
  <c r="N46" i="19"/>
  <c r="Z26" i="19"/>
  <c r="AL6" i="19"/>
  <c r="AL36" i="19"/>
  <c r="AF26" i="19"/>
  <c r="Z6" i="19"/>
  <c r="T26" i="19"/>
  <c r="Z46" i="19"/>
  <c r="AF46" i="19"/>
  <c r="T46" i="19"/>
  <c r="T6" i="19"/>
  <c r="AF36" i="19"/>
  <c r="N26" i="19"/>
  <c r="Z16" i="19"/>
  <c r="AL26" i="19"/>
  <c r="Z36" i="19"/>
  <c r="N36" i="19"/>
  <c r="AL46" i="19"/>
  <c r="T36" i="19"/>
  <c r="AF16" i="19"/>
  <c r="N6" i="19"/>
  <c r="N16" i="19"/>
  <c r="AC16" i="1"/>
  <c r="AL16" i="19"/>
  <c r="T16" i="19"/>
  <c r="AG24" i="19" l="1"/>
  <c r="O44" i="19"/>
  <c r="O24" i="19"/>
  <c r="AM14" i="19"/>
  <c r="AG34" i="19"/>
  <c r="O34" i="19"/>
  <c r="AA44" i="19"/>
  <c r="O14" i="19"/>
  <c r="AA54" i="19"/>
  <c r="U14" i="19"/>
  <c r="AM44" i="19"/>
  <c r="AA34" i="19"/>
  <c r="AM24" i="19"/>
  <c r="AM54" i="19"/>
  <c r="AG14" i="19"/>
  <c r="AM34" i="19"/>
  <c r="U54" i="19"/>
  <c r="AG44" i="19"/>
  <c r="AA24" i="19"/>
  <c r="AG54" i="19"/>
  <c r="U34" i="19"/>
  <c r="U24" i="19"/>
  <c r="AA14" i="19"/>
  <c r="O54" i="19"/>
  <c r="U44" i="19"/>
  <c r="U43" i="19"/>
  <c r="U13" i="19"/>
  <c r="AM53" i="19"/>
  <c r="AA53" i="19"/>
  <c r="AA43" i="19"/>
  <c r="O53" i="19"/>
  <c r="O23" i="19"/>
  <c r="O13" i="19"/>
  <c r="AG43" i="19"/>
  <c r="U33" i="19"/>
  <c r="U23" i="19"/>
  <c r="AM13" i="19"/>
  <c r="AM23" i="19"/>
  <c r="AG13" i="19"/>
  <c r="AA23" i="19"/>
  <c r="AG33" i="19"/>
  <c r="AA33" i="19"/>
  <c r="AM33" i="19"/>
  <c r="AA13" i="19"/>
  <c r="AC59" i="1"/>
  <c r="AG23" i="19"/>
  <c r="U53" i="19"/>
  <c r="AG53" i="19"/>
  <c r="O43" i="19"/>
  <c r="AM43" i="19"/>
  <c r="O33" i="19"/>
  <c r="AF54" i="19"/>
  <c r="AL34" i="19"/>
  <c r="AF34" i="19"/>
  <c r="AL14" i="19"/>
  <c r="AF44" i="19"/>
  <c r="T44" i="19"/>
  <c r="N14" i="19"/>
  <c r="N44" i="19"/>
  <c r="T24" i="19"/>
  <c r="N24" i="19"/>
  <c r="AL44" i="19"/>
  <c r="N34" i="19"/>
  <c r="Z44" i="19"/>
  <c r="Z24" i="19"/>
  <c r="T14" i="19"/>
  <c r="N54" i="19"/>
  <c r="T34" i="19"/>
  <c r="Z14" i="19"/>
  <c r="AF24" i="19"/>
  <c r="AF14" i="19"/>
  <c r="Z54" i="19"/>
  <c r="AL54" i="19"/>
  <c r="T54" i="19"/>
  <c r="AL24" i="19"/>
  <c r="Z34" i="19"/>
  <c r="AF53" i="19"/>
  <c r="T43" i="19"/>
  <c r="Z53" i="19"/>
  <c r="N43" i="19"/>
  <c r="T23" i="19"/>
  <c r="AF43" i="19"/>
  <c r="Z13" i="19"/>
  <c r="Z43" i="19"/>
  <c r="AF23" i="19"/>
  <c r="AL13" i="19"/>
  <c r="Z23" i="19"/>
  <c r="AL43" i="19"/>
  <c r="AF13" i="19"/>
  <c r="AL23" i="19"/>
  <c r="N13" i="19"/>
  <c r="T33" i="19"/>
  <c r="AL53" i="19"/>
  <c r="N23" i="19"/>
  <c r="N53" i="19"/>
  <c r="AF33" i="19"/>
  <c r="N33" i="19"/>
  <c r="AC58" i="1"/>
  <c r="T53" i="19"/>
  <c r="AL33" i="19"/>
  <c r="T13" i="19"/>
  <c r="Z33" i="19"/>
  <c r="Z47" i="19"/>
  <c r="T7" i="19"/>
  <c r="AL37" i="19"/>
  <c r="T17" i="19"/>
  <c r="Z17" i="19"/>
  <c r="AF7" i="19"/>
  <c r="AF37" i="19"/>
  <c r="N17" i="19"/>
  <c r="AF27" i="19"/>
  <c r="AC22" i="1"/>
  <c r="AF47" i="19"/>
  <c r="AL47" i="19"/>
  <c r="T27" i="19"/>
  <c r="Z37" i="19"/>
  <c r="T37" i="19"/>
  <c r="N37" i="19"/>
  <c r="N47" i="19"/>
  <c r="Z27" i="19"/>
  <c r="AL7" i="19"/>
  <c r="AL17" i="19"/>
  <c r="AF17" i="19"/>
  <c r="AL27" i="19"/>
  <c r="N27" i="19"/>
  <c r="N7" i="19"/>
  <c r="Z7" i="19"/>
  <c r="T47" i="19"/>
  <c r="O20" i="19"/>
  <c r="AM40" i="19"/>
  <c r="O30" i="19"/>
  <c r="AM50" i="19"/>
  <c r="AA50" i="19"/>
  <c r="AM30" i="19"/>
  <c r="AM10" i="19"/>
  <c r="AM20" i="19"/>
  <c r="O50" i="19"/>
  <c r="U30" i="19"/>
  <c r="AA10" i="19"/>
  <c r="U40" i="19"/>
  <c r="O40" i="19"/>
  <c r="U20" i="19"/>
  <c r="AC41" i="1"/>
  <c r="AG40" i="19"/>
  <c r="AG50" i="19"/>
  <c r="U50" i="19"/>
  <c r="AA30" i="19"/>
  <c r="AG10" i="19"/>
  <c r="AA40" i="19"/>
  <c r="AG20" i="19"/>
  <c r="AA20" i="19"/>
  <c r="U10" i="19"/>
  <c r="AG30" i="19"/>
  <c r="O10" i="19"/>
  <c r="AG37" i="19"/>
  <c r="AG47" i="19"/>
  <c r="U7" i="19"/>
  <c r="AM47" i="19"/>
  <c r="U27" i="19"/>
  <c r="O37" i="19"/>
  <c r="O17" i="19"/>
  <c r="AA7" i="19"/>
  <c r="AA47" i="19"/>
  <c r="O27" i="19"/>
  <c r="U37" i="19"/>
  <c r="AM17" i="19"/>
  <c r="AM37" i="19"/>
  <c r="AG27" i="19"/>
  <c r="AM7" i="19"/>
  <c r="AG7" i="19"/>
  <c r="AC23" i="1"/>
  <c r="AA17" i="19"/>
  <c r="O7" i="19"/>
  <c r="AA37" i="19"/>
  <c r="AA27" i="19"/>
  <c r="AM27" i="19"/>
  <c r="U17" i="19"/>
  <c r="U47" i="19"/>
  <c r="AG17" i="19"/>
  <c r="O47" i="19"/>
  <c r="Z40" i="19"/>
  <c r="AC40" i="1"/>
  <c r="T10" i="19"/>
  <c r="AF10" i="19"/>
  <c r="T20" i="19"/>
  <c r="N30" i="19"/>
  <c r="Z20" i="19"/>
  <c r="AF50" i="19"/>
  <c r="T50" i="19"/>
  <c r="AL30" i="19"/>
  <c r="T40" i="19"/>
  <c r="AF40" i="19"/>
  <c r="AF30" i="19"/>
  <c r="N50" i="19"/>
  <c r="AL40" i="19"/>
  <c r="AL20" i="19"/>
  <c r="Z10" i="19"/>
  <c r="AF20" i="19"/>
  <c r="N10" i="19"/>
  <c r="Z50" i="19"/>
  <c r="AL50" i="19"/>
  <c r="N40" i="19"/>
  <c r="T30" i="19"/>
  <c r="Z30" i="19"/>
  <c r="AL10" i="19"/>
  <c r="N20" i="1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<sst xmlns="http://schemas.openxmlformats.org/spreadsheetml/2006/main" count="407" uniqueCount="274">
  <si>
    <t>Matriz Mapa de Riesgos</t>
  </si>
  <si>
    <r>
      <t xml:space="preserve">Teniendo en cuenta que con la expedición del Decreto 1499 de 2017 “Por medio del cual se modifica el Decreto 1083 de 2015, Decreto Único Reglamentario del Sector Función Pública, en lo relacionado con el Sistema de Gestión establecido en el artículo 133 de la Ley 1753 de 2015”, se crea un solo Sistema de Gestión y se alinea con el Sistema de Control Interno, hoy todas las entidades públicas requieren actualizar y/o implementar el Modelo Integrado de Planeación y Gestión MIPG, modelo que incorpora el Modelo Estándar de Control Interno MECI a través de la 7a dimensión del mismo.  En este marco general, el proceso de administración del riesgo es un esfuerzo conjunto entre la Alta Dirección y los servidores en todos sus niveles, ejercicio que inicia con la formulación de la política de Administración del Riesgo, la cual incluye los niveles de responsabilidad frente al seguimiento y evaluación, aspectos que deberán definirse acorde con el Esquema de Líneas de Defensa vinculado a la Dimensión 7.
Teniendo en cuenta lo anterior y dada la necesidad de las entidades frente a la estructuración de los mapas de riesgos, como herramienta fundamental frente a la gestión del riesgo, el presente formato desarrolla un esquema completo acorde con los contenidos metodológicos de la </t>
    </r>
    <r>
      <rPr>
        <b/>
        <sz val="10"/>
        <color theme="6" tint="-0.249977111117893"/>
        <rFont val="Arial Narrow"/>
        <family val="2"/>
      </rPr>
      <t>Guía para la Administración del Riesgo y el diseño de controles V5</t>
    </r>
    <r>
      <rPr>
        <sz val="10"/>
        <rFont val="Arial Narrow"/>
        <family val="2"/>
      </rPr>
      <t>. El formato cuenta con celdas parametrizadas y permite contar con los respectivos mapas de calor para riesgo inherente y riesgo residual.</t>
    </r>
  </si>
  <si>
    <t>Orientaciones Generales</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</si>
  <si>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theme="9" tint="-0.249977111117893"/>
        <rFont val="Arial Narrow"/>
        <family val="2"/>
      </rPr>
      <t>Paso 2: identificación del riesgo</t>
    </r>
    <r>
      <rPr>
        <sz val="11"/>
        <rFont val="Arial Narrow"/>
        <family val="2"/>
      </rPr>
      <t xml:space="preserve">, donde se explica ampliamente las bases para adelanter este análisis.
Así mismo, considere en el </t>
    </r>
    <r>
      <rPr>
        <b/>
        <sz val="11"/>
        <color theme="9" tint="-0.249977111117893"/>
        <rFont val="Arial Narrow"/>
        <family val="2"/>
      </rPr>
      <t>Paso 3: valoración del riesgo</t>
    </r>
    <r>
      <rPr>
        <sz val="11"/>
        <rFont val="Arial Narrow"/>
        <family val="2"/>
      </rPr>
      <t xml:space="preserve"> los lineamientos para definir el No. de veces que se hace la actividad con la cual se relaciona el riesgo y su impacto en términos económicos o reputacionales. En este mismo paso se analizan los controles que deben responder a los atributos de eficiencia e informativos.
</t>
    </r>
    <r>
      <rPr>
        <b/>
        <sz val="11"/>
        <color theme="9" tint="-0.249977111117893"/>
        <rFont val="Arial Narrow"/>
        <family val="2"/>
      </rPr>
      <t>NOTA:</t>
    </r>
    <r>
      <rPr>
        <sz val="11"/>
        <rFont val="Arial Narrow"/>
        <family val="2"/>
      </rPr>
      <t xml:space="preserve"> Si lo considera pertinente, es posible agregar hojas de trabajo adicionales al presente formato que permitan incluir la traza de estos análisis.</t>
    </r>
  </si>
  <si>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Contexto: </t>
    </r>
    <r>
      <rPr>
        <sz val="11"/>
        <rFont val="Arial Narrow"/>
        <family val="2"/>
      </rPr>
      <t>Diligenciar formato Contexto Extratégico - Código: F-DPM-1210-238,37-014</t>
    </r>
    <r>
      <rPr>
        <sz val="10"/>
        <rFont val="Arial Narrow"/>
        <family val="2"/>
      </rPr>
      <t xml:space="preserve">
</t>
    </r>
  </si>
  <si>
    <t>Columna</t>
  </si>
  <si>
    <t>Descripción - Lineamientos para el diligenciamiento</t>
  </si>
  <si>
    <t>Proceso</t>
  </si>
  <si>
    <t>Diligencie el nombre del proceso al cual se le identificarán y valorarán los riesgos.</t>
  </si>
  <si>
    <t>Alcance</t>
  </si>
  <si>
    <t>Diligencie el alcance del proceso.</t>
  </si>
  <si>
    <t>Objetivos estratégicos</t>
  </si>
  <si>
    <t>Utilice la lista de despligue que se encuentra parametrizada, le aparecerán los cuatro objetivos estratégicos de la entidad, seleccione el de su proceso.</t>
  </si>
  <si>
    <t>Objetivo del proceso</t>
  </si>
  <si>
    <t>Diligencie el objetivo del proceso.</t>
  </si>
  <si>
    <t>Planeación institucional</t>
  </si>
  <si>
    <t xml:space="preserve">Describa los productos del proceso. </t>
  </si>
  <si>
    <t>Puntos de riesgo en la cadena de valor</t>
  </si>
  <si>
    <t>Identifique las actividades del proceso donde exista evidencia de que pueda ocurrir eventos de riesgo operativo.</t>
  </si>
  <si>
    <t xml:space="preserve"> -  Hoja 3 Mapa de Riesgos Final: Encontrará la totalidad de la estructura para la identificación y valoración de los riesgos por proceso, programa o proyecto, acorde con el nivel de desagregación que la entidad considere necesaria.</t>
  </si>
  <si>
    <t>Objetivo</t>
  </si>
  <si>
    <t>Referencia</t>
  </si>
  <si>
    <t xml:space="preserve">Permite definir unl consecutivo de riesgos.
Una entidad puede ir en el riesgo 150, pero tener 70 riesgos, lo que permite llevar una traza de los riesgos. Esta información la debe administrar la oficina asesora de planeación o gerencia de riesgos.  Cuando un el riesgo salga del mapa no existirá otro riesgo con el mismo número. </t>
  </si>
  <si>
    <t>Impacto</t>
  </si>
  <si>
    <t>Analice las consecuencias que puede ocasionar a la organización la materialización del riesgo, redacte de la forma más concreta posible.</t>
  </si>
  <si>
    <t>Causa Inmediata</t>
  </si>
  <si>
    <t>Circunstancias bajo las cuales se presenta el riesgo, es la situación más evidente frente al riesgo, redacte de la forma más concreta posible.</t>
  </si>
  <si>
    <t>Causa Raíz</t>
  </si>
  <si>
    <t>Causa  principal  o básica, corresponde a las razones por la cuales se puede presentar  el riesgo, redacte de la forma más concreta posible.</t>
  </si>
  <si>
    <t>Descripción del Riesgo</t>
  </si>
  <si>
    <r>
      <t xml:space="preserve">Consolida o resume los análisis sobre impacto + causa inmediata + causa raíz, permitiendo contar con una redacción clara y concreta del riesgo indentificado. Tenga en cuenta la estructura de alto nivel establecida en al guía, inicia con </t>
    </r>
    <r>
      <rPr>
        <b/>
        <sz val="9"/>
        <color theme="9" tint="-0.249977111117893"/>
        <rFont val="Arial Narrow"/>
        <family val="2"/>
      </rPr>
      <t>POSIBILIDAD DE + Impacto para la entidad (Qué) + Causa Inmediata (Cómo) + Causa Raíz (Por qué)</t>
    </r>
  </si>
  <si>
    <t>Clasificación del Riesgo</t>
  </si>
  <si>
    <t>Utilice la lista de despligue que se encuentra parametrizada, le aparecerán las opciones: i)Daños Activos Fisicos, ii)Ejecucion y Administracion de procesos, iii)Fallas Tecnologicas, iv)Fraude Externo, v)Fraude Interno, vi)Relaciones Laborales, vii)Usuarios, productos y practicas organizacionales.</t>
  </si>
  <si>
    <t>Frecuencia con la cual se lleva a cabo la actividad</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</si>
  <si>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H-I)</t>
  </si>
  <si>
    <t>Criterios de Impacto</t>
  </si>
  <si>
    <t>Utilice la lista de despligue que se encuentra parametrizada, le aparecerán las opciones de la tabla de Impacto en la Hoja 6 del presente documento. La matriz automáticamente hará el cálculo para el nivel de impacto inherente (Columnas L-M)</t>
  </si>
  <si>
    <t>Zona de Riesgo Inherente</t>
  </si>
  <si>
    <t>Teniendo en cuenta que ingresó la información de PROBABILIDAD e IMPACTO, la matriz automáticamente hará el cálculo para la zona de riesgo inherente (Columna N)</t>
  </si>
  <si>
    <t>Descripción del Control</t>
  </si>
  <si>
    <r>
      <t xml:space="preserve">Recuerde que el control se define como la medida que permite reducir o mitigar un riesgo. Defina el control (es) que atacan la causa raíz del riesgo, considere la estructura explicada en la guía: </t>
    </r>
    <r>
      <rPr>
        <b/>
        <sz val="9"/>
        <color theme="9" tint="-0.249977111117893"/>
        <rFont val="Arial Narrow"/>
        <family val="2"/>
      </rPr>
      <t>Responsable de ejecutar el control + Acción + Complemento</t>
    </r>
  </si>
  <si>
    <t>Afectación</t>
  </si>
  <si>
    <t>Esta casilla no se diligencia, depende de la selección en la columna R.</t>
  </si>
  <si>
    <r>
      <t xml:space="preserve">ATRIBUTOS EFICIENCIA
</t>
    </r>
    <r>
      <rPr>
        <sz val="9"/>
        <rFont val="Arial Narrow"/>
        <family val="2"/>
      </rPr>
      <t>Tipo</t>
    </r>
  </si>
  <si>
    <t>Utilice la lista de despligue que se encuentra parametrizada, le aparecerán las opciones: i)Preventivo, ii)Detectivo, iii)Correctivo.</t>
  </si>
  <si>
    <r>
      <t xml:space="preserve">ATRIBUTOS EFICIENCIA
</t>
    </r>
    <r>
      <rPr>
        <sz val="9"/>
        <rFont val="Arial Narrow"/>
        <family val="2"/>
      </rPr>
      <t>Implementación</t>
    </r>
  </si>
  <si>
    <t>Utilice la lista de despligue que se encuentra parametrizada, le aparecerán las opciones: i)Automático, ii)Manual.</t>
  </si>
  <si>
    <r>
      <t xml:space="preserve">ATRIBUTOS EFICIENCIA
</t>
    </r>
    <r>
      <rPr>
        <sz val="9"/>
        <rFont val="Arial Narrow"/>
        <family val="2"/>
      </rPr>
      <t>Calificación</t>
    </r>
  </si>
  <si>
    <t xml:space="preserve">La matriz automáticamente hará el cálculo para el control analizado (Columna T) </t>
  </si>
  <si>
    <r>
      <t xml:space="preserve">ATRIBUTOS INFORMATIVOS
</t>
    </r>
    <r>
      <rPr>
        <sz val="9"/>
        <rFont val="Arial Narrow"/>
        <family val="2"/>
      </rPr>
      <t>Documentación</t>
    </r>
  </si>
  <si>
    <t>Utilice la lista de despligue que se encuentra parametrizada, le aparecerán las opciones: i)Documentado, ii)Sin documentar.</t>
  </si>
  <si>
    <r>
      <t xml:space="preserve">ATRIBUTOS INFORMATIVOS
</t>
    </r>
    <r>
      <rPr>
        <sz val="9"/>
        <rFont val="Arial Narrow"/>
        <family val="2"/>
      </rPr>
      <t>Frecuencia</t>
    </r>
  </si>
  <si>
    <t>Utilice la lista de despligue que se encuentra parametrizada, le aparecerán las opciones: i)Continua, ii)Aleatoria.</t>
  </si>
  <si>
    <r>
      <t xml:space="preserve">ATRIBUTOS INFORMATIVOS
</t>
    </r>
    <r>
      <rPr>
        <sz val="9"/>
        <rFont val="Arial Narrow"/>
        <family val="2"/>
      </rPr>
      <t>Registro</t>
    </r>
  </si>
  <si>
    <t>Utilice la lista de despligue que se encuentra parametrizada, le aparecerán las opciones: i)Con Registro, ii) Sin Registro.</t>
  </si>
  <si>
    <t>Evaluación del Nivel de Riesgo - Nivel de Riesgo Residual</t>
  </si>
  <si>
    <r>
      <t>La matriz automáticamente hará el cálculo, acorde con el control o controles definidos con sus atributos analizados, lo que permitirá establecer el</t>
    </r>
    <r>
      <rPr>
        <b/>
        <sz val="9"/>
        <color theme="9" tint="-0.249977111117893"/>
        <rFont val="Arial Narrow"/>
        <family val="2"/>
      </rPr>
      <t xml:space="preserve"> nivel de riesgo inherente</t>
    </r>
    <r>
      <rPr>
        <sz val="9"/>
        <rFont val="Arial Narrow"/>
        <family val="2"/>
      </rPr>
      <t xml:space="preserve"> (Columnas Y- Z- AA -AB- AC).</t>
    </r>
  </si>
  <si>
    <t>Tratamiento</t>
  </si>
  <si>
    <t>Utilice la lista de despligue que se encuentra parametrizada, le aparecerán las opciones: i)Aceptar, ii)Evitar, iii)Reducir (compartir), iv)Reducir (mitigar).</t>
  </si>
  <si>
    <r>
      <t xml:space="preserve">Plan de Acción
</t>
    </r>
    <r>
      <rPr>
        <sz val="9"/>
        <rFont val="Arial Narrow"/>
        <family val="2"/>
      </rPr>
      <t xml:space="preserve">Responsable, fecha de inicio, fecha de terminación,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</si>
  <si>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</si>
  <si>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Estado</t>
  </si>
  <si>
    <t>Utilice la lista de despligue que se encuentra parametrizada, le aparecerán las opciones: i)Finalizado, ii)En curso, la selección en este caso dependerá de las acciones del plan que se hayan establecido en cada caso.</t>
  </si>
  <si>
    <r>
      <t xml:space="preserve"> -</t>
    </r>
    <r>
      <rPr>
        <sz val="11"/>
        <rFont val="Arial Narrow"/>
        <family val="2"/>
      </rPr>
      <t xml:space="preserve"> </t>
    </r>
    <r>
      <rPr>
        <b/>
        <sz val="11"/>
        <rFont val="Arial Narrow"/>
        <family val="2"/>
      </rPr>
      <t xml:space="preserve"> Hoja 4 Matriz de Calor Inherente: </t>
    </r>
    <r>
      <rPr>
        <sz val="11"/>
        <rFont val="Arial Narrow"/>
        <family val="2"/>
      </rPr>
      <t xml:space="preserve"> 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</si>
  <si>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5 Matriz de Calor Residual: </t>
    </r>
    <r>
      <rPr>
        <sz val="11"/>
        <rFont val="Arial Narrow"/>
        <family val="2"/>
      </rPr>
      <t>En esta hoja, en la medida en que ese diligencia el Mapa Final, se verán reflejados los riesgos en su zona correspondiente. Esta hoja no se diligencia se genera de manera automática.</t>
    </r>
  </si>
  <si>
    <r>
      <t xml:space="preserve"> -</t>
    </r>
    <r>
      <rPr>
        <sz val="11"/>
        <rFont val="Arial Narrow"/>
        <family val="2"/>
      </rPr>
      <t xml:space="preserve"> </t>
    </r>
    <r>
      <rPr>
        <b/>
        <sz val="11"/>
        <rFont val="Arial Narrow"/>
        <family val="2"/>
      </rPr>
      <t xml:space="preserve"> Hoja 6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</si>
  <si>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7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</si>
  <si>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Valoración de Controles: </t>
    </r>
    <r>
      <rPr>
        <sz val="11"/>
        <rFont val="Arial Narrow"/>
        <family val="2"/>
      </rPr>
      <t>Tabla referente para todos los cálculos (no se diligencia)</t>
    </r>
  </si>
  <si>
    <r>
      <rPr>
        <b/>
        <sz val="11"/>
        <rFont val="Calibri"/>
        <family val="2"/>
        <scheme val="minor"/>
      </rPr>
      <t>Capacidades institucionales:</t>
    </r>
    <r>
      <rPr>
        <sz val="11"/>
        <rFont val="Calibri"/>
        <family val="2"/>
        <scheme val="minor"/>
      </rPr>
      <t xml:space="preserve">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r>
  </si>
  <si>
    <t>CONTEXTO ESTRATÉGICO</t>
  </si>
  <si>
    <t>Código: F-DPM-1210-238,37-014</t>
  </si>
  <si>
    <t>Hábitat y territorio:
Planear, desarrollar y liderar una ciudad segura y a escala humana, con conectividad digital, espacio público inclusivo, sistema de movilidad sostenible, ambientes de vivienda dignos, y prevención y mitigación de riesgos.</t>
  </si>
  <si>
    <t>Versión: 1.0</t>
  </si>
  <si>
    <t xml:space="preserve">Desarrollo sostenible:
Promover una ciudad ambientalmente sostenible, socialmente inclusiva y económicamente dinámica, que fomenta el desarrollo equilibrado de sus ecosistemas, su tejido social y su base empresarial, y se integra con liderazgo en los escenarios nacional e internacional.  </t>
  </si>
  <si>
    <t>Fecha: Abril 27-2021</t>
  </si>
  <si>
    <t xml:space="preserve">Calidad de vida:
Proteger la salud pública y proporcionar a la ciudadanía una oferta educativa equitativa, con calidad, pertinente y adecuada al ciclo de vida, así como programación y espacios para la expresión y disfrute del patrimonio, el arte y la cultura, la convivencia, la recreación, el deporte, y el ejercicio de sus derechos. </t>
  </si>
  <si>
    <t>Página: Página 1 de 1</t>
  </si>
  <si>
    <t>PROCESO:</t>
  </si>
  <si>
    <t>CONTROL INTERNO DISCIPLINARIO</t>
  </si>
  <si>
    <t>ALCANCE:</t>
  </si>
  <si>
    <t>Se inicia con la investigación de los hechos que pueden dar lugar a posibles faltas disciplinarias hasta el fallo de primera instancia (función punitiva) y define políticas, planes, programas y actividades dirigidas a evitar la ocurrencia de hechos, actos u omisiones contrarios a la Constitución o la Ley (función preventiva)</t>
  </si>
  <si>
    <t>OBJETIVOS ESTRATÉGICOS</t>
  </si>
  <si>
    <t>OBJETIVO DEL PROCESO</t>
  </si>
  <si>
    <t>PLANEACIÓN INSTITUCIONAL</t>
  </si>
  <si>
    <t>PUNTOS DE RIESGO EN LA CADENA DE VALOR</t>
  </si>
  <si>
    <t xml:space="preserve">Capacidades institucionales:
Fortalecer las instituciones públicas en sus capacidades de gestión fiscal (generación de ingresos, gasto eficiente, inversión óptima), transparencia (control social, participación ciudadana, publicidad de información), gestión de procesos (sistema de gestión, estructura, plataforma tecnológica), gestión humana (cualificación, evaluación, bienestar), ejercicio de la autoridad (civil, sanitaria, educativa, territorial) y servicio al ciudadano (trámites, información, participación). 
</t>
  </si>
  <si>
    <t>Conocer, avocar, tramitar  y fallar en primera instancia, todos los procesos disciplinarios que se adelanten contra los servidores y exservidores   públicos del municipio de Bucaramanga, sin incluir entidades descentralizadas.</t>
  </si>
  <si>
    <t>Plan de acción Anual Oficina de Control Interno Disciplinario
Informes de gestión Institucional
Providencias disciplinarias mediante autos y fallos de primera instancia</t>
  </si>
  <si>
    <t>Sustanciación de los expedientes disciplinarios desde la apertura hasta el fallo de primera instancia</t>
  </si>
  <si>
    <t>MATRIZ DOFA</t>
  </si>
  <si>
    <t>DEBILIDADES</t>
  </si>
  <si>
    <t>AMENAZAS</t>
  </si>
  <si>
    <t xml:space="preserve">1. Deficiencia en el recurso humano (falta de planta de personal) y recursos físicos (oficina, cómputo, escáner, sala de audiencias, salvaguarda del archivo de gestión) 
2. Insuficiencia de tecnologías implementadas para el desarrollo de las funciones bajo la modalidad de trabajo en casa con ocasión del COVID 19. </t>
  </si>
  <si>
    <t>1. Emergencia sanitaria COVID-19</t>
  </si>
  <si>
    <t>FORTALEZAS</t>
  </si>
  <si>
    <t>OPORTUNIDADES</t>
  </si>
  <si>
    <t xml:space="preserve">1. Talento humano idóneo (abogados sustanciadores y apoyo administrativo)
2. Estructuración de procedimientos de acuerdo a los parametros del Código Disciplinario Único (procedimientos)
3. Implementación de formatos documentales para cada actuación, trámite o diligencia disciplinaria
4. Gestión adecuada del archivo de gestión
5. Capacidad de formación e instrucción </t>
  </si>
  <si>
    <t>1. Con ocasión de la expedición del nuevo Código General Disciplinario (Ley 1952/2019), que implementó el procedimiento oral, exige que las entidades implementen las tegnologías (Hardware y software) necesarias para el desarrollo del proceso oral. Como: 
- Expedientes virtuales
- Salas de audiencias con video y grabación
- Comunicación con externos y,
- Archivos vrituales
2. Capacitación al personal de la oficina en la expedición de nuevas normas legales (debe ser permanente)</t>
  </si>
  <si>
    <t>Matriz Mapa Riesgos de Gestión</t>
  </si>
  <si>
    <t>Código: F-DPM-1210-238,37-013</t>
  </si>
  <si>
    <t>Versión: 3.0</t>
  </si>
  <si>
    <t>Fecha Aprobación: Octubre-19-2021</t>
  </si>
  <si>
    <t xml:space="preserve">Página: 1 de 1 </t>
  </si>
  <si>
    <t>Proceso:</t>
  </si>
  <si>
    <t>Objetivo:</t>
  </si>
  <si>
    <t>Alcance:</t>
  </si>
  <si>
    <t>Identificación del riesgo</t>
  </si>
  <si>
    <t>Análisis del riesgo inherente</t>
  </si>
  <si>
    <t>Evaluación del riesgo - Valoración de los controles</t>
  </si>
  <si>
    <t>Evaluación del riesgo - Nivel del riesgo residual</t>
  </si>
  <si>
    <t>Plan de Acción</t>
  </si>
  <si>
    <t xml:space="preserve">Referencia </t>
  </si>
  <si>
    <t>Frecuencia con la cual se realiza la actividad</t>
  </si>
  <si>
    <t>Probabilidad Inherente</t>
  </si>
  <si>
    <t>%</t>
  </si>
  <si>
    <t>Criterios de impacto</t>
  </si>
  <si>
    <t>Observación de criterio</t>
  </si>
  <si>
    <t>Impacto 
Inherente</t>
  </si>
  <si>
    <t>No. Control</t>
  </si>
  <si>
    <t>Atributos</t>
  </si>
  <si>
    <t>Probabilidad Residual</t>
  </si>
  <si>
    <t>Probabilidad Residual Final</t>
  </si>
  <si>
    <t>Impacto Residual Final</t>
  </si>
  <si>
    <t>Zona de Riesgo Final</t>
  </si>
  <si>
    <t>Responsable</t>
  </si>
  <si>
    <t>Fecha de inicio</t>
  </si>
  <si>
    <t>Fecha de terminación</t>
  </si>
  <si>
    <t>Fecha Seguimiento</t>
  </si>
  <si>
    <t>Seguimiento</t>
  </si>
  <si>
    <t>Tipo</t>
  </si>
  <si>
    <t>Implementación</t>
  </si>
  <si>
    <t>Calificación</t>
  </si>
  <si>
    <t>Documentación</t>
  </si>
  <si>
    <t>Frecuencia</t>
  </si>
  <si>
    <t>Evidencia</t>
  </si>
  <si>
    <t>Económico y Reputacional</t>
  </si>
  <si>
    <t>Acciones judiciales, Investigaciones y/o Sanciones Disciplinarias</t>
  </si>
  <si>
    <t>Inadecuado control en el trámite de remisión del expediente ante otras instancias lo que genera pérdida de los documentos.</t>
  </si>
  <si>
    <t>Posibilidad de afectación económica y reputacional por acciones judiciales, investigaciones y/o sanciones disciplinarias debido al Inadecuado control en el trámite del expedientes ante otras instancias lo cual genera pérdida de los documentos.</t>
  </si>
  <si>
    <t>Ejecucion y Administracion de procesos</t>
  </si>
  <si>
    <t xml:space="preserve">     El riesgo afecta la imagen de la entidad con algunos usuarios de relevancia frente al logro de los objetivos</t>
  </si>
  <si>
    <t>El personal encargado del diligenciamiento de los Sistemas de Información, revisa y verifica que la documentación recibida del proceso disciplinario corresponde con la de los sistemas de información y que esten debidamente archivados</t>
  </si>
  <si>
    <t>Detectivo</t>
  </si>
  <si>
    <t>Manual</t>
  </si>
  <si>
    <t>Documentado</t>
  </si>
  <si>
    <t>Continua</t>
  </si>
  <si>
    <t>Con Registro</t>
  </si>
  <si>
    <t>Reducir (mitigar)</t>
  </si>
  <si>
    <t xml:space="preserve">Realizar dos (2 ) informes, del registro en los sistemas de información del 100% de la documentación recibida del expediente disciplinario.  </t>
  </si>
  <si>
    <t>Personal encargado de los sistemas de información</t>
  </si>
  <si>
    <t xml:space="preserve">El jefe de la Oficina verifica que la documentación producida del proceso disciplinario corresponda con la de los sistemas de información </t>
  </si>
  <si>
    <t>Realizar tres (3) reuniones internas donde se verifica el sistema de información con la documentación física producida del proceso</t>
  </si>
  <si>
    <t>Jefe de oficina y profesional encargado</t>
  </si>
  <si>
    <t>Reputacional</t>
  </si>
  <si>
    <t>Investigaciones y/o Sanciones Disciplinarias</t>
  </si>
  <si>
    <t>Inadecuado control de términos legales de la acción disciplinaria</t>
  </si>
  <si>
    <t>Posibilidad de afectación reputacional por investigaciones y/o sanciones disciplinarias debido al inadecuado control de términos legales de la acción disciplinaria</t>
  </si>
  <si>
    <t>El profesional encargado del proceso disciplinario verifica y contabiliza los términos legales en la etapa procesal en que se encuentra mediante el listado de procesos asignados o delegados</t>
  </si>
  <si>
    <t>Preventivo</t>
  </si>
  <si>
    <t xml:space="preserve">Realizar tres (3) informes de los procesos disciplinarios asignados o delegados al jefe de oficina reportando la verificación y contabilización de los términos </t>
  </si>
  <si>
    <t>Profesional encargado del proceso disciplinario</t>
  </si>
  <si>
    <t>El jefe de la oficina verifica a través de inspecciones el cumplimiento de términos de las etapas procesales del expediente disciplinario.</t>
  </si>
  <si>
    <t>Realizar dos (2) inspecciones a los expedientes disciplinarios seleccionados para verificar el cumplimiento de términos de las etapas procesales</t>
  </si>
  <si>
    <r>
      <rPr>
        <b/>
        <sz val="11"/>
        <color theme="9" tint="-0.249977111117893"/>
        <rFont val="Arial Narrow"/>
        <family val="2"/>
      </rPr>
      <t xml:space="preserve">*Nota: </t>
    </r>
    <r>
      <rPr>
        <sz val="11"/>
        <color theme="1"/>
        <rFont val="Arial Narrow"/>
        <family val="2"/>
      </rPr>
      <t>La columna referencia se sugiere para mantener el consecutivo de riesgos, así el riesgo salga del mapa no existirá otro riesgo con el mismo número. Una entidad puede ir en el riesgo 150 pero tener 70 riesgos, lo que permite llevar una traza de los riesgos. Esta información la debe administrar la Oficina Asesora de Planeación o Gerencia de Riesgos.</t>
    </r>
  </si>
  <si>
    <t>Fuente:  Adaptado de Curso Riesgo Operativo Universidad del Rosario por Dirección de Gestión y Desempeño Institucional de Función Pública,  2020.</t>
  </si>
  <si>
    <t>Matriz de Calor Inherente</t>
  </si>
  <si>
    <t>Probabilidad</t>
  </si>
  <si>
    <t>Muy Alta
100%</t>
  </si>
  <si>
    <t>Extremo</t>
  </si>
  <si>
    <t>Alta
80%</t>
  </si>
  <si>
    <t>Alto</t>
  </si>
  <si>
    <t>Media
60%</t>
  </si>
  <si>
    <t>Moderado</t>
  </si>
  <si>
    <t>Baja
40%</t>
  </si>
  <si>
    <t>Bajo</t>
  </si>
  <si>
    <t>Muy Baja
20%</t>
  </si>
  <si>
    <t>Leve
20%</t>
  </si>
  <si>
    <t>Menor
40%</t>
  </si>
  <si>
    <t>Moderado
60%</t>
  </si>
  <si>
    <t>Mayor
80%</t>
  </si>
  <si>
    <t>Catastrófico
100%</t>
  </si>
  <si>
    <t xml:space="preserve"> Matriz de Calor Residual</t>
  </si>
  <si>
    <t>Tabla Criterios para definir el nivel de probabilidad</t>
  </si>
  <si>
    <t>Frecuencia de la Actividad</t>
  </si>
  <si>
    <t>Muy Baja</t>
  </si>
  <si>
    <t>La actividad que conlleva el riesgo se ejecuta como máximos 2 veces por año</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</si>
  <si>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</si>
  <si>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</si>
  <si>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</si>
  <si>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</si>
  <si>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</si>
  <si>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</si>
  <si>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</si>
  <si>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</si>
  <si>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</si>
  <si>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</si>
  <si>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</si>
  <si>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</si>
  <si>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Leve 20%</t>
  </si>
  <si>
    <t xml:space="preserve">Afectación menor a 10 SMLMV </t>
  </si>
  <si>
    <t>El riesgo afecta la imagen de alguna área de la organización</t>
  </si>
  <si>
    <t>Menor</t>
  </si>
  <si>
    <t xml:space="preserve">Menor-40% </t>
  </si>
  <si>
    <t xml:space="preserve">Entre 10 y 50 SMLMV </t>
  </si>
  <si>
    <t>El riesgo afecta la imagen de la entidad internamente, de conocimiento general, nivel interno, de junta dircetiva y accionistas y/o de provedores</t>
  </si>
  <si>
    <t>Moderado 60%</t>
  </si>
  <si>
    <t xml:space="preserve">Entre 50 y 100 SMLMV </t>
  </si>
  <si>
    <t>El riesgo afecta la imagen de la entidad con algunos usuarios de relevancia frente al logro de los objetivos</t>
  </si>
  <si>
    <t>Mayor</t>
  </si>
  <si>
    <t>Mayor 80%</t>
  </si>
  <si>
    <t xml:space="preserve">Entre 100 y 500 SMLMV </t>
  </si>
  <si>
    <t>El riesgo afecta la imagen de de la entidad con efecto publicitario sostenido a nivel de sector administrativo, nivel departamental o municipal</t>
  </si>
  <si>
    <t>Catastrófico</t>
  </si>
  <si>
    <t>Catastrófico 100%</t>
  </si>
  <si>
    <t xml:space="preserve">Mayor a 500 SMLMV </t>
  </si>
  <si>
    <t>El riesgo afecta la imagen de la entidad a nivel nacional, con efecto publicitarios sostenible a nivel país</t>
  </si>
  <si>
    <t>Afectación_Económica_o_presupuestal</t>
  </si>
  <si>
    <t xml:space="preserve">     Afectación menor a 10 SMLMV .</t>
  </si>
  <si>
    <t xml:space="preserve">     El riesgo afecta la imagen de alguna área de la organización</t>
  </si>
  <si>
    <t>Pérdida_Reputacional</t>
  </si>
  <si>
    <t xml:space="preserve">     Entre 10 y 50 SMLMV </t>
  </si>
  <si>
    <t xml:space="preserve">     El riesgo afecta la imagen de la entidad internamente, de conocimiento general, nivel interno, de junta dircetiva y accionistas y/o de provedores</t>
  </si>
  <si>
    <t xml:space="preserve">     Entre 50 y 100 SMLMV </t>
  </si>
  <si>
    <t xml:space="preserve">     Entre 100 y 500 SMLMV </t>
  </si>
  <si>
    <t xml:space="preserve">     El riesgo afecta la imagen de de la entidad con efecto publicitario sostenido a nivel de sector administrativo, nivel departamental o municipal</t>
  </si>
  <si>
    <t xml:space="preserve">     Mayor a 500 SMLMV </t>
  </si>
  <si>
    <t xml:space="preserve">     El riesgo afecta la imagen de la entidad a nivel nacional, con efecto publicitarios sostenible a nivel país</t>
  </si>
  <si>
    <t>Criterios</t>
  </si>
  <si>
    <t>Subcriterios</t>
  </si>
  <si>
    <t>Afectación Económica o presupuestal</t>
  </si>
  <si>
    <t>Afectación menor a 10 SMLMV .</t>
  </si>
  <si>
    <t>❌</t>
  </si>
  <si>
    <t>✔</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</si>
  <si>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</si>
  <si>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</si>
  <si>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</si>
  <si>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</si>
  <si>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</si>
  <si>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</si>
  <si>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</si>
  <si>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Correctivo</t>
  </si>
  <si>
    <t>Dado que permiten reducir el impacto de la materialización del riesgo, tienen un costo en su implementación.</t>
  </si>
  <si>
    <t>Automático</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</si>
  <si>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</si>
  <si>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</si>
  <si>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</si>
  <si>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</si>
  <si>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</si>
  <si>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</si>
  <si>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</si>
  <si>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</si>
  <si>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Aleatoria</t>
  </si>
  <si>
    <t>Este atributo identifica a los controles que no siempre se ejecutan cuando se realiza la actividad originadora del riesgo</t>
  </si>
  <si>
    <t>El control deja un registro que permite evidenciar la ejecución del control</t>
  </si>
  <si>
    <t>Sin Registro</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</si>
  <si>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</si>
  <si>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</si>
  <si>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Aceptar</t>
  </si>
  <si>
    <t>Económico</t>
  </si>
  <si>
    <t>Evitar</t>
  </si>
  <si>
    <t>Reducir (compartir)</t>
  </si>
  <si>
    <t>Plan de accion (solo para la opción reducir)</t>
  </si>
  <si>
    <t>Finalizado</t>
  </si>
  <si>
    <t>En curso</t>
  </si>
  <si>
    <t>Daños Activos Fisicos</t>
  </si>
  <si>
    <t>Fallas Tecnologicas</t>
  </si>
  <si>
    <t>Fraude Externo</t>
  </si>
  <si>
    <t>Fraude Interno</t>
  </si>
  <si>
    <t>Relaciones Laborales</t>
  </si>
  <si>
    <t>Usuarios, productos y practicas , organizacionales</t>
  </si>
  <si>
    <t>Registro Sustancial</t>
  </si>
  <si>
    <t>Registro Material</t>
  </si>
  <si>
    <t>Sin registro</t>
  </si>
  <si>
    <t>Reducir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</si>
</sst>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67">
    <font>
      <sz val="11"/>
      <color theme="1"/>
      <name val="Calibri"/>
      <family val="2"/>
      <scheme val="minor"/>
    </font>
    <font>
      <sz val="11"/>
      <color theme="1"/>
      <name val="Arial Narrow"/>
      <family val="2"/>
    </font>
    <font>
      <sz val="11"/>
      <name val="Arial Narrow"/>
      <family val="2"/>
    </font>
    <font>
      <sz val="10"/>
      <color rgb="FF000000"/>
      <name val="Arial Narrow"/>
      <family val="2"/>
    </font>
    <font>
      <b/>
      <sz val="11"/>
      <color theme="1"/>
      <name val="Arial Narrow"/>
      <family val="2"/>
    </font>
    <font>
      <sz val="10"/>
      <color theme="1"/>
      <name val="Calibri"/>
      <family val="2"/>
      <scheme val="minor"/>
    </font>
    <font>
      <sz val="10"/>
      <color theme="1"/>
      <name val="Arial Narrow"/>
      <family val="2"/>
    </font>
    <font>
      <b/>
      <sz val="11"/>
      <color theme="9" tint="-0.249977111117893"/>
      <name val="Arial Narrow"/>
      <family val="2"/>
    </font>
    <font>
      <sz val="14"/>
      <color theme="1"/>
      <name val="Arial Narrow"/>
      <family val="2"/>
    </font>
    <font>
      <sz val="18"/>
      <name val="Arial"/>
      <family val="2"/>
    </font>
    <font>
      <b/>
      <sz val="20"/>
      <color rgb="FF000000"/>
      <name val="Arial Narrow"/>
      <family val="2"/>
    </font>
    <font>
      <sz val="20"/>
      <color rgb="FF000000"/>
      <name val="Arial Narrow"/>
      <family val="2"/>
    </font>
    <font>
      <sz val="20"/>
      <color rgb="FFFFFFFF"/>
      <name val="Arial Narrow"/>
      <family val="2"/>
    </font>
    <font>
      <sz val="16"/>
      <color rgb="FF000000"/>
      <name val="Arial Narrow"/>
      <family val="2"/>
    </font>
    <font>
      <sz val="11"/>
      <color theme="0"/>
      <name val="Calibri"/>
      <family val="2"/>
      <scheme val="minor"/>
    </font>
    <font>
      <sz val="11"/>
      <color theme="1"/>
      <name val="Calibri"/>
      <family val="2"/>
      <scheme val="minor"/>
    </font>
    <font>
      <sz val="11"/>
      <name val="Calibri"/>
      <family val="2"/>
      <scheme val="minor"/>
    </font>
    <font>
      <sz val="16"/>
      <color theme="1"/>
      <name val="Calibri"/>
      <family val="2"/>
      <scheme val="minor"/>
    </font>
    <font>
      <sz val="28"/>
      <color theme="1"/>
      <name val="Calibri"/>
      <family val="2"/>
      <scheme val="minor"/>
    </font>
    <font>
      <b/>
      <sz val="40"/>
      <color rgb="FF000000"/>
      <name val="Calibri"/>
      <family val="2"/>
    </font>
    <font>
      <b/>
      <sz val="12"/>
      <color rgb="FF000000"/>
      <name val="Calibri"/>
      <family val="2"/>
    </font>
    <font>
      <b/>
      <sz val="28"/>
      <color rgb="FF000000"/>
      <name val="Calibri"/>
      <family val="2"/>
    </font>
    <font>
      <b/>
      <sz val="36"/>
      <color rgb="FF000000"/>
      <name val="Calibri"/>
      <family val="2"/>
    </font>
    <font>
      <sz val="18"/>
      <color theme="1"/>
      <name val="Arial Narrow"/>
      <family val="2"/>
    </font>
    <font>
      <b/>
      <sz val="18"/>
      <color rgb="FF000000"/>
      <name val="Calibri"/>
      <family val="2"/>
    </font>
    <font>
      <b/>
      <sz val="18"/>
      <color theme="1"/>
      <name val="Arial Narrow"/>
      <family val="2"/>
    </font>
    <font>
      <b/>
      <sz val="22"/>
      <color theme="1"/>
      <name val="Arial Narrow"/>
      <family val="2"/>
    </font>
    <font>
      <b/>
      <sz val="14"/>
      <color theme="1"/>
      <name val="Arial Narrow"/>
      <family val="2"/>
    </font>
    <font>
      <sz val="11"/>
      <color rgb="FFFF0000"/>
      <name val="Calibri"/>
      <family val="2"/>
      <scheme val="minor"/>
    </font>
    <font>
      <sz val="16"/>
      <color rgb="FFFF0000"/>
      <name val="Arial Narrow"/>
      <family val="2"/>
    </font>
    <font>
      <sz val="16"/>
      <color rgb="FFFF0000"/>
      <name val="Calibri"/>
      <family val="2"/>
      <scheme val="minor"/>
    </font>
    <font>
      <sz val="11"/>
      <color rgb="FF030303"/>
      <name val="Arial"/>
      <family val="2"/>
    </font>
    <font>
      <sz val="24"/>
      <name val="Arial"/>
      <family val="2"/>
    </font>
    <font>
      <b/>
      <sz val="24"/>
      <color rgb="FF000000"/>
      <name val="Arial Narrow"/>
      <family val="2"/>
    </font>
    <font>
      <sz val="26"/>
      <color rgb="FF000000"/>
      <name val="Arial Narrow"/>
      <family val="2"/>
    </font>
    <font>
      <sz val="26"/>
      <color rgb="FFFFFFFF"/>
      <name val="Arial Narrow"/>
      <family val="2"/>
    </font>
    <font>
      <sz val="12"/>
      <color theme="1"/>
      <name val="Arial Narrow"/>
      <family val="2"/>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4"/>
      <color rgb="FF000000"/>
      <name val="Arial Narrow"/>
      <family val="2"/>
    </font>
    <font>
      <sz val="24"/>
      <color theme="1"/>
      <name val="Arial Narrow"/>
      <family val="2"/>
    </font>
    <font>
      <b/>
      <sz val="24"/>
      <color rgb="FF000000"/>
      <name val="Calibri"/>
      <family val="2"/>
    </font>
    <font>
      <b/>
      <sz val="20"/>
      <color theme="1"/>
      <name val="Calibri"/>
      <family val="2"/>
      <scheme val="minor"/>
    </font>
    <font>
      <b/>
      <sz val="12"/>
      <name val="Arial Narrow"/>
      <family val="2"/>
    </font>
    <font>
      <b/>
      <sz val="26"/>
      <color theme="1"/>
      <name val="Arial Narrow"/>
      <family val="2"/>
    </font>
    <font>
      <b/>
      <sz val="9"/>
      <color theme="1"/>
      <name val="Arial Narrow"/>
      <family val="2"/>
    </font>
    <font>
      <sz val="10"/>
      <name val="Arial"/>
      <family val="2"/>
    </font>
    <font>
      <sz val="12"/>
      <name val="Times New Roman"/>
      <family val="1"/>
    </font>
    <font>
      <sz val="10"/>
      <name val="Arial Narrow"/>
      <family val="2"/>
    </font>
    <font>
      <b/>
      <sz val="14"/>
      <name val="Arial Narrow"/>
      <family val="2"/>
    </font>
    <font>
      <b/>
      <u/>
      <sz val="11"/>
      <name val="Arial Narrow"/>
      <family val="2"/>
    </font>
    <font>
      <b/>
      <sz val="11"/>
      <name val="Arial Narrow"/>
      <family val="2"/>
    </font>
    <font>
      <b/>
      <sz val="10"/>
      <name val="Arial Narrow"/>
      <family val="2"/>
    </font>
    <font>
      <b/>
      <sz val="9"/>
      <name val="Arial Narrow"/>
      <family val="2"/>
    </font>
    <font>
      <sz val="9"/>
      <name val="Arial Narrow"/>
      <family val="2"/>
    </font>
    <font>
      <b/>
      <sz val="9"/>
      <color theme="9" tint="-0.249977111117893"/>
      <name val="Arial Narrow"/>
      <family val="2"/>
    </font>
    <font>
      <b/>
      <sz val="12"/>
      <color theme="1"/>
      <name val="Arial Narrow"/>
      <family val="2"/>
    </font>
    <font>
      <sz val="12"/>
      <name val="Arial Narrow"/>
      <family val="2"/>
    </font>
    <font>
      <b/>
      <sz val="10"/>
      <color theme="6" tint="-0.249977111117893"/>
      <name val="Arial Narrow"/>
      <family val="2"/>
    </font>
    <font>
      <b/>
      <sz val="11"/>
      <name val="Calibri"/>
      <family val="2"/>
      <scheme val="minor"/>
    </font>
    <font>
      <b/>
      <sz val="12"/>
      <color rgb="FF000000"/>
      <name val="Arial"/>
      <family val="2"/>
    </font>
    <font>
      <b/>
      <sz val="14"/>
      <color rgb="FF000000"/>
      <name val="Arial"/>
      <family val="2"/>
    </font>
    <font>
      <sz val="11"/>
      <color theme="1"/>
      <name val="Arial"/>
      <family val="2"/>
    </font>
    <font>
      <sz val="9"/>
      <color theme="1"/>
      <name val="Arial"/>
      <family val="2"/>
    </font>
    <font>
      <b/>
      <sz val="28"/>
      <color theme="1"/>
      <name val="Arial Narrow"/>
      <family val="2"/>
    </font>
  </fonts>
  <fills count="21">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FFFF66"/>
        <bgColor indexed="64"/>
      </patternFill>
    </fill>
    <fill>
      <patternFill patternType="solid">
        <fgColor rgb="FF92D050"/>
        <bgColor indexed="64"/>
      </patternFill>
    </fill>
    <fill>
      <patternFill patternType="solid">
        <fgColor rgb="FFBFBFBF"/>
        <bgColor indexed="64"/>
      </patternFill>
    </fill>
    <fill>
      <patternFill patternType="solid">
        <fgColor rgb="FF00B050"/>
        <bgColor indexed="64"/>
      </patternFill>
    </fill>
    <fill>
      <patternFill patternType="solid">
        <fgColor rgb="FFFFC000"/>
        <bgColor indexed="64"/>
      </patternFill>
    </fill>
    <fill>
      <patternFill patternType="solid">
        <fgColor rgb="FFFF0000"/>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9" tint="0.79998168889431442"/>
        <bgColor indexed="64"/>
      </patternFill>
    </fill>
    <fill>
      <patternFill patternType="solid">
        <fgColor theme="6" tint="0.39997558519241921"/>
        <bgColor indexed="64"/>
      </patternFill>
    </fill>
    <fill>
      <patternFill patternType="solid">
        <fgColor theme="2" tint="-9.9978637043366805E-2"/>
        <bgColor indexed="64"/>
      </patternFill>
    </fill>
    <fill>
      <patternFill patternType="solid">
        <fgColor theme="6" tint="0.59999389629810485"/>
        <bgColor rgb="FF000000"/>
      </patternFill>
    </fill>
    <fill>
      <patternFill patternType="solid">
        <fgColor theme="0"/>
        <bgColor rgb="FF000000"/>
      </patternFill>
    </fill>
    <fill>
      <patternFill patternType="solid">
        <fgColor rgb="FFFFFFFF"/>
        <bgColor rgb="FF000000"/>
      </patternFill>
    </fill>
    <fill>
      <patternFill patternType="solid">
        <fgColor theme="6" tint="0.59999389629810485"/>
        <bgColor indexed="64"/>
      </patternFill>
    </fill>
  </fills>
  <borders count="106">
    <border>
      <left/>
      <right/>
      <top/>
      <bottom/>
      <diagonal/>
    </border>
    <border>
      <left style="dotted">
        <color rgb="FFF79646"/>
      </left>
      <right style="dotted">
        <color rgb="FFF79646"/>
      </right>
      <top style="dotted">
        <color rgb="FFF79646"/>
      </top>
      <bottom style="dotted">
        <color rgb="FFF79646"/>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right/>
      <top style="dashed">
        <color theme="9" tint="-0.24994659260841701"/>
      </top>
      <bottom style="dashed">
        <color theme="9" tint="-0.24994659260841701"/>
      </bottom>
      <diagonal/>
    </border>
    <border>
      <left style="dotted">
        <color rgb="FFF79646"/>
      </left>
      <right style="dotted">
        <color rgb="FFF79646"/>
      </right>
      <top/>
      <bottom style="dotted">
        <color rgb="FFF79646"/>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medium">
        <color indexed="64"/>
      </bottom>
      <diagonal/>
    </border>
    <border>
      <left/>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right style="dashed">
        <color theme="9" tint="-0.24994659260841701"/>
      </right>
      <top style="dashed">
        <color theme="9" tint="-0.24994659260841701"/>
      </top>
      <bottom/>
      <diagonal/>
    </border>
    <border>
      <left/>
      <right/>
      <top/>
      <bottom style="dashed">
        <color theme="9" tint="-0.24994659260841701"/>
      </bottom>
      <diagonal/>
    </border>
    <border>
      <left/>
      <right style="dashed">
        <color theme="9" tint="-0.24994659260841701"/>
      </right>
      <top/>
      <bottom style="dashed">
        <color theme="9" tint="-0.24994659260841701"/>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right style="thin">
        <color indexed="64"/>
      </right>
      <top style="thin">
        <color indexed="64"/>
      </top>
      <bottom/>
      <diagonal/>
    </border>
    <border>
      <left/>
      <right style="thin">
        <color indexed="64"/>
      </right>
      <top/>
      <bottom style="thin">
        <color indexed="64"/>
      </bottom>
      <diagonal/>
    </border>
    <border>
      <left/>
      <right style="thin">
        <color indexed="64"/>
      </right>
      <top/>
      <bottom/>
      <diagonal/>
    </border>
    <border>
      <left style="double">
        <color indexed="64"/>
      </left>
      <right/>
      <top style="double">
        <color indexed="64"/>
      </top>
      <bottom style="thin">
        <color indexed="64"/>
      </bottom>
      <diagonal/>
    </border>
    <border>
      <left/>
      <right style="thin">
        <color theme="0"/>
      </right>
      <top style="double">
        <color indexed="64"/>
      </top>
      <bottom style="thin">
        <color indexed="64"/>
      </bottom>
      <diagonal/>
    </border>
    <border>
      <left style="hair">
        <color indexed="64"/>
      </left>
      <right style="thin">
        <color indexed="64"/>
      </right>
      <top style="thin">
        <color indexed="64"/>
      </top>
      <bottom style="hair">
        <color indexed="64"/>
      </bottom>
      <diagonal/>
    </border>
    <border>
      <left/>
      <right/>
      <top style="thin">
        <color indexed="64"/>
      </top>
      <bottom style="thin">
        <color indexed="64"/>
      </bottom>
      <diagonal/>
    </border>
    <border>
      <left/>
      <right style="double">
        <color indexed="64"/>
      </right>
      <top style="thin">
        <color indexed="64"/>
      </top>
      <bottom style="thin">
        <color indexed="64"/>
      </bottom>
      <diagonal/>
    </border>
    <border>
      <left style="thin">
        <color indexed="64"/>
      </left>
      <right/>
      <top style="thin">
        <color indexed="64"/>
      </top>
      <bottom style="thin">
        <color indexed="64"/>
      </bottom>
      <diagonal/>
    </border>
    <border>
      <left style="double">
        <color indexed="64"/>
      </left>
      <right style="hair">
        <color indexed="64"/>
      </right>
      <top style="thin">
        <color indexed="64"/>
      </top>
      <bottom style="double">
        <color indexed="64"/>
      </bottom>
      <diagonal/>
    </border>
    <border>
      <left style="hair">
        <color indexed="64"/>
      </left>
      <right style="thin">
        <color indexed="64"/>
      </right>
      <top style="thin">
        <color indexed="64"/>
      </top>
      <bottom style="double">
        <color indexed="64"/>
      </bottom>
      <diagonal/>
    </border>
    <border>
      <left style="thin">
        <color indexed="64"/>
      </left>
      <right/>
      <top style="thin">
        <color indexed="64"/>
      </top>
      <bottom style="double">
        <color indexed="64"/>
      </bottom>
      <diagonal/>
    </border>
    <border>
      <left/>
      <right style="double">
        <color indexed="64"/>
      </right>
      <top style="thin">
        <color indexed="64"/>
      </top>
      <bottom style="double">
        <color indexed="64"/>
      </bottom>
      <diagonal/>
    </border>
    <border>
      <left style="medium">
        <color indexed="64"/>
      </left>
      <right style="double">
        <color indexed="64"/>
      </right>
      <top/>
      <bottom/>
      <diagonal/>
    </border>
    <border>
      <left/>
      <right/>
      <top style="double">
        <color indexed="64"/>
      </top>
      <bottom style="thin">
        <color indexed="64"/>
      </bottom>
      <diagonal/>
    </border>
    <border>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thin">
        <color indexed="64"/>
      </bottom>
      <diagonal/>
    </border>
    <border>
      <left/>
      <right style="double">
        <color indexed="64"/>
      </right>
      <top/>
      <bottom style="thin">
        <color indexed="64"/>
      </bottom>
      <diagonal/>
    </border>
    <border>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right style="dashed">
        <color theme="9" tint="-0.24994659260841701"/>
      </right>
      <top/>
      <bottom/>
      <diagonal/>
    </border>
  </borders>
  <cellStyleXfs count="5">
    <xf numFmtId="0" fontId="0" fillId="0" borderId="0"/>
    <xf numFmtId="9" fontId="15" fillId="0" borderId="0" applyFont="0" applyFill="0" applyBorder="0" applyAlignment="0" applyProtection="0"/>
    <xf numFmtId="0" fontId="48" fillId="0" borderId="0"/>
    <xf numFmtId="0" fontId="49" fillId="0" borderId="0"/>
    <xf numFmtId="0" fontId="5" fillId="0" borderId="0"/>
  </cellStyleXfs>
  <cellXfs count="560">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vertical="center"/>
    </xf>
    <xf numFmtId="0" fontId="4" fillId="2" borderId="0" xfId="0" applyFont="1" applyFill="1" applyAlignment="1">
      <alignment horizontal="center" vertical="center"/>
    </xf>
    <xf numFmtId="0" fontId="1" fillId="0" borderId="0" xfId="0" applyFont="1" applyAlignment="1">
      <alignment horizontal="center"/>
    </xf>
    <xf numFmtId="0" fontId="1" fillId="0" borderId="2" xfId="0" applyFont="1" applyBorder="1" applyAlignment="1">
      <alignment horizontal="center" vertical="center"/>
    </xf>
    <xf numFmtId="0" fontId="4" fillId="2" borderId="2" xfId="0" applyFont="1" applyFill="1" applyBorder="1" applyAlignment="1">
      <alignment horizontal="center" vertical="center" textRotation="90"/>
    </xf>
    <xf numFmtId="0" fontId="1" fillId="3" borderId="0" xfId="0" applyFont="1" applyFill="1"/>
    <xf numFmtId="0" fontId="5" fillId="0" borderId="0" xfId="0" applyFont="1"/>
    <xf numFmtId="0" fontId="3" fillId="0" borderId="1" xfId="0" applyFont="1" applyBorder="1" applyAlignment="1">
      <alignment horizontal="left" vertical="center" wrapText="1" indent="1" readingOrder="1"/>
    </xf>
    <xf numFmtId="0" fontId="9" fillId="0" borderId="0" xfId="0" applyFont="1" applyAlignment="1">
      <alignment horizontal="center" vertical="center" wrapText="1"/>
    </xf>
    <xf numFmtId="0" fontId="10" fillId="6" borderId="0" xfId="0" applyFont="1" applyFill="1" applyAlignment="1">
      <alignment horizontal="center" vertical="center" wrapText="1" readingOrder="1"/>
    </xf>
    <xf numFmtId="0" fontId="11" fillId="5" borderId="11" xfId="0" applyFont="1" applyFill="1" applyBorder="1" applyAlignment="1">
      <alignment horizontal="center" vertical="center" wrapText="1" readingOrder="1"/>
    </xf>
    <xf numFmtId="0" fontId="11" fillId="0" borderId="11" xfId="0" applyFont="1" applyBorder="1" applyAlignment="1">
      <alignment horizontal="justify" vertical="center" wrapText="1" readingOrder="1"/>
    </xf>
    <xf numFmtId="9" fontId="11" fillId="0" borderId="11" xfId="0" applyNumberFormat="1" applyFont="1" applyBorder="1" applyAlignment="1">
      <alignment horizontal="center" vertical="center" wrapText="1" readingOrder="1"/>
    </xf>
    <xf numFmtId="0" fontId="11" fillId="7" borderId="1" xfId="0" applyFont="1" applyFill="1" applyBorder="1" applyAlignment="1">
      <alignment horizontal="center" vertical="center" wrapText="1" readingOrder="1"/>
    </xf>
    <xf numFmtId="0" fontId="11" fillId="0" borderId="1" xfId="0" applyFont="1" applyBorder="1" applyAlignment="1">
      <alignment horizontal="justify" vertical="center" wrapText="1" readingOrder="1"/>
    </xf>
    <xf numFmtId="9" fontId="11" fillId="0" borderId="1" xfId="0" applyNumberFormat="1" applyFont="1" applyBorder="1" applyAlignment="1">
      <alignment horizontal="center" vertical="center" wrapText="1" readingOrder="1"/>
    </xf>
    <xf numFmtId="0" fontId="11" fillId="4" borderId="1" xfId="0" applyFont="1" applyFill="1" applyBorder="1" applyAlignment="1">
      <alignment horizontal="center" vertical="center" wrapText="1" readingOrder="1"/>
    </xf>
    <xf numFmtId="0" fontId="11" fillId="8" borderId="1" xfId="0" applyFont="1" applyFill="1" applyBorder="1" applyAlignment="1">
      <alignment horizontal="center" vertical="center" wrapText="1" readingOrder="1"/>
    </xf>
    <xf numFmtId="0" fontId="12" fillId="9" borderId="1" xfId="0" applyFont="1" applyFill="1" applyBorder="1" applyAlignment="1">
      <alignment horizontal="center" vertical="center" wrapText="1" readingOrder="1"/>
    </xf>
    <xf numFmtId="0" fontId="16" fillId="0" borderId="0" xfId="0" applyFont="1"/>
    <xf numFmtId="0" fontId="14" fillId="0" borderId="0" xfId="0" applyFont="1"/>
    <xf numFmtId="0" fontId="4" fillId="0" borderId="0" xfId="0" applyFont="1" applyAlignment="1">
      <alignment horizontal="left" vertical="center"/>
    </xf>
    <xf numFmtId="0" fontId="4" fillId="3" borderId="0" xfId="0" applyFont="1" applyFill="1" applyAlignment="1">
      <alignment horizontal="center" vertical="center"/>
    </xf>
    <xf numFmtId="0" fontId="1" fillId="3" borderId="0" xfId="0" applyFont="1" applyFill="1" applyAlignment="1">
      <alignment vertical="center"/>
    </xf>
    <xf numFmtId="0" fontId="1" fillId="3" borderId="0" xfId="0" applyFont="1" applyFill="1" applyAlignment="1">
      <alignment horizontal="center"/>
    </xf>
    <xf numFmtId="0" fontId="1" fillId="3" borderId="0" xfId="0" applyFont="1" applyFill="1" applyAlignment="1">
      <alignment horizontal="center" vertical="center"/>
    </xf>
    <xf numFmtId="0" fontId="1" fillId="3" borderId="0" xfId="0" applyFont="1" applyFill="1" applyAlignment="1">
      <alignment horizontal="left" vertical="center"/>
    </xf>
    <xf numFmtId="0" fontId="29" fillId="0" borderId="0" xfId="0" applyFont="1" applyAlignment="1">
      <alignment vertical="center"/>
    </xf>
    <xf numFmtId="0" fontId="30" fillId="0" borderId="0" xfId="0" applyFont="1"/>
    <xf numFmtId="0" fontId="28" fillId="0" borderId="0" xfId="0" applyFont="1"/>
    <xf numFmtId="0" fontId="0" fillId="0" borderId="0" xfId="0" pivotButton="1"/>
    <xf numFmtId="0" fontId="13" fillId="0" borderId="0" xfId="0" applyFont="1" applyAlignment="1">
      <alignment horizontal="justify" vertical="center" wrapText="1" readingOrder="1"/>
    </xf>
    <xf numFmtId="0" fontId="31" fillId="0" borderId="0" xfId="0" applyFont="1"/>
    <xf numFmtId="0" fontId="33" fillId="6" borderId="0" xfId="0" applyFont="1" applyFill="1" applyAlignment="1">
      <alignment horizontal="center" vertical="center" wrapText="1" readingOrder="1"/>
    </xf>
    <xf numFmtId="0" fontId="34" fillId="0" borderId="11" xfId="0" applyFont="1" applyBorder="1" applyAlignment="1">
      <alignment horizontal="justify" vertical="center" wrapText="1" readingOrder="1"/>
    </xf>
    <xf numFmtId="0" fontId="34" fillId="0" borderId="1" xfId="0" applyFont="1" applyBorder="1" applyAlignment="1">
      <alignment horizontal="justify" vertical="center" wrapText="1" readingOrder="1"/>
    </xf>
    <xf numFmtId="0" fontId="34" fillId="5" borderId="11" xfId="0" applyFont="1" applyFill="1" applyBorder="1" applyAlignment="1">
      <alignment horizontal="center" vertical="center" wrapText="1" readingOrder="1"/>
    </xf>
    <xf numFmtId="0" fontId="34" fillId="7" borderId="1" xfId="0" applyFont="1" applyFill="1" applyBorder="1" applyAlignment="1">
      <alignment horizontal="center" vertical="center" wrapText="1" readingOrder="1"/>
    </xf>
    <xf numFmtId="0" fontId="34" fillId="4" borderId="1" xfId="0" applyFont="1" applyFill="1" applyBorder="1" applyAlignment="1">
      <alignment horizontal="center" vertical="center" wrapText="1" readingOrder="1"/>
    </xf>
    <xf numFmtId="0" fontId="34" fillId="8" borderId="1" xfId="0" applyFont="1" applyFill="1" applyBorder="1" applyAlignment="1">
      <alignment horizontal="center" vertical="center" wrapText="1" readingOrder="1"/>
    </xf>
    <xf numFmtId="0" fontId="35" fillId="9" borderId="1" xfId="0" applyFont="1" applyFill="1" applyBorder="1" applyAlignment="1">
      <alignment horizontal="center" vertical="center" wrapText="1" readingOrder="1"/>
    </xf>
    <xf numFmtId="0" fontId="34" fillId="0" borderId="11" xfId="0" applyFont="1" applyBorder="1" applyAlignment="1">
      <alignment horizontal="center" vertical="center" wrapText="1" readingOrder="1"/>
    </xf>
    <xf numFmtId="0" fontId="34" fillId="0" borderId="1" xfId="0" applyFont="1" applyBorder="1" applyAlignment="1">
      <alignment horizontal="center" vertical="center" wrapText="1" readingOrder="1"/>
    </xf>
    <xf numFmtId="0" fontId="20" fillId="11" borderId="12" xfId="0" applyFont="1" applyFill="1" applyBorder="1" applyAlignment="1" applyProtection="1">
      <alignment horizontal="center" vertical="center" wrapText="1" readingOrder="1"/>
      <protection hidden="1"/>
    </xf>
    <xf numFmtId="0" fontId="20" fillId="11" borderId="19" xfId="0" applyFont="1" applyFill="1" applyBorder="1" applyAlignment="1" applyProtection="1">
      <alignment horizontal="center" vertical="center" wrapText="1" readingOrder="1"/>
      <protection hidden="1"/>
    </xf>
    <xf numFmtId="0" fontId="20" fillId="11" borderId="13" xfId="0" applyFont="1" applyFill="1" applyBorder="1" applyAlignment="1" applyProtection="1">
      <alignment horizontal="center" vertical="center" wrapText="1" readingOrder="1"/>
      <protection hidden="1"/>
    </xf>
    <xf numFmtId="0" fontId="20" fillId="12" borderId="12" xfId="0" applyFont="1" applyFill="1" applyBorder="1" applyAlignment="1" applyProtection="1">
      <alignment horizontal="center" wrapText="1" readingOrder="1"/>
      <protection hidden="1"/>
    </xf>
    <xf numFmtId="0" fontId="20" fillId="12" borderId="19" xfId="0" applyFont="1" applyFill="1" applyBorder="1" applyAlignment="1" applyProtection="1">
      <alignment horizontal="center" wrapText="1" readingOrder="1"/>
      <protection hidden="1"/>
    </xf>
    <xf numFmtId="0" fontId="20" fillId="12" borderId="13" xfId="0" applyFont="1" applyFill="1" applyBorder="1" applyAlignment="1" applyProtection="1">
      <alignment horizontal="center" wrapText="1" readingOrder="1"/>
      <protection hidden="1"/>
    </xf>
    <xf numFmtId="0" fontId="20" fillId="11" borderId="14" xfId="0" applyFont="1" applyFill="1" applyBorder="1" applyAlignment="1" applyProtection="1">
      <alignment horizontal="center" vertical="center" wrapText="1" readingOrder="1"/>
      <protection hidden="1"/>
    </xf>
    <xf numFmtId="0" fontId="20" fillId="11" borderId="0" xfId="0" applyFont="1" applyFill="1" applyAlignment="1" applyProtection="1">
      <alignment horizontal="center" vertical="center" wrapText="1" readingOrder="1"/>
      <protection hidden="1"/>
    </xf>
    <xf numFmtId="0" fontId="20" fillId="11" borderId="15" xfId="0" applyFont="1" applyFill="1" applyBorder="1" applyAlignment="1" applyProtection="1">
      <alignment horizontal="center" vertical="center" wrapText="1" readingOrder="1"/>
      <protection hidden="1"/>
    </xf>
    <xf numFmtId="0" fontId="20" fillId="12" borderId="14" xfId="0" applyFont="1" applyFill="1" applyBorder="1" applyAlignment="1" applyProtection="1">
      <alignment horizontal="center" wrapText="1" readingOrder="1"/>
      <protection hidden="1"/>
    </xf>
    <xf numFmtId="0" fontId="20" fillId="12" borderId="0" xfId="0" applyFont="1" applyFill="1" applyAlignment="1" applyProtection="1">
      <alignment horizontal="center" wrapText="1" readingOrder="1"/>
      <protection hidden="1"/>
    </xf>
    <xf numFmtId="0" fontId="20" fillId="12" borderId="15" xfId="0" applyFont="1" applyFill="1" applyBorder="1" applyAlignment="1" applyProtection="1">
      <alignment horizontal="center" wrapText="1" readingOrder="1"/>
      <protection hidden="1"/>
    </xf>
    <xf numFmtId="0" fontId="20" fillId="11" borderId="16" xfId="0" applyFont="1" applyFill="1" applyBorder="1" applyAlignment="1" applyProtection="1">
      <alignment horizontal="center" vertical="center" wrapText="1" readingOrder="1"/>
      <protection hidden="1"/>
    </xf>
    <xf numFmtId="0" fontId="20" fillId="11" borderId="18" xfId="0" applyFont="1" applyFill="1" applyBorder="1" applyAlignment="1" applyProtection="1">
      <alignment horizontal="center" vertical="center" wrapText="1" readingOrder="1"/>
      <protection hidden="1"/>
    </xf>
    <xf numFmtId="0" fontId="20" fillId="11" borderId="17" xfId="0" applyFont="1" applyFill="1" applyBorder="1" applyAlignment="1" applyProtection="1">
      <alignment horizontal="center" vertical="center" wrapText="1" readingOrder="1"/>
      <protection hidden="1"/>
    </xf>
    <xf numFmtId="0" fontId="20" fillId="12" borderId="16" xfId="0" applyFont="1" applyFill="1" applyBorder="1" applyAlignment="1" applyProtection="1">
      <alignment horizontal="center" wrapText="1" readingOrder="1"/>
      <protection hidden="1"/>
    </xf>
    <xf numFmtId="0" fontId="20" fillId="12" borderId="18" xfId="0" applyFont="1" applyFill="1" applyBorder="1" applyAlignment="1" applyProtection="1">
      <alignment horizontal="center" wrapText="1" readingOrder="1"/>
      <protection hidden="1"/>
    </xf>
    <xf numFmtId="0" fontId="20" fillId="12" borderId="17" xfId="0" applyFont="1" applyFill="1" applyBorder="1" applyAlignment="1" applyProtection="1">
      <alignment horizontal="center" wrapText="1" readingOrder="1"/>
      <protection hidden="1"/>
    </xf>
    <xf numFmtId="0" fontId="20" fillId="13" borderId="12" xfId="0" applyFont="1" applyFill="1" applyBorder="1" applyAlignment="1" applyProtection="1">
      <alignment horizontal="center" wrapText="1" readingOrder="1"/>
      <protection hidden="1"/>
    </xf>
    <xf numFmtId="0" fontId="20" fillId="13" borderId="19" xfId="0" applyFont="1" applyFill="1" applyBorder="1" applyAlignment="1" applyProtection="1">
      <alignment horizontal="center" wrapText="1" readingOrder="1"/>
      <protection hidden="1"/>
    </xf>
    <xf numFmtId="0" fontId="20" fillId="13" borderId="13" xfId="0" applyFont="1" applyFill="1" applyBorder="1" applyAlignment="1" applyProtection="1">
      <alignment horizontal="center" wrapText="1" readingOrder="1"/>
      <protection hidden="1"/>
    </xf>
    <xf numFmtId="0" fontId="20" fillId="13" borderId="14" xfId="0" applyFont="1" applyFill="1" applyBorder="1" applyAlignment="1" applyProtection="1">
      <alignment horizontal="center" wrapText="1" readingOrder="1"/>
      <protection hidden="1"/>
    </xf>
    <xf numFmtId="0" fontId="20" fillId="13" borderId="0" xfId="0" applyFont="1" applyFill="1" applyAlignment="1" applyProtection="1">
      <alignment horizontal="center" wrapText="1" readingOrder="1"/>
      <protection hidden="1"/>
    </xf>
    <xf numFmtId="0" fontId="20" fillId="13" borderId="15" xfId="0" applyFont="1" applyFill="1" applyBorder="1" applyAlignment="1" applyProtection="1">
      <alignment horizontal="center" wrapText="1" readingOrder="1"/>
      <protection hidden="1"/>
    </xf>
    <xf numFmtId="0" fontId="20" fillId="13" borderId="16" xfId="0" applyFont="1" applyFill="1" applyBorder="1" applyAlignment="1" applyProtection="1">
      <alignment horizontal="center" wrapText="1" readingOrder="1"/>
      <protection hidden="1"/>
    </xf>
    <xf numFmtId="0" fontId="20" fillId="13" borderId="18" xfId="0" applyFont="1" applyFill="1" applyBorder="1" applyAlignment="1" applyProtection="1">
      <alignment horizontal="center" wrapText="1" readingOrder="1"/>
      <protection hidden="1"/>
    </xf>
    <xf numFmtId="0" fontId="20" fillId="13" borderId="17" xfId="0" applyFont="1" applyFill="1" applyBorder="1" applyAlignment="1" applyProtection="1">
      <alignment horizontal="center" wrapText="1" readingOrder="1"/>
      <protection hidden="1"/>
    </xf>
    <xf numFmtId="0" fontId="20" fillId="5" borderId="12" xfId="0" applyFont="1" applyFill="1" applyBorder="1" applyAlignment="1" applyProtection="1">
      <alignment horizontal="center" wrapText="1" readingOrder="1"/>
      <protection hidden="1"/>
    </xf>
    <xf numFmtId="0" fontId="20" fillId="5" borderId="19" xfId="0" applyFont="1" applyFill="1" applyBorder="1" applyAlignment="1" applyProtection="1">
      <alignment horizontal="center" wrapText="1" readingOrder="1"/>
      <protection hidden="1"/>
    </xf>
    <xf numFmtId="0" fontId="20" fillId="5" borderId="13" xfId="0" applyFont="1" applyFill="1" applyBorder="1" applyAlignment="1" applyProtection="1">
      <alignment horizontal="center" wrapText="1" readingOrder="1"/>
      <protection hidden="1"/>
    </xf>
    <xf numFmtId="0" fontId="20" fillId="5" borderId="14" xfId="0" applyFont="1" applyFill="1" applyBorder="1" applyAlignment="1" applyProtection="1">
      <alignment horizontal="center" wrapText="1" readingOrder="1"/>
      <protection hidden="1"/>
    </xf>
    <xf numFmtId="0" fontId="20" fillId="5" borderId="0" xfId="0" applyFont="1" applyFill="1" applyAlignment="1" applyProtection="1">
      <alignment horizontal="center" wrapText="1" readingOrder="1"/>
      <protection hidden="1"/>
    </xf>
    <xf numFmtId="0" fontId="20" fillId="5" borderId="15" xfId="0" applyFont="1" applyFill="1" applyBorder="1" applyAlignment="1" applyProtection="1">
      <alignment horizontal="center" wrapText="1" readingOrder="1"/>
      <protection hidden="1"/>
    </xf>
    <xf numFmtId="0" fontId="20" fillId="5" borderId="16" xfId="0" applyFont="1" applyFill="1" applyBorder="1" applyAlignment="1" applyProtection="1">
      <alignment horizontal="center" wrapText="1" readingOrder="1"/>
      <protection hidden="1"/>
    </xf>
    <xf numFmtId="0" fontId="20" fillId="5" borderId="18" xfId="0" applyFont="1" applyFill="1" applyBorder="1" applyAlignment="1" applyProtection="1">
      <alignment horizontal="center" wrapText="1" readingOrder="1"/>
      <protection hidden="1"/>
    </xf>
    <xf numFmtId="0" fontId="20" fillId="5" borderId="17" xfId="0" applyFont="1" applyFill="1" applyBorder="1" applyAlignment="1" applyProtection="1">
      <alignment horizontal="center" wrapText="1" readingOrder="1"/>
      <protection hidden="1"/>
    </xf>
    <xf numFmtId="0" fontId="24" fillId="13" borderId="19" xfId="0" applyFont="1" applyFill="1" applyBorder="1" applyAlignment="1" applyProtection="1">
      <alignment horizontal="center" wrapText="1" readingOrder="1"/>
      <protection hidden="1"/>
    </xf>
    <xf numFmtId="0" fontId="0" fillId="3" borderId="0" xfId="0" applyFill="1"/>
    <xf numFmtId="0" fontId="17" fillId="3" borderId="0" xfId="0" applyFont="1" applyFill="1" applyAlignment="1">
      <alignment vertical="center"/>
    </xf>
    <xf numFmtId="0" fontId="5" fillId="3" borderId="0" xfId="0" applyFont="1" applyFill="1"/>
    <xf numFmtId="0" fontId="37" fillId="3" borderId="0" xfId="0" applyFont="1" applyFill="1"/>
    <xf numFmtId="0" fontId="39" fillId="3" borderId="34" xfId="0" applyFont="1" applyFill="1" applyBorder="1" applyAlignment="1">
      <alignment horizontal="justify" vertical="center" wrapText="1" readingOrder="1"/>
    </xf>
    <xf numFmtId="9" fontId="38" fillId="3" borderId="43" xfId="0" applyNumberFormat="1" applyFont="1" applyFill="1" applyBorder="1" applyAlignment="1">
      <alignment horizontal="center" vertical="center" wrapText="1" readingOrder="1"/>
    </xf>
    <xf numFmtId="0" fontId="39" fillId="3" borderId="33" xfId="0" applyFont="1" applyFill="1" applyBorder="1" applyAlignment="1">
      <alignment horizontal="justify" vertical="center" wrapText="1" readingOrder="1"/>
    </xf>
    <xf numFmtId="9" fontId="38" fillId="3" borderId="38" xfId="0" applyNumberFormat="1" applyFont="1" applyFill="1" applyBorder="1" applyAlignment="1">
      <alignment horizontal="center" vertical="center" wrapText="1" readingOrder="1"/>
    </xf>
    <xf numFmtId="0" fontId="39" fillId="3" borderId="38" xfId="0" applyFont="1" applyFill="1" applyBorder="1" applyAlignment="1">
      <alignment horizontal="center" vertical="center" wrapText="1" readingOrder="1"/>
    </xf>
    <xf numFmtId="0" fontId="39" fillId="3" borderId="40" xfId="0" applyFont="1" applyFill="1" applyBorder="1" applyAlignment="1">
      <alignment horizontal="justify" vertical="center" wrapText="1" readingOrder="1"/>
    </xf>
    <xf numFmtId="0" fontId="39" fillId="3" borderId="41" xfId="0" applyFont="1" applyFill="1" applyBorder="1" applyAlignment="1">
      <alignment horizontal="center" vertical="center" wrapText="1" readingOrder="1"/>
    </xf>
    <xf numFmtId="0" fontId="47" fillId="3" borderId="0" xfId="0" applyFont="1" applyFill="1"/>
    <xf numFmtId="0" fontId="38" fillId="14" borderId="46" xfId="0" applyFont="1" applyFill="1" applyBorder="1" applyAlignment="1">
      <alignment horizontal="center" vertical="center" wrapText="1" readingOrder="1"/>
    </xf>
    <xf numFmtId="0" fontId="14" fillId="3" borderId="0" xfId="0" applyFont="1" applyFill="1"/>
    <xf numFmtId="0" fontId="32" fillId="3" borderId="0" xfId="0" applyFont="1" applyFill="1" applyAlignment="1">
      <alignment horizontal="center" vertical="center" wrapText="1"/>
    </xf>
    <xf numFmtId="0" fontId="13" fillId="3" borderId="0" xfId="0" applyFont="1" applyFill="1" applyAlignment="1">
      <alignment horizontal="justify" vertical="center" wrapText="1" readingOrder="1"/>
    </xf>
    <xf numFmtId="0" fontId="4" fillId="3" borderId="0" xfId="0" applyFont="1" applyFill="1" applyAlignment="1">
      <alignment vertical="center"/>
    </xf>
    <xf numFmtId="0" fontId="16" fillId="3" borderId="0" xfId="0" applyFont="1" applyFill="1"/>
    <xf numFmtId="0" fontId="4" fillId="3" borderId="0" xfId="0" applyFont="1" applyFill="1" applyAlignment="1">
      <alignment horizontal="left" vertical="center"/>
    </xf>
    <xf numFmtId="0" fontId="1" fillId="0" borderId="2" xfId="0" applyFont="1" applyBorder="1" applyAlignment="1" applyProtection="1">
      <alignment horizontal="center" vertical="top"/>
      <protection hidden="1"/>
    </xf>
    <xf numFmtId="0" fontId="1" fillId="0" borderId="2" xfId="0" applyFont="1" applyBorder="1" applyAlignment="1" applyProtection="1">
      <alignment horizontal="center" vertical="top" textRotation="90"/>
      <protection locked="0"/>
    </xf>
    <xf numFmtId="9" fontId="1" fillId="0" borderId="2" xfId="0" applyNumberFormat="1" applyFont="1" applyBorder="1" applyAlignment="1" applyProtection="1">
      <alignment horizontal="center" vertical="top"/>
      <protection hidden="1"/>
    </xf>
    <xf numFmtId="164" fontId="1" fillId="0" borderId="2" xfId="1" applyNumberFormat="1" applyFont="1" applyBorder="1" applyAlignment="1">
      <alignment horizontal="center" vertical="top"/>
    </xf>
    <xf numFmtId="0" fontId="4" fillId="0" borderId="2" xfId="0" applyFont="1" applyBorder="1" applyAlignment="1" applyProtection="1">
      <alignment horizontal="center" vertical="top" textRotation="90" wrapText="1"/>
      <protection hidden="1"/>
    </xf>
    <xf numFmtId="9" fontId="1" fillId="0" borderId="4" xfId="0" applyNumberFormat="1" applyFont="1" applyBorder="1" applyAlignment="1" applyProtection="1">
      <alignment horizontal="center" vertical="top"/>
      <protection hidden="1"/>
    </xf>
    <xf numFmtId="0" fontId="4" fillId="0" borderId="2" xfId="0" applyFont="1" applyBorder="1" applyAlignment="1" applyProtection="1">
      <alignment horizontal="center" vertical="top" textRotation="90"/>
      <protection hidden="1"/>
    </xf>
    <xf numFmtId="0" fontId="1" fillId="0" borderId="4" xfId="0" applyFont="1" applyBorder="1" applyAlignment="1" applyProtection="1">
      <alignment horizontal="center" vertical="top" textRotation="90"/>
      <protection locked="0"/>
    </xf>
    <xf numFmtId="0" fontId="1" fillId="0" borderId="2" xfId="0" applyFont="1" applyBorder="1" applyAlignment="1" applyProtection="1">
      <alignment horizontal="center" vertical="top" wrapText="1"/>
      <protection locked="0"/>
    </xf>
    <xf numFmtId="0" fontId="1" fillId="0" borderId="2" xfId="0" applyFont="1" applyBorder="1" applyAlignment="1" applyProtection="1">
      <alignment horizontal="center" vertical="top"/>
      <protection locked="0"/>
    </xf>
    <xf numFmtId="14" fontId="1" fillId="0" borderId="2" xfId="0" applyNumberFormat="1" applyFont="1" applyBorder="1" applyAlignment="1" applyProtection="1">
      <alignment horizontal="center" vertical="top"/>
      <protection locked="0"/>
    </xf>
    <xf numFmtId="0" fontId="36" fillId="0" borderId="2" xfId="0" applyFont="1" applyBorder="1" applyAlignment="1" applyProtection="1">
      <alignment horizontal="center" vertical="top" textRotation="90"/>
      <protection locked="0"/>
    </xf>
    <xf numFmtId="0" fontId="36" fillId="0" borderId="2" xfId="0" applyFont="1" applyBorder="1" applyAlignment="1" applyProtection="1">
      <alignment horizontal="center" vertical="top" wrapText="1"/>
      <protection locked="0"/>
    </xf>
    <xf numFmtId="0" fontId="50" fillId="3" borderId="51" xfId="2" applyFont="1" applyFill="1" applyBorder="1"/>
    <xf numFmtId="0" fontId="50" fillId="3" borderId="52" xfId="2" applyFont="1" applyFill="1" applyBorder="1"/>
    <xf numFmtId="0" fontId="50" fillId="3" borderId="53" xfId="2" applyFont="1" applyFill="1" applyBorder="1"/>
    <xf numFmtId="0" fontId="0" fillId="3" borderId="15" xfId="0" applyFill="1" applyBorder="1"/>
    <xf numFmtId="0" fontId="52" fillId="3" borderId="0" xfId="2" quotePrefix="1" applyFont="1" applyFill="1" applyAlignment="1">
      <alignment horizontal="left" vertical="top" wrapText="1"/>
    </xf>
    <xf numFmtId="0" fontId="53" fillId="3" borderId="0" xfId="2" quotePrefix="1" applyFont="1" applyFill="1" applyAlignment="1">
      <alignment horizontal="left" vertical="top" wrapText="1"/>
    </xf>
    <xf numFmtId="0" fontId="53" fillId="3" borderId="75" xfId="2" quotePrefix="1" applyFont="1" applyFill="1" applyBorder="1" applyAlignment="1">
      <alignment horizontal="left" vertical="top" wrapText="1"/>
    </xf>
    <xf numFmtId="0" fontId="50" fillId="0" borderId="75" xfId="2" quotePrefix="1" applyFont="1" applyBorder="1" applyAlignment="1">
      <alignment horizontal="left" vertical="top" wrapText="1"/>
    </xf>
    <xf numFmtId="0" fontId="54" fillId="3" borderId="0" xfId="2" quotePrefix="1" applyFont="1" applyFill="1" applyAlignment="1">
      <alignment horizontal="left" vertical="top" wrapText="1"/>
    </xf>
    <xf numFmtId="0" fontId="54" fillId="3" borderId="86" xfId="2" quotePrefix="1" applyFont="1" applyFill="1" applyBorder="1" applyAlignment="1">
      <alignment horizontal="left" vertical="top" wrapText="1"/>
    </xf>
    <xf numFmtId="0" fontId="54" fillId="3" borderId="75" xfId="2" quotePrefix="1" applyFont="1" applyFill="1" applyBorder="1" applyAlignment="1">
      <alignment horizontal="left" vertical="top" wrapText="1"/>
    </xf>
    <xf numFmtId="0" fontId="50" fillId="3" borderId="86" xfId="2" applyFont="1" applyFill="1" applyBorder="1"/>
    <xf numFmtId="0" fontId="50" fillId="3" borderId="0" xfId="2" applyFont="1" applyFill="1"/>
    <xf numFmtId="0" fontId="50" fillId="3" borderId="75" xfId="2" applyFont="1" applyFill="1" applyBorder="1"/>
    <xf numFmtId="0" fontId="50" fillId="3" borderId="15" xfId="2" applyFont="1" applyFill="1" applyBorder="1"/>
    <xf numFmtId="0" fontId="50" fillId="3" borderId="14" xfId="2" applyFont="1" applyFill="1" applyBorder="1"/>
    <xf numFmtId="0" fontId="55" fillId="3" borderId="0" xfId="0" applyFont="1" applyFill="1" applyAlignment="1">
      <alignment horizontal="left" vertical="center" wrapText="1"/>
    </xf>
    <xf numFmtId="0" fontId="56" fillId="3" borderId="0" xfId="0" applyFont="1" applyFill="1" applyAlignment="1">
      <alignment horizontal="left" vertical="top" wrapText="1"/>
    </xf>
    <xf numFmtId="0" fontId="50" fillId="3" borderId="0" xfId="2" applyFont="1" applyFill="1" applyAlignment="1">
      <alignment horizontal="left" vertical="top" wrapText="1"/>
    </xf>
    <xf numFmtId="0" fontId="50" fillId="3" borderId="14" xfId="2" applyFont="1" applyFill="1" applyBorder="1" applyAlignment="1">
      <alignment horizontal="left" vertical="top" wrapText="1"/>
    </xf>
    <xf numFmtId="0" fontId="50" fillId="3" borderId="15" xfId="2" applyFont="1" applyFill="1" applyBorder="1" applyAlignment="1">
      <alignment horizontal="left" vertical="top" wrapText="1"/>
    </xf>
    <xf numFmtId="0" fontId="50" fillId="3" borderId="16" xfId="2" applyFont="1" applyFill="1" applyBorder="1"/>
    <xf numFmtId="0" fontId="50" fillId="3" borderId="18" xfId="2" applyFont="1" applyFill="1" applyBorder="1"/>
    <xf numFmtId="0" fontId="50" fillId="3" borderId="17" xfId="2" applyFont="1" applyFill="1" applyBorder="1"/>
    <xf numFmtId="0" fontId="16" fillId="16" borderId="0" xfId="0" applyFont="1" applyFill="1" applyAlignment="1">
      <alignment horizontal="left" vertical="top" wrapText="1"/>
    </xf>
    <xf numFmtId="0" fontId="48" fillId="3" borderId="95" xfId="0" applyFont="1" applyFill="1" applyBorder="1" applyAlignment="1">
      <alignment vertical="center" wrapText="1"/>
    </xf>
    <xf numFmtId="0" fontId="48" fillId="3" borderId="97" xfId="0" applyFont="1" applyFill="1" applyBorder="1" applyAlignment="1">
      <alignment vertical="center" wrapText="1"/>
    </xf>
    <xf numFmtId="0" fontId="16" fillId="16" borderId="0" xfId="0" applyFont="1" applyFill="1" applyAlignment="1">
      <alignment wrapText="1"/>
    </xf>
    <xf numFmtId="0" fontId="5" fillId="0" borderId="0" xfId="0" applyFont="1" applyAlignment="1">
      <alignment vertical="top" wrapText="1"/>
    </xf>
    <xf numFmtId="0" fontId="63" fillId="0" borderId="0" xfId="0" applyFont="1" applyAlignment="1">
      <alignment horizontal="center" vertical="center" wrapText="1"/>
    </xf>
    <xf numFmtId="0" fontId="64" fillId="0" borderId="0" xfId="0" applyFont="1" applyAlignment="1">
      <alignment vertical="center" wrapText="1"/>
    </xf>
    <xf numFmtId="0" fontId="45" fillId="17" borderId="98" xfId="0" applyFont="1" applyFill="1" applyBorder="1" applyAlignment="1">
      <alignment horizontal="left" vertical="center" wrapText="1" indent="1"/>
    </xf>
    <xf numFmtId="0" fontId="45" fillId="17" borderId="100" xfId="0" applyFont="1" applyFill="1" applyBorder="1" applyAlignment="1">
      <alignment horizontal="left" vertical="center" wrapText="1" indent="1"/>
    </xf>
    <xf numFmtId="0" fontId="58" fillId="17" borderId="47" xfId="0" applyFont="1" applyFill="1" applyBorder="1" applyAlignment="1">
      <alignment horizontal="center" vertical="center" wrapText="1"/>
    </xf>
    <xf numFmtId="0" fontId="62" fillId="0" borderId="0" xfId="0" applyFont="1" applyAlignment="1">
      <alignment horizontal="center" vertical="center"/>
    </xf>
    <xf numFmtId="0" fontId="65" fillId="0" borderId="0" xfId="0" applyFont="1" applyAlignment="1">
      <alignment horizontal="center" vertical="center"/>
    </xf>
    <xf numFmtId="0" fontId="36" fillId="0" borderId="2" xfId="0" applyFont="1" applyBorder="1" applyAlignment="1" applyProtection="1">
      <alignment horizontal="center" vertical="center" textRotation="90"/>
      <protection locked="0"/>
    </xf>
    <xf numFmtId="9" fontId="36" fillId="0" borderId="2" xfId="0" applyNumberFormat="1" applyFont="1" applyBorder="1" applyAlignment="1" applyProtection="1">
      <alignment horizontal="center" vertical="center"/>
      <protection hidden="1"/>
    </xf>
    <xf numFmtId="164" fontId="1" fillId="0" borderId="2" xfId="1" applyNumberFormat="1" applyFont="1" applyBorder="1" applyAlignment="1">
      <alignment horizontal="center" vertical="center"/>
    </xf>
    <xf numFmtId="0" fontId="58" fillId="0" borderId="2" xfId="0" applyFont="1" applyBorder="1" applyAlignment="1" applyProtection="1">
      <alignment horizontal="center" vertical="center" textRotation="90" wrapText="1"/>
      <protection hidden="1"/>
    </xf>
    <xf numFmtId="9" fontId="36" fillId="0" borderId="4" xfId="0" applyNumberFormat="1" applyFont="1" applyBorder="1" applyAlignment="1" applyProtection="1">
      <alignment horizontal="center" vertical="center"/>
      <protection hidden="1"/>
    </xf>
    <xf numFmtId="0" fontId="1" fillId="0" borderId="2" xfId="0" applyFont="1" applyBorder="1" applyAlignment="1" applyProtection="1">
      <alignment horizontal="center" vertical="center"/>
      <protection hidden="1"/>
    </xf>
    <xf numFmtId="0" fontId="36" fillId="0" borderId="4" xfId="0" applyFont="1" applyBorder="1" applyAlignment="1" applyProtection="1">
      <alignment horizontal="center" vertical="center" textRotation="90"/>
      <protection locked="0"/>
    </xf>
    <xf numFmtId="0" fontId="36" fillId="0" borderId="2" xfId="0" applyFont="1" applyBorder="1" applyAlignment="1" applyProtection="1">
      <alignment horizontal="center" vertical="center"/>
      <protection locked="0"/>
    </xf>
    <xf numFmtId="14" fontId="36" fillId="0" borderId="2" xfId="0" applyNumberFormat="1" applyFont="1" applyBorder="1" applyAlignment="1" applyProtection="1">
      <alignment horizontal="center" vertical="center"/>
      <protection locked="0"/>
    </xf>
    <xf numFmtId="0" fontId="58" fillId="0" borderId="2" xfId="0" applyFont="1" applyBorder="1" applyAlignment="1" applyProtection="1">
      <alignment horizontal="center" vertical="center" textRotation="90"/>
      <protection hidden="1"/>
    </xf>
    <xf numFmtId="0" fontId="1" fillId="0" borderId="2" xfId="0" applyFont="1" applyBorder="1" applyAlignment="1" applyProtection="1">
      <alignment horizontal="center" vertical="center" wrapText="1"/>
      <protection locked="0"/>
    </xf>
    <xf numFmtId="0" fontId="1" fillId="0" borderId="2" xfId="0" applyFont="1" applyBorder="1" applyAlignment="1" applyProtection="1">
      <alignment horizontal="center" vertical="center"/>
      <protection locked="0"/>
    </xf>
    <xf numFmtId="14" fontId="1" fillId="0" borderId="2" xfId="0" applyNumberFormat="1" applyFont="1" applyBorder="1" applyAlignment="1" applyProtection="1">
      <alignment horizontal="center" vertical="center"/>
      <protection locked="0"/>
    </xf>
    <xf numFmtId="0" fontId="1" fillId="0" borderId="2" xfId="0" applyFont="1" applyBorder="1" applyAlignment="1" applyProtection="1">
      <alignment horizontal="center" vertical="center" textRotation="90"/>
      <protection locked="0"/>
    </xf>
    <xf numFmtId="9" fontId="1" fillId="0" borderId="2"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wrapText="1"/>
      <protection hidden="1"/>
    </xf>
    <xf numFmtId="9" fontId="1" fillId="0" borderId="4" xfId="0" applyNumberFormat="1" applyFont="1" applyBorder="1" applyAlignment="1" applyProtection="1">
      <alignment horizontal="center" vertical="center"/>
      <protection hidden="1"/>
    </xf>
    <xf numFmtId="0" fontId="4" fillId="0" borderId="2" xfId="0" applyFont="1" applyBorder="1" applyAlignment="1" applyProtection="1">
      <alignment horizontal="center" vertical="center" textRotation="90"/>
      <protection hidden="1"/>
    </xf>
    <xf numFmtId="0" fontId="1" fillId="0" borderId="4" xfId="0" applyFont="1" applyBorder="1" applyAlignment="1" applyProtection="1">
      <alignment horizontal="center" vertical="center" textRotation="90"/>
      <protection locked="0"/>
    </xf>
    <xf numFmtId="0" fontId="6" fillId="0" borderId="2" xfId="0" applyFont="1" applyBorder="1" applyAlignment="1" applyProtection="1">
      <alignment horizontal="center" vertical="top" wrapText="1"/>
      <protection locked="0"/>
    </xf>
    <xf numFmtId="0" fontId="6" fillId="0" borderId="2" xfId="0" applyFont="1" applyBorder="1" applyAlignment="1" applyProtection="1">
      <alignment horizontal="center" vertical="center" wrapText="1"/>
      <protection locked="0"/>
    </xf>
    <xf numFmtId="14" fontId="6" fillId="0" borderId="2" xfId="0" applyNumberFormat="1" applyFont="1" applyBorder="1" applyAlignment="1" applyProtection="1">
      <alignment horizontal="center" vertical="center"/>
      <protection locked="0"/>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horizontal="justify" vertical="center" wrapText="1"/>
      <protection locked="0"/>
    </xf>
    <xf numFmtId="0" fontId="1" fillId="0" borderId="2" xfId="0" applyFont="1" applyBorder="1" applyAlignment="1" applyProtection="1">
      <alignment horizontal="justify" vertical="center"/>
      <protection locked="0"/>
    </xf>
    <xf numFmtId="0" fontId="1" fillId="3" borderId="0" xfId="0" applyFont="1" applyFill="1" applyAlignment="1">
      <alignment horizontal="justify" vertical="center"/>
    </xf>
    <xf numFmtId="0" fontId="1" fillId="0" borderId="0" xfId="0" applyFont="1" applyAlignment="1">
      <alignment horizontal="justify" vertical="center"/>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58" fillId="17" borderId="104" xfId="0" applyFont="1" applyFill="1" applyBorder="1" applyAlignment="1">
      <alignment horizontal="center" vertical="center" wrapText="1"/>
    </xf>
    <xf numFmtId="0" fontId="38" fillId="14" borderId="45"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xf numFmtId="0" fontId="59" fillId="0" borderId="95" xfId="0" applyFont="1" applyBorder="1" applyAlignment="1">
      <alignment horizontal="justify" vertical="center" wrapText="1"/>
    </xf>
    <xf numFmtId="0" fontId="59" fillId="0" borderId="95" xfId="0" applyFont="1" applyBorder="1" applyAlignment="1">
      <alignment horizontal="center" vertical="center" wrapText="1"/>
    </xf>
    <xf numFmtId="0" fontId="36" fillId="0" borderId="2" xfId="0" applyFont="1" applyBorder="1" applyAlignment="1">
      <alignment horizontal="center" vertical="center"/>
    </xf>
    <xf numFmtId="0" fontId="6" fillId="0" borderId="2" xfId="0" applyFont="1" applyBorder="1" applyAlignment="1" applyProtection="1">
      <alignment horizontal="center" vertical="top"/>
      <protection locked="0"/>
    </xf>
    <xf numFmtId="0" fontId="1" fillId="0" borderId="2" xfId="0" applyFont="1" applyBorder="1" applyAlignment="1" applyProtection="1">
      <alignment horizontal="justify" vertical="center" wrapText="1"/>
      <protection locked="0"/>
    </xf>
    <xf numFmtId="0" fontId="2" fillId="0" borderId="2" xfId="0" applyFont="1" applyBorder="1" applyAlignment="1" applyProtection="1">
      <alignment horizontal="justify" vertical="center" wrapText="1"/>
      <protection locked="0"/>
    </xf>
    <xf numFmtId="0" fontId="50" fillId="0" borderId="2" xfId="0" applyFont="1" applyBorder="1" applyAlignment="1" applyProtection="1">
      <alignment horizontal="center" vertical="center" wrapText="1"/>
      <protection locked="0"/>
    </xf>
    <xf numFmtId="0" fontId="55" fillId="3" borderId="69" xfId="0" applyFont="1" applyFill="1" applyBorder="1" applyAlignment="1">
      <alignment horizontal="left" vertical="center" wrapText="1"/>
    </xf>
    <xf numFmtId="0" fontId="55" fillId="3" borderId="70" xfId="0" applyFont="1" applyFill="1" applyBorder="1" applyAlignment="1">
      <alignment horizontal="left" vertical="center" wrapText="1"/>
    </xf>
    <xf numFmtId="0" fontId="56" fillId="3" borderId="62" xfId="2" applyFont="1" applyFill="1" applyBorder="1" applyAlignment="1">
      <alignment horizontal="justify" vertical="center" wrapText="1"/>
    </xf>
    <xf numFmtId="0" fontId="56" fillId="3" borderId="63" xfId="2" applyFont="1" applyFill="1" applyBorder="1" applyAlignment="1">
      <alignment horizontal="justify" vertical="center" wrapText="1"/>
    </xf>
    <xf numFmtId="0" fontId="55" fillId="3" borderId="71" xfId="0" applyFont="1" applyFill="1" applyBorder="1" applyAlignment="1">
      <alignment horizontal="left" vertical="center" wrapText="1"/>
    </xf>
    <xf numFmtId="0" fontId="55" fillId="3" borderId="72" xfId="0" applyFont="1" applyFill="1" applyBorder="1" applyAlignment="1">
      <alignment horizontal="left" vertical="center" wrapText="1"/>
    </xf>
    <xf numFmtId="0" fontId="56" fillId="3" borderId="64" xfId="0" applyFont="1" applyFill="1" applyBorder="1" applyAlignment="1">
      <alignment horizontal="justify" vertical="center" wrapText="1"/>
    </xf>
    <xf numFmtId="0" fontId="56" fillId="3" borderId="65" xfId="0" applyFont="1" applyFill="1" applyBorder="1" applyAlignment="1">
      <alignment horizontal="justify" vertical="center" wrapText="1"/>
    </xf>
    <xf numFmtId="0" fontId="55" fillId="3" borderId="60" xfId="0" applyFont="1" applyFill="1" applyBorder="1" applyAlignment="1">
      <alignment horizontal="left" vertical="center" wrapText="1"/>
    </xf>
    <xf numFmtId="0" fontId="55" fillId="3" borderId="61" xfId="0" applyFont="1" applyFill="1" applyBorder="1" applyAlignment="1">
      <alignment horizontal="left" vertical="center" wrapText="1"/>
    </xf>
    <xf numFmtId="0" fontId="55" fillId="3" borderId="92" xfId="3" applyFont="1" applyFill="1" applyBorder="1" applyAlignment="1">
      <alignment horizontal="left" vertical="top" wrapText="1" readingOrder="1"/>
    </xf>
    <xf numFmtId="0" fontId="55" fillId="3" borderId="57" xfId="3" applyFont="1" applyFill="1" applyBorder="1" applyAlignment="1">
      <alignment horizontal="left" vertical="top" wrapText="1" readingOrder="1"/>
    </xf>
    <xf numFmtId="0" fontId="56" fillId="3" borderId="93" xfId="2" applyFont="1" applyFill="1" applyBorder="1" applyAlignment="1">
      <alignment horizontal="justify" vertical="center" wrapText="1"/>
    </xf>
    <xf numFmtId="0" fontId="56" fillId="3" borderId="80" xfId="2" applyFont="1" applyFill="1" applyBorder="1" applyAlignment="1">
      <alignment horizontal="justify" vertical="center" wrapText="1"/>
    </xf>
    <xf numFmtId="0" fontId="56" fillId="3" borderId="58" xfId="2" applyFont="1" applyFill="1" applyBorder="1" applyAlignment="1">
      <alignment horizontal="justify" vertical="center" wrapText="1"/>
    </xf>
    <xf numFmtId="0" fontId="56" fillId="3" borderId="59" xfId="2" applyFont="1" applyFill="1" applyBorder="1" applyAlignment="1">
      <alignment horizontal="justify" vertical="center" wrapText="1"/>
    </xf>
    <xf numFmtId="0" fontId="55" fillId="3" borderId="56" xfId="3" applyFont="1" applyFill="1" applyBorder="1" applyAlignment="1">
      <alignment horizontal="left" vertical="top" wrapText="1" readingOrder="1"/>
    </xf>
    <xf numFmtId="0" fontId="55" fillId="3" borderId="78" xfId="3" applyFont="1" applyFill="1" applyBorder="1" applyAlignment="1">
      <alignment horizontal="left" vertical="top" wrapText="1" readingOrder="1"/>
    </xf>
    <xf numFmtId="0" fontId="56" fillId="3" borderId="79" xfId="2" applyFont="1" applyFill="1" applyBorder="1" applyAlignment="1">
      <alignment horizontal="justify" vertical="center" wrapText="1"/>
    </xf>
    <xf numFmtId="0" fontId="56" fillId="3" borderId="81" xfId="2" applyFont="1" applyFill="1" applyBorder="1" applyAlignment="1">
      <alignment horizontal="justify" vertical="center" wrapText="1"/>
    </xf>
    <xf numFmtId="0" fontId="55" fillId="3" borderId="82" xfId="3" applyFont="1" applyFill="1" applyBorder="1" applyAlignment="1">
      <alignment horizontal="left" vertical="top" wrapText="1" readingOrder="1"/>
    </xf>
    <xf numFmtId="0" fontId="55" fillId="3" borderId="83" xfId="3" applyFont="1" applyFill="1" applyBorder="1" applyAlignment="1">
      <alignment horizontal="left" vertical="top" wrapText="1" readingOrder="1"/>
    </xf>
    <xf numFmtId="0" fontId="56" fillId="3" borderId="84" xfId="2" applyFont="1" applyFill="1" applyBorder="1" applyAlignment="1">
      <alignment horizontal="justify" vertical="center" wrapText="1"/>
    </xf>
    <xf numFmtId="0" fontId="56" fillId="3" borderId="85" xfId="2" applyFont="1" applyFill="1" applyBorder="1" applyAlignment="1">
      <alignment horizontal="justify" vertical="center" wrapText="1"/>
    </xf>
    <xf numFmtId="0" fontId="54" fillId="3" borderId="14" xfId="2" quotePrefix="1" applyFont="1" applyFill="1" applyBorder="1" applyAlignment="1">
      <alignment horizontal="center" vertical="top" wrapText="1"/>
    </xf>
    <xf numFmtId="0" fontId="54" fillId="3" borderId="0" xfId="2" quotePrefix="1" applyFont="1" applyFill="1" applyAlignment="1">
      <alignment horizontal="center" vertical="top" wrapText="1"/>
    </xf>
    <xf numFmtId="0" fontId="54" fillId="3" borderId="75" xfId="2" quotePrefix="1" applyFont="1" applyFill="1" applyBorder="1" applyAlignment="1">
      <alignment horizontal="center" vertical="top" wrapText="1"/>
    </xf>
    <xf numFmtId="0" fontId="55" fillId="15" borderId="87" xfId="3" applyFont="1" applyFill="1" applyBorder="1" applyAlignment="1">
      <alignment horizontal="center" vertical="center" wrapText="1"/>
    </xf>
    <xf numFmtId="0" fontId="55" fillId="15" borderId="77" xfId="3" applyFont="1" applyFill="1" applyBorder="1" applyAlignment="1">
      <alignment horizontal="center" vertical="center" wrapText="1"/>
    </xf>
    <xf numFmtId="0" fontId="55" fillId="15" borderId="54" xfId="2" applyFont="1" applyFill="1" applyBorder="1" applyAlignment="1">
      <alignment horizontal="center" vertical="center"/>
    </xf>
    <xf numFmtId="0" fontId="55" fillId="15" borderId="55" xfId="2" applyFont="1" applyFill="1" applyBorder="1" applyAlignment="1">
      <alignment horizontal="center" vertical="center"/>
    </xf>
    <xf numFmtId="0" fontId="55" fillId="3" borderId="88" xfId="3" applyFont="1" applyFill="1" applyBorder="1" applyAlignment="1">
      <alignment horizontal="left" vertical="top" wrapText="1" readingOrder="1"/>
    </xf>
    <xf numFmtId="0" fontId="55" fillId="3" borderId="89" xfId="3" applyFont="1" applyFill="1" applyBorder="1" applyAlignment="1">
      <alignment horizontal="left" vertical="top" wrapText="1" readingOrder="1"/>
    </xf>
    <xf numFmtId="0" fontId="56" fillId="3" borderId="90" xfId="2" applyFont="1" applyFill="1" applyBorder="1" applyAlignment="1">
      <alignment horizontal="justify" vertical="center" wrapText="1"/>
    </xf>
    <xf numFmtId="0" fontId="56" fillId="3" borderId="91" xfId="2" applyFont="1" applyFill="1" applyBorder="1" applyAlignment="1">
      <alignment horizontal="justify" vertical="center" wrapText="1"/>
    </xf>
    <xf numFmtId="0" fontId="55" fillId="15" borderId="76" xfId="3" applyFont="1" applyFill="1" applyBorder="1" applyAlignment="1">
      <alignment horizontal="center" vertical="center" wrapText="1"/>
    </xf>
    <xf numFmtId="0" fontId="51" fillId="15" borderId="48" xfId="2" applyFont="1" applyFill="1" applyBorder="1" applyAlignment="1">
      <alignment horizontal="center" vertical="center" wrapText="1"/>
    </xf>
    <xf numFmtId="0" fontId="51" fillId="15" borderId="49" xfId="2" applyFont="1" applyFill="1" applyBorder="1" applyAlignment="1">
      <alignment horizontal="center" vertical="center" wrapText="1"/>
    </xf>
    <xf numFmtId="0" fontId="51" fillId="15" borderId="50" xfId="2" applyFont="1" applyFill="1" applyBorder="1" applyAlignment="1">
      <alignment horizontal="center" vertical="center" wrapText="1"/>
    </xf>
    <xf numFmtId="0" fontId="50" fillId="0" borderId="14" xfId="2" quotePrefix="1" applyFont="1" applyBorder="1" applyAlignment="1">
      <alignment horizontal="left" vertical="center" wrapText="1"/>
    </xf>
    <xf numFmtId="0" fontId="50" fillId="0" borderId="0" xfId="2" quotePrefix="1" applyFont="1" applyAlignment="1">
      <alignment horizontal="left" vertical="center" wrapText="1"/>
    </xf>
    <xf numFmtId="0" fontId="50" fillId="0" borderId="15" xfId="2" quotePrefix="1" applyFont="1" applyBorder="1" applyAlignment="1">
      <alignment horizontal="left" vertical="center" wrapText="1"/>
    </xf>
    <xf numFmtId="0" fontId="50" fillId="0" borderId="66" xfId="2" quotePrefix="1" applyFont="1" applyBorder="1" applyAlignment="1">
      <alignment horizontal="left" vertical="center" wrapText="1"/>
    </xf>
    <xf numFmtId="0" fontId="50" fillId="0" borderId="67" xfId="2" quotePrefix="1" applyFont="1" applyBorder="1" applyAlignment="1">
      <alignment horizontal="left" vertical="center" wrapText="1"/>
    </xf>
    <xf numFmtId="0" fontId="50" fillId="0" borderId="68" xfId="2" quotePrefix="1" applyFont="1" applyBorder="1" applyAlignment="1">
      <alignment horizontal="left" vertical="center" wrapText="1"/>
    </xf>
    <xf numFmtId="0" fontId="52" fillId="3" borderId="52" xfId="2" quotePrefix="1" applyFont="1" applyFill="1" applyBorder="1" applyAlignment="1">
      <alignment horizontal="left" vertical="top" wrapText="1"/>
    </xf>
    <xf numFmtId="0" fontId="53" fillId="3" borderId="52" xfId="2" quotePrefix="1" applyFont="1" applyFill="1" applyBorder="1" applyAlignment="1">
      <alignment horizontal="left" vertical="top" wrapText="1"/>
    </xf>
    <xf numFmtId="0" fontId="53" fillId="3" borderId="73" xfId="2" quotePrefix="1" applyFont="1" applyFill="1" applyBorder="1" applyAlignment="1">
      <alignment horizontal="left" vertical="top" wrapText="1"/>
    </xf>
    <xf numFmtId="0" fontId="2" fillId="3" borderId="67" xfId="2" quotePrefix="1" applyFont="1" applyFill="1" applyBorder="1" applyAlignment="1">
      <alignment horizontal="justify" vertical="center" wrapText="1"/>
    </xf>
    <xf numFmtId="0" fontId="2" fillId="3" borderId="74" xfId="2" quotePrefix="1" applyFont="1" applyFill="1" applyBorder="1" applyAlignment="1">
      <alignment horizontal="justify" vertical="center" wrapText="1"/>
    </xf>
    <xf numFmtId="0" fontId="50" fillId="3" borderId="0" xfId="2" quotePrefix="1" applyFont="1" applyFill="1" applyAlignment="1">
      <alignment horizontal="left" vertical="top" wrapText="1"/>
    </xf>
    <xf numFmtId="0" fontId="50" fillId="3" borderId="75" xfId="2" quotePrefix="1" applyFont="1" applyFill="1" applyBorder="1" applyAlignment="1">
      <alignment horizontal="left" vertical="top" wrapText="1"/>
    </xf>
    <xf numFmtId="0" fontId="36" fillId="0" borderId="12" xfId="0" applyFont="1" applyBorder="1" applyAlignment="1">
      <alignment horizontal="left" vertical="center" wrapText="1"/>
    </xf>
    <xf numFmtId="0" fontId="36" fillId="0" borderId="19" xfId="0" applyFont="1" applyBorder="1" applyAlignment="1">
      <alignment horizontal="left" vertical="center" wrapText="1"/>
    </xf>
    <xf numFmtId="0" fontId="36" fillId="0" borderId="13" xfId="0" applyFont="1" applyBorder="1" applyAlignment="1">
      <alignment horizontal="left" vertical="center" wrapText="1"/>
    </xf>
    <xf numFmtId="0" fontId="36" fillId="0" borderId="14" xfId="0" applyFont="1" applyBorder="1" applyAlignment="1">
      <alignment horizontal="left" vertical="center" wrapText="1"/>
    </xf>
    <xf numFmtId="0" fontId="36" fillId="0" borderId="0" xfId="0" applyFont="1" applyAlignment="1">
      <alignment horizontal="left" vertical="center" wrapText="1"/>
    </xf>
    <xf numFmtId="0" fontId="36" fillId="0" borderId="15" xfId="0" applyFont="1" applyBorder="1" applyAlignment="1">
      <alignment horizontal="left" vertical="center" wrapText="1"/>
    </xf>
    <xf numFmtId="0" fontId="36" fillId="0" borderId="16" xfId="0" applyFont="1" applyBorder="1" applyAlignment="1">
      <alignment horizontal="left" vertical="center" wrapText="1"/>
    </xf>
    <xf numFmtId="0" fontId="36" fillId="0" borderId="18" xfId="0" applyFont="1" applyBorder="1" applyAlignment="1">
      <alignment horizontal="left" vertical="center" wrapText="1"/>
    </xf>
    <xf numFmtId="0" fontId="36" fillId="0" borderId="17" xfId="0" applyFont="1" applyBorder="1" applyAlignment="1">
      <alignment horizontal="left" vertical="center" wrapText="1"/>
    </xf>
    <xf numFmtId="0" fontId="39" fillId="0" borderId="12" xfId="0" applyFont="1" applyBorder="1" applyAlignment="1">
      <alignment horizontal="left" vertical="center" wrapText="1"/>
    </xf>
    <xf numFmtId="0" fontId="39" fillId="0" borderId="13" xfId="0" applyFont="1" applyBorder="1" applyAlignment="1">
      <alignment horizontal="left" vertical="center" wrapText="1"/>
    </xf>
    <xf numFmtId="0" fontId="39" fillId="0" borderId="14" xfId="0" applyFont="1" applyBorder="1" applyAlignment="1">
      <alignment horizontal="left" vertical="center" wrapText="1"/>
    </xf>
    <xf numFmtId="0" fontId="39" fillId="0" borderId="15" xfId="0" applyFont="1" applyBorder="1" applyAlignment="1">
      <alignment horizontal="left" vertical="center" wrapText="1"/>
    </xf>
    <xf numFmtId="0" fontId="39" fillId="0" borderId="16" xfId="0" applyFont="1" applyBorder="1" applyAlignment="1">
      <alignment horizontal="left" vertical="center" wrapText="1"/>
    </xf>
    <xf numFmtId="0" fontId="39" fillId="0" borderId="17" xfId="0" applyFont="1" applyBorder="1" applyAlignment="1">
      <alignment horizontal="left" vertical="center" wrapText="1"/>
    </xf>
    <xf numFmtId="0" fontId="45" fillId="20" borderId="14" xfId="0" applyFont="1" applyFill="1" applyBorder="1" applyAlignment="1">
      <alignment horizontal="center" vertical="center" wrapText="1"/>
    </xf>
    <xf numFmtId="0" fontId="45" fillId="20" borderId="0" xfId="0" applyFont="1" applyFill="1" applyAlignment="1">
      <alignment horizontal="center" vertical="center" wrapText="1"/>
    </xf>
    <xf numFmtId="0" fontId="45" fillId="20" borderId="35" xfId="0" applyFont="1" applyFill="1" applyBorder="1" applyAlignment="1">
      <alignment horizontal="center" vertical="center" wrapText="1"/>
    </xf>
    <xf numFmtId="0" fontId="45" fillId="20" borderId="47" xfId="0" applyFont="1" applyFill="1" applyBorder="1" applyAlignment="1">
      <alignment horizontal="center" vertical="center" wrapText="1"/>
    </xf>
    <xf numFmtId="0" fontId="36" fillId="3" borderId="12" xfId="0" applyFont="1" applyFill="1" applyBorder="1" applyAlignment="1">
      <alignment horizontal="left" vertical="center" wrapText="1"/>
    </xf>
    <xf numFmtId="0" fontId="36" fillId="3" borderId="19" xfId="0" applyFont="1" applyFill="1" applyBorder="1" applyAlignment="1">
      <alignment horizontal="left" vertical="center" wrapText="1"/>
    </xf>
    <xf numFmtId="0" fontId="36" fillId="3" borderId="13" xfId="0" applyFont="1" applyFill="1" applyBorder="1" applyAlignment="1">
      <alignment horizontal="left" vertical="center" wrapText="1"/>
    </xf>
    <xf numFmtId="0" fontId="36" fillId="3" borderId="14" xfId="0" applyFont="1" applyFill="1" applyBorder="1" applyAlignment="1">
      <alignment horizontal="left" vertical="center" wrapText="1"/>
    </xf>
    <xf numFmtId="0" fontId="36" fillId="3" borderId="0" xfId="0" applyFont="1" applyFill="1" applyAlignment="1">
      <alignment horizontal="left" vertical="center" wrapText="1"/>
    </xf>
    <xf numFmtId="0" fontId="36" fillId="3" borderId="15" xfId="0" applyFont="1" applyFill="1" applyBorder="1" applyAlignment="1">
      <alignment horizontal="left" vertical="center" wrapText="1"/>
    </xf>
    <xf numFmtId="0" fontId="36" fillId="3" borderId="16" xfId="0" applyFont="1" applyFill="1" applyBorder="1" applyAlignment="1">
      <alignment horizontal="left" vertical="center" wrapText="1"/>
    </xf>
    <xf numFmtId="0" fontId="36" fillId="3" borderId="18" xfId="0" applyFont="1" applyFill="1" applyBorder="1" applyAlignment="1">
      <alignment horizontal="left" vertical="center" wrapText="1"/>
    </xf>
    <xf numFmtId="0" fontId="36" fillId="3" borderId="17" xfId="0" applyFont="1" applyFill="1" applyBorder="1" applyAlignment="1">
      <alignment horizontal="left" vertical="center" wrapText="1"/>
    </xf>
    <xf numFmtId="0" fontId="36" fillId="0" borderId="12" xfId="0" applyFont="1" applyBorder="1" applyAlignment="1">
      <alignment horizontal="left" vertical="center"/>
    </xf>
    <xf numFmtId="0" fontId="36" fillId="0" borderId="13" xfId="0" applyFont="1" applyBorder="1" applyAlignment="1">
      <alignment horizontal="left" vertical="center"/>
    </xf>
    <xf numFmtId="0" fontId="36" fillId="0" borderId="14" xfId="0" applyFont="1" applyBorder="1" applyAlignment="1">
      <alignment horizontal="left" vertical="center"/>
    </xf>
    <xf numFmtId="0" fontId="36" fillId="0" borderId="15" xfId="0" applyFont="1" applyBorder="1" applyAlignment="1">
      <alignment horizontal="left" vertical="center"/>
    </xf>
    <xf numFmtId="0" fontId="36" fillId="0" borderId="16" xfId="0" applyFont="1" applyBorder="1" applyAlignment="1">
      <alignment horizontal="left" vertical="center"/>
    </xf>
    <xf numFmtId="0" fontId="36" fillId="0" borderId="17" xfId="0" applyFont="1" applyBorder="1" applyAlignment="1">
      <alignment horizontal="left" vertical="center"/>
    </xf>
    <xf numFmtId="0" fontId="5" fillId="0" borderId="94" xfId="0" applyFont="1" applyBorder="1" applyAlignment="1">
      <alignment vertical="top" wrapText="1"/>
    </xf>
    <xf numFmtId="0" fontId="5" fillId="0" borderId="96" xfId="0" applyFont="1" applyBorder="1" applyAlignment="1">
      <alignment vertical="top" wrapText="1"/>
    </xf>
    <xf numFmtId="0" fontId="5" fillId="0" borderId="97" xfId="0" applyFont="1" applyBorder="1" applyAlignment="1">
      <alignment vertical="top" wrapText="1"/>
    </xf>
    <xf numFmtId="0" fontId="62" fillId="0" borderId="12" xfId="0" applyFont="1" applyBorder="1" applyAlignment="1">
      <alignment horizontal="center" vertical="center" wrapText="1"/>
    </xf>
    <xf numFmtId="0" fontId="62" fillId="0" borderId="19" xfId="0" applyFont="1" applyBorder="1" applyAlignment="1">
      <alignment horizontal="center" vertical="center" wrapText="1"/>
    </xf>
    <xf numFmtId="0" fontId="62" fillId="0" borderId="14" xfId="0" applyFont="1" applyBorder="1" applyAlignment="1">
      <alignment horizontal="center" vertical="center" wrapText="1"/>
    </xf>
    <xf numFmtId="0" fontId="62" fillId="0" borderId="0" xfId="0" applyFont="1" applyAlignment="1">
      <alignment horizontal="center" vertical="center" wrapText="1"/>
    </xf>
    <xf numFmtId="0" fontId="62" fillId="0" borderId="16" xfId="0" applyFont="1" applyBorder="1" applyAlignment="1">
      <alignment horizontal="center" vertical="center" wrapText="1"/>
    </xf>
    <xf numFmtId="0" fontId="62" fillId="0" borderId="18" xfId="0" applyFont="1" applyBorder="1" applyAlignment="1">
      <alignment horizontal="center" vertical="center" wrapText="1"/>
    </xf>
    <xf numFmtId="0" fontId="45" fillId="18" borderId="99" xfId="0" applyFont="1" applyFill="1" applyBorder="1" applyAlignment="1">
      <alignment horizontal="left" vertical="center" wrapText="1" indent="1"/>
    </xf>
    <xf numFmtId="0" fontId="45" fillId="18" borderId="49" xfId="0" applyFont="1" applyFill="1" applyBorder="1" applyAlignment="1">
      <alignment horizontal="left" vertical="center" wrapText="1" indent="1"/>
    </xf>
    <xf numFmtId="0" fontId="45" fillId="18" borderId="50" xfId="0" applyFont="1" applyFill="1" applyBorder="1" applyAlignment="1">
      <alignment horizontal="left" vertical="center" wrapText="1" indent="1"/>
    </xf>
    <xf numFmtId="0" fontId="59" fillId="18" borderId="101" xfId="0" applyFont="1" applyFill="1" applyBorder="1" applyAlignment="1">
      <alignment horizontal="left" vertical="center" wrapText="1" indent="1"/>
    </xf>
    <xf numFmtId="0" fontId="59" fillId="18" borderId="102" xfId="0" applyFont="1" applyFill="1" applyBorder="1" applyAlignment="1">
      <alignment horizontal="left" vertical="center" wrapText="1" indent="1"/>
    </xf>
    <xf numFmtId="0" fontId="59" fillId="18" borderId="103" xfId="0" applyFont="1" applyFill="1" applyBorder="1" applyAlignment="1">
      <alignment horizontal="left" vertical="center" wrapText="1" indent="1"/>
    </xf>
    <xf numFmtId="0" fontId="38" fillId="19" borderId="0" xfId="0" applyFont="1" applyFill="1" applyAlignment="1">
      <alignment horizontal="center" vertical="center" wrapText="1"/>
    </xf>
    <xf numFmtId="0" fontId="45" fillId="17" borderId="12" xfId="0" applyFont="1" applyFill="1" applyBorder="1" applyAlignment="1">
      <alignment horizontal="center" vertical="center" wrapText="1"/>
    </xf>
    <xf numFmtId="0" fontId="45" fillId="17" borderId="19" xfId="0" applyFont="1" applyFill="1" applyBorder="1" applyAlignment="1">
      <alignment horizontal="center" vertical="center" wrapText="1"/>
    </xf>
    <xf numFmtId="0" fontId="45" fillId="17" borderId="13" xfId="0" applyFont="1" applyFill="1" applyBorder="1" applyAlignment="1">
      <alignment horizontal="center" vertical="center" wrapText="1"/>
    </xf>
    <xf numFmtId="0" fontId="58" fillId="17" borderId="35" xfId="0" applyFont="1" applyFill="1" applyBorder="1" applyAlignment="1">
      <alignment horizontal="center" vertical="center" wrapText="1"/>
    </xf>
    <xf numFmtId="0" fontId="58" fillId="17" borderId="104" xfId="0" applyFont="1" applyFill="1" applyBorder="1" applyAlignment="1">
      <alignment horizontal="center" vertical="center" wrapText="1"/>
    </xf>
    <xf numFmtId="0" fontId="59" fillId="0" borderId="35" xfId="0" applyFont="1" applyBorder="1" applyAlignment="1">
      <alignment horizontal="left" vertical="center" wrapText="1"/>
    </xf>
    <xf numFmtId="0" fontId="59" fillId="0" borderId="36" xfId="0" applyFont="1" applyBorder="1" applyAlignment="1">
      <alignment horizontal="left" vertical="center" wrapText="1"/>
    </xf>
    <xf numFmtId="0" fontId="63" fillId="0" borderId="0" xfId="0" applyFont="1" applyAlignment="1">
      <alignment horizontal="center" vertical="center"/>
    </xf>
    <xf numFmtId="0" fontId="45" fillId="20" borderId="12" xfId="0" applyFont="1" applyFill="1" applyBorder="1" applyAlignment="1">
      <alignment horizontal="center" vertical="center" wrapText="1"/>
    </xf>
    <xf numFmtId="0" fontId="45" fillId="20" borderId="19" xfId="0" applyFont="1" applyFill="1" applyBorder="1" applyAlignment="1">
      <alignment horizontal="center" vertical="center" wrapText="1"/>
    </xf>
    <xf numFmtId="0" fontId="45" fillId="20" borderId="13" xfId="0" applyFont="1" applyFill="1" applyBorder="1" applyAlignment="1">
      <alignment horizontal="center" vertical="center" wrapText="1"/>
    </xf>
    <xf numFmtId="0" fontId="1" fillId="0" borderId="4" xfId="0" applyFont="1" applyBorder="1" applyAlignment="1">
      <alignment horizontal="center" vertical="center"/>
    </xf>
    <xf numFmtId="0" fontId="1" fillId="0" borderId="8"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Border="1" applyAlignment="1" applyProtection="1">
      <alignment horizontal="center" vertical="top" wrapText="1"/>
      <protection locked="0"/>
    </xf>
    <xf numFmtId="0" fontId="1" fillId="0" borderId="8" xfId="0" applyFont="1" applyBorder="1" applyAlignment="1" applyProtection="1">
      <alignment horizontal="center" vertical="top" wrapText="1"/>
      <protection locked="0"/>
    </xf>
    <xf numFmtId="0" fontId="1" fillId="0" borderId="5" xfId="0" applyFont="1" applyBorder="1" applyAlignment="1" applyProtection="1">
      <alignment horizontal="center" vertical="top" wrapText="1"/>
      <protection locked="0"/>
    </xf>
    <xf numFmtId="0" fontId="2" fillId="0" borderId="4" xfId="0" applyFont="1" applyBorder="1" applyAlignment="1" applyProtection="1">
      <alignment horizontal="center" vertical="top" wrapText="1"/>
      <protection locked="0"/>
    </xf>
    <xf numFmtId="0" fontId="2" fillId="0" borderId="8" xfId="0" applyFont="1" applyBorder="1" applyAlignment="1" applyProtection="1">
      <alignment horizontal="center" vertical="top" wrapText="1"/>
      <protection locked="0"/>
    </xf>
    <xf numFmtId="0" fontId="2" fillId="0" borderId="5" xfId="0" applyFont="1" applyBorder="1" applyAlignment="1" applyProtection="1">
      <alignment horizontal="center" vertical="top" wrapText="1"/>
      <protection locked="0"/>
    </xf>
    <xf numFmtId="0" fontId="1" fillId="0" borderId="4" xfId="0" applyFont="1" applyBorder="1" applyAlignment="1" applyProtection="1">
      <alignment horizontal="center" vertical="top"/>
      <protection locked="0"/>
    </xf>
    <xf numFmtId="0" fontId="1" fillId="0" borderId="8" xfId="0" applyFont="1" applyBorder="1" applyAlignment="1" applyProtection="1">
      <alignment horizontal="center" vertical="top"/>
      <protection locked="0"/>
    </xf>
    <xf numFmtId="0" fontId="1" fillId="0" borderId="5" xfId="0" applyFont="1" applyBorder="1" applyAlignment="1" applyProtection="1">
      <alignment horizontal="center" vertical="top"/>
      <protection locked="0"/>
    </xf>
    <xf numFmtId="0" fontId="4" fillId="0" borderId="4" xfId="0" applyFont="1" applyBorder="1" applyAlignment="1" applyProtection="1">
      <alignment horizontal="center" vertical="top" wrapText="1"/>
      <protection hidden="1"/>
    </xf>
    <xf numFmtId="0" fontId="4" fillId="0" borderId="8" xfId="0" applyFont="1" applyBorder="1" applyAlignment="1" applyProtection="1">
      <alignment horizontal="center" vertical="top" wrapText="1"/>
      <protection hidden="1"/>
    </xf>
    <xf numFmtId="0" fontId="4" fillId="0" borderId="5" xfId="0" applyFont="1" applyBorder="1" applyAlignment="1" applyProtection="1">
      <alignment horizontal="center" vertical="top" wrapText="1"/>
      <protection hidden="1"/>
    </xf>
    <xf numFmtId="9" fontId="1" fillId="0" borderId="4" xfId="0" applyNumberFormat="1" applyFont="1" applyBorder="1" applyAlignment="1" applyProtection="1">
      <alignment horizontal="center" vertical="top" wrapText="1"/>
      <protection hidden="1"/>
    </xf>
    <xf numFmtId="9" fontId="1" fillId="0" borderId="8" xfId="0" applyNumberFormat="1" applyFont="1" applyBorder="1" applyAlignment="1" applyProtection="1">
      <alignment horizontal="center" vertical="top" wrapText="1"/>
      <protection hidden="1"/>
    </xf>
    <xf numFmtId="9" fontId="1" fillId="0" borderId="5" xfId="0" applyNumberFormat="1" applyFont="1" applyBorder="1" applyAlignment="1" applyProtection="1">
      <alignment horizontal="center" vertical="top" wrapText="1"/>
      <protection hidden="1"/>
    </xf>
    <xf numFmtId="0" fontId="4" fillId="2" borderId="6" xfId="0" applyFont="1" applyFill="1" applyBorder="1" applyAlignment="1">
      <alignment horizontal="left" vertical="center"/>
    </xf>
    <xf numFmtId="0" fontId="4" fillId="2" borderId="7" xfId="0" applyFont="1" applyFill="1" applyBorder="1" applyAlignment="1">
      <alignment horizontal="left" vertical="center"/>
    </xf>
    <xf numFmtId="0" fontId="66" fillId="2" borderId="28" xfId="0" applyFont="1" applyFill="1" applyBorder="1" applyAlignment="1">
      <alignment horizontal="center" vertical="center" wrapText="1"/>
    </xf>
    <xf numFmtId="0" fontId="66" fillId="2" borderId="29" xfId="0" applyFont="1" applyFill="1" applyBorder="1" applyAlignment="1">
      <alignment horizontal="center" vertical="center" wrapText="1"/>
    </xf>
    <xf numFmtId="0" fontId="66" fillId="2" borderId="30" xfId="0" applyFont="1" applyFill="1" applyBorder="1" applyAlignment="1">
      <alignment horizontal="center" vertical="center" wrapText="1"/>
    </xf>
    <xf numFmtId="0" fontId="66" fillId="2" borderId="9" xfId="0" applyFont="1" applyFill="1" applyBorder="1" applyAlignment="1">
      <alignment horizontal="center" vertical="center" wrapText="1"/>
    </xf>
    <xf numFmtId="0" fontId="66" fillId="2" borderId="0" xfId="0" applyFont="1" applyFill="1" applyAlignment="1">
      <alignment horizontal="center" vertical="center" wrapText="1"/>
    </xf>
    <xf numFmtId="0" fontId="66" fillId="2" borderId="105" xfId="0" applyFont="1" applyFill="1" applyBorder="1" applyAlignment="1">
      <alignment horizontal="center" vertical="center" wrapText="1"/>
    </xf>
    <xf numFmtId="0" fontId="66" fillId="2" borderId="3" xfId="0" applyFont="1" applyFill="1" applyBorder="1" applyAlignment="1">
      <alignment horizontal="center" vertical="center" wrapText="1"/>
    </xf>
    <xf numFmtId="0" fontId="66" fillId="2" borderId="31" xfId="0" applyFont="1" applyFill="1" applyBorder="1" applyAlignment="1">
      <alignment horizontal="center" vertical="center" wrapText="1"/>
    </xf>
    <xf numFmtId="0" fontId="66" fillId="2" borderId="32" xfId="0" applyFont="1" applyFill="1" applyBorder="1" applyAlignment="1">
      <alignment horizontal="center" vertical="center" wrapText="1"/>
    </xf>
    <xf numFmtId="9" fontId="1" fillId="0" borderId="4" xfId="0" applyNumberFormat="1" applyFont="1" applyBorder="1" applyAlignment="1" applyProtection="1">
      <alignment horizontal="center" vertical="top" wrapText="1"/>
      <protection locked="0"/>
    </xf>
    <xf numFmtId="9" fontId="1" fillId="0" borderId="8" xfId="0" applyNumberFormat="1" applyFont="1" applyBorder="1" applyAlignment="1" applyProtection="1">
      <alignment horizontal="center" vertical="top" wrapText="1"/>
      <protection locked="0"/>
    </xf>
    <xf numFmtId="9" fontId="1" fillId="0" borderId="5" xfId="0" applyNumberFormat="1" applyFont="1" applyBorder="1" applyAlignment="1" applyProtection="1">
      <alignment horizontal="center" vertical="top" wrapText="1"/>
      <protection locked="0"/>
    </xf>
    <xf numFmtId="0" fontId="4" fillId="0" borderId="4" xfId="0" applyFont="1" applyBorder="1" applyAlignment="1" applyProtection="1">
      <alignment horizontal="center" vertical="top"/>
      <protection hidden="1"/>
    </xf>
    <xf numFmtId="0" fontId="4" fillId="0" borderId="8" xfId="0" applyFont="1" applyBorder="1" applyAlignment="1" applyProtection="1">
      <alignment horizontal="center" vertical="top"/>
      <protection hidden="1"/>
    </xf>
    <xf numFmtId="0" fontId="4" fillId="0" borderId="5" xfId="0" applyFont="1" applyBorder="1" applyAlignment="1" applyProtection="1">
      <alignment horizontal="center" vertical="top"/>
      <protection hidden="1"/>
    </xf>
    <xf numFmtId="0" fontId="4" fillId="2" borderId="4" xfId="0" applyFont="1" applyFill="1" applyBorder="1" applyAlignment="1">
      <alignment horizontal="center" vertical="center" wrapText="1"/>
    </xf>
    <xf numFmtId="0" fontId="4" fillId="2" borderId="5" xfId="0" applyFont="1" applyFill="1" applyBorder="1" applyAlignment="1">
      <alignment horizontal="center" vertical="center" wrapText="1"/>
    </xf>
    <xf numFmtId="0" fontId="1" fillId="3" borderId="0" xfId="0" applyFont="1" applyFill="1" applyAlignment="1">
      <alignment horizontal="left" vertical="center"/>
    </xf>
    <xf numFmtId="0" fontId="4" fillId="2" borderId="6" xfId="0" applyFont="1" applyFill="1" applyBorder="1" applyAlignment="1">
      <alignment horizontal="center" vertical="center"/>
    </xf>
    <xf numFmtId="0" fontId="4" fillId="2" borderId="10" xfId="0" applyFont="1" applyFill="1" applyBorder="1" applyAlignment="1">
      <alignment horizontal="center" vertical="center"/>
    </xf>
    <xf numFmtId="0" fontId="4" fillId="2" borderId="7" xfId="0" applyFont="1" applyFill="1" applyBorder="1" applyAlignment="1">
      <alignment horizontal="center" vertical="center"/>
    </xf>
    <xf numFmtId="9" fontId="36" fillId="0" borderId="4" xfId="0" applyNumberFormat="1" applyFont="1" applyBorder="1" applyAlignment="1" applyProtection="1">
      <alignment horizontal="center" vertical="center" wrapText="1"/>
      <protection hidden="1"/>
    </xf>
    <xf numFmtId="9" fontId="36" fillId="0" borderId="8" xfId="0" applyNumberFormat="1" applyFont="1" applyBorder="1" applyAlignment="1" applyProtection="1">
      <alignment horizontal="center" vertical="center" wrapText="1"/>
      <protection hidden="1"/>
    </xf>
    <xf numFmtId="9" fontId="36" fillId="0" borderId="5" xfId="0" applyNumberFormat="1" applyFont="1" applyBorder="1" applyAlignment="1" applyProtection="1">
      <alignment horizontal="center" vertical="center" wrapText="1"/>
      <protection hidden="1"/>
    </xf>
    <xf numFmtId="0" fontId="25" fillId="3" borderId="28" xfId="0" applyFont="1" applyFill="1" applyBorder="1" applyAlignment="1">
      <alignment horizontal="center" vertical="center"/>
    </xf>
    <xf numFmtId="0" fontId="25" fillId="3" borderId="29" xfId="0" applyFont="1" applyFill="1" applyBorder="1" applyAlignment="1">
      <alignment horizontal="center" vertical="center"/>
    </xf>
    <xf numFmtId="0" fontId="25" fillId="3" borderId="30" xfId="0" applyFont="1" applyFill="1" applyBorder="1" applyAlignment="1">
      <alignment horizontal="center" vertical="center"/>
    </xf>
    <xf numFmtId="0" fontId="25" fillId="3" borderId="9" xfId="0" applyFont="1" applyFill="1" applyBorder="1" applyAlignment="1">
      <alignment horizontal="center" vertical="center"/>
    </xf>
    <xf numFmtId="0" fontId="25" fillId="3" borderId="0" xfId="0" applyFont="1" applyFill="1" applyAlignment="1">
      <alignment horizontal="center" vertical="center"/>
    </xf>
    <xf numFmtId="0" fontId="25" fillId="3" borderId="105" xfId="0" applyFont="1" applyFill="1" applyBorder="1" applyAlignment="1">
      <alignment horizontal="center" vertical="center"/>
    </xf>
    <xf numFmtId="0" fontId="25" fillId="3" borderId="3" xfId="0" applyFont="1" applyFill="1" applyBorder="1" applyAlignment="1">
      <alignment horizontal="center" vertical="center"/>
    </xf>
    <xf numFmtId="0" fontId="25" fillId="3" borderId="31" xfId="0" applyFont="1" applyFill="1" applyBorder="1" applyAlignment="1">
      <alignment horizontal="center" vertical="center"/>
    </xf>
    <xf numFmtId="0" fontId="25" fillId="3" borderId="32" xfId="0" applyFont="1" applyFill="1" applyBorder="1" applyAlignment="1">
      <alignment horizontal="center" vertical="center"/>
    </xf>
    <xf numFmtId="0" fontId="27" fillId="3" borderId="6" xfId="0" applyFont="1" applyFill="1" applyBorder="1" applyAlignment="1" applyProtection="1">
      <alignment horizontal="left" vertical="center"/>
      <protection locked="0"/>
    </xf>
    <xf numFmtId="0" fontId="27" fillId="3" borderId="10" xfId="0" applyFont="1" applyFill="1" applyBorder="1" applyAlignment="1" applyProtection="1">
      <alignment horizontal="left" vertical="center"/>
      <protection locked="0"/>
    </xf>
    <xf numFmtId="0" fontId="27" fillId="3" borderId="7" xfId="0" applyFont="1" applyFill="1" applyBorder="1" applyAlignment="1" applyProtection="1">
      <alignment horizontal="left" vertical="center"/>
      <protection locked="0"/>
    </xf>
    <xf numFmtId="0" fontId="1" fillId="0" borderId="6" xfId="0" applyFont="1" applyBorder="1" applyAlignment="1">
      <alignment horizontal="left" vertical="center" wrapText="1"/>
    </xf>
    <xf numFmtId="0" fontId="1" fillId="0" borderId="10" xfId="0" applyFont="1" applyBorder="1" applyAlignment="1">
      <alignment horizontal="left" vertical="center" wrapText="1"/>
    </xf>
    <xf numFmtId="0" fontId="1" fillId="0" borderId="7" xfId="0" applyFont="1" applyBorder="1" applyAlignment="1">
      <alignment horizontal="left" vertical="center" wrapText="1"/>
    </xf>
    <xf numFmtId="0" fontId="36" fillId="0" borderId="4" xfId="0" applyFont="1" applyBorder="1" applyAlignment="1" applyProtection="1">
      <alignment horizontal="center" vertical="center" wrapText="1"/>
      <protection locked="0"/>
    </xf>
    <xf numFmtId="0" fontId="36" fillId="0" borderId="8" xfId="0" applyFont="1" applyBorder="1" applyAlignment="1" applyProtection="1">
      <alignment horizontal="center" vertical="center" wrapText="1"/>
      <protection locked="0"/>
    </xf>
    <xf numFmtId="0" fontId="36" fillId="0" borderId="5" xfId="0" applyFont="1" applyBorder="1" applyAlignment="1" applyProtection="1">
      <alignment horizontal="center" vertical="center" wrapText="1"/>
      <protection locked="0"/>
    </xf>
    <xf numFmtId="0" fontId="8" fillId="0" borderId="4" xfId="0" applyFont="1" applyBorder="1" applyAlignment="1" applyProtection="1">
      <alignment horizontal="center" vertical="center"/>
      <protection locked="0"/>
    </xf>
    <xf numFmtId="0" fontId="8" fillId="0" borderId="8" xfId="0" applyFont="1" applyBorder="1" applyAlignment="1" applyProtection="1">
      <alignment horizontal="center" vertical="center"/>
      <protection locked="0"/>
    </xf>
    <xf numFmtId="0" fontId="8" fillId="0" borderId="5" xfId="0" applyFont="1" applyBorder="1" applyAlignment="1" applyProtection="1">
      <alignment horizontal="center" vertical="center"/>
      <protection locked="0"/>
    </xf>
    <xf numFmtId="0" fontId="4" fillId="0" borderId="4" xfId="0" applyFont="1" applyBorder="1" applyAlignment="1" applyProtection="1">
      <alignment horizontal="center" vertical="center" wrapText="1"/>
      <protection hidden="1"/>
    </xf>
    <xf numFmtId="0" fontId="4" fillId="0" borderId="8" xfId="0" applyFont="1" applyBorder="1" applyAlignment="1" applyProtection="1">
      <alignment horizontal="center" vertical="center" wrapText="1"/>
      <protection hidden="1"/>
    </xf>
    <xf numFmtId="0" fontId="4" fillId="0" borderId="5" xfId="0" applyFont="1" applyBorder="1" applyAlignment="1" applyProtection="1">
      <alignment horizontal="center" vertical="center" wrapText="1"/>
      <protection hidden="1"/>
    </xf>
    <xf numFmtId="9" fontId="1" fillId="0" borderId="4" xfId="0" applyNumberFormat="1" applyFont="1" applyBorder="1" applyAlignment="1" applyProtection="1">
      <alignment horizontal="center" vertical="center" wrapText="1"/>
      <protection hidden="1"/>
    </xf>
    <xf numFmtId="9" fontId="1" fillId="0" borderId="8" xfId="0" applyNumberFormat="1" applyFont="1" applyBorder="1" applyAlignment="1" applyProtection="1">
      <alignment horizontal="center" vertical="center" wrapText="1"/>
      <protection hidden="1"/>
    </xf>
    <xf numFmtId="9" fontId="1" fillId="0" borderId="5" xfId="0" applyNumberFormat="1" applyFont="1" applyBorder="1" applyAlignment="1" applyProtection="1">
      <alignment horizontal="center" vertical="center" wrapText="1"/>
      <protection hidden="1"/>
    </xf>
    <xf numFmtId="9" fontId="36" fillId="0" borderId="4" xfId="0" applyNumberFormat="1" applyFont="1" applyBorder="1" applyAlignment="1" applyProtection="1">
      <alignment horizontal="center" vertical="center" wrapText="1"/>
      <protection locked="0"/>
    </xf>
    <xf numFmtId="9" fontId="36" fillId="0" borderId="8" xfId="0" applyNumberFormat="1" applyFont="1" applyBorder="1" applyAlignment="1" applyProtection="1">
      <alignment horizontal="center" vertical="center" wrapText="1"/>
      <protection locked="0"/>
    </xf>
    <xf numFmtId="9" fontId="36" fillId="0" borderId="5" xfId="0" applyNumberFormat="1" applyFont="1" applyBorder="1" applyAlignment="1" applyProtection="1">
      <alignment horizontal="center" vertical="center" wrapText="1"/>
      <protection locked="0"/>
    </xf>
    <xf numFmtId="0" fontId="4" fillId="2" borderId="2" xfId="0" applyFont="1" applyFill="1" applyBorder="1" applyAlignment="1">
      <alignment horizontal="center" vertical="center" wrapText="1"/>
    </xf>
    <xf numFmtId="0" fontId="25" fillId="2" borderId="6" xfId="0" applyFont="1" applyFill="1" applyBorder="1" applyAlignment="1">
      <alignment horizontal="left" vertical="center"/>
    </xf>
    <xf numFmtId="0" fontId="25" fillId="2" borderId="7" xfId="0" applyFont="1" applyFill="1" applyBorder="1" applyAlignment="1">
      <alignment horizontal="left" vertical="center"/>
    </xf>
    <xf numFmtId="0" fontId="27" fillId="2" borderId="4" xfId="0" applyFont="1" applyFill="1" applyBorder="1" applyAlignment="1">
      <alignment horizontal="center" vertical="center" textRotation="90"/>
    </xf>
    <xf numFmtId="0" fontId="27" fillId="2" borderId="5" xfId="0" applyFont="1" applyFill="1" applyBorder="1" applyAlignment="1">
      <alignment horizontal="center" vertical="center" textRotation="90"/>
    </xf>
    <xf numFmtId="0" fontId="4" fillId="2" borderId="5" xfId="0" applyFont="1" applyFill="1" applyBorder="1" applyAlignment="1">
      <alignment horizontal="center" vertical="center"/>
    </xf>
    <xf numFmtId="0" fontId="4" fillId="2" borderId="2" xfId="0" applyFont="1" applyFill="1" applyBorder="1" applyAlignment="1">
      <alignment horizontal="center" vertical="center"/>
    </xf>
    <xf numFmtId="0" fontId="4" fillId="2" borderId="4" xfId="0" applyFont="1" applyFill="1" applyBorder="1" applyAlignment="1">
      <alignment horizontal="center" vertical="center" textRotation="90" wrapText="1"/>
    </xf>
    <xf numFmtId="0" fontId="4" fillId="2" borderId="5" xfId="0" applyFont="1" applyFill="1" applyBorder="1" applyAlignment="1">
      <alignment horizontal="center" vertical="center" textRotation="90" wrapText="1"/>
    </xf>
    <xf numFmtId="0" fontId="8" fillId="3" borderId="6" xfId="0" applyFont="1" applyFill="1" applyBorder="1" applyAlignment="1" applyProtection="1">
      <alignment horizontal="left" vertical="center" wrapText="1"/>
      <protection locked="0"/>
    </xf>
    <xf numFmtId="0" fontId="8" fillId="3" borderId="10" xfId="0" applyFont="1" applyFill="1" applyBorder="1" applyAlignment="1" applyProtection="1">
      <alignment horizontal="left" vertical="center" wrapText="1"/>
      <protection locked="0"/>
    </xf>
    <xf numFmtId="0" fontId="8" fillId="3" borderId="7" xfId="0" applyFont="1" applyFill="1" applyBorder="1" applyAlignment="1" applyProtection="1">
      <alignment horizontal="left" vertical="center" wrapText="1"/>
      <protection locked="0"/>
    </xf>
    <xf numFmtId="0" fontId="4" fillId="2" borderId="2" xfId="0" applyFont="1" applyFill="1" applyBorder="1" applyAlignment="1">
      <alignment horizontal="center" vertical="center" textRotation="90" wrapText="1"/>
    </xf>
    <xf numFmtId="0" fontId="4" fillId="2" borderId="8" xfId="0" applyFont="1" applyFill="1" applyBorder="1" applyAlignment="1">
      <alignment horizontal="center" vertical="center" wrapText="1"/>
    </xf>
    <xf numFmtId="0" fontId="4" fillId="2" borderId="9" xfId="0" applyFont="1" applyFill="1" applyBorder="1" applyAlignment="1">
      <alignment horizontal="center" vertical="center"/>
    </xf>
    <xf numFmtId="0" fontId="4" fillId="2" borderId="3" xfId="0" applyFont="1" applyFill="1" applyBorder="1" applyAlignment="1">
      <alignment horizontal="center" vertical="center"/>
    </xf>
    <xf numFmtId="0" fontId="4" fillId="2" borderId="9" xfId="0" applyFont="1" applyFill="1" applyBorder="1" applyAlignment="1">
      <alignment horizontal="center" vertical="center" wrapText="1"/>
    </xf>
    <xf numFmtId="0" fontId="1" fillId="0" borderId="4" xfId="0" applyFont="1" applyBorder="1" applyAlignment="1" applyProtection="1">
      <alignment horizontal="left" vertical="center" wrapText="1"/>
      <protection locked="0"/>
    </xf>
    <xf numFmtId="0" fontId="1" fillId="0" borderId="8" xfId="0" applyFont="1" applyBorder="1" applyAlignment="1" applyProtection="1">
      <alignment horizontal="left" vertical="center" wrapText="1"/>
      <protection locked="0"/>
    </xf>
    <xf numFmtId="0" fontId="1" fillId="0" borderId="5" xfId="0" applyFont="1" applyBorder="1" applyAlignment="1" applyProtection="1">
      <alignment horizontal="left" vertical="center" wrapText="1"/>
      <protection locked="0"/>
    </xf>
    <xf numFmtId="0" fontId="36" fillId="0" borderId="4" xfId="0" applyFont="1" applyBorder="1" applyAlignment="1">
      <alignment horizontal="center" vertical="center"/>
    </xf>
    <xf numFmtId="0" fontId="36" fillId="0" borderId="8" xfId="0" applyFont="1" applyBorder="1" applyAlignment="1">
      <alignment horizontal="center" vertical="center"/>
    </xf>
    <xf numFmtId="0" fontId="36" fillId="0" borderId="5" xfId="0" applyFont="1" applyBorder="1" applyAlignment="1">
      <alignment horizontal="center" vertical="center"/>
    </xf>
    <xf numFmtId="0" fontId="58" fillId="0" borderId="4" xfId="0" applyFont="1" applyBorder="1" applyAlignment="1" applyProtection="1">
      <alignment horizontal="center" vertical="center" wrapText="1"/>
      <protection hidden="1"/>
    </xf>
    <xf numFmtId="0" fontId="58" fillId="0" borderId="8" xfId="0" applyFont="1" applyBorder="1" applyAlignment="1" applyProtection="1">
      <alignment horizontal="center" vertical="center" wrapText="1"/>
      <protection hidden="1"/>
    </xf>
    <xf numFmtId="0" fontId="58" fillId="0" borderId="5" xfId="0" applyFont="1" applyBorder="1" applyAlignment="1" applyProtection="1">
      <alignment horizontal="center" vertical="center" wrapText="1"/>
      <protection hidden="1"/>
    </xf>
    <xf numFmtId="0" fontId="59" fillId="0" borderId="4" xfId="0" applyFont="1" applyBorder="1" applyAlignment="1" applyProtection="1">
      <alignment horizontal="center" vertical="center" wrapText="1"/>
      <protection locked="0"/>
    </xf>
    <xf numFmtId="0" fontId="59" fillId="0" borderId="8" xfId="0" applyFont="1" applyBorder="1" applyAlignment="1" applyProtection="1">
      <alignment horizontal="center" vertical="center" wrapText="1"/>
      <protection locked="0"/>
    </xf>
    <xf numFmtId="0" fontId="59" fillId="0" borderId="5" xfId="0" applyFont="1" applyBorder="1" applyAlignment="1" applyProtection="1">
      <alignment horizontal="center" vertical="center" wrapText="1"/>
      <protection locked="0"/>
    </xf>
    <xf numFmtId="0" fontId="58" fillId="0" borderId="4" xfId="0" applyFont="1" applyBorder="1" applyAlignment="1" applyProtection="1">
      <alignment horizontal="center" vertical="center"/>
      <protection hidden="1"/>
    </xf>
    <xf numFmtId="0" fontId="58" fillId="0" borderId="8" xfId="0" applyFont="1" applyBorder="1" applyAlignment="1" applyProtection="1">
      <alignment horizontal="center" vertical="center"/>
      <protection hidden="1"/>
    </xf>
    <xf numFmtId="0" fontId="58" fillId="0" borderId="5" xfId="0" applyFont="1" applyBorder="1" applyAlignment="1" applyProtection="1">
      <alignment horizontal="center" vertical="center"/>
      <protection hidden="1"/>
    </xf>
    <xf numFmtId="0" fontId="19" fillId="10" borderId="0" xfId="0" applyFont="1" applyFill="1" applyAlignment="1">
      <alignment horizontal="center" vertical="center" textRotation="90" wrapText="1" readingOrder="1"/>
    </xf>
    <xf numFmtId="0" fontId="19" fillId="10" borderId="15" xfId="0" applyFont="1" applyFill="1" applyBorder="1" applyAlignment="1">
      <alignment horizontal="center" vertical="center" textRotation="90" wrapText="1" readingOrder="1"/>
    </xf>
    <xf numFmtId="0" fontId="22" fillId="12" borderId="20" xfId="0" applyFont="1" applyFill="1" applyBorder="1" applyAlignment="1">
      <alignment horizontal="center" vertical="center" wrapText="1" readingOrder="1"/>
    </xf>
    <xf numFmtId="0" fontId="22" fillId="12" borderId="21" xfId="0" applyFont="1" applyFill="1" applyBorder="1" applyAlignment="1">
      <alignment horizontal="center" vertical="center" wrapText="1" readingOrder="1"/>
    </xf>
    <xf numFmtId="0" fontId="22" fillId="12" borderId="22" xfId="0" applyFont="1" applyFill="1" applyBorder="1" applyAlignment="1">
      <alignment horizontal="center" vertical="center" wrapText="1" readingOrder="1"/>
    </xf>
    <xf numFmtId="0" fontId="22" fillId="12" borderId="23" xfId="0" applyFont="1" applyFill="1" applyBorder="1" applyAlignment="1">
      <alignment horizontal="center" vertical="center" wrapText="1" readingOrder="1"/>
    </xf>
    <xf numFmtId="0" fontId="22" fillId="12" borderId="0" xfId="0" applyFont="1" applyFill="1" applyAlignment="1">
      <alignment horizontal="center" vertical="center" wrapText="1" readingOrder="1"/>
    </xf>
    <xf numFmtId="0" fontId="22" fillId="12" borderId="24" xfId="0" applyFont="1" applyFill="1" applyBorder="1" applyAlignment="1">
      <alignment horizontal="center" vertical="center" wrapText="1" readingOrder="1"/>
    </xf>
    <xf numFmtId="0" fontId="22" fillId="12" borderId="25" xfId="0" applyFont="1" applyFill="1" applyBorder="1" applyAlignment="1">
      <alignment horizontal="center" vertical="center" wrapText="1" readingOrder="1"/>
    </xf>
    <xf numFmtId="0" fontId="22" fillId="12" borderId="26" xfId="0" applyFont="1" applyFill="1" applyBorder="1" applyAlignment="1">
      <alignment horizontal="center" vertical="center" wrapText="1" readingOrder="1"/>
    </xf>
    <xf numFmtId="0" fontId="22" fillId="12" borderId="27" xfId="0" applyFont="1" applyFill="1" applyBorder="1" applyAlignment="1">
      <alignment horizontal="center" vertical="center" wrapText="1" readingOrder="1"/>
    </xf>
    <xf numFmtId="0" fontId="22" fillId="11" borderId="20" xfId="0" applyFont="1" applyFill="1" applyBorder="1" applyAlignment="1">
      <alignment horizontal="center" vertical="center" wrapText="1" readingOrder="1"/>
    </xf>
    <xf numFmtId="0" fontId="22" fillId="11" borderId="21" xfId="0" applyFont="1" applyFill="1" applyBorder="1" applyAlignment="1">
      <alignment horizontal="center" vertical="center" wrapText="1" readingOrder="1"/>
    </xf>
    <xf numFmtId="0" fontId="22" fillId="11" borderId="22" xfId="0" applyFont="1" applyFill="1" applyBorder="1" applyAlignment="1">
      <alignment horizontal="center" vertical="center" wrapText="1" readingOrder="1"/>
    </xf>
    <xf numFmtId="0" fontId="22" fillId="11" borderId="23" xfId="0" applyFont="1" applyFill="1" applyBorder="1" applyAlignment="1">
      <alignment horizontal="center" vertical="center" wrapText="1" readingOrder="1"/>
    </xf>
    <xf numFmtId="0" fontId="22" fillId="11" borderId="0" xfId="0" applyFont="1" applyFill="1" applyAlignment="1">
      <alignment horizontal="center" vertical="center" wrapText="1" readingOrder="1"/>
    </xf>
    <xf numFmtId="0" fontId="22" fillId="11" borderId="24" xfId="0" applyFont="1" applyFill="1" applyBorder="1" applyAlignment="1">
      <alignment horizontal="center" vertical="center" wrapText="1" readingOrder="1"/>
    </xf>
    <xf numFmtId="0" fontId="22" fillId="11" borderId="25" xfId="0" applyFont="1" applyFill="1" applyBorder="1" applyAlignment="1">
      <alignment horizontal="center" vertical="center" wrapText="1" readingOrder="1"/>
    </xf>
    <xf numFmtId="0" fontId="22" fillId="11" borderId="26" xfId="0" applyFont="1" applyFill="1" applyBorder="1" applyAlignment="1">
      <alignment horizontal="center" vertical="center" wrapText="1" readingOrder="1"/>
    </xf>
    <xf numFmtId="0" fontId="22" fillId="11" borderId="27" xfId="0" applyFont="1" applyFill="1" applyBorder="1" applyAlignment="1">
      <alignment horizontal="center" vertical="center" wrapText="1" readingOrder="1"/>
    </xf>
    <xf numFmtId="0" fontId="22" fillId="13" borderId="20" xfId="0" applyFont="1" applyFill="1" applyBorder="1" applyAlignment="1">
      <alignment horizontal="center" vertical="center" wrapText="1" readingOrder="1"/>
    </xf>
    <xf numFmtId="0" fontId="22" fillId="13" borderId="21" xfId="0" applyFont="1" applyFill="1" applyBorder="1" applyAlignment="1">
      <alignment horizontal="center" vertical="center" wrapText="1" readingOrder="1"/>
    </xf>
    <xf numFmtId="0" fontId="22" fillId="13" borderId="22" xfId="0" applyFont="1" applyFill="1" applyBorder="1" applyAlignment="1">
      <alignment horizontal="center" vertical="center" wrapText="1" readingOrder="1"/>
    </xf>
    <xf numFmtId="0" fontId="22" fillId="13" borderId="23" xfId="0" applyFont="1" applyFill="1" applyBorder="1" applyAlignment="1">
      <alignment horizontal="center" vertical="center" wrapText="1" readingOrder="1"/>
    </xf>
    <xf numFmtId="0" fontId="22" fillId="13" borderId="0" xfId="0" applyFont="1" applyFill="1" applyAlignment="1">
      <alignment horizontal="center" vertical="center" wrapText="1" readingOrder="1"/>
    </xf>
    <xf numFmtId="0" fontId="22" fillId="13" borderId="24" xfId="0" applyFont="1" applyFill="1" applyBorder="1" applyAlignment="1">
      <alignment horizontal="center" vertical="center" wrapText="1" readingOrder="1"/>
    </xf>
    <xf numFmtId="0" fontId="22" fillId="13" borderId="25" xfId="0" applyFont="1" applyFill="1" applyBorder="1" applyAlignment="1">
      <alignment horizontal="center" vertical="center" wrapText="1" readingOrder="1"/>
    </xf>
    <xf numFmtId="0" fontId="22" fillId="13" borderId="26" xfId="0" applyFont="1" applyFill="1" applyBorder="1" applyAlignment="1">
      <alignment horizontal="center" vertical="center" wrapText="1" readingOrder="1"/>
    </xf>
    <xf numFmtId="0" fontId="22" fillId="13" borderId="27" xfId="0" applyFont="1" applyFill="1" applyBorder="1" applyAlignment="1">
      <alignment horizontal="center" vertical="center" wrapText="1" readingOrder="1"/>
    </xf>
    <xf numFmtId="0" fontId="22" fillId="5" borderId="20" xfId="0" applyFont="1" applyFill="1" applyBorder="1" applyAlignment="1">
      <alignment horizontal="center" vertical="center" wrapText="1" readingOrder="1"/>
    </xf>
    <xf numFmtId="0" fontId="22" fillId="5" borderId="21" xfId="0" applyFont="1" applyFill="1" applyBorder="1" applyAlignment="1">
      <alignment horizontal="center" vertical="center" wrapText="1" readingOrder="1"/>
    </xf>
    <xf numFmtId="0" fontId="22" fillId="5" borderId="22" xfId="0" applyFont="1" applyFill="1" applyBorder="1" applyAlignment="1">
      <alignment horizontal="center" vertical="center" wrapText="1" readingOrder="1"/>
    </xf>
    <xf numFmtId="0" fontId="22" fillId="5" borderId="23" xfId="0" applyFont="1" applyFill="1" applyBorder="1" applyAlignment="1">
      <alignment horizontal="center" vertical="center" wrapText="1" readingOrder="1"/>
    </xf>
    <xf numFmtId="0" fontId="22" fillId="5" borderId="0" xfId="0" applyFont="1" applyFill="1" applyAlignment="1">
      <alignment horizontal="center" vertical="center" wrapText="1" readingOrder="1"/>
    </xf>
    <xf numFmtId="0" fontId="22" fillId="5" borderId="24" xfId="0" applyFont="1" applyFill="1" applyBorder="1" applyAlignment="1">
      <alignment horizontal="center" vertical="center" wrapText="1" readingOrder="1"/>
    </xf>
    <xf numFmtId="0" fontId="22" fillId="5" borderId="25" xfId="0" applyFont="1" applyFill="1" applyBorder="1" applyAlignment="1">
      <alignment horizontal="center" vertical="center" wrapText="1" readingOrder="1"/>
    </xf>
    <xf numFmtId="0" fontId="22" fillId="5" borderId="26" xfId="0" applyFont="1" applyFill="1" applyBorder="1" applyAlignment="1">
      <alignment horizontal="center" vertical="center" wrapText="1" readingOrder="1"/>
    </xf>
    <xf numFmtId="0" fontId="22" fillId="5" borderId="27" xfId="0" applyFont="1" applyFill="1" applyBorder="1" applyAlignment="1">
      <alignment horizontal="center" vertical="center" wrapText="1" readingOrder="1"/>
    </xf>
    <xf numFmtId="0" fontId="18" fillId="0" borderId="12" xfId="0" applyFont="1" applyBorder="1" applyAlignment="1">
      <alignment horizontal="center" vertical="center" wrapText="1"/>
    </xf>
    <xf numFmtId="0" fontId="18" fillId="0" borderId="19" xfId="0" applyFont="1" applyBorder="1" applyAlignment="1">
      <alignment horizontal="center" vertical="center"/>
    </xf>
    <xf numFmtId="0" fontId="18" fillId="0" borderId="13" xfId="0" applyFont="1" applyBorder="1" applyAlignment="1">
      <alignment horizontal="center" vertical="center"/>
    </xf>
    <xf numFmtId="0" fontId="18" fillId="0" borderId="14" xfId="0" applyFont="1" applyBorder="1" applyAlignment="1">
      <alignment horizontal="center" vertical="center"/>
    </xf>
    <xf numFmtId="0" fontId="18" fillId="0" borderId="0" xfId="0" applyFont="1" applyAlignment="1">
      <alignment horizontal="center" vertical="center"/>
    </xf>
    <xf numFmtId="0" fontId="18" fillId="0" borderId="15" xfId="0" applyFont="1" applyBorder="1" applyAlignment="1">
      <alignment horizontal="center" vertical="center"/>
    </xf>
    <xf numFmtId="0" fontId="18" fillId="0" borderId="16" xfId="0" applyFont="1" applyBorder="1" applyAlignment="1">
      <alignment horizontal="center" vertical="center"/>
    </xf>
    <xf numFmtId="0" fontId="18" fillId="0" borderId="18" xfId="0" applyFont="1" applyBorder="1" applyAlignment="1">
      <alignment horizontal="center" vertical="center"/>
    </xf>
    <xf numFmtId="0" fontId="18" fillId="0" borderId="17" xfId="0" applyFont="1" applyBorder="1" applyAlignment="1">
      <alignment horizontal="center" vertical="center"/>
    </xf>
    <xf numFmtId="0" fontId="21" fillId="11" borderId="0" xfId="0" applyFont="1" applyFill="1" applyAlignment="1" applyProtection="1">
      <alignment horizontal="center" vertical="center" wrapText="1" readingOrder="1"/>
      <protection hidden="1"/>
    </xf>
    <xf numFmtId="0" fontId="21" fillId="11" borderId="15" xfId="0" applyFont="1" applyFill="1" applyBorder="1" applyAlignment="1" applyProtection="1">
      <alignment horizontal="center" vertical="center" wrapText="1" readingOrder="1"/>
      <protection hidden="1"/>
    </xf>
    <xf numFmtId="0" fontId="21" fillId="11" borderId="12" xfId="0" applyFont="1" applyFill="1" applyBorder="1" applyAlignment="1" applyProtection="1">
      <alignment horizontal="center" vertical="center" wrapText="1" readingOrder="1"/>
      <protection hidden="1"/>
    </xf>
    <xf numFmtId="0" fontId="21" fillId="11" borderId="19" xfId="0" applyFont="1" applyFill="1" applyBorder="1" applyAlignment="1" applyProtection="1">
      <alignment horizontal="center" vertical="center" wrapText="1" readingOrder="1"/>
      <protection hidden="1"/>
    </xf>
    <xf numFmtId="0" fontId="21" fillId="11" borderId="14" xfId="0" applyFont="1" applyFill="1" applyBorder="1" applyAlignment="1" applyProtection="1">
      <alignment horizontal="center" vertical="center" wrapText="1" readingOrder="1"/>
      <protection hidden="1"/>
    </xf>
    <xf numFmtId="0" fontId="21" fillId="11" borderId="13" xfId="0" applyFont="1" applyFill="1" applyBorder="1" applyAlignment="1" applyProtection="1">
      <alignment horizontal="center" vertical="center" wrapText="1" readingOrder="1"/>
      <protection hidden="1"/>
    </xf>
    <xf numFmtId="0" fontId="19" fillId="10" borderId="0" xfId="0" applyFont="1" applyFill="1" applyAlignment="1">
      <alignment horizontal="center" vertical="center" wrapText="1" readingOrder="1"/>
    </xf>
    <xf numFmtId="0" fontId="18" fillId="0" borderId="19" xfId="0" applyFont="1" applyBorder="1" applyAlignment="1">
      <alignment horizontal="center" vertical="center" wrapText="1"/>
    </xf>
    <xf numFmtId="0" fontId="21" fillId="11" borderId="16" xfId="0" applyFont="1" applyFill="1" applyBorder="1" applyAlignment="1" applyProtection="1">
      <alignment horizontal="center" vertical="center" wrapText="1" readingOrder="1"/>
      <protection hidden="1"/>
    </xf>
    <xf numFmtId="0" fontId="21" fillId="11" borderId="18" xfId="0" applyFont="1" applyFill="1" applyBorder="1" applyAlignment="1" applyProtection="1">
      <alignment horizontal="center" vertical="center" wrapText="1" readingOrder="1"/>
      <protection hidden="1"/>
    </xf>
    <xf numFmtId="0" fontId="21" fillId="11" borderId="17" xfId="0" applyFont="1" applyFill="1" applyBorder="1" applyAlignment="1" applyProtection="1">
      <alignment horizontal="center" vertical="center" wrapText="1" readingOrder="1"/>
      <protection hidden="1"/>
    </xf>
    <xf numFmtId="0" fontId="21" fillId="12" borderId="14" xfId="0" applyFont="1" applyFill="1" applyBorder="1" applyAlignment="1" applyProtection="1">
      <alignment horizontal="center" wrapText="1" readingOrder="1"/>
      <protection hidden="1"/>
    </xf>
    <xf numFmtId="0" fontId="21" fillId="12" borderId="0" xfId="0" applyFont="1" applyFill="1" applyAlignment="1" applyProtection="1">
      <alignment horizontal="center" wrapText="1" readingOrder="1"/>
      <protection hidden="1"/>
    </xf>
    <xf numFmtId="0" fontId="21" fillId="12" borderId="15" xfId="0" applyFont="1" applyFill="1" applyBorder="1" applyAlignment="1" applyProtection="1">
      <alignment horizontal="center" wrapText="1" readingOrder="1"/>
      <protection hidden="1"/>
    </xf>
    <xf numFmtId="0" fontId="21" fillId="12" borderId="16" xfId="0" applyFont="1" applyFill="1" applyBorder="1" applyAlignment="1" applyProtection="1">
      <alignment horizontal="center" wrapText="1" readingOrder="1"/>
      <protection hidden="1"/>
    </xf>
    <xf numFmtId="0" fontId="21" fillId="12" borderId="18" xfId="0" applyFont="1" applyFill="1" applyBorder="1" applyAlignment="1" applyProtection="1">
      <alignment horizontal="center" wrapText="1" readingOrder="1"/>
      <protection hidden="1"/>
    </xf>
    <xf numFmtId="0" fontId="21" fillId="12" borderId="17" xfId="0" applyFont="1" applyFill="1" applyBorder="1" applyAlignment="1" applyProtection="1">
      <alignment horizontal="center" wrapText="1" readingOrder="1"/>
      <protection hidden="1"/>
    </xf>
    <xf numFmtId="0" fontId="21" fillId="12" borderId="12" xfId="0" applyFont="1" applyFill="1" applyBorder="1" applyAlignment="1" applyProtection="1">
      <alignment horizontal="center" wrapText="1" readingOrder="1"/>
      <protection hidden="1"/>
    </xf>
    <xf numFmtId="0" fontId="21" fillId="12" borderId="19" xfId="0" applyFont="1" applyFill="1" applyBorder="1" applyAlignment="1" applyProtection="1">
      <alignment horizontal="center" wrapText="1" readingOrder="1"/>
      <protection hidden="1"/>
    </xf>
    <xf numFmtId="0" fontId="21" fillId="12" borderId="13" xfId="0" applyFont="1" applyFill="1" applyBorder="1" applyAlignment="1" applyProtection="1">
      <alignment horizontal="center" wrapText="1" readingOrder="1"/>
      <protection hidden="1"/>
    </xf>
    <xf numFmtId="0" fontId="21" fillId="13" borderId="14" xfId="0" applyFont="1" applyFill="1" applyBorder="1" applyAlignment="1" applyProtection="1">
      <alignment horizontal="center" wrapText="1" readingOrder="1"/>
      <protection hidden="1"/>
    </xf>
    <xf numFmtId="0" fontId="21" fillId="13" borderId="0" xfId="0" applyFont="1" applyFill="1" applyAlignment="1" applyProtection="1">
      <alignment horizontal="center" wrapText="1" readingOrder="1"/>
      <protection hidden="1"/>
    </xf>
    <xf numFmtId="0" fontId="21" fillId="13" borderId="15" xfId="0" applyFont="1" applyFill="1" applyBorder="1" applyAlignment="1" applyProtection="1">
      <alignment horizontal="center" wrapText="1" readingOrder="1"/>
      <protection hidden="1"/>
    </xf>
    <xf numFmtId="0" fontId="21" fillId="13" borderId="16" xfId="0" applyFont="1" applyFill="1" applyBorder="1" applyAlignment="1" applyProtection="1">
      <alignment horizontal="center" wrapText="1" readingOrder="1"/>
      <protection hidden="1"/>
    </xf>
    <xf numFmtId="0" fontId="21" fillId="13" borderId="18" xfId="0" applyFont="1" applyFill="1" applyBorder="1" applyAlignment="1" applyProtection="1">
      <alignment horizontal="center" wrapText="1" readingOrder="1"/>
      <protection hidden="1"/>
    </xf>
    <xf numFmtId="0" fontId="21" fillId="13" borderId="17" xfId="0" applyFont="1" applyFill="1" applyBorder="1" applyAlignment="1" applyProtection="1">
      <alignment horizontal="center" wrapText="1" readingOrder="1"/>
      <protection hidden="1"/>
    </xf>
    <xf numFmtId="0" fontId="21" fillId="13" borderId="12" xfId="0" applyFont="1" applyFill="1" applyBorder="1" applyAlignment="1" applyProtection="1">
      <alignment horizontal="center" wrapText="1" readingOrder="1"/>
      <protection hidden="1"/>
    </xf>
    <xf numFmtId="0" fontId="21" fillId="13" borderId="19" xfId="0" applyFont="1" applyFill="1" applyBorder="1" applyAlignment="1" applyProtection="1">
      <alignment horizontal="center" wrapText="1" readingOrder="1"/>
      <protection hidden="1"/>
    </xf>
    <xf numFmtId="0" fontId="21" fillId="13" borderId="13" xfId="0" applyFont="1" applyFill="1" applyBorder="1" applyAlignment="1" applyProtection="1">
      <alignment horizontal="center" wrapText="1" readingOrder="1"/>
      <protection hidden="1"/>
    </xf>
    <xf numFmtId="0" fontId="21" fillId="5" borderId="0" xfId="0" applyFont="1" applyFill="1" applyAlignment="1" applyProtection="1">
      <alignment horizontal="center" wrapText="1" readingOrder="1"/>
      <protection hidden="1"/>
    </xf>
    <xf numFmtId="0" fontId="21" fillId="5" borderId="15" xfId="0" applyFont="1" applyFill="1" applyBorder="1" applyAlignment="1" applyProtection="1">
      <alignment horizontal="center" wrapText="1" readingOrder="1"/>
      <protection hidden="1"/>
    </xf>
    <xf numFmtId="0" fontId="21" fillId="5" borderId="14" xfId="0" applyFont="1" applyFill="1" applyBorder="1" applyAlignment="1" applyProtection="1">
      <alignment horizontal="center" wrapText="1" readingOrder="1"/>
      <protection hidden="1"/>
    </xf>
    <xf numFmtId="0" fontId="21" fillId="5" borderId="16" xfId="0" applyFont="1" applyFill="1" applyBorder="1" applyAlignment="1" applyProtection="1">
      <alignment horizontal="center" wrapText="1" readingOrder="1"/>
      <protection hidden="1"/>
    </xf>
    <xf numFmtId="0" fontId="21" fillId="5" borderId="18" xfId="0" applyFont="1" applyFill="1" applyBorder="1" applyAlignment="1" applyProtection="1">
      <alignment horizontal="center" wrapText="1" readingOrder="1"/>
      <protection hidden="1"/>
    </xf>
    <xf numFmtId="0" fontId="21" fillId="5" borderId="17" xfId="0" applyFont="1" applyFill="1" applyBorder="1" applyAlignment="1" applyProtection="1">
      <alignment horizontal="center" wrapText="1" readingOrder="1"/>
      <protection hidden="1"/>
    </xf>
    <xf numFmtId="0" fontId="21" fillId="5" borderId="12" xfId="0" applyFont="1" applyFill="1" applyBorder="1" applyAlignment="1" applyProtection="1">
      <alignment horizontal="center" wrapText="1" readingOrder="1"/>
      <protection hidden="1"/>
    </xf>
    <xf numFmtId="0" fontId="21" fillId="5" borderId="19" xfId="0" applyFont="1" applyFill="1" applyBorder="1" applyAlignment="1" applyProtection="1">
      <alignment horizontal="center" wrapText="1" readingOrder="1"/>
      <protection hidden="1"/>
    </xf>
    <xf numFmtId="0" fontId="21" fillId="5" borderId="13" xfId="0" applyFont="1" applyFill="1" applyBorder="1" applyAlignment="1" applyProtection="1">
      <alignment horizontal="center" wrapText="1" readingOrder="1"/>
      <protection hidden="1"/>
    </xf>
    <xf numFmtId="0" fontId="26" fillId="0" borderId="0" xfId="0" applyFont="1" applyAlignment="1">
      <alignment horizontal="center" vertical="center" wrapText="1"/>
    </xf>
    <xf numFmtId="0" fontId="43" fillId="11" borderId="20" xfId="0" applyFont="1" applyFill="1" applyBorder="1" applyAlignment="1">
      <alignment horizontal="center" vertical="center" wrapText="1" readingOrder="1"/>
    </xf>
    <xf numFmtId="0" fontId="43" fillId="11" borderId="21" xfId="0" applyFont="1" applyFill="1" applyBorder="1" applyAlignment="1">
      <alignment horizontal="center" vertical="center" wrapText="1" readingOrder="1"/>
    </xf>
    <xf numFmtId="0" fontId="43" fillId="11" borderId="22" xfId="0" applyFont="1" applyFill="1" applyBorder="1" applyAlignment="1">
      <alignment horizontal="center" vertical="center" wrapText="1" readingOrder="1"/>
    </xf>
    <xf numFmtId="0" fontId="43" fillId="11" borderId="23" xfId="0" applyFont="1" applyFill="1" applyBorder="1" applyAlignment="1">
      <alignment horizontal="center" vertical="center" wrapText="1" readingOrder="1"/>
    </xf>
    <xf numFmtId="0" fontId="43" fillId="11" borderId="0" xfId="0" applyFont="1" applyFill="1" applyAlignment="1">
      <alignment horizontal="center" vertical="center" wrapText="1" readingOrder="1"/>
    </xf>
    <xf numFmtId="0" fontId="43" fillId="11" borderId="24" xfId="0" applyFont="1" applyFill="1" applyBorder="1" applyAlignment="1">
      <alignment horizontal="center" vertical="center" wrapText="1" readingOrder="1"/>
    </xf>
    <xf numFmtId="0" fontId="43" fillId="11" borderId="25" xfId="0" applyFont="1" applyFill="1" applyBorder="1" applyAlignment="1">
      <alignment horizontal="center" vertical="center" wrapText="1" readingOrder="1"/>
    </xf>
    <xf numFmtId="0" fontId="43" fillId="11" borderId="26" xfId="0" applyFont="1" applyFill="1" applyBorder="1" applyAlignment="1">
      <alignment horizontal="center" vertical="center" wrapText="1" readingOrder="1"/>
    </xf>
    <xf numFmtId="0" fontId="43" fillId="11" borderId="27" xfId="0" applyFont="1" applyFill="1" applyBorder="1" applyAlignment="1">
      <alignment horizontal="center" vertical="center" wrapText="1" readingOrder="1"/>
    </xf>
    <xf numFmtId="0" fontId="44" fillId="0" borderId="12" xfId="0" applyFont="1" applyBorder="1" applyAlignment="1">
      <alignment horizontal="center" vertical="center" wrapText="1"/>
    </xf>
    <xf numFmtId="0" fontId="44" fillId="0" borderId="19" xfId="0" applyFont="1" applyBorder="1" applyAlignment="1">
      <alignment horizontal="center" vertical="center"/>
    </xf>
    <xf numFmtId="0" fontId="44" fillId="0" borderId="14" xfId="0" applyFont="1" applyBorder="1" applyAlignment="1">
      <alignment horizontal="center" vertical="center" wrapText="1"/>
    </xf>
    <xf numFmtId="0" fontId="44" fillId="0" borderId="0" xfId="0" applyFont="1" applyAlignment="1">
      <alignment horizontal="center" vertical="center"/>
    </xf>
    <xf numFmtId="0" fontId="44" fillId="0" borderId="14" xfId="0" applyFont="1" applyBorder="1" applyAlignment="1">
      <alignment horizontal="center" vertical="center"/>
    </xf>
    <xf numFmtId="0" fontId="44" fillId="0" borderId="16" xfId="0" applyFont="1" applyBorder="1" applyAlignment="1">
      <alignment horizontal="center" vertical="center"/>
    </xf>
    <xf numFmtId="0" fontId="44" fillId="0" borderId="18" xfId="0" applyFont="1" applyBorder="1" applyAlignment="1">
      <alignment horizontal="center" vertical="center"/>
    </xf>
    <xf numFmtId="0" fontId="43" fillId="12" borderId="20" xfId="0" applyFont="1" applyFill="1" applyBorder="1" applyAlignment="1">
      <alignment horizontal="center" vertical="center" wrapText="1" readingOrder="1"/>
    </xf>
    <xf numFmtId="0" fontId="43" fillId="12" borderId="21" xfId="0" applyFont="1" applyFill="1" applyBorder="1" applyAlignment="1">
      <alignment horizontal="center" vertical="center" wrapText="1" readingOrder="1"/>
    </xf>
    <xf numFmtId="0" fontId="43" fillId="12" borderId="22" xfId="0" applyFont="1" applyFill="1" applyBorder="1" applyAlignment="1">
      <alignment horizontal="center" vertical="center" wrapText="1" readingOrder="1"/>
    </xf>
    <xf numFmtId="0" fontId="43" fillId="12" borderId="23" xfId="0" applyFont="1" applyFill="1" applyBorder="1" applyAlignment="1">
      <alignment horizontal="center" vertical="center" wrapText="1" readingOrder="1"/>
    </xf>
    <xf numFmtId="0" fontId="43" fillId="12" borderId="0" xfId="0" applyFont="1" applyFill="1" applyAlignment="1">
      <alignment horizontal="center" vertical="center" wrapText="1" readingOrder="1"/>
    </xf>
    <xf numFmtId="0" fontId="43" fillId="12" borderId="24" xfId="0" applyFont="1" applyFill="1" applyBorder="1" applyAlignment="1">
      <alignment horizontal="center" vertical="center" wrapText="1" readingOrder="1"/>
    </xf>
    <xf numFmtId="0" fontId="43" fillId="12" borderId="25" xfId="0" applyFont="1" applyFill="1" applyBorder="1" applyAlignment="1">
      <alignment horizontal="center" vertical="center" wrapText="1" readingOrder="1"/>
    </xf>
    <xf numFmtId="0" fontId="43" fillId="12" borderId="26" xfId="0" applyFont="1" applyFill="1" applyBorder="1" applyAlignment="1">
      <alignment horizontal="center" vertical="center" wrapText="1" readingOrder="1"/>
    </xf>
    <xf numFmtId="0" fontId="43" fillId="12" borderId="27" xfId="0" applyFont="1" applyFill="1" applyBorder="1" applyAlignment="1">
      <alignment horizontal="center" vertical="center" wrapText="1" readingOrder="1"/>
    </xf>
    <xf numFmtId="0" fontId="42" fillId="0" borderId="0" xfId="0" applyFont="1" applyAlignment="1">
      <alignment horizontal="center" vertical="center" wrapText="1"/>
    </xf>
    <xf numFmtId="0" fontId="23" fillId="0" borderId="0" xfId="0" applyFont="1" applyAlignment="1">
      <alignment horizontal="center" vertical="center" wrapText="1"/>
    </xf>
    <xf numFmtId="0" fontId="44" fillId="0" borderId="13" xfId="0" applyFont="1" applyBorder="1" applyAlignment="1">
      <alignment horizontal="center" vertical="center"/>
    </xf>
    <xf numFmtId="0" fontId="44" fillId="0" borderId="15" xfId="0" applyFont="1" applyBorder="1" applyAlignment="1">
      <alignment horizontal="center" vertical="center"/>
    </xf>
    <xf numFmtId="0" fontId="44" fillId="0" borderId="17" xfId="0" applyFont="1" applyBorder="1" applyAlignment="1">
      <alignment horizontal="center" vertical="center"/>
    </xf>
    <xf numFmtId="0" fontId="43" fillId="5" borderId="20" xfId="0" applyFont="1" applyFill="1" applyBorder="1" applyAlignment="1">
      <alignment horizontal="center" vertical="center" wrapText="1" readingOrder="1"/>
    </xf>
    <xf numFmtId="0" fontId="43" fillId="5" borderId="21" xfId="0" applyFont="1" applyFill="1" applyBorder="1" applyAlignment="1">
      <alignment horizontal="center" vertical="center" wrapText="1" readingOrder="1"/>
    </xf>
    <xf numFmtId="0" fontId="43" fillId="5" borderId="22" xfId="0" applyFont="1" applyFill="1" applyBorder="1" applyAlignment="1">
      <alignment horizontal="center" vertical="center" wrapText="1" readingOrder="1"/>
    </xf>
    <xf numFmtId="0" fontId="43" fillId="5" borderId="23" xfId="0" applyFont="1" applyFill="1" applyBorder="1" applyAlignment="1">
      <alignment horizontal="center" vertical="center" wrapText="1" readingOrder="1"/>
    </xf>
    <xf numFmtId="0" fontId="43" fillId="5" borderId="0" xfId="0" applyFont="1" applyFill="1" applyAlignment="1">
      <alignment horizontal="center" vertical="center" wrapText="1" readingOrder="1"/>
    </xf>
    <xf numFmtId="0" fontId="43" fillId="5" borderId="24" xfId="0" applyFont="1" applyFill="1" applyBorder="1" applyAlignment="1">
      <alignment horizontal="center" vertical="center" wrapText="1" readingOrder="1"/>
    </xf>
    <xf numFmtId="0" fontId="43" fillId="5" borderId="25" xfId="0" applyFont="1" applyFill="1" applyBorder="1" applyAlignment="1">
      <alignment horizontal="center" vertical="center" wrapText="1" readingOrder="1"/>
    </xf>
    <xf numFmtId="0" fontId="43" fillId="5" borderId="26" xfId="0" applyFont="1" applyFill="1" applyBorder="1" applyAlignment="1">
      <alignment horizontal="center" vertical="center" wrapText="1" readingOrder="1"/>
    </xf>
    <xf numFmtId="0" fontId="43" fillId="5" borderId="27" xfId="0" applyFont="1" applyFill="1" applyBorder="1" applyAlignment="1">
      <alignment horizontal="center" vertical="center" wrapText="1" readingOrder="1"/>
    </xf>
    <xf numFmtId="0" fontId="43" fillId="13" borderId="20" xfId="0" applyFont="1" applyFill="1" applyBorder="1" applyAlignment="1">
      <alignment horizontal="center" vertical="center" wrapText="1" readingOrder="1"/>
    </xf>
    <xf numFmtId="0" fontId="43" fillId="13" borderId="21" xfId="0" applyFont="1" applyFill="1" applyBorder="1" applyAlignment="1">
      <alignment horizontal="center" vertical="center" wrapText="1" readingOrder="1"/>
    </xf>
    <xf numFmtId="0" fontId="43" fillId="13" borderId="22" xfId="0" applyFont="1" applyFill="1" applyBorder="1" applyAlignment="1">
      <alignment horizontal="center" vertical="center" wrapText="1" readingOrder="1"/>
    </xf>
    <xf numFmtId="0" fontId="43" fillId="13" borderId="23" xfId="0" applyFont="1" applyFill="1" applyBorder="1" applyAlignment="1">
      <alignment horizontal="center" vertical="center" wrapText="1" readingOrder="1"/>
    </xf>
    <xf numFmtId="0" fontId="43" fillId="13" borderId="0" xfId="0" applyFont="1" applyFill="1" applyAlignment="1">
      <alignment horizontal="center" vertical="center" wrapText="1" readingOrder="1"/>
    </xf>
    <xf numFmtId="0" fontId="43" fillId="13" borderId="24" xfId="0" applyFont="1" applyFill="1" applyBorder="1" applyAlignment="1">
      <alignment horizontal="center" vertical="center" wrapText="1" readingOrder="1"/>
    </xf>
    <xf numFmtId="0" fontId="43" fillId="13" borderId="25" xfId="0" applyFont="1" applyFill="1" applyBorder="1" applyAlignment="1">
      <alignment horizontal="center" vertical="center" wrapText="1" readingOrder="1"/>
    </xf>
    <xf numFmtId="0" fontId="43" fillId="13" borderId="26" xfId="0" applyFont="1" applyFill="1" applyBorder="1" applyAlignment="1">
      <alignment horizontal="center" vertical="center" wrapText="1" readingOrder="1"/>
    </xf>
    <xf numFmtId="0" fontId="43" fillId="13" borderId="27" xfId="0" applyFont="1" applyFill="1" applyBorder="1" applyAlignment="1">
      <alignment horizontal="center" vertical="center" wrapText="1" readingOrder="1"/>
    </xf>
    <xf numFmtId="0" fontId="44" fillId="0" borderId="19" xfId="0" applyFont="1" applyBorder="1" applyAlignment="1">
      <alignment horizontal="center" vertical="center" wrapText="1"/>
    </xf>
    <xf numFmtId="0" fontId="25" fillId="0" borderId="0" xfId="0" applyFont="1" applyAlignment="1">
      <alignment horizontal="center" vertical="center"/>
    </xf>
    <xf numFmtId="0" fontId="46" fillId="0" borderId="0" xfId="0" applyFont="1" applyAlignment="1">
      <alignment horizontal="center" vertical="center"/>
    </xf>
    <xf numFmtId="0" fontId="41" fillId="14" borderId="35" xfId="0" applyFont="1" applyFill="1" applyBorder="1" applyAlignment="1">
      <alignment horizontal="center" vertical="center" wrapText="1" readingOrder="1"/>
    </xf>
    <xf numFmtId="0" fontId="41" fillId="14" borderId="36" xfId="0" applyFont="1" applyFill="1" applyBorder="1" applyAlignment="1">
      <alignment horizontal="center" vertical="center" wrapText="1" readingOrder="1"/>
    </xf>
    <xf numFmtId="0" fontId="41" fillId="14" borderId="47" xfId="0" applyFont="1" applyFill="1" applyBorder="1" applyAlignment="1">
      <alignment horizontal="center" vertical="center" wrapText="1" readingOrder="1"/>
    </xf>
    <xf numFmtId="0" fontId="36" fillId="3" borderId="0" xfId="0" applyFont="1" applyFill="1" applyAlignment="1">
      <alignment horizontal="justify" vertical="center" wrapText="1"/>
    </xf>
    <xf numFmtId="0" fontId="38" fillId="14" borderId="44" xfId="0" applyFont="1" applyFill="1" applyBorder="1" applyAlignment="1">
      <alignment horizontal="center" vertical="center" wrapText="1" readingOrder="1"/>
    </xf>
    <xf numFmtId="0" fontId="38" fillId="14" borderId="45" xfId="0" applyFont="1" applyFill="1" applyBorder="1" applyAlignment="1">
      <alignment horizontal="center" vertical="center" wrapText="1" readingOrder="1"/>
    </xf>
    <xf numFmtId="0" fontId="38" fillId="3" borderId="42" xfId="0" applyFont="1" applyFill="1" applyBorder="1" applyAlignment="1">
      <alignment horizontal="center" vertical="center" wrapText="1" readingOrder="1"/>
    </xf>
    <xf numFmtId="0" fontId="38" fillId="3" borderId="37" xfId="0" applyFont="1" applyFill="1" applyBorder="1" applyAlignment="1">
      <alignment horizontal="center" vertical="center" wrapText="1" readingOrder="1"/>
    </xf>
    <xf numFmtId="0" fontId="38" fillId="3" borderId="34" xfId="0" applyFont="1" applyFill="1" applyBorder="1" applyAlignment="1">
      <alignment horizontal="center" vertical="center" wrapText="1" readingOrder="1"/>
    </xf>
    <xf numFmtId="0" fontId="38" fillId="3" borderId="33" xfId="0" applyFont="1" applyFill="1" applyBorder="1" applyAlignment="1">
      <alignment horizontal="center" vertical="center" wrapText="1" readingOrder="1"/>
    </xf>
    <xf numFmtId="0" fontId="38" fillId="3" borderId="39" xfId="0" applyFont="1" applyFill="1" applyBorder="1" applyAlignment="1">
      <alignment horizontal="center" vertical="center" wrapText="1" readingOrder="1"/>
    </xf>
    <xf numFmtId="0" fontId="38" fillId="3" borderId="40" xfId="0" applyFont="1" applyFill="1" applyBorder="1" applyAlignment="1">
      <alignment horizontal="center" vertical="center" wrapText="1" readingOrder="1"/>
    </xf>
  </cellXfs>
  <cellStyles count="5">
    <cellStyle name="Normal" xfId="0" builtinId="0"/>
    <cellStyle name="Normal - Style1 2" xfId="2" xr:uid="{00000000-0005-0000-0000-000001000000}"/>
    <cellStyle name="Normal 2" xfId="4" xr:uid="{00000000-0005-0000-0000-000002000000}"/>
    <cellStyle name="Normal 2 2" xfId="3" xr:uid="{00000000-0005-0000-0000-000003000000}"/>
    <cellStyle name="Porcentaje" xfId="1" builtinId="5"/>
  </cellStyles>
  <dxfs count="235">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font>
        <color rgb="FF9C0006"/>
      </font>
      <fill>
        <patternFill>
          <bgColor rgb="FFFFC7CE"/>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ill>
        <patternFill>
          <bgColor rgb="FF92D050"/>
        </patternFill>
      </fill>
    </dxf>
    <dxf>
      <fill>
        <patternFill>
          <bgColor rgb="FFFFFF00"/>
        </patternFill>
      </fill>
    </dxf>
    <dxf>
      <fill>
        <patternFill>
          <bgColor theme="9" tint="-0.24994659260841701"/>
        </patternFill>
      </fill>
    </dxf>
    <dxf>
      <fill>
        <patternFill>
          <bgColor rgb="FFC0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
      <font>
        <color auto="1"/>
      </font>
      <fill>
        <patternFill>
          <bgColor rgb="FF92D050"/>
        </patternFill>
      </fill>
    </dxf>
    <dxf>
      <fill>
        <patternFill>
          <bgColor rgb="FF00B050"/>
        </patternFill>
      </fill>
    </dxf>
    <dxf>
      <fill>
        <patternFill>
          <bgColor rgb="FFFFFF66"/>
        </patternFill>
      </fill>
    </dxf>
    <dxf>
      <fill>
        <patternFill>
          <bgColor rgb="FFFFC000"/>
        </patternFill>
      </fill>
    </dxf>
    <dxf>
      <fill>
        <patternFill>
          <bgColor rgb="FFFF0000"/>
        </patternFill>
      </fill>
    </dxf>
  </dxfs>
  <tableStyles count="0" defaultTableStyle="TableStyleMedium2" defaultPivotStyle="PivotStyleLight16"/>
  <colors>
    <mruColors>
      <color rgb="FFFFFF66"/>
      <color rgb="FFFFCC00"/>
      <color rgb="FFFF9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pivotCacheDefinition" Target="pivotCache/pivotCacheDefinition1.xml"/><Relationship Id="rId5" Type="http://schemas.openxmlformats.org/officeDocument/2006/relationships/worksheet" Target="worksheets/sheet5.xml"/><Relationship Id="rId15" Type="http://schemas.openxmlformats.org/officeDocument/2006/relationships/sheetMetadata" Target="metadata.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xdr:from>
      <xdr:col>1</xdr:col>
      <xdr:colOff>139560</xdr:colOff>
      <xdr:row>1</xdr:row>
      <xdr:rowOff>104671</xdr:rowOff>
    </xdr:from>
    <xdr:to>
      <xdr:col>1</xdr:col>
      <xdr:colOff>964259</xdr:colOff>
      <xdr:row>4</xdr:row>
      <xdr:rowOff>69781</xdr:rowOff>
    </xdr:to>
    <xdr:pic>
      <xdr:nvPicPr>
        <xdr:cNvPr id="2" name="Imagen 2" descr="escudo">
          <a:extLst>
            <a:ext uri="{FF2B5EF4-FFF2-40B4-BE49-F238E27FC236}">
              <a16:creationId xmlns:a16="http://schemas.microsoft.com/office/drawing/2014/main" id="{682D0558-9D58-4032-A33D-2C1596A8097D}"/>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44385" y="314221"/>
          <a:ext cx="824699" cy="65091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814918</xdr:colOff>
      <xdr:row>0</xdr:row>
      <xdr:rowOff>63501</xdr:rowOff>
    </xdr:from>
    <xdr:to>
      <xdr:col>2</xdr:col>
      <xdr:colOff>650877</xdr:colOff>
      <xdr:row>3</xdr:row>
      <xdr:rowOff>146051</xdr:rowOff>
    </xdr:to>
    <xdr:pic>
      <xdr:nvPicPr>
        <xdr:cNvPr id="2" name="Imagen 1">
          <a:extLst>
            <a:ext uri="{FF2B5EF4-FFF2-40B4-BE49-F238E27FC236}">
              <a16:creationId xmlns:a16="http://schemas.microsoft.com/office/drawing/2014/main" id="{6AD5DBC8-C320-4F78-AA78-307E2B5D38D5}"/>
            </a:ext>
          </a:extLst>
        </xdr:cNvPr>
        <xdr:cNvPicPr>
          <a:picLocks noChangeAspect="1"/>
        </xdr:cNvPicPr>
      </xdr:nvPicPr>
      <xdr:blipFill>
        <a:blip xmlns:r="http://schemas.openxmlformats.org/officeDocument/2006/relationships" r:embed="rId1"/>
        <a:stretch>
          <a:fillRect/>
        </a:stretch>
      </xdr:blipFill>
      <xdr:spPr>
        <a:xfrm>
          <a:off x="1079501" y="63501"/>
          <a:ext cx="777876" cy="654050"/>
        </a:xfrm>
        <a:prstGeom prst="rect">
          <a:avLst/>
        </a:prstGeom>
      </xdr:spPr>
    </xdr:pic>
    <xdr:clientData/>
  </xdr:twoCellAnchor>
</xdr:wsDr>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00000000-000A-0000-FFFF-FFFF00000000}">
  <cacheSource type="worksheet">
    <worksheetSource name="Tabla1"/>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600-000000000000}" name="TablaDinámica1" cacheId="1547"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09:E221"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a1" displayName="Tabla1" ref="B209:C219" totalsRowShown="0" headerRowDxfId="3" dataDxfId="2">
  <autoFilter ref="B209:C219" xr:uid="{00000000-0009-0000-0100-000001000000}"/>
  <tableColumns count="2">
    <tableColumn id="1" xr3:uid="{00000000-0010-0000-0000-000001000000}" name="Criterios" dataDxfId="1"/>
    <tableColumn id="2" xr3:uid="{00000000-0010-0000-0000-000002000000}" name="Subcriterios"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H56"/>
  <sheetViews>
    <sheetView topLeftCell="A43" zoomScale="120" zoomScaleNormal="120" workbookViewId="0">
      <selection activeCell="E46" sqref="E46:F46"/>
    </sheetView>
  </sheetViews>
  <sheetFormatPr defaultColWidth="11.42578125" defaultRowHeight="15"/>
  <cols>
    <col min="1" max="1" width="2.7109375" style="83" customWidth="1" collapsed="1"/>
    <col min="2" max="3" width="24.7109375" style="83" customWidth="1" collapsed="1"/>
    <col min="4" max="4" width="16" style="83" customWidth="1" collapsed="1"/>
    <col min="5" max="5" width="24.7109375" style="83" customWidth="1" collapsed="1"/>
    <col min="6" max="6" width="27.7109375" style="83" customWidth="1" collapsed="1"/>
    <col min="7" max="8" width="24.7109375" style="83" customWidth="1" collapsed="1"/>
    <col min="9" max="16384" width="11.42578125" style="83" collapsed="1"/>
  </cols>
  <sheetData>
    <row r="1" spans="1:8" ht="15.75" thickBot="1"/>
    <row r="2" spans="1:8" ht="18">
      <c r="B2" s="228" t="s">
        <v>0</v>
      </c>
      <c r="C2" s="229"/>
      <c r="D2" s="229"/>
      <c r="E2" s="229"/>
      <c r="F2" s="229"/>
      <c r="G2" s="229"/>
      <c r="H2" s="230"/>
    </row>
    <row r="3" spans="1:8">
      <c r="B3" s="115"/>
      <c r="C3" s="116"/>
      <c r="D3" s="116"/>
      <c r="E3" s="116"/>
      <c r="F3" s="116"/>
      <c r="G3" s="116"/>
      <c r="H3" s="117"/>
    </row>
    <row r="4" spans="1:8" ht="63" customHeight="1">
      <c r="B4" s="231" t="s">
        <v>1</v>
      </c>
      <c r="C4" s="232"/>
      <c r="D4" s="232"/>
      <c r="E4" s="232"/>
      <c r="F4" s="232"/>
      <c r="G4" s="232"/>
      <c r="H4" s="233"/>
    </row>
    <row r="5" spans="1:8" ht="63" customHeight="1">
      <c r="B5" s="234"/>
      <c r="C5" s="235"/>
      <c r="D5" s="235"/>
      <c r="E5" s="235"/>
      <c r="F5" s="235"/>
      <c r="G5" s="235"/>
      <c r="H5" s="236"/>
    </row>
    <row r="6" spans="1:8" ht="16.5">
      <c r="A6" s="118"/>
      <c r="B6" s="237" t="s">
        <v>2</v>
      </c>
      <c r="C6" s="238"/>
      <c r="D6" s="238"/>
      <c r="E6" s="238"/>
      <c r="F6" s="238"/>
      <c r="G6" s="238"/>
      <c r="H6" s="239"/>
    </row>
    <row r="7" spans="1:8" ht="95.25" customHeight="1">
      <c r="A7" s="118"/>
      <c r="B7" s="240" t="s">
        <v>3</v>
      </c>
      <c r="C7" s="240"/>
      <c r="D7" s="240"/>
      <c r="E7" s="240"/>
      <c r="F7" s="240"/>
      <c r="G7" s="240"/>
      <c r="H7" s="241"/>
    </row>
    <row r="8" spans="1:8" ht="16.5">
      <c r="A8" s="118"/>
      <c r="B8" s="119"/>
      <c r="C8" s="120"/>
      <c r="D8" s="120"/>
      <c r="E8" s="120"/>
      <c r="F8" s="120"/>
      <c r="G8" s="120"/>
      <c r="H8" s="121"/>
    </row>
    <row r="9" spans="1:8" ht="16.5" customHeight="1">
      <c r="A9" s="118"/>
      <c r="B9" s="242" t="s">
        <v>4</v>
      </c>
      <c r="C9" s="242"/>
      <c r="D9" s="242"/>
      <c r="E9" s="242"/>
      <c r="F9" s="242"/>
      <c r="G9" s="242"/>
      <c r="H9" s="243"/>
    </row>
    <row r="10" spans="1:8" ht="16.5" customHeight="1">
      <c r="A10" s="118"/>
      <c r="B10" s="242"/>
      <c r="C10" s="242"/>
      <c r="D10" s="242"/>
      <c r="E10" s="242"/>
      <c r="F10" s="242"/>
      <c r="G10" s="242"/>
      <c r="H10" s="243"/>
    </row>
    <row r="11" spans="1:8" ht="11.65" customHeight="1">
      <c r="A11" s="118"/>
      <c r="B11" s="242"/>
      <c r="C11" s="242"/>
      <c r="D11" s="242"/>
      <c r="E11" s="242"/>
      <c r="F11" s="242"/>
      <c r="G11" s="242"/>
      <c r="H11" s="243"/>
    </row>
    <row r="12" spans="1:8" ht="11.65" customHeight="1" thickBot="1">
      <c r="A12" s="118"/>
      <c r="B12" s="178"/>
      <c r="C12" s="178"/>
      <c r="D12" s="178"/>
      <c r="E12" s="178"/>
      <c r="F12" s="178"/>
      <c r="G12" s="178"/>
      <c r="H12" s="179"/>
    </row>
    <row r="13" spans="1:8" ht="15.4" customHeight="1" thickTop="1">
      <c r="A13" s="118"/>
      <c r="B13" s="178"/>
      <c r="C13" s="227" t="s">
        <v>5</v>
      </c>
      <c r="D13" s="220"/>
      <c r="E13" s="221" t="s">
        <v>6</v>
      </c>
      <c r="F13" s="222"/>
      <c r="G13" s="178"/>
      <c r="H13" s="179"/>
    </row>
    <row r="14" spans="1:8" ht="11.65" customHeight="1">
      <c r="A14" s="118"/>
      <c r="B14" s="178"/>
      <c r="C14" s="208" t="s">
        <v>7</v>
      </c>
      <c r="D14" s="209"/>
      <c r="E14" s="210" t="s">
        <v>8</v>
      </c>
      <c r="F14" s="205"/>
      <c r="G14" s="178"/>
      <c r="H14" s="179"/>
    </row>
    <row r="15" spans="1:8" ht="11.65" customHeight="1">
      <c r="A15" s="118"/>
      <c r="B15" s="178"/>
      <c r="C15" s="208" t="s">
        <v>9</v>
      </c>
      <c r="D15" s="209"/>
      <c r="E15" s="210" t="s">
        <v>10</v>
      </c>
      <c r="F15" s="205"/>
      <c r="G15" s="178"/>
      <c r="H15" s="179"/>
    </row>
    <row r="16" spans="1:8" ht="11.65" customHeight="1">
      <c r="A16" s="118"/>
      <c r="B16" s="178"/>
      <c r="C16" s="208" t="s">
        <v>11</v>
      </c>
      <c r="D16" s="209"/>
      <c r="E16" s="210" t="s">
        <v>12</v>
      </c>
      <c r="F16" s="205"/>
      <c r="G16" s="178"/>
      <c r="H16" s="179"/>
    </row>
    <row r="17" spans="1:8" ht="13.5" customHeight="1">
      <c r="A17" s="118"/>
      <c r="B17" s="178"/>
      <c r="C17" s="208" t="s">
        <v>13</v>
      </c>
      <c r="D17" s="209"/>
      <c r="E17" s="210" t="s">
        <v>14</v>
      </c>
      <c r="F17" s="205"/>
      <c r="G17" s="178"/>
      <c r="H17" s="122"/>
    </row>
    <row r="18" spans="1:8" ht="12.4" customHeight="1">
      <c r="A18" s="118"/>
      <c r="B18" s="178"/>
      <c r="C18" s="208" t="s">
        <v>15</v>
      </c>
      <c r="D18" s="209"/>
      <c r="E18" s="211" t="s">
        <v>16</v>
      </c>
      <c r="F18" s="205"/>
      <c r="G18" s="178"/>
      <c r="H18" s="179"/>
    </row>
    <row r="19" spans="1:8" ht="24" customHeight="1" thickBot="1">
      <c r="A19" s="118"/>
      <c r="B19" s="178"/>
      <c r="C19" s="212" t="s">
        <v>17</v>
      </c>
      <c r="D19" s="213"/>
      <c r="E19" s="214" t="s">
        <v>18</v>
      </c>
      <c r="F19" s="215"/>
      <c r="G19" s="178"/>
      <c r="H19" s="179"/>
    </row>
    <row r="20" spans="1:8" ht="11.65" customHeight="1" thickTop="1">
      <c r="A20" s="118"/>
      <c r="B20" s="178"/>
      <c r="C20" s="123"/>
      <c r="D20" s="123"/>
      <c r="E20" s="123"/>
      <c r="F20" s="123"/>
      <c r="G20" s="178"/>
      <c r="H20" s="179"/>
    </row>
    <row r="21" spans="1:8" ht="27.4" customHeight="1" thickBot="1">
      <c r="A21" s="118"/>
      <c r="B21" s="216" t="s">
        <v>19</v>
      </c>
      <c r="C21" s="217"/>
      <c r="D21" s="217"/>
      <c r="E21" s="217"/>
      <c r="F21" s="217"/>
      <c r="G21" s="217"/>
      <c r="H21" s="218"/>
    </row>
    <row r="22" spans="1:8" ht="15.75" thickTop="1">
      <c r="A22" s="118"/>
      <c r="B22" s="124"/>
      <c r="C22" s="219" t="s">
        <v>5</v>
      </c>
      <c r="D22" s="220"/>
      <c r="E22" s="221" t="s">
        <v>6</v>
      </c>
      <c r="F22" s="222"/>
      <c r="G22" s="123"/>
      <c r="H22" s="125"/>
    </row>
    <row r="23" spans="1:8" ht="13.5" customHeight="1">
      <c r="A23" s="118"/>
      <c r="B23" s="126"/>
      <c r="C23" s="223" t="s">
        <v>7</v>
      </c>
      <c r="D23" s="224"/>
      <c r="E23" s="225" t="s">
        <v>8</v>
      </c>
      <c r="F23" s="226"/>
      <c r="G23" s="127"/>
      <c r="H23" s="128"/>
    </row>
    <row r="24" spans="1:8" ht="13.5" customHeight="1">
      <c r="A24" s="118"/>
      <c r="B24" s="126"/>
      <c r="C24" s="202" t="s">
        <v>20</v>
      </c>
      <c r="D24" s="203"/>
      <c r="E24" s="204" t="s">
        <v>14</v>
      </c>
      <c r="F24" s="205"/>
      <c r="G24" s="127"/>
      <c r="H24" s="128"/>
    </row>
    <row r="25" spans="1:8" ht="13.5" customHeight="1">
      <c r="A25" s="118"/>
      <c r="B25" s="126"/>
      <c r="C25" s="202" t="s">
        <v>9</v>
      </c>
      <c r="D25" s="203"/>
      <c r="E25" s="204" t="s">
        <v>10</v>
      </c>
      <c r="F25" s="205"/>
      <c r="G25" s="127"/>
      <c r="H25" s="128"/>
    </row>
    <row r="26" spans="1:8" ht="22.9" customHeight="1">
      <c r="A26" s="118"/>
      <c r="B26" s="126"/>
      <c r="C26" s="202" t="s">
        <v>21</v>
      </c>
      <c r="D26" s="203"/>
      <c r="E26" s="206" t="s">
        <v>22</v>
      </c>
      <c r="F26" s="207"/>
      <c r="G26" s="127"/>
      <c r="H26" s="128"/>
    </row>
    <row r="27" spans="1:8" ht="69.75" customHeight="1">
      <c r="A27" s="118"/>
      <c r="B27" s="126"/>
      <c r="C27" s="193" t="s">
        <v>23</v>
      </c>
      <c r="D27" s="201"/>
      <c r="E27" s="194" t="s">
        <v>24</v>
      </c>
      <c r="F27" s="195"/>
      <c r="G27" s="127"/>
      <c r="H27" s="129"/>
    </row>
    <row r="28" spans="1:8" ht="34.5" customHeight="1">
      <c r="B28" s="130"/>
      <c r="C28" s="200" t="s">
        <v>25</v>
      </c>
      <c r="D28" s="201"/>
      <c r="E28" s="194" t="s">
        <v>26</v>
      </c>
      <c r="F28" s="195"/>
      <c r="G28" s="127"/>
      <c r="H28" s="129"/>
    </row>
    <row r="29" spans="1:8" ht="27.75" customHeight="1">
      <c r="B29" s="130"/>
      <c r="C29" s="200" t="s">
        <v>27</v>
      </c>
      <c r="D29" s="201"/>
      <c r="E29" s="194" t="s">
        <v>28</v>
      </c>
      <c r="F29" s="195"/>
      <c r="G29" s="127"/>
      <c r="H29" s="129"/>
    </row>
    <row r="30" spans="1:8" ht="28.5" customHeight="1">
      <c r="B30" s="130"/>
      <c r="C30" s="200" t="s">
        <v>29</v>
      </c>
      <c r="D30" s="201"/>
      <c r="E30" s="194" t="s">
        <v>30</v>
      </c>
      <c r="F30" s="195"/>
      <c r="G30" s="127"/>
      <c r="H30" s="129"/>
    </row>
    <row r="31" spans="1:8" ht="72.75" customHeight="1">
      <c r="B31" s="130"/>
      <c r="C31" s="200" t="s">
        <v>31</v>
      </c>
      <c r="D31" s="201"/>
      <c r="E31" s="194" t="s">
        <v>32</v>
      </c>
      <c r="F31" s="195"/>
      <c r="G31" s="127"/>
      <c r="H31" s="129"/>
    </row>
    <row r="32" spans="1:8" ht="64.5" customHeight="1">
      <c r="B32" s="130"/>
      <c r="C32" s="200" t="s">
        <v>33</v>
      </c>
      <c r="D32" s="201"/>
      <c r="E32" s="194" t="s">
        <v>34</v>
      </c>
      <c r="F32" s="195"/>
      <c r="G32" s="127"/>
      <c r="H32" s="129"/>
    </row>
    <row r="33" spans="2:8" ht="71.25" customHeight="1">
      <c r="B33" s="130"/>
      <c r="C33" s="192" t="s">
        <v>35</v>
      </c>
      <c r="D33" s="193"/>
      <c r="E33" s="194" t="s">
        <v>36</v>
      </c>
      <c r="F33" s="195"/>
      <c r="G33" s="127"/>
      <c r="H33" s="129"/>
    </row>
    <row r="34" spans="2:8" ht="55.5" customHeight="1">
      <c r="B34" s="130"/>
      <c r="C34" s="192" t="s">
        <v>37</v>
      </c>
      <c r="D34" s="193"/>
      <c r="E34" s="194" t="s">
        <v>38</v>
      </c>
      <c r="F34" s="195"/>
      <c r="G34" s="127"/>
      <c r="H34" s="129"/>
    </row>
    <row r="35" spans="2:8" ht="42" customHeight="1">
      <c r="B35" s="130"/>
      <c r="C35" s="192" t="s">
        <v>39</v>
      </c>
      <c r="D35" s="193"/>
      <c r="E35" s="194" t="s">
        <v>40</v>
      </c>
      <c r="F35" s="195"/>
      <c r="G35" s="127"/>
      <c r="H35" s="129"/>
    </row>
    <row r="36" spans="2:8" ht="59.25" customHeight="1">
      <c r="B36" s="130"/>
      <c r="C36" s="192" t="s">
        <v>41</v>
      </c>
      <c r="D36" s="193"/>
      <c r="E36" s="194" t="s">
        <v>42</v>
      </c>
      <c r="F36" s="195"/>
      <c r="G36" s="127"/>
      <c r="H36" s="129"/>
    </row>
    <row r="37" spans="2:8" ht="23.25" customHeight="1">
      <c r="B37" s="130"/>
      <c r="C37" s="192" t="s">
        <v>43</v>
      </c>
      <c r="D37" s="193"/>
      <c r="E37" s="194" t="s">
        <v>44</v>
      </c>
      <c r="F37" s="195"/>
      <c r="G37" s="127"/>
      <c r="H37" s="129"/>
    </row>
    <row r="38" spans="2:8" ht="30.75" customHeight="1">
      <c r="B38" s="130"/>
      <c r="C38" s="192" t="s">
        <v>45</v>
      </c>
      <c r="D38" s="193"/>
      <c r="E38" s="194" t="s">
        <v>46</v>
      </c>
      <c r="F38" s="195"/>
      <c r="G38" s="127"/>
      <c r="H38" s="129"/>
    </row>
    <row r="39" spans="2:8" ht="35.25" customHeight="1">
      <c r="B39" s="130"/>
      <c r="C39" s="192" t="s">
        <v>45</v>
      </c>
      <c r="D39" s="193"/>
      <c r="E39" s="194" t="s">
        <v>46</v>
      </c>
      <c r="F39" s="195"/>
      <c r="G39" s="127"/>
      <c r="H39" s="129"/>
    </row>
    <row r="40" spans="2:8" ht="33" customHeight="1">
      <c r="B40" s="130"/>
      <c r="C40" s="192" t="s">
        <v>47</v>
      </c>
      <c r="D40" s="193"/>
      <c r="E40" s="194" t="s">
        <v>48</v>
      </c>
      <c r="F40" s="195"/>
      <c r="G40" s="127"/>
      <c r="H40" s="129"/>
    </row>
    <row r="41" spans="2:8" ht="30" customHeight="1">
      <c r="B41" s="130"/>
      <c r="C41" s="192" t="s">
        <v>49</v>
      </c>
      <c r="D41" s="193"/>
      <c r="E41" s="194" t="s">
        <v>50</v>
      </c>
      <c r="F41" s="195"/>
      <c r="G41" s="127"/>
      <c r="H41" s="129"/>
    </row>
    <row r="42" spans="2:8" ht="35.25" customHeight="1">
      <c r="B42" s="130"/>
      <c r="C42" s="192" t="s">
        <v>51</v>
      </c>
      <c r="D42" s="193"/>
      <c r="E42" s="194" t="s">
        <v>52</v>
      </c>
      <c r="F42" s="195"/>
      <c r="G42" s="127"/>
      <c r="H42" s="129"/>
    </row>
    <row r="43" spans="2:8" ht="31.5" customHeight="1">
      <c r="B43" s="130"/>
      <c r="C43" s="192" t="s">
        <v>53</v>
      </c>
      <c r="D43" s="193"/>
      <c r="E43" s="194" t="s">
        <v>54</v>
      </c>
      <c r="F43" s="195"/>
      <c r="G43" s="127"/>
      <c r="H43" s="129"/>
    </row>
    <row r="44" spans="2:8" ht="54" customHeight="1">
      <c r="B44" s="130"/>
      <c r="C44" s="192" t="s">
        <v>55</v>
      </c>
      <c r="D44" s="193"/>
      <c r="E44" s="194" t="s">
        <v>56</v>
      </c>
      <c r="F44" s="195"/>
      <c r="G44" s="127"/>
      <c r="H44" s="129"/>
    </row>
    <row r="45" spans="2:8" ht="59.25" customHeight="1">
      <c r="B45" s="130"/>
      <c r="C45" s="192" t="s">
        <v>57</v>
      </c>
      <c r="D45" s="193"/>
      <c r="E45" s="194" t="s">
        <v>58</v>
      </c>
      <c r="F45" s="195"/>
      <c r="G45" s="127"/>
      <c r="H45" s="129"/>
    </row>
    <row r="46" spans="2:8" ht="84" customHeight="1">
      <c r="B46" s="130"/>
      <c r="C46" s="192" t="s">
        <v>59</v>
      </c>
      <c r="D46" s="193"/>
      <c r="E46" s="194" t="s">
        <v>60</v>
      </c>
      <c r="F46" s="195"/>
      <c r="G46" s="127"/>
      <c r="H46" s="129"/>
    </row>
    <row r="47" spans="2:8" ht="82.5" customHeight="1">
      <c r="B47" s="130"/>
      <c r="C47" s="192" t="s">
        <v>61</v>
      </c>
      <c r="D47" s="193"/>
      <c r="E47" s="194" t="s">
        <v>62</v>
      </c>
      <c r="F47" s="195"/>
      <c r="G47" s="127"/>
      <c r="H47" s="129"/>
    </row>
    <row r="48" spans="2:8" ht="46.5" customHeight="1" thickBot="1">
      <c r="B48" s="130"/>
      <c r="C48" s="196"/>
      <c r="D48" s="197"/>
      <c r="E48" s="198"/>
      <c r="F48" s="199"/>
      <c r="G48" s="127"/>
      <c r="H48" s="129"/>
    </row>
    <row r="49" spans="2:8" ht="6.75" customHeight="1" thickTop="1">
      <c r="B49" s="130"/>
      <c r="C49" s="131"/>
      <c r="D49" s="131"/>
      <c r="E49" s="132"/>
      <c r="F49" s="132"/>
      <c r="G49" s="127"/>
      <c r="H49" s="129"/>
    </row>
    <row r="50" spans="2:8">
      <c r="B50" s="130"/>
      <c r="C50" s="133"/>
      <c r="D50" s="133"/>
      <c r="E50" s="133"/>
      <c r="F50" s="133"/>
      <c r="G50" s="127"/>
      <c r="H50" s="129"/>
    </row>
    <row r="51" spans="2:8" ht="21" customHeight="1">
      <c r="B51" s="134" t="s">
        <v>63</v>
      </c>
      <c r="C51" s="133"/>
      <c r="D51" s="133"/>
      <c r="E51" s="133"/>
      <c r="F51" s="133"/>
      <c r="G51" s="133"/>
      <c r="H51" s="135"/>
    </row>
    <row r="52" spans="2:8" ht="20.25" customHeight="1">
      <c r="B52" s="134" t="s">
        <v>64</v>
      </c>
      <c r="C52" s="133"/>
      <c r="D52" s="133"/>
      <c r="E52" s="133"/>
      <c r="F52" s="133"/>
      <c r="G52" s="133"/>
      <c r="H52" s="135"/>
    </row>
    <row r="53" spans="2:8" ht="20.25" customHeight="1">
      <c r="B53" s="134" t="s">
        <v>65</v>
      </c>
      <c r="C53" s="133"/>
      <c r="D53" s="133"/>
      <c r="E53" s="133"/>
      <c r="F53" s="133"/>
      <c r="G53" s="133"/>
      <c r="H53" s="135"/>
    </row>
    <row r="54" spans="2:8" ht="20.25" customHeight="1">
      <c r="B54" s="134" t="s">
        <v>66</v>
      </c>
      <c r="C54" s="133"/>
      <c r="D54" s="133"/>
      <c r="E54" s="133"/>
      <c r="F54" s="133"/>
      <c r="G54" s="133"/>
      <c r="H54" s="135"/>
    </row>
    <row r="55" spans="2:8" ht="14.65" customHeight="1">
      <c r="B55" s="134" t="s">
        <v>67</v>
      </c>
      <c r="C55" s="133"/>
      <c r="D55" s="133"/>
      <c r="E55" s="133"/>
      <c r="F55" s="133"/>
      <c r="G55" s="133"/>
      <c r="H55" s="135"/>
    </row>
    <row r="56" spans="2:8" ht="15.75" thickBot="1">
      <c r="B56" s="136"/>
      <c r="C56" s="137"/>
      <c r="D56" s="137"/>
      <c r="E56" s="137"/>
      <c r="F56" s="137"/>
      <c r="G56" s="137"/>
      <c r="H56" s="138"/>
    </row>
  </sheetData>
  <mergeCells count="74">
    <mergeCell ref="C13:D13"/>
    <mergeCell ref="E13:F13"/>
    <mergeCell ref="B2:H2"/>
    <mergeCell ref="B4:H5"/>
    <mergeCell ref="B6:H6"/>
    <mergeCell ref="B7:H7"/>
    <mergeCell ref="B9:H11"/>
    <mergeCell ref="C14:D14"/>
    <mergeCell ref="E14:F14"/>
    <mergeCell ref="C15:D15"/>
    <mergeCell ref="E15:F15"/>
    <mergeCell ref="C16:D16"/>
    <mergeCell ref="E16:F16"/>
    <mergeCell ref="C24:D24"/>
    <mergeCell ref="E24:F24"/>
    <mergeCell ref="C17:D17"/>
    <mergeCell ref="E17:F17"/>
    <mergeCell ref="C18:D18"/>
    <mergeCell ref="E18:F18"/>
    <mergeCell ref="C19:D19"/>
    <mergeCell ref="E19:F19"/>
    <mergeCell ref="B21:H21"/>
    <mergeCell ref="C22:D22"/>
    <mergeCell ref="E22:F22"/>
    <mergeCell ref="C23:D23"/>
    <mergeCell ref="E23:F23"/>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C34:D34"/>
    <mergeCell ref="E34:F34"/>
    <mergeCell ref="C35:D35"/>
    <mergeCell ref="E35:F35"/>
    <mergeCell ref="C36:D36"/>
    <mergeCell ref="E36:F36"/>
    <mergeCell ref="C37:D37"/>
    <mergeCell ref="E37:F37"/>
    <mergeCell ref="C38:D38"/>
    <mergeCell ref="E38:F38"/>
    <mergeCell ref="C39:D39"/>
    <mergeCell ref="E39:F39"/>
    <mergeCell ref="C40:D40"/>
    <mergeCell ref="E40:F40"/>
    <mergeCell ref="C41:D41"/>
    <mergeCell ref="E41:F41"/>
    <mergeCell ref="C42:D42"/>
    <mergeCell ref="E42:F42"/>
    <mergeCell ref="C43:D43"/>
    <mergeCell ref="E43:F43"/>
    <mergeCell ref="C44:D44"/>
    <mergeCell ref="E44:F44"/>
    <mergeCell ref="C45:D45"/>
    <mergeCell ref="E45:F45"/>
    <mergeCell ref="C46:D46"/>
    <mergeCell ref="E46:F46"/>
    <mergeCell ref="C47:D47"/>
    <mergeCell ref="E47:F47"/>
    <mergeCell ref="C48:D48"/>
    <mergeCell ref="E48:F48"/>
  </mergeCells>
  <pageMargins left="0.7" right="0.7" top="0.75" bottom="0.75" header="0.3" footer="0.3"/>
  <pageSetup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39997558519241921"/>
  </sheetPr>
  <dimension ref="B1:AZ43"/>
  <sheetViews>
    <sheetView showGridLines="0" topLeftCell="A21" zoomScale="91" zoomScaleNormal="91" workbookViewId="0">
      <selection activeCell="E18" sqref="E18:F31"/>
    </sheetView>
  </sheetViews>
  <sheetFormatPr defaultColWidth="11.42578125" defaultRowHeight="15"/>
  <cols>
    <col min="1" max="1" width="7.5703125" customWidth="1"/>
    <col min="2" max="2" width="16.7109375" customWidth="1" collapsed="1"/>
    <col min="3" max="3" width="29.7109375" customWidth="1" collapsed="1"/>
    <col min="4" max="4" width="43.7109375" customWidth="1" collapsed="1"/>
    <col min="5" max="5" width="39.28515625" customWidth="1" collapsed="1"/>
    <col min="6" max="6" width="39.28515625" customWidth="1"/>
    <col min="15" max="15" width="37" customWidth="1"/>
    <col min="51" max="51" width="6.140625" customWidth="1"/>
    <col min="52" max="52" width="130.5703125" customWidth="1"/>
  </cols>
  <sheetData>
    <row r="1" spans="2:52" ht="16.5" customHeight="1" thickBot="1">
      <c r="AZ1" s="139" t="s">
        <v>68</v>
      </c>
    </row>
    <row r="2" spans="2:52" ht="18" customHeight="1" thickBot="1">
      <c r="B2" s="278"/>
      <c r="C2" s="281" t="s">
        <v>69</v>
      </c>
      <c r="D2" s="282"/>
      <c r="E2" s="282"/>
      <c r="F2" s="140" t="s">
        <v>70</v>
      </c>
      <c r="AZ2" s="139" t="s">
        <v>71</v>
      </c>
    </row>
    <row r="3" spans="2:52" ht="18" customHeight="1" thickBot="1">
      <c r="B3" s="279"/>
      <c r="C3" s="283"/>
      <c r="D3" s="284"/>
      <c r="E3" s="284"/>
      <c r="F3" s="141" t="s">
        <v>72</v>
      </c>
      <c r="AZ3" s="139" t="s">
        <v>73</v>
      </c>
    </row>
    <row r="4" spans="2:52" ht="18" customHeight="1" thickBot="1">
      <c r="B4" s="279"/>
      <c r="C4" s="283"/>
      <c r="D4" s="284"/>
      <c r="E4" s="284"/>
      <c r="F4" s="141" t="s">
        <v>74</v>
      </c>
      <c r="AZ4" s="139" t="s">
        <v>75</v>
      </c>
    </row>
    <row r="5" spans="2:52" ht="18" customHeight="1" thickBot="1">
      <c r="B5" s="280"/>
      <c r="C5" s="285"/>
      <c r="D5" s="286"/>
      <c r="E5" s="286"/>
      <c r="F5" s="141" t="s">
        <v>76</v>
      </c>
      <c r="AZ5" s="142"/>
    </row>
    <row r="6" spans="2:52" ht="18" customHeight="1" thickBot="1">
      <c r="B6" s="143"/>
      <c r="C6" s="144"/>
      <c r="D6" s="144"/>
      <c r="E6" s="144"/>
      <c r="F6" s="145"/>
      <c r="AZ6" s="142"/>
    </row>
    <row r="7" spans="2:52" ht="33.4" customHeight="1">
      <c r="B7" s="146" t="s">
        <v>77</v>
      </c>
      <c r="C7" s="287" t="s">
        <v>78</v>
      </c>
      <c r="D7" s="288"/>
      <c r="E7" s="288"/>
      <c r="F7" s="289"/>
      <c r="AZ7" s="142"/>
    </row>
    <row r="8" spans="2:52" ht="37.5" customHeight="1" thickBot="1">
      <c r="B8" s="147" t="s">
        <v>79</v>
      </c>
      <c r="C8" s="290" t="s">
        <v>80</v>
      </c>
      <c r="D8" s="291"/>
      <c r="E8" s="291"/>
      <c r="F8" s="292"/>
      <c r="AZ8" s="142"/>
    </row>
    <row r="9" spans="2:52" ht="16.5" thickBot="1">
      <c r="B9" s="293"/>
      <c r="C9" s="293"/>
      <c r="D9" s="293"/>
      <c r="E9" s="293"/>
      <c r="F9" s="293"/>
    </row>
    <row r="10" spans="2:52" ht="15.6" customHeight="1" thickBot="1">
      <c r="B10" s="294" t="s">
        <v>69</v>
      </c>
      <c r="C10" s="295"/>
      <c r="D10" s="295"/>
      <c r="E10" s="295"/>
      <c r="F10" s="296"/>
    </row>
    <row r="11" spans="2:52" ht="32.25" thickBot="1">
      <c r="B11" s="297" t="s">
        <v>81</v>
      </c>
      <c r="C11" s="298"/>
      <c r="D11" s="180" t="s">
        <v>82</v>
      </c>
      <c r="E11" s="180" t="s">
        <v>83</v>
      </c>
      <c r="F11" s="148" t="s">
        <v>84</v>
      </c>
    </row>
    <row r="12" spans="2:52" ht="188.25" customHeight="1" thickBot="1">
      <c r="B12" s="299" t="s">
        <v>85</v>
      </c>
      <c r="C12" s="300"/>
      <c r="D12" s="185" t="s">
        <v>86</v>
      </c>
      <c r="E12" s="186" t="s">
        <v>87</v>
      </c>
      <c r="F12" s="186" t="s">
        <v>88</v>
      </c>
    </row>
    <row r="14" spans="2:52" ht="18">
      <c r="B14" s="301" t="s">
        <v>89</v>
      </c>
      <c r="C14" s="301"/>
      <c r="D14" s="301"/>
      <c r="E14" s="301"/>
      <c r="F14" s="301"/>
    </row>
    <row r="15" spans="2:52" ht="15.75">
      <c r="B15" s="149"/>
    </row>
    <row r="16" spans="2:52" ht="15.75" thickBot="1">
      <c r="B16" s="150"/>
    </row>
    <row r="17" spans="2:6" ht="16.5" thickBot="1">
      <c r="B17" s="302" t="s">
        <v>90</v>
      </c>
      <c r="C17" s="303"/>
      <c r="D17" s="304"/>
      <c r="E17" s="302" t="s">
        <v>91</v>
      </c>
      <c r="F17" s="304"/>
    </row>
    <row r="18" spans="2:6" ht="15" customHeight="1">
      <c r="B18" s="263" t="s">
        <v>92</v>
      </c>
      <c r="C18" s="264"/>
      <c r="D18" s="265"/>
      <c r="E18" s="272" t="s">
        <v>93</v>
      </c>
      <c r="F18" s="273"/>
    </row>
    <row r="19" spans="2:6" ht="15" customHeight="1">
      <c r="B19" s="266"/>
      <c r="C19" s="267"/>
      <c r="D19" s="268"/>
      <c r="E19" s="274"/>
      <c r="F19" s="275"/>
    </row>
    <row r="20" spans="2:6" ht="15" customHeight="1">
      <c r="B20" s="266"/>
      <c r="C20" s="267"/>
      <c r="D20" s="268"/>
      <c r="E20" s="274"/>
      <c r="F20" s="275"/>
    </row>
    <row r="21" spans="2:6" ht="15" customHeight="1">
      <c r="B21" s="266"/>
      <c r="C21" s="267"/>
      <c r="D21" s="268"/>
      <c r="E21" s="274"/>
      <c r="F21" s="275"/>
    </row>
    <row r="22" spans="2:6" ht="15" customHeight="1">
      <c r="B22" s="266"/>
      <c r="C22" s="267"/>
      <c r="D22" s="268"/>
      <c r="E22" s="274"/>
      <c r="F22" s="275"/>
    </row>
    <row r="23" spans="2:6" ht="15" customHeight="1">
      <c r="B23" s="266"/>
      <c r="C23" s="267"/>
      <c r="D23" s="268"/>
      <c r="E23" s="274"/>
      <c r="F23" s="275"/>
    </row>
    <row r="24" spans="2:6" ht="15" customHeight="1">
      <c r="B24" s="266"/>
      <c r="C24" s="267"/>
      <c r="D24" s="268"/>
      <c r="E24" s="274"/>
      <c r="F24" s="275"/>
    </row>
    <row r="25" spans="2:6" ht="15.75" customHeight="1">
      <c r="B25" s="266"/>
      <c r="C25" s="267"/>
      <c r="D25" s="268"/>
      <c r="E25" s="274"/>
      <c r="F25" s="275"/>
    </row>
    <row r="26" spans="2:6">
      <c r="B26" s="266"/>
      <c r="C26" s="267"/>
      <c r="D26" s="268"/>
      <c r="E26" s="274"/>
      <c r="F26" s="275"/>
    </row>
    <row r="27" spans="2:6" ht="15" customHeight="1">
      <c r="B27" s="266"/>
      <c r="C27" s="267"/>
      <c r="D27" s="268"/>
      <c r="E27" s="274"/>
      <c r="F27" s="275"/>
    </row>
    <row r="28" spans="2:6" ht="15" customHeight="1">
      <c r="B28" s="266"/>
      <c r="C28" s="267"/>
      <c r="D28" s="268"/>
      <c r="E28" s="274"/>
      <c r="F28" s="275"/>
    </row>
    <row r="29" spans="2:6" ht="15" customHeight="1">
      <c r="B29" s="266"/>
      <c r="C29" s="267"/>
      <c r="D29" s="268"/>
      <c r="E29" s="274"/>
      <c r="F29" s="275"/>
    </row>
    <row r="30" spans="2:6" ht="15" customHeight="1">
      <c r="B30" s="266"/>
      <c r="C30" s="267"/>
      <c r="D30" s="268"/>
      <c r="E30" s="274"/>
      <c r="F30" s="275"/>
    </row>
    <row r="31" spans="2:6" ht="15" customHeight="1" thickBot="1">
      <c r="B31" s="269"/>
      <c r="C31" s="270"/>
      <c r="D31" s="271"/>
      <c r="E31" s="276"/>
      <c r="F31" s="277"/>
    </row>
    <row r="32" spans="2:6" ht="15" customHeight="1" thickBot="1">
      <c r="B32" s="259" t="s">
        <v>94</v>
      </c>
      <c r="C32" s="260"/>
      <c r="D32" s="260"/>
      <c r="E32" s="261" t="s">
        <v>95</v>
      </c>
      <c r="F32" s="262"/>
    </row>
    <row r="33" spans="2:6" ht="15.75" customHeight="1">
      <c r="B33" s="244" t="s">
        <v>96</v>
      </c>
      <c r="C33" s="245"/>
      <c r="D33" s="246"/>
      <c r="E33" s="253" t="s">
        <v>97</v>
      </c>
      <c r="F33" s="254"/>
    </row>
    <row r="34" spans="2:6">
      <c r="B34" s="247"/>
      <c r="C34" s="248"/>
      <c r="D34" s="249"/>
      <c r="E34" s="255"/>
      <c r="F34" s="256"/>
    </row>
    <row r="35" spans="2:6">
      <c r="B35" s="247"/>
      <c r="C35" s="248"/>
      <c r="D35" s="249"/>
      <c r="E35" s="255"/>
      <c r="F35" s="256"/>
    </row>
    <row r="36" spans="2:6">
      <c r="B36" s="247"/>
      <c r="C36" s="248"/>
      <c r="D36" s="249"/>
      <c r="E36" s="255"/>
      <c r="F36" s="256"/>
    </row>
    <row r="37" spans="2:6">
      <c r="B37" s="247"/>
      <c r="C37" s="248"/>
      <c r="D37" s="249"/>
      <c r="E37" s="255"/>
      <c r="F37" s="256"/>
    </row>
    <row r="38" spans="2:6">
      <c r="B38" s="247"/>
      <c r="C38" s="248"/>
      <c r="D38" s="249"/>
      <c r="E38" s="255"/>
      <c r="F38" s="256"/>
    </row>
    <row r="39" spans="2:6">
      <c r="B39" s="247"/>
      <c r="C39" s="248"/>
      <c r="D39" s="249"/>
      <c r="E39" s="255"/>
      <c r="F39" s="256"/>
    </row>
    <row r="40" spans="2:6">
      <c r="B40" s="247"/>
      <c r="C40" s="248"/>
      <c r="D40" s="249"/>
      <c r="E40" s="255"/>
      <c r="F40" s="256"/>
    </row>
    <row r="41" spans="2:6">
      <c r="B41" s="247"/>
      <c r="C41" s="248"/>
      <c r="D41" s="249"/>
      <c r="E41" s="255"/>
      <c r="F41" s="256"/>
    </row>
    <row r="42" spans="2:6">
      <c r="B42" s="247"/>
      <c r="C42" s="248"/>
      <c r="D42" s="249"/>
      <c r="E42" s="255"/>
      <c r="F42" s="256"/>
    </row>
    <row r="43" spans="2:6" ht="15.75" thickBot="1">
      <c r="B43" s="250"/>
      <c r="C43" s="251"/>
      <c r="D43" s="252"/>
      <c r="E43" s="257"/>
      <c r="F43" s="258"/>
    </row>
  </sheetData>
  <mergeCells count="17">
    <mergeCell ref="B10:F10"/>
    <mergeCell ref="B11:C11"/>
    <mergeCell ref="B12:C12"/>
    <mergeCell ref="B14:F14"/>
    <mergeCell ref="B17:D17"/>
    <mergeCell ref="E17:F17"/>
    <mergeCell ref="B2:B5"/>
    <mergeCell ref="C2:E5"/>
    <mergeCell ref="C7:F7"/>
    <mergeCell ref="C8:F8"/>
    <mergeCell ref="B9:F9"/>
    <mergeCell ref="B33:D43"/>
    <mergeCell ref="E33:F43"/>
    <mergeCell ref="B32:D32"/>
    <mergeCell ref="E32:F32"/>
    <mergeCell ref="B18:D31"/>
    <mergeCell ref="E18:F31"/>
  </mergeCells>
  <dataValidations count="1">
    <dataValidation type="list" allowBlank="1" showInputMessage="1" showErrorMessage="1" sqref="B12:C12" xr:uid="{00000000-0002-0000-0100-000000000000}">
      <formula1>$AZ$1:$AZ$4</formula1>
    </dataValidation>
  </dataValidations>
  <pageMargins left="0.7" right="0.7" top="0.75" bottom="0.75" header="0.3" footer="0.3"/>
  <pageSetup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002060"/>
  </sheetPr>
  <dimension ref="A1:BQ74"/>
  <sheetViews>
    <sheetView tabSelected="1" topLeftCell="H13" zoomScale="80" zoomScaleNormal="80" workbookViewId="0">
      <selection activeCell="P19" sqref="P19:P23"/>
    </sheetView>
  </sheetViews>
  <sheetFormatPr defaultColWidth="11.42578125" defaultRowHeight="16.5"/>
  <cols>
    <col min="1" max="1" width="4" style="2" bestFit="1" customWidth="1"/>
    <col min="2" max="2" width="14.140625" style="2" customWidth="1"/>
    <col min="3" max="3" width="14.42578125" style="2" customWidth="1"/>
    <col min="4" max="4" width="16.140625" style="2" customWidth="1"/>
    <col min="5" max="5" width="32.42578125" style="1" customWidth="1"/>
    <col min="6" max="6" width="19" style="5" customWidth="1"/>
    <col min="7" max="7" width="17.85546875" style="1" customWidth="1"/>
    <col min="8" max="8" width="16.5703125" style="1" customWidth="1"/>
    <col min="9" max="9" width="6.28515625" style="1" bestFit="1" customWidth="1"/>
    <col min="10" max="10" width="27.28515625" style="1" bestFit="1" customWidth="1"/>
    <col min="11" max="11" width="16.28515625" style="1" hidden="1" customWidth="1"/>
    <col min="12" max="12" width="17.5703125" style="1" customWidth="1"/>
    <col min="13" max="13" width="6.28515625" style="1" bestFit="1" customWidth="1"/>
    <col min="14" max="14" width="16" style="1" customWidth="1"/>
    <col min="15" max="15" width="5.85546875" style="3" customWidth="1"/>
    <col min="16" max="16" width="43.5703125" style="177" customWidth="1"/>
    <col min="17" max="17" width="15.140625" style="1" bestFit="1" customWidth="1"/>
    <col min="18" max="18" width="6.85546875" style="1" customWidth="1"/>
    <col min="19" max="19" width="5" style="1" customWidth="1"/>
    <col min="20" max="20" width="5.5703125" style="1" customWidth="1"/>
    <col min="21" max="21" width="7.140625" style="1" customWidth="1"/>
    <col min="22" max="22" width="6.7109375" style="1" customWidth="1"/>
    <col min="23" max="23" width="7.5703125" style="1" customWidth="1"/>
    <col min="24" max="24" width="9.28515625" style="1" hidden="1" customWidth="1"/>
    <col min="25" max="25" width="8.7109375" style="1" customWidth="1"/>
    <col min="26" max="26" width="10.42578125" style="1" customWidth="1"/>
    <col min="27" max="27" width="9.28515625" style="1" customWidth="1"/>
    <col min="28" max="28" width="9.140625" style="1" customWidth="1"/>
    <col min="29" max="29" width="8.42578125" style="1" customWidth="1"/>
    <col min="30" max="30" width="7.28515625" style="1" customWidth="1"/>
    <col min="31" max="31" width="23" style="1" customWidth="1"/>
    <col min="32" max="32" width="18.85546875" style="1" customWidth="1"/>
    <col min="33" max="34" width="14.5703125" style="1" customWidth="1"/>
    <col min="35" max="35" width="14.85546875" style="1" customWidth="1"/>
    <col min="36" max="36" width="18.5703125" style="1" customWidth="1"/>
    <col min="37" max="37" width="21" style="1" customWidth="1"/>
    <col min="38" max="16384" width="11.42578125" style="1"/>
  </cols>
  <sheetData>
    <row r="1" spans="1:69" ht="15" customHeight="1">
      <c r="A1" s="349"/>
      <c r="B1" s="350"/>
      <c r="C1" s="350"/>
      <c r="D1" s="351"/>
      <c r="E1" s="325" t="s">
        <v>98</v>
      </c>
      <c r="F1" s="326"/>
      <c r="G1" s="326"/>
      <c r="H1" s="326"/>
      <c r="I1" s="326"/>
      <c r="J1" s="326"/>
      <c r="K1" s="326"/>
      <c r="L1" s="326"/>
      <c r="M1" s="326"/>
      <c r="N1" s="326"/>
      <c r="O1" s="326"/>
      <c r="P1" s="326"/>
      <c r="Q1" s="326"/>
      <c r="R1" s="326"/>
      <c r="S1" s="326"/>
      <c r="T1" s="326"/>
      <c r="U1" s="326"/>
      <c r="V1" s="326"/>
      <c r="W1" s="326"/>
      <c r="X1" s="326"/>
      <c r="Y1" s="326"/>
      <c r="Z1" s="326"/>
      <c r="AA1" s="326"/>
      <c r="AB1" s="326"/>
      <c r="AC1" s="326"/>
      <c r="AD1" s="326"/>
      <c r="AE1" s="326"/>
      <c r="AF1" s="326"/>
      <c r="AG1" s="326"/>
      <c r="AH1" s="326"/>
      <c r="AI1" s="327"/>
      <c r="AJ1" s="323" t="s">
        <v>99</v>
      </c>
      <c r="AK1" s="324"/>
    </row>
    <row r="2" spans="1:69" ht="15" customHeight="1">
      <c r="A2" s="352"/>
      <c r="B2" s="353"/>
      <c r="C2" s="353"/>
      <c r="D2" s="354"/>
      <c r="E2" s="328"/>
      <c r="F2" s="329"/>
      <c r="G2" s="329"/>
      <c r="H2" s="329"/>
      <c r="I2" s="329"/>
      <c r="J2" s="329"/>
      <c r="K2" s="329"/>
      <c r="L2" s="329"/>
      <c r="M2" s="329"/>
      <c r="N2" s="329"/>
      <c r="O2" s="329"/>
      <c r="P2" s="329"/>
      <c r="Q2" s="329"/>
      <c r="R2" s="329"/>
      <c r="S2" s="329"/>
      <c r="T2" s="329"/>
      <c r="U2" s="329"/>
      <c r="V2" s="329"/>
      <c r="W2" s="329"/>
      <c r="X2" s="329"/>
      <c r="Y2" s="329"/>
      <c r="Z2" s="329"/>
      <c r="AA2" s="329"/>
      <c r="AB2" s="329"/>
      <c r="AC2" s="329"/>
      <c r="AD2" s="329"/>
      <c r="AE2" s="329"/>
      <c r="AF2" s="329"/>
      <c r="AG2" s="329"/>
      <c r="AH2" s="329"/>
      <c r="AI2" s="330"/>
      <c r="AJ2" s="323" t="s">
        <v>100</v>
      </c>
      <c r="AK2" s="324"/>
    </row>
    <row r="3" spans="1:69" ht="15" customHeight="1">
      <c r="A3" s="352"/>
      <c r="B3" s="353"/>
      <c r="C3" s="353"/>
      <c r="D3" s="354"/>
      <c r="E3" s="328"/>
      <c r="F3" s="329"/>
      <c r="G3" s="329"/>
      <c r="H3" s="329"/>
      <c r="I3" s="329"/>
      <c r="J3" s="329"/>
      <c r="K3" s="329"/>
      <c r="L3" s="329"/>
      <c r="M3" s="329"/>
      <c r="N3" s="329"/>
      <c r="O3" s="329"/>
      <c r="P3" s="329"/>
      <c r="Q3" s="329"/>
      <c r="R3" s="329"/>
      <c r="S3" s="329"/>
      <c r="T3" s="329"/>
      <c r="U3" s="329"/>
      <c r="V3" s="329"/>
      <c r="W3" s="329"/>
      <c r="X3" s="329"/>
      <c r="Y3" s="329"/>
      <c r="Z3" s="329"/>
      <c r="AA3" s="329"/>
      <c r="AB3" s="329"/>
      <c r="AC3" s="329"/>
      <c r="AD3" s="329"/>
      <c r="AE3" s="329"/>
      <c r="AF3" s="329"/>
      <c r="AG3" s="329"/>
      <c r="AH3" s="329"/>
      <c r="AI3" s="330"/>
      <c r="AJ3" s="323" t="s">
        <v>101</v>
      </c>
      <c r="AK3" s="324"/>
      <c r="AL3" s="8"/>
      <c r="AM3" s="8"/>
      <c r="AN3" s="8"/>
      <c r="AO3" s="8"/>
      <c r="AP3" s="8"/>
      <c r="AQ3" s="8"/>
      <c r="AR3" s="8"/>
      <c r="AS3" s="8"/>
      <c r="AT3" s="8"/>
      <c r="AU3" s="8"/>
      <c r="AV3" s="8"/>
      <c r="AW3" s="8"/>
      <c r="AX3" s="8"/>
      <c r="AY3" s="8"/>
      <c r="AZ3" s="8"/>
      <c r="BA3" s="8"/>
      <c r="BB3" s="8"/>
      <c r="BC3" s="8"/>
      <c r="BD3" s="8"/>
      <c r="BE3" s="8"/>
      <c r="BF3" s="8"/>
      <c r="BG3" s="8"/>
      <c r="BH3" s="8"/>
      <c r="BI3" s="8"/>
      <c r="BJ3" s="8"/>
      <c r="BK3" s="8"/>
      <c r="BL3" s="8"/>
      <c r="BM3" s="8"/>
      <c r="BN3" s="8"/>
      <c r="BO3" s="8"/>
      <c r="BP3" s="8"/>
      <c r="BQ3" s="8"/>
    </row>
    <row r="4" spans="1:69" ht="15" customHeight="1">
      <c r="A4" s="355"/>
      <c r="B4" s="356"/>
      <c r="C4" s="356"/>
      <c r="D4" s="357"/>
      <c r="E4" s="331"/>
      <c r="F4" s="332"/>
      <c r="G4" s="332"/>
      <c r="H4" s="332"/>
      <c r="I4" s="332"/>
      <c r="J4" s="332"/>
      <c r="K4" s="332"/>
      <c r="L4" s="332"/>
      <c r="M4" s="332"/>
      <c r="N4" s="332"/>
      <c r="O4" s="332"/>
      <c r="P4" s="332"/>
      <c r="Q4" s="332"/>
      <c r="R4" s="332"/>
      <c r="S4" s="332"/>
      <c r="T4" s="332"/>
      <c r="U4" s="332"/>
      <c r="V4" s="332"/>
      <c r="W4" s="332"/>
      <c r="X4" s="332"/>
      <c r="Y4" s="332"/>
      <c r="Z4" s="332"/>
      <c r="AA4" s="332"/>
      <c r="AB4" s="332"/>
      <c r="AC4" s="332"/>
      <c r="AD4" s="332"/>
      <c r="AE4" s="332"/>
      <c r="AF4" s="332"/>
      <c r="AG4" s="332"/>
      <c r="AH4" s="332"/>
      <c r="AI4" s="333"/>
      <c r="AJ4" s="323" t="s">
        <v>102</v>
      </c>
      <c r="AK4" s="324"/>
      <c r="AL4" s="8"/>
      <c r="AM4" s="8"/>
      <c r="AN4" s="8"/>
      <c r="AO4" s="8"/>
      <c r="AP4" s="8"/>
      <c r="AQ4" s="8"/>
      <c r="AR4" s="8"/>
      <c r="AS4" s="8"/>
      <c r="AT4" s="8"/>
      <c r="AU4" s="8"/>
      <c r="AV4" s="8"/>
      <c r="AW4" s="8"/>
      <c r="AX4" s="8"/>
      <c r="AY4" s="8"/>
      <c r="AZ4" s="8"/>
      <c r="BA4" s="8"/>
      <c r="BB4" s="8"/>
      <c r="BC4" s="8"/>
      <c r="BD4" s="8"/>
      <c r="BE4" s="8"/>
      <c r="BF4" s="8"/>
      <c r="BG4" s="8"/>
      <c r="BH4" s="8"/>
      <c r="BI4" s="8"/>
      <c r="BJ4" s="8"/>
      <c r="BK4" s="8"/>
      <c r="BL4" s="8"/>
      <c r="BM4" s="8"/>
      <c r="BN4" s="8"/>
      <c r="BO4" s="8"/>
      <c r="BP4" s="8"/>
      <c r="BQ4" s="8"/>
    </row>
    <row r="5" spans="1:69" ht="16.5" customHeight="1">
      <c r="A5" s="28"/>
      <c r="B5" s="29"/>
      <c r="C5" s="28"/>
      <c r="D5" s="28"/>
      <c r="E5" s="8"/>
      <c r="F5" s="27"/>
      <c r="G5" s="8"/>
      <c r="H5" s="8"/>
      <c r="I5" s="8"/>
      <c r="J5" s="8"/>
      <c r="K5" s="8"/>
      <c r="L5" s="8"/>
      <c r="M5" s="8"/>
      <c r="N5" s="8"/>
      <c r="O5" s="26"/>
      <c r="P5" s="176"/>
      <c r="Q5" s="8"/>
      <c r="R5" s="8"/>
      <c r="S5" s="8"/>
      <c r="T5" s="8"/>
      <c r="U5" s="8"/>
      <c r="V5" s="8"/>
      <c r="W5" s="8"/>
      <c r="X5" s="8"/>
      <c r="Y5" s="8"/>
      <c r="Z5" s="8"/>
      <c r="AA5" s="8"/>
      <c r="AB5" s="8"/>
      <c r="AC5" s="8"/>
      <c r="AD5" s="8"/>
      <c r="AE5" s="8"/>
      <c r="AF5" s="8"/>
      <c r="AG5" s="8"/>
      <c r="AH5" s="8"/>
      <c r="AI5" s="8"/>
      <c r="AJ5" s="8"/>
      <c r="AK5" s="8"/>
      <c r="AL5" s="8"/>
      <c r="AM5" s="8"/>
      <c r="AN5" s="8"/>
      <c r="AO5" s="8"/>
      <c r="AP5" s="8"/>
      <c r="AQ5" s="8"/>
      <c r="AR5" s="8"/>
      <c r="AS5" s="8"/>
      <c r="AT5" s="8"/>
      <c r="AU5" s="8"/>
      <c r="AV5" s="8"/>
      <c r="AW5" s="8"/>
      <c r="AX5" s="8"/>
      <c r="AY5" s="8"/>
      <c r="AZ5" s="8"/>
      <c r="BA5" s="8"/>
      <c r="BB5" s="8"/>
      <c r="BC5" s="8"/>
      <c r="BD5" s="8"/>
      <c r="BE5" s="8"/>
      <c r="BF5" s="8"/>
      <c r="BG5" s="8"/>
      <c r="BH5" s="8"/>
      <c r="BI5" s="8"/>
      <c r="BJ5" s="8"/>
      <c r="BK5" s="8"/>
      <c r="BL5" s="8"/>
      <c r="BM5" s="8"/>
      <c r="BN5" s="8"/>
      <c r="BO5" s="8"/>
      <c r="BP5" s="8"/>
      <c r="BQ5" s="8"/>
    </row>
    <row r="6" spans="1:69" ht="26.25" customHeight="1">
      <c r="A6" s="380" t="s">
        <v>103</v>
      </c>
      <c r="B6" s="381"/>
      <c r="C6" s="358" t="s">
        <v>78</v>
      </c>
      <c r="D6" s="359"/>
      <c r="E6" s="359"/>
      <c r="F6" s="359"/>
      <c r="G6" s="359"/>
      <c r="H6" s="359"/>
      <c r="I6" s="359"/>
      <c r="J6" s="359"/>
      <c r="K6" s="359"/>
      <c r="L6" s="359"/>
      <c r="M6" s="359"/>
      <c r="N6" s="360"/>
      <c r="O6" s="342"/>
      <c r="P6" s="342"/>
      <c r="Q6" s="342"/>
      <c r="R6" s="8"/>
      <c r="S6" s="8"/>
      <c r="T6" s="8"/>
      <c r="U6" s="8"/>
      <c r="V6" s="8"/>
      <c r="W6" s="8"/>
      <c r="X6" s="8"/>
      <c r="Y6" s="8"/>
      <c r="Z6" s="8"/>
      <c r="AA6" s="8"/>
      <c r="AB6" s="8"/>
      <c r="AC6" s="8"/>
      <c r="AD6" s="8"/>
      <c r="AE6" s="8"/>
      <c r="AF6" s="8"/>
      <c r="AG6" s="8"/>
      <c r="AH6" s="8"/>
      <c r="AI6" s="8"/>
      <c r="AJ6" s="8"/>
      <c r="AK6" s="8"/>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row>
    <row r="7" spans="1:69" ht="45" customHeight="1">
      <c r="A7" s="380" t="s">
        <v>104</v>
      </c>
      <c r="B7" s="381"/>
      <c r="C7" s="388" t="s">
        <v>86</v>
      </c>
      <c r="D7" s="389"/>
      <c r="E7" s="389"/>
      <c r="F7" s="389"/>
      <c r="G7" s="389"/>
      <c r="H7" s="389"/>
      <c r="I7" s="389"/>
      <c r="J7" s="389"/>
      <c r="K7" s="389"/>
      <c r="L7" s="389"/>
      <c r="M7" s="389"/>
      <c r="N7" s="390"/>
      <c r="O7" s="26"/>
      <c r="P7" s="176"/>
      <c r="Q7" s="8"/>
      <c r="R7" s="8"/>
      <c r="S7" s="8"/>
      <c r="T7" s="8"/>
      <c r="U7" s="8"/>
      <c r="V7" s="8"/>
      <c r="W7" s="8"/>
      <c r="X7" s="8"/>
      <c r="Y7" s="8"/>
      <c r="Z7" s="8"/>
      <c r="AA7" s="8"/>
      <c r="AB7" s="8"/>
      <c r="AC7" s="8"/>
      <c r="AD7" s="8"/>
      <c r="AE7" s="8"/>
      <c r="AF7" s="8"/>
      <c r="AG7" s="8"/>
      <c r="AH7" s="8"/>
      <c r="AI7" s="8"/>
      <c r="AJ7" s="8"/>
      <c r="AK7" s="8"/>
      <c r="AL7" s="8"/>
      <c r="AM7" s="8"/>
      <c r="AN7" s="8"/>
      <c r="AO7" s="8"/>
      <c r="AP7" s="8"/>
      <c r="AQ7" s="8"/>
      <c r="AR7" s="8"/>
      <c r="AS7" s="8"/>
      <c r="AT7" s="8"/>
      <c r="AU7" s="8"/>
      <c r="AV7" s="8"/>
      <c r="AW7" s="8"/>
      <c r="AX7" s="8"/>
      <c r="AY7" s="8"/>
      <c r="AZ7" s="8"/>
      <c r="BA7" s="8"/>
      <c r="BB7" s="8"/>
      <c r="BC7" s="8"/>
      <c r="BD7" s="8"/>
      <c r="BE7" s="8"/>
      <c r="BF7" s="8"/>
      <c r="BG7" s="8"/>
      <c r="BH7" s="8"/>
      <c r="BI7" s="8"/>
      <c r="BJ7" s="8"/>
      <c r="BK7" s="8"/>
      <c r="BL7" s="8"/>
      <c r="BM7" s="8"/>
      <c r="BN7" s="8"/>
      <c r="BO7" s="8"/>
      <c r="BP7" s="8"/>
      <c r="BQ7" s="8"/>
    </row>
    <row r="8" spans="1:69" ht="45" customHeight="1">
      <c r="A8" s="380" t="s">
        <v>105</v>
      </c>
      <c r="B8" s="381"/>
      <c r="C8" s="388" t="s">
        <v>80</v>
      </c>
      <c r="D8" s="389"/>
      <c r="E8" s="389"/>
      <c r="F8" s="389"/>
      <c r="G8" s="389"/>
      <c r="H8" s="389"/>
      <c r="I8" s="389"/>
      <c r="J8" s="389"/>
      <c r="K8" s="389"/>
      <c r="L8" s="389"/>
      <c r="M8" s="389"/>
      <c r="N8" s="390"/>
      <c r="O8" s="26"/>
      <c r="P8" s="176"/>
      <c r="Q8" s="8"/>
      <c r="R8" s="8"/>
      <c r="S8" s="8"/>
      <c r="T8" s="8"/>
      <c r="U8" s="8"/>
      <c r="V8" s="8"/>
      <c r="W8" s="8"/>
      <c r="X8" s="8"/>
      <c r="Y8" s="8"/>
      <c r="Z8" s="8"/>
      <c r="AA8" s="8"/>
      <c r="AB8" s="8"/>
      <c r="AC8" s="8"/>
      <c r="AD8" s="8"/>
      <c r="AE8" s="8"/>
      <c r="AF8" s="8"/>
      <c r="AG8" s="8"/>
      <c r="AH8" s="8"/>
      <c r="AI8" s="8"/>
      <c r="AJ8" s="8"/>
      <c r="AK8" s="8"/>
      <c r="AL8" s="8"/>
      <c r="AM8" s="8"/>
      <c r="AN8" s="8"/>
      <c r="AO8" s="8"/>
      <c r="AP8" s="8"/>
      <c r="AQ8" s="8"/>
      <c r="AR8" s="8"/>
      <c r="AS8" s="8"/>
      <c r="AT8" s="8"/>
      <c r="AU8" s="8"/>
      <c r="AV8" s="8"/>
      <c r="AW8" s="8"/>
      <c r="AX8" s="8"/>
      <c r="AY8" s="8"/>
      <c r="AZ8" s="8"/>
      <c r="BA8" s="8"/>
      <c r="BB8" s="8"/>
      <c r="BC8" s="8"/>
      <c r="BD8" s="8"/>
      <c r="BE8" s="8"/>
      <c r="BF8" s="8"/>
      <c r="BG8" s="8"/>
      <c r="BH8" s="8"/>
      <c r="BI8" s="8"/>
      <c r="BJ8" s="8"/>
      <c r="BK8" s="8"/>
      <c r="BL8" s="8"/>
      <c r="BM8" s="8"/>
      <c r="BN8" s="8"/>
      <c r="BO8" s="8"/>
      <c r="BP8" s="8"/>
      <c r="BQ8" s="8"/>
    </row>
    <row r="9" spans="1:69">
      <c r="A9" s="343" t="s">
        <v>106</v>
      </c>
      <c r="B9" s="344"/>
      <c r="C9" s="344"/>
      <c r="D9" s="344"/>
      <c r="E9" s="344"/>
      <c r="F9" s="344"/>
      <c r="G9" s="345"/>
      <c r="H9" s="343" t="s">
        <v>107</v>
      </c>
      <c r="I9" s="344"/>
      <c r="J9" s="344"/>
      <c r="K9" s="344"/>
      <c r="L9" s="344"/>
      <c r="M9" s="344"/>
      <c r="N9" s="345"/>
      <c r="O9" s="343" t="s">
        <v>108</v>
      </c>
      <c r="P9" s="344"/>
      <c r="Q9" s="344"/>
      <c r="R9" s="344"/>
      <c r="S9" s="344"/>
      <c r="T9" s="344"/>
      <c r="U9" s="344"/>
      <c r="V9" s="344"/>
      <c r="W9" s="345"/>
      <c r="X9" s="343" t="s">
        <v>109</v>
      </c>
      <c r="Y9" s="344"/>
      <c r="Z9" s="344"/>
      <c r="AA9" s="344"/>
      <c r="AB9" s="344"/>
      <c r="AC9" s="344"/>
      <c r="AD9" s="345"/>
      <c r="AE9" s="343" t="s">
        <v>110</v>
      </c>
      <c r="AF9" s="344"/>
      <c r="AG9" s="344"/>
      <c r="AH9" s="344"/>
      <c r="AI9" s="344"/>
      <c r="AJ9" s="344"/>
      <c r="AK9" s="345"/>
      <c r="AL9" s="8"/>
      <c r="AM9" s="8"/>
      <c r="AN9" s="8"/>
      <c r="AO9" s="8"/>
      <c r="AP9" s="8"/>
      <c r="AQ9" s="8"/>
      <c r="AR9" s="8"/>
      <c r="AS9" s="8"/>
      <c r="AT9" s="8"/>
      <c r="AU9" s="8"/>
      <c r="AV9" s="8"/>
      <c r="AW9" s="8"/>
      <c r="AX9" s="8"/>
      <c r="AY9" s="8"/>
      <c r="AZ9" s="8"/>
      <c r="BA9" s="8"/>
      <c r="BB9" s="8"/>
      <c r="BC9" s="8"/>
      <c r="BD9" s="8"/>
      <c r="BE9" s="8"/>
      <c r="BF9" s="8"/>
      <c r="BG9" s="8"/>
      <c r="BH9" s="8"/>
      <c r="BI9" s="8"/>
      <c r="BJ9" s="8"/>
      <c r="BK9" s="8"/>
      <c r="BL9" s="8"/>
      <c r="BM9" s="8"/>
      <c r="BN9" s="8"/>
      <c r="BO9" s="8"/>
      <c r="BP9" s="8"/>
      <c r="BQ9" s="8"/>
    </row>
    <row r="10" spans="1:69" ht="16.5" customHeight="1">
      <c r="A10" s="382" t="s">
        <v>111</v>
      </c>
      <c r="B10" s="385" t="s">
        <v>23</v>
      </c>
      <c r="C10" s="341" t="s">
        <v>25</v>
      </c>
      <c r="D10" s="341" t="s">
        <v>27</v>
      </c>
      <c r="E10" s="384" t="s">
        <v>29</v>
      </c>
      <c r="F10" s="340" t="s">
        <v>31</v>
      </c>
      <c r="G10" s="341" t="s">
        <v>112</v>
      </c>
      <c r="H10" s="392" t="s">
        <v>113</v>
      </c>
      <c r="I10" s="393" t="s">
        <v>114</v>
      </c>
      <c r="J10" s="340" t="s">
        <v>115</v>
      </c>
      <c r="K10" s="340" t="s">
        <v>116</v>
      </c>
      <c r="L10" s="395" t="s">
        <v>117</v>
      </c>
      <c r="M10" s="393" t="s">
        <v>114</v>
      </c>
      <c r="N10" s="341" t="s">
        <v>37</v>
      </c>
      <c r="O10" s="386" t="s">
        <v>118</v>
      </c>
      <c r="P10" s="379" t="s">
        <v>39</v>
      </c>
      <c r="Q10" s="340" t="s">
        <v>41</v>
      </c>
      <c r="R10" s="379" t="s">
        <v>119</v>
      </c>
      <c r="S10" s="379"/>
      <c r="T10" s="379"/>
      <c r="U10" s="379"/>
      <c r="V10" s="379"/>
      <c r="W10" s="379"/>
      <c r="X10" s="391" t="s">
        <v>120</v>
      </c>
      <c r="Y10" s="391" t="s">
        <v>121</v>
      </c>
      <c r="Z10" s="391" t="s">
        <v>114</v>
      </c>
      <c r="AA10" s="391" t="s">
        <v>122</v>
      </c>
      <c r="AB10" s="391" t="s">
        <v>114</v>
      </c>
      <c r="AC10" s="391" t="s">
        <v>123</v>
      </c>
      <c r="AD10" s="386" t="s">
        <v>57</v>
      </c>
      <c r="AE10" s="379" t="s">
        <v>110</v>
      </c>
      <c r="AF10" s="379" t="s">
        <v>124</v>
      </c>
      <c r="AG10" s="379" t="s">
        <v>125</v>
      </c>
      <c r="AH10" s="340" t="s">
        <v>126</v>
      </c>
      <c r="AI10" s="379" t="s">
        <v>127</v>
      </c>
      <c r="AJ10" s="379" t="s">
        <v>128</v>
      </c>
      <c r="AK10" s="379" t="s">
        <v>61</v>
      </c>
      <c r="AL10" s="8"/>
      <c r="AM10" s="8"/>
      <c r="AN10" s="8"/>
      <c r="AO10" s="8"/>
      <c r="AP10" s="8"/>
      <c r="AQ10" s="8"/>
      <c r="AR10" s="8"/>
      <c r="AS10" s="8"/>
      <c r="AT10" s="8"/>
      <c r="AU10" s="8"/>
      <c r="AV10" s="8"/>
      <c r="AW10" s="8"/>
      <c r="AX10" s="8"/>
      <c r="AY10" s="8"/>
      <c r="AZ10" s="8"/>
      <c r="BA10" s="8"/>
      <c r="BB10" s="8"/>
      <c r="BC10" s="8"/>
      <c r="BD10" s="8"/>
      <c r="BE10" s="8"/>
      <c r="BF10" s="8"/>
      <c r="BG10" s="8"/>
      <c r="BH10" s="8"/>
      <c r="BI10" s="8"/>
      <c r="BJ10" s="8"/>
      <c r="BK10" s="8"/>
      <c r="BL10" s="8"/>
      <c r="BM10" s="8"/>
      <c r="BN10" s="8"/>
      <c r="BO10" s="8"/>
      <c r="BP10" s="8"/>
      <c r="BQ10" s="8"/>
    </row>
    <row r="11" spans="1:69" s="4" customFormat="1" ht="94.5" customHeight="1">
      <c r="A11" s="383"/>
      <c r="B11" s="385"/>
      <c r="C11" s="379"/>
      <c r="D11" s="379"/>
      <c r="E11" s="385"/>
      <c r="F11" s="341"/>
      <c r="G11" s="379"/>
      <c r="H11" s="341"/>
      <c r="I11" s="394"/>
      <c r="J11" s="341"/>
      <c r="K11" s="341"/>
      <c r="L11" s="394"/>
      <c r="M11" s="394"/>
      <c r="N11" s="379"/>
      <c r="O11" s="387"/>
      <c r="P11" s="379"/>
      <c r="Q11" s="341"/>
      <c r="R11" s="7" t="s">
        <v>129</v>
      </c>
      <c r="S11" s="7" t="s">
        <v>130</v>
      </c>
      <c r="T11" s="7" t="s">
        <v>131</v>
      </c>
      <c r="U11" s="7" t="s">
        <v>132</v>
      </c>
      <c r="V11" s="7" t="s">
        <v>133</v>
      </c>
      <c r="W11" s="7" t="s">
        <v>134</v>
      </c>
      <c r="X11" s="391"/>
      <c r="Y11" s="391"/>
      <c r="Z11" s="391"/>
      <c r="AA11" s="391"/>
      <c r="AB11" s="391"/>
      <c r="AC11" s="391"/>
      <c r="AD11" s="387"/>
      <c r="AE11" s="379"/>
      <c r="AF11" s="379"/>
      <c r="AG11" s="379"/>
      <c r="AH11" s="341"/>
      <c r="AI11" s="379"/>
      <c r="AJ11" s="379"/>
      <c r="AK11" s="379"/>
      <c r="AL11" s="25"/>
      <c r="AM11" s="25"/>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row>
    <row r="12" spans="1:69" s="3" customFormat="1" ht="81.75" customHeight="1">
      <c r="A12" s="305">
        <v>1</v>
      </c>
      <c r="B12" s="364" t="s">
        <v>135</v>
      </c>
      <c r="C12" s="364" t="s">
        <v>136</v>
      </c>
      <c r="D12" s="405" t="s">
        <v>137</v>
      </c>
      <c r="E12" s="405" t="s">
        <v>138</v>
      </c>
      <c r="F12" s="364" t="s">
        <v>139</v>
      </c>
      <c r="G12" s="367">
        <v>20</v>
      </c>
      <c r="H12" s="402" t="str">
        <f>IF(G12&lt;=0,"",IF(G12&lt;=2,"Muy Baja",IF(G12&lt;=24,"Baja",IF(G12&lt;=500,"Media",IF(G12&lt;=5000,"Alta","Muy Alta")))))</f>
        <v>Baja</v>
      </c>
      <c r="I12" s="346">
        <f>IF(H12="","",IF(H12="Muy Baja",0.2,IF(H12="Baja",0.4,IF(H12="Media",0.6,IF(H12="Alta",0.8,IF(H12="Muy Alta",1,))))))</f>
        <v>0.4</v>
      </c>
      <c r="J12" s="376" t="s">
        <v>140</v>
      </c>
      <c r="K12" s="346" t="str">
        <f>IF(NOT(ISERROR(MATCH(J12,'Tabla Impacto'!$B$221:$B$223,0))),'Tabla Impacto'!$F$223&amp;"Por favor no seleccionar los criterios de impacto(Afectación Económica o presupuestal y Pérdida Reputacional)",J12)</f>
        <v xml:space="preserve">     El riesgo afecta la imagen de la entidad con algunos usuarios de relevancia frente al logro de los objetivos</v>
      </c>
      <c r="L12" s="402" t="str">
        <f>IF(OR(K12='Tabla Impacto'!$C$11,K12='Tabla Impacto'!$D$11),"Leve",IF(OR(K12='Tabla Impacto'!$C$12,K12='Tabla Impacto'!$D$12),"Menor",IF(OR(K12='Tabla Impacto'!$C$13,K12='Tabla Impacto'!$D$13),"Moderado",IF(OR(K12='Tabla Impacto'!$C$14,K12='Tabla Impacto'!$D$14),"Mayor",IF(OR(K12='Tabla Impacto'!$C$15,K12='Tabla Impacto'!$D$15),"Catastrófico","")))))</f>
        <v>Moderado</v>
      </c>
      <c r="M12" s="346">
        <f>IF(L12="","",IF(L12="Leve",0.2,IF(L12="Menor",0.4,IF(L12="Moderado",0.6,IF(L12="Mayor",0.8,IF(L12="Catastrófico",1,))))))</f>
        <v>0.6</v>
      </c>
      <c r="N12" s="408" t="str">
        <f>IF(OR(AND(H12="Muy Baja",L12="Leve"),AND(H12="Muy Baja",L12="Menor"),AND(H12="Baja",L12="Leve")),"Bajo",IF(OR(AND(H12="Muy baja",L12="Moderado"),AND(H12="Baja",L12="Menor"),AND(H12="Baja",L12="Moderado"),AND(H12="Media",L12="Leve"),AND(H12="Media",L12="Menor"),AND(H12="Media",L12="Moderado"),AND(H12="Alta",L12="Leve"),AND(H12="Alta",L12="Menor")),"Moderado",IF(OR(AND(H12="Muy Baja",L12="Mayor"),AND(H12="Baja",L12="Mayor"),AND(H12="Media",L12="Mayor"),AND(H12="Alta",L12="Moderado"),AND(H12="Alta",L12="Mayor"),AND(H12="Muy Alta",L12="Leve"),AND(H12="Muy Alta",L12="Menor"),AND(H12="Muy Alta",L12="Moderado"),AND(H12="Muy Alta",L12="Mayor")),"Alto",IF(OR(AND(H12="Muy Baja",L12="Catastrófico"),AND(H12="Baja",L12="Catastrófico"),AND(H12="Media",L12="Catastrófico"),AND(H12="Alta",L12="Catastrófico"),AND(H12="Muy Alta",L12="Catastrófico")),"Extremo",""))))</f>
        <v>Moderado</v>
      </c>
      <c r="O12" s="6">
        <v>1</v>
      </c>
      <c r="P12" s="190" t="s">
        <v>141</v>
      </c>
      <c r="Q12" s="156" t="str">
        <f>IF(OR(R12="Preventivo",R12="Detectivo"),"Probabilidad",IF(R12="Correctivo","Impacto",""))</f>
        <v>Probabilidad</v>
      </c>
      <c r="R12" s="151" t="s">
        <v>142</v>
      </c>
      <c r="S12" s="151" t="s">
        <v>143</v>
      </c>
      <c r="T12" s="152" t="str">
        <f>IF(AND(R12="Preventivo",S12="Automático"),"50%",IF(AND(R12="Preventivo",S12="Manual"),"40%",IF(AND(R12="Detectivo",S12="Automático"),"40%",IF(AND(R12="Detectivo",S12="Manual"),"30%",IF(AND(R12="Correctivo",S12="Automático"),"35%",IF(AND(R12="Correctivo",S12="Manual"),"25%",""))))))</f>
        <v>30%</v>
      </c>
      <c r="U12" s="151" t="s">
        <v>144</v>
      </c>
      <c r="V12" s="151" t="s">
        <v>145</v>
      </c>
      <c r="W12" s="151" t="s">
        <v>146</v>
      </c>
      <c r="X12" s="153">
        <f>IFERROR(IF(Q12="Probabilidad",(I12-(+I12*T12)),IF(Q12="Impacto",I12,"")),"")</f>
        <v>0.28000000000000003</v>
      </c>
      <c r="Y12" s="154" t="str">
        <f>IFERROR(IF(X12="","",IF(X12&lt;=0.2,"Muy Baja",IF(X12&lt;=0.4,"Baja",IF(X12&lt;=0.6,"Media",IF(X12&lt;=0.8,"Alta","Muy Alta"))))),"")</f>
        <v>Baja</v>
      </c>
      <c r="Z12" s="155">
        <f>+X12</f>
        <v>0.28000000000000003</v>
      </c>
      <c r="AA12" s="154" t="str">
        <f>IFERROR(IF(AB12="","",IF(AB12&lt;=0.2,"Leve",IF(AB12&lt;=0.4,"Menor",IF(AB12&lt;=0.6,"Moderado",IF(AB12&lt;=0.8,"Mayor","Catastrófico"))))),"")</f>
        <v>Moderado</v>
      </c>
      <c r="AB12" s="155">
        <f>IFERROR(IF(Q12="Impacto",(M12-(+M12*T12)),IF(Q12="Probabilidad",M12,"")),"")</f>
        <v>0.6</v>
      </c>
      <c r="AC12" s="160" t="str">
        <f>IFERROR(IF(OR(AND(Y12="Muy Baja",AA12="Leve"),AND(Y12="Muy Baja",AA12="Menor"),AND(Y12="Baja",AA12="Leve")),"Bajo",IF(OR(AND(Y12="Muy baja",AA12="Moderado"),AND(Y12="Baja",AA12="Menor"),AND(Y12="Baja",AA12="Moderado"),AND(Y12="Media",AA12="Leve"),AND(Y12="Media",AA12="Menor"),AND(Y12="Media",AA12="Moderado"),AND(Y12="Alta",AA12="Leve"),AND(Y12="Alta",AA12="Menor")),"Moderado",IF(OR(AND(Y12="Muy Baja",AA12="Mayor"),AND(Y12="Baja",AA12="Mayor"),AND(Y12="Media",AA12="Mayor"),AND(Y12="Alta",AA12="Moderado"),AND(Y12="Alta",AA12="Mayor"),AND(Y12="Muy Alta",AA12="Leve"),AND(Y12="Muy Alta",AA12="Menor"),AND(Y12="Muy Alta",AA12="Moderado"),AND(Y12="Muy Alta",AA12="Mayor")),"Alto",IF(OR(AND(Y12="Muy Baja",AA12="Catastrófico"),AND(Y12="Baja",AA12="Catastrófico"),AND(Y12="Media",AA12="Catastrófico"),AND(Y12="Alta",AA12="Catastrófico"),AND(Y12="Muy Alta",AA12="Catastrófico")),"Extremo","")))),"")</f>
        <v>Moderado</v>
      </c>
      <c r="AD12" s="157" t="s">
        <v>147</v>
      </c>
      <c r="AE12" s="171" t="s">
        <v>148</v>
      </c>
      <c r="AF12" s="191" t="s">
        <v>149</v>
      </c>
      <c r="AG12" s="172">
        <v>44377</v>
      </c>
      <c r="AH12" s="172">
        <v>44561</v>
      </c>
      <c r="AI12" s="159"/>
      <c r="AJ12" s="114"/>
      <c r="AK12" s="158"/>
      <c r="AL12" s="26"/>
      <c r="AM12" s="26"/>
      <c r="AN12" s="26"/>
      <c r="AO12" s="26"/>
      <c r="AP12" s="26"/>
      <c r="AQ12" s="26"/>
      <c r="AR12" s="26"/>
      <c r="AS12" s="26"/>
      <c r="AT12" s="26"/>
      <c r="AU12" s="26"/>
      <c r="AV12" s="26"/>
      <c r="AW12" s="26"/>
      <c r="AX12" s="26"/>
      <c r="AY12" s="26"/>
      <c r="AZ12" s="26"/>
      <c r="BA12" s="26"/>
      <c r="BB12" s="26"/>
      <c r="BC12" s="26"/>
      <c r="BD12" s="26"/>
      <c r="BE12" s="26"/>
      <c r="BF12" s="26"/>
      <c r="BG12" s="26"/>
      <c r="BH12" s="26"/>
      <c r="BI12" s="26"/>
      <c r="BJ12" s="26"/>
      <c r="BK12" s="26"/>
      <c r="BL12" s="26"/>
      <c r="BM12" s="26"/>
      <c r="BN12" s="26"/>
      <c r="BO12" s="26"/>
      <c r="BP12" s="26"/>
      <c r="BQ12" s="26"/>
    </row>
    <row r="13" spans="1:69" ht="81.75" customHeight="1">
      <c r="A13" s="306"/>
      <c r="B13" s="365"/>
      <c r="C13" s="365"/>
      <c r="D13" s="406"/>
      <c r="E13" s="406"/>
      <c r="F13" s="365"/>
      <c r="G13" s="368"/>
      <c r="H13" s="403"/>
      <c r="I13" s="347"/>
      <c r="J13" s="377"/>
      <c r="K13" s="347">
        <f>IF(NOT(ISERROR(MATCH(J13,_xlfn.ANCHORARRAY(E24),0))),I26&amp;"Por favor no seleccionar los criterios de impacto",J13)</f>
        <v>0</v>
      </c>
      <c r="L13" s="403"/>
      <c r="M13" s="347"/>
      <c r="N13" s="409"/>
      <c r="O13" s="305">
        <v>2</v>
      </c>
      <c r="P13" s="396" t="s">
        <v>150</v>
      </c>
      <c r="Q13" s="156" t="str">
        <f>IF(OR(R13="Preventivo",R13="Detectivo"),"Probabilidad",IF(R13="Correctivo","Impacto",""))</f>
        <v>Probabilidad</v>
      </c>
      <c r="R13" s="151" t="s">
        <v>142</v>
      </c>
      <c r="S13" s="151" t="s">
        <v>143</v>
      </c>
      <c r="T13" s="152" t="str">
        <f t="shared" ref="T13:T17" si="0">IF(AND(R13="Preventivo",S13="Automático"),"50%",IF(AND(R13="Preventivo",S13="Manual"),"40%",IF(AND(R13="Detectivo",S13="Automático"),"40%",IF(AND(R13="Detectivo",S13="Manual"),"30%",IF(AND(R13="Correctivo",S13="Automático"),"35%",IF(AND(R13="Correctivo",S13="Manual"),"25%",""))))))</f>
        <v>30%</v>
      </c>
      <c r="U13" s="151" t="s">
        <v>144</v>
      </c>
      <c r="V13" s="151" t="s">
        <v>145</v>
      </c>
      <c r="W13" s="151" t="s">
        <v>146</v>
      </c>
      <c r="X13" s="153">
        <f>IFERROR(IF(AND(Q12="Probabilidad",Q13="Probabilidad"),(Z12-(+Z12*T13)),IF(Q13="Probabilidad",(I12-(+I12*T13)),IF(Q13="Impacto",Z12,""))),"")</f>
        <v>0.19600000000000001</v>
      </c>
      <c r="Y13" s="154" t="str">
        <f t="shared" ref="Y13:Y71" si="1">IFERROR(IF(X13="","",IF(X13&lt;=0.2,"Muy Baja",IF(X13&lt;=0.4,"Baja",IF(X13&lt;=0.6,"Media",IF(X13&lt;=0.8,"Alta","Muy Alta"))))),"")</f>
        <v>Muy Baja</v>
      </c>
      <c r="Z13" s="155">
        <f t="shared" ref="Z13:Z17" si="2">+X13</f>
        <v>0.19600000000000001</v>
      </c>
      <c r="AA13" s="154" t="str">
        <f t="shared" ref="AA13:AA71" si="3">IFERROR(IF(AB13="","",IF(AB13&lt;=0.2,"Leve",IF(AB13&lt;=0.4,"Menor",IF(AB13&lt;=0.6,"Moderado",IF(AB13&lt;=0.8,"Mayor","Catastrófico"))))),"")</f>
        <v>Moderado</v>
      </c>
      <c r="AB13" s="155">
        <f>IFERROR(IF(AND(Q12="Impacto",Q13="Impacto"),(AB12-(+AB12*T13)),IF(Q13="Impacto",(M12-(+M12*T13)),IF(Q13="Probabilidad",AB12,""))),"")</f>
        <v>0.6</v>
      </c>
      <c r="AC13" s="160" t="str">
        <f t="shared" ref="AC13:AC17" si="4">IFERROR(IF(OR(AND(Y13="Muy Baja",AA13="Leve"),AND(Y13="Muy Baja",AA13="Menor"),AND(Y13="Baja",AA13="Leve")),"Bajo",IF(OR(AND(Y13="Muy baja",AA13="Moderado"),AND(Y13="Baja",AA13="Menor"),AND(Y13="Baja",AA13="Moderado"),AND(Y13="Media",AA13="Leve"),AND(Y13="Media",AA13="Menor"),AND(Y13="Media",AA13="Moderado"),AND(Y13="Alta",AA13="Leve"),AND(Y13="Alta",AA13="Menor")),"Moderado",IF(OR(AND(Y13="Muy Baja",AA13="Mayor"),AND(Y13="Baja",AA13="Mayor"),AND(Y13="Media",AA13="Mayor"),AND(Y13="Alta",AA13="Moderado"),AND(Y13="Alta",AA13="Mayor"),AND(Y13="Muy Alta",AA13="Leve"),AND(Y13="Muy Alta",AA13="Menor"),AND(Y13="Muy Alta",AA13="Moderado"),AND(Y13="Muy Alta",AA13="Mayor")),"Alto",IF(OR(AND(Y13="Muy Baja",AA13="Catastrófico"),AND(Y13="Baja",AA13="Catastrófico"),AND(Y13="Media",AA13="Catastrófico"),AND(Y13="Alta",AA13="Catastrófico"),AND(Y13="Muy Alta",AA13="Catastrófico")),"Extremo","")))),"")</f>
        <v>Moderado</v>
      </c>
      <c r="AD13" s="157" t="s">
        <v>147</v>
      </c>
      <c r="AE13" s="191" t="s">
        <v>151</v>
      </c>
      <c r="AF13" s="171" t="s">
        <v>152</v>
      </c>
      <c r="AG13" s="172">
        <v>44377</v>
      </c>
      <c r="AH13" s="172">
        <v>44561</v>
      </c>
      <c r="AI13" s="163"/>
      <c r="AJ13" s="110"/>
      <c r="AK13" s="162"/>
      <c r="AL13" s="8"/>
      <c r="AM13" s="8"/>
      <c r="AN13" s="8"/>
      <c r="AO13" s="8"/>
      <c r="AP13" s="8"/>
      <c r="AQ13" s="8"/>
      <c r="AR13" s="8"/>
      <c r="AS13" s="8"/>
      <c r="AT13" s="8"/>
      <c r="AU13" s="8"/>
      <c r="AV13" s="8"/>
      <c r="AW13" s="8"/>
      <c r="AX13" s="8"/>
      <c r="AY13" s="8"/>
      <c r="AZ13" s="8"/>
      <c r="BA13" s="8"/>
      <c r="BB13" s="8"/>
      <c r="BC13" s="8"/>
      <c r="BD13" s="8"/>
      <c r="BE13" s="8"/>
      <c r="BF13" s="8"/>
      <c r="BG13" s="8"/>
      <c r="BH13" s="8"/>
      <c r="BI13" s="8"/>
      <c r="BJ13" s="8"/>
      <c r="BK13" s="8"/>
      <c r="BL13" s="8"/>
      <c r="BM13" s="8"/>
      <c r="BN13" s="8"/>
      <c r="BO13" s="8"/>
      <c r="BP13" s="8"/>
      <c r="BQ13" s="8"/>
    </row>
    <row r="14" spans="1:69" ht="3.75" customHeight="1">
      <c r="A14" s="306"/>
      <c r="B14" s="365"/>
      <c r="C14" s="365"/>
      <c r="D14" s="406"/>
      <c r="E14" s="406"/>
      <c r="F14" s="365"/>
      <c r="G14" s="368"/>
      <c r="H14" s="403"/>
      <c r="I14" s="347"/>
      <c r="J14" s="377"/>
      <c r="K14" s="347">
        <f>IF(NOT(ISERROR(MATCH(J14,_xlfn.ANCHORARRAY(E25),0))),I27&amp;"Por favor no seleccionar los criterios de impacto",J14)</f>
        <v>0</v>
      </c>
      <c r="L14" s="403"/>
      <c r="M14" s="347"/>
      <c r="N14" s="409"/>
      <c r="O14" s="306"/>
      <c r="P14" s="397"/>
      <c r="Q14" s="102"/>
      <c r="R14" s="103"/>
      <c r="S14" s="103"/>
      <c r="T14" s="104"/>
      <c r="U14" s="113"/>
      <c r="V14" s="113"/>
      <c r="W14" s="113"/>
      <c r="X14" s="105"/>
      <c r="Y14" s="106"/>
      <c r="Z14" s="107"/>
      <c r="AA14" s="106"/>
      <c r="AB14" s="107"/>
      <c r="AC14" s="108"/>
      <c r="AD14" s="109"/>
      <c r="AE14" s="170"/>
      <c r="AF14" s="188"/>
      <c r="AG14" s="112"/>
      <c r="AH14" s="112"/>
      <c r="AI14" s="112"/>
      <c r="AJ14" s="110"/>
      <c r="AK14" s="111"/>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row>
    <row r="15" spans="1:69" ht="3.75" customHeight="1">
      <c r="A15" s="306"/>
      <c r="B15" s="365"/>
      <c r="C15" s="365"/>
      <c r="D15" s="406"/>
      <c r="E15" s="406"/>
      <c r="F15" s="365"/>
      <c r="G15" s="368"/>
      <c r="H15" s="403"/>
      <c r="I15" s="347"/>
      <c r="J15" s="377"/>
      <c r="K15" s="347">
        <f>IF(NOT(ISERROR(MATCH(J15,_xlfn.ANCHORARRAY(E26),0))),I28&amp;"Por favor no seleccionar los criterios de impacto",J15)</f>
        <v>0</v>
      </c>
      <c r="L15" s="403"/>
      <c r="M15" s="347"/>
      <c r="N15" s="409"/>
      <c r="O15" s="306"/>
      <c r="P15" s="397"/>
      <c r="Q15" s="102"/>
      <c r="R15" s="103"/>
      <c r="S15" s="103"/>
      <c r="T15" s="104"/>
      <c r="U15" s="103"/>
      <c r="V15" s="103"/>
      <c r="W15" s="103"/>
      <c r="X15" s="105"/>
      <c r="Y15" s="106"/>
      <c r="Z15" s="107"/>
      <c r="AA15" s="106"/>
      <c r="AB15" s="107"/>
      <c r="AC15" s="108"/>
      <c r="AD15" s="109"/>
      <c r="AE15" s="170"/>
      <c r="AF15" s="188"/>
      <c r="AG15" s="112"/>
      <c r="AH15" s="112"/>
      <c r="AI15" s="112"/>
      <c r="AJ15" s="110"/>
      <c r="AK15" s="111"/>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row>
    <row r="16" spans="1:69" ht="3.75" customHeight="1">
      <c r="A16" s="306"/>
      <c r="B16" s="365"/>
      <c r="C16" s="365"/>
      <c r="D16" s="406"/>
      <c r="E16" s="406"/>
      <c r="F16" s="365"/>
      <c r="G16" s="368"/>
      <c r="H16" s="403"/>
      <c r="I16" s="347"/>
      <c r="J16" s="377"/>
      <c r="K16" s="347">
        <f>IF(NOT(ISERROR(MATCH(J16,_xlfn.ANCHORARRAY(E27),0))),I29&amp;"Por favor no seleccionar los criterios de impacto",J16)</f>
        <v>0</v>
      </c>
      <c r="L16" s="403"/>
      <c r="M16" s="347"/>
      <c r="N16" s="409"/>
      <c r="O16" s="306"/>
      <c r="P16" s="397"/>
      <c r="Q16" s="102" t="str">
        <f t="shared" ref="Q16:Q17" si="5">IF(OR(R16="Preventivo",R16="Detectivo"),"Probabilidad",IF(R16="Correctivo","Impacto",""))</f>
        <v/>
      </c>
      <c r="R16" s="103"/>
      <c r="S16" s="103"/>
      <c r="T16" s="104" t="str">
        <f t="shared" si="0"/>
        <v/>
      </c>
      <c r="U16" s="103"/>
      <c r="V16" s="103"/>
      <c r="W16" s="103"/>
      <c r="X16" s="105" t="str">
        <f t="shared" ref="X16:X17" si="6">IFERROR(IF(AND(Q15="Probabilidad",Q16="Probabilidad"),(Z15-(+Z15*T16)),IF(AND(Q15="Impacto",Q16="Probabilidad"),(Z14-(+Z14*T16)),IF(Q16="Impacto",Z15,""))),"")</f>
        <v/>
      </c>
      <c r="Y16" s="106" t="str">
        <f t="shared" si="1"/>
        <v/>
      </c>
      <c r="Z16" s="107" t="str">
        <f t="shared" si="2"/>
        <v/>
      </c>
      <c r="AA16" s="106" t="str">
        <f t="shared" si="3"/>
        <v/>
      </c>
      <c r="AB16" s="107" t="str">
        <f t="shared" ref="AB16:AB17" si="7">IFERROR(IF(AND(Q15="Impacto",Q16="Impacto"),(AB15-(+AB15*T16)),IF(AND(Q15="Probabilidad",Q16="Impacto"),(AB14-(+AB14*T16)),IF(Q16="Probabilidad",AB15,""))),"")</f>
        <v/>
      </c>
      <c r="AC16" s="108" t="str">
        <f t="shared" si="4"/>
        <v/>
      </c>
      <c r="AD16" s="109"/>
      <c r="AE16" s="170"/>
      <c r="AF16" s="188"/>
      <c r="AG16" s="112"/>
      <c r="AH16" s="112"/>
      <c r="AI16" s="112"/>
      <c r="AJ16" s="110"/>
      <c r="AK16" s="111"/>
      <c r="AL16" s="8"/>
      <c r="AM16" s="8"/>
      <c r="AN16" s="8"/>
      <c r="AO16" s="8"/>
      <c r="AP16" s="8"/>
      <c r="AQ16" s="8"/>
      <c r="AR16" s="8"/>
      <c r="AS16" s="8"/>
      <c r="AT16" s="8"/>
      <c r="AU16" s="8"/>
      <c r="AV16" s="8"/>
      <c r="AW16" s="8"/>
      <c r="AX16" s="8"/>
      <c r="AY16" s="8"/>
      <c r="AZ16" s="8"/>
      <c r="BA16" s="8"/>
      <c r="BB16" s="8"/>
      <c r="BC16" s="8"/>
      <c r="BD16" s="8"/>
      <c r="BE16" s="8"/>
      <c r="BF16" s="8"/>
      <c r="BG16" s="8"/>
      <c r="BH16" s="8"/>
      <c r="BI16" s="8"/>
      <c r="BJ16" s="8"/>
      <c r="BK16" s="8"/>
      <c r="BL16" s="8"/>
      <c r="BM16" s="8"/>
      <c r="BN16" s="8"/>
      <c r="BO16" s="8"/>
      <c r="BP16" s="8"/>
      <c r="BQ16" s="8"/>
    </row>
    <row r="17" spans="1:69" ht="3.75" customHeight="1">
      <c r="A17" s="307"/>
      <c r="B17" s="366"/>
      <c r="C17" s="366"/>
      <c r="D17" s="407"/>
      <c r="E17" s="407"/>
      <c r="F17" s="366"/>
      <c r="G17" s="369"/>
      <c r="H17" s="404"/>
      <c r="I17" s="348"/>
      <c r="J17" s="378"/>
      <c r="K17" s="348">
        <f>IF(NOT(ISERROR(MATCH(J17,_xlfn.ANCHORARRAY(E28),0))),I30&amp;"Por favor no seleccionar los criterios de impacto",J17)</f>
        <v>0</v>
      </c>
      <c r="L17" s="404"/>
      <c r="M17" s="348"/>
      <c r="N17" s="410"/>
      <c r="O17" s="307"/>
      <c r="P17" s="398"/>
      <c r="Q17" s="102" t="str">
        <f t="shared" si="5"/>
        <v/>
      </c>
      <c r="R17" s="103"/>
      <c r="S17" s="103"/>
      <c r="T17" s="104" t="str">
        <f t="shared" si="0"/>
        <v/>
      </c>
      <c r="U17" s="103"/>
      <c r="V17" s="103"/>
      <c r="W17" s="103"/>
      <c r="X17" s="105" t="str">
        <f t="shared" si="6"/>
        <v/>
      </c>
      <c r="Y17" s="106" t="str">
        <f t="shared" si="1"/>
        <v/>
      </c>
      <c r="Z17" s="107" t="str">
        <f t="shared" si="2"/>
        <v/>
      </c>
      <c r="AA17" s="106" t="str">
        <f t="shared" si="3"/>
        <v/>
      </c>
      <c r="AB17" s="107" t="str">
        <f t="shared" si="7"/>
        <v/>
      </c>
      <c r="AC17" s="108" t="str">
        <f t="shared" si="4"/>
        <v/>
      </c>
      <c r="AD17" s="109"/>
      <c r="AE17" s="170"/>
      <c r="AF17" s="188"/>
      <c r="AG17" s="112"/>
      <c r="AH17" s="112"/>
      <c r="AI17" s="112"/>
      <c r="AJ17" s="110"/>
      <c r="AK17" s="111"/>
      <c r="AL17" s="8"/>
      <c r="AM17" s="8"/>
      <c r="AN17" s="8"/>
      <c r="AO17" s="8"/>
      <c r="AP17" s="8"/>
      <c r="AQ17" s="8"/>
      <c r="AR17" s="8"/>
      <c r="AS17" s="8"/>
      <c r="AT17" s="8"/>
      <c r="AU17" s="8"/>
      <c r="AV17" s="8"/>
      <c r="AW17" s="8"/>
      <c r="AX17" s="8"/>
      <c r="AY17" s="8"/>
      <c r="AZ17" s="8"/>
      <c r="BA17" s="8"/>
      <c r="BB17" s="8"/>
      <c r="BC17" s="8"/>
      <c r="BD17" s="8"/>
      <c r="BE17" s="8"/>
      <c r="BF17" s="8"/>
      <c r="BG17" s="8"/>
      <c r="BH17" s="8"/>
      <c r="BI17" s="8"/>
      <c r="BJ17" s="8"/>
      <c r="BK17" s="8"/>
      <c r="BL17" s="8"/>
      <c r="BM17" s="8"/>
      <c r="BN17" s="8"/>
      <c r="BO17" s="8"/>
      <c r="BP17" s="8"/>
      <c r="BQ17" s="8"/>
    </row>
    <row r="18" spans="1:69" ht="88.5" customHeight="1">
      <c r="A18" s="305">
        <v>2</v>
      </c>
      <c r="B18" s="364" t="s">
        <v>153</v>
      </c>
      <c r="C18" s="364" t="s">
        <v>154</v>
      </c>
      <c r="D18" s="364" t="s">
        <v>155</v>
      </c>
      <c r="E18" s="405" t="s">
        <v>156</v>
      </c>
      <c r="F18" s="364" t="s">
        <v>139</v>
      </c>
      <c r="G18" s="367">
        <v>10</v>
      </c>
      <c r="H18" s="370" t="str">
        <f>IF(G18&lt;=0,"",IF(G18&lt;=2,"Muy Baja",IF(G18&lt;=24,"Baja",IF(G18&lt;=500,"Media",IF(G18&lt;=5000,"Alta","Muy Alta")))))</f>
        <v>Baja</v>
      </c>
      <c r="I18" s="373">
        <f>IF(H18="","",IF(H18="Muy Baja",0.2,IF(H18="Baja",0.4,IF(H18="Media",0.6,IF(H18="Alta",0.8,IF(H18="Muy Alta",1,))))))</f>
        <v>0.4</v>
      </c>
      <c r="J18" s="376" t="s">
        <v>140</v>
      </c>
      <c r="K18" s="346" t="str">
        <f>IF(NOT(ISERROR(MATCH(J18,'Tabla Impacto'!$B$221:$B$223,0))),'Tabla Impacto'!$F$223&amp;"Por favor no seleccionar los criterios de impacto(Afectación Económica o presupuestal y Pérdida Reputacional)",J18)</f>
        <v xml:space="preserve">     El riesgo afecta la imagen de la entidad con algunos usuarios de relevancia frente al logro de los objetivos</v>
      </c>
      <c r="L18" s="402" t="str">
        <f>IF(OR(K18='Tabla Impacto'!$C$11,K18='Tabla Impacto'!$D$11),"Leve",IF(OR(K18='Tabla Impacto'!$C$12,K18='Tabla Impacto'!$D$12),"Menor",IF(OR(K18='Tabla Impacto'!$C$13,K18='Tabla Impacto'!$D$13),"Moderado",IF(OR(K18='Tabla Impacto'!$C$14,K18='Tabla Impacto'!$D$14),"Mayor",IF(OR(K18='Tabla Impacto'!$C$15,K18='Tabla Impacto'!$D$15),"Catastrófico","")))))</f>
        <v>Moderado</v>
      </c>
      <c r="M18" s="346">
        <f>IF(L18="","",IF(L18="Leve",0.2,IF(L18="Menor",0.4,IF(L18="Moderado",0.6,IF(L18="Mayor",0.8,IF(L18="Catastrófico",1,))))))</f>
        <v>0.6</v>
      </c>
      <c r="N18" s="408" t="str">
        <f>IF(OR(AND(H18="Muy Baja",L18="Leve"),AND(H18="Muy Baja",L18="Menor"),AND(H18="Baja",L18="Leve")),"Bajo",IF(OR(AND(H18="Muy baja",L18="Moderado"),AND(H18="Baja",L18="Menor"),AND(H18="Baja",L18="Moderado"),AND(H18="Media",L18="Leve"),AND(H18="Media",L18="Menor"),AND(H18="Media",L18="Moderado"),AND(H18="Alta",L18="Leve"),AND(H18="Alta",L18="Menor")),"Moderado",IF(OR(AND(H18="Muy Baja",L18="Mayor"),AND(H18="Baja",L18="Mayor"),AND(H18="Media",L18="Mayor"),AND(H18="Alta",L18="Moderado"),AND(H18="Alta",L18="Mayor"),AND(H18="Muy Alta",L18="Leve"),AND(H18="Muy Alta",L18="Menor"),AND(H18="Muy Alta",L18="Moderado"),AND(H18="Muy Alta",L18="Mayor")),"Alto",IF(OR(AND(H18="Muy Baja",L18="Catastrófico"),AND(H18="Baja",L18="Catastrófico"),AND(H18="Media",L18="Catastrófico"),AND(H18="Alta",L18="Catastrófico"),AND(H18="Muy Alta",L18="Catastrófico")),"Extremo",""))))</f>
        <v>Moderado</v>
      </c>
      <c r="O18" s="187">
        <v>1</v>
      </c>
      <c r="P18" s="189" t="s">
        <v>157</v>
      </c>
      <c r="Q18" s="156" t="str">
        <f>IF(OR(R18="Preventivo",R18="Detectivo"),"Probabilidad",IF(R18="Correctivo","Impacto",""))</f>
        <v>Probabilidad</v>
      </c>
      <c r="R18" s="164" t="s">
        <v>158</v>
      </c>
      <c r="S18" s="164" t="s">
        <v>143</v>
      </c>
      <c r="T18" s="165" t="str">
        <f>IF(AND(R18="Preventivo",S18="Automático"),"50%",IF(AND(R18="Preventivo",S18="Manual"),"40%",IF(AND(R18="Detectivo",S18="Automático"),"40%",IF(AND(R18="Detectivo",S18="Manual"),"30%",IF(AND(R18="Correctivo",S18="Automático"),"35%",IF(AND(R18="Correctivo",S18="Manual"),"25%",""))))))</f>
        <v>40%</v>
      </c>
      <c r="U18" s="164" t="s">
        <v>144</v>
      </c>
      <c r="V18" s="164" t="s">
        <v>145</v>
      </c>
      <c r="W18" s="164" t="s">
        <v>146</v>
      </c>
      <c r="X18" s="153">
        <f>IFERROR(IF(Q18="Probabilidad",(I18-(+I18*T18)),IF(Q18="Impacto",I18,"")),"")</f>
        <v>0.24</v>
      </c>
      <c r="Y18" s="166" t="str">
        <f>IFERROR(IF(X18="","",IF(X18&lt;=0.2,"Muy Baja",IF(X18&lt;=0.4,"Baja",IF(X18&lt;=0.6,"Media",IF(X18&lt;=0.8,"Alta","Muy Alta"))))),"")</f>
        <v>Baja</v>
      </c>
      <c r="Z18" s="167">
        <f>+X18</f>
        <v>0.24</v>
      </c>
      <c r="AA18" s="166" t="str">
        <f>IFERROR(IF(AB18="","",IF(AB18&lt;=0.2,"Leve",IF(AB18&lt;=0.4,"Menor",IF(AB18&lt;=0.6,"Moderado",IF(AB18&lt;=0.8,"Mayor","Catastrófico"))))),"")</f>
        <v>Moderado</v>
      </c>
      <c r="AB18" s="167">
        <f>IFERROR(IF(Q18="Impacto",(M18-(+M18*T18)),IF(Q18="Probabilidad",M18,"")),"")</f>
        <v>0.6</v>
      </c>
      <c r="AC18" s="168" t="str">
        <f>IFERROR(IF(OR(AND(Y18="Muy Baja",AA18="Leve"),AND(Y18="Muy Baja",AA18="Menor"),AND(Y18="Baja",AA18="Leve")),"Bajo",IF(OR(AND(Y18="Muy baja",AA18="Moderado"),AND(Y18="Baja",AA18="Menor"),AND(Y18="Baja",AA18="Moderado"),AND(Y18="Media",AA18="Leve"),AND(Y18="Media",AA18="Menor"),AND(Y18="Media",AA18="Moderado"),AND(Y18="Alta",AA18="Leve"),AND(Y18="Alta",AA18="Menor")),"Moderado",IF(OR(AND(Y18="Muy Baja",AA18="Mayor"),AND(Y18="Baja",AA18="Mayor"),AND(Y18="Media",AA18="Mayor"),AND(Y18="Alta",AA18="Moderado"),AND(Y18="Alta",AA18="Mayor"),AND(Y18="Muy Alta",AA18="Leve"),AND(Y18="Muy Alta",AA18="Menor"),AND(Y18="Muy Alta",AA18="Moderado"),AND(Y18="Muy Alta",AA18="Mayor")),"Alto",IF(OR(AND(Y18="Muy Baja",AA18="Catastrófico"),AND(Y18="Baja",AA18="Catastrófico"),AND(Y18="Media",AA18="Catastrófico"),AND(Y18="Alta",AA18="Catastrófico"),AND(Y18="Muy Alta",AA18="Catastrófico")),"Extremo","")))),"")</f>
        <v>Moderado</v>
      </c>
      <c r="AD18" s="169" t="s">
        <v>147</v>
      </c>
      <c r="AE18" s="171" t="s">
        <v>159</v>
      </c>
      <c r="AF18" s="191" t="s">
        <v>160</v>
      </c>
      <c r="AG18" s="172">
        <v>44377</v>
      </c>
      <c r="AH18" s="172">
        <v>44561</v>
      </c>
      <c r="AI18" s="112"/>
      <c r="AJ18" s="110"/>
      <c r="AK18" s="111"/>
      <c r="AL18" s="8"/>
      <c r="AM18" s="8"/>
      <c r="AN18" s="8"/>
      <c r="AO18" s="8"/>
      <c r="AP18" s="8"/>
      <c r="AQ18" s="8"/>
      <c r="AR18" s="8"/>
      <c r="AS18" s="8"/>
      <c r="AT18" s="8"/>
      <c r="AU18" s="8"/>
      <c r="AV18" s="8"/>
      <c r="AW18" s="8"/>
      <c r="AX18" s="8"/>
      <c r="AY18" s="8"/>
      <c r="AZ18" s="8"/>
      <c r="BA18" s="8"/>
      <c r="BB18" s="8"/>
      <c r="BC18" s="8"/>
      <c r="BD18" s="8"/>
      <c r="BE18" s="8"/>
      <c r="BF18" s="8"/>
      <c r="BG18" s="8"/>
      <c r="BH18" s="8"/>
      <c r="BI18" s="8"/>
      <c r="BJ18" s="8"/>
      <c r="BK18" s="8"/>
      <c r="BL18" s="8"/>
      <c r="BM18" s="8"/>
      <c r="BN18" s="8"/>
      <c r="BO18" s="8"/>
      <c r="BP18" s="8"/>
      <c r="BQ18" s="8"/>
    </row>
    <row r="19" spans="1:69" ht="81" customHeight="1">
      <c r="A19" s="306"/>
      <c r="B19" s="365"/>
      <c r="C19" s="365"/>
      <c r="D19" s="365"/>
      <c r="E19" s="406"/>
      <c r="F19" s="365"/>
      <c r="G19" s="368"/>
      <c r="H19" s="371"/>
      <c r="I19" s="374"/>
      <c r="J19" s="377"/>
      <c r="K19" s="347">
        <f>IF(NOT(ISERROR(MATCH(J19,_xlfn.ANCHORARRAY(E30),0))),I32&amp;"Por favor no seleccionar los criterios de impacto",J19)</f>
        <v>0</v>
      </c>
      <c r="L19" s="403"/>
      <c r="M19" s="347"/>
      <c r="N19" s="409"/>
      <c r="O19" s="399">
        <v>2</v>
      </c>
      <c r="P19" s="396" t="s">
        <v>161</v>
      </c>
      <c r="Q19" s="156" t="str">
        <f>IF(OR(R19="Preventivo",R19="Detectivo"),"Probabilidad",IF(R19="Correctivo","Impacto",""))</f>
        <v>Probabilidad</v>
      </c>
      <c r="R19" s="164" t="s">
        <v>142</v>
      </c>
      <c r="S19" s="164" t="s">
        <v>143</v>
      </c>
      <c r="T19" s="165" t="str">
        <f t="shared" ref="T19:T23" si="8">IF(AND(R19="Preventivo",S19="Automático"),"50%",IF(AND(R19="Preventivo",S19="Manual"),"40%",IF(AND(R19="Detectivo",S19="Automático"),"40%",IF(AND(R19="Detectivo",S19="Manual"),"30%",IF(AND(R19="Correctivo",S19="Automático"),"35%",IF(AND(R19="Correctivo",S19="Manual"),"25%",""))))))</f>
        <v>30%</v>
      </c>
      <c r="U19" s="164" t="s">
        <v>144</v>
      </c>
      <c r="V19" s="164" t="s">
        <v>145</v>
      </c>
      <c r="W19" s="164" t="s">
        <v>146</v>
      </c>
      <c r="X19" s="153">
        <f>IFERROR(IF(AND(Q18="Probabilidad",Q19="Probabilidad"),(Z18-(+Z18*T19)),IF(Q19="Probabilidad",(I18-(+I18*T19)),IF(Q19="Impacto",Z18,""))),"")</f>
        <v>0.16799999999999998</v>
      </c>
      <c r="Y19" s="166" t="str">
        <f t="shared" si="1"/>
        <v>Muy Baja</v>
      </c>
      <c r="Z19" s="167">
        <f t="shared" ref="Z19:Z23" si="9">+X19</f>
        <v>0.16799999999999998</v>
      </c>
      <c r="AA19" s="166" t="str">
        <f t="shared" si="3"/>
        <v>Moderado</v>
      </c>
      <c r="AB19" s="167">
        <f>IFERROR(IF(AND(Q18="Impacto",Q19="Impacto"),(AB18-(+AB18*T19)),IF(Q19="Impacto",(M18-(+M18*T19)),IF(Q19="Probabilidad",AB18,""))),"")</f>
        <v>0.6</v>
      </c>
      <c r="AC19" s="168" t="str">
        <f t="shared" ref="AC19:AC20" si="10">IFERROR(IF(OR(AND(Y19="Muy Baja",AA19="Leve"),AND(Y19="Muy Baja",AA19="Menor"),AND(Y19="Baja",AA19="Leve")),"Bajo",IF(OR(AND(Y19="Muy baja",AA19="Moderado"),AND(Y19="Baja",AA19="Menor"),AND(Y19="Baja",AA19="Moderado"),AND(Y19="Media",AA19="Leve"),AND(Y19="Media",AA19="Menor"),AND(Y19="Media",AA19="Moderado"),AND(Y19="Alta",AA19="Leve"),AND(Y19="Alta",AA19="Menor")),"Moderado",IF(OR(AND(Y19="Muy Baja",AA19="Mayor"),AND(Y19="Baja",AA19="Mayor"),AND(Y19="Media",AA19="Mayor"),AND(Y19="Alta",AA19="Moderado"),AND(Y19="Alta",AA19="Mayor"),AND(Y19="Muy Alta",AA19="Leve"),AND(Y19="Muy Alta",AA19="Menor"),AND(Y19="Muy Alta",AA19="Moderado"),AND(Y19="Muy Alta",AA19="Mayor")),"Alto",IF(OR(AND(Y19="Muy Baja",AA19="Catastrófico"),AND(Y19="Baja",AA19="Catastrófico"),AND(Y19="Media",AA19="Catastrófico"),AND(Y19="Alta",AA19="Catastrófico"),AND(Y19="Muy Alta",AA19="Catastrófico")),"Extremo","")))),"")</f>
        <v>Moderado</v>
      </c>
      <c r="AD19" s="169" t="s">
        <v>147</v>
      </c>
      <c r="AE19" s="171" t="s">
        <v>162</v>
      </c>
      <c r="AF19" s="171" t="s">
        <v>152</v>
      </c>
      <c r="AG19" s="172">
        <v>44377</v>
      </c>
      <c r="AH19" s="172">
        <v>44561</v>
      </c>
      <c r="AI19" s="112"/>
      <c r="AJ19" s="110"/>
      <c r="AK19" s="111"/>
      <c r="AL19" s="8"/>
      <c r="AM19" s="8"/>
      <c r="AN19" s="8"/>
      <c r="AO19" s="8"/>
      <c r="AP19" s="8"/>
      <c r="AQ19" s="8"/>
      <c r="AR19" s="8"/>
      <c r="AS19" s="8"/>
      <c r="AT19" s="8"/>
      <c r="AU19" s="8"/>
      <c r="AV19" s="8"/>
      <c r="AW19" s="8"/>
      <c r="AX19" s="8"/>
      <c r="AY19" s="8"/>
      <c r="AZ19" s="8"/>
      <c r="BA19" s="8"/>
      <c r="BB19" s="8"/>
      <c r="BC19" s="8"/>
      <c r="BD19" s="8"/>
      <c r="BE19" s="8"/>
      <c r="BF19" s="8"/>
      <c r="BG19" s="8"/>
      <c r="BH19" s="8"/>
      <c r="BI19" s="8"/>
      <c r="BJ19" s="8"/>
      <c r="BK19" s="8"/>
      <c r="BL19" s="8"/>
      <c r="BM19" s="8"/>
      <c r="BN19" s="8"/>
      <c r="BO19" s="8"/>
      <c r="BP19" s="8"/>
      <c r="BQ19" s="8"/>
    </row>
    <row r="20" spans="1:69" ht="4.5" customHeight="1">
      <c r="A20" s="306"/>
      <c r="B20" s="365"/>
      <c r="C20" s="365"/>
      <c r="D20" s="365"/>
      <c r="E20" s="406"/>
      <c r="F20" s="365"/>
      <c r="G20" s="368"/>
      <c r="H20" s="371"/>
      <c r="I20" s="374"/>
      <c r="J20" s="377"/>
      <c r="K20" s="347">
        <f>IF(NOT(ISERROR(MATCH(J20,_xlfn.ANCHORARRAY(E31),0))),I33&amp;"Por favor no seleccionar los criterios de impacto",J20)</f>
        <v>0</v>
      </c>
      <c r="L20" s="403"/>
      <c r="M20" s="347"/>
      <c r="N20" s="409"/>
      <c r="O20" s="400"/>
      <c r="P20" s="397"/>
      <c r="Q20" s="156" t="str">
        <f>IF(OR(R20="Preventivo",R20="Detectivo"),"Probabilidad",IF(R20="Correctivo","Impacto",""))</f>
        <v/>
      </c>
      <c r="R20" s="164"/>
      <c r="S20" s="164"/>
      <c r="T20" s="165" t="str">
        <f t="shared" si="8"/>
        <v/>
      </c>
      <c r="U20" s="164"/>
      <c r="V20" s="164"/>
      <c r="W20" s="164"/>
      <c r="X20" s="153" t="str">
        <f>IFERROR(IF(AND(Q19="Probabilidad",Q20="Probabilidad"),(Z19-(+Z19*T20)),IF(AND(Q19="Impacto",Q20="Probabilidad"),(Z18-(+Z18*T20)),IF(Q20="Impacto",Z19,""))),"")</f>
        <v/>
      </c>
      <c r="Y20" s="166" t="str">
        <f t="shared" si="1"/>
        <v/>
      </c>
      <c r="Z20" s="167" t="str">
        <f t="shared" si="9"/>
        <v/>
      </c>
      <c r="AA20" s="166" t="str">
        <f t="shared" si="3"/>
        <v/>
      </c>
      <c r="AB20" s="167" t="str">
        <f>IFERROR(IF(AND(Q19="Impacto",Q20="Impacto"),(AB19-(+AB19*T20)),IF(AND(Q19="Probabilidad",Q20="Impacto"),(AB18-(+AB18*T20)),IF(Q20="Probabilidad",AB19,""))),"")</f>
        <v/>
      </c>
      <c r="AC20" s="168" t="str">
        <f t="shared" si="10"/>
        <v/>
      </c>
      <c r="AD20" s="169"/>
      <c r="AE20" s="171"/>
      <c r="AF20" s="173"/>
      <c r="AG20" s="172"/>
      <c r="AH20" s="172"/>
      <c r="AI20" s="112"/>
      <c r="AJ20" s="110"/>
      <c r="AK20" s="111"/>
      <c r="AL20" s="8"/>
      <c r="AM20" s="8"/>
      <c r="AN20" s="8"/>
      <c r="AO20" s="8"/>
      <c r="AP20" s="8"/>
      <c r="AQ20" s="8"/>
      <c r="AR20" s="8"/>
      <c r="AS20" s="8"/>
      <c r="AT20" s="8"/>
      <c r="AU20" s="8"/>
      <c r="AV20" s="8"/>
      <c r="AW20" s="8"/>
      <c r="AX20" s="8"/>
      <c r="AY20" s="8"/>
      <c r="AZ20" s="8"/>
      <c r="BA20" s="8"/>
      <c r="BB20" s="8"/>
      <c r="BC20" s="8"/>
      <c r="BD20" s="8"/>
      <c r="BE20" s="8"/>
      <c r="BF20" s="8"/>
      <c r="BG20" s="8"/>
      <c r="BH20" s="8"/>
      <c r="BI20" s="8"/>
      <c r="BJ20" s="8"/>
      <c r="BK20" s="8"/>
      <c r="BL20" s="8"/>
      <c r="BM20" s="8"/>
      <c r="BN20" s="8"/>
      <c r="BO20" s="8"/>
      <c r="BP20" s="8"/>
      <c r="BQ20" s="8"/>
    </row>
    <row r="21" spans="1:69" ht="4.5" customHeight="1">
      <c r="A21" s="306"/>
      <c r="B21" s="365"/>
      <c r="C21" s="365"/>
      <c r="D21" s="365"/>
      <c r="E21" s="406"/>
      <c r="F21" s="365"/>
      <c r="G21" s="368"/>
      <c r="H21" s="371"/>
      <c r="I21" s="374"/>
      <c r="J21" s="377"/>
      <c r="K21" s="347">
        <f>IF(NOT(ISERROR(MATCH(J21,_xlfn.ANCHORARRAY(E32),0))),I34&amp;"Por favor no seleccionar los criterios de impacto",J21)</f>
        <v>0</v>
      </c>
      <c r="L21" s="403"/>
      <c r="M21" s="347"/>
      <c r="N21" s="409"/>
      <c r="O21" s="400"/>
      <c r="P21" s="397"/>
      <c r="Q21" s="102" t="str">
        <f t="shared" ref="Q21:Q23" si="11">IF(OR(R21="Preventivo",R21="Detectivo"),"Probabilidad",IF(R21="Correctivo","Impacto",""))</f>
        <v/>
      </c>
      <c r="R21" s="103"/>
      <c r="S21" s="103"/>
      <c r="T21" s="104" t="str">
        <f t="shared" si="8"/>
        <v/>
      </c>
      <c r="U21" s="103"/>
      <c r="V21" s="103"/>
      <c r="W21" s="103"/>
      <c r="X21" s="105" t="str">
        <f t="shared" ref="X21:X23" si="12">IFERROR(IF(AND(Q20="Probabilidad",Q21="Probabilidad"),(Z20-(+Z20*T21)),IF(AND(Q20="Impacto",Q21="Probabilidad"),(Z19-(+Z19*T21)),IF(Q21="Impacto",Z20,""))),"")</f>
        <v/>
      </c>
      <c r="Y21" s="106" t="str">
        <f t="shared" si="1"/>
        <v/>
      </c>
      <c r="Z21" s="107" t="str">
        <f t="shared" si="9"/>
        <v/>
      </c>
      <c r="AA21" s="106" t="str">
        <f t="shared" si="3"/>
        <v/>
      </c>
      <c r="AB21" s="107" t="str">
        <f t="shared" ref="AB21:AB23" si="13">IFERROR(IF(AND(Q20="Impacto",Q21="Impacto"),(AB20-(+AB20*T21)),IF(AND(Q20="Probabilidad",Q21="Impacto"),(AB19-(+AB19*T21)),IF(Q21="Probabilidad",AB20,""))),"")</f>
        <v/>
      </c>
      <c r="AC21" s="108" t="str">
        <f>IFERROR(IF(OR(AND(Y21="Muy Baja",AA21="Leve"),AND(Y21="Muy Baja",AA21="Menor"),AND(Y21="Baja",AA21="Leve")),"Bajo",IF(OR(AND(Y21="Muy baja",AA21="Moderado"),AND(Y21="Baja",AA21="Menor"),AND(Y21="Baja",AA21="Moderado"),AND(Y21="Media",AA21="Leve"),AND(Y21="Media",AA21="Menor"),AND(Y21="Media",AA21="Moderado"),AND(Y21="Alta",AA21="Leve"),AND(Y21="Alta",AA21="Menor")),"Moderado",IF(OR(AND(Y21="Muy Baja",AA21="Mayor"),AND(Y21="Baja",AA21="Mayor"),AND(Y21="Media",AA21="Mayor"),AND(Y21="Alta",AA21="Moderado"),AND(Y21="Alta",AA21="Mayor"),AND(Y21="Muy Alta",AA21="Leve"),AND(Y21="Muy Alta",AA21="Menor"),AND(Y21="Muy Alta",AA21="Moderado"),AND(Y21="Muy Alta",AA21="Mayor")),"Alto",IF(OR(AND(Y21="Muy Baja",AA21="Catastrófico"),AND(Y21="Baja",AA21="Catastrófico"),AND(Y21="Media",AA21="Catastrófico"),AND(Y21="Alta",AA21="Catastrófico"),AND(Y21="Muy Alta",AA21="Catastrófico")),"Extremo","")))),"")</f>
        <v/>
      </c>
      <c r="AD21" s="109"/>
      <c r="AE21" s="110"/>
      <c r="AF21" s="111"/>
      <c r="AG21" s="112"/>
      <c r="AH21" s="112"/>
      <c r="AI21" s="112"/>
      <c r="AJ21" s="110"/>
      <c r="AK21" s="111"/>
      <c r="AL21" s="8"/>
      <c r="AM21" s="8"/>
      <c r="AN21" s="8"/>
      <c r="AO21" s="8"/>
      <c r="AP21" s="8"/>
      <c r="AQ21" s="8"/>
      <c r="AR21" s="8"/>
      <c r="AS21" s="8"/>
      <c r="AT21" s="8"/>
      <c r="AU21" s="8"/>
      <c r="AV21" s="8"/>
      <c r="AW21" s="8"/>
      <c r="AX21" s="8"/>
      <c r="AY21" s="8"/>
      <c r="AZ21" s="8"/>
      <c r="BA21" s="8"/>
      <c r="BB21" s="8"/>
      <c r="BC21" s="8"/>
      <c r="BD21" s="8"/>
      <c r="BE21" s="8"/>
      <c r="BF21" s="8"/>
      <c r="BG21" s="8"/>
      <c r="BH21" s="8"/>
      <c r="BI21" s="8"/>
      <c r="BJ21" s="8"/>
      <c r="BK21" s="8"/>
      <c r="BL21" s="8"/>
      <c r="BM21" s="8"/>
      <c r="BN21" s="8"/>
      <c r="BO21" s="8"/>
      <c r="BP21" s="8"/>
      <c r="BQ21" s="8"/>
    </row>
    <row r="22" spans="1:69" ht="4.5" customHeight="1">
      <c r="A22" s="306"/>
      <c r="B22" s="365"/>
      <c r="C22" s="365"/>
      <c r="D22" s="365"/>
      <c r="E22" s="406"/>
      <c r="F22" s="365"/>
      <c r="G22" s="368"/>
      <c r="H22" s="371"/>
      <c r="I22" s="374"/>
      <c r="J22" s="377"/>
      <c r="K22" s="347">
        <f>IF(NOT(ISERROR(MATCH(J22,_xlfn.ANCHORARRAY(E33),0))),I35&amp;"Por favor no seleccionar los criterios de impacto",J22)</f>
        <v>0</v>
      </c>
      <c r="L22" s="403"/>
      <c r="M22" s="347"/>
      <c r="N22" s="409"/>
      <c r="O22" s="400"/>
      <c r="P22" s="397"/>
      <c r="Q22" s="102" t="str">
        <f t="shared" si="11"/>
        <v/>
      </c>
      <c r="R22" s="103"/>
      <c r="S22" s="103"/>
      <c r="T22" s="104" t="str">
        <f t="shared" si="8"/>
        <v/>
      </c>
      <c r="U22" s="103"/>
      <c r="V22" s="103"/>
      <c r="W22" s="103"/>
      <c r="X22" s="105" t="str">
        <f t="shared" si="12"/>
        <v/>
      </c>
      <c r="Y22" s="106" t="str">
        <f t="shared" si="1"/>
        <v/>
      </c>
      <c r="Z22" s="107" t="str">
        <f t="shared" si="9"/>
        <v/>
      </c>
      <c r="AA22" s="106" t="str">
        <f t="shared" si="3"/>
        <v/>
      </c>
      <c r="AB22" s="107" t="str">
        <f t="shared" si="13"/>
        <v/>
      </c>
      <c r="AC22" s="108" t="str">
        <f t="shared" ref="AC22:AC23" si="14">IFERROR(IF(OR(AND(Y22="Muy Baja",AA22="Leve"),AND(Y22="Muy Baja",AA22="Menor"),AND(Y22="Baja",AA22="Leve")),"Bajo",IF(OR(AND(Y22="Muy baja",AA22="Moderado"),AND(Y22="Baja",AA22="Menor"),AND(Y22="Baja",AA22="Moderado"),AND(Y22="Media",AA22="Leve"),AND(Y22="Media",AA22="Menor"),AND(Y22="Media",AA22="Moderado"),AND(Y22="Alta",AA22="Leve"),AND(Y22="Alta",AA22="Menor")),"Moderado",IF(OR(AND(Y22="Muy Baja",AA22="Mayor"),AND(Y22="Baja",AA22="Mayor"),AND(Y22="Media",AA22="Mayor"),AND(Y22="Alta",AA22="Moderado"),AND(Y22="Alta",AA22="Mayor"),AND(Y22="Muy Alta",AA22="Leve"),AND(Y22="Muy Alta",AA22="Menor"),AND(Y22="Muy Alta",AA22="Moderado"),AND(Y22="Muy Alta",AA22="Mayor")),"Alto",IF(OR(AND(Y22="Muy Baja",AA22="Catastrófico"),AND(Y22="Baja",AA22="Catastrófico"),AND(Y22="Media",AA22="Catastrófico"),AND(Y22="Alta",AA22="Catastrófico"),AND(Y22="Muy Alta",AA22="Catastrófico")),"Extremo","")))),"")</f>
        <v/>
      </c>
      <c r="AD22" s="109"/>
      <c r="AE22" s="110"/>
      <c r="AF22" s="111"/>
      <c r="AG22" s="112"/>
      <c r="AH22" s="112"/>
      <c r="AI22" s="112"/>
      <c r="AJ22" s="110"/>
      <c r="AK22" s="111"/>
      <c r="AL22" s="8"/>
      <c r="AM22" s="8"/>
      <c r="AN22" s="8"/>
      <c r="AO22" s="8"/>
      <c r="AP22" s="8"/>
      <c r="AQ22" s="8"/>
      <c r="AR22" s="8"/>
      <c r="AS22" s="8"/>
      <c r="AT22" s="8"/>
      <c r="AU22" s="8"/>
      <c r="AV22" s="8"/>
      <c r="AW22" s="8"/>
      <c r="AX22" s="8"/>
      <c r="AY22" s="8"/>
      <c r="AZ22" s="8"/>
      <c r="BA22" s="8"/>
      <c r="BB22" s="8"/>
      <c r="BC22" s="8"/>
      <c r="BD22" s="8"/>
      <c r="BE22" s="8"/>
      <c r="BF22" s="8"/>
      <c r="BG22" s="8"/>
      <c r="BH22" s="8"/>
      <c r="BI22" s="8"/>
      <c r="BJ22" s="8"/>
      <c r="BK22" s="8"/>
      <c r="BL22" s="8"/>
      <c r="BM22" s="8"/>
      <c r="BN22" s="8"/>
      <c r="BO22" s="8"/>
      <c r="BP22" s="8"/>
      <c r="BQ22" s="8"/>
    </row>
    <row r="23" spans="1:69" ht="4.5" customHeight="1">
      <c r="A23" s="307"/>
      <c r="B23" s="366"/>
      <c r="C23" s="366"/>
      <c r="D23" s="366"/>
      <c r="E23" s="407"/>
      <c r="F23" s="366"/>
      <c r="G23" s="369"/>
      <c r="H23" s="372"/>
      <c r="I23" s="375"/>
      <c r="J23" s="378"/>
      <c r="K23" s="348">
        <f>IF(NOT(ISERROR(MATCH(J23,_xlfn.ANCHORARRAY(E34),0))),I36&amp;"Por favor no seleccionar los criterios de impacto",J23)</f>
        <v>0</v>
      </c>
      <c r="L23" s="404"/>
      <c r="M23" s="348"/>
      <c r="N23" s="410"/>
      <c r="O23" s="401"/>
      <c r="P23" s="398"/>
      <c r="Q23" s="102" t="str">
        <f t="shared" si="11"/>
        <v/>
      </c>
      <c r="R23" s="103"/>
      <c r="S23" s="103"/>
      <c r="T23" s="104" t="str">
        <f t="shared" si="8"/>
        <v/>
      </c>
      <c r="U23" s="103"/>
      <c r="V23" s="103"/>
      <c r="W23" s="103"/>
      <c r="X23" s="105" t="str">
        <f t="shared" si="12"/>
        <v/>
      </c>
      <c r="Y23" s="106" t="str">
        <f t="shared" si="1"/>
        <v/>
      </c>
      <c r="Z23" s="107" t="str">
        <f t="shared" si="9"/>
        <v/>
      </c>
      <c r="AA23" s="106" t="str">
        <f t="shared" si="3"/>
        <v/>
      </c>
      <c r="AB23" s="107" t="str">
        <f t="shared" si="13"/>
        <v/>
      </c>
      <c r="AC23" s="108" t="str">
        <f t="shared" si="14"/>
        <v/>
      </c>
      <c r="AD23" s="109"/>
      <c r="AE23" s="110"/>
      <c r="AF23" s="111"/>
      <c r="AG23" s="112"/>
      <c r="AH23" s="112"/>
      <c r="AI23" s="112"/>
      <c r="AJ23" s="110"/>
      <c r="AK23" s="111"/>
      <c r="AL23" s="8"/>
      <c r="AM23" s="8"/>
      <c r="AN23" s="8"/>
      <c r="AO23" s="8"/>
      <c r="AP23" s="8"/>
      <c r="AQ23" s="8"/>
      <c r="AR23" s="8"/>
      <c r="AS23" s="8"/>
      <c r="AT23" s="8"/>
      <c r="AU23" s="8"/>
      <c r="AV23" s="8"/>
      <c r="AW23" s="8"/>
      <c r="AX23" s="8"/>
      <c r="AY23" s="8"/>
      <c r="AZ23" s="8"/>
      <c r="BA23" s="8"/>
      <c r="BB23" s="8"/>
      <c r="BC23" s="8"/>
      <c r="BD23" s="8"/>
      <c r="BE23" s="8"/>
      <c r="BF23" s="8"/>
      <c r="BG23" s="8"/>
      <c r="BH23" s="8"/>
      <c r="BI23" s="8"/>
      <c r="BJ23" s="8"/>
      <c r="BK23" s="8"/>
      <c r="BL23" s="8"/>
      <c r="BM23" s="8"/>
      <c r="BN23" s="8"/>
      <c r="BO23" s="8"/>
      <c r="BP23" s="8"/>
      <c r="BQ23" s="8"/>
    </row>
    <row r="24" spans="1:69" ht="18" hidden="1" customHeight="1">
      <c r="A24" s="305">
        <v>3</v>
      </c>
      <c r="B24" s="308"/>
      <c r="C24" s="308"/>
      <c r="D24" s="308"/>
      <c r="E24" s="311"/>
      <c r="F24" s="308"/>
      <c r="G24" s="314"/>
      <c r="H24" s="317" t="str">
        <f>IF(G24&lt;=0,"",IF(G24&lt;=2,"Muy Baja",IF(G24&lt;=24,"Baja",IF(G24&lt;=500,"Media",IF(G24&lt;=5000,"Alta","Muy Alta")))))</f>
        <v/>
      </c>
      <c r="I24" s="320" t="str">
        <f>IF(H24="","",IF(H24="Muy Baja",0.2,IF(H24="Baja",0.4,IF(H24="Media",0.6,IF(H24="Alta",0.8,IF(H24="Muy Alta",1,))))))</f>
        <v/>
      </c>
      <c r="J24" s="334"/>
      <c r="K24" s="320">
        <f>IF(NOT(ISERROR(MATCH(J24,'Tabla Impacto'!$B$221:$B$223,0))),'Tabla Impacto'!$F$223&amp;"Por favor no seleccionar los criterios de impacto(Afectación Económica o presupuestal y Pérdida Reputacional)",J24)</f>
        <v>0</v>
      </c>
      <c r="L24" s="317" t="str">
        <f>IF(OR(K24='Tabla Impacto'!$C$11,K24='Tabla Impacto'!$D$11),"Leve",IF(OR(K24='Tabla Impacto'!$C$12,K24='Tabla Impacto'!$D$12),"Menor",IF(OR(K24='Tabla Impacto'!$C$13,K24='Tabla Impacto'!$D$13),"Moderado",IF(OR(K24='Tabla Impacto'!$C$14,K24='Tabla Impacto'!$D$14),"Mayor",IF(OR(K24='Tabla Impacto'!$C$15,K24='Tabla Impacto'!$D$15),"Catastrófico","")))))</f>
        <v/>
      </c>
      <c r="M24" s="320" t="str">
        <f>IF(L24="","",IF(L24="Leve",0.2,IF(L24="Menor",0.4,IF(L24="Moderado",0.6,IF(L24="Mayor",0.8,IF(L24="Catastrófico",1,))))))</f>
        <v/>
      </c>
      <c r="N24" s="337" t="str">
        <f>IF(OR(AND(H24="Muy Baja",L24="Leve"),AND(H24="Muy Baja",L24="Menor"),AND(H24="Baja",L24="Leve")),"Bajo",IF(OR(AND(H24="Muy baja",L24="Moderado"),AND(H24="Baja",L24="Menor"),AND(H24="Baja",L24="Moderado"),AND(H24="Media",L24="Leve"),AND(H24="Media",L24="Menor"),AND(H24="Media",L24="Moderado"),AND(H24="Alta",L24="Leve"),AND(H24="Alta",L24="Menor")),"Moderado",IF(OR(AND(H24="Muy Baja",L24="Mayor"),AND(H24="Baja",L24="Mayor"),AND(H24="Media",L24="Mayor"),AND(H24="Alta",L24="Moderado"),AND(H24="Alta",L24="Mayor"),AND(H24="Muy Alta",L24="Leve"),AND(H24="Muy Alta",L24="Menor"),AND(H24="Muy Alta",L24="Moderado"),AND(H24="Muy Alta",L24="Mayor")),"Alto",IF(OR(AND(H24="Muy Baja",L24="Catastrófico"),AND(H24="Baja",L24="Catastrófico"),AND(H24="Media",L24="Catastrófico"),AND(H24="Alta",L24="Catastrófico"),AND(H24="Muy Alta",L24="Catastrófico")),"Extremo",""))))</f>
        <v/>
      </c>
      <c r="O24" s="6">
        <v>1</v>
      </c>
      <c r="P24" s="174"/>
      <c r="Q24" s="156" t="str">
        <f>IF(OR(R24="Preventivo",R24="Detectivo"),"Probabilidad",IF(R24="Correctivo","Impacto",""))</f>
        <v/>
      </c>
      <c r="R24" s="164"/>
      <c r="S24" s="164"/>
      <c r="T24" s="165" t="str">
        <f>IF(AND(R24="Preventivo",S24="Automático"),"50%",IF(AND(R24="Preventivo",S24="Manual"),"40%",IF(AND(R24="Detectivo",S24="Automático"),"40%",IF(AND(R24="Detectivo",S24="Manual"),"30%",IF(AND(R24="Correctivo",S24="Automático"),"35%",IF(AND(R24="Correctivo",S24="Manual"),"25%",""))))))</f>
        <v/>
      </c>
      <c r="U24" s="164"/>
      <c r="V24" s="164"/>
      <c r="W24" s="164"/>
      <c r="X24" s="153" t="str">
        <f>IFERROR(IF(Q24="Probabilidad",(I24-(+I24*T24)),IF(Q24="Impacto",I24,"")),"")</f>
        <v/>
      </c>
      <c r="Y24" s="166" t="str">
        <f>IFERROR(IF(X24="","",IF(X24&lt;=0.2,"Muy Baja",IF(X24&lt;=0.4,"Baja",IF(X24&lt;=0.6,"Media",IF(X24&lt;=0.8,"Alta","Muy Alta"))))),"")</f>
        <v/>
      </c>
      <c r="Z24" s="167" t="str">
        <f>+X24</f>
        <v/>
      </c>
      <c r="AA24" s="166" t="str">
        <f>IFERROR(IF(AB24="","",IF(AB24&lt;=0.2,"Leve",IF(AB24&lt;=0.4,"Menor",IF(AB24&lt;=0.6,"Moderado",IF(AB24&lt;=0.8,"Mayor","Catastrófico"))))),"")</f>
        <v/>
      </c>
      <c r="AB24" s="167" t="str">
        <f>IFERROR(IF(Q24="Impacto",(M24-(+M24*T24)),IF(Q24="Probabilidad",M24,"")),"")</f>
        <v/>
      </c>
      <c r="AC24" s="168" t="str">
        <f>IFERROR(IF(OR(AND(Y24="Muy Baja",AA24="Leve"),AND(Y24="Muy Baja",AA24="Menor"),AND(Y24="Baja",AA24="Leve")),"Bajo",IF(OR(AND(Y24="Muy baja",AA24="Moderado"),AND(Y24="Baja",AA24="Menor"),AND(Y24="Baja",AA24="Moderado"),AND(Y24="Media",AA24="Leve"),AND(Y24="Media",AA24="Menor"),AND(Y24="Media",AA24="Moderado"),AND(Y24="Alta",AA24="Leve"),AND(Y24="Alta",AA24="Menor")),"Moderado",IF(OR(AND(Y24="Muy Baja",AA24="Mayor"),AND(Y24="Baja",AA24="Mayor"),AND(Y24="Media",AA24="Mayor"),AND(Y24="Alta",AA24="Moderado"),AND(Y24="Alta",AA24="Mayor"),AND(Y24="Muy Alta",AA24="Leve"),AND(Y24="Muy Alta",AA24="Menor"),AND(Y24="Muy Alta",AA24="Moderado"),AND(Y24="Muy Alta",AA24="Mayor")),"Alto",IF(OR(AND(Y24="Muy Baja",AA24="Catastrófico"),AND(Y24="Baja",AA24="Catastrófico"),AND(Y24="Media",AA24="Catastrófico"),AND(Y24="Alta",AA24="Catastrófico"),AND(Y24="Muy Alta",AA24="Catastrófico")),"Extremo","")))),"")</f>
        <v/>
      </c>
      <c r="AD24" s="169"/>
      <c r="AE24" s="171"/>
      <c r="AF24" s="170"/>
      <c r="AG24" s="112"/>
      <c r="AH24" s="112"/>
      <c r="AI24" s="112"/>
      <c r="AJ24" s="110"/>
      <c r="AK24" s="111"/>
      <c r="AL24" s="8"/>
      <c r="AM24" s="8"/>
      <c r="AN24" s="8"/>
      <c r="AO24" s="8"/>
      <c r="AP24" s="8"/>
      <c r="AQ24" s="8"/>
      <c r="AR24" s="8"/>
      <c r="AS24" s="8"/>
      <c r="AT24" s="8"/>
      <c r="AU24" s="8"/>
      <c r="AV24" s="8"/>
      <c r="AW24" s="8"/>
      <c r="AX24" s="8"/>
      <c r="AY24" s="8"/>
      <c r="AZ24" s="8"/>
      <c r="BA24" s="8"/>
      <c r="BB24" s="8"/>
      <c r="BC24" s="8"/>
      <c r="BD24" s="8"/>
      <c r="BE24" s="8"/>
      <c r="BF24" s="8"/>
      <c r="BG24" s="8"/>
      <c r="BH24" s="8"/>
      <c r="BI24" s="8"/>
      <c r="BJ24" s="8"/>
      <c r="BK24" s="8"/>
      <c r="BL24" s="8"/>
      <c r="BM24" s="8"/>
      <c r="BN24" s="8"/>
      <c r="BO24" s="8"/>
      <c r="BP24" s="8"/>
      <c r="BQ24" s="8"/>
    </row>
    <row r="25" spans="1:69" ht="18" hidden="1" customHeight="1">
      <c r="A25" s="306"/>
      <c r="B25" s="309"/>
      <c r="C25" s="309"/>
      <c r="D25" s="309"/>
      <c r="E25" s="312"/>
      <c r="F25" s="309"/>
      <c r="G25" s="315"/>
      <c r="H25" s="318"/>
      <c r="I25" s="321"/>
      <c r="J25" s="335"/>
      <c r="K25" s="321">
        <f>IF(NOT(ISERROR(MATCH(J25,_xlfn.ANCHORARRAY(E36),0))),I38&amp;"Por favor no seleccionar los criterios de impacto",J25)</f>
        <v>0</v>
      </c>
      <c r="L25" s="318"/>
      <c r="M25" s="321"/>
      <c r="N25" s="338"/>
      <c r="O25" s="6">
        <v>2</v>
      </c>
      <c r="P25" s="174"/>
      <c r="Q25" s="102" t="str">
        <f>IF(OR(R25="Preventivo",R25="Detectivo"),"Probabilidad",IF(R25="Correctivo","Impacto",""))</f>
        <v/>
      </c>
      <c r="R25" s="164"/>
      <c r="S25" s="164"/>
      <c r="T25" s="165" t="str">
        <f t="shared" ref="T25:T29" si="15">IF(AND(R25="Preventivo",S25="Automático"),"50%",IF(AND(R25="Preventivo",S25="Manual"),"40%",IF(AND(R25="Detectivo",S25="Automático"),"40%",IF(AND(R25="Detectivo",S25="Manual"),"30%",IF(AND(R25="Correctivo",S25="Automático"),"35%",IF(AND(R25="Correctivo",S25="Manual"),"25%",""))))))</f>
        <v/>
      </c>
      <c r="U25" s="164"/>
      <c r="V25" s="164"/>
      <c r="W25" s="164"/>
      <c r="X25" s="153" t="str">
        <f>IFERROR(IF(AND(Q24="Probabilidad",Q25="Probabilidad"),(Z24-(+Z24*T25)),IF(Q25="Probabilidad",(I24-(+I24*T25)),IF(Q25="Impacto",Z24,""))),"")</f>
        <v/>
      </c>
      <c r="Y25" s="166" t="str">
        <f t="shared" si="1"/>
        <v/>
      </c>
      <c r="Z25" s="167" t="str">
        <f t="shared" ref="Z25:Z29" si="16">+X25</f>
        <v/>
      </c>
      <c r="AA25" s="166" t="str">
        <f t="shared" si="3"/>
        <v/>
      </c>
      <c r="AB25" s="167" t="str">
        <f>IFERROR(IF(AND(Q24="Impacto",Q25="Impacto"),(AB24-(+AB24*T25)),IF(Q25="Impacto",(M24-(+M24*T25)),IF(Q25="Probabilidad",AB24,""))),"")</f>
        <v/>
      </c>
      <c r="AC25" s="168" t="str">
        <f t="shared" ref="AC25:AC26" si="17">IFERROR(IF(OR(AND(Y25="Muy Baja",AA25="Leve"),AND(Y25="Muy Baja",AA25="Menor"),AND(Y25="Baja",AA25="Leve")),"Bajo",IF(OR(AND(Y25="Muy baja",AA25="Moderado"),AND(Y25="Baja",AA25="Menor"),AND(Y25="Baja",AA25="Moderado"),AND(Y25="Media",AA25="Leve"),AND(Y25="Media",AA25="Menor"),AND(Y25="Media",AA25="Moderado"),AND(Y25="Alta",AA25="Leve"),AND(Y25="Alta",AA25="Menor")),"Moderado",IF(OR(AND(Y25="Muy Baja",AA25="Mayor"),AND(Y25="Baja",AA25="Mayor"),AND(Y25="Media",AA25="Mayor"),AND(Y25="Alta",AA25="Moderado"),AND(Y25="Alta",AA25="Mayor"),AND(Y25="Muy Alta",AA25="Leve"),AND(Y25="Muy Alta",AA25="Menor"),AND(Y25="Muy Alta",AA25="Moderado"),AND(Y25="Muy Alta",AA25="Mayor")),"Alto",IF(OR(AND(Y25="Muy Baja",AA25="Catastrófico"),AND(Y25="Baja",AA25="Catastrófico"),AND(Y25="Media",AA25="Catastrófico"),AND(Y25="Alta",AA25="Catastrófico"),AND(Y25="Muy Alta",AA25="Catastrófico")),"Extremo","")))),"")</f>
        <v/>
      </c>
      <c r="AD25" s="169"/>
      <c r="AE25" s="171"/>
      <c r="AF25" s="170"/>
      <c r="AG25" s="112"/>
      <c r="AH25" s="112"/>
      <c r="AI25" s="112"/>
      <c r="AJ25" s="110"/>
      <c r="AK25" s="111"/>
      <c r="AL25" s="8"/>
      <c r="AM25" s="8"/>
      <c r="AN25" s="8"/>
      <c r="AO25" s="8"/>
      <c r="AP25" s="8"/>
      <c r="AQ25" s="8"/>
      <c r="AR25" s="8"/>
      <c r="AS25" s="8"/>
      <c r="AT25" s="8"/>
      <c r="AU25" s="8"/>
      <c r="AV25" s="8"/>
      <c r="AW25" s="8"/>
      <c r="AX25" s="8"/>
      <c r="AY25" s="8"/>
      <c r="AZ25" s="8"/>
      <c r="BA25" s="8"/>
      <c r="BB25" s="8"/>
      <c r="BC25" s="8"/>
      <c r="BD25" s="8"/>
      <c r="BE25" s="8"/>
      <c r="BF25" s="8"/>
      <c r="BG25" s="8"/>
      <c r="BH25" s="8"/>
      <c r="BI25" s="8"/>
      <c r="BJ25" s="8"/>
      <c r="BK25" s="8"/>
      <c r="BL25" s="8"/>
      <c r="BM25" s="8"/>
      <c r="BN25" s="8"/>
      <c r="BO25" s="8"/>
      <c r="BP25" s="8"/>
      <c r="BQ25" s="8"/>
    </row>
    <row r="26" spans="1:69" ht="18" hidden="1" customHeight="1">
      <c r="A26" s="306"/>
      <c r="B26" s="309"/>
      <c r="C26" s="309"/>
      <c r="D26" s="309"/>
      <c r="E26" s="312"/>
      <c r="F26" s="309"/>
      <c r="G26" s="315"/>
      <c r="H26" s="318"/>
      <c r="I26" s="321"/>
      <c r="J26" s="335"/>
      <c r="K26" s="321">
        <f>IF(NOT(ISERROR(MATCH(J26,_xlfn.ANCHORARRAY(E37),0))),I39&amp;"Por favor no seleccionar los criterios de impacto",J26)</f>
        <v>0</v>
      </c>
      <c r="L26" s="318"/>
      <c r="M26" s="321"/>
      <c r="N26" s="338"/>
      <c r="O26" s="6">
        <v>3</v>
      </c>
      <c r="P26" s="175"/>
      <c r="Q26" s="102" t="str">
        <f>IF(OR(R26="Preventivo",R26="Detectivo"),"Probabilidad",IF(R26="Correctivo","Impacto",""))</f>
        <v/>
      </c>
      <c r="R26" s="103"/>
      <c r="S26" s="103"/>
      <c r="T26" s="104" t="str">
        <f t="shared" si="15"/>
        <v/>
      </c>
      <c r="U26" s="103"/>
      <c r="V26" s="103"/>
      <c r="W26" s="103"/>
      <c r="X26" s="105" t="str">
        <f>IFERROR(IF(AND(Q25="Probabilidad",Q26="Probabilidad"),(Z25-(+Z25*T26)),IF(AND(Q25="Impacto",Q26="Probabilidad"),(Z24-(+Z24*T26)),IF(Q26="Impacto",Z25,""))),"")</f>
        <v/>
      </c>
      <c r="Y26" s="106" t="str">
        <f t="shared" si="1"/>
        <v/>
      </c>
      <c r="Z26" s="107" t="str">
        <f t="shared" si="16"/>
        <v/>
      </c>
      <c r="AA26" s="106" t="str">
        <f t="shared" si="3"/>
        <v/>
      </c>
      <c r="AB26" s="107" t="str">
        <f>IFERROR(IF(AND(Q25="Impacto",Q26="Impacto"),(AB25-(+AB25*T26)),IF(AND(Q25="Probabilidad",Q26="Impacto"),(AB24-(+AB24*T26)),IF(Q26="Probabilidad",AB25,""))),"")</f>
        <v/>
      </c>
      <c r="AC26" s="108" t="str">
        <f t="shared" si="17"/>
        <v/>
      </c>
      <c r="AD26" s="109"/>
      <c r="AE26" s="110"/>
      <c r="AF26" s="111"/>
      <c r="AG26" s="112"/>
      <c r="AH26" s="112"/>
      <c r="AI26" s="112"/>
      <c r="AJ26" s="110"/>
      <c r="AK26" s="111"/>
      <c r="AL26" s="8"/>
      <c r="AM26" s="8"/>
      <c r="AN26" s="8"/>
      <c r="AO26" s="8"/>
      <c r="AP26" s="8"/>
      <c r="AQ26" s="8"/>
      <c r="AR26" s="8"/>
      <c r="AS26" s="8"/>
      <c r="AT26" s="8"/>
      <c r="AU26" s="8"/>
      <c r="AV26" s="8"/>
      <c r="AW26" s="8"/>
      <c r="AX26" s="8"/>
      <c r="AY26" s="8"/>
      <c r="AZ26" s="8"/>
      <c r="BA26" s="8"/>
      <c r="BB26" s="8"/>
      <c r="BC26" s="8"/>
      <c r="BD26" s="8"/>
      <c r="BE26" s="8"/>
      <c r="BF26" s="8"/>
      <c r="BG26" s="8"/>
      <c r="BH26" s="8"/>
      <c r="BI26" s="8"/>
      <c r="BJ26" s="8"/>
      <c r="BK26" s="8"/>
      <c r="BL26" s="8"/>
      <c r="BM26" s="8"/>
      <c r="BN26" s="8"/>
      <c r="BO26" s="8"/>
      <c r="BP26" s="8"/>
      <c r="BQ26" s="8"/>
    </row>
    <row r="27" spans="1:69" ht="18" hidden="1" customHeight="1">
      <c r="A27" s="306"/>
      <c r="B27" s="309"/>
      <c r="C27" s="309"/>
      <c r="D27" s="309"/>
      <c r="E27" s="312"/>
      <c r="F27" s="309"/>
      <c r="G27" s="315"/>
      <c r="H27" s="318"/>
      <c r="I27" s="321"/>
      <c r="J27" s="335"/>
      <c r="K27" s="321">
        <f>IF(NOT(ISERROR(MATCH(J27,_xlfn.ANCHORARRAY(E38),0))),I40&amp;"Por favor no seleccionar los criterios de impacto",J27)</f>
        <v>0</v>
      </c>
      <c r="L27" s="318"/>
      <c r="M27" s="321"/>
      <c r="N27" s="338"/>
      <c r="O27" s="6">
        <v>4</v>
      </c>
      <c r="P27" s="174"/>
      <c r="Q27" s="102" t="str">
        <f t="shared" ref="Q27:Q29" si="18">IF(OR(R27="Preventivo",R27="Detectivo"),"Probabilidad",IF(R27="Correctivo","Impacto",""))</f>
        <v/>
      </c>
      <c r="R27" s="103"/>
      <c r="S27" s="103"/>
      <c r="T27" s="104" t="str">
        <f t="shared" si="15"/>
        <v/>
      </c>
      <c r="U27" s="103"/>
      <c r="V27" s="103"/>
      <c r="W27" s="103"/>
      <c r="X27" s="105" t="str">
        <f t="shared" ref="X27:X29" si="19">IFERROR(IF(AND(Q26="Probabilidad",Q27="Probabilidad"),(Z26-(+Z26*T27)),IF(AND(Q26="Impacto",Q27="Probabilidad"),(Z25-(+Z25*T27)),IF(Q27="Impacto",Z26,""))),"")</f>
        <v/>
      </c>
      <c r="Y27" s="106" t="str">
        <f t="shared" si="1"/>
        <v/>
      </c>
      <c r="Z27" s="107" t="str">
        <f t="shared" si="16"/>
        <v/>
      </c>
      <c r="AA27" s="106" t="str">
        <f t="shared" si="3"/>
        <v/>
      </c>
      <c r="AB27" s="107" t="str">
        <f t="shared" ref="AB27:AB29" si="20">IFERROR(IF(AND(Q26="Impacto",Q27="Impacto"),(AB26-(+AB26*T27)),IF(AND(Q26="Probabilidad",Q27="Impacto"),(AB25-(+AB25*T27)),IF(Q27="Probabilidad",AB26,""))),"")</f>
        <v/>
      </c>
      <c r="AC27" s="108" t="str">
        <f>IFERROR(IF(OR(AND(Y27="Muy Baja",AA27="Leve"),AND(Y27="Muy Baja",AA27="Menor"),AND(Y27="Baja",AA27="Leve")),"Bajo",IF(OR(AND(Y27="Muy baja",AA27="Moderado"),AND(Y27="Baja",AA27="Menor"),AND(Y27="Baja",AA27="Moderado"),AND(Y27="Media",AA27="Leve"),AND(Y27="Media",AA27="Menor"),AND(Y27="Media",AA27="Moderado"),AND(Y27="Alta",AA27="Leve"),AND(Y27="Alta",AA27="Menor")),"Moderado",IF(OR(AND(Y27="Muy Baja",AA27="Mayor"),AND(Y27="Baja",AA27="Mayor"),AND(Y27="Media",AA27="Mayor"),AND(Y27="Alta",AA27="Moderado"),AND(Y27="Alta",AA27="Mayor"),AND(Y27="Muy Alta",AA27="Leve"),AND(Y27="Muy Alta",AA27="Menor"),AND(Y27="Muy Alta",AA27="Moderado"),AND(Y27="Muy Alta",AA27="Mayor")),"Alto",IF(OR(AND(Y27="Muy Baja",AA27="Catastrófico"),AND(Y27="Baja",AA27="Catastrófico"),AND(Y27="Media",AA27="Catastrófico"),AND(Y27="Alta",AA27="Catastrófico"),AND(Y27="Muy Alta",AA27="Catastrófico")),"Extremo","")))),"")</f>
        <v/>
      </c>
      <c r="AD27" s="109"/>
      <c r="AE27" s="110"/>
      <c r="AF27" s="111"/>
      <c r="AG27" s="112"/>
      <c r="AH27" s="112"/>
      <c r="AI27" s="112"/>
      <c r="AJ27" s="110"/>
      <c r="AK27" s="111"/>
      <c r="AL27" s="8"/>
      <c r="AM27" s="8"/>
      <c r="AN27" s="8"/>
      <c r="AO27" s="8"/>
      <c r="AP27" s="8"/>
      <c r="AQ27" s="8"/>
      <c r="AR27" s="8"/>
      <c r="AS27" s="8"/>
      <c r="AT27" s="8"/>
      <c r="AU27" s="8"/>
      <c r="AV27" s="8"/>
      <c r="AW27" s="8"/>
      <c r="AX27" s="8"/>
      <c r="AY27" s="8"/>
      <c r="AZ27" s="8"/>
      <c r="BA27" s="8"/>
      <c r="BB27" s="8"/>
      <c r="BC27" s="8"/>
      <c r="BD27" s="8"/>
      <c r="BE27" s="8"/>
      <c r="BF27" s="8"/>
      <c r="BG27" s="8"/>
      <c r="BH27" s="8"/>
      <c r="BI27" s="8"/>
      <c r="BJ27" s="8"/>
      <c r="BK27" s="8"/>
      <c r="BL27" s="8"/>
      <c r="BM27" s="8"/>
      <c r="BN27" s="8"/>
      <c r="BO27" s="8"/>
      <c r="BP27" s="8"/>
      <c r="BQ27" s="8"/>
    </row>
    <row r="28" spans="1:69" ht="18" hidden="1" customHeight="1">
      <c r="A28" s="306"/>
      <c r="B28" s="309"/>
      <c r="C28" s="309"/>
      <c r="D28" s="309"/>
      <c r="E28" s="312"/>
      <c r="F28" s="309"/>
      <c r="G28" s="315"/>
      <c r="H28" s="318"/>
      <c r="I28" s="321"/>
      <c r="J28" s="335"/>
      <c r="K28" s="321">
        <f>IF(NOT(ISERROR(MATCH(J28,_xlfn.ANCHORARRAY(E39),0))),I41&amp;"Por favor no seleccionar los criterios de impacto",J28)</f>
        <v>0</v>
      </c>
      <c r="L28" s="318"/>
      <c r="M28" s="321"/>
      <c r="N28" s="338"/>
      <c r="O28" s="6">
        <v>5</v>
      </c>
      <c r="P28" s="174"/>
      <c r="Q28" s="102" t="str">
        <f t="shared" si="18"/>
        <v/>
      </c>
      <c r="R28" s="103"/>
      <c r="S28" s="103"/>
      <c r="T28" s="104" t="str">
        <f t="shared" si="15"/>
        <v/>
      </c>
      <c r="U28" s="103"/>
      <c r="V28" s="103"/>
      <c r="W28" s="103"/>
      <c r="X28" s="105" t="str">
        <f t="shared" si="19"/>
        <v/>
      </c>
      <c r="Y28" s="106" t="str">
        <f t="shared" si="1"/>
        <v/>
      </c>
      <c r="Z28" s="107" t="str">
        <f t="shared" si="16"/>
        <v/>
      </c>
      <c r="AA28" s="106" t="str">
        <f t="shared" si="3"/>
        <v/>
      </c>
      <c r="AB28" s="107" t="str">
        <f t="shared" si="20"/>
        <v/>
      </c>
      <c r="AC28" s="108" t="str">
        <f t="shared" ref="AC28:AC29" si="21">IFERROR(IF(OR(AND(Y28="Muy Baja",AA28="Leve"),AND(Y28="Muy Baja",AA28="Menor"),AND(Y28="Baja",AA28="Leve")),"Bajo",IF(OR(AND(Y28="Muy baja",AA28="Moderado"),AND(Y28="Baja",AA28="Menor"),AND(Y28="Baja",AA28="Moderado"),AND(Y28="Media",AA28="Leve"),AND(Y28="Media",AA28="Menor"),AND(Y28="Media",AA28="Moderado"),AND(Y28="Alta",AA28="Leve"),AND(Y28="Alta",AA28="Menor")),"Moderado",IF(OR(AND(Y28="Muy Baja",AA28="Mayor"),AND(Y28="Baja",AA28="Mayor"),AND(Y28="Media",AA28="Mayor"),AND(Y28="Alta",AA28="Moderado"),AND(Y28="Alta",AA28="Mayor"),AND(Y28="Muy Alta",AA28="Leve"),AND(Y28="Muy Alta",AA28="Menor"),AND(Y28="Muy Alta",AA28="Moderado"),AND(Y28="Muy Alta",AA28="Mayor")),"Alto",IF(OR(AND(Y28="Muy Baja",AA28="Catastrófico"),AND(Y28="Baja",AA28="Catastrófico"),AND(Y28="Media",AA28="Catastrófico"),AND(Y28="Alta",AA28="Catastrófico"),AND(Y28="Muy Alta",AA28="Catastrófico")),"Extremo","")))),"")</f>
        <v/>
      </c>
      <c r="AD28" s="109"/>
      <c r="AE28" s="110"/>
      <c r="AF28" s="111"/>
      <c r="AG28" s="112"/>
      <c r="AH28" s="112"/>
      <c r="AI28" s="112"/>
      <c r="AJ28" s="110"/>
      <c r="AK28" s="111"/>
      <c r="AL28" s="8"/>
      <c r="AM28" s="8"/>
      <c r="AN28" s="8"/>
      <c r="AO28" s="8"/>
      <c r="AP28" s="8"/>
      <c r="AQ28" s="8"/>
      <c r="AR28" s="8"/>
      <c r="AS28" s="8"/>
      <c r="AT28" s="8"/>
      <c r="AU28" s="8"/>
      <c r="AV28" s="8"/>
      <c r="AW28" s="8"/>
      <c r="AX28" s="8"/>
      <c r="AY28" s="8"/>
      <c r="AZ28" s="8"/>
      <c r="BA28" s="8"/>
      <c r="BB28" s="8"/>
      <c r="BC28" s="8"/>
      <c r="BD28" s="8"/>
      <c r="BE28" s="8"/>
      <c r="BF28" s="8"/>
      <c r="BG28" s="8"/>
      <c r="BH28" s="8"/>
      <c r="BI28" s="8"/>
      <c r="BJ28" s="8"/>
      <c r="BK28" s="8"/>
      <c r="BL28" s="8"/>
      <c r="BM28" s="8"/>
      <c r="BN28" s="8"/>
      <c r="BO28" s="8"/>
      <c r="BP28" s="8"/>
      <c r="BQ28" s="8"/>
    </row>
    <row r="29" spans="1:69" ht="18" hidden="1" customHeight="1">
      <c r="A29" s="307"/>
      <c r="B29" s="310"/>
      <c r="C29" s="310"/>
      <c r="D29" s="310"/>
      <c r="E29" s="313"/>
      <c r="F29" s="310"/>
      <c r="G29" s="316"/>
      <c r="H29" s="319"/>
      <c r="I29" s="322"/>
      <c r="J29" s="336"/>
      <c r="K29" s="322">
        <f>IF(NOT(ISERROR(MATCH(J29,_xlfn.ANCHORARRAY(E40),0))),I42&amp;"Por favor no seleccionar los criterios de impacto",J29)</f>
        <v>0</v>
      </c>
      <c r="L29" s="319"/>
      <c r="M29" s="322"/>
      <c r="N29" s="339"/>
      <c r="O29" s="6">
        <v>6</v>
      </c>
      <c r="P29" s="174"/>
      <c r="Q29" s="102" t="str">
        <f t="shared" si="18"/>
        <v/>
      </c>
      <c r="R29" s="103"/>
      <c r="S29" s="103"/>
      <c r="T29" s="104" t="str">
        <f t="shared" si="15"/>
        <v/>
      </c>
      <c r="U29" s="103"/>
      <c r="V29" s="103"/>
      <c r="W29" s="103"/>
      <c r="X29" s="105" t="str">
        <f t="shared" si="19"/>
        <v/>
      </c>
      <c r="Y29" s="106" t="str">
        <f t="shared" si="1"/>
        <v/>
      </c>
      <c r="Z29" s="107" t="str">
        <f t="shared" si="16"/>
        <v/>
      </c>
      <c r="AA29" s="106" t="str">
        <f t="shared" si="3"/>
        <v/>
      </c>
      <c r="AB29" s="107" t="str">
        <f t="shared" si="20"/>
        <v/>
      </c>
      <c r="AC29" s="108" t="str">
        <f t="shared" si="21"/>
        <v/>
      </c>
      <c r="AD29" s="109"/>
      <c r="AE29" s="110"/>
      <c r="AF29" s="111"/>
      <c r="AG29" s="112"/>
      <c r="AH29" s="112"/>
      <c r="AI29" s="112"/>
      <c r="AJ29" s="110"/>
      <c r="AK29" s="111"/>
      <c r="AL29" s="8"/>
      <c r="AM29" s="8"/>
      <c r="AN29" s="8"/>
      <c r="AO29" s="8"/>
      <c r="AP29" s="8"/>
      <c r="AQ29" s="8"/>
      <c r="AR29" s="8"/>
      <c r="AS29" s="8"/>
      <c r="AT29" s="8"/>
      <c r="AU29" s="8"/>
      <c r="AV29" s="8"/>
      <c r="AW29" s="8"/>
      <c r="AX29" s="8"/>
      <c r="AY29" s="8"/>
      <c r="AZ29" s="8"/>
      <c r="BA29" s="8"/>
      <c r="BB29" s="8"/>
      <c r="BC29" s="8"/>
      <c r="BD29" s="8"/>
      <c r="BE29" s="8"/>
      <c r="BF29" s="8"/>
      <c r="BG29" s="8"/>
      <c r="BH29" s="8"/>
      <c r="BI29" s="8"/>
      <c r="BJ29" s="8"/>
      <c r="BK29" s="8"/>
      <c r="BL29" s="8"/>
      <c r="BM29" s="8"/>
      <c r="BN29" s="8"/>
      <c r="BO29" s="8"/>
      <c r="BP29" s="8"/>
      <c r="BQ29" s="8"/>
    </row>
    <row r="30" spans="1:69" ht="18" hidden="1" customHeight="1">
      <c r="A30" s="305">
        <v>4</v>
      </c>
      <c r="B30" s="308"/>
      <c r="C30" s="308"/>
      <c r="D30" s="308"/>
      <c r="E30" s="311"/>
      <c r="F30" s="308"/>
      <c r="G30" s="314"/>
      <c r="H30" s="317" t="str">
        <f>IF(G30&lt;=0,"",IF(G30&lt;=2,"Muy Baja",IF(G30&lt;=24,"Baja",IF(G30&lt;=500,"Media",IF(G30&lt;=5000,"Alta","Muy Alta")))))</f>
        <v/>
      </c>
      <c r="I30" s="320" t="str">
        <f>IF(H30="","",IF(H30="Muy Baja",0.2,IF(H30="Baja",0.4,IF(H30="Media",0.6,IF(H30="Alta",0.8,IF(H30="Muy Alta",1,))))))</f>
        <v/>
      </c>
      <c r="J30" s="334"/>
      <c r="K30" s="320">
        <f>IF(NOT(ISERROR(MATCH(J30,'Tabla Impacto'!$B$221:$B$223,0))),'Tabla Impacto'!$F$223&amp;"Por favor no seleccionar los criterios de impacto(Afectación Económica o presupuestal y Pérdida Reputacional)",J30)</f>
        <v>0</v>
      </c>
      <c r="L30" s="317" t="str">
        <f>IF(OR(K30='Tabla Impacto'!$C$11,K30='Tabla Impacto'!$D$11),"Leve",IF(OR(K30='Tabla Impacto'!$C$12,K30='Tabla Impacto'!$D$12),"Menor",IF(OR(K30='Tabla Impacto'!$C$13,K30='Tabla Impacto'!$D$13),"Moderado",IF(OR(K30='Tabla Impacto'!$C$14,K30='Tabla Impacto'!$D$14),"Mayor",IF(OR(K30='Tabla Impacto'!$C$15,K30='Tabla Impacto'!$D$15),"Catastrófico","")))))</f>
        <v/>
      </c>
      <c r="M30" s="320" t="str">
        <f>IF(L30="","",IF(L30="Leve",0.2,IF(L30="Menor",0.4,IF(L30="Moderado",0.6,IF(L30="Mayor",0.8,IF(L30="Catastrófico",1,))))))</f>
        <v/>
      </c>
      <c r="N30" s="337" t="str">
        <f>IF(OR(AND(H30="Muy Baja",L30="Leve"),AND(H30="Muy Baja",L30="Menor"),AND(H30="Baja",L30="Leve")),"Bajo",IF(OR(AND(H30="Muy baja",L30="Moderado"),AND(H30="Baja",L30="Menor"),AND(H30="Baja",L30="Moderado"),AND(H30="Media",L30="Leve"),AND(H30="Media",L30="Menor"),AND(H30="Media",L30="Moderado"),AND(H30="Alta",L30="Leve"),AND(H30="Alta",L30="Menor")),"Moderado",IF(OR(AND(H30="Muy Baja",L30="Mayor"),AND(H30="Baja",L30="Mayor"),AND(H30="Media",L30="Mayor"),AND(H30="Alta",L30="Moderado"),AND(H30="Alta",L30="Mayor"),AND(H30="Muy Alta",L30="Leve"),AND(H30="Muy Alta",L30="Menor"),AND(H30="Muy Alta",L30="Moderado"),AND(H30="Muy Alta",L30="Mayor")),"Alto",IF(OR(AND(H30="Muy Baja",L30="Catastrófico"),AND(H30="Baja",L30="Catastrófico"),AND(H30="Media",L30="Catastrófico"),AND(H30="Alta",L30="Catastrófico"),AND(H30="Muy Alta",L30="Catastrófico")),"Extremo",""))))</f>
        <v/>
      </c>
      <c r="O30" s="6">
        <v>1</v>
      </c>
      <c r="P30" s="174"/>
      <c r="Q30" s="156" t="str">
        <f>IF(OR(R30="Preventivo",R30="Detectivo"),"Probabilidad",IF(R30="Correctivo","Impacto",""))</f>
        <v/>
      </c>
      <c r="R30" s="164"/>
      <c r="S30" s="164"/>
      <c r="T30" s="165"/>
      <c r="U30" s="164"/>
      <c r="V30" s="164"/>
      <c r="W30" s="164"/>
      <c r="X30" s="153" t="str">
        <f>IFERROR(IF(Q30="Probabilidad",(I30-(+I30*T30)),IF(Q30="Impacto",I30,"")),"")</f>
        <v/>
      </c>
      <c r="Y30" s="166" t="str">
        <f>IFERROR(IF(X30="","",IF(X30&lt;=0.2,"Muy Baja",IF(X30&lt;=0.4,"Baja",IF(X30&lt;=0.6,"Media",IF(X30&lt;=0.8,"Alta","Muy Alta"))))),"")</f>
        <v/>
      </c>
      <c r="Z30" s="167" t="str">
        <f>+X30</f>
        <v/>
      </c>
      <c r="AA30" s="166" t="str">
        <f>IFERROR(IF(AB30="","",IF(AB30&lt;=0.2,"Leve",IF(AB30&lt;=0.4,"Menor",IF(AB30&lt;=0.6,"Moderado",IF(AB30&lt;=0.8,"Mayor","Catastrófico"))))),"")</f>
        <v/>
      </c>
      <c r="AB30" s="167" t="str">
        <f>IFERROR(IF(Q30="Impacto",(M30-(+M30*T30)),IF(Q30="Probabilidad",M30,"")),"")</f>
        <v/>
      </c>
      <c r="AC30" s="168" t="str">
        <f>IFERROR(IF(OR(AND(Y30="Muy Baja",AA30="Leve"),AND(Y30="Muy Baja",AA30="Menor"),AND(Y30="Baja",AA30="Leve")),"Bajo",IF(OR(AND(Y30="Muy baja",AA30="Moderado"),AND(Y30="Baja",AA30="Menor"),AND(Y30="Baja",AA30="Moderado"),AND(Y30="Media",AA30="Leve"),AND(Y30="Media",AA30="Menor"),AND(Y30="Media",AA30="Moderado"),AND(Y30="Alta",AA30="Leve"),AND(Y30="Alta",AA30="Menor")),"Moderado",IF(OR(AND(Y30="Muy Baja",AA30="Mayor"),AND(Y30="Baja",AA30="Mayor"),AND(Y30="Media",AA30="Mayor"),AND(Y30="Alta",AA30="Moderado"),AND(Y30="Alta",AA30="Mayor"),AND(Y30="Muy Alta",AA30="Leve"),AND(Y30="Muy Alta",AA30="Menor"),AND(Y30="Muy Alta",AA30="Moderado"),AND(Y30="Muy Alta",AA30="Mayor")),"Alto",IF(OR(AND(Y30="Muy Baja",AA30="Catastrófico"),AND(Y30="Baja",AA30="Catastrófico"),AND(Y30="Media",AA30="Catastrófico"),AND(Y30="Alta",AA30="Catastrófico"),AND(Y30="Muy Alta",AA30="Catastrófico")),"Extremo","")))),"")</f>
        <v/>
      </c>
      <c r="AD30" s="169"/>
      <c r="AE30" s="161"/>
      <c r="AF30" s="161"/>
      <c r="AG30" s="163"/>
      <c r="AH30" s="112"/>
      <c r="AI30" s="112"/>
      <c r="AJ30" s="110"/>
      <c r="AK30" s="111"/>
      <c r="AL30" s="8"/>
      <c r="AM30" s="8"/>
      <c r="AN30" s="8"/>
      <c r="AO30" s="8"/>
      <c r="AP30" s="8"/>
      <c r="AQ30" s="8"/>
      <c r="AR30" s="8"/>
      <c r="AS30" s="8"/>
      <c r="AT30" s="8"/>
      <c r="AU30" s="8"/>
      <c r="AV30" s="8"/>
      <c r="AW30" s="8"/>
      <c r="AX30" s="8"/>
      <c r="AY30" s="8"/>
      <c r="AZ30" s="8"/>
      <c r="BA30" s="8"/>
      <c r="BB30" s="8"/>
      <c r="BC30" s="8"/>
      <c r="BD30" s="8"/>
      <c r="BE30" s="8"/>
      <c r="BF30" s="8"/>
      <c r="BG30" s="8"/>
      <c r="BH30" s="8"/>
      <c r="BI30" s="8"/>
      <c r="BJ30" s="8"/>
      <c r="BK30" s="8"/>
      <c r="BL30" s="8"/>
      <c r="BM30" s="8"/>
      <c r="BN30" s="8"/>
      <c r="BO30" s="8"/>
      <c r="BP30" s="8"/>
      <c r="BQ30" s="8"/>
    </row>
    <row r="31" spans="1:69" ht="18" hidden="1" customHeight="1">
      <c r="A31" s="306"/>
      <c r="B31" s="309"/>
      <c r="C31" s="309"/>
      <c r="D31" s="309"/>
      <c r="E31" s="312"/>
      <c r="F31" s="309"/>
      <c r="G31" s="315"/>
      <c r="H31" s="318"/>
      <c r="I31" s="321"/>
      <c r="J31" s="335"/>
      <c r="K31" s="321">
        <f>IF(NOT(ISERROR(MATCH(J31,_xlfn.ANCHORARRAY(E42),0))),I44&amp;"Por favor no seleccionar los criterios de impacto",J31)</f>
        <v>0</v>
      </c>
      <c r="L31" s="318"/>
      <c r="M31" s="321"/>
      <c r="N31" s="338"/>
      <c r="O31" s="6">
        <v>2</v>
      </c>
      <c r="P31" s="174"/>
      <c r="Q31" s="102" t="str">
        <f>IF(OR(R31="Preventivo",R31="Detectivo"),"Probabilidad",IF(R31="Correctivo","Impacto",""))</f>
        <v/>
      </c>
      <c r="R31" s="103"/>
      <c r="S31" s="103"/>
      <c r="T31" s="104" t="str">
        <f t="shared" ref="T31:T35" si="22">IF(AND(R31="Preventivo",S31="Automático"),"50%",IF(AND(R31="Preventivo",S31="Manual"),"40%",IF(AND(R31="Detectivo",S31="Automático"),"40%",IF(AND(R31="Detectivo",S31="Manual"),"30%",IF(AND(R31="Correctivo",S31="Automático"),"35%",IF(AND(R31="Correctivo",S31="Manual"),"25%",""))))))</f>
        <v/>
      </c>
      <c r="U31" s="103"/>
      <c r="V31" s="103"/>
      <c r="W31" s="103"/>
      <c r="X31" s="105" t="str">
        <f>IFERROR(IF(AND(Q30="Probabilidad",Q31="Probabilidad"),(Z30-(+Z30*T31)),IF(Q31="Probabilidad",(I30-(+I30*T31)),IF(Q31="Impacto",Z30,""))),"")</f>
        <v/>
      </c>
      <c r="Y31" s="106" t="str">
        <f t="shared" si="1"/>
        <v/>
      </c>
      <c r="Z31" s="107" t="str">
        <f t="shared" ref="Z31:Z35" si="23">+X31</f>
        <v/>
      </c>
      <c r="AA31" s="106" t="str">
        <f t="shared" si="3"/>
        <v/>
      </c>
      <c r="AB31" s="107" t="str">
        <f>IFERROR(IF(AND(Q30="Impacto",Q31="Impacto"),(AB30-(+AB30*T31)),IF(Q31="Impacto",(M30-(+M30*T31)),IF(Q31="Probabilidad",AB30,""))),"")</f>
        <v/>
      </c>
      <c r="AC31" s="108" t="str">
        <f t="shared" ref="AC31:AC32" si="24">IFERROR(IF(OR(AND(Y31="Muy Baja",AA31="Leve"),AND(Y31="Muy Baja",AA31="Menor"),AND(Y31="Baja",AA31="Leve")),"Bajo",IF(OR(AND(Y31="Muy baja",AA31="Moderado"),AND(Y31="Baja",AA31="Menor"),AND(Y31="Baja",AA31="Moderado"),AND(Y31="Media",AA31="Leve"),AND(Y31="Media",AA31="Menor"),AND(Y31="Media",AA31="Moderado"),AND(Y31="Alta",AA31="Leve"),AND(Y31="Alta",AA31="Menor")),"Moderado",IF(OR(AND(Y31="Muy Baja",AA31="Mayor"),AND(Y31="Baja",AA31="Mayor"),AND(Y31="Media",AA31="Mayor"),AND(Y31="Alta",AA31="Moderado"),AND(Y31="Alta",AA31="Mayor"),AND(Y31="Muy Alta",AA31="Leve"),AND(Y31="Muy Alta",AA31="Menor"),AND(Y31="Muy Alta",AA31="Moderado"),AND(Y31="Muy Alta",AA31="Mayor")),"Alto",IF(OR(AND(Y31="Muy Baja",AA31="Catastrófico"),AND(Y31="Baja",AA31="Catastrófico"),AND(Y31="Media",AA31="Catastrófico"),AND(Y31="Alta",AA31="Catastrófico"),AND(Y31="Muy Alta",AA31="Catastrófico")),"Extremo","")))),"")</f>
        <v/>
      </c>
      <c r="AD31" s="109"/>
      <c r="AE31" s="110"/>
      <c r="AF31" s="111"/>
      <c r="AG31" s="112"/>
      <c r="AH31" s="112"/>
      <c r="AI31" s="112"/>
      <c r="AJ31" s="110"/>
      <c r="AK31" s="111"/>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row>
    <row r="32" spans="1:69" ht="18" hidden="1" customHeight="1">
      <c r="A32" s="306"/>
      <c r="B32" s="309"/>
      <c r="C32" s="309"/>
      <c r="D32" s="309"/>
      <c r="E32" s="312"/>
      <c r="F32" s="309"/>
      <c r="G32" s="315"/>
      <c r="H32" s="318"/>
      <c r="I32" s="321"/>
      <c r="J32" s="335"/>
      <c r="K32" s="321">
        <f>IF(NOT(ISERROR(MATCH(J32,_xlfn.ANCHORARRAY(E43),0))),I45&amp;"Por favor no seleccionar los criterios de impacto",J32)</f>
        <v>0</v>
      </c>
      <c r="L32" s="318"/>
      <c r="M32" s="321"/>
      <c r="N32" s="338"/>
      <c r="O32" s="6">
        <v>3</v>
      </c>
      <c r="P32" s="175"/>
      <c r="Q32" s="102" t="str">
        <f>IF(OR(R32="Preventivo",R32="Detectivo"),"Probabilidad",IF(R32="Correctivo","Impacto",""))</f>
        <v/>
      </c>
      <c r="R32" s="103"/>
      <c r="S32" s="103"/>
      <c r="T32" s="104" t="str">
        <f t="shared" si="22"/>
        <v/>
      </c>
      <c r="U32" s="103"/>
      <c r="V32" s="103"/>
      <c r="W32" s="103"/>
      <c r="X32" s="105" t="str">
        <f>IFERROR(IF(AND(Q31="Probabilidad",Q32="Probabilidad"),(Z31-(+Z31*T32)),IF(AND(Q31="Impacto",Q32="Probabilidad"),(Z30-(+Z30*T32)),IF(Q32="Impacto",Z31,""))),"")</f>
        <v/>
      </c>
      <c r="Y32" s="106" t="str">
        <f t="shared" si="1"/>
        <v/>
      </c>
      <c r="Z32" s="107" t="str">
        <f t="shared" si="23"/>
        <v/>
      </c>
      <c r="AA32" s="106" t="str">
        <f t="shared" si="3"/>
        <v/>
      </c>
      <c r="AB32" s="107" t="str">
        <f>IFERROR(IF(AND(Q31="Impacto",Q32="Impacto"),(AB31-(+AB31*T32)),IF(AND(Q31="Probabilidad",Q32="Impacto"),(AB30-(+AB30*T32)),IF(Q32="Probabilidad",AB31,""))),"")</f>
        <v/>
      </c>
      <c r="AC32" s="108" t="str">
        <f t="shared" si="24"/>
        <v/>
      </c>
      <c r="AD32" s="109"/>
      <c r="AE32" s="110"/>
      <c r="AF32" s="111"/>
      <c r="AG32" s="112"/>
      <c r="AH32" s="112"/>
      <c r="AI32" s="112"/>
      <c r="AJ32" s="110"/>
      <c r="AK32" s="111"/>
      <c r="AL32" s="8"/>
      <c r="AM32" s="8"/>
      <c r="AN32" s="8"/>
      <c r="AO32" s="8"/>
      <c r="AP32" s="8"/>
      <c r="AQ32" s="8"/>
      <c r="AR32" s="8"/>
      <c r="AS32" s="8"/>
      <c r="AT32" s="8"/>
      <c r="AU32" s="8"/>
      <c r="AV32" s="8"/>
      <c r="AW32" s="8"/>
      <c r="AX32" s="8"/>
      <c r="AY32" s="8"/>
      <c r="AZ32" s="8"/>
      <c r="BA32" s="8"/>
      <c r="BB32" s="8"/>
      <c r="BC32" s="8"/>
      <c r="BD32" s="8"/>
      <c r="BE32" s="8"/>
      <c r="BF32" s="8"/>
      <c r="BG32" s="8"/>
      <c r="BH32" s="8"/>
      <c r="BI32" s="8"/>
      <c r="BJ32" s="8"/>
      <c r="BK32" s="8"/>
      <c r="BL32" s="8"/>
      <c r="BM32" s="8"/>
      <c r="BN32" s="8"/>
      <c r="BO32" s="8"/>
      <c r="BP32" s="8"/>
      <c r="BQ32" s="8"/>
    </row>
    <row r="33" spans="1:69" ht="18" hidden="1" customHeight="1">
      <c r="A33" s="306"/>
      <c r="B33" s="309"/>
      <c r="C33" s="309"/>
      <c r="D33" s="309"/>
      <c r="E33" s="312"/>
      <c r="F33" s="309"/>
      <c r="G33" s="315"/>
      <c r="H33" s="318"/>
      <c r="I33" s="321"/>
      <c r="J33" s="335"/>
      <c r="K33" s="321">
        <f>IF(NOT(ISERROR(MATCH(J33,_xlfn.ANCHORARRAY(E44),0))),I46&amp;"Por favor no seleccionar los criterios de impacto",J33)</f>
        <v>0</v>
      </c>
      <c r="L33" s="318"/>
      <c r="M33" s="321"/>
      <c r="N33" s="338"/>
      <c r="O33" s="6">
        <v>4</v>
      </c>
      <c r="P33" s="174"/>
      <c r="Q33" s="102" t="str">
        <f t="shared" ref="Q33:Q35" si="25">IF(OR(R33="Preventivo",R33="Detectivo"),"Probabilidad",IF(R33="Correctivo","Impacto",""))</f>
        <v/>
      </c>
      <c r="R33" s="103"/>
      <c r="S33" s="103"/>
      <c r="T33" s="104" t="str">
        <f t="shared" si="22"/>
        <v/>
      </c>
      <c r="U33" s="103"/>
      <c r="V33" s="103"/>
      <c r="W33" s="103"/>
      <c r="X33" s="105" t="str">
        <f t="shared" ref="X33:X35" si="26">IFERROR(IF(AND(Q32="Probabilidad",Q33="Probabilidad"),(Z32-(+Z32*T33)),IF(AND(Q32="Impacto",Q33="Probabilidad"),(Z31-(+Z31*T33)),IF(Q33="Impacto",Z32,""))),"")</f>
        <v/>
      </c>
      <c r="Y33" s="106" t="str">
        <f t="shared" si="1"/>
        <v/>
      </c>
      <c r="Z33" s="107" t="str">
        <f t="shared" si="23"/>
        <v/>
      </c>
      <c r="AA33" s="106" t="str">
        <f t="shared" si="3"/>
        <v/>
      </c>
      <c r="AB33" s="107" t="str">
        <f t="shared" ref="AB33:AB35" si="27">IFERROR(IF(AND(Q32="Impacto",Q33="Impacto"),(AB32-(+AB32*T33)),IF(AND(Q32="Probabilidad",Q33="Impacto"),(AB31-(+AB31*T33)),IF(Q33="Probabilidad",AB32,""))),"")</f>
        <v/>
      </c>
      <c r="AC33" s="108" t="str">
        <f>IFERROR(IF(OR(AND(Y33="Muy Baja",AA33="Leve"),AND(Y33="Muy Baja",AA33="Menor"),AND(Y33="Baja",AA33="Leve")),"Bajo",IF(OR(AND(Y33="Muy baja",AA33="Moderado"),AND(Y33="Baja",AA33="Menor"),AND(Y33="Baja",AA33="Moderado"),AND(Y33="Media",AA33="Leve"),AND(Y33="Media",AA33="Menor"),AND(Y33="Media",AA33="Moderado"),AND(Y33="Alta",AA33="Leve"),AND(Y33="Alta",AA33="Menor")),"Moderado",IF(OR(AND(Y33="Muy Baja",AA33="Mayor"),AND(Y33="Baja",AA33="Mayor"),AND(Y33="Media",AA33="Mayor"),AND(Y33="Alta",AA33="Moderado"),AND(Y33="Alta",AA33="Mayor"),AND(Y33="Muy Alta",AA33="Leve"),AND(Y33="Muy Alta",AA33="Menor"),AND(Y33="Muy Alta",AA33="Moderado"),AND(Y33="Muy Alta",AA33="Mayor")),"Alto",IF(OR(AND(Y33="Muy Baja",AA33="Catastrófico"),AND(Y33="Baja",AA33="Catastrófico"),AND(Y33="Media",AA33="Catastrófico"),AND(Y33="Alta",AA33="Catastrófico"),AND(Y33="Muy Alta",AA33="Catastrófico")),"Extremo","")))),"")</f>
        <v/>
      </c>
      <c r="AD33" s="109"/>
      <c r="AE33" s="110"/>
      <c r="AF33" s="111"/>
      <c r="AG33" s="112"/>
      <c r="AH33" s="112"/>
      <c r="AI33" s="112"/>
      <c r="AJ33" s="110"/>
      <c r="AK33" s="111"/>
      <c r="AL33" s="8"/>
      <c r="AM33" s="8"/>
      <c r="AN33" s="8"/>
      <c r="AO33" s="8"/>
      <c r="AP33" s="8"/>
      <c r="AQ33" s="8"/>
      <c r="AR33" s="8"/>
      <c r="AS33" s="8"/>
      <c r="AT33" s="8"/>
      <c r="AU33" s="8"/>
      <c r="AV33" s="8"/>
      <c r="AW33" s="8"/>
      <c r="AX33" s="8"/>
      <c r="AY33" s="8"/>
      <c r="AZ33" s="8"/>
      <c r="BA33" s="8"/>
      <c r="BB33" s="8"/>
      <c r="BC33" s="8"/>
      <c r="BD33" s="8"/>
      <c r="BE33" s="8"/>
      <c r="BF33" s="8"/>
      <c r="BG33" s="8"/>
      <c r="BH33" s="8"/>
      <c r="BI33" s="8"/>
      <c r="BJ33" s="8"/>
      <c r="BK33" s="8"/>
      <c r="BL33" s="8"/>
      <c r="BM33" s="8"/>
      <c r="BN33" s="8"/>
      <c r="BO33" s="8"/>
      <c r="BP33" s="8"/>
      <c r="BQ33" s="8"/>
    </row>
    <row r="34" spans="1:69" ht="18" hidden="1" customHeight="1">
      <c r="A34" s="306"/>
      <c r="B34" s="309"/>
      <c r="C34" s="309"/>
      <c r="D34" s="309"/>
      <c r="E34" s="312"/>
      <c r="F34" s="309"/>
      <c r="G34" s="315"/>
      <c r="H34" s="318"/>
      <c r="I34" s="321"/>
      <c r="J34" s="335"/>
      <c r="K34" s="321">
        <f>IF(NOT(ISERROR(MATCH(J34,_xlfn.ANCHORARRAY(E45),0))),I47&amp;"Por favor no seleccionar los criterios de impacto",J34)</f>
        <v>0</v>
      </c>
      <c r="L34" s="318"/>
      <c r="M34" s="321"/>
      <c r="N34" s="338"/>
      <c r="O34" s="6">
        <v>5</v>
      </c>
      <c r="P34" s="174"/>
      <c r="Q34" s="102" t="str">
        <f t="shared" si="25"/>
        <v/>
      </c>
      <c r="R34" s="103"/>
      <c r="S34" s="103"/>
      <c r="T34" s="104" t="str">
        <f t="shared" si="22"/>
        <v/>
      </c>
      <c r="U34" s="103"/>
      <c r="V34" s="103"/>
      <c r="W34" s="103"/>
      <c r="X34" s="105" t="str">
        <f t="shared" si="26"/>
        <v/>
      </c>
      <c r="Y34" s="106" t="str">
        <f>IFERROR(IF(X34="","",IF(X34&lt;=0.2,"Muy Baja",IF(X34&lt;=0.4,"Baja",IF(X34&lt;=0.6,"Media",IF(X34&lt;=0.8,"Alta","Muy Alta"))))),"")</f>
        <v/>
      </c>
      <c r="Z34" s="107" t="str">
        <f t="shared" si="23"/>
        <v/>
      </c>
      <c r="AA34" s="106" t="str">
        <f t="shared" si="3"/>
        <v/>
      </c>
      <c r="AB34" s="107" t="str">
        <f t="shared" si="27"/>
        <v/>
      </c>
      <c r="AC34" s="108" t="str">
        <f t="shared" ref="AC34:AC35" si="28">IFERROR(IF(OR(AND(Y34="Muy Baja",AA34="Leve"),AND(Y34="Muy Baja",AA34="Menor"),AND(Y34="Baja",AA34="Leve")),"Bajo",IF(OR(AND(Y34="Muy baja",AA34="Moderado"),AND(Y34="Baja",AA34="Menor"),AND(Y34="Baja",AA34="Moderado"),AND(Y34="Media",AA34="Leve"),AND(Y34="Media",AA34="Menor"),AND(Y34="Media",AA34="Moderado"),AND(Y34="Alta",AA34="Leve"),AND(Y34="Alta",AA34="Menor")),"Moderado",IF(OR(AND(Y34="Muy Baja",AA34="Mayor"),AND(Y34="Baja",AA34="Mayor"),AND(Y34="Media",AA34="Mayor"),AND(Y34="Alta",AA34="Moderado"),AND(Y34="Alta",AA34="Mayor"),AND(Y34="Muy Alta",AA34="Leve"),AND(Y34="Muy Alta",AA34="Menor"),AND(Y34="Muy Alta",AA34="Moderado"),AND(Y34="Muy Alta",AA34="Mayor")),"Alto",IF(OR(AND(Y34="Muy Baja",AA34="Catastrófico"),AND(Y34="Baja",AA34="Catastrófico"),AND(Y34="Media",AA34="Catastrófico"),AND(Y34="Alta",AA34="Catastrófico"),AND(Y34="Muy Alta",AA34="Catastrófico")),"Extremo","")))),"")</f>
        <v/>
      </c>
      <c r="AD34" s="109"/>
      <c r="AE34" s="110"/>
      <c r="AF34" s="111"/>
      <c r="AG34" s="112"/>
      <c r="AH34" s="112"/>
      <c r="AI34" s="112"/>
      <c r="AJ34" s="110"/>
      <c r="AK34" s="111"/>
      <c r="AL34" s="8"/>
      <c r="AM34" s="8"/>
      <c r="AN34" s="8"/>
      <c r="AO34" s="8"/>
      <c r="AP34" s="8"/>
      <c r="AQ34" s="8"/>
      <c r="AR34" s="8"/>
      <c r="AS34" s="8"/>
      <c r="AT34" s="8"/>
      <c r="AU34" s="8"/>
      <c r="AV34" s="8"/>
      <c r="AW34" s="8"/>
      <c r="AX34" s="8"/>
      <c r="AY34" s="8"/>
      <c r="AZ34" s="8"/>
      <c r="BA34" s="8"/>
      <c r="BB34" s="8"/>
      <c r="BC34" s="8"/>
      <c r="BD34" s="8"/>
      <c r="BE34" s="8"/>
      <c r="BF34" s="8"/>
      <c r="BG34" s="8"/>
      <c r="BH34" s="8"/>
      <c r="BI34" s="8"/>
      <c r="BJ34" s="8"/>
      <c r="BK34" s="8"/>
      <c r="BL34" s="8"/>
      <c r="BM34" s="8"/>
      <c r="BN34" s="8"/>
      <c r="BO34" s="8"/>
      <c r="BP34" s="8"/>
      <c r="BQ34" s="8"/>
    </row>
    <row r="35" spans="1:69" ht="18" hidden="1" customHeight="1">
      <c r="A35" s="307"/>
      <c r="B35" s="310"/>
      <c r="C35" s="310"/>
      <c r="D35" s="310"/>
      <c r="E35" s="313"/>
      <c r="F35" s="310"/>
      <c r="G35" s="316"/>
      <c r="H35" s="319"/>
      <c r="I35" s="322"/>
      <c r="J35" s="336"/>
      <c r="K35" s="322">
        <f>IF(NOT(ISERROR(MATCH(J35,_xlfn.ANCHORARRAY(E46),0))),I48&amp;"Por favor no seleccionar los criterios de impacto",J35)</f>
        <v>0</v>
      </c>
      <c r="L35" s="319"/>
      <c r="M35" s="322"/>
      <c r="N35" s="339"/>
      <c r="O35" s="6">
        <v>6</v>
      </c>
      <c r="P35" s="174"/>
      <c r="Q35" s="102" t="str">
        <f t="shared" si="25"/>
        <v/>
      </c>
      <c r="R35" s="103"/>
      <c r="S35" s="103"/>
      <c r="T35" s="104" t="str">
        <f t="shared" si="22"/>
        <v/>
      </c>
      <c r="U35" s="103"/>
      <c r="V35" s="103"/>
      <c r="W35" s="103"/>
      <c r="X35" s="105" t="str">
        <f t="shared" si="26"/>
        <v/>
      </c>
      <c r="Y35" s="106" t="str">
        <f t="shared" si="1"/>
        <v/>
      </c>
      <c r="Z35" s="107" t="str">
        <f t="shared" si="23"/>
        <v/>
      </c>
      <c r="AA35" s="106" t="str">
        <f t="shared" si="3"/>
        <v/>
      </c>
      <c r="AB35" s="107" t="str">
        <f t="shared" si="27"/>
        <v/>
      </c>
      <c r="AC35" s="108" t="str">
        <f t="shared" si="28"/>
        <v/>
      </c>
      <c r="AD35" s="109"/>
      <c r="AE35" s="110"/>
      <c r="AF35" s="111"/>
      <c r="AG35" s="112"/>
      <c r="AH35" s="112"/>
      <c r="AI35" s="112"/>
      <c r="AJ35" s="110"/>
      <c r="AK35" s="111"/>
      <c r="AL35" s="8"/>
      <c r="AM35" s="8"/>
      <c r="AN35" s="8"/>
      <c r="AO35" s="8"/>
      <c r="AP35" s="8"/>
      <c r="AQ35" s="8"/>
      <c r="AR35" s="8"/>
      <c r="AS35" s="8"/>
      <c r="AT35" s="8"/>
      <c r="AU35" s="8"/>
      <c r="AV35" s="8"/>
      <c r="AW35" s="8"/>
      <c r="AX35" s="8"/>
      <c r="AY35" s="8"/>
      <c r="AZ35" s="8"/>
      <c r="BA35" s="8"/>
      <c r="BB35" s="8"/>
      <c r="BC35" s="8"/>
      <c r="BD35" s="8"/>
      <c r="BE35" s="8"/>
      <c r="BF35" s="8"/>
      <c r="BG35" s="8"/>
      <c r="BH35" s="8"/>
      <c r="BI35" s="8"/>
      <c r="BJ35" s="8"/>
      <c r="BK35" s="8"/>
      <c r="BL35" s="8"/>
      <c r="BM35" s="8"/>
      <c r="BN35" s="8"/>
      <c r="BO35" s="8"/>
      <c r="BP35" s="8"/>
      <c r="BQ35" s="8"/>
    </row>
    <row r="36" spans="1:69" ht="18" hidden="1" customHeight="1">
      <c r="A36" s="305">
        <v>5</v>
      </c>
      <c r="B36" s="308"/>
      <c r="C36" s="308"/>
      <c r="D36" s="308"/>
      <c r="E36" s="311"/>
      <c r="F36" s="308"/>
      <c r="G36" s="314"/>
      <c r="H36" s="317"/>
      <c r="I36" s="320" t="str">
        <f>IF(H36="","",IF(H36="Muy Baja",0.2,IF(H36="Baja",0.4,IF(H36="Media",0.6,IF(H36="Alta",0.8,IF(H36="Muy Alta",1,))))))</f>
        <v/>
      </c>
      <c r="J36" s="334"/>
      <c r="K36" s="320">
        <f>IF(NOT(ISERROR(MATCH(J36,'Tabla Impacto'!$B$221:$B$223,0))),'Tabla Impacto'!$F$223&amp;"Por favor no seleccionar los criterios de impacto(Afectación Económica o presupuestal y Pérdida Reputacional)",J36)</f>
        <v>0</v>
      </c>
      <c r="L36" s="317" t="str">
        <f>IF(OR(K36='Tabla Impacto'!$C$11,K36='Tabla Impacto'!$D$11),"Leve",IF(OR(K36='Tabla Impacto'!$C$12,K36='Tabla Impacto'!$D$12),"Menor",IF(OR(K36='Tabla Impacto'!$C$13,K36='Tabla Impacto'!$D$13),"Moderado",IF(OR(K36='Tabla Impacto'!$C$14,K36='Tabla Impacto'!$D$14),"Mayor",IF(OR(K36='Tabla Impacto'!$C$15,K36='Tabla Impacto'!$D$15),"Catastrófico","")))))</f>
        <v/>
      </c>
      <c r="M36" s="320" t="str">
        <f>IF(L36="","",IF(L36="Leve",0.2,IF(L36="Menor",0.4,IF(L36="Moderado",0.6,IF(L36="Mayor",0.8,IF(L36="Catastrófico",1,))))))</f>
        <v/>
      </c>
      <c r="N36" s="337" t="str">
        <f>IF(OR(AND(H36="Muy Baja",L36="Leve"),AND(H36="Muy Baja",L36="Menor"),AND(H36="Baja",L36="Leve")),"Bajo",IF(OR(AND(H36="Muy baja",L36="Moderado"),AND(H36="Baja",L36="Menor"),AND(H36="Baja",L36="Moderado"),AND(H36="Media",L36="Leve"),AND(H36="Media",L36="Menor"),AND(H36="Media",L36="Moderado"),AND(H36="Alta",L36="Leve"),AND(H36="Alta",L36="Menor")),"Moderado",IF(OR(AND(H36="Muy Baja",L36="Mayor"),AND(H36="Baja",L36="Mayor"),AND(H36="Media",L36="Mayor"),AND(H36="Alta",L36="Moderado"),AND(H36="Alta",L36="Mayor"),AND(H36="Muy Alta",L36="Leve"),AND(H36="Muy Alta",L36="Menor"),AND(H36="Muy Alta",L36="Moderado"),AND(H36="Muy Alta",L36="Mayor")),"Alto",IF(OR(AND(H36="Muy Baja",L36="Catastrófico"),AND(H36="Baja",L36="Catastrófico"),AND(H36="Media",L36="Catastrófico"),AND(H36="Alta",L36="Catastrófico"),AND(H36="Muy Alta",L36="Catastrófico")),"Extremo",""))))</f>
        <v/>
      </c>
      <c r="O36" s="6">
        <v>1</v>
      </c>
      <c r="P36" s="174"/>
      <c r="Q36" s="156"/>
      <c r="R36" s="164"/>
      <c r="S36" s="164"/>
      <c r="T36" s="165"/>
      <c r="U36" s="164"/>
      <c r="V36" s="164"/>
      <c r="W36" s="164"/>
      <c r="X36" s="153" t="str">
        <f>IFERROR(IF(Q36="Probabilidad",(I36-(+I36*T36)),IF(Q36="Impacto",I36,"")),"")</f>
        <v/>
      </c>
      <c r="Y36" s="166" t="str">
        <f>IFERROR(IF(X36="","",IF(X36&lt;=0.2,"Muy Baja",IF(X36&lt;=0.4,"Baja",IF(X36&lt;=0.6,"Media",IF(X36&lt;=0.8,"Alta","Muy Alta"))))),"")</f>
        <v/>
      </c>
      <c r="Z36" s="167" t="str">
        <f>+X36</f>
        <v/>
      </c>
      <c r="AA36" s="166" t="str">
        <f>IFERROR(IF(AB36="","",IF(AB36&lt;=0.2,"Leve",IF(AB36&lt;=0.4,"Menor",IF(AB36&lt;=0.6,"Moderado",IF(AB36&lt;=0.8,"Mayor","Catastrófico"))))),"")</f>
        <v/>
      </c>
      <c r="AB36" s="167" t="str">
        <f>IFERROR(IF(Q36="Impacto",(M36-(+M36*T36)),IF(Q36="Probabilidad",M36,"")),"")</f>
        <v/>
      </c>
      <c r="AC36" s="168" t="str">
        <f>IFERROR(IF(OR(AND(Y36="Muy Baja",AA36="Leve"),AND(Y36="Muy Baja",AA36="Menor"),AND(Y36="Baja",AA36="Leve")),"Bajo",IF(OR(AND(Y36="Muy baja",AA36="Moderado"),AND(Y36="Baja",AA36="Menor"),AND(Y36="Baja",AA36="Moderado"),AND(Y36="Media",AA36="Leve"),AND(Y36="Media",AA36="Menor"),AND(Y36="Media",AA36="Moderado"),AND(Y36="Alta",AA36="Leve"),AND(Y36="Alta",AA36="Menor")),"Moderado",IF(OR(AND(Y36="Muy Baja",AA36="Mayor"),AND(Y36="Baja",AA36="Mayor"),AND(Y36="Media",AA36="Mayor"),AND(Y36="Alta",AA36="Moderado"),AND(Y36="Alta",AA36="Mayor"),AND(Y36="Muy Alta",AA36="Leve"),AND(Y36="Muy Alta",AA36="Menor"),AND(Y36="Muy Alta",AA36="Moderado"),AND(Y36="Muy Alta",AA36="Mayor")),"Alto",IF(OR(AND(Y36="Muy Baja",AA36="Catastrófico"),AND(Y36="Baja",AA36="Catastrófico"),AND(Y36="Media",AA36="Catastrófico"),AND(Y36="Alta",AA36="Catastrófico"),AND(Y36="Muy Alta",AA36="Catastrófico")),"Extremo","")))),"")</f>
        <v/>
      </c>
      <c r="AD36" s="169"/>
      <c r="AE36" s="170"/>
      <c r="AF36" s="171"/>
      <c r="AG36" s="112"/>
      <c r="AH36" s="112"/>
      <c r="AI36" s="112"/>
      <c r="AJ36" s="110"/>
      <c r="AK36" s="111"/>
      <c r="AL36" s="8"/>
      <c r="AM36" s="8"/>
      <c r="AN36" s="8"/>
      <c r="AO36" s="8"/>
      <c r="AP36" s="8"/>
      <c r="AQ36" s="8"/>
      <c r="AR36" s="8"/>
      <c r="AS36" s="8"/>
      <c r="AT36" s="8"/>
      <c r="AU36" s="8"/>
      <c r="AV36" s="8"/>
      <c r="AW36" s="8"/>
      <c r="AX36" s="8"/>
      <c r="AY36" s="8"/>
      <c r="AZ36" s="8"/>
      <c r="BA36" s="8"/>
      <c r="BB36" s="8"/>
      <c r="BC36" s="8"/>
      <c r="BD36" s="8"/>
      <c r="BE36" s="8"/>
      <c r="BF36" s="8"/>
      <c r="BG36" s="8"/>
      <c r="BH36" s="8"/>
      <c r="BI36" s="8"/>
      <c r="BJ36" s="8"/>
      <c r="BK36" s="8"/>
      <c r="BL36" s="8"/>
      <c r="BM36" s="8"/>
      <c r="BN36" s="8"/>
      <c r="BO36" s="8"/>
      <c r="BP36" s="8"/>
      <c r="BQ36" s="8"/>
    </row>
    <row r="37" spans="1:69" ht="18" hidden="1" customHeight="1">
      <c r="A37" s="306"/>
      <c r="B37" s="309"/>
      <c r="C37" s="309"/>
      <c r="D37" s="309"/>
      <c r="E37" s="312"/>
      <c r="F37" s="309"/>
      <c r="G37" s="315"/>
      <c r="H37" s="318"/>
      <c r="I37" s="321"/>
      <c r="J37" s="335"/>
      <c r="K37" s="321">
        <f>IF(NOT(ISERROR(MATCH(J37,_xlfn.ANCHORARRAY(E48),0))),I50&amp;"Por favor no seleccionar los criterios de impacto",J37)</f>
        <v>0</v>
      </c>
      <c r="L37" s="318"/>
      <c r="M37" s="321"/>
      <c r="N37" s="338"/>
      <c r="O37" s="6">
        <v>2</v>
      </c>
      <c r="P37" s="174"/>
      <c r="Q37" s="102" t="str">
        <f>IF(OR(R37="Preventivo",R37="Detectivo"),"Probabilidad",IF(R37="Correctivo","Impacto",""))</f>
        <v/>
      </c>
      <c r="R37" s="103"/>
      <c r="S37" s="103"/>
      <c r="T37" s="104" t="str">
        <f t="shared" ref="T37:T41" si="29">IF(AND(R37="Preventivo",S37="Automático"),"50%",IF(AND(R37="Preventivo",S37="Manual"),"40%",IF(AND(R37="Detectivo",S37="Automático"),"40%",IF(AND(R37="Detectivo",S37="Manual"),"30%",IF(AND(R37="Correctivo",S37="Automático"),"35%",IF(AND(R37="Correctivo",S37="Manual"),"25%",""))))))</f>
        <v/>
      </c>
      <c r="U37" s="103"/>
      <c r="V37" s="103"/>
      <c r="W37" s="103"/>
      <c r="X37" s="105" t="str">
        <f>IFERROR(IF(AND(Q36="Probabilidad",Q37="Probabilidad"),(Z36-(+Z36*T37)),IF(Q37="Probabilidad",(I36-(+I36*T37)),IF(Q37="Impacto",Z36,""))),"")</f>
        <v/>
      </c>
      <c r="Y37" s="106" t="str">
        <f t="shared" si="1"/>
        <v/>
      </c>
      <c r="Z37" s="107" t="str">
        <f t="shared" ref="Z37:Z41" si="30">+X37</f>
        <v/>
      </c>
      <c r="AA37" s="106" t="str">
        <f t="shared" si="3"/>
        <v/>
      </c>
      <c r="AB37" s="107" t="str">
        <f>IFERROR(IF(AND(Q36="Impacto",Q37="Impacto"),(AB36-(+AB36*T37)),IF(Q37="Impacto",(M36-(+M36*T37)),IF(Q37="Probabilidad",AB36,""))),"")</f>
        <v/>
      </c>
      <c r="AC37" s="108" t="str">
        <f t="shared" ref="AC37:AC38" si="31">IFERROR(IF(OR(AND(Y37="Muy Baja",AA37="Leve"),AND(Y37="Muy Baja",AA37="Menor"),AND(Y37="Baja",AA37="Leve")),"Bajo",IF(OR(AND(Y37="Muy baja",AA37="Moderado"),AND(Y37="Baja",AA37="Menor"),AND(Y37="Baja",AA37="Moderado"),AND(Y37="Media",AA37="Leve"),AND(Y37="Media",AA37="Menor"),AND(Y37="Media",AA37="Moderado"),AND(Y37="Alta",AA37="Leve"),AND(Y37="Alta",AA37="Menor")),"Moderado",IF(OR(AND(Y37="Muy Baja",AA37="Mayor"),AND(Y37="Baja",AA37="Mayor"),AND(Y37="Media",AA37="Mayor"),AND(Y37="Alta",AA37="Moderado"),AND(Y37="Alta",AA37="Mayor"),AND(Y37="Muy Alta",AA37="Leve"),AND(Y37="Muy Alta",AA37="Menor"),AND(Y37="Muy Alta",AA37="Moderado"),AND(Y37="Muy Alta",AA37="Mayor")),"Alto",IF(OR(AND(Y37="Muy Baja",AA37="Catastrófico"),AND(Y37="Baja",AA37="Catastrófico"),AND(Y37="Media",AA37="Catastrófico"),AND(Y37="Alta",AA37="Catastrófico"),AND(Y37="Muy Alta",AA37="Catastrófico")),"Extremo","")))),"")</f>
        <v/>
      </c>
      <c r="AD37" s="109"/>
      <c r="AE37" s="110"/>
      <c r="AF37" s="111"/>
      <c r="AG37" s="112"/>
      <c r="AH37" s="112"/>
      <c r="AI37" s="112"/>
      <c r="AJ37" s="110"/>
      <c r="AK37" s="111"/>
      <c r="AL37" s="8"/>
      <c r="AM37" s="8"/>
      <c r="AN37" s="8"/>
      <c r="AO37" s="8"/>
      <c r="AP37" s="8"/>
      <c r="AQ37" s="8"/>
      <c r="AR37" s="8"/>
      <c r="AS37" s="8"/>
      <c r="AT37" s="8"/>
      <c r="AU37" s="8"/>
      <c r="AV37" s="8"/>
      <c r="AW37" s="8"/>
      <c r="AX37" s="8"/>
      <c r="AY37" s="8"/>
      <c r="AZ37" s="8"/>
      <c r="BA37" s="8"/>
      <c r="BB37" s="8"/>
      <c r="BC37" s="8"/>
      <c r="BD37" s="8"/>
      <c r="BE37" s="8"/>
      <c r="BF37" s="8"/>
      <c r="BG37" s="8"/>
      <c r="BH37" s="8"/>
      <c r="BI37" s="8"/>
      <c r="BJ37" s="8"/>
      <c r="BK37" s="8"/>
      <c r="BL37" s="8"/>
      <c r="BM37" s="8"/>
      <c r="BN37" s="8"/>
      <c r="BO37" s="8"/>
      <c r="BP37" s="8"/>
      <c r="BQ37" s="8"/>
    </row>
    <row r="38" spans="1:69" ht="18" hidden="1" customHeight="1">
      <c r="A38" s="306"/>
      <c r="B38" s="309"/>
      <c r="C38" s="309"/>
      <c r="D38" s="309"/>
      <c r="E38" s="312"/>
      <c r="F38" s="309"/>
      <c r="G38" s="315"/>
      <c r="H38" s="318"/>
      <c r="I38" s="321"/>
      <c r="J38" s="335"/>
      <c r="K38" s="321">
        <f>IF(NOT(ISERROR(MATCH(J38,_xlfn.ANCHORARRAY(E49),0))),I51&amp;"Por favor no seleccionar los criterios de impacto",J38)</f>
        <v>0</v>
      </c>
      <c r="L38" s="318"/>
      <c r="M38" s="321"/>
      <c r="N38" s="338"/>
      <c r="O38" s="6">
        <v>3</v>
      </c>
      <c r="P38" s="175"/>
      <c r="Q38" s="102" t="str">
        <f>IF(OR(R38="Preventivo",R38="Detectivo"),"Probabilidad",IF(R38="Correctivo","Impacto",""))</f>
        <v/>
      </c>
      <c r="R38" s="103"/>
      <c r="S38" s="103"/>
      <c r="T38" s="104" t="str">
        <f t="shared" si="29"/>
        <v/>
      </c>
      <c r="U38" s="103"/>
      <c r="V38" s="103"/>
      <c r="W38" s="103"/>
      <c r="X38" s="105" t="str">
        <f>IFERROR(IF(AND(Q37="Probabilidad",Q38="Probabilidad"),(Z37-(+Z37*T38)),IF(AND(Q37="Impacto",Q38="Probabilidad"),(Z36-(+Z36*T38)),IF(Q38="Impacto",Z37,""))),"")</f>
        <v/>
      </c>
      <c r="Y38" s="106" t="str">
        <f t="shared" si="1"/>
        <v/>
      </c>
      <c r="Z38" s="107" t="str">
        <f t="shared" si="30"/>
        <v/>
      </c>
      <c r="AA38" s="106" t="str">
        <f t="shared" si="3"/>
        <v/>
      </c>
      <c r="AB38" s="107" t="str">
        <f>IFERROR(IF(AND(Q37="Impacto",Q38="Impacto"),(AB37-(+AB37*T38)),IF(AND(Q37="Probabilidad",Q38="Impacto"),(AB36-(+AB36*T38)),IF(Q38="Probabilidad",AB37,""))),"")</f>
        <v/>
      </c>
      <c r="AC38" s="108" t="str">
        <f t="shared" si="31"/>
        <v/>
      </c>
      <c r="AD38" s="109"/>
      <c r="AE38" s="110"/>
      <c r="AF38" s="111"/>
      <c r="AG38" s="112"/>
      <c r="AH38" s="112"/>
      <c r="AI38" s="112"/>
      <c r="AJ38" s="110"/>
      <c r="AK38" s="111"/>
      <c r="AL38" s="8"/>
      <c r="AM38" s="8"/>
      <c r="AN38" s="8"/>
      <c r="AO38" s="8"/>
      <c r="AP38" s="8"/>
      <c r="AQ38" s="8"/>
      <c r="AR38" s="8"/>
      <c r="AS38" s="8"/>
      <c r="AT38" s="8"/>
      <c r="AU38" s="8"/>
      <c r="AV38" s="8"/>
      <c r="AW38" s="8"/>
      <c r="AX38" s="8"/>
      <c r="AY38" s="8"/>
      <c r="AZ38" s="8"/>
      <c r="BA38" s="8"/>
      <c r="BB38" s="8"/>
      <c r="BC38" s="8"/>
      <c r="BD38" s="8"/>
      <c r="BE38" s="8"/>
      <c r="BF38" s="8"/>
      <c r="BG38" s="8"/>
      <c r="BH38" s="8"/>
      <c r="BI38" s="8"/>
      <c r="BJ38" s="8"/>
      <c r="BK38" s="8"/>
      <c r="BL38" s="8"/>
      <c r="BM38" s="8"/>
      <c r="BN38" s="8"/>
      <c r="BO38" s="8"/>
      <c r="BP38" s="8"/>
      <c r="BQ38" s="8"/>
    </row>
    <row r="39" spans="1:69" ht="18" hidden="1" customHeight="1">
      <c r="A39" s="306"/>
      <c r="B39" s="309"/>
      <c r="C39" s="309"/>
      <c r="D39" s="309"/>
      <c r="E39" s="312"/>
      <c r="F39" s="309"/>
      <c r="G39" s="315"/>
      <c r="H39" s="318"/>
      <c r="I39" s="321"/>
      <c r="J39" s="335"/>
      <c r="K39" s="321">
        <f>IF(NOT(ISERROR(MATCH(J39,_xlfn.ANCHORARRAY(E50),0))),I52&amp;"Por favor no seleccionar los criterios de impacto",J39)</f>
        <v>0</v>
      </c>
      <c r="L39" s="318"/>
      <c r="M39" s="321"/>
      <c r="N39" s="338"/>
      <c r="O39" s="6">
        <v>4</v>
      </c>
      <c r="P39" s="174"/>
      <c r="Q39" s="102" t="str">
        <f t="shared" ref="Q39:Q41" si="32">IF(OR(R39="Preventivo",R39="Detectivo"),"Probabilidad",IF(R39="Correctivo","Impacto",""))</f>
        <v/>
      </c>
      <c r="R39" s="103"/>
      <c r="S39" s="103"/>
      <c r="T39" s="104" t="str">
        <f t="shared" si="29"/>
        <v/>
      </c>
      <c r="U39" s="103"/>
      <c r="V39" s="103"/>
      <c r="W39" s="103"/>
      <c r="X39" s="105" t="str">
        <f t="shared" ref="X39:X41" si="33">IFERROR(IF(AND(Q38="Probabilidad",Q39="Probabilidad"),(Z38-(+Z38*T39)),IF(AND(Q38="Impacto",Q39="Probabilidad"),(Z37-(+Z37*T39)),IF(Q39="Impacto",Z38,""))),"")</f>
        <v/>
      </c>
      <c r="Y39" s="106" t="str">
        <f t="shared" si="1"/>
        <v/>
      </c>
      <c r="Z39" s="107" t="str">
        <f t="shared" si="30"/>
        <v/>
      </c>
      <c r="AA39" s="106" t="str">
        <f t="shared" si="3"/>
        <v/>
      </c>
      <c r="AB39" s="107" t="str">
        <f t="shared" ref="AB39:AB41" si="34">IFERROR(IF(AND(Q38="Impacto",Q39="Impacto"),(AB38-(+AB38*T39)),IF(AND(Q38="Probabilidad",Q39="Impacto"),(AB37-(+AB37*T39)),IF(Q39="Probabilidad",AB38,""))),"")</f>
        <v/>
      </c>
      <c r="AC39" s="108" t="str">
        <f>IFERROR(IF(OR(AND(Y39="Muy Baja",AA39="Leve"),AND(Y39="Muy Baja",AA39="Menor"),AND(Y39="Baja",AA39="Leve")),"Bajo",IF(OR(AND(Y39="Muy baja",AA39="Moderado"),AND(Y39="Baja",AA39="Menor"),AND(Y39="Baja",AA39="Moderado"),AND(Y39="Media",AA39="Leve"),AND(Y39="Media",AA39="Menor"),AND(Y39="Media",AA39="Moderado"),AND(Y39="Alta",AA39="Leve"),AND(Y39="Alta",AA39="Menor")),"Moderado",IF(OR(AND(Y39="Muy Baja",AA39="Mayor"),AND(Y39="Baja",AA39="Mayor"),AND(Y39="Media",AA39="Mayor"),AND(Y39="Alta",AA39="Moderado"),AND(Y39="Alta",AA39="Mayor"),AND(Y39="Muy Alta",AA39="Leve"),AND(Y39="Muy Alta",AA39="Menor"),AND(Y39="Muy Alta",AA39="Moderado"),AND(Y39="Muy Alta",AA39="Mayor")),"Alto",IF(OR(AND(Y39="Muy Baja",AA39="Catastrófico"),AND(Y39="Baja",AA39="Catastrófico"),AND(Y39="Media",AA39="Catastrófico"),AND(Y39="Alta",AA39="Catastrófico"),AND(Y39="Muy Alta",AA39="Catastrófico")),"Extremo","")))),"")</f>
        <v/>
      </c>
      <c r="AD39" s="109"/>
      <c r="AE39" s="110"/>
      <c r="AF39" s="111"/>
      <c r="AG39" s="112"/>
      <c r="AH39" s="112"/>
      <c r="AI39" s="112"/>
      <c r="AJ39" s="110"/>
      <c r="AK39" s="111"/>
      <c r="AL39" s="8"/>
      <c r="AM39" s="8"/>
      <c r="AN39" s="8"/>
      <c r="AO39" s="8"/>
      <c r="AP39" s="8"/>
      <c r="AQ39" s="8"/>
      <c r="AR39" s="8"/>
      <c r="AS39" s="8"/>
      <c r="AT39" s="8"/>
      <c r="AU39" s="8"/>
      <c r="AV39" s="8"/>
      <c r="AW39" s="8"/>
      <c r="AX39" s="8"/>
      <c r="AY39" s="8"/>
      <c r="AZ39" s="8"/>
      <c r="BA39" s="8"/>
      <c r="BB39" s="8"/>
      <c r="BC39" s="8"/>
      <c r="BD39" s="8"/>
      <c r="BE39" s="8"/>
      <c r="BF39" s="8"/>
      <c r="BG39" s="8"/>
      <c r="BH39" s="8"/>
      <c r="BI39" s="8"/>
      <c r="BJ39" s="8"/>
      <c r="BK39" s="8"/>
      <c r="BL39" s="8"/>
      <c r="BM39" s="8"/>
      <c r="BN39" s="8"/>
      <c r="BO39" s="8"/>
      <c r="BP39" s="8"/>
      <c r="BQ39" s="8"/>
    </row>
    <row r="40" spans="1:69" ht="18" hidden="1" customHeight="1">
      <c r="A40" s="306"/>
      <c r="B40" s="309"/>
      <c r="C40" s="309"/>
      <c r="D40" s="309"/>
      <c r="E40" s="312"/>
      <c r="F40" s="309"/>
      <c r="G40" s="315"/>
      <c r="H40" s="318"/>
      <c r="I40" s="321"/>
      <c r="J40" s="335"/>
      <c r="K40" s="321">
        <f>IF(NOT(ISERROR(MATCH(J40,_xlfn.ANCHORARRAY(E51),0))),I53&amp;"Por favor no seleccionar los criterios de impacto",J40)</f>
        <v>0</v>
      </c>
      <c r="L40" s="318"/>
      <c r="M40" s="321"/>
      <c r="N40" s="338"/>
      <c r="O40" s="6">
        <v>5</v>
      </c>
      <c r="P40" s="174"/>
      <c r="Q40" s="102" t="str">
        <f t="shared" si="32"/>
        <v/>
      </c>
      <c r="R40" s="103"/>
      <c r="S40" s="103"/>
      <c r="T40" s="104" t="str">
        <f t="shared" si="29"/>
        <v/>
      </c>
      <c r="U40" s="103"/>
      <c r="V40" s="103"/>
      <c r="W40" s="103"/>
      <c r="X40" s="105" t="str">
        <f t="shared" si="33"/>
        <v/>
      </c>
      <c r="Y40" s="106" t="str">
        <f t="shared" si="1"/>
        <v/>
      </c>
      <c r="Z40" s="107" t="str">
        <f t="shared" si="30"/>
        <v/>
      </c>
      <c r="AA40" s="106" t="str">
        <f t="shared" si="3"/>
        <v/>
      </c>
      <c r="AB40" s="107" t="str">
        <f t="shared" si="34"/>
        <v/>
      </c>
      <c r="AC40" s="108" t="str">
        <f t="shared" ref="AC40:AC41" si="35">IFERROR(IF(OR(AND(Y40="Muy Baja",AA40="Leve"),AND(Y40="Muy Baja",AA40="Menor"),AND(Y40="Baja",AA40="Leve")),"Bajo",IF(OR(AND(Y40="Muy baja",AA40="Moderado"),AND(Y40="Baja",AA40="Menor"),AND(Y40="Baja",AA40="Moderado"),AND(Y40="Media",AA40="Leve"),AND(Y40="Media",AA40="Menor"),AND(Y40="Media",AA40="Moderado"),AND(Y40="Alta",AA40="Leve"),AND(Y40="Alta",AA40="Menor")),"Moderado",IF(OR(AND(Y40="Muy Baja",AA40="Mayor"),AND(Y40="Baja",AA40="Mayor"),AND(Y40="Media",AA40="Mayor"),AND(Y40="Alta",AA40="Moderado"),AND(Y40="Alta",AA40="Mayor"),AND(Y40="Muy Alta",AA40="Leve"),AND(Y40="Muy Alta",AA40="Menor"),AND(Y40="Muy Alta",AA40="Moderado"),AND(Y40="Muy Alta",AA40="Mayor")),"Alto",IF(OR(AND(Y40="Muy Baja",AA40="Catastrófico"),AND(Y40="Baja",AA40="Catastrófico"),AND(Y40="Media",AA40="Catastrófico"),AND(Y40="Alta",AA40="Catastrófico"),AND(Y40="Muy Alta",AA40="Catastrófico")),"Extremo","")))),"")</f>
        <v/>
      </c>
      <c r="AD40" s="109"/>
      <c r="AE40" s="110"/>
      <c r="AF40" s="111"/>
      <c r="AG40" s="112"/>
      <c r="AH40" s="112"/>
      <c r="AI40" s="112"/>
      <c r="AJ40" s="110"/>
      <c r="AK40" s="111"/>
      <c r="AL40" s="8"/>
      <c r="AM40" s="8"/>
      <c r="AN40" s="8"/>
      <c r="AO40" s="8"/>
      <c r="AP40" s="8"/>
      <c r="AQ40" s="8"/>
      <c r="AR40" s="8"/>
      <c r="AS40" s="8"/>
      <c r="AT40" s="8"/>
      <c r="AU40" s="8"/>
      <c r="AV40" s="8"/>
      <c r="AW40" s="8"/>
      <c r="AX40" s="8"/>
      <c r="AY40" s="8"/>
      <c r="AZ40" s="8"/>
      <c r="BA40" s="8"/>
      <c r="BB40" s="8"/>
      <c r="BC40" s="8"/>
      <c r="BD40" s="8"/>
      <c r="BE40" s="8"/>
      <c r="BF40" s="8"/>
      <c r="BG40" s="8"/>
      <c r="BH40" s="8"/>
      <c r="BI40" s="8"/>
      <c r="BJ40" s="8"/>
      <c r="BK40" s="8"/>
      <c r="BL40" s="8"/>
      <c r="BM40" s="8"/>
      <c r="BN40" s="8"/>
      <c r="BO40" s="8"/>
      <c r="BP40" s="8"/>
      <c r="BQ40" s="8"/>
    </row>
    <row r="41" spans="1:69" ht="18" hidden="1" customHeight="1">
      <c r="A41" s="307"/>
      <c r="B41" s="310"/>
      <c r="C41" s="310"/>
      <c r="D41" s="310"/>
      <c r="E41" s="313"/>
      <c r="F41" s="310"/>
      <c r="G41" s="316"/>
      <c r="H41" s="319"/>
      <c r="I41" s="322"/>
      <c r="J41" s="336"/>
      <c r="K41" s="322">
        <f>IF(NOT(ISERROR(MATCH(J41,_xlfn.ANCHORARRAY(E52),0))),I54&amp;"Por favor no seleccionar los criterios de impacto",J41)</f>
        <v>0</v>
      </c>
      <c r="L41" s="319"/>
      <c r="M41" s="322"/>
      <c r="N41" s="339"/>
      <c r="O41" s="6">
        <v>6</v>
      </c>
      <c r="P41" s="174"/>
      <c r="Q41" s="102" t="str">
        <f t="shared" si="32"/>
        <v/>
      </c>
      <c r="R41" s="103"/>
      <c r="S41" s="103"/>
      <c r="T41" s="104" t="str">
        <f t="shared" si="29"/>
        <v/>
      </c>
      <c r="U41" s="103"/>
      <c r="V41" s="103"/>
      <c r="W41" s="103"/>
      <c r="X41" s="105" t="str">
        <f t="shared" si="33"/>
        <v/>
      </c>
      <c r="Y41" s="106" t="str">
        <f t="shared" si="1"/>
        <v/>
      </c>
      <c r="Z41" s="107" t="str">
        <f t="shared" si="30"/>
        <v/>
      </c>
      <c r="AA41" s="106" t="str">
        <f t="shared" si="3"/>
        <v/>
      </c>
      <c r="AB41" s="107" t="str">
        <f t="shared" si="34"/>
        <v/>
      </c>
      <c r="AC41" s="108" t="str">
        <f t="shared" si="35"/>
        <v/>
      </c>
      <c r="AD41" s="109"/>
      <c r="AE41" s="110"/>
      <c r="AF41" s="111"/>
      <c r="AG41" s="112"/>
      <c r="AH41" s="112"/>
      <c r="AI41" s="112"/>
      <c r="AJ41" s="110"/>
      <c r="AK41" s="111"/>
      <c r="AL41" s="8"/>
      <c r="AM41" s="8"/>
      <c r="AN41" s="8"/>
      <c r="AO41" s="8"/>
      <c r="AP41" s="8"/>
      <c r="AQ41" s="8"/>
      <c r="AR41" s="8"/>
      <c r="AS41" s="8"/>
      <c r="AT41" s="8"/>
      <c r="AU41" s="8"/>
      <c r="AV41" s="8"/>
      <c r="AW41" s="8"/>
      <c r="AX41" s="8"/>
      <c r="AY41" s="8"/>
      <c r="AZ41" s="8"/>
      <c r="BA41" s="8"/>
      <c r="BB41" s="8"/>
      <c r="BC41" s="8"/>
      <c r="BD41" s="8"/>
      <c r="BE41" s="8"/>
      <c r="BF41" s="8"/>
      <c r="BG41" s="8"/>
      <c r="BH41" s="8"/>
      <c r="BI41" s="8"/>
      <c r="BJ41" s="8"/>
      <c r="BK41" s="8"/>
      <c r="BL41" s="8"/>
      <c r="BM41" s="8"/>
      <c r="BN41" s="8"/>
      <c r="BO41" s="8"/>
      <c r="BP41" s="8"/>
      <c r="BQ41" s="8"/>
    </row>
    <row r="42" spans="1:69" ht="18" hidden="1" customHeight="1">
      <c r="A42" s="305">
        <v>6</v>
      </c>
      <c r="B42" s="308"/>
      <c r="C42" s="308"/>
      <c r="D42" s="308"/>
      <c r="E42" s="311"/>
      <c r="F42" s="308"/>
      <c r="G42" s="314"/>
      <c r="H42" s="317" t="str">
        <f>IF(G42&lt;=0,"",IF(G42&lt;=2,"Muy Baja",IF(G42&lt;=24,"Baja",IF(G42&lt;=500,"Media",IF(G42&lt;=5000,"Alta","Muy Alta")))))</f>
        <v/>
      </c>
      <c r="I42" s="320" t="str">
        <f>IF(H42="","",IF(H42="Muy Baja",0.2,IF(H42="Baja",0.4,IF(H42="Media",0.6,IF(H42="Alta",0.8,IF(H42="Muy Alta",1,))))))</f>
        <v/>
      </c>
      <c r="J42" s="334"/>
      <c r="K42" s="320">
        <f>IF(NOT(ISERROR(MATCH(J42,'Tabla Impacto'!$B$221:$B$223,0))),'Tabla Impacto'!$F$223&amp;"Por favor no seleccionar los criterios de impacto(Afectación Económica o presupuestal y Pérdida Reputacional)",J42)</f>
        <v>0</v>
      </c>
      <c r="L42" s="317" t="str">
        <f>IF(OR(K42='Tabla Impacto'!$C$11,K42='Tabla Impacto'!$D$11),"Leve",IF(OR(K42='Tabla Impacto'!$C$12,K42='Tabla Impacto'!$D$12),"Menor",IF(OR(K42='Tabla Impacto'!$C$13,K42='Tabla Impacto'!$D$13),"Moderado",IF(OR(K42='Tabla Impacto'!$C$14,K42='Tabla Impacto'!$D$14),"Mayor",IF(OR(K42='Tabla Impacto'!$C$15,K42='Tabla Impacto'!$D$15),"Catastrófico","")))))</f>
        <v/>
      </c>
      <c r="M42" s="320" t="str">
        <f>IF(L42="","",IF(L42="Leve",0.2,IF(L42="Menor",0.4,IF(L42="Moderado",0.6,IF(L42="Mayor",0.8,IF(L42="Catastrófico",1,))))))</f>
        <v/>
      </c>
      <c r="N42" s="337" t="str">
        <f>IF(OR(AND(H42="Muy Baja",L42="Leve"),AND(H42="Muy Baja",L42="Menor"),AND(H42="Baja",L42="Leve")),"Bajo",IF(OR(AND(H42="Muy baja",L42="Moderado"),AND(H42="Baja",L42="Menor"),AND(H42="Baja",L42="Moderado"),AND(H42="Media",L42="Leve"),AND(H42="Media",L42="Menor"),AND(H42="Media",L42="Moderado"),AND(H42="Alta",L42="Leve"),AND(H42="Alta",L42="Menor")),"Moderado",IF(OR(AND(H42="Muy Baja",L42="Mayor"),AND(H42="Baja",L42="Mayor"),AND(H42="Media",L42="Mayor"),AND(H42="Alta",L42="Moderado"),AND(H42="Alta",L42="Mayor"),AND(H42="Muy Alta",L42="Leve"),AND(H42="Muy Alta",L42="Menor"),AND(H42="Muy Alta",L42="Moderado"),AND(H42="Muy Alta",L42="Mayor")),"Alto",IF(OR(AND(H42="Muy Baja",L42="Catastrófico"),AND(H42="Baja",L42="Catastrófico"),AND(H42="Media",L42="Catastrófico"),AND(H42="Alta",L42="Catastrófico"),AND(H42="Muy Alta",L42="Catastrófico")),"Extremo",""))))</f>
        <v/>
      </c>
      <c r="O42" s="6">
        <v>1</v>
      </c>
      <c r="P42" s="174"/>
      <c r="Q42" s="102"/>
      <c r="R42" s="103"/>
      <c r="S42" s="103"/>
      <c r="T42" s="104"/>
      <c r="U42" s="103"/>
      <c r="V42" s="103"/>
      <c r="W42" s="103"/>
      <c r="X42" s="105" t="str">
        <f>IFERROR(IF(Q42="Probabilidad",(I42-(+I42*T42)),IF(Q42="Impacto",I42,"")),"")</f>
        <v/>
      </c>
      <c r="Y42" s="106" t="str">
        <f>IFERROR(IF(X42="","",IF(X42&lt;=0.2,"Muy Baja",IF(X42&lt;=0.4,"Baja",IF(X42&lt;=0.6,"Media",IF(X42&lt;=0.8,"Alta","Muy Alta"))))),"")</f>
        <v/>
      </c>
      <c r="Z42" s="107" t="str">
        <f>+X42</f>
        <v/>
      </c>
      <c r="AA42" s="106" t="str">
        <f>IFERROR(IF(AB42="","",IF(AB42&lt;=0.2,"Leve",IF(AB42&lt;=0.4,"Menor",IF(AB42&lt;=0.6,"Moderado",IF(AB42&lt;=0.8,"Mayor","Catastrófico"))))),"")</f>
        <v/>
      </c>
      <c r="AB42" s="107" t="str">
        <f>IFERROR(IF(Q42="Impacto",(M42-(+M42*T42)),IF(Q42="Probabilidad",M42,"")),"")</f>
        <v/>
      </c>
      <c r="AC42" s="108" t="str">
        <f>IFERROR(IF(OR(AND(Y42="Muy Baja",AA42="Leve"),AND(Y42="Muy Baja",AA42="Menor"),AND(Y42="Baja",AA42="Leve")),"Bajo",IF(OR(AND(Y42="Muy baja",AA42="Moderado"),AND(Y42="Baja",AA42="Menor"),AND(Y42="Baja",AA42="Moderado"),AND(Y42="Media",AA42="Leve"),AND(Y42="Media",AA42="Menor"),AND(Y42="Media",AA42="Moderado"),AND(Y42="Alta",AA42="Leve"),AND(Y42="Alta",AA42="Menor")),"Moderado",IF(OR(AND(Y42="Muy Baja",AA42="Mayor"),AND(Y42="Baja",AA42="Mayor"),AND(Y42="Media",AA42="Mayor"),AND(Y42="Alta",AA42="Moderado"),AND(Y42="Alta",AA42="Mayor"),AND(Y42="Muy Alta",AA42="Leve"),AND(Y42="Muy Alta",AA42="Menor"),AND(Y42="Muy Alta",AA42="Moderado"),AND(Y42="Muy Alta",AA42="Mayor")),"Alto",IF(OR(AND(Y42="Muy Baja",AA42="Catastrófico"),AND(Y42="Baja",AA42="Catastrófico"),AND(Y42="Media",AA42="Catastrófico"),AND(Y42="Alta",AA42="Catastrófico"),AND(Y42="Muy Alta",AA42="Catastrófico")),"Extremo","")))),"")</f>
        <v/>
      </c>
      <c r="AD42" s="109"/>
      <c r="AE42" s="170"/>
      <c r="AF42" s="110"/>
      <c r="AG42" s="112"/>
      <c r="AH42" s="112"/>
      <c r="AI42" s="112"/>
      <c r="AJ42" s="110"/>
      <c r="AK42" s="111"/>
      <c r="AL42" s="8"/>
      <c r="AM42" s="8"/>
      <c r="AN42" s="8"/>
      <c r="AO42" s="8"/>
      <c r="AP42" s="8"/>
      <c r="AQ42" s="8"/>
      <c r="AR42" s="8"/>
      <c r="AS42" s="8"/>
      <c r="AT42" s="8"/>
      <c r="AU42" s="8"/>
      <c r="AV42" s="8"/>
      <c r="AW42" s="8"/>
      <c r="AX42" s="8"/>
      <c r="AY42" s="8"/>
      <c r="AZ42" s="8"/>
      <c r="BA42" s="8"/>
      <c r="BB42" s="8"/>
      <c r="BC42" s="8"/>
      <c r="BD42" s="8"/>
      <c r="BE42" s="8"/>
      <c r="BF42" s="8"/>
      <c r="BG42" s="8"/>
      <c r="BH42" s="8"/>
      <c r="BI42" s="8"/>
      <c r="BJ42" s="8"/>
      <c r="BK42" s="8"/>
      <c r="BL42" s="8"/>
      <c r="BM42" s="8"/>
      <c r="BN42" s="8"/>
      <c r="BO42" s="8"/>
      <c r="BP42" s="8"/>
      <c r="BQ42" s="8"/>
    </row>
    <row r="43" spans="1:69" ht="18" hidden="1" customHeight="1">
      <c r="A43" s="306"/>
      <c r="B43" s="309"/>
      <c r="C43" s="309"/>
      <c r="D43" s="309"/>
      <c r="E43" s="312"/>
      <c r="F43" s="309"/>
      <c r="G43" s="315"/>
      <c r="H43" s="318"/>
      <c r="I43" s="321"/>
      <c r="J43" s="335"/>
      <c r="K43" s="321">
        <f>IF(NOT(ISERROR(MATCH(J43,_xlfn.ANCHORARRAY(E54),0))),I56&amp;"Por favor no seleccionar los criterios de impacto",J43)</f>
        <v>0</v>
      </c>
      <c r="L43" s="318"/>
      <c r="M43" s="321"/>
      <c r="N43" s="338"/>
      <c r="O43" s="6">
        <v>2</v>
      </c>
      <c r="P43" s="174"/>
      <c r="Q43" s="102" t="str">
        <f>IF(OR(R43="Preventivo",R43="Detectivo"),"Probabilidad",IF(R43="Correctivo","Impacto",""))</f>
        <v/>
      </c>
      <c r="R43" s="103"/>
      <c r="S43" s="103"/>
      <c r="T43" s="104" t="str">
        <f t="shared" ref="T43:T47" si="36">IF(AND(R43="Preventivo",S43="Automático"),"50%",IF(AND(R43="Preventivo",S43="Manual"),"40%",IF(AND(R43="Detectivo",S43="Automático"),"40%",IF(AND(R43="Detectivo",S43="Manual"),"30%",IF(AND(R43="Correctivo",S43="Automático"),"35%",IF(AND(R43="Correctivo",S43="Manual"),"25%",""))))))</f>
        <v/>
      </c>
      <c r="U43" s="103"/>
      <c r="V43" s="103"/>
      <c r="W43" s="103"/>
      <c r="X43" s="105" t="str">
        <f>IFERROR(IF(AND(Q42="Probabilidad",Q43="Probabilidad"),(Z42-(+Z42*T43)),IF(Q43="Probabilidad",(I42-(+I42*T43)),IF(Q43="Impacto",Z42,""))),"")</f>
        <v/>
      </c>
      <c r="Y43" s="106" t="str">
        <f t="shared" si="1"/>
        <v/>
      </c>
      <c r="Z43" s="107" t="str">
        <f t="shared" ref="Z43:Z47" si="37">+X43</f>
        <v/>
      </c>
      <c r="AA43" s="106" t="str">
        <f t="shared" si="3"/>
        <v/>
      </c>
      <c r="AB43" s="107" t="str">
        <f>IFERROR(IF(AND(Q42="Impacto",Q43="Impacto"),(AB42-(+AB42*T43)),IF(Q43="Impacto",(M42-(+M42*T43)),IF(Q43="Probabilidad",AB42,""))),"")</f>
        <v/>
      </c>
      <c r="AC43" s="108" t="str">
        <f t="shared" ref="AC43:AC44" si="38">IFERROR(IF(OR(AND(Y43="Muy Baja",AA43="Leve"),AND(Y43="Muy Baja",AA43="Menor"),AND(Y43="Baja",AA43="Leve")),"Bajo",IF(OR(AND(Y43="Muy baja",AA43="Moderado"),AND(Y43="Baja",AA43="Menor"),AND(Y43="Baja",AA43="Moderado"),AND(Y43="Media",AA43="Leve"),AND(Y43="Media",AA43="Menor"),AND(Y43="Media",AA43="Moderado"),AND(Y43="Alta",AA43="Leve"),AND(Y43="Alta",AA43="Menor")),"Moderado",IF(OR(AND(Y43="Muy Baja",AA43="Mayor"),AND(Y43="Baja",AA43="Mayor"),AND(Y43="Media",AA43="Mayor"),AND(Y43="Alta",AA43="Moderado"),AND(Y43="Alta",AA43="Mayor"),AND(Y43="Muy Alta",AA43="Leve"),AND(Y43="Muy Alta",AA43="Menor"),AND(Y43="Muy Alta",AA43="Moderado"),AND(Y43="Muy Alta",AA43="Mayor")),"Alto",IF(OR(AND(Y43="Muy Baja",AA43="Catastrófico"),AND(Y43="Baja",AA43="Catastrófico"),AND(Y43="Media",AA43="Catastrófico"),AND(Y43="Alta",AA43="Catastrófico"),AND(Y43="Muy Alta",AA43="Catastrófico")),"Extremo","")))),"")</f>
        <v/>
      </c>
      <c r="AD43" s="109"/>
      <c r="AE43" s="110"/>
      <c r="AF43" s="111"/>
      <c r="AG43" s="112"/>
      <c r="AH43" s="112"/>
      <c r="AI43" s="112"/>
      <c r="AJ43" s="110"/>
      <c r="AK43" s="111"/>
      <c r="AL43" s="8"/>
      <c r="AM43" s="8"/>
      <c r="AN43" s="8"/>
      <c r="AO43" s="8"/>
      <c r="AP43" s="8"/>
      <c r="AQ43" s="8"/>
      <c r="AR43" s="8"/>
      <c r="AS43" s="8"/>
      <c r="AT43" s="8"/>
      <c r="AU43" s="8"/>
      <c r="AV43" s="8"/>
      <c r="AW43" s="8"/>
      <c r="AX43" s="8"/>
      <c r="AY43" s="8"/>
      <c r="AZ43" s="8"/>
      <c r="BA43" s="8"/>
      <c r="BB43" s="8"/>
      <c r="BC43" s="8"/>
      <c r="BD43" s="8"/>
      <c r="BE43" s="8"/>
      <c r="BF43" s="8"/>
      <c r="BG43" s="8"/>
      <c r="BH43" s="8"/>
      <c r="BI43" s="8"/>
      <c r="BJ43" s="8"/>
      <c r="BK43" s="8"/>
      <c r="BL43" s="8"/>
      <c r="BM43" s="8"/>
      <c r="BN43" s="8"/>
      <c r="BO43" s="8"/>
      <c r="BP43" s="8"/>
      <c r="BQ43" s="8"/>
    </row>
    <row r="44" spans="1:69" ht="18" hidden="1" customHeight="1">
      <c r="A44" s="306"/>
      <c r="B44" s="309"/>
      <c r="C44" s="309"/>
      <c r="D44" s="309"/>
      <c r="E44" s="312"/>
      <c r="F44" s="309"/>
      <c r="G44" s="315"/>
      <c r="H44" s="318"/>
      <c r="I44" s="321"/>
      <c r="J44" s="335"/>
      <c r="K44" s="321">
        <f>IF(NOT(ISERROR(MATCH(J44,_xlfn.ANCHORARRAY(E55),0))),I57&amp;"Por favor no seleccionar los criterios de impacto",J44)</f>
        <v>0</v>
      </c>
      <c r="L44" s="318"/>
      <c r="M44" s="321"/>
      <c r="N44" s="338"/>
      <c r="O44" s="6">
        <v>3</v>
      </c>
      <c r="P44" s="175"/>
      <c r="Q44" s="102" t="str">
        <f>IF(OR(R44="Preventivo",R44="Detectivo"),"Probabilidad",IF(R44="Correctivo","Impacto",""))</f>
        <v/>
      </c>
      <c r="R44" s="103"/>
      <c r="S44" s="103"/>
      <c r="T44" s="104" t="str">
        <f t="shared" si="36"/>
        <v/>
      </c>
      <c r="U44" s="103"/>
      <c r="V44" s="103"/>
      <c r="W44" s="103"/>
      <c r="X44" s="105" t="str">
        <f>IFERROR(IF(AND(Q43="Probabilidad",Q44="Probabilidad"),(Z43-(+Z43*T44)),IF(AND(Q43="Impacto",Q44="Probabilidad"),(Z42-(+Z42*T44)),IF(Q44="Impacto",Z43,""))),"")</f>
        <v/>
      </c>
      <c r="Y44" s="106" t="str">
        <f t="shared" si="1"/>
        <v/>
      </c>
      <c r="Z44" s="107" t="str">
        <f t="shared" si="37"/>
        <v/>
      </c>
      <c r="AA44" s="106" t="str">
        <f t="shared" si="3"/>
        <v/>
      </c>
      <c r="AB44" s="107" t="str">
        <f>IFERROR(IF(AND(Q43="Impacto",Q44="Impacto"),(AB43-(+AB43*T44)),IF(AND(Q43="Probabilidad",Q44="Impacto"),(AB42-(+AB42*T44)),IF(Q44="Probabilidad",AB43,""))),"")</f>
        <v/>
      </c>
      <c r="AC44" s="108" t="str">
        <f t="shared" si="38"/>
        <v/>
      </c>
      <c r="AD44" s="109"/>
      <c r="AE44" s="110"/>
      <c r="AF44" s="111"/>
      <c r="AG44" s="112"/>
      <c r="AH44" s="112"/>
      <c r="AI44" s="112"/>
      <c r="AJ44" s="110"/>
      <c r="AK44" s="111"/>
      <c r="AL44" s="8"/>
      <c r="AM44" s="8"/>
      <c r="AN44" s="8"/>
      <c r="AO44" s="8"/>
      <c r="AP44" s="8"/>
      <c r="AQ44" s="8"/>
      <c r="AR44" s="8"/>
      <c r="AS44" s="8"/>
      <c r="AT44" s="8"/>
      <c r="AU44" s="8"/>
      <c r="AV44" s="8"/>
      <c r="AW44" s="8"/>
      <c r="AX44" s="8"/>
      <c r="AY44" s="8"/>
      <c r="AZ44" s="8"/>
      <c r="BA44" s="8"/>
      <c r="BB44" s="8"/>
      <c r="BC44" s="8"/>
      <c r="BD44" s="8"/>
      <c r="BE44" s="8"/>
      <c r="BF44" s="8"/>
      <c r="BG44" s="8"/>
      <c r="BH44" s="8"/>
      <c r="BI44" s="8"/>
      <c r="BJ44" s="8"/>
      <c r="BK44" s="8"/>
      <c r="BL44" s="8"/>
      <c r="BM44" s="8"/>
      <c r="BN44" s="8"/>
      <c r="BO44" s="8"/>
      <c r="BP44" s="8"/>
      <c r="BQ44" s="8"/>
    </row>
    <row r="45" spans="1:69" ht="18" hidden="1" customHeight="1">
      <c r="A45" s="306"/>
      <c r="B45" s="309"/>
      <c r="C45" s="309"/>
      <c r="D45" s="309"/>
      <c r="E45" s="312"/>
      <c r="F45" s="309"/>
      <c r="G45" s="315"/>
      <c r="H45" s="318"/>
      <c r="I45" s="321"/>
      <c r="J45" s="335"/>
      <c r="K45" s="321">
        <f>IF(NOT(ISERROR(MATCH(J45,_xlfn.ANCHORARRAY(E56),0))),I58&amp;"Por favor no seleccionar los criterios de impacto",J45)</f>
        <v>0</v>
      </c>
      <c r="L45" s="318"/>
      <c r="M45" s="321"/>
      <c r="N45" s="338"/>
      <c r="O45" s="6">
        <v>4</v>
      </c>
      <c r="P45" s="174"/>
      <c r="Q45" s="102" t="str">
        <f t="shared" ref="Q45:Q47" si="39">IF(OR(R45="Preventivo",R45="Detectivo"),"Probabilidad",IF(R45="Correctivo","Impacto",""))</f>
        <v/>
      </c>
      <c r="R45" s="103"/>
      <c r="S45" s="103"/>
      <c r="T45" s="104" t="str">
        <f t="shared" si="36"/>
        <v/>
      </c>
      <c r="U45" s="103"/>
      <c r="V45" s="103"/>
      <c r="W45" s="103"/>
      <c r="X45" s="105" t="str">
        <f t="shared" ref="X45:X47" si="40">IFERROR(IF(AND(Q44="Probabilidad",Q45="Probabilidad"),(Z44-(+Z44*T45)),IF(AND(Q44="Impacto",Q45="Probabilidad"),(Z43-(+Z43*T45)),IF(Q45="Impacto",Z44,""))),"")</f>
        <v/>
      </c>
      <c r="Y45" s="106" t="str">
        <f t="shared" si="1"/>
        <v/>
      </c>
      <c r="Z45" s="107" t="str">
        <f t="shared" si="37"/>
        <v/>
      </c>
      <c r="AA45" s="106" t="str">
        <f t="shared" si="3"/>
        <v/>
      </c>
      <c r="AB45" s="107" t="str">
        <f t="shared" ref="AB45:AB47" si="41">IFERROR(IF(AND(Q44="Impacto",Q45="Impacto"),(AB44-(+AB44*T45)),IF(AND(Q44="Probabilidad",Q45="Impacto"),(AB43-(+AB43*T45)),IF(Q45="Probabilidad",AB44,""))),"")</f>
        <v/>
      </c>
      <c r="AC45" s="108" t="str">
        <f>IFERROR(IF(OR(AND(Y45="Muy Baja",AA45="Leve"),AND(Y45="Muy Baja",AA45="Menor"),AND(Y45="Baja",AA45="Leve")),"Bajo",IF(OR(AND(Y45="Muy baja",AA45="Moderado"),AND(Y45="Baja",AA45="Menor"),AND(Y45="Baja",AA45="Moderado"),AND(Y45="Media",AA45="Leve"),AND(Y45="Media",AA45="Menor"),AND(Y45="Media",AA45="Moderado"),AND(Y45="Alta",AA45="Leve"),AND(Y45="Alta",AA45="Menor")),"Moderado",IF(OR(AND(Y45="Muy Baja",AA45="Mayor"),AND(Y45="Baja",AA45="Mayor"),AND(Y45="Media",AA45="Mayor"),AND(Y45="Alta",AA45="Moderado"),AND(Y45="Alta",AA45="Mayor"),AND(Y45="Muy Alta",AA45="Leve"),AND(Y45="Muy Alta",AA45="Menor"),AND(Y45="Muy Alta",AA45="Moderado"),AND(Y45="Muy Alta",AA45="Mayor")),"Alto",IF(OR(AND(Y45="Muy Baja",AA45="Catastrófico"),AND(Y45="Baja",AA45="Catastrófico"),AND(Y45="Media",AA45="Catastrófico"),AND(Y45="Alta",AA45="Catastrófico"),AND(Y45="Muy Alta",AA45="Catastrófico")),"Extremo","")))),"")</f>
        <v/>
      </c>
      <c r="AD45" s="109"/>
      <c r="AE45" s="110"/>
      <c r="AF45" s="111"/>
      <c r="AG45" s="112"/>
      <c r="AH45" s="112"/>
      <c r="AI45" s="112"/>
      <c r="AJ45" s="110"/>
      <c r="AK45" s="111"/>
      <c r="AL45" s="8"/>
      <c r="AM45" s="8"/>
      <c r="AN45" s="8"/>
      <c r="AO45" s="8"/>
      <c r="AP45" s="8"/>
      <c r="AQ45" s="8"/>
      <c r="AR45" s="8"/>
      <c r="AS45" s="8"/>
      <c r="AT45" s="8"/>
      <c r="AU45" s="8"/>
      <c r="AV45" s="8"/>
      <c r="AW45" s="8"/>
      <c r="AX45" s="8"/>
      <c r="AY45" s="8"/>
      <c r="AZ45" s="8"/>
      <c r="BA45" s="8"/>
      <c r="BB45" s="8"/>
      <c r="BC45" s="8"/>
      <c r="BD45" s="8"/>
      <c r="BE45" s="8"/>
      <c r="BF45" s="8"/>
      <c r="BG45" s="8"/>
      <c r="BH45" s="8"/>
      <c r="BI45" s="8"/>
      <c r="BJ45" s="8"/>
      <c r="BK45" s="8"/>
      <c r="BL45" s="8"/>
      <c r="BM45" s="8"/>
      <c r="BN45" s="8"/>
      <c r="BO45" s="8"/>
      <c r="BP45" s="8"/>
      <c r="BQ45" s="8"/>
    </row>
    <row r="46" spans="1:69" ht="18" hidden="1" customHeight="1">
      <c r="A46" s="306"/>
      <c r="B46" s="309"/>
      <c r="C46" s="309"/>
      <c r="D46" s="309"/>
      <c r="E46" s="312"/>
      <c r="F46" s="309"/>
      <c r="G46" s="315"/>
      <c r="H46" s="318"/>
      <c r="I46" s="321"/>
      <c r="J46" s="335"/>
      <c r="K46" s="321">
        <f>IF(NOT(ISERROR(MATCH(J46,_xlfn.ANCHORARRAY(E57),0))),I59&amp;"Por favor no seleccionar los criterios de impacto",J46)</f>
        <v>0</v>
      </c>
      <c r="L46" s="318"/>
      <c r="M46" s="321"/>
      <c r="N46" s="338"/>
      <c r="O46" s="6">
        <v>5</v>
      </c>
      <c r="P46" s="174"/>
      <c r="Q46" s="102" t="str">
        <f t="shared" si="39"/>
        <v/>
      </c>
      <c r="R46" s="103"/>
      <c r="S46" s="103"/>
      <c r="T46" s="104" t="str">
        <f t="shared" si="36"/>
        <v/>
      </c>
      <c r="U46" s="103"/>
      <c r="V46" s="103"/>
      <c r="W46" s="103"/>
      <c r="X46" s="105" t="str">
        <f t="shared" si="40"/>
        <v/>
      </c>
      <c r="Y46" s="106" t="str">
        <f t="shared" si="1"/>
        <v/>
      </c>
      <c r="Z46" s="107" t="str">
        <f t="shared" si="37"/>
        <v/>
      </c>
      <c r="AA46" s="106" t="str">
        <f t="shared" si="3"/>
        <v/>
      </c>
      <c r="AB46" s="107" t="str">
        <f t="shared" si="41"/>
        <v/>
      </c>
      <c r="AC46" s="108" t="str">
        <f t="shared" ref="AC46" si="42">IFERROR(IF(OR(AND(Y46="Muy Baja",AA46="Leve"),AND(Y46="Muy Baja",AA46="Menor"),AND(Y46="Baja",AA46="Leve")),"Bajo",IF(OR(AND(Y46="Muy baja",AA46="Moderado"),AND(Y46="Baja",AA46="Menor"),AND(Y46="Baja",AA46="Moderado"),AND(Y46="Media",AA46="Leve"),AND(Y46="Media",AA46="Menor"),AND(Y46="Media",AA46="Moderado"),AND(Y46="Alta",AA46="Leve"),AND(Y46="Alta",AA46="Menor")),"Moderado",IF(OR(AND(Y46="Muy Baja",AA46="Mayor"),AND(Y46="Baja",AA46="Mayor"),AND(Y46="Media",AA46="Mayor"),AND(Y46="Alta",AA46="Moderado"),AND(Y46="Alta",AA46="Mayor"),AND(Y46="Muy Alta",AA46="Leve"),AND(Y46="Muy Alta",AA46="Menor"),AND(Y46="Muy Alta",AA46="Moderado"),AND(Y46="Muy Alta",AA46="Mayor")),"Alto",IF(OR(AND(Y46="Muy Baja",AA46="Catastrófico"),AND(Y46="Baja",AA46="Catastrófico"),AND(Y46="Media",AA46="Catastrófico"),AND(Y46="Alta",AA46="Catastrófico"),AND(Y46="Muy Alta",AA46="Catastrófico")),"Extremo","")))),"")</f>
        <v/>
      </c>
      <c r="AD46" s="109"/>
      <c r="AE46" s="110"/>
      <c r="AF46" s="111"/>
      <c r="AG46" s="112"/>
      <c r="AH46" s="112"/>
      <c r="AI46" s="112"/>
      <c r="AJ46" s="110"/>
      <c r="AK46" s="111"/>
      <c r="AL46" s="8"/>
      <c r="AM46" s="8"/>
      <c r="AN46" s="8"/>
      <c r="AO46" s="8"/>
      <c r="AP46" s="8"/>
      <c r="AQ46" s="8"/>
      <c r="AR46" s="8"/>
      <c r="AS46" s="8"/>
      <c r="AT46" s="8"/>
      <c r="AU46" s="8"/>
      <c r="AV46" s="8"/>
      <c r="AW46" s="8"/>
      <c r="AX46" s="8"/>
      <c r="AY46" s="8"/>
      <c r="AZ46" s="8"/>
      <c r="BA46" s="8"/>
      <c r="BB46" s="8"/>
      <c r="BC46" s="8"/>
      <c r="BD46" s="8"/>
      <c r="BE46" s="8"/>
      <c r="BF46" s="8"/>
      <c r="BG46" s="8"/>
      <c r="BH46" s="8"/>
      <c r="BI46" s="8"/>
      <c r="BJ46" s="8"/>
      <c r="BK46" s="8"/>
      <c r="BL46" s="8"/>
      <c r="BM46" s="8"/>
      <c r="BN46" s="8"/>
      <c r="BO46" s="8"/>
      <c r="BP46" s="8"/>
      <c r="BQ46" s="8"/>
    </row>
    <row r="47" spans="1:69" ht="18" hidden="1" customHeight="1">
      <c r="A47" s="307"/>
      <c r="B47" s="310"/>
      <c r="C47" s="310"/>
      <c r="D47" s="310"/>
      <c r="E47" s="313"/>
      <c r="F47" s="310"/>
      <c r="G47" s="316"/>
      <c r="H47" s="319"/>
      <c r="I47" s="322"/>
      <c r="J47" s="336"/>
      <c r="K47" s="322">
        <f>IF(NOT(ISERROR(MATCH(J47,_xlfn.ANCHORARRAY(E58),0))),I60&amp;"Por favor no seleccionar los criterios de impacto",J47)</f>
        <v>0</v>
      </c>
      <c r="L47" s="319"/>
      <c r="M47" s="322"/>
      <c r="N47" s="339"/>
      <c r="O47" s="6">
        <v>6</v>
      </c>
      <c r="P47" s="174"/>
      <c r="Q47" s="102" t="str">
        <f t="shared" si="39"/>
        <v/>
      </c>
      <c r="R47" s="103"/>
      <c r="S47" s="103"/>
      <c r="T47" s="104" t="str">
        <f t="shared" si="36"/>
        <v/>
      </c>
      <c r="U47" s="103"/>
      <c r="V47" s="103"/>
      <c r="W47" s="103"/>
      <c r="X47" s="105" t="str">
        <f t="shared" si="40"/>
        <v/>
      </c>
      <c r="Y47" s="106" t="str">
        <f t="shared" si="1"/>
        <v/>
      </c>
      <c r="Z47" s="107" t="str">
        <f t="shared" si="37"/>
        <v/>
      </c>
      <c r="AA47" s="106" t="str">
        <f>IFERROR(IF(AB47="","",IF(AB47&lt;=0.2,"Leve",IF(AB47&lt;=0.4,"Menor",IF(AB47&lt;=0.6,"Moderado",IF(AB47&lt;=0.8,"Mayor","Catastrófico"))))),"")</f>
        <v/>
      </c>
      <c r="AB47" s="107" t="str">
        <f t="shared" si="41"/>
        <v/>
      </c>
      <c r="AC47" s="108" t="str">
        <f>IFERROR(IF(OR(AND(Y47="Muy Baja",AA47="Leve"),AND(Y47="Muy Baja",AA47="Menor"),AND(Y47="Baja",AA47="Leve")),"Bajo",IF(OR(AND(Y47="Muy baja",AA47="Moderado"),AND(Y47="Baja",AA47="Menor"),AND(Y47="Baja",AA47="Moderado"),AND(Y47="Media",AA47="Leve"),AND(Y47="Media",AA47="Menor"),AND(Y47="Media",AA47="Moderado"),AND(Y47="Alta",AA47="Leve"),AND(Y47="Alta",AA47="Menor")),"Moderado",IF(OR(AND(Y47="Muy Baja",AA47="Mayor"),AND(Y47="Baja",AA47="Mayor"),AND(Y47="Media",AA47="Mayor"),AND(Y47="Alta",AA47="Moderado"),AND(Y47="Alta",AA47="Mayor"),AND(Y47="Muy Alta",AA47="Leve"),AND(Y47="Muy Alta",AA47="Menor"),AND(Y47="Muy Alta",AA47="Moderado"),AND(Y47="Muy Alta",AA47="Mayor")),"Alto",IF(OR(AND(Y47="Muy Baja",AA47="Catastrófico"),AND(Y47="Baja",AA47="Catastrófico"),AND(Y47="Media",AA47="Catastrófico"),AND(Y47="Alta",AA47="Catastrófico"),AND(Y47="Muy Alta",AA47="Catastrófico")),"Extremo","")))),"")</f>
        <v/>
      </c>
      <c r="AD47" s="109"/>
      <c r="AE47" s="110"/>
      <c r="AF47" s="111"/>
      <c r="AG47" s="112"/>
      <c r="AH47" s="112"/>
      <c r="AI47" s="112"/>
      <c r="AJ47" s="110"/>
      <c r="AK47" s="111"/>
      <c r="AL47" s="8"/>
      <c r="AM47" s="8"/>
      <c r="AN47" s="8"/>
      <c r="AO47" s="8"/>
      <c r="AP47" s="8"/>
      <c r="AQ47" s="8"/>
      <c r="AR47" s="8"/>
      <c r="AS47" s="8"/>
      <c r="AT47" s="8"/>
      <c r="AU47" s="8"/>
      <c r="AV47" s="8"/>
      <c r="AW47" s="8"/>
      <c r="AX47" s="8"/>
      <c r="AY47" s="8"/>
      <c r="AZ47" s="8"/>
      <c r="BA47" s="8"/>
      <c r="BB47" s="8"/>
      <c r="BC47" s="8"/>
      <c r="BD47" s="8"/>
      <c r="BE47" s="8"/>
      <c r="BF47" s="8"/>
      <c r="BG47" s="8"/>
      <c r="BH47" s="8"/>
      <c r="BI47" s="8"/>
      <c r="BJ47" s="8"/>
      <c r="BK47" s="8"/>
      <c r="BL47" s="8"/>
      <c r="BM47" s="8"/>
      <c r="BN47" s="8"/>
      <c r="BO47" s="8"/>
      <c r="BP47" s="8"/>
      <c r="BQ47" s="8"/>
    </row>
    <row r="48" spans="1:69" ht="18" hidden="1" customHeight="1">
      <c r="A48" s="305">
        <v>7</v>
      </c>
      <c r="B48" s="308"/>
      <c r="C48" s="308"/>
      <c r="D48" s="308"/>
      <c r="E48" s="311"/>
      <c r="F48" s="308"/>
      <c r="G48" s="314"/>
      <c r="H48" s="317" t="str">
        <f>IF(G48&lt;=0,"",IF(G48&lt;=2,"Muy Baja",IF(G48&lt;=24,"Baja",IF(G48&lt;=500,"Media",IF(G48&lt;=5000,"Alta","Muy Alta")))))</f>
        <v/>
      </c>
      <c r="I48" s="320" t="str">
        <f>IF(H48="","",IF(H48="Muy Baja",0.2,IF(H48="Baja",0.4,IF(H48="Media",0.6,IF(H48="Alta",0.8,IF(H48="Muy Alta",1,))))))</f>
        <v/>
      </c>
      <c r="J48" s="334"/>
      <c r="K48" s="320">
        <f>IF(NOT(ISERROR(MATCH(J48,'Tabla Impacto'!$B$221:$B$223,0))),'Tabla Impacto'!$F$223&amp;"Por favor no seleccionar los criterios de impacto(Afectación Económica o presupuestal y Pérdida Reputacional)",J48)</f>
        <v>0</v>
      </c>
      <c r="L48" s="317" t="str">
        <f>IF(OR(K48='Tabla Impacto'!$C$11,K48='Tabla Impacto'!$D$11),"Leve",IF(OR(K48='Tabla Impacto'!$C$12,K48='Tabla Impacto'!$D$12),"Menor",IF(OR(K48='Tabla Impacto'!$C$13,K48='Tabla Impacto'!$D$13),"Moderado",IF(OR(K48='Tabla Impacto'!$C$14,K48='Tabla Impacto'!$D$14),"Mayor",IF(OR(K48='Tabla Impacto'!$C$15,K48='Tabla Impacto'!$D$15),"Catastrófico","")))))</f>
        <v/>
      </c>
      <c r="M48" s="320" t="str">
        <f>IF(L48="","",IF(L48="Leve",0.2,IF(L48="Menor",0.4,IF(L48="Moderado",0.6,IF(L48="Mayor",0.8,IF(L48="Catastrófico",1,))))))</f>
        <v/>
      </c>
      <c r="N48" s="337" t="str">
        <f>IF(OR(AND(H48="Muy Baja",L48="Leve"),AND(H48="Muy Baja",L48="Menor"),AND(H48="Baja",L48="Leve")),"Bajo",IF(OR(AND(H48="Muy baja",L48="Moderado"),AND(H48="Baja",L48="Menor"),AND(H48="Baja",L48="Moderado"),AND(H48="Media",L48="Leve"),AND(H48="Media",L48="Menor"),AND(H48="Media",L48="Moderado"),AND(H48="Alta",L48="Leve"),AND(H48="Alta",L48="Menor")),"Moderado",IF(OR(AND(H48="Muy Baja",L48="Mayor"),AND(H48="Baja",L48="Mayor"),AND(H48="Media",L48="Mayor"),AND(H48="Alta",L48="Moderado"),AND(H48="Alta",L48="Mayor"),AND(H48="Muy Alta",L48="Leve"),AND(H48="Muy Alta",L48="Menor"),AND(H48="Muy Alta",L48="Moderado"),AND(H48="Muy Alta",L48="Mayor")),"Alto",IF(OR(AND(H48="Muy Baja",L48="Catastrófico"),AND(H48="Baja",L48="Catastrófico"),AND(H48="Media",L48="Catastrófico"),AND(H48="Alta",L48="Catastrófico"),AND(H48="Muy Alta",L48="Catastrófico")),"Extremo",""))))</f>
        <v/>
      </c>
      <c r="O48" s="6">
        <v>1</v>
      </c>
      <c r="P48" s="174"/>
      <c r="Q48" s="156" t="str">
        <f>IF(OR(R48="Preventivo",R48="Detectivo"),"Probabilidad",IF(R48="Correctivo","Impacto",""))</f>
        <v/>
      </c>
      <c r="R48" s="164"/>
      <c r="S48" s="164"/>
      <c r="T48" s="165" t="str">
        <f>IF(AND(R48="Preventivo",S48="Automático"),"50%",IF(AND(R48="Preventivo",S48="Manual"),"40%",IF(AND(R48="Detectivo",S48="Automático"),"40%",IF(AND(R48="Detectivo",S48="Manual"),"30%",IF(AND(R48="Correctivo",S48="Automático"),"35%",IF(AND(R48="Correctivo",S48="Manual"),"25%",""))))))</f>
        <v/>
      </c>
      <c r="U48" s="164"/>
      <c r="V48" s="164"/>
      <c r="W48" s="164"/>
      <c r="X48" s="153" t="str">
        <f>IFERROR(IF(Q48="Probabilidad",(I48-(+I48*T48)),IF(Q48="Impacto",I48,"")),"")</f>
        <v/>
      </c>
      <c r="Y48" s="166" t="str">
        <f>IFERROR(IF(X48="","",IF(X48&lt;=0.2,"Muy Baja",IF(X48&lt;=0.4,"Baja",IF(X48&lt;=0.6,"Media",IF(X48&lt;=0.8,"Alta","Muy Alta"))))),"")</f>
        <v/>
      </c>
      <c r="Z48" s="167" t="str">
        <f>+X48</f>
        <v/>
      </c>
      <c r="AA48" s="166" t="str">
        <f>IFERROR(IF(AB48="","",IF(AB48&lt;=0.2,"Leve",IF(AB48&lt;=0.4,"Menor",IF(AB48&lt;=0.6,"Moderado",IF(AB48&lt;=0.8,"Mayor","Catastrófico"))))),"")</f>
        <v/>
      </c>
      <c r="AB48" s="167" t="str">
        <f>IFERROR(IF(Q48="Impacto",(M48-(+M48*T48)),IF(Q48="Probabilidad",M48,"")),"")</f>
        <v/>
      </c>
      <c r="AC48" s="168" t="str">
        <f>IFERROR(IF(OR(AND(Y48="Muy Baja",AA48="Leve"),AND(Y48="Muy Baja",AA48="Menor"),AND(Y48="Baja",AA48="Leve")),"Bajo",IF(OR(AND(Y48="Muy baja",AA48="Moderado"),AND(Y48="Baja",AA48="Menor"),AND(Y48="Baja",AA48="Moderado"),AND(Y48="Media",AA48="Leve"),AND(Y48="Media",AA48="Menor"),AND(Y48="Media",AA48="Moderado"),AND(Y48="Alta",AA48="Leve"),AND(Y48="Alta",AA48="Menor")),"Moderado",IF(OR(AND(Y48="Muy Baja",AA48="Mayor"),AND(Y48="Baja",AA48="Mayor"),AND(Y48="Media",AA48="Mayor"),AND(Y48="Alta",AA48="Moderado"),AND(Y48="Alta",AA48="Mayor"),AND(Y48="Muy Alta",AA48="Leve"),AND(Y48="Muy Alta",AA48="Menor"),AND(Y48="Muy Alta",AA48="Moderado"),AND(Y48="Muy Alta",AA48="Mayor")),"Alto",IF(OR(AND(Y48="Muy Baja",AA48="Catastrófico"),AND(Y48="Baja",AA48="Catastrófico"),AND(Y48="Media",AA48="Catastrófico"),AND(Y48="Alta",AA48="Catastrófico"),AND(Y48="Muy Alta",AA48="Catastrófico")),"Extremo","")))),"")</f>
        <v/>
      </c>
      <c r="AD48" s="169"/>
      <c r="AE48" s="110"/>
      <c r="AF48" s="110"/>
      <c r="AG48" s="112"/>
      <c r="AH48" s="112"/>
      <c r="AI48" s="112"/>
      <c r="AJ48" s="110"/>
      <c r="AK48" s="111"/>
      <c r="AL48" s="8"/>
      <c r="AM48" s="8"/>
      <c r="AN48" s="8"/>
      <c r="AO48" s="8"/>
      <c r="AP48" s="8"/>
      <c r="AQ48" s="8"/>
      <c r="AR48" s="8"/>
      <c r="AS48" s="8"/>
      <c r="AT48" s="8"/>
      <c r="AU48" s="8"/>
      <c r="AV48" s="8"/>
      <c r="AW48" s="8"/>
      <c r="AX48" s="8"/>
      <c r="AY48" s="8"/>
      <c r="AZ48" s="8"/>
      <c r="BA48" s="8"/>
      <c r="BB48" s="8"/>
      <c r="BC48" s="8"/>
      <c r="BD48" s="8"/>
      <c r="BE48" s="8"/>
      <c r="BF48" s="8"/>
      <c r="BG48" s="8"/>
      <c r="BH48" s="8"/>
      <c r="BI48" s="8"/>
      <c r="BJ48" s="8"/>
      <c r="BK48" s="8"/>
      <c r="BL48" s="8"/>
      <c r="BM48" s="8"/>
      <c r="BN48" s="8"/>
      <c r="BO48" s="8"/>
      <c r="BP48" s="8"/>
      <c r="BQ48" s="8"/>
    </row>
    <row r="49" spans="1:69" ht="18" hidden="1" customHeight="1">
      <c r="A49" s="306"/>
      <c r="B49" s="309"/>
      <c r="C49" s="309"/>
      <c r="D49" s="309"/>
      <c r="E49" s="312"/>
      <c r="F49" s="309"/>
      <c r="G49" s="315"/>
      <c r="H49" s="318"/>
      <c r="I49" s="321"/>
      <c r="J49" s="335"/>
      <c r="K49" s="321">
        <f>IF(NOT(ISERROR(MATCH(J49,_xlfn.ANCHORARRAY(E60),0))),I62&amp;"Por favor no seleccionar los criterios de impacto",J49)</f>
        <v>0</v>
      </c>
      <c r="L49" s="318"/>
      <c r="M49" s="321"/>
      <c r="N49" s="338"/>
      <c r="O49" s="6">
        <v>2</v>
      </c>
      <c r="P49" s="174"/>
      <c r="Q49" s="156" t="str">
        <f>IF(OR(R49="Preventivo",R49="Detectivo"),"Probabilidad",IF(R49="Correctivo","Impacto",""))</f>
        <v/>
      </c>
      <c r="R49" s="164"/>
      <c r="S49" s="164"/>
      <c r="T49" s="165" t="str">
        <f t="shared" ref="T49:T53" si="43">IF(AND(R49="Preventivo",S49="Automático"),"50%",IF(AND(R49="Preventivo",S49="Manual"),"40%",IF(AND(R49="Detectivo",S49="Automático"),"40%",IF(AND(R49="Detectivo",S49="Manual"),"30%",IF(AND(R49="Correctivo",S49="Automático"),"35%",IF(AND(R49="Correctivo",S49="Manual"),"25%",""))))))</f>
        <v/>
      </c>
      <c r="U49" s="164"/>
      <c r="V49" s="164"/>
      <c r="W49" s="164"/>
      <c r="X49" s="153" t="str">
        <f>IFERROR(IF(AND(Q48="Probabilidad",Q49="Probabilidad"),(Z48-(+Z48*T49)),IF(Q49="Probabilidad",(I48-(+I48*T49)),IF(Q49="Impacto",Z48,""))),"")</f>
        <v/>
      </c>
      <c r="Y49" s="166" t="str">
        <f t="shared" si="1"/>
        <v/>
      </c>
      <c r="Z49" s="167" t="str">
        <f t="shared" ref="Z49:Z53" si="44">+X49</f>
        <v/>
      </c>
      <c r="AA49" s="166" t="str">
        <f t="shared" si="3"/>
        <v/>
      </c>
      <c r="AB49" s="167" t="str">
        <f>IFERROR(IF(AND(Q48="Impacto",Q49="Impacto"),(AB48-(+AB48*T49)),IF(Q49="Impacto",(M48-(+M48*T49)),IF(Q49="Probabilidad",AB48,""))),"")</f>
        <v/>
      </c>
      <c r="AC49" s="168" t="str">
        <f t="shared" ref="AC49:AC50" si="45">IFERROR(IF(OR(AND(Y49="Muy Baja",AA49="Leve"),AND(Y49="Muy Baja",AA49="Menor"),AND(Y49="Baja",AA49="Leve")),"Bajo",IF(OR(AND(Y49="Muy baja",AA49="Moderado"),AND(Y49="Baja",AA49="Menor"),AND(Y49="Baja",AA49="Moderado"),AND(Y49="Media",AA49="Leve"),AND(Y49="Media",AA49="Menor"),AND(Y49="Media",AA49="Moderado"),AND(Y49="Alta",AA49="Leve"),AND(Y49="Alta",AA49="Menor")),"Moderado",IF(OR(AND(Y49="Muy Baja",AA49="Mayor"),AND(Y49="Baja",AA49="Mayor"),AND(Y49="Media",AA49="Mayor"),AND(Y49="Alta",AA49="Moderado"),AND(Y49="Alta",AA49="Mayor"),AND(Y49="Muy Alta",AA49="Leve"),AND(Y49="Muy Alta",AA49="Menor"),AND(Y49="Muy Alta",AA49="Moderado"),AND(Y49="Muy Alta",AA49="Mayor")),"Alto",IF(OR(AND(Y49="Muy Baja",AA49="Catastrófico"),AND(Y49="Baja",AA49="Catastrófico"),AND(Y49="Media",AA49="Catastrófico"),AND(Y49="Alta",AA49="Catastrófico"),AND(Y49="Muy Alta",AA49="Catastrófico")),"Extremo","")))),"")</f>
        <v/>
      </c>
      <c r="AD49" s="169"/>
      <c r="AE49" s="110"/>
      <c r="AF49" s="111"/>
      <c r="AG49" s="112"/>
      <c r="AH49" s="112"/>
      <c r="AI49" s="112"/>
      <c r="AJ49" s="110"/>
      <c r="AK49" s="111"/>
      <c r="AL49" s="8"/>
      <c r="AM49" s="8"/>
      <c r="AN49" s="8"/>
      <c r="AO49" s="8"/>
      <c r="AP49" s="8"/>
      <c r="AQ49" s="8"/>
      <c r="AR49" s="8"/>
      <c r="AS49" s="8"/>
      <c r="AT49" s="8"/>
      <c r="AU49" s="8"/>
      <c r="AV49" s="8"/>
      <c r="AW49" s="8"/>
      <c r="AX49" s="8"/>
      <c r="AY49" s="8"/>
      <c r="AZ49" s="8"/>
      <c r="BA49" s="8"/>
      <c r="BB49" s="8"/>
      <c r="BC49" s="8"/>
      <c r="BD49" s="8"/>
      <c r="BE49" s="8"/>
      <c r="BF49" s="8"/>
      <c r="BG49" s="8"/>
      <c r="BH49" s="8"/>
      <c r="BI49" s="8"/>
      <c r="BJ49" s="8"/>
      <c r="BK49" s="8"/>
      <c r="BL49" s="8"/>
      <c r="BM49" s="8"/>
      <c r="BN49" s="8"/>
      <c r="BO49" s="8"/>
      <c r="BP49" s="8"/>
      <c r="BQ49" s="8"/>
    </row>
    <row r="50" spans="1:69" ht="18" hidden="1" customHeight="1">
      <c r="A50" s="306"/>
      <c r="B50" s="309"/>
      <c r="C50" s="309"/>
      <c r="D50" s="309"/>
      <c r="E50" s="312"/>
      <c r="F50" s="309"/>
      <c r="G50" s="315"/>
      <c r="H50" s="318"/>
      <c r="I50" s="321"/>
      <c r="J50" s="335"/>
      <c r="K50" s="321">
        <f>IF(NOT(ISERROR(MATCH(J50,_xlfn.ANCHORARRAY(E61),0))),I63&amp;"Por favor no seleccionar los criterios de impacto",J50)</f>
        <v>0</v>
      </c>
      <c r="L50" s="318"/>
      <c r="M50" s="321"/>
      <c r="N50" s="338"/>
      <c r="O50" s="6">
        <v>3</v>
      </c>
      <c r="P50" s="175"/>
      <c r="Q50" s="102" t="str">
        <f>IF(OR(R50="Preventivo",R50="Detectivo"),"Probabilidad",IF(R50="Correctivo","Impacto",""))</f>
        <v/>
      </c>
      <c r="R50" s="103"/>
      <c r="S50" s="103"/>
      <c r="T50" s="104" t="str">
        <f t="shared" si="43"/>
        <v/>
      </c>
      <c r="U50" s="103"/>
      <c r="V50" s="103"/>
      <c r="W50" s="103"/>
      <c r="X50" s="105" t="str">
        <f>IFERROR(IF(AND(Q49="Probabilidad",Q50="Probabilidad"),(Z49-(+Z49*T50)),IF(AND(Q49="Impacto",Q50="Probabilidad"),(Z48-(+Z48*T50)),IF(Q50="Impacto",Z49,""))),"")</f>
        <v/>
      </c>
      <c r="Y50" s="106" t="str">
        <f t="shared" si="1"/>
        <v/>
      </c>
      <c r="Z50" s="107" t="str">
        <f t="shared" si="44"/>
        <v/>
      </c>
      <c r="AA50" s="106" t="str">
        <f t="shared" si="3"/>
        <v/>
      </c>
      <c r="AB50" s="107" t="str">
        <f>IFERROR(IF(AND(Q49="Impacto",Q50="Impacto"),(AB49-(+AB49*T50)),IF(AND(Q49="Probabilidad",Q50="Impacto"),(AB48-(+AB48*T50)),IF(Q50="Probabilidad",AB49,""))),"")</f>
        <v/>
      </c>
      <c r="AC50" s="108" t="str">
        <f t="shared" si="45"/>
        <v/>
      </c>
      <c r="AD50" s="109"/>
      <c r="AE50" s="110"/>
      <c r="AF50" s="111"/>
      <c r="AG50" s="112"/>
      <c r="AH50" s="112"/>
      <c r="AI50" s="112"/>
      <c r="AJ50" s="110"/>
      <c r="AK50" s="111"/>
      <c r="AL50" s="8"/>
      <c r="AM50" s="8"/>
      <c r="AN50" s="8"/>
      <c r="AO50" s="8"/>
      <c r="AP50" s="8"/>
      <c r="AQ50" s="8"/>
      <c r="AR50" s="8"/>
      <c r="AS50" s="8"/>
      <c r="AT50" s="8"/>
      <c r="AU50" s="8"/>
      <c r="AV50" s="8"/>
      <c r="AW50" s="8"/>
      <c r="AX50" s="8"/>
      <c r="AY50" s="8"/>
      <c r="AZ50" s="8"/>
      <c r="BA50" s="8"/>
      <c r="BB50" s="8"/>
      <c r="BC50" s="8"/>
      <c r="BD50" s="8"/>
      <c r="BE50" s="8"/>
      <c r="BF50" s="8"/>
      <c r="BG50" s="8"/>
      <c r="BH50" s="8"/>
      <c r="BI50" s="8"/>
      <c r="BJ50" s="8"/>
      <c r="BK50" s="8"/>
      <c r="BL50" s="8"/>
      <c r="BM50" s="8"/>
      <c r="BN50" s="8"/>
      <c r="BO50" s="8"/>
      <c r="BP50" s="8"/>
      <c r="BQ50" s="8"/>
    </row>
    <row r="51" spans="1:69" ht="18" hidden="1" customHeight="1">
      <c r="A51" s="306"/>
      <c r="B51" s="309"/>
      <c r="C51" s="309"/>
      <c r="D51" s="309"/>
      <c r="E51" s="312"/>
      <c r="F51" s="309"/>
      <c r="G51" s="315"/>
      <c r="H51" s="318"/>
      <c r="I51" s="321"/>
      <c r="J51" s="335"/>
      <c r="K51" s="321">
        <f>IF(NOT(ISERROR(MATCH(J51,_xlfn.ANCHORARRAY(E62),0))),I64&amp;"Por favor no seleccionar los criterios de impacto",J51)</f>
        <v>0</v>
      </c>
      <c r="L51" s="318"/>
      <c r="M51" s="321"/>
      <c r="N51" s="338"/>
      <c r="O51" s="6">
        <v>4</v>
      </c>
      <c r="P51" s="174"/>
      <c r="Q51" s="102" t="str">
        <f t="shared" ref="Q51:Q53" si="46">IF(OR(R51="Preventivo",R51="Detectivo"),"Probabilidad",IF(R51="Correctivo","Impacto",""))</f>
        <v/>
      </c>
      <c r="R51" s="103"/>
      <c r="S51" s="103"/>
      <c r="T51" s="104" t="str">
        <f t="shared" si="43"/>
        <v/>
      </c>
      <c r="U51" s="103"/>
      <c r="V51" s="103"/>
      <c r="W51" s="103"/>
      <c r="X51" s="105" t="str">
        <f t="shared" ref="X51:X53" si="47">IFERROR(IF(AND(Q50="Probabilidad",Q51="Probabilidad"),(Z50-(+Z50*T51)),IF(AND(Q50="Impacto",Q51="Probabilidad"),(Z49-(+Z49*T51)),IF(Q51="Impacto",Z50,""))),"")</f>
        <v/>
      </c>
      <c r="Y51" s="106" t="str">
        <f t="shared" si="1"/>
        <v/>
      </c>
      <c r="Z51" s="107" t="str">
        <f t="shared" si="44"/>
        <v/>
      </c>
      <c r="AA51" s="106" t="str">
        <f t="shared" si="3"/>
        <v/>
      </c>
      <c r="AB51" s="107" t="str">
        <f t="shared" ref="AB51:AB53" si="48">IFERROR(IF(AND(Q50="Impacto",Q51="Impacto"),(AB50-(+AB50*T51)),IF(AND(Q50="Probabilidad",Q51="Impacto"),(AB49-(+AB49*T51)),IF(Q51="Probabilidad",AB50,""))),"")</f>
        <v/>
      </c>
      <c r="AC51" s="108" t="str">
        <f>IFERROR(IF(OR(AND(Y51="Muy Baja",AA51="Leve"),AND(Y51="Muy Baja",AA51="Menor"),AND(Y51="Baja",AA51="Leve")),"Bajo",IF(OR(AND(Y51="Muy baja",AA51="Moderado"),AND(Y51="Baja",AA51="Menor"),AND(Y51="Baja",AA51="Moderado"),AND(Y51="Media",AA51="Leve"),AND(Y51="Media",AA51="Menor"),AND(Y51="Media",AA51="Moderado"),AND(Y51="Alta",AA51="Leve"),AND(Y51="Alta",AA51="Menor")),"Moderado",IF(OR(AND(Y51="Muy Baja",AA51="Mayor"),AND(Y51="Baja",AA51="Mayor"),AND(Y51="Media",AA51="Mayor"),AND(Y51="Alta",AA51="Moderado"),AND(Y51="Alta",AA51="Mayor"),AND(Y51="Muy Alta",AA51="Leve"),AND(Y51="Muy Alta",AA51="Menor"),AND(Y51="Muy Alta",AA51="Moderado"),AND(Y51="Muy Alta",AA51="Mayor")),"Alto",IF(OR(AND(Y51="Muy Baja",AA51="Catastrófico"),AND(Y51="Baja",AA51="Catastrófico"),AND(Y51="Media",AA51="Catastrófico"),AND(Y51="Alta",AA51="Catastrófico"),AND(Y51="Muy Alta",AA51="Catastrófico")),"Extremo","")))),"")</f>
        <v/>
      </c>
      <c r="AD51" s="109"/>
      <c r="AE51" s="110"/>
      <c r="AF51" s="111"/>
      <c r="AG51" s="112"/>
      <c r="AH51" s="112"/>
      <c r="AI51" s="112"/>
      <c r="AJ51" s="110"/>
      <c r="AK51" s="111"/>
      <c r="AL51" s="8"/>
      <c r="AM51" s="8"/>
      <c r="AN51" s="8"/>
      <c r="AO51" s="8"/>
      <c r="AP51" s="8"/>
      <c r="AQ51" s="8"/>
      <c r="AR51" s="8"/>
      <c r="AS51" s="8"/>
      <c r="AT51" s="8"/>
      <c r="AU51" s="8"/>
      <c r="AV51" s="8"/>
      <c r="AW51" s="8"/>
      <c r="AX51" s="8"/>
      <c r="AY51" s="8"/>
      <c r="AZ51" s="8"/>
      <c r="BA51" s="8"/>
      <c r="BB51" s="8"/>
      <c r="BC51" s="8"/>
      <c r="BD51" s="8"/>
      <c r="BE51" s="8"/>
      <c r="BF51" s="8"/>
      <c r="BG51" s="8"/>
      <c r="BH51" s="8"/>
      <c r="BI51" s="8"/>
      <c r="BJ51" s="8"/>
      <c r="BK51" s="8"/>
      <c r="BL51" s="8"/>
      <c r="BM51" s="8"/>
      <c r="BN51" s="8"/>
      <c r="BO51" s="8"/>
      <c r="BP51" s="8"/>
      <c r="BQ51" s="8"/>
    </row>
    <row r="52" spans="1:69" ht="18" hidden="1" customHeight="1">
      <c r="A52" s="306"/>
      <c r="B52" s="309"/>
      <c r="C52" s="309"/>
      <c r="D52" s="309"/>
      <c r="E52" s="312"/>
      <c r="F52" s="309"/>
      <c r="G52" s="315"/>
      <c r="H52" s="318"/>
      <c r="I52" s="321"/>
      <c r="J52" s="335"/>
      <c r="K52" s="321">
        <f>IF(NOT(ISERROR(MATCH(J52,_xlfn.ANCHORARRAY(E63),0))),I65&amp;"Por favor no seleccionar los criterios de impacto",J52)</f>
        <v>0</v>
      </c>
      <c r="L52" s="318"/>
      <c r="M52" s="321"/>
      <c r="N52" s="338"/>
      <c r="O52" s="6">
        <v>5</v>
      </c>
      <c r="P52" s="174"/>
      <c r="Q52" s="102" t="str">
        <f t="shared" si="46"/>
        <v/>
      </c>
      <c r="R52" s="103"/>
      <c r="S52" s="103"/>
      <c r="T52" s="104" t="str">
        <f t="shared" si="43"/>
        <v/>
      </c>
      <c r="U52" s="103"/>
      <c r="V52" s="103"/>
      <c r="W52" s="103"/>
      <c r="X52" s="105" t="str">
        <f t="shared" si="47"/>
        <v/>
      </c>
      <c r="Y52" s="106" t="str">
        <f t="shared" si="1"/>
        <v/>
      </c>
      <c r="Z52" s="107" t="str">
        <f t="shared" si="44"/>
        <v/>
      </c>
      <c r="AA52" s="106" t="str">
        <f t="shared" si="3"/>
        <v/>
      </c>
      <c r="AB52" s="107" t="str">
        <f t="shared" si="48"/>
        <v/>
      </c>
      <c r="AC52" s="108" t="str">
        <f t="shared" ref="AC52:AC53" si="49">IFERROR(IF(OR(AND(Y52="Muy Baja",AA52="Leve"),AND(Y52="Muy Baja",AA52="Menor"),AND(Y52="Baja",AA52="Leve")),"Bajo",IF(OR(AND(Y52="Muy baja",AA52="Moderado"),AND(Y52="Baja",AA52="Menor"),AND(Y52="Baja",AA52="Moderado"),AND(Y52="Media",AA52="Leve"),AND(Y52="Media",AA52="Menor"),AND(Y52="Media",AA52="Moderado"),AND(Y52="Alta",AA52="Leve"),AND(Y52="Alta",AA52="Menor")),"Moderado",IF(OR(AND(Y52="Muy Baja",AA52="Mayor"),AND(Y52="Baja",AA52="Mayor"),AND(Y52="Media",AA52="Mayor"),AND(Y52="Alta",AA52="Moderado"),AND(Y52="Alta",AA52="Mayor"),AND(Y52="Muy Alta",AA52="Leve"),AND(Y52="Muy Alta",AA52="Menor"),AND(Y52="Muy Alta",AA52="Moderado"),AND(Y52="Muy Alta",AA52="Mayor")),"Alto",IF(OR(AND(Y52="Muy Baja",AA52="Catastrófico"),AND(Y52="Baja",AA52="Catastrófico"),AND(Y52="Media",AA52="Catastrófico"),AND(Y52="Alta",AA52="Catastrófico"),AND(Y52="Muy Alta",AA52="Catastrófico")),"Extremo","")))),"")</f>
        <v/>
      </c>
      <c r="AD52" s="109"/>
      <c r="AE52" s="110"/>
      <c r="AF52" s="111"/>
      <c r="AG52" s="112"/>
      <c r="AH52" s="112"/>
      <c r="AI52" s="112"/>
      <c r="AJ52" s="110"/>
      <c r="AK52" s="111"/>
      <c r="AL52" s="8"/>
      <c r="AM52" s="8"/>
      <c r="AN52" s="8"/>
      <c r="AO52" s="8"/>
      <c r="AP52" s="8"/>
      <c r="AQ52" s="8"/>
      <c r="AR52" s="8"/>
      <c r="AS52" s="8"/>
      <c r="AT52" s="8"/>
      <c r="AU52" s="8"/>
      <c r="AV52" s="8"/>
      <c r="AW52" s="8"/>
      <c r="AX52" s="8"/>
      <c r="AY52" s="8"/>
      <c r="AZ52" s="8"/>
      <c r="BA52" s="8"/>
      <c r="BB52" s="8"/>
      <c r="BC52" s="8"/>
      <c r="BD52" s="8"/>
      <c r="BE52" s="8"/>
      <c r="BF52" s="8"/>
      <c r="BG52" s="8"/>
      <c r="BH52" s="8"/>
      <c r="BI52" s="8"/>
      <c r="BJ52" s="8"/>
      <c r="BK52" s="8"/>
      <c r="BL52" s="8"/>
      <c r="BM52" s="8"/>
      <c r="BN52" s="8"/>
      <c r="BO52" s="8"/>
      <c r="BP52" s="8"/>
      <c r="BQ52" s="8"/>
    </row>
    <row r="53" spans="1:69" ht="18" hidden="1" customHeight="1">
      <c r="A53" s="307"/>
      <c r="B53" s="310"/>
      <c r="C53" s="310"/>
      <c r="D53" s="310"/>
      <c r="E53" s="313"/>
      <c r="F53" s="310"/>
      <c r="G53" s="316"/>
      <c r="H53" s="319"/>
      <c r="I53" s="322"/>
      <c r="J53" s="336"/>
      <c r="K53" s="322">
        <f>IF(NOT(ISERROR(MATCH(J53,_xlfn.ANCHORARRAY(E64),0))),I66&amp;"Por favor no seleccionar los criterios de impacto",J53)</f>
        <v>0</v>
      </c>
      <c r="L53" s="319"/>
      <c r="M53" s="322"/>
      <c r="N53" s="339"/>
      <c r="O53" s="6">
        <v>6</v>
      </c>
      <c r="P53" s="174"/>
      <c r="Q53" s="102" t="str">
        <f t="shared" si="46"/>
        <v/>
      </c>
      <c r="R53" s="103"/>
      <c r="S53" s="103"/>
      <c r="T53" s="104" t="str">
        <f t="shared" si="43"/>
        <v/>
      </c>
      <c r="U53" s="103"/>
      <c r="V53" s="103"/>
      <c r="W53" s="103"/>
      <c r="X53" s="105" t="str">
        <f t="shared" si="47"/>
        <v/>
      </c>
      <c r="Y53" s="106" t="str">
        <f t="shared" si="1"/>
        <v/>
      </c>
      <c r="Z53" s="107" t="str">
        <f t="shared" si="44"/>
        <v/>
      </c>
      <c r="AA53" s="106" t="str">
        <f t="shared" si="3"/>
        <v/>
      </c>
      <c r="AB53" s="107" t="str">
        <f t="shared" si="48"/>
        <v/>
      </c>
      <c r="AC53" s="108" t="str">
        <f t="shared" si="49"/>
        <v/>
      </c>
      <c r="AD53" s="109"/>
      <c r="AE53" s="110"/>
      <c r="AF53" s="111"/>
      <c r="AG53" s="112"/>
      <c r="AH53" s="112"/>
      <c r="AI53" s="112"/>
      <c r="AJ53" s="110"/>
      <c r="AK53" s="111"/>
      <c r="AL53" s="8"/>
      <c r="AM53" s="8"/>
      <c r="AN53" s="8"/>
      <c r="AO53" s="8"/>
      <c r="AP53" s="8"/>
      <c r="AQ53" s="8"/>
      <c r="AR53" s="8"/>
      <c r="AS53" s="8"/>
      <c r="AT53" s="8"/>
      <c r="AU53" s="8"/>
      <c r="AV53" s="8"/>
      <c r="AW53" s="8"/>
      <c r="AX53" s="8"/>
      <c r="AY53" s="8"/>
      <c r="AZ53" s="8"/>
      <c r="BA53" s="8"/>
      <c r="BB53" s="8"/>
      <c r="BC53" s="8"/>
      <c r="BD53" s="8"/>
      <c r="BE53" s="8"/>
      <c r="BF53" s="8"/>
      <c r="BG53" s="8"/>
      <c r="BH53" s="8"/>
      <c r="BI53" s="8"/>
      <c r="BJ53" s="8"/>
      <c r="BK53" s="8"/>
      <c r="BL53" s="8"/>
      <c r="BM53" s="8"/>
      <c r="BN53" s="8"/>
      <c r="BO53" s="8"/>
      <c r="BP53" s="8"/>
      <c r="BQ53" s="8"/>
    </row>
    <row r="54" spans="1:69" ht="18" hidden="1" customHeight="1">
      <c r="A54" s="305">
        <v>8</v>
      </c>
      <c r="B54" s="308"/>
      <c r="C54" s="308"/>
      <c r="D54" s="308"/>
      <c r="E54" s="311"/>
      <c r="F54" s="308"/>
      <c r="G54" s="314"/>
      <c r="H54" s="317" t="str">
        <f>IF(G54&lt;=0,"",IF(G54&lt;=2,"Muy Baja",IF(G54&lt;=24,"Baja",IF(G54&lt;=500,"Media",IF(G54&lt;=5000,"Alta","Muy Alta")))))</f>
        <v/>
      </c>
      <c r="I54" s="320" t="str">
        <f>IF(H54="","",IF(H54="Muy Baja",0.2,IF(H54="Baja",0.4,IF(H54="Media",0.6,IF(H54="Alta",0.8,IF(H54="Muy Alta",1,))))))</f>
        <v/>
      </c>
      <c r="J54" s="334"/>
      <c r="K54" s="320">
        <f>IF(NOT(ISERROR(MATCH(J54,'Tabla Impacto'!$B$221:$B$223,0))),'Tabla Impacto'!$F$223&amp;"Por favor no seleccionar los criterios de impacto(Afectación Económica o presupuestal y Pérdida Reputacional)",J54)</f>
        <v>0</v>
      </c>
      <c r="L54" s="317" t="str">
        <f>IF(OR(K54='Tabla Impacto'!$C$11,K54='Tabla Impacto'!$D$11),"Leve",IF(OR(K54='Tabla Impacto'!$C$12,K54='Tabla Impacto'!$D$12),"Menor",IF(OR(K54='Tabla Impacto'!$C$13,K54='Tabla Impacto'!$D$13),"Moderado",IF(OR(K54='Tabla Impacto'!$C$14,K54='Tabla Impacto'!$D$14),"Mayor",IF(OR(K54='Tabla Impacto'!$C$15,K54='Tabla Impacto'!$D$15),"Catastrófico","")))))</f>
        <v/>
      </c>
      <c r="M54" s="320" t="str">
        <f>IF(L54="","",IF(L54="Leve",0.2,IF(L54="Menor",0.4,IF(L54="Moderado",0.6,IF(L54="Mayor",0.8,IF(L54="Catastrófico",1,))))))</f>
        <v/>
      </c>
      <c r="N54" s="337" t="str">
        <f>IF(OR(AND(H54="Muy Baja",L54="Leve"),AND(H54="Muy Baja",L54="Menor"),AND(H54="Baja",L54="Leve")),"Bajo",IF(OR(AND(H54="Muy baja",L54="Moderado"),AND(H54="Baja",L54="Menor"),AND(H54="Baja",L54="Moderado"),AND(H54="Media",L54="Leve"),AND(H54="Media",L54="Menor"),AND(H54="Media",L54="Moderado"),AND(H54="Alta",L54="Leve"),AND(H54="Alta",L54="Menor")),"Moderado",IF(OR(AND(H54="Muy Baja",L54="Mayor"),AND(H54="Baja",L54="Mayor"),AND(H54="Media",L54="Mayor"),AND(H54="Alta",L54="Moderado"),AND(H54="Alta",L54="Mayor"),AND(H54="Muy Alta",L54="Leve"),AND(H54="Muy Alta",L54="Menor"),AND(H54="Muy Alta",L54="Moderado"),AND(H54="Muy Alta",L54="Mayor")),"Alto",IF(OR(AND(H54="Muy Baja",L54="Catastrófico"),AND(H54="Baja",L54="Catastrófico"),AND(H54="Media",L54="Catastrófico"),AND(H54="Alta",L54="Catastrófico"),AND(H54="Muy Alta",L54="Catastrófico")),"Extremo",""))))</f>
        <v/>
      </c>
      <c r="O54" s="6">
        <v>1</v>
      </c>
      <c r="P54" s="174"/>
      <c r="Q54" s="156"/>
      <c r="R54" s="164"/>
      <c r="S54" s="164"/>
      <c r="T54" s="165" t="str">
        <f>IF(AND(R54="Preventivo",S54="Automático"),"50%",IF(AND(R54="Preventivo",S54="Manual"),"40%",IF(AND(R54="Detectivo",S54="Automático"),"40%",IF(AND(R54="Detectivo",S54="Manual"),"30%",IF(AND(R54="Correctivo",S54="Automático"),"35%",IF(AND(R54="Correctivo",S54="Manual"),"25%",""))))))</f>
        <v/>
      </c>
      <c r="U54" s="164"/>
      <c r="V54" s="164"/>
      <c r="W54" s="164"/>
      <c r="X54" s="153" t="str">
        <f>IFERROR(IF(Q54="Probabilidad",(I54-(+I54*T54)),IF(Q54="Impacto",I54,"")),"")</f>
        <v/>
      </c>
      <c r="Y54" s="166" t="str">
        <f>IFERROR(IF(X54="","",IF(X54&lt;=0.2,"Muy Baja",IF(X54&lt;=0.4,"Baja",IF(X54&lt;=0.6,"Media",IF(X54&lt;=0.8,"Alta","Muy Alta"))))),"")</f>
        <v/>
      </c>
      <c r="Z54" s="167" t="str">
        <f>+X54</f>
        <v/>
      </c>
      <c r="AA54" s="166" t="str">
        <f>IFERROR(IF(AB54="","",IF(AB54&lt;=0.2,"Leve",IF(AB54&lt;=0.4,"Menor",IF(AB54&lt;=0.6,"Moderado",IF(AB54&lt;=0.8,"Mayor","Catastrófico"))))),"")</f>
        <v/>
      </c>
      <c r="AB54" s="167" t="str">
        <f>IFERROR(IF(Q54="Impacto",(M54-(+M54*T54)),IF(Q54="Probabilidad",M54,"")),"")</f>
        <v/>
      </c>
      <c r="AC54" s="168" t="str">
        <f>IFERROR(IF(OR(AND(Y54="Muy Baja",AA54="Leve"),AND(Y54="Muy Baja",AA54="Menor"),AND(Y54="Baja",AA54="Leve")),"Bajo",IF(OR(AND(Y54="Muy baja",AA54="Moderado"),AND(Y54="Baja",AA54="Menor"),AND(Y54="Baja",AA54="Moderado"),AND(Y54="Media",AA54="Leve"),AND(Y54="Media",AA54="Menor"),AND(Y54="Media",AA54="Moderado"),AND(Y54="Alta",AA54="Leve"),AND(Y54="Alta",AA54="Menor")),"Moderado",IF(OR(AND(Y54="Muy Baja",AA54="Mayor"),AND(Y54="Baja",AA54="Mayor"),AND(Y54="Media",AA54="Mayor"),AND(Y54="Alta",AA54="Moderado"),AND(Y54="Alta",AA54="Mayor"),AND(Y54="Muy Alta",AA54="Leve"),AND(Y54="Muy Alta",AA54="Menor"),AND(Y54="Muy Alta",AA54="Moderado"),AND(Y54="Muy Alta",AA54="Mayor")),"Alto",IF(OR(AND(Y54="Muy Baja",AA54="Catastrófico"),AND(Y54="Baja",AA54="Catastrófico"),AND(Y54="Media",AA54="Catastrófico"),AND(Y54="Alta",AA54="Catastrófico"),AND(Y54="Muy Alta",AA54="Catastrófico")),"Extremo","")))),"")</f>
        <v/>
      </c>
      <c r="AD54" s="169"/>
      <c r="AE54" s="110"/>
      <c r="AF54" s="110"/>
      <c r="AG54" s="112"/>
      <c r="AH54" s="112"/>
      <c r="AI54" s="112"/>
      <c r="AJ54" s="110"/>
      <c r="AK54" s="111"/>
      <c r="AL54" s="8"/>
      <c r="AM54" s="8"/>
      <c r="AN54" s="8"/>
      <c r="AO54" s="8"/>
      <c r="AP54" s="8"/>
      <c r="AQ54" s="8"/>
      <c r="AR54" s="8"/>
      <c r="AS54" s="8"/>
      <c r="AT54" s="8"/>
      <c r="AU54" s="8"/>
      <c r="AV54" s="8"/>
      <c r="AW54" s="8"/>
      <c r="AX54" s="8"/>
      <c r="AY54" s="8"/>
      <c r="AZ54" s="8"/>
      <c r="BA54" s="8"/>
      <c r="BB54" s="8"/>
      <c r="BC54" s="8"/>
      <c r="BD54" s="8"/>
      <c r="BE54" s="8"/>
      <c r="BF54" s="8"/>
      <c r="BG54" s="8"/>
      <c r="BH54" s="8"/>
      <c r="BI54" s="8"/>
      <c r="BJ54" s="8"/>
      <c r="BK54" s="8"/>
      <c r="BL54" s="8"/>
      <c r="BM54" s="8"/>
      <c r="BN54" s="8"/>
      <c r="BO54" s="8"/>
      <c r="BP54" s="8"/>
      <c r="BQ54" s="8"/>
    </row>
    <row r="55" spans="1:69" ht="18" hidden="1" customHeight="1">
      <c r="A55" s="306"/>
      <c r="B55" s="309"/>
      <c r="C55" s="309"/>
      <c r="D55" s="309"/>
      <c r="E55" s="312"/>
      <c r="F55" s="309"/>
      <c r="G55" s="315"/>
      <c r="H55" s="318"/>
      <c r="I55" s="321"/>
      <c r="J55" s="335"/>
      <c r="K55" s="321">
        <f>IF(NOT(ISERROR(MATCH(J55,_xlfn.ANCHORARRAY(E66),0))),I68&amp;"Por favor no seleccionar los criterios de impacto",J55)</f>
        <v>0</v>
      </c>
      <c r="L55" s="318"/>
      <c r="M55" s="321"/>
      <c r="N55" s="338"/>
      <c r="O55" s="6">
        <v>2</v>
      </c>
      <c r="P55" s="174"/>
      <c r="Q55" s="102" t="str">
        <f>IF(OR(R55="Preventivo",R55="Detectivo"),"Probabilidad",IF(R55="Correctivo","Impacto",""))</f>
        <v/>
      </c>
      <c r="R55" s="103"/>
      <c r="S55" s="103"/>
      <c r="T55" s="104" t="str">
        <f t="shared" ref="T55:T59" si="50">IF(AND(R55="Preventivo",S55="Automático"),"50%",IF(AND(R55="Preventivo",S55="Manual"),"40%",IF(AND(R55="Detectivo",S55="Automático"),"40%",IF(AND(R55="Detectivo",S55="Manual"),"30%",IF(AND(R55="Correctivo",S55="Automático"),"35%",IF(AND(R55="Correctivo",S55="Manual"),"25%",""))))))</f>
        <v/>
      </c>
      <c r="U55" s="103"/>
      <c r="V55" s="103"/>
      <c r="W55" s="103"/>
      <c r="X55" s="105" t="str">
        <f>IFERROR(IF(AND(Q54="Probabilidad",Q55="Probabilidad"),(Z54-(+Z54*T55)),IF(Q55="Probabilidad",(I54-(+I54*T55)),IF(Q55="Impacto",Z54,""))),"")</f>
        <v/>
      </c>
      <c r="Y55" s="106" t="str">
        <f t="shared" si="1"/>
        <v/>
      </c>
      <c r="Z55" s="107" t="str">
        <f t="shared" ref="Z55:Z59" si="51">+X55</f>
        <v/>
      </c>
      <c r="AA55" s="106" t="str">
        <f t="shared" si="3"/>
        <v/>
      </c>
      <c r="AB55" s="107" t="str">
        <f>IFERROR(IF(AND(Q54="Impacto",Q55="Impacto"),(AB54-(+AB54*T55)),IF(Q55="Impacto",(M54-(+M54*T55)),IF(Q55="Probabilidad",AB54,""))),"")</f>
        <v/>
      </c>
      <c r="AC55" s="108" t="str">
        <f t="shared" ref="AC55:AC56" si="52">IFERROR(IF(OR(AND(Y55="Muy Baja",AA55="Leve"),AND(Y55="Muy Baja",AA55="Menor"),AND(Y55="Baja",AA55="Leve")),"Bajo",IF(OR(AND(Y55="Muy baja",AA55="Moderado"),AND(Y55="Baja",AA55="Menor"),AND(Y55="Baja",AA55="Moderado"),AND(Y55="Media",AA55="Leve"),AND(Y55="Media",AA55="Menor"),AND(Y55="Media",AA55="Moderado"),AND(Y55="Alta",AA55="Leve"),AND(Y55="Alta",AA55="Menor")),"Moderado",IF(OR(AND(Y55="Muy Baja",AA55="Mayor"),AND(Y55="Baja",AA55="Mayor"),AND(Y55="Media",AA55="Mayor"),AND(Y55="Alta",AA55="Moderado"),AND(Y55="Alta",AA55="Mayor"),AND(Y55="Muy Alta",AA55="Leve"),AND(Y55="Muy Alta",AA55="Menor"),AND(Y55="Muy Alta",AA55="Moderado"),AND(Y55="Muy Alta",AA55="Mayor")),"Alto",IF(OR(AND(Y55="Muy Baja",AA55="Catastrófico"),AND(Y55="Baja",AA55="Catastrófico"),AND(Y55="Media",AA55="Catastrófico"),AND(Y55="Alta",AA55="Catastrófico"),AND(Y55="Muy Alta",AA55="Catastrófico")),"Extremo","")))),"")</f>
        <v/>
      </c>
      <c r="AD55" s="109"/>
      <c r="AE55" s="110"/>
      <c r="AF55" s="111"/>
      <c r="AG55" s="112"/>
      <c r="AH55" s="112"/>
      <c r="AI55" s="112"/>
      <c r="AJ55" s="110"/>
      <c r="AK55" s="111"/>
      <c r="AL55" s="8"/>
      <c r="AM55" s="8"/>
      <c r="AN55" s="8"/>
      <c r="AO55" s="8"/>
      <c r="AP55" s="8"/>
      <c r="AQ55" s="8"/>
      <c r="AR55" s="8"/>
      <c r="AS55" s="8"/>
      <c r="AT55" s="8"/>
      <c r="AU55" s="8"/>
      <c r="AV55" s="8"/>
      <c r="AW55" s="8"/>
      <c r="AX55" s="8"/>
      <c r="AY55" s="8"/>
      <c r="AZ55" s="8"/>
      <c r="BA55" s="8"/>
      <c r="BB55" s="8"/>
      <c r="BC55" s="8"/>
      <c r="BD55" s="8"/>
      <c r="BE55" s="8"/>
      <c r="BF55" s="8"/>
      <c r="BG55" s="8"/>
      <c r="BH55" s="8"/>
      <c r="BI55" s="8"/>
      <c r="BJ55" s="8"/>
      <c r="BK55" s="8"/>
      <c r="BL55" s="8"/>
      <c r="BM55" s="8"/>
      <c r="BN55" s="8"/>
      <c r="BO55" s="8"/>
      <c r="BP55" s="8"/>
      <c r="BQ55" s="8"/>
    </row>
    <row r="56" spans="1:69" ht="18" hidden="1" customHeight="1">
      <c r="A56" s="306"/>
      <c r="B56" s="309"/>
      <c r="C56" s="309"/>
      <c r="D56" s="309"/>
      <c r="E56" s="312"/>
      <c r="F56" s="309"/>
      <c r="G56" s="315"/>
      <c r="H56" s="318"/>
      <c r="I56" s="321"/>
      <c r="J56" s="335"/>
      <c r="K56" s="321">
        <f>IF(NOT(ISERROR(MATCH(J56,_xlfn.ANCHORARRAY(E67),0))),I69&amp;"Por favor no seleccionar los criterios de impacto",J56)</f>
        <v>0</v>
      </c>
      <c r="L56" s="318"/>
      <c r="M56" s="321"/>
      <c r="N56" s="338"/>
      <c r="O56" s="6">
        <v>3</v>
      </c>
      <c r="P56" s="175"/>
      <c r="Q56" s="102" t="str">
        <f>IF(OR(R56="Preventivo",R56="Detectivo"),"Probabilidad",IF(R56="Correctivo","Impacto",""))</f>
        <v/>
      </c>
      <c r="R56" s="103"/>
      <c r="S56" s="103"/>
      <c r="T56" s="104" t="str">
        <f t="shared" si="50"/>
        <v/>
      </c>
      <c r="U56" s="103"/>
      <c r="V56" s="103"/>
      <c r="W56" s="103"/>
      <c r="X56" s="105" t="str">
        <f>IFERROR(IF(AND(Q55="Probabilidad",Q56="Probabilidad"),(Z55-(+Z55*T56)),IF(AND(Q55="Impacto",Q56="Probabilidad"),(Z54-(+Z54*T56)),IF(Q56="Impacto",Z55,""))),"")</f>
        <v/>
      </c>
      <c r="Y56" s="106" t="str">
        <f t="shared" si="1"/>
        <v/>
      </c>
      <c r="Z56" s="107" t="str">
        <f t="shared" si="51"/>
        <v/>
      </c>
      <c r="AA56" s="106" t="str">
        <f t="shared" si="3"/>
        <v/>
      </c>
      <c r="AB56" s="107" t="str">
        <f>IFERROR(IF(AND(Q55="Impacto",Q56="Impacto"),(AB55-(+AB55*T56)),IF(AND(Q55="Probabilidad",Q56="Impacto"),(AB54-(+AB54*T56)),IF(Q56="Probabilidad",AB55,""))),"")</f>
        <v/>
      </c>
      <c r="AC56" s="108" t="str">
        <f t="shared" si="52"/>
        <v/>
      </c>
      <c r="AD56" s="109"/>
      <c r="AE56" s="110"/>
      <c r="AF56" s="111"/>
      <c r="AG56" s="112"/>
      <c r="AH56" s="112"/>
      <c r="AI56" s="112"/>
      <c r="AJ56" s="110"/>
      <c r="AK56" s="111"/>
      <c r="AL56" s="8"/>
      <c r="AM56" s="8"/>
      <c r="AN56" s="8"/>
      <c r="AO56" s="8"/>
      <c r="AP56" s="8"/>
      <c r="AQ56" s="8"/>
      <c r="AR56" s="8"/>
      <c r="AS56" s="8"/>
      <c r="AT56" s="8"/>
      <c r="AU56" s="8"/>
      <c r="AV56" s="8"/>
      <c r="AW56" s="8"/>
      <c r="AX56" s="8"/>
      <c r="AY56" s="8"/>
      <c r="AZ56" s="8"/>
      <c r="BA56" s="8"/>
      <c r="BB56" s="8"/>
      <c r="BC56" s="8"/>
      <c r="BD56" s="8"/>
      <c r="BE56" s="8"/>
      <c r="BF56" s="8"/>
      <c r="BG56" s="8"/>
      <c r="BH56" s="8"/>
      <c r="BI56" s="8"/>
      <c r="BJ56" s="8"/>
      <c r="BK56" s="8"/>
      <c r="BL56" s="8"/>
      <c r="BM56" s="8"/>
      <c r="BN56" s="8"/>
      <c r="BO56" s="8"/>
      <c r="BP56" s="8"/>
      <c r="BQ56" s="8"/>
    </row>
    <row r="57" spans="1:69" ht="18" hidden="1" customHeight="1">
      <c r="A57" s="306"/>
      <c r="B57" s="309"/>
      <c r="C57" s="309"/>
      <c r="D57" s="309"/>
      <c r="E57" s="312"/>
      <c r="F57" s="309"/>
      <c r="G57" s="315"/>
      <c r="H57" s="318"/>
      <c r="I57" s="321"/>
      <c r="J57" s="335"/>
      <c r="K57" s="321">
        <f>IF(NOT(ISERROR(MATCH(J57,_xlfn.ANCHORARRAY(E68),0))),I70&amp;"Por favor no seleccionar los criterios de impacto",J57)</f>
        <v>0</v>
      </c>
      <c r="L57" s="318"/>
      <c r="M57" s="321"/>
      <c r="N57" s="338"/>
      <c r="O57" s="6">
        <v>4</v>
      </c>
      <c r="P57" s="174"/>
      <c r="Q57" s="102" t="str">
        <f t="shared" ref="Q57:Q59" si="53">IF(OR(R57="Preventivo",R57="Detectivo"),"Probabilidad",IF(R57="Correctivo","Impacto",""))</f>
        <v/>
      </c>
      <c r="R57" s="103"/>
      <c r="S57" s="103"/>
      <c r="T57" s="104" t="str">
        <f t="shared" si="50"/>
        <v/>
      </c>
      <c r="U57" s="103"/>
      <c r="V57" s="103"/>
      <c r="W57" s="103"/>
      <c r="X57" s="105" t="str">
        <f t="shared" ref="X57:X59" si="54">IFERROR(IF(AND(Q56="Probabilidad",Q57="Probabilidad"),(Z56-(+Z56*T57)),IF(AND(Q56="Impacto",Q57="Probabilidad"),(Z55-(+Z55*T57)),IF(Q57="Impacto",Z56,""))),"")</f>
        <v/>
      </c>
      <c r="Y57" s="106" t="str">
        <f t="shared" si="1"/>
        <v/>
      </c>
      <c r="Z57" s="107" t="str">
        <f t="shared" si="51"/>
        <v/>
      </c>
      <c r="AA57" s="106" t="str">
        <f t="shared" si="3"/>
        <v/>
      </c>
      <c r="AB57" s="107" t="str">
        <f t="shared" ref="AB57:AB59" si="55">IFERROR(IF(AND(Q56="Impacto",Q57="Impacto"),(AB56-(+AB56*T57)),IF(AND(Q56="Probabilidad",Q57="Impacto"),(AB55-(+AB55*T57)),IF(Q57="Probabilidad",AB56,""))),"")</f>
        <v/>
      </c>
      <c r="AC57" s="108" t="str">
        <f>IFERROR(IF(OR(AND(Y57="Muy Baja",AA57="Leve"),AND(Y57="Muy Baja",AA57="Menor"),AND(Y57="Baja",AA57="Leve")),"Bajo",IF(OR(AND(Y57="Muy baja",AA57="Moderado"),AND(Y57="Baja",AA57="Menor"),AND(Y57="Baja",AA57="Moderado"),AND(Y57="Media",AA57="Leve"),AND(Y57="Media",AA57="Menor"),AND(Y57="Media",AA57="Moderado"),AND(Y57="Alta",AA57="Leve"),AND(Y57="Alta",AA57="Menor")),"Moderado",IF(OR(AND(Y57="Muy Baja",AA57="Mayor"),AND(Y57="Baja",AA57="Mayor"),AND(Y57="Media",AA57="Mayor"),AND(Y57="Alta",AA57="Moderado"),AND(Y57="Alta",AA57="Mayor"),AND(Y57="Muy Alta",AA57="Leve"),AND(Y57="Muy Alta",AA57="Menor"),AND(Y57="Muy Alta",AA57="Moderado"),AND(Y57="Muy Alta",AA57="Mayor")),"Alto",IF(OR(AND(Y57="Muy Baja",AA57="Catastrófico"),AND(Y57="Baja",AA57="Catastrófico"),AND(Y57="Media",AA57="Catastrófico"),AND(Y57="Alta",AA57="Catastrófico"),AND(Y57="Muy Alta",AA57="Catastrófico")),"Extremo","")))),"")</f>
        <v/>
      </c>
      <c r="AD57" s="109"/>
      <c r="AE57" s="110"/>
      <c r="AF57" s="111"/>
      <c r="AG57" s="112"/>
      <c r="AH57" s="112"/>
      <c r="AI57" s="112"/>
      <c r="AJ57" s="110"/>
      <c r="AK57" s="111"/>
      <c r="AL57" s="8"/>
      <c r="AM57" s="8"/>
      <c r="AN57" s="8"/>
      <c r="AO57" s="8"/>
      <c r="AP57" s="8"/>
      <c r="AQ57" s="8"/>
      <c r="AR57" s="8"/>
      <c r="AS57" s="8"/>
      <c r="AT57" s="8"/>
      <c r="AU57" s="8"/>
      <c r="AV57" s="8"/>
      <c r="AW57" s="8"/>
      <c r="AX57" s="8"/>
      <c r="AY57" s="8"/>
      <c r="AZ57" s="8"/>
      <c r="BA57" s="8"/>
      <c r="BB57" s="8"/>
      <c r="BC57" s="8"/>
      <c r="BD57" s="8"/>
      <c r="BE57" s="8"/>
      <c r="BF57" s="8"/>
      <c r="BG57" s="8"/>
      <c r="BH57" s="8"/>
      <c r="BI57" s="8"/>
      <c r="BJ57" s="8"/>
      <c r="BK57" s="8"/>
      <c r="BL57" s="8"/>
      <c r="BM57" s="8"/>
      <c r="BN57" s="8"/>
      <c r="BO57" s="8"/>
      <c r="BP57" s="8"/>
      <c r="BQ57" s="8"/>
    </row>
    <row r="58" spans="1:69" ht="18" hidden="1" customHeight="1">
      <c r="A58" s="306"/>
      <c r="B58" s="309"/>
      <c r="C58" s="309"/>
      <c r="D58" s="309"/>
      <c r="E58" s="312"/>
      <c r="F58" s="309"/>
      <c r="G58" s="315"/>
      <c r="H58" s="318"/>
      <c r="I58" s="321"/>
      <c r="J58" s="335"/>
      <c r="K58" s="321">
        <f>IF(NOT(ISERROR(MATCH(J58,_xlfn.ANCHORARRAY(E69),0))),I71&amp;"Por favor no seleccionar los criterios de impacto",J58)</f>
        <v>0</v>
      </c>
      <c r="L58" s="318"/>
      <c r="M58" s="321"/>
      <c r="N58" s="338"/>
      <c r="O58" s="6">
        <v>5</v>
      </c>
      <c r="P58" s="174"/>
      <c r="Q58" s="102" t="str">
        <f t="shared" si="53"/>
        <v/>
      </c>
      <c r="R58" s="103"/>
      <c r="S58" s="103"/>
      <c r="T58" s="104" t="str">
        <f t="shared" si="50"/>
        <v/>
      </c>
      <c r="U58" s="103"/>
      <c r="V58" s="103"/>
      <c r="W58" s="103"/>
      <c r="X58" s="105" t="str">
        <f t="shared" si="54"/>
        <v/>
      </c>
      <c r="Y58" s="106" t="str">
        <f t="shared" si="1"/>
        <v/>
      </c>
      <c r="Z58" s="107" t="str">
        <f t="shared" si="51"/>
        <v/>
      </c>
      <c r="AA58" s="106" t="str">
        <f t="shared" si="3"/>
        <v/>
      </c>
      <c r="AB58" s="107" t="str">
        <f t="shared" si="55"/>
        <v/>
      </c>
      <c r="AC58" s="108" t="str">
        <f t="shared" ref="AC58:AC59" si="56">IFERROR(IF(OR(AND(Y58="Muy Baja",AA58="Leve"),AND(Y58="Muy Baja",AA58="Menor"),AND(Y58="Baja",AA58="Leve")),"Bajo",IF(OR(AND(Y58="Muy baja",AA58="Moderado"),AND(Y58="Baja",AA58="Menor"),AND(Y58="Baja",AA58="Moderado"),AND(Y58="Media",AA58="Leve"),AND(Y58="Media",AA58="Menor"),AND(Y58="Media",AA58="Moderado"),AND(Y58="Alta",AA58="Leve"),AND(Y58="Alta",AA58="Menor")),"Moderado",IF(OR(AND(Y58="Muy Baja",AA58="Mayor"),AND(Y58="Baja",AA58="Mayor"),AND(Y58="Media",AA58="Mayor"),AND(Y58="Alta",AA58="Moderado"),AND(Y58="Alta",AA58="Mayor"),AND(Y58="Muy Alta",AA58="Leve"),AND(Y58="Muy Alta",AA58="Menor"),AND(Y58="Muy Alta",AA58="Moderado"),AND(Y58="Muy Alta",AA58="Mayor")),"Alto",IF(OR(AND(Y58="Muy Baja",AA58="Catastrófico"),AND(Y58="Baja",AA58="Catastrófico"),AND(Y58="Media",AA58="Catastrófico"),AND(Y58="Alta",AA58="Catastrófico"),AND(Y58="Muy Alta",AA58="Catastrófico")),"Extremo","")))),"")</f>
        <v/>
      </c>
      <c r="AD58" s="109"/>
      <c r="AE58" s="110"/>
      <c r="AF58" s="111"/>
      <c r="AG58" s="112"/>
      <c r="AH58" s="112"/>
      <c r="AI58" s="112"/>
      <c r="AJ58" s="110"/>
      <c r="AK58" s="111"/>
      <c r="AL58" s="8"/>
      <c r="AM58" s="8"/>
      <c r="AN58" s="8"/>
      <c r="AO58" s="8"/>
      <c r="AP58" s="8"/>
      <c r="AQ58" s="8"/>
      <c r="AR58" s="8"/>
      <c r="AS58" s="8"/>
      <c r="AT58" s="8"/>
      <c r="AU58" s="8"/>
      <c r="AV58" s="8"/>
      <c r="AW58" s="8"/>
      <c r="AX58" s="8"/>
      <c r="AY58" s="8"/>
      <c r="AZ58" s="8"/>
      <c r="BA58" s="8"/>
      <c r="BB58" s="8"/>
      <c r="BC58" s="8"/>
      <c r="BD58" s="8"/>
      <c r="BE58" s="8"/>
      <c r="BF58" s="8"/>
      <c r="BG58" s="8"/>
      <c r="BH58" s="8"/>
      <c r="BI58" s="8"/>
      <c r="BJ58" s="8"/>
      <c r="BK58" s="8"/>
      <c r="BL58" s="8"/>
      <c r="BM58" s="8"/>
      <c r="BN58" s="8"/>
      <c r="BO58" s="8"/>
      <c r="BP58" s="8"/>
      <c r="BQ58" s="8"/>
    </row>
    <row r="59" spans="1:69" ht="18" hidden="1" customHeight="1">
      <c r="A59" s="307"/>
      <c r="B59" s="310"/>
      <c r="C59" s="310"/>
      <c r="D59" s="310"/>
      <c r="E59" s="313"/>
      <c r="F59" s="310"/>
      <c r="G59" s="316"/>
      <c r="H59" s="319"/>
      <c r="I59" s="322"/>
      <c r="J59" s="336"/>
      <c r="K59" s="322">
        <f>IF(NOT(ISERROR(MATCH(J59,_xlfn.ANCHORARRAY(E70),0))),I72&amp;"Por favor no seleccionar los criterios de impacto",J59)</f>
        <v>0</v>
      </c>
      <c r="L59" s="319"/>
      <c r="M59" s="322"/>
      <c r="N59" s="339"/>
      <c r="O59" s="6">
        <v>6</v>
      </c>
      <c r="P59" s="174"/>
      <c r="Q59" s="102" t="str">
        <f t="shared" si="53"/>
        <v/>
      </c>
      <c r="R59" s="103"/>
      <c r="S59" s="103"/>
      <c r="T59" s="104" t="str">
        <f t="shared" si="50"/>
        <v/>
      </c>
      <c r="U59" s="103"/>
      <c r="V59" s="103"/>
      <c r="W59" s="103"/>
      <c r="X59" s="105" t="str">
        <f t="shared" si="54"/>
        <v/>
      </c>
      <c r="Y59" s="106" t="str">
        <f t="shared" si="1"/>
        <v/>
      </c>
      <c r="Z59" s="107" t="str">
        <f t="shared" si="51"/>
        <v/>
      </c>
      <c r="AA59" s="106" t="str">
        <f t="shared" si="3"/>
        <v/>
      </c>
      <c r="AB59" s="107" t="str">
        <f t="shared" si="55"/>
        <v/>
      </c>
      <c r="AC59" s="108" t="str">
        <f t="shared" si="56"/>
        <v/>
      </c>
      <c r="AD59" s="109"/>
      <c r="AE59" s="110"/>
      <c r="AF59" s="111"/>
      <c r="AG59" s="112"/>
      <c r="AH59" s="112"/>
      <c r="AI59" s="112"/>
      <c r="AJ59" s="110"/>
      <c r="AK59" s="111"/>
      <c r="AL59" s="8"/>
      <c r="AM59" s="8"/>
      <c r="AN59" s="8"/>
      <c r="AO59" s="8"/>
      <c r="AP59" s="8"/>
      <c r="AQ59" s="8"/>
      <c r="AR59" s="8"/>
      <c r="AS59" s="8"/>
      <c r="AT59" s="8"/>
      <c r="AU59" s="8"/>
      <c r="AV59" s="8"/>
      <c r="AW59" s="8"/>
      <c r="AX59" s="8"/>
      <c r="AY59" s="8"/>
      <c r="AZ59" s="8"/>
      <c r="BA59" s="8"/>
      <c r="BB59" s="8"/>
      <c r="BC59" s="8"/>
      <c r="BD59" s="8"/>
      <c r="BE59" s="8"/>
      <c r="BF59" s="8"/>
      <c r="BG59" s="8"/>
      <c r="BH59" s="8"/>
      <c r="BI59" s="8"/>
      <c r="BJ59" s="8"/>
      <c r="BK59" s="8"/>
      <c r="BL59" s="8"/>
      <c r="BM59" s="8"/>
      <c r="BN59" s="8"/>
      <c r="BO59" s="8"/>
      <c r="BP59" s="8"/>
      <c r="BQ59" s="8"/>
    </row>
    <row r="60" spans="1:69" ht="18" hidden="1" customHeight="1">
      <c r="A60" s="305">
        <v>9</v>
      </c>
      <c r="B60" s="308"/>
      <c r="C60" s="308"/>
      <c r="D60" s="308"/>
      <c r="E60" s="311"/>
      <c r="F60" s="308"/>
      <c r="G60" s="314"/>
      <c r="H60" s="317" t="str">
        <f>IF(G60&lt;=0,"",IF(G60&lt;=2,"Muy Baja",IF(G60&lt;=24,"Baja",IF(G60&lt;=500,"Media",IF(G60&lt;=5000,"Alta","Muy Alta")))))</f>
        <v/>
      </c>
      <c r="I60" s="320" t="str">
        <f>IF(H60="","",IF(H60="Muy Baja",0.2,IF(H60="Baja",0.4,IF(H60="Media",0.6,IF(H60="Alta",0.8,IF(H60="Muy Alta",1,))))))</f>
        <v/>
      </c>
      <c r="J60" s="334"/>
      <c r="K60" s="320">
        <f>IF(NOT(ISERROR(MATCH(J60,'Tabla Impacto'!$B$221:$B$223,0))),'Tabla Impacto'!$F$223&amp;"Por favor no seleccionar los criterios de impacto(Afectación Económica o presupuestal y Pérdida Reputacional)",J60)</f>
        <v>0</v>
      </c>
      <c r="L60" s="317" t="str">
        <f>IF(OR(K60='Tabla Impacto'!$C$11,K60='Tabla Impacto'!$D$11),"Leve",IF(OR(K60='Tabla Impacto'!$C$12,K60='Tabla Impacto'!$D$12),"Menor",IF(OR(K60='Tabla Impacto'!$C$13,K60='Tabla Impacto'!$D$13),"Moderado",IF(OR(K60='Tabla Impacto'!$C$14,K60='Tabla Impacto'!$D$14),"Mayor",IF(OR(K60='Tabla Impacto'!$C$15,K60='Tabla Impacto'!$D$15),"Catastrófico","")))))</f>
        <v/>
      </c>
      <c r="M60" s="320" t="str">
        <f>IF(L60="","",IF(L60="Leve",0.2,IF(L60="Menor",0.4,IF(L60="Moderado",0.6,IF(L60="Mayor",0.8,IF(L60="Catastrófico",1,))))))</f>
        <v/>
      </c>
      <c r="N60" s="337" t="str">
        <f>IF(OR(AND(H60="Muy Baja",L60="Leve"),AND(H60="Muy Baja",L60="Menor"),AND(H60="Baja",L60="Leve")),"Bajo",IF(OR(AND(H60="Muy baja",L60="Moderado"),AND(H60="Baja",L60="Menor"),AND(H60="Baja",L60="Moderado"),AND(H60="Media",L60="Leve"),AND(H60="Media",L60="Menor"),AND(H60="Media",L60="Moderado"),AND(H60="Alta",L60="Leve"),AND(H60="Alta",L60="Menor")),"Moderado",IF(OR(AND(H60="Muy Baja",L60="Mayor"),AND(H60="Baja",L60="Mayor"),AND(H60="Media",L60="Mayor"),AND(H60="Alta",L60="Moderado"),AND(H60="Alta",L60="Mayor"),AND(H60="Muy Alta",L60="Leve"),AND(H60="Muy Alta",L60="Menor"),AND(H60="Muy Alta",L60="Moderado"),AND(H60="Muy Alta",L60="Mayor")),"Alto",IF(OR(AND(H60="Muy Baja",L60="Catastrófico"),AND(H60="Baja",L60="Catastrófico"),AND(H60="Media",L60="Catastrófico"),AND(H60="Alta",L60="Catastrófico"),AND(H60="Muy Alta",L60="Catastrófico")),"Extremo",""))))</f>
        <v/>
      </c>
      <c r="O60" s="6">
        <v>1</v>
      </c>
      <c r="P60" s="174"/>
      <c r="Q60" s="156"/>
      <c r="R60" s="164"/>
      <c r="S60" s="164"/>
      <c r="T60" s="165" t="str">
        <f>IF(AND(R60="Preventivo",S60="Automático"),"50%",IF(AND(R60="Preventivo",S60="Manual"),"40%",IF(AND(R60="Detectivo",S60="Automático"),"40%",IF(AND(R60="Detectivo",S60="Manual"),"30%",IF(AND(R60="Correctivo",S60="Automático"),"35%",IF(AND(R60="Correctivo",S60="Manual"),"25%",""))))))</f>
        <v/>
      </c>
      <c r="U60" s="164"/>
      <c r="V60" s="164"/>
      <c r="W60" s="164"/>
      <c r="X60" s="153" t="str">
        <f>IFERROR(IF(Q60="Probabilidad",(I60-(+I60*T60)),IF(Q60="Impacto",I60,"")),"")</f>
        <v/>
      </c>
      <c r="Y60" s="166" t="str">
        <f>IFERROR(IF(X60="","",IF(X60&lt;=0.2,"Muy Baja",IF(X60&lt;=0.4,"Baja",IF(X60&lt;=0.6,"Media",IF(X60&lt;=0.8,"Alta","Muy Alta"))))),"")</f>
        <v/>
      </c>
      <c r="Z60" s="167" t="str">
        <f>+X60</f>
        <v/>
      </c>
      <c r="AA60" s="166" t="str">
        <f>IFERROR(IF(AB60="","",IF(AB60&lt;=0.2,"Leve",IF(AB60&lt;=0.4,"Menor",IF(AB60&lt;=0.6,"Moderado",IF(AB60&lt;=0.8,"Mayor","Catastrófico"))))),"")</f>
        <v/>
      </c>
      <c r="AB60" s="167" t="str">
        <f>IFERROR(IF(Q60="Impacto",(M60-(+M60*T60)),IF(Q60="Probabilidad",M60,"")),"")</f>
        <v/>
      </c>
      <c r="AC60" s="168" t="str">
        <f>IFERROR(IF(OR(AND(Y60="Muy Baja",AA60="Leve"),AND(Y60="Muy Baja",AA60="Menor"),AND(Y60="Baja",AA60="Leve")),"Bajo",IF(OR(AND(Y60="Muy baja",AA60="Moderado"),AND(Y60="Baja",AA60="Menor"),AND(Y60="Baja",AA60="Moderado"),AND(Y60="Media",AA60="Leve"),AND(Y60="Media",AA60="Menor"),AND(Y60="Media",AA60="Moderado"),AND(Y60="Alta",AA60="Leve"),AND(Y60="Alta",AA60="Menor")),"Moderado",IF(OR(AND(Y60="Muy Baja",AA60="Mayor"),AND(Y60="Baja",AA60="Mayor"),AND(Y60="Media",AA60="Mayor"),AND(Y60="Alta",AA60="Moderado"),AND(Y60="Alta",AA60="Mayor"),AND(Y60="Muy Alta",AA60="Leve"),AND(Y60="Muy Alta",AA60="Menor"),AND(Y60="Muy Alta",AA60="Moderado"),AND(Y60="Muy Alta",AA60="Mayor")),"Alto",IF(OR(AND(Y60="Muy Baja",AA60="Catastrófico"),AND(Y60="Baja",AA60="Catastrófico"),AND(Y60="Media",AA60="Catastrófico"),AND(Y60="Alta",AA60="Catastrófico"),AND(Y60="Muy Alta",AA60="Catastrófico")),"Extremo","")))),"")</f>
        <v/>
      </c>
      <c r="AD60" s="169"/>
      <c r="AE60" s="110"/>
      <c r="AF60" s="110"/>
      <c r="AG60" s="112"/>
      <c r="AH60" s="112"/>
      <c r="AI60" s="112"/>
      <c r="AJ60" s="110"/>
      <c r="AK60" s="111"/>
      <c r="AL60" s="8"/>
      <c r="AM60" s="8"/>
      <c r="AN60" s="8"/>
      <c r="AO60" s="8"/>
      <c r="AP60" s="8"/>
      <c r="AQ60" s="8"/>
      <c r="AR60" s="8"/>
      <c r="AS60" s="8"/>
      <c r="AT60" s="8"/>
      <c r="AU60" s="8"/>
      <c r="AV60" s="8"/>
      <c r="AW60" s="8"/>
      <c r="AX60" s="8"/>
      <c r="AY60" s="8"/>
      <c r="AZ60" s="8"/>
      <c r="BA60" s="8"/>
      <c r="BB60" s="8"/>
      <c r="BC60" s="8"/>
      <c r="BD60" s="8"/>
      <c r="BE60" s="8"/>
      <c r="BF60" s="8"/>
      <c r="BG60" s="8"/>
      <c r="BH60" s="8"/>
      <c r="BI60" s="8"/>
      <c r="BJ60" s="8"/>
      <c r="BK60" s="8"/>
      <c r="BL60" s="8"/>
      <c r="BM60" s="8"/>
      <c r="BN60" s="8"/>
      <c r="BO60" s="8"/>
      <c r="BP60" s="8"/>
      <c r="BQ60" s="8"/>
    </row>
    <row r="61" spans="1:69" ht="18" hidden="1" customHeight="1">
      <c r="A61" s="306"/>
      <c r="B61" s="309"/>
      <c r="C61" s="309"/>
      <c r="D61" s="309"/>
      <c r="E61" s="312"/>
      <c r="F61" s="309"/>
      <c r="G61" s="315"/>
      <c r="H61" s="318"/>
      <c r="I61" s="321"/>
      <c r="J61" s="335"/>
      <c r="K61" s="321">
        <f>IF(NOT(ISERROR(MATCH(J61,_xlfn.ANCHORARRAY(E72),0))),I74&amp;"Por favor no seleccionar los criterios de impacto",J61)</f>
        <v>0</v>
      </c>
      <c r="L61" s="318"/>
      <c r="M61" s="321"/>
      <c r="N61" s="338"/>
      <c r="O61" s="6">
        <v>2</v>
      </c>
      <c r="P61" s="174"/>
      <c r="Q61" s="102" t="str">
        <f>IF(OR(R61="Preventivo",R61="Detectivo"),"Probabilidad",IF(R61="Correctivo","Impacto",""))</f>
        <v/>
      </c>
      <c r="R61" s="103"/>
      <c r="S61" s="103"/>
      <c r="T61" s="104" t="str">
        <f t="shared" ref="T61:T65" si="57">IF(AND(R61="Preventivo",S61="Automático"),"50%",IF(AND(R61="Preventivo",S61="Manual"),"40%",IF(AND(R61="Detectivo",S61="Automático"),"40%",IF(AND(R61="Detectivo",S61="Manual"),"30%",IF(AND(R61="Correctivo",S61="Automático"),"35%",IF(AND(R61="Correctivo",S61="Manual"),"25%",""))))))</f>
        <v/>
      </c>
      <c r="U61" s="103"/>
      <c r="V61" s="103"/>
      <c r="W61" s="103"/>
      <c r="X61" s="105" t="str">
        <f>IFERROR(IF(AND(Q60="Probabilidad",Q61="Probabilidad"),(Z60-(+Z60*T61)),IF(Q61="Probabilidad",(I60-(+I60*T61)),IF(Q61="Impacto",Z60,""))),"")</f>
        <v/>
      </c>
      <c r="Y61" s="106" t="str">
        <f t="shared" si="1"/>
        <v/>
      </c>
      <c r="Z61" s="107" t="str">
        <f t="shared" ref="Z61:Z65" si="58">+X61</f>
        <v/>
      </c>
      <c r="AA61" s="106" t="str">
        <f t="shared" si="3"/>
        <v/>
      </c>
      <c r="AB61" s="107" t="str">
        <f>IFERROR(IF(AND(Q60="Impacto",Q61="Impacto"),(AB60-(+AB60*T61)),IF(Q61="Impacto",(M60-(+M60*T61)),IF(Q61="Probabilidad",AB60,""))),"")</f>
        <v/>
      </c>
      <c r="AC61" s="108" t="str">
        <f t="shared" ref="AC61:AC62" si="59">IFERROR(IF(OR(AND(Y61="Muy Baja",AA61="Leve"),AND(Y61="Muy Baja",AA61="Menor"),AND(Y61="Baja",AA61="Leve")),"Bajo",IF(OR(AND(Y61="Muy baja",AA61="Moderado"),AND(Y61="Baja",AA61="Menor"),AND(Y61="Baja",AA61="Moderado"),AND(Y61="Media",AA61="Leve"),AND(Y61="Media",AA61="Menor"),AND(Y61="Media",AA61="Moderado"),AND(Y61="Alta",AA61="Leve"),AND(Y61="Alta",AA61="Menor")),"Moderado",IF(OR(AND(Y61="Muy Baja",AA61="Mayor"),AND(Y61="Baja",AA61="Mayor"),AND(Y61="Media",AA61="Mayor"),AND(Y61="Alta",AA61="Moderado"),AND(Y61="Alta",AA61="Mayor"),AND(Y61="Muy Alta",AA61="Leve"),AND(Y61="Muy Alta",AA61="Menor"),AND(Y61="Muy Alta",AA61="Moderado"),AND(Y61="Muy Alta",AA61="Mayor")),"Alto",IF(OR(AND(Y61="Muy Baja",AA61="Catastrófico"),AND(Y61="Baja",AA61="Catastrófico"),AND(Y61="Media",AA61="Catastrófico"),AND(Y61="Alta",AA61="Catastrófico"),AND(Y61="Muy Alta",AA61="Catastrófico")),"Extremo","")))),"")</f>
        <v/>
      </c>
      <c r="AD61" s="109"/>
      <c r="AE61" s="110"/>
      <c r="AF61" s="111"/>
      <c r="AG61" s="112"/>
      <c r="AH61" s="112"/>
      <c r="AI61" s="112"/>
      <c r="AJ61" s="110"/>
      <c r="AK61" s="111"/>
      <c r="AL61" s="8"/>
      <c r="AM61" s="8"/>
      <c r="AN61" s="8"/>
      <c r="AO61" s="8"/>
      <c r="AP61" s="8"/>
      <c r="AQ61" s="8"/>
      <c r="AR61" s="8"/>
      <c r="AS61" s="8"/>
      <c r="AT61" s="8"/>
      <c r="AU61" s="8"/>
      <c r="AV61" s="8"/>
      <c r="AW61" s="8"/>
      <c r="AX61" s="8"/>
      <c r="AY61" s="8"/>
      <c r="AZ61" s="8"/>
      <c r="BA61" s="8"/>
      <c r="BB61" s="8"/>
      <c r="BC61" s="8"/>
      <c r="BD61" s="8"/>
      <c r="BE61" s="8"/>
      <c r="BF61" s="8"/>
      <c r="BG61" s="8"/>
      <c r="BH61" s="8"/>
      <c r="BI61" s="8"/>
      <c r="BJ61" s="8"/>
      <c r="BK61" s="8"/>
      <c r="BL61" s="8"/>
      <c r="BM61" s="8"/>
      <c r="BN61" s="8"/>
      <c r="BO61" s="8"/>
      <c r="BP61" s="8"/>
      <c r="BQ61" s="8"/>
    </row>
    <row r="62" spans="1:69" ht="18" hidden="1" customHeight="1">
      <c r="A62" s="306"/>
      <c r="B62" s="309"/>
      <c r="C62" s="309"/>
      <c r="D62" s="309"/>
      <c r="E62" s="312"/>
      <c r="F62" s="309"/>
      <c r="G62" s="315"/>
      <c r="H62" s="318"/>
      <c r="I62" s="321"/>
      <c r="J62" s="335"/>
      <c r="K62" s="321">
        <f>IF(NOT(ISERROR(MATCH(J62,_xlfn.ANCHORARRAY(E73),0))),I75&amp;"Por favor no seleccionar los criterios de impacto",J62)</f>
        <v>0</v>
      </c>
      <c r="L62" s="318"/>
      <c r="M62" s="321"/>
      <c r="N62" s="338"/>
      <c r="O62" s="6">
        <v>3</v>
      </c>
      <c r="P62" s="175"/>
      <c r="Q62" s="102" t="str">
        <f>IF(OR(R62="Preventivo",R62="Detectivo"),"Probabilidad",IF(R62="Correctivo","Impacto",""))</f>
        <v/>
      </c>
      <c r="R62" s="103"/>
      <c r="S62" s="103"/>
      <c r="T62" s="104" t="str">
        <f t="shared" si="57"/>
        <v/>
      </c>
      <c r="U62" s="103"/>
      <c r="V62" s="103"/>
      <c r="W62" s="103"/>
      <c r="X62" s="105" t="str">
        <f>IFERROR(IF(AND(Q61="Probabilidad",Q62="Probabilidad"),(Z61-(+Z61*T62)),IF(AND(Q61="Impacto",Q62="Probabilidad"),(Z60-(+Z60*T62)),IF(Q62="Impacto",Z61,""))),"")</f>
        <v/>
      </c>
      <c r="Y62" s="106" t="str">
        <f t="shared" si="1"/>
        <v/>
      </c>
      <c r="Z62" s="107" t="str">
        <f t="shared" si="58"/>
        <v/>
      </c>
      <c r="AA62" s="106" t="str">
        <f t="shared" si="3"/>
        <v/>
      </c>
      <c r="AB62" s="107" t="str">
        <f>IFERROR(IF(AND(Q61="Impacto",Q62="Impacto"),(AB61-(+AB61*T62)),IF(AND(Q61="Probabilidad",Q62="Impacto"),(AB60-(+AB60*T62)),IF(Q62="Probabilidad",AB61,""))),"")</f>
        <v/>
      </c>
      <c r="AC62" s="108" t="str">
        <f t="shared" si="59"/>
        <v/>
      </c>
      <c r="AD62" s="109"/>
      <c r="AE62" s="110"/>
      <c r="AF62" s="111"/>
      <c r="AG62" s="112"/>
      <c r="AH62" s="112"/>
      <c r="AI62" s="112"/>
      <c r="AJ62" s="110"/>
      <c r="AK62" s="111"/>
      <c r="AL62" s="8"/>
      <c r="AM62" s="8"/>
      <c r="AN62" s="8"/>
      <c r="AO62" s="8"/>
      <c r="AP62" s="8"/>
      <c r="AQ62" s="8"/>
      <c r="AR62" s="8"/>
      <c r="AS62" s="8"/>
      <c r="AT62" s="8"/>
      <c r="AU62" s="8"/>
      <c r="AV62" s="8"/>
      <c r="AW62" s="8"/>
      <c r="AX62" s="8"/>
      <c r="AY62" s="8"/>
      <c r="AZ62" s="8"/>
      <c r="BA62" s="8"/>
      <c r="BB62" s="8"/>
      <c r="BC62" s="8"/>
      <c r="BD62" s="8"/>
      <c r="BE62" s="8"/>
      <c r="BF62" s="8"/>
      <c r="BG62" s="8"/>
      <c r="BH62" s="8"/>
      <c r="BI62" s="8"/>
      <c r="BJ62" s="8"/>
      <c r="BK62" s="8"/>
      <c r="BL62" s="8"/>
      <c r="BM62" s="8"/>
      <c r="BN62" s="8"/>
      <c r="BO62" s="8"/>
      <c r="BP62" s="8"/>
      <c r="BQ62" s="8"/>
    </row>
    <row r="63" spans="1:69" ht="18" hidden="1" customHeight="1">
      <c r="A63" s="306"/>
      <c r="B63" s="309"/>
      <c r="C63" s="309"/>
      <c r="D63" s="309"/>
      <c r="E63" s="312"/>
      <c r="F63" s="309"/>
      <c r="G63" s="315"/>
      <c r="H63" s="318"/>
      <c r="I63" s="321"/>
      <c r="J63" s="335"/>
      <c r="K63" s="321">
        <f>IF(NOT(ISERROR(MATCH(J63,_xlfn.ANCHORARRAY(E74),0))),I76&amp;"Por favor no seleccionar los criterios de impacto",J63)</f>
        <v>0</v>
      </c>
      <c r="L63" s="318"/>
      <c r="M63" s="321"/>
      <c r="N63" s="338"/>
      <c r="O63" s="6">
        <v>4</v>
      </c>
      <c r="P63" s="174"/>
      <c r="Q63" s="102" t="str">
        <f t="shared" ref="Q63:Q65" si="60">IF(OR(R63="Preventivo",R63="Detectivo"),"Probabilidad",IF(R63="Correctivo","Impacto",""))</f>
        <v/>
      </c>
      <c r="R63" s="103"/>
      <c r="S63" s="103"/>
      <c r="T63" s="104" t="str">
        <f t="shared" si="57"/>
        <v/>
      </c>
      <c r="U63" s="103"/>
      <c r="V63" s="103"/>
      <c r="W63" s="103"/>
      <c r="X63" s="105" t="str">
        <f t="shared" ref="X63:X64" si="61">IFERROR(IF(AND(Q62="Probabilidad",Q63="Probabilidad"),(Z62-(+Z62*T63)),IF(AND(Q62="Impacto",Q63="Probabilidad"),(Z61-(+Z61*T63)),IF(Q63="Impacto",Z62,""))),"")</f>
        <v/>
      </c>
      <c r="Y63" s="106" t="str">
        <f t="shared" si="1"/>
        <v/>
      </c>
      <c r="Z63" s="107" t="str">
        <f t="shared" si="58"/>
        <v/>
      </c>
      <c r="AA63" s="106" t="str">
        <f t="shared" si="3"/>
        <v/>
      </c>
      <c r="AB63" s="107" t="str">
        <f t="shared" ref="AB63:AB64" si="62">IFERROR(IF(AND(Q62="Impacto",Q63="Impacto"),(AB62-(+AB62*T63)),IF(AND(Q62="Probabilidad",Q63="Impacto"),(AB61-(+AB61*T63)),IF(Q63="Probabilidad",AB62,""))),"")</f>
        <v/>
      </c>
      <c r="AC63" s="108" t="str">
        <f>IFERROR(IF(OR(AND(Y63="Muy Baja",AA63="Leve"),AND(Y63="Muy Baja",AA63="Menor"),AND(Y63="Baja",AA63="Leve")),"Bajo",IF(OR(AND(Y63="Muy baja",AA63="Moderado"),AND(Y63="Baja",AA63="Menor"),AND(Y63="Baja",AA63="Moderado"),AND(Y63="Media",AA63="Leve"),AND(Y63="Media",AA63="Menor"),AND(Y63="Media",AA63="Moderado"),AND(Y63="Alta",AA63="Leve"),AND(Y63="Alta",AA63="Menor")),"Moderado",IF(OR(AND(Y63="Muy Baja",AA63="Mayor"),AND(Y63="Baja",AA63="Mayor"),AND(Y63="Media",AA63="Mayor"),AND(Y63="Alta",AA63="Moderado"),AND(Y63="Alta",AA63="Mayor"),AND(Y63="Muy Alta",AA63="Leve"),AND(Y63="Muy Alta",AA63="Menor"),AND(Y63="Muy Alta",AA63="Moderado"),AND(Y63="Muy Alta",AA63="Mayor")),"Alto",IF(OR(AND(Y63="Muy Baja",AA63="Catastrófico"),AND(Y63="Baja",AA63="Catastrófico"),AND(Y63="Media",AA63="Catastrófico"),AND(Y63="Alta",AA63="Catastrófico"),AND(Y63="Muy Alta",AA63="Catastrófico")),"Extremo","")))),"")</f>
        <v/>
      </c>
      <c r="AD63" s="109"/>
      <c r="AE63" s="110"/>
      <c r="AF63" s="111"/>
      <c r="AG63" s="112"/>
      <c r="AH63" s="112"/>
      <c r="AI63" s="112"/>
      <c r="AJ63" s="110"/>
      <c r="AK63" s="111"/>
      <c r="AL63" s="8"/>
      <c r="AM63" s="8"/>
      <c r="AN63" s="8"/>
      <c r="AO63" s="8"/>
      <c r="AP63" s="8"/>
      <c r="AQ63" s="8"/>
      <c r="AR63" s="8"/>
      <c r="AS63" s="8"/>
      <c r="AT63" s="8"/>
      <c r="AU63" s="8"/>
      <c r="AV63" s="8"/>
      <c r="AW63" s="8"/>
      <c r="AX63" s="8"/>
      <c r="AY63" s="8"/>
      <c r="AZ63" s="8"/>
      <c r="BA63" s="8"/>
      <c r="BB63" s="8"/>
      <c r="BC63" s="8"/>
      <c r="BD63" s="8"/>
      <c r="BE63" s="8"/>
      <c r="BF63" s="8"/>
      <c r="BG63" s="8"/>
      <c r="BH63" s="8"/>
      <c r="BI63" s="8"/>
      <c r="BJ63" s="8"/>
      <c r="BK63" s="8"/>
      <c r="BL63" s="8"/>
      <c r="BM63" s="8"/>
      <c r="BN63" s="8"/>
      <c r="BO63" s="8"/>
      <c r="BP63" s="8"/>
      <c r="BQ63" s="8"/>
    </row>
    <row r="64" spans="1:69" ht="18" hidden="1" customHeight="1">
      <c r="A64" s="306"/>
      <c r="B64" s="309"/>
      <c r="C64" s="309"/>
      <c r="D64" s="309"/>
      <c r="E64" s="312"/>
      <c r="F64" s="309"/>
      <c r="G64" s="315"/>
      <c r="H64" s="318"/>
      <c r="I64" s="321"/>
      <c r="J64" s="335"/>
      <c r="K64" s="321">
        <f>IF(NOT(ISERROR(MATCH(J64,_xlfn.ANCHORARRAY(E75),0))),I77&amp;"Por favor no seleccionar los criterios de impacto",J64)</f>
        <v>0</v>
      </c>
      <c r="L64" s="318"/>
      <c r="M64" s="321"/>
      <c r="N64" s="338"/>
      <c r="O64" s="6">
        <v>5</v>
      </c>
      <c r="P64" s="174"/>
      <c r="Q64" s="102" t="str">
        <f t="shared" si="60"/>
        <v/>
      </c>
      <c r="R64" s="103"/>
      <c r="S64" s="103"/>
      <c r="T64" s="104" t="str">
        <f t="shared" si="57"/>
        <v/>
      </c>
      <c r="U64" s="103"/>
      <c r="V64" s="103"/>
      <c r="W64" s="103"/>
      <c r="X64" s="105" t="str">
        <f t="shared" si="61"/>
        <v/>
      </c>
      <c r="Y64" s="106" t="str">
        <f t="shared" si="1"/>
        <v/>
      </c>
      <c r="Z64" s="107" t="str">
        <f t="shared" si="58"/>
        <v/>
      </c>
      <c r="AA64" s="106" t="str">
        <f t="shared" si="3"/>
        <v/>
      </c>
      <c r="AB64" s="107" t="str">
        <f t="shared" si="62"/>
        <v/>
      </c>
      <c r="AC64" s="108" t="str">
        <f t="shared" ref="AC64:AC65" si="63">IFERROR(IF(OR(AND(Y64="Muy Baja",AA64="Leve"),AND(Y64="Muy Baja",AA64="Menor"),AND(Y64="Baja",AA64="Leve")),"Bajo",IF(OR(AND(Y64="Muy baja",AA64="Moderado"),AND(Y64="Baja",AA64="Menor"),AND(Y64="Baja",AA64="Moderado"),AND(Y64="Media",AA64="Leve"),AND(Y64="Media",AA64="Menor"),AND(Y64="Media",AA64="Moderado"),AND(Y64="Alta",AA64="Leve"),AND(Y64="Alta",AA64="Menor")),"Moderado",IF(OR(AND(Y64="Muy Baja",AA64="Mayor"),AND(Y64="Baja",AA64="Mayor"),AND(Y64="Media",AA64="Mayor"),AND(Y64="Alta",AA64="Moderado"),AND(Y64="Alta",AA64="Mayor"),AND(Y64="Muy Alta",AA64="Leve"),AND(Y64="Muy Alta",AA64="Menor"),AND(Y64="Muy Alta",AA64="Moderado"),AND(Y64="Muy Alta",AA64="Mayor")),"Alto",IF(OR(AND(Y64="Muy Baja",AA64="Catastrófico"),AND(Y64="Baja",AA64="Catastrófico"),AND(Y64="Media",AA64="Catastrófico"),AND(Y64="Alta",AA64="Catastrófico"),AND(Y64="Muy Alta",AA64="Catastrófico")),"Extremo","")))),"")</f>
        <v/>
      </c>
      <c r="AD64" s="109"/>
      <c r="AE64" s="110"/>
      <c r="AF64" s="111"/>
      <c r="AG64" s="112"/>
      <c r="AH64" s="112"/>
      <c r="AI64" s="112"/>
      <c r="AJ64" s="110"/>
      <c r="AK64" s="111"/>
      <c r="AL64" s="8"/>
      <c r="AM64" s="8"/>
      <c r="AN64" s="8"/>
      <c r="AO64" s="8"/>
      <c r="AP64" s="8"/>
      <c r="AQ64" s="8"/>
      <c r="AR64" s="8"/>
      <c r="AS64" s="8"/>
      <c r="AT64" s="8"/>
      <c r="AU64" s="8"/>
      <c r="AV64" s="8"/>
      <c r="AW64" s="8"/>
      <c r="AX64" s="8"/>
      <c r="AY64" s="8"/>
      <c r="AZ64" s="8"/>
      <c r="BA64" s="8"/>
      <c r="BB64" s="8"/>
      <c r="BC64" s="8"/>
      <c r="BD64" s="8"/>
      <c r="BE64" s="8"/>
      <c r="BF64" s="8"/>
      <c r="BG64" s="8"/>
      <c r="BH64" s="8"/>
      <c r="BI64" s="8"/>
      <c r="BJ64" s="8"/>
      <c r="BK64" s="8"/>
      <c r="BL64" s="8"/>
      <c r="BM64" s="8"/>
      <c r="BN64" s="8"/>
      <c r="BO64" s="8"/>
      <c r="BP64" s="8"/>
      <c r="BQ64" s="8"/>
    </row>
    <row r="65" spans="1:69" ht="18" hidden="1" customHeight="1">
      <c r="A65" s="307"/>
      <c r="B65" s="310"/>
      <c r="C65" s="310"/>
      <c r="D65" s="310"/>
      <c r="E65" s="313"/>
      <c r="F65" s="310"/>
      <c r="G65" s="316"/>
      <c r="H65" s="319"/>
      <c r="I65" s="322"/>
      <c r="J65" s="336"/>
      <c r="K65" s="322">
        <f>IF(NOT(ISERROR(MATCH(J65,_xlfn.ANCHORARRAY(E76),0))),I78&amp;"Por favor no seleccionar los criterios de impacto",J65)</f>
        <v>0</v>
      </c>
      <c r="L65" s="319"/>
      <c r="M65" s="322"/>
      <c r="N65" s="339"/>
      <c r="O65" s="6">
        <v>6</v>
      </c>
      <c r="P65" s="174"/>
      <c r="Q65" s="102" t="str">
        <f t="shared" si="60"/>
        <v/>
      </c>
      <c r="R65" s="103"/>
      <c r="S65" s="103"/>
      <c r="T65" s="104" t="str">
        <f t="shared" si="57"/>
        <v/>
      </c>
      <c r="U65" s="103"/>
      <c r="V65" s="103"/>
      <c r="W65" s="103"/>
      <c r="X65" s="105" t="str">
        <f>IFERROR(IF(AND(Q64="Probabilidad",Q65="Probabilidad"),(Z64-(+Z64*T65)),IF(AND(Q64="Impacto",Q65="Probabilidad"),(Z63-(+Z63*T65)),IF(Q65="Impacto",Z64,""))),"")</f>
        <v/>
      </c>
      <c r="Y65" s="106" t="str">
        <f t="shared" si="1"/>
        <v/>
      </c>
      <c r="Z65" s="107" t="str">
        <f t="shared" si="58"/>
        <v/>
      </c>
      <c r="AA65" s="106" t="str">
        <f t="shared" si="3"/>
        <v/>
      </c>
      <c r="AB65" s="107" t="str">
        <f>IFERROR(IF(AND(Q64="Impacto",Q65="Impacto"),(AB64-(+AB64*T65)),IF(AND(Q64="Probabilidad",Q65="Impacto"),(AB63-(+AB63*T65)),IF(Q65="Probabilidad",AB64,""))),"")</f>
        <v/>
      </c>
      <c r="AC65" s="108" t="str">
        <f t="shared" si="63"/>
        <v/>
      </c>
      <c r="AD65" s="109"/>
      <c r="AE65" s="110"/>
      <c r="AF65" s="111"/>
      <c r="AG65" s="112"/>
      <c r="AH65" s="112"/>
      <c r="AI65" s="112"/>
      <c r="AJ65" s="110"/>
      <c r="AK65" s="111"/>
      <c r="AL65" s="8"/>
      <c r="AM65" s="8"/>
      <c r="AN65" s="8"/>
      <c r="AO65" s="8"/>
      <c r="AP65" s="8"/>
      <c r="AQ65" s="8"/>
      <c r="AR65" s="8"/>
      <c r="AS65" s="8"/>
      <c r="AT65" s="8"/>
      <c r="AU65" s="8"/>
      <c r="AV65" s="8"/>
      <c r="AW65" s="8"/>
      <c r="AX65" s="8"/>
      <c r="AY65" s="8"/>
      <c r="AZ65" s="8"/>
      <c r="BA65" s="8"/>
      <c r="BB65" s="8"/>
      <c r="BC65" s="8"/>
      <c r="BD65" s="8"/>
      <c r="BE65" s="8"/>
      <c r="BF65" s="8"/>
      <c r="BG65" s="8"/>
      <c r="BH65" s="8"/>
      <c r="BI65" s="8"/>
      <c r="BJ65" s="8"/>
      <c r="BK65" s="8"/>
      <c r="BL65" s="8"/>
      <c r="BM65" s="8"/>
      <c r="BN65" s="8"/>
      <c r="BO65" s="8"/>
      <c r="BP65" s="8"/>
      <c r="BQ65" s="8"/>
    </row>
    <row r="66" spans="1:69" ht="18" hidden="1" customHeight="1">
      <c r="A66" s="305">
        <v>10</v>
      </c>
      <c r="B66" s="308"/>
      <c r="C66" s="308"/>
      <c r="D66" s="308"/>
      <c r="E66" s="311"/>
      <c r="F66" s="308"/>
      <c r="G66" s="314"/>
      <c r="H66" s="317" t="str">
        <f>IF(G66&lt;=0,"",IF(G66&lt;=2,"Muy Baja",IF(G66&lt;=24,"Baja",IF(G66&lt;=500,"Media",IF(G66&lt;=5000,"Alta","Muy Alta")))))</f>
        <v/>
      </c>
      <c r="I66" s="320" t="str">
        <f>IF(H66="","",IF(H66="Muy Baja",0.2,IF(H66="Baja",0.4,IF(H66="Media",0.6,IF(H66="Alta",0.8,IF(H66="Muy Alta",1,))))))</f>
        <v/>
      </c>
      <c r="J66" s="334"/>
      <c r="K66" s="320">
        <f>IF(NOT(ISERROR(MATCH(J66,'Tabla Impacto'!$B$221:$B$223,0))),'Tabla Impacto'!$F$223&amp;"Por favor no seleccionar los criterios de impacto(Afectación Económica o presupuestal y Pérdida Reputacional)",J66)</f>
        <v>0</v>
      </c>
      <c r="L66" s="317" t="str">
        <f>IF(OR(K66='Tabla Impacto'!$C$11,K66='Tabla Impacto'!$D$11),"Leve",IF(OR(K66='Tabla Impacto'!$C$12,K66='Tabla Impacto'!$D$12),"Menor",IF(OR(K66='Tabla Impacto'!$C$13,K66='Tabla Impacto'!$D$13),"Moderado",IF(OR(K66='Tabla Impacto'!$C$14,K66='Tabla Impacto'!$D$14),"Mayor",IF(OR(K66='Tabla Impacto'!$C$15,K66='Tabla Impacto'!$D$15),"Catastrófico","")))))</f>
        <v/>
      </c>
      <c r="M66" s="320" t="str">
        <f>IF(L66="","",IF(L66="Leve",0.2,IF(L66="Menor",0.4,IF(L66="Moderado",0.6,IF(L66="Mayor",0.8,IF(L66="Catastrófico",1,))))))</f>
        <v/>
      </c>
      <c r="N66" s="337" t="str">
        <f>IF(OR(AND(H66="Muy Baja",L66="Leve"),AND(H66="Muy Baja",L66="Menor"),AND(H66="Baja",L66="Leve")),"Bajo",IF(OR(AND(H66="Muy baja",L66="Moderado"),AND(H66="Baja",L66="Menor"),AND(H66="Baja",L66="Moderado"),AND(H66="Media",L66="Leve"),AND(H66="Media",L66="Menor"),AND(H66="Media",L66="Moderado"),AND(H66="Alta",L66="Leve"),AND(H66="Alta",L66="Menor")),"Moderado",IF(OR(AND(H66="Muy Baja",L66="Mayor"),AND(H66="Baja",L66="Mayor"),AND(H66="Media",L66="Mayor"),AND(H66="Alta",L66="Moderado"),AND(H66="Alta",L66="Mayor"),AND(H66="Muy Alta",L66="Leve"),AND(H66="Muy Alta",L66="Menor"),AND(H66="Muy Alta",L66="Moderado"),AND(H66="Muy Alta",L66="Mayor")),"Alto",IF(OR(AND(H66="Muy Baja",L66="Catastrófico"),AND(H66="Baja",L66="Catastrófico"),AND(H66="Media",L66="Catastrófico"),AND(H66="Alta",L66="Catastrófico"),AND(H66="Muy Alta",L66="Catastrófico")),"Extremo",""))))</f>
        <v/>
      </c>
      <c r="O66" s="6">
        <v>1</v>
      </c>
      <c r="P66" s="174"/>
      <c r="Q66" s="156"/>
      <c r="R66" s="164"/>
      <c r="S66" s="164"/>
      <c r="T66" s="165" t="str">
        <f>IF(AND(R66="Preventivo",S66="Automático"),"50%",IF(AND(R66="Preventivo",S66="Manual"),"40%",IF(AND(R66="Detectivo",S66="Automático"),"40%",IF(AND(R66="Detectivo",S66="Manual"),"30%",IF(AND(R66="Correctivo",S66="Automático"),"35%",IF(AND(R66="Correctivo",S66="Manual"),"25%",""))))))</f>
        <v/>
      </c>
      <c r="U66" s="164"/>
      <c r="V66" s="164"/>
      <c r="W66" s="164"/>
      <c r="X66" s="153" t="str">
        <f>IFERROR(IF(Q66="Probabilidad",(I66-(+I66*T66)),IF(Q66="Impacto",I66,"")),"")</f>
        <v/>
      </c>
      <c r="Y66" s="166" t="str">
        <f>IFERROR(IF(X66="","",IF(X66&lt;=0.2,"Muy Baja",IF(X66&lt;=0.4,"Baja",IF(X66&lt;=0.6,"Media",IF(X66&lt;=0.8,"Alta","Muy Alta"))))),"")</f>
        <v/>
      </c>
      <c r="Z66" s="167" t="str">
        <f>+X66</f>
        <v/>
      </c>
      <c r="AA66" s="166" t="str">
        <f>IFERROR(IF(AB66="","",IF(AB66&lt;=0.2,"Leve",IF(AB66&lt;=0.4,"Menor",IF(AB66&lt;=0.6,"Moderado",IF(AB66&lt;=0.8,"Mayor","Catastrófico"))))),"")</f>
        <v/>
      </c>
      <c r="AB66" s="167" t="str">
        <f>IFERROR(IF(Q66="Impacto",(M66-(+M66*T66)),IF(Q66="Probabilidad",M66,"")),"")</f>
        <v/>
      </c>
      <c r="AC66" s="168" t="str">
        <f>IFERROR(IF(OR(AND(Y66="Muy Baja",AA66="Leve"),AND(Y66="Muy Baja",AA66="Menor"),AND(Y66="Baja",AA66="Leve")),"Bajo",IF(OR(AND(Y66="Muy baja",AA66="Moderado"),AND(Y66="Baja",AA66="Menor"),AND(Y66="Baja",AA66="Moderado"),AND(Y66="Media",AA66="Leve"),AND(Y66="Media",AA66="Menor"),AND(Y66="Media",AA66="Moderado"),AND(Y66="Alta",AA66="Leve"),AND(Y66="Alta",AA66="Menor")),"Moderado",IF(OR(AND(Y66="Muy Baja",AA66="Mayor"),AND(Y66="Baja",AA66="Mayor"),AND(Y66="Media",AA66="Mayor"),AND(Y66="Alta",AA66="Moderado"),AND(Y66="Alta",AA66="Mayor"),AND(Y66="Muy Alta",AA66="Leve"),AND(Y66="Muy Alta",AA66="Menor"),AND(Y66="Muy Alta",AA66="Moderado"),AND(Y66="Muy Alta",AA66="Mayor")),"Alto",IF(OR(AND(Y66="Muy Baja",AA66="Catastrófico"),AND(Y66="Baja",AA66="Catastrófico"),AND(Y66="Media",AA66="Catastrófico"),AND(Y66="Alta",AA66="Catastrófico"),AND(Y66="Muy Alta",AA66="Catastrófico")),"Extremo","")))),"")</f>
        <v/>
      </c>
      <c r="AD66" s="169"/>
      <c r="AE66" s="110"/>
      <c r="AF66" s="111"/>
      <c r="AG66" s="112"/>
      <c r="AH66" s="112"/>
      <c r="AI66" s="112"/>
      <c r="AJ66" s="110"/>
      <c r="AK66" s="111"/>
      <c r="AL66" s="8"/>
      <c r="AM66" s="8"/>
      <c r="AN66" s="8"/>
      <c r="AO66" s="8"/>
      <c r="AP66" s="8"/>
      <c r="AQ66" s="8"/>
      <c r="AR66" s="8"/>
      <c r="AS66" s="8"/>
      <c r="AT66" s="8"/>
      <c r="AU66" s="8"/>
      <c r="AV66" s="8"/>
      <c r="AW66" s="8"/>
      <c r="AX66" s="8"/>
      <c r="AY66" s="8"/>
      <c r="AZ66" s="8"/>
      <c r="BA66" s="8"/>
      <c r="BB66" s="8"/>
      <c r="BC66" s="8"/>
      <c r="BD66" s="8"/>
      <c r="BE66" s="8"/>
      <c r="BF66" s="8"/>
      <c r="BG66" s="8"/>
      <c r="BH66" s="8"/>
      <c r="BI66" s="8"/>
      <c r="BJ66" s="8"/>
      <c r="BK66" s="8"/>
      <c r="BL66" s="8"/>
      <c r="BM66" s="8"/>
      <c r="BN66" s="8"/>
      <c r="BO66" s="8"/>
      <c r="BP66" s="8"/>
      <c r="BQ66" s="8"/>
    </row>
    <row r="67" spans="1:69" ht="18" hidden="1" customHeight="1">
      <c r="A67" s="306"/>
      <c r="B67" s="309"/>
      <c r="C67" s="309"/>
      <c r="D67" s="309"/>
      <c r="E67" s="312"/>
      <c r="F67" s="309"/>
      <c r="G67" s="315"/>
      <c r="H67" s="318"/>
      <c r="I67" s="321"/>
      <c r="J67" s="335"/>
      <c r="K67" s="321">
        <f>IF(NOT(ISERROR(MATCH(J67,_xlfn.ANCHORARRAY(E78),0))),I80&amp;"Por favor no seleccionar los criterios de impacto",J67)</f>
        <v>0</v>
      </c>
      <c r="L67" s="318"/>
      <c r="M67" s="321"/>
      <c r="N67" s="338"/>
      <c r="O67" s="6">
        <v>2</v>
      </c>
      <c r="P67" s="174"/>
      <c r="Q67" s="102" t="str">
        <f>IF(OR(R67="Preventivo",R67="Detectivo"),"Probabilidad",IF(R67="Correctivo","Impacto",""))</f>
        <v/>
      </c>
      <c r="R67" s="103"/>
      <c r="S67" s="103"/>
      <c r="T67" s="104" t="str">
        <f t="shared" ref="T67:T71" si="64">IF(AND(R67="Preventivo",S67="Automático"),"50%",IF(AND(R67="Preventivo",S67="Manual"),"40%",IF(AND(R67="Detectivo",S67="Automático"),"40%",IF(AND(R67="Detectivo",S67="Manual"),"30%",IF(AND(R67="Correctivo",S67="Automático"),"35%",IF(AND(R67="Correctivo",S67="Manual"),"25%",""))))))</f>
        <v/>
      </c>
      <c r="U67" s="103"/>
      <c r="V67" s="103"/>
      <c r="W67" s="103"/>
      <c r="X67" s="105" t="str">
        <f>IFERROR(IF(AND(Q66="Probabilidad",Q67="Probabilidad"),(Z66-(+Z66*T67)),IF(Q67="Probabilidad",(I66-(+I66*T67)),IF(Q67="Impacto",Z66,""))),"")</f>
        <v/>
      </c>
      <c r="Y67" s="106" t="str">
        <f t="shared" si="1"/>
        <v/>
      </c>
      <c r="Z67" s="107" t="str">
        <f t="shared" ref="Z67:Z71" si="65">+X67</f>
        <v/>
      </c>
      <c r="AA67" s="106" t="str">
        <f t="shared" si="3"/>
        <v/>
      </c>
      <c r="AB67" s="107" t="str">
        <f>IFERROR(IF(AND(Q66="Impacto",Q67="Impacto"),(AB66-(+AB66*T67)),IF(Q67="Impacto",(M66-(+M66*T67)),IF(Q67="Probabilidad",AB66,""))),"")</f>
        <v/>
      </c>
      <c r="AC67" s="108" t="str">
        <f t="shared" ref="AC67:AC68" si="66">IFERROR(IF(OR(AND(Y67="Muy Baja",AA67="Leve"),AND(Y67="Muy Baja",AA67="Menor"),AND(Y67="Baja",AA67="Leve")),"Bajo",IF(OR(AND(Y67="Muy baja",AA67="Moderado"),AND(Y67="Baja",AA67="Menor"),AND(Y67="Baja",AA67="Moderado"),AND(Y67="Media",AA67="Leve"),AND(Y67="Media",AA67="Menor"),AND(Y67="Media",AA67="Moderado"),AND(Y67="Alta",AA67="Leve"),AND(Y67="Alta",AA67="Menor")),"Moderado",IF(OR(AND(Y67="Muy Baja",AA67="Mayor"),AND(Y67="Baja",AA67="Mayor"),AND(Y67="Media",AA67="Mayor"),AND(Y67="Alta",AA67="Moderado"),AND(Y67="Alta",AA67="Mayor"),AND(Y67="Muy Alta",AA67="Leve"),AND(Y67="Muy Alta",AA67="Menor"),AND(Y67="Muy Alta",AA67="Moderado"),AND(Y67="Muy Alta",AA67="Mayor")),"Alto",IF(OR(AND(Y67="Muy Baja",AA67="Catastrófico"),AND(Y67="Baja",AA67="Catastrófico"),AND(Y67="Media",AA67="Catastrófico"),AND(Y67="Alta",AA67="Catastrófico"),AND(Y67="Muy Alta",AA67="Catastrófico")),"Extremo","")))),"")</f>
        <v/>
      </c>
      <c r="AD67" s="109"/>
      <c r="AE67" s="110"/>
      <c r="AF67" s="111"/>
      <c r="AG67" s="112"/>
      <c r="AH67" s="112"/>
      <c r="AI67" s="112"/>
      <c r="AJ67" s="110"/>
      <c r="AK67" s="111"/>
    </row>
    <row r="68" spans="1:69" ht="18" hidden="1" customHeight="1">
      <c r="A68" s="306"/>
      <c r="B68" s="309"/>
      <c r="C68" s="309"/>
      <c r="D68" s="309"/>
      <c r="E68" s="312"/>
      <c r="F68" s="309"/>
      <c r="G68" s="315"/>
      <c r="H68" s="318"/>
      <c r="I68" s="321"/>
      <c r="J68" s="335"/>
      <c r="K68" s="321">
        <f>IF(NOT(ISERROR(MATCH(J68,_xlfn.ANCHORARRAY(E79),0))),I81&amp;"Por favor no seleccionar los criterios de impacto",J68)</f>
        <v>0</v>
      </c>
      <c r="L68" s="318"/>
      <c r="M68" s="321"/>
      <c r="N68" s="338"/>
      <c r="O68" s="6">
        <v>3</v>
      </c>
      <c r="P68" s="175"/>
      <c r="Q68" s="102" t="str">
        <f>IF(OR(R68="Preventivo",R68="Detectivo"),"Probabilidad",IF(R68="Correctivo","Impacto",""))</f>
        <v/>
      </c>
      <c r="R68" s="103"/>
      <c r="S68" s="103"/>
      <c r="T68" s="104" t="str">
        <f t="shared" si="64"/>
        <v/>
      </c>
      <c r="U68" s="103"/>
      <c r="V68" s="103"/>
      <c r="W68" s="103"/>
      <c r="X68" s="105" t="str">
        <f>IFERROR(IF(AND(Q67="Probabilidad",Q68="Probabilidad"),(Z67-(+Z67*T68)),IF(AND(Q67="Impacto",Q68="Probabilidad"),(Z66-(+Z66*T68)),IF(Q68="Impacto",Z67,""))),"")</f>
        <v/>
      </c>
      <c r="Y68" s="106" t="str">
        <f t="shared" si="1"/>
        <v/>
      </c>
      <c r="Z68" s="107" t="str">
        <f t="shared" si="65"/>
        <v/>
      </c>
      <c r="AA68" s="106" t="str">
        <f t="shared" si="3"/>
        <v/>
      </c>
      <c r="AB68" s="107" t="str">
        <f>IFERROR(IF(AND(Q67="Impacto",Q68="Impacto"),(AB67-(+AB67*T68)),IF(AND(Q67="Probabilidad",Q68="Impacto"),(AB66-(+AB66*T68)),IF(Q68="Probabilidad",AB67,""))),"")</f>
        <v/>
      </c>
      <c r="AC68" s="108" t="str">
        <f t="shared" si="66"/>
        <v/>
      </c>
      <c r="AD68" s="109"/>
      <c r="AE68" s="110"/>
      <c r="AF68" s="111"/>
      <c r="AG68" s="112"/>
      <c r="AH68" s="112"/>
      <c r="AI68" s="112"/>
      <c r="AJ68" s="110"/>
      <c r="AK68" s="111"/>
    </row>
    <row r="69" spans="1:69" ht="18" hidden="1" customHeight="1">
      <c r="A69" s="306"/>
      <c r="B69" s="309"/>
      <c r="C69" s="309"/>
      <c r="D69" s="309"/>
      <c r="E69" s="312"/>
      <c r="F69" s="309"/>
      <c r="G69" s="315"/>
      <c r="H69" s="318"/>
      <c r="I69" s="321"/>
      <c r="J69" s="335"/>
      <c r="K69" s="321">
        <f>IF(NOT(ISERROR(MATCH(J69,_xlfn.ANCHORARRAY(E80),0))),I82&amp;"Por favor no seleccionar los criterios de impacto",J69)</f>
        <v>0</v>
      </c>
      <c r="L69" s="318"/>
      <c r="M69" s="321"/>
      <c r="N69" s="338"/>
      <c r="O69" s="6">
        <v>4</v>
      </c>
      <c r="P69" s="174"/>
      <c r="Q69" s="102" t="str">
        <f t="shared" ref="Q69:Q71" si="67">IF(OR(R69="Preventivo",R69="Detectivo"),"Probabilidad",IF(R69="Correctivo","Impacto",""))</f>
        <v/>
      </c>
      <c r="R69" s="103"/>
      <c r="S69" s="103"/>
      <c r="T69" s="104" t="str">
        <f t="shared" si="64"/>
        <v/>
      </c>
      <c r="U69" s="103"/>
      <c r="V69" s="103"/>
      <c r="W69" s="103"/>
      <c r="X69" s="105" t="str">
        <f t="shared" ref="X69:X70" si="68">IFERROR(IF(AND(Q68="Probabilidad",Q69="Probabilidad"),(Z68-(+Z68*T69)),IF(AND(Q68="Impacto",Q69="Probabilidad"),(Z67-(+Z67*T69)),IF(Q69="Impacto",Z68,""))),"")</f>
        <v/>
      </c>
      <c r="Y69" s="106" t="str">
        <f t="shared" si="1"/>
        <v/>
      </c>
      <c r="Z69" s="107" t="str">
        <f t="shared" si="65"/>
        <v/>
      </c>
      <c r="AA69" s="106" t="str">
        <f t="shared" si="3"/>
        <v/>
      </c>
      <c r="AB69" s="107" t="str">
        <f t="shared" ref="AB69:AB70" si="69">IFERROR(IF(AND(Q68="Impacto",Q69="Impacto"),(AB68-(+AB68*T69)),IF(AND(Q68="Probabilidad",Q69="Impacto"),(AB67-(+AB67*T69)),IF(Q69="Probabilidad",AB68,""))),"")</f>
        <v/>
      </c>
      <c r="AC69" s="108" t="str">
        <f>IFERROR(IF(OR(AND(Y69="Muy Baja",AA69="Leve"),AND(Y69="Muy Baja",AA69="Menor"),AND(Y69="Baja",AA69="Leve")),"Bajo",IF(OR(AND(Y69="Muy baja",AA69="Moderado"),AND(Y69="Baja",AA69="Menor"),AND(Y69="Baja",AA69="Moderado"),AND(Y69="Media",AA69="Leve"),AND(Y69="Media",AA69="Menor"),AND(Y69="Media",AA69="Moderado"),AND(Y69="Alta",AA69="Leve"),AND(Y69="Alta",AA69="Menor")),"Moderado",IF(OR(AND(Y69="Muy Baja",AA69="Mayor"),AND(Y69="Baja",AA69="Mayor"),AND(Y69="Media",AA69="Mayor"),AND(Y69="Alta",AA69="Moderado"),AND(Y69="Alta",AA69="Mayor"),AND(Y69="Muy Alta",AA69="Leve"),AND(Y69="Muy Alta",AA69="Menor"),AND(Y69="Muy Alta",AA69="Moderado"),AND(Y69="Muy Alta",AA69="Mayor")),"Alto",IF(OR(AND(Y69="Muy Baja",AA69="Catastrófico"),AND(Y69="Baja",AA69="Catastrófico"),AND(Y69="Media",AA69="Catastrófico"),AND(Y69="Alta",AA69="Catastrófico"),AND(Y69="Muy Alta",AA69="Catastrófico")),"Extremo","")))),"")</f>
        <v/>
      </c>
      <c r="AD69" s="109"/>
      <c r="AE69" s="110"/>
      <c r="AF69" s="111"/>
      <c r="AG69" s="112"/>
      <c r="AH69" s="112"/>
      <c r="AI69" s="112"/>
      <c r="AJ69" s="110"/>
      <c r="AK69" s="111"/>
    </row>
    <row r="70" spans="1:69" ht="18" hidden="1" customHeight="1">
      <c r="A70" s="306"/>
      <c r="B70" s="309"/>
      <c r="C70" s="309"/>
      <c r="D70" s="309"/>
      <c r="E70" s="312"/>
      <c r="F70" s="309"/>
      <c r="G70" s="315"/>
      <c r="H70" s="318"/>
      <c r="I70" s="321"/>
      <c r="J70" s="335"/>
      <c r="K70" s="321">
        <f>IF(NOT(ISERROR(MATCH(J70,_xlfn.ANCHORARRAY(E81),0))),I83&amp;"Por favor no seleccionar los criterios de impacto",J70)</f>
        <v>0</v>
      </c>
      <c r="L70" s="318"/>
      <c r="M70" s="321"/>
      <c r="N70" s="338"/>
      <c r="O70" s="6">
        <v>5</v>
      </c>
      <c r="P70" s="174"/>
      <c r="Q70" s="102" t="str">
        <f t="shared" si="67"/>
        <v/>
      </c>
      <c r="R70" s="103"/>
      <c r="S70" s="103"/>
      <c r="T70" s="104" t="str">
        <f t="shared" si="64"/>
        <v/>
      </c>
      <c r="U70" s="103"/>
      <c r="V70" s="103"/>
      <c r="W70" s="103"/>
      <c r="X70" s="105" t="str">
        <f t="shared" si="68"/>
        <v/>
      </c>
      <c r="Y70" s="106" t="str">
        <f t="shared" si="1"/>
        <v/>
      </c>
      <c r="Z70" s="107" t="str">
        <f t="shared" si="65"/>
        <v/>
      </c>
      <c r="AA70" s="106" t="str">
        <f t="shared" si="3"/>
        <v/>
      </c>
      <c r="AB70" s="107" t="str">
        <f t="shared" si="69"/>
        <v/>
      </c>
      <c r="AC70" s="108" t="str">
        <f t="shared" ref="AC70:AC71" si="70">IFERROR(IF(OR(AND(Y70="Muy Baja",AA70="Leve"),AND(Y70="Muy Baja",AA70="Menor"),AND(Y70="Baja",AA70="Leve")),"Bajo",IF(OR(AND(Y70="Muy baja",AA70="Moderado"),AND(Y70="Baja",AA70="Menor"),AND(Y70="Baja",AA70="Moderado"),AND(Y70="Media",AA70="Leve"),AND(Y70="Media",AA70="Menor"),AND(Y70="Media",AA70="Moderado"),AND(Y70="Alta",AA70="Leve"),AND(Y70="Alta",AA70="Menor")),"Moderado",IF(OR(AND(Y70="Muy Baja",AA70="Mayor"),AND(Y70="Baja",AA70="Mayor"),AND(Y70="Media",AA70="Mayor"),AND(Y70="Alta",AA70="Moderado"),AND(Y70="Alta",AA70="Mayor"),AND(Y70="Muy Alta",AA70="Leve"),AND(Y70="Muy Alta",AA70="Menor"),AND(Y70="Muy Alta",AA70="Moderado"),AND(Y70="Muy Alta",AA70="Mayor")),"Alto",IF(OR(AND(Y70="Muy Baja",AA70="Catastrófico"),AND(Y70="Baja",AA70="Catastrófico"),AND(Y70="Media",AA70="Catastrófico"),AND(Y70="Alta",AA70="Catastrófico"),AND(Y70="Muy Alta",AA70="Catastrófico")),"Extremo","")))),"")</f>
        <v/>
      </c>
      <c r="AD70" s="109"/>
      <c r="AE70" s="110"/>
      <c r="AF70" s="111"/>
      <c r="AG70" s="112"/>
      <c r="AH70" s="112"/>
      <c r="AI70" s="112"/>
      <c r="AJ70" s="110"/>
      <c r="AK70" s="111"/>
    </row>
    <row r="71" spans="1:69" ht="18" hidden="1" customHeight="1">
      <c r="A71" s="307"/>
      <c r="B71" s="310"/>
      <c r="C71" s="310"/>
      <c r="D71" s="310"/>
      <c r="E71" s="313"/>
      <c r="F71" s="310"/>
      <c r="G71" s="316"/>
      <c r="H71" s="319"/>
      <c r="I71" s="322"/>
      <c r="J71" s="336"/>
      <c r="K71" s="322">
        <f>IF(NOT(ISERROR(MATCH(J71,_xlfn.ANCHORARRAY(E82),0))),I84&amp;"Por favor no seleccionar los criterios de impacto",J71)</f>
        <v>0</v>
      </c>
      <c r="L71" s="319"/>
      <c r="M71" s="322"/>
      <c r="N71" s="339"/>
      <c r="O71" s="6">
        <v>6</v>
      </c>
      <c r="P71" s="174"/>
      <c r="Q71" s="102" t="str">
        <f t="shared" si="67"/>
        <v/>
      </c>
      <c r="R71" s="103"/>
      <c r="S71" s="103"/>
      <c r="T71" s="104" t="str">
        <f t="shared" si="64"/>
        <v/>
      </c>
      <c r="U71" s="103"/>
      <c r="V71" s="103"/>
      <c r="W71" s="103"/>
      <c r="X71" s="105" t="str">
        <f>IFERROR(IF(AND(Q70="Probabilidad",Q71="Probabilidad"),(Z70-(+Z70*T71)),IF(AND(Q70="Impacto",Q71="Probabilidad"),(Z69-(+Z69*T71)),IF(Q71="Impacto",Z70,""))),"")</f>
        <v/>
      </c>
      <c r="Y71" s="106" t="str">
        <f t="shared" si="1"/>
        <v/>
      </c>
      <c r="Z71" s="107" t="str">
        <f t="shared" si="65"/>
        <v/>
      </c>
      <c r="AA71" s="106" t="str">
        <f t="shared" si="3"/>
        <v/>
      </c>
      <c r="AB71" s="107" t="str">
        <f>IFERROR(IF(AND(Q70="Impacto",Q71="Impacto"),(AB70-(+AB70*T71)),IF(AND(Q70="Probabilidad",Q71="Impacto"),(AB69-(+AB69*T71)),IF(Q71="Probabilidad",AB70,""))),"")</f>
        <v/>
      </c>
      <c r="AC71" s="108" t="str">
        <f t="shared" si="70"/>
        <v/>
      </c>
      <c r="AD71" s="109"/>
      <c r="AE71" s="110"/>
      <c r="AF71" s="111"/>
      <c r="AG71" s="112"/>
      <c r="AH71" s="112"/>
      <c r="AI71" s="112"/>
      <c r="AJ71" s="110"/>
      <c r="AK71" s="111"/>
    </row>
    <row r="72" spans="1:69" ht="34.5" customHeight="1">
      <c r="A72" s="6"/>
      <c r="B72" s="361" t="s">
        <v>163</v>
      </c>
      <c r="C72" s="362"/>
      <c r="D72" s="362"/>
      <c r="E72" s="362"/>
      <c r="F72" s="362"/>
      <c r="G72" s="362"/>
      <c r="H72" s="362"/>
      <c r="I72" s="362"/>
      <c r="J72" s="362"/>
      <c r="K72" s="362"/>
      <c r="L72" s="362"/>
      <c r="M72" s="362"/>
      <c r="N72" s="362"/>
      <c r="O72" s="362"/>
      <c r="P72" s="362"/>
      <c r="Q72" s="362"/>
      <c r="R72" s="362"/>
      <c r="S72" s="362"/>
      <c r="T72" s="362"/>
      <c r="U72" s="362"/>
      <c r="V72" s="362"/>
      <c r="W72" s="362"/>
      <c r="X72" s="362"/>
      <c r="Y72" s="362"/>
      <c r="Z72" s="362"/>
      <c r="AA72" s="362"/>
      <c r="AB72" s="362"/>
      <c r="AC72" s="362"/>
      <c r="AD72" s="362"/>
      <c r="AE72" s="362"/>
      <c r="AF72" s="362"/>
      <c r="AG72" s="362"/>
      <c r="AH72" s="362"/>
      <c r="AI72" s="362"/>
      <c r="AJ72" s="362"/>
      <c r="AK72" s="363"/>
    </row>
    <row r="74" spans="1:69">
      <c r="A74" s="1"/>
      <c r="B74" s="24" t="s">
        <v>164</v>
      </c>
      <c r="C74" s="1"/>
      <c r="D74" s="1"/>
      <c r="F74" s="1"/>
    </row>
  </sheetData>
  <dataConsolidate/>
  <mergeCells count="195">
    <mergeCell ref="O13:O17"/>
    <mergeCell ref="P13:P17"/>
    <mergeCell ref="P19:P23"/>
    <mergeCell ref="O19:O23"/>
    <mergeCell ref="F12:F17"/>
    <mergeCell ref="G12:G17"/>
    <mergeCell ref="H12:H17"/>
    <mergeCell ref="A12:A17"/>
    <mergeCell ref="B12:B17"/>
    <mergeCell ref="C12:C17"/>
    <mergeCell ref="D12:D17"/>
    <mergeCell ref="E12:E17"/>
    <mergeCell ref="N12:N17"/>
    <mergeCell ref="I12:I17"/>
    <mergeCell ref="J12:J17"/>
    <mergeCell ref="K12:K17"/>
    <mergeCell ref="L12:L17"/>
    <mergeCell ref="M12:M17"/>
    <mergeCell ref="E18:E23"/>
    <mergeCell ref="L18:L23"/>
    <mergeCell ref="M18:M23"/>
    <mergeCell ref="N18:N23"/>
    <mergeCell ref="Z10:Z11"/>
    <mergeCell ref="G10:G11"/>
    <mergeCell ref="H10:H11"/>
    <mergeCell ref="I10:I11"/>
    <mergeCell ref="L10:L11"/>
    <mergeCell ref="M10:M11"/>
    <mergeCell ref="B10:B11"/>
    <mergeCell ref="N10:N11"/>
    <mergeCell ref="J10:J11"/>
    <mergeCell ref="K10:K11"/>
    <mergeCell ref="Q10:Q11"/>
    <mergeCell ref="R10:W10"/>
    <mergeCell ref="AE10:AE11"/>
    <mergeCell ref="AK10:AK11"/>
    <mergeCell ref="AJ10:AJ11"/>
    <mergeCell ref="AI10:AI11"/>
    <mergeCell ref="AG10:AG11"/>
    <mergeCell ref="AF10:AF11"/>
    <mergeCell ref="A6:B6"/>
    <mergeCell ref="A7:B7"/>
    <mergeCell ref="A8:B8"/>
    <mergeCell ref="A10:A11"/>
    <mergeCell ref="F10:F11"/>
    <mergeCell ref="E10:E11"/>
    <mergeCell ref="D10:D11"/>
    <mergeCell ref="C10:C11"/>
    <mergeCell ref="AD10:AD11"/>
    <mergeCell ref="C7:N7"/>
    <mergeCell ref="C8:N8"/>
    <mergeCell ref="O10:O11"/>
    <mergeCell ref="AC10:AC11"/>
    <mergeCell ref="AB10:AB11"/>
    <mergeCell ref="X10:X11"/>
    <mergeCell ref="P10:P11"/>
    <mergeCell ref="AA10:AA11"/>
    <mergeCell ref="Y10:Y11"/>
    <mergeCell ref="J24:J29"/>
    <mergeCell ref="K24:K29"/>
    <mergeCell ref="L24:L29"/>
    <mergeCell ref="F18:F23"/>
    <mergeCell ref="G18:G23"/>
    <mergeCell ref="H18:H23"/>
    <mergeCell ref="I18:I23"/>
    <mergeCell ref="J18:J23"/>
    <mergeCell ref="A18:A23"/>
    <mergeCell ref="B18:B23"/>
    <mergeCell ref="C18:C23"/>
    <mergeCell ref="D18:D23"/>
    <mergeCell ref="A24:A29"/>
    <mergeCell ref="B24:B29"/>
    <mergeCell ref="C24:C29"/>
    <mergeCell ref="D24:D29"/>
    <mergeCell ref="E24:E29"/>
    <mergeCell ref="F24:F29"/>
    <mergeCell ref="G24:G29"/>
    <mergeCell ref="H24:H29"/>
    <mergeCell ref="I24:I29"/>
    <mergeCell ref="A30:A35"/>
    <mergeCell ref="B30:B35"/>
    <mergeCell ref="C30:C35"/>
    <mergeCell ref="D30:D35"/>
    <mergeCell ref="E30:E35"/>
    <mergeCell ref="F30:F35"/>
    <mergeCell ref="G30:G35"/>
    <mergeCell ref="H30:H35"/>
    <mergeCell ref="I30:I35"/>
    <mergeCell ref="A36:A41"/>
    <mergeCell ref="B36:B41"/>
    <mergeCell ref="C36:C41"/>
    <mergeCell ref="A42:A47"/>
    <mergeCell ref="B42:B47"/>
    <mergeCell ref="C42:C47"/>
    <mergeCell ref="D42:D47"/>
    <mergeCell ref="E42:E47"/>
    <mergeCell ref="F42:F47"/>
    <mergeCell ref="D36:D41"/>
    <mergeCell ref="E36:E41"/>
    <mergeCell ref="F36:F41"/>
    <mergeCell ref="D48:D53"/>
    <mergeCell ref="E48:E53"/>
    <mergeCell ref="M36:M41"/>
    <mergeCell ref="N36:N41"/>
    <mergeCell ref="M42:M47"/>
    <mergeCell ref="N42:N47"/>
    <mergeCell ref="J48:J53"/>
    <mergeCell ref="K48:K53"/>
    <mergeCell ref="L48:L53"/>
    <mergeCell ref="J42:J47"/>
    <mergeCell ref="K42:K47"/>
    <mergeCell ref="L42:L47"/>
    <mergeCell ref="G36:G41"/>
    <mergeCell ref="H36:H41"/>
    <mergeCell ref="B72:AK72"/>
    <mergeCell ref="M60:M65"/>
    <mergeCell ref="N60:N65"/>
    <mergeCell ref="J60:J65"/>
    <mergeCell ref="K60:K65"/>
    <mergeCell ref="L60:L65"/>
    <mergeCell ref="M48:M53"/>
    <mergeCell ref="N48:N53"/>
    <mergeCell ref="F54:F59"/>
    <mergeCell ref="G54:G59"/>
    <mergeCell ref="H54:H59"/>
    <mergeCell ref="I54:I59"/>
    <mergeCell ref="J54:J59"/>
    <mergeCell ref="F48:F53"/>
    <mergeCell ref="G48:G53"/>
    <mergeCell ref="H48:H53"/>
    <mergeCell ref="I48:I53"/>
    <mergeCell ref="K54:K59"/>
    <mergeCell ref="L54:L59"/>
    <mergeCell ref="M54:M59"/>
    <mergeCell ref="N54:N59"/>
    <mergeCell ref="B54:B59"/>
    <mergeCell ref="C54:C59"/>
    <mergeCell ref="D54:D59"/>
    <mergeCell ref="A1:D4"/>
    <mergeCell ref="A66:A71"/>
    <mergeCell ref="B66:B71"/>
    <mergeCell ref="C66:C71"/>
    <mergeCell ref="D66:D71"/>
    <mergeCell ref="E66:E71"/>
    <mergeCell ref="F66:F71"/>
    <mergeCell ref="G66:G71"/>
    <mergeCell ref="H66:H71"/>
    <mergeCell ref="C6:N6"/>
    <mergeCell ref="A9:G9"/>
    <mergeCell ref="H9:N9"/>
    <mergeCell ref="I36:I41"/>
    <mergeCell ref="J36:J41"/>
    <mergeCell ref="G42:G47"/>
    <mergeCell ref="H42:H47"/>
    <mergeCell ref="I42:I47"/>
    <mergeCell ref="K36:K41"/>
    <mergeCell ref="L36:L41"/>
    <mergeCell ref="A54:A59"/>
    <mergeCell ref="E54:E59"/>
    <mergeCell ref="A48:A53"/>
    <mergeCell ref="B48:B53"/>
    <mergeCell ref="C48:C53"/>
    <mergeCell ref="AJ1:AK1"/>
    <mergeCell ref="AJ2:AK2"/>
    <mergeCell ref="AJ3:AK3"/>
    <mergeCell ref="AJ4:AK4"/>
    <mergeCell ref="E1:AI4"/>
    <mergeCell ref="J66:J71"/>
    <mergeCell ref="K66:K71"/>
    <mergeCell ref="L66:L71"/>
    <mergeCell ref="M66:M71"/>
    <mergeCell ref="N66:N71"/>
    <mergeCell ref="I66:I71"/>
    <mergeCell ref="AH10:AH11"/>
    <mergeCell ref="O6:Q6"/>
    <mergeCell ref="O9:W9"/>
    <mergeCell ref="X9:AD9"/>
    <mergeCell ref="AE9:AK9"/>
    <mergeCell ref="M24:M29"/>
    <mergeCell ref="N24:N29"/>
    <mergeCell ref="J30:J35"/>
    <mergeCell ref="K30:K35"/>
    <mergeCell ref="L30:L35"/>
    <mergeCell ref="M30:M35"/>
    <mergeCell ref="N30:N35"/>
    <mergeCell ref="K18:K23"/>
    <mergeCell ref="A60:A65"/>
    <mergeCell ref="B60:B65"/>
    <mergeCell ref="C60:C65"/>
    <mergeCell ref="D60:D65"/>
    <mergeCell ref="E60:E65"/>
    <mergeCell ref="F60:F65"/>
    <mergeCell ref="G60:G65"/>
    <mergeCell ref="H60:H65"/>
    <mergeCell ref="I60:I65"/>
  </mergeCells>
  <conditionalFormatting sqref="H12 H18">
    <cfRule type="cellIs" dxfId="234" priority="493" operator="equal">
      <formula>"Muy Alta"</formula>
    </cfRule>
    <cfRule type="cellIs" dxfId="233" priority="494" operator="equal">
      <formula>"Alta"</formula>
    </cfRule>
    <cfRule type="cellIs" dxfId="232" priority="495" operator="equal">
      <formula>"Media"</formula>
    </cfRule>
    <cfRule type="cellIs" dxfId="231" priority="496" operator="equal">
      <formula>"Baja"</formula>
    </cfRule>
    <cfRule type="cellIs" dxfId="230" priority="497" operator="equal">
      <formula>"Muy Baja"</formula>
    </cfRule>
  </conditionalFormatting>
  <conditionalFormatting sqref="L12 L18 L24 L30 L36 L42 L48 L54 L60 L66">
    <cfRule type="cellIs" dxfId="229" priority="488" operator="equal">
      <formula>"Catastrófico"</formula>
    </cfRule>
    <cfRule type="cellIs" dxfId="228" priority="489" operator="equal">
      <formula>"Mayor"</formula>
    </cfRule>
    <cfRule type="cellIs" dxfId="227" priority="490" operator="equal">
      <formula>"Moderado"</formula>
    </cfRule>
    <cfRule type="cellIs" dxfId="226" priority="491" operator="equal">
      <formula>"Menor"</formula>
    </cfRule>
    <cfRule type="cellIs" dxfId="225" priority="492" operator="equal">
      <formula>"Leve"</formula>
    </cfRule>
  </conditionalFormatting>
  <conditionalFormatting sqref="N12">
    <cfRule type="cellIs" dxfId="224" priority="484" operator="equal">
      <formula>"Extremo"</formula>
    </cfRule>
    <cfRule type="cellIs" dxfId="223" priority="485" operator="equal">
      <formula>"Alto"</formula>
    </cfRule>
    <cfRule type="cellIs" dxfId="222" priority="486" operator="equal">
      <formula>"Moderado"</formula>
    </cfRule>
    <cfRule type="cellIs" dxfId="221" priority="487" operator="equal">
      <formula>"Bajo"</formula>
    </cfRule>
  </conditionalFormatting>
  <conditionalFormatting sqref="Y12:Y17">
    <cfRule type="cellIs" dxfId="220" priority="479" operator="equal">
      <formula>"Muy Alta"</formula>
    </cfRule>
    <cfRule type="cellIs" dxfId="219" priority="480" operator="equal">
      <formula>"Alta"</formula>
    </cfRule>
    <cfRule type="cellIs" dxfId="218" priority="481" operator="equal">
      <formula>"Media"</formula>
    </cfRule>
    <cfRule type="cellIs" dxfId="217" priority="482" operator="equal">
      <formula>"Baja"</formula>
    </cfRule>
    <cfRule type="cellIs" dxfId="216" priority="483" operator="equal">
      <formula>"Muy Baja"</formula>
    </cfRule>
  </conditionalFormatting>
  <conditionalFormatting sqref="AA12:AA17">
    <cfRule type="cellIs" dxfId="215" priority="474" operator="equal">
      <formula>"Catastrófico"</formula>
    </cfRule>
    <cfRule type="cellIs" dxfId="214" priority="475" operator="equal">
      <formula>"Mayor"</formula>
    </cfRule>
    <cfRule type="cellIs" dxfId="213" priority="476" operator="equal">
      <formula>"Moderado"</formula>
    </cfRule>
    <cfRule type="cellIs" dxfId="212" priority="477" operator="equal">
      <formula>"Menor"</formula>
    </cfRule>
    <cfRule type="cellIs" dxfId="211" priority="478" operator="equal">
      <formula>"Leve"</formula>
    </cfRule>
  </conditionalFormatting>
  <conditionalFormatting sqref="AC12:AC17">
    <cfRule type="cellIs" dxfId="210" priority="470" operator="equal">
      <formula>"Extremo"</formula>
    </cfRule>
    <cfRule type="cellIs" dxfId="209" priority="471" operator="equal">
      <formula>"Alto"</formula>
    </cfRule>
    <cfRule type="cellIs" dxfId="208" priority="472" operator="equal">
      <formula>"Moderado"</formula>
    </cfRule>
    <cfRule type="cellIs" dxfId="207" priority="473" operator="equal">
      <formula>"Bajo"</formula>
    </cfRule>
  </conditionalFormatting>
  <conditionalFormatting sqref="H60">
    <cfRule type="cellIs" dxfId="206" priority="227" operator="equal">
      <formula>"Muy Alta"</formula>
    </cfRule>
    <cfRule type="cellIs" dxfId="205" priority="228" operator="equal">
      <formula>"Alta"</formula>
    </cfRule>
    <cfRule type="cellIs" dxfId="204" priority="229" operator="equal">
      <formula>"Media"</formula>
    </cfRule>
    <cfRule type="cellIs" dxfId="203" priority="230" operator="equal">
      <formula>"Baja"</formula>
    </cfRule>
    <cfRule type="cellIs" dxfId="202" priority="231" operator="equal">
      <formula>"Muy Baja"</formula>
    </cfRule>
  </conditionalFormatting>
  <conditionalFormatting sqref="N18">
    <cfRule type="cellIs" dxfId="201" priority="414" operator="equal">
      <formula>"Extremo"</formula>
    </cfRule>
    <cfRule type="cellIs" dxfId="200" priority="415" operator="equal">
      <formula>"Alto"</formula>
    </cfRule>
    <cfRule type="cellIs" dxfId="199" priority="416" operator="equal">
      <formula>"Moderado"</formula>
    </cfRule>
    <cfRule type="cellIs" dxfId="198" priority="417" operator="equal">
      <formula>"Bajo"</formula>
    </cfRule>
  </conditionalFormatting>
  <conditionalFormatting sqref="Y18:Y23">
    <cfRule type="cellIs" dxfId="197" priority="409" operator="equal">
      <formula>"Muy Alta"</formula>
    </cfRule>
    <cfRule type="cellIs" dxfId="196" priority="410" operator="equal">
      <formula>"Alta"</formula>
    </cfRule>
    <cfRule type="cellIs" dxfId="195" priority="411" operator="equal">
      <formula>"Media"</formula>
    </cfRule>
    <cfRule type="cellIs" dxfId="194" priority="412" operator="equal">
      <formula>"Baja"</formula>
    </cfRule>
    <cfRule type="cellIs" dxfId="193" priority="413" operator="equal">
      <formula>"Muy Baja"</formula>
    </cfRule>
  </conditionalFormatting>
  <conditionalFormatting sqref="AA18:AA23">
    <cfRule type="cellIs" dxfId="192" priority="404" operator="equal">
      <formula>"Catastrófico"</formula>
    </cfRule>
    <cfRule type="cellIs" dxfId="191" priority="405" operator="equal">
      <formula>"Mayor"</formula>
    </cfRule>
    <cfRule type="cellIs" dxfId="190" priority="406" operator="equal">
      <formula>"Moderado"</formula>
    </cfRule>
    <cfRule type="cellIs" dxfId="189" priority="407" operator="equal">
      <formula>"Menor"</formula>
    </cfRule>
    <cfRule type="cellIs" dxfId="188" priority="408" operator="equal">
      <formula>"Leve"</formula>
    </cfRule>
  </conditionalFormatting>
  <conditionalFormatting sqref="AC18:AC23">
    <cfRule type="cellIs" dxfId="187" priority="400" operator="equal">
      <formula>"Extremo"</formula>
    </cfRule>
    <cfRule type="cellIs" dxfId="186" priority="401" operator="equal">
      <formula>"Alto"</formula>
    </cfRule>
    <cfRule type="cellIs" dxfId="185" priority="402" operator="equal">
      <formula>"Moderado"</formula>
    </cfRule>
    <cfRule type="cellIs" dxfId="184" priority="403" operator="equal">
      <formula>"Bajo"</formula>
    </cfRule>
  </conditionalFormatting>
  <conditionalFormatting sqref="H24">
    <cfRule type="cellIs" dxfId="183" priority="395" operator="equal">
      <formula>"Muy Alta"</formula>
    </cfRule>
    <cfRule type="cellIs" dxfId="182" priority="396" operator="equal">
      <formula>"Alta"</formula>
    </cfRule>
    <cfRule type="cellIs" dxfId="181" priority="397" operator="equal">
      <formula>"Media"</formula>
    </cfRule>
    <cfRule type="cellIs" dxfId="180" priority="398" operator="equal">
      <formula>"Baja"</formula>
    </cfRule>
    <cfRule type="cellIs" dxfId="179" priority="399" operator="equal">
      <formula>"Muy Baja"</formula>
    </cfRule>
  </conditionalFormatting>
  <conditionalFormatting sqref="N24">
    <cfRule type="cellIs" dxfId="178" priority="386" operator="equal">
      <formula>"Extremo"</formula>
    </cfRule>
    <cfRule type="cellIs" dxfId="177" priority="387" operator="equal">
      <formula>"Alto"</formula>
    </cfRule>
    <cfRule type="cellIs" dxfId="176" priority="388" operator="equal">
      <formula>"Moderado"</formula>
    </cfRule>
    <cfRule type="cellIs" dxfId="175" priority="389" operator="equal">
      <formula>"Bajo"</formula>
    </cfRule>
  </conditionalFormatting>
  <conditionalFormatting sqref="Y24:Y29">
    <cfRule type="cellIs" dxfId="174" priority="381" operator="equal">
      <formula>"Muy Alta"</formula>
    </cfRule>
    <cfRule type="cellIs" dxfId="173" priority="382" operator="equal">
      <formula>"Alta"</formula>
    </cfRule>
    <cfRule type="cellIs" dxfId="172" priority="383" operator="equal">
      <formula>"Media"</formula>
    </cfRule>
    <cfRule type="cellIs" dxfId="171" priority="384" operator="equal">
      <formula>"Baja"</formula>
    </cfRule>
    <cfRule type="cellIs" dxfId="170" priority="385" operator="equal">
      <formula>"Muy Baja"</formula>
    </cfRule>
  </conditionalFormatting>
  <conditionalFormatting sqref="AA24:AA29">
    <cfRule type="cellIs" dxfId="169" priority="376" operator="equal">
      <formula>"Catastrófico"</formula>
    </cfRule>
    <cfRule type="cellIs" dxfId="168" priority="377" operator="equal">
      <formula>"Mayor"</formula>
    </cfRule>
    <cfRule type="cellIs" dxfId="167" priority="378" operator="equal">
      <formula>"Moderado"</formula>
    </cfRule>
    <cfRule type="cellIs" dxfId="166" priority="379" operator="equal">
      <formula>"Menor"</formula>
    </cfRule>
    <cfRule type="cellIs" dxfId="165" priority="380" operator="equal">
      <formula>"Leve"</formula>
    </cfRule>
  </conditionalFormatting>
  <conditionalFormatting sqref="AC24:AC29">
    <cfRule type="cellIs" dxfId="164" priority="372" operator="equal">
      <formula>"Extremo"</formula>
    </cfRule>
    <cfRule type="cellIs" dxfId="163" priority="373" operator="equal">
      <formula>"Alto"</formula>
    </cfRule>
    <cfRule type="cellIs" dxfId="162" priority="374" operator="equal">
      <formula>"Moderado"</formula>
    </cfRule>
    <cfRule type="cellIs" dxfId="161" priority="375" operator="equal">
      <formula>"Bajo"</formula>
    </cfRule>
  </conditionalFormatting>
  <conditionalFormatting sqref="H30">
    <cfRule type="cellIs" dxfId="160" priority="367" operator="equal">
      <formula>"Muy Alta"</formula>
    </cfRule>
    <cfRule type="cellIs" dxfId="159" priority="368" operator="equal">
      <formula>"Alta"</formula>
    </cfRule>
    <cfRule type="cellIs" dxfId="158" priority="369" operator="equal">
      <formula>"Media"</formula>
    </cfRule>
    <cfRule type="cellIs" dxfId="157" priority="370" operator="equal">
      <formula>"Baja"</formula>
    </cfRule>
    <cfRule type="cellIs" dxfId="156" priority="371" operator="equal">
      <formula>"Muy Baja"</formula>
    </cfRule>
  </conditionalFormatting>
  <conditionalFormatting sqref="N30">
    <cfRule type="cellIs" dxfId="155" priority="358" operator="equal">
      <formula>"Extremo"</formula>
    </cfRule>
    <cfRule type="cellIs" dxfId="154" priority="359" operator="equal">
      <formula>"Alto"</formula>
    </cfRule>
    <cfRule type="cellIs" dxfId="153" priority="360" operator="equal">
      <formula>"Moderado"</formula>
    </cfRule>
    <cfRule type="cellIs" dxfId="152" priority="361" operator="equal">
      <formula>"Bajo"</formula>
    </cfRule>
  </conditionalFormatting>
  <conditionalFormatting sqref="Y30:Y35">
    <cfRule type="cellIs" dxfId="151" priority="353" operator="equal">
      <formula>"Muy Alta"</formula>
    </cfRule>
    <cfRule type="cellIs" dxfId="150" priority="354" operator="equal">
      <formula>"Alta"</formula>
    </cfRule>
    <cfRule type="cellIs" dxfId="149" priority="355" operator="equal">
      <formula>"Media"</formula>
    </cfRule>
    <cfRule type="cellIs" dxfId="148" priority="356" operator="equal">
      <formula>"Baja"</formula>
    </cfRule>
    <cfRule type="cellIs" dxfId="147" priority="357" operator="equal">
      <formula>"Muy Baja"</formula>
    </cfRule>
  </conditionalFormatting>
  <conditionalFormatting sqref="AA30:AA35">
    <cfRule type="cellIs" dxfId="146" priority="348" operator="equal">
      <formula>"Catastrófico"</formula>
    </cfRule>
    <cfRule type="cellIs" dxfId="145" priority="349" operator="equal">
      <formula>"Mayor"</formula>
    </cfRule>
    <cfRule type="cellIs" dxfId="144" priority="350" operator="equal">
      <formula>"Moderado"</formula>
    </cfRule>
    <cfRule type="cellIs" dxfId="143" priority="351" operator="equal">
      <formula>"Menor"</formula>
    </cfRule>
    <cfRule type="cellIs" dxfId="142" priority="352" operator="equal">
      <formula>"Leve"</formula>
    </cfRule>
  </conditionalFormatting>
  <conditionalFormatting sqref="AC30:AC35">
    <cfRule type="cellIs" dxfId="141" priority="344" operator="equal">
      <formula>"Extremo"</formula>
    </cfRule>
    <cfRule type="cellIs" dxfId="140" priority="345" operator="equal">
      <formula>"Alto"</formula>
    </cfRule>
    <cfRule type="cellIs" dxfId="139" priority="346" operator="equal">
      <formula>"Moderado"</formula>
    </cfRule>
    <cfRule type="cellIs" dxfId="138" priority="347" operator="equal">
      <formula>"Bajo"</formula>
    </cfRule>
  </conditionalFormatting>
  <conditionalFormatting sqref="H36">
    <cfRule type="cellIs" dxfId="137" priority="339" operator="equal">
      <formula>"Muy Alta"</formula>
    </cfRule>
    <cfRule type="cellIs" dxfId="136" priority="340" operator="equal">
      <formula>"Alta"</formula>
    </cfRule>
    <cfRule type="cellIs" dxfId="135" priority="341" operator="equal">
      <formula>"Media"</formula>
    </cfRule>
    <cfRule type="cellIs" dxfId="134" priority="342" operator="equal">
      <formula>"Baja"</formula>
    </cfRule>
    <cfRule type="cellIs" dxfId="133" priority="343" operator="equal">
      <formula>"Muy Baja"</formula>
    </cfRule>
  </conditionalFormatting>
  <conditionalFormatting sqref="N36">
    <cfRule type="cellIs" dxfId="132" priority="330" operator="equal">
      <formula>"Extremo"</formula>
    </cfRule>
    <cfRule type="cellIs" dxfId="131" priority="331" operator="equal">
      <formula>"Alto"</formula>
    </cfRule>
    <cfRule type="cellIs" dxfId="130" priority="332" operator="equal">
      <formula>"Moderado"</formula>
    </cfRule>
    <cfRule type="cellIs" dxfId="129" priority="333" operator="equal">
      <formula>"Bajo"</formula>
    </cfRule>
  </conditionalFormatting>
  <conditionalFormatting sqref="Y36:Y41">
    <cfRule type="cellIs" dxfId="128" priority="325" operator="equal">
      <formula>"Muy Alta"</formula>
    </cfRule>
    <cfRule type="cellIs" dxfId="127" priority="326" operator="equal">
      <formula>"Alta"</formula>
    </cfRule>
    <cfRule type="cellIs" dxfId="126" priority="327" operator="equal">
      <formula>"Media"</formula>
    </cfRule>
    <cfRule type="cellIs" dxfId="125" priority="328" operator="equal">
      <formula>"Baja"</formula>
    </cfRule>
    <cfRule type="cellIs" dxfId="124" priority="329" operator="equal">
      <formula>"Muy Baja"</formula>
    </cfRule>
  </conditionalFormatting>
  <conditionalFormatting sqref="AA36:AA41">
    <cfRule type="cellIs" dxfId="123" priority="320" operator="equal">
      <formula>"Catastrófico"</formula>
    </cfRule>
    <cfRule type="cellIs" dxfId="122" priority="321" operator="equal">
      <formula>"Mayor"</formula>
    </cfRule>
    <cfRule type="cellIs" dxfId="121" priority="322" operator="equal">
      <formula>"Moderado"</formula>
    </cfRule>
    <cfRule type="cellIs" dxfId="120" priority="323" operator="equal">
      <formula>"Menor"</formula>
    </cfRule>
    <cfRule type="cellIs" dxfId="119" priority="324" operator="equal">
      <formula>"Leve"</formula>
    </cfRule>
  </conditionalFormatting>
  <conditionalFormatting sqref="AC36:AC41">
    <cfRule type="cellIs" dxfId="118" priority="316" operator="equal">
      <formula>"Extremo"</formula>
    </cfRule>
    <cfRule type="cellIs" dxfId="117" priority="317" operator="equal">
      <formula>"Alto"</formula>
    </cfRule>
    <cfRule type="cellIs" dxfId="116" priority="318" operator="equal">
      <formula>"Moderado"</formula>
    </cfRule>
    <cfRule type="cellIs" dxfId="115" priority="319" operator="equal">
      <formula>"Bajo"</formula>
    </cfRule>
  </conditionalFormatting>
  <conditionalFormatting sqref="H42">
    <cfRule type="cellIs" dxfId="114" priority="311" operator="equal">
      <formula>"Muy Alta"</formula>
    </cfRule>
    <cfRule type="cellIs" dxfId="113" priority="312" operator="equal">
      <formula>"Alta"</formula>
    </cfRule>
    <cfRule type="cellIs" dxfId="112" priority="313" operator="equal">
      <formula>"Media"</formula>
    </cfRule>
    <cfRule type="cellIs" dxfId="111" priority="314" operator="equal">
      <formula>"Baja"</formula>
    </cfRule>
    <cfRule type="cellIs" dxfId="110" priority="315" operator="equal">
      <formula>"Muy Baja"</formula>
    </cfRule>
  </conditionalFormatting>
  <conditionalFormatting sqref="N42">
    <cfRule type="cellIs" dxfId="109" priority="302" operator="equal">
      <formula>"Extremo"</formula>
    </cfRule>
    <cfRule type="cellIs" dxfId="108" priority="303" operator="equal">
      <formula>"Alto"</formula>
    </cfRule>
    <cfRule type="cellIs" dxfId="107" priority="304" operator="equal">
      <formula>"Moderado"</formula>
    </cfRule>
    <cfRule type="cellIs" dxfId="106" priority="305" operator="equal">
      <formula>"Bajo"</formula>
    </cfRule>
  </conditionalFormatting>
  <conditionalFormatting sqref="Y42:Y47">
    <cfRule type="cellIs" dxfId="105" priority="297" operator="equal">
      <formula>"Muy Alta"</formula>
    </cfRule>
    <cfRule type="cellIs" dxfId="104" priority="298" operator="equal">
      <formula>"Alta"</formula>
    </cfRule>
    <cfRule type="cellIs" dxfId="103" priority="299" operator="equal">
      <formula>"Media"</formula>
    </cfRule>
    <cfRule type="cellIs" dxfId="102" priority="300" operator="equal">
      <formula>"Baja"</formula>
    </cfRule>
    <cfRule type="cellIs" dxfId="101" priority="301" operator="equal">
      <formula>"Muy Baja"</formula>
    </cfRule>
  </conditionalFormatting>
  <conditionalFormatting sqref="AA42:AA47">
    <cfRule type="cellIs" dxfId="100" priority="292" operator="equal">
      <formula>"Catastrófico"</formula>
    </cfRule>
    <cfRule type="cellIs" dxfId="99" priority="293" operator="equal">
      <formula>"Mayor"</formula>
    </cfRule>
    <cfRule type="cellIs" dxfId="98" priority="294" operator="equal">
      <formula>"Moderado"</formula>
    </cfRule>
    <cfRule type="cellIs" dxfId="97" priority="295" operator="equal">
      <formula>"Menor"</formula>
    </cfRule>
    <cfRule type="cellIs" dxfId="96" priority="296" operator="equal">
      <formula>"Leve"</formula>
    </cfRule>
  </conditionalFormatting>
  <conditionalFormatting sqref="AC42:AC47">
    <cfRule type="cellIs" dxfId="95" priority="288" operator="equal">
      <formula>"Extremo"</formula>
    </cfRule>
    <cfRule type="cellIs" dxfId="94" priority="289" operator="equal">
      <formula>"Alto"</formula>
    </cfRule>
    <cfRule type="cellIs" dxfId="93" priority="290" operator="equal">
      <formula>"Moderado"</formula>
    </cfRule>
    <cfRule type="cellIs" dxfId="92" priority="291" operator="equal">
      <formula>"Bajo"</formula>
    </cfRule>
  </conditionalFormatting>
  <conditionalFormatting sqref="H48">
    <cfRule type="cellIs" dxfId="91" priority="283" operator="equal">
      <formula>"Muy Alta"</formula>
    </cfRule>
    <cfRule type="cellIs" dxfId="90" priority="284" operator="equal">
      <formula>"Alta"</formula>
    </cfRule>
    <cfRule type="cellIs" dxfId="89" priority="285" operator="equal">
      <formula>"Media"</formula>
    </cfRule>
    <cfRule type="cellIs" dxfId="88" priority="286" operator="equal">
      <formula>"Baja"</formula>
    </cfRule>
    <cfRule type="cellIs" dxfId="87" priority="287" operator="equal">
      <formula>"Muy Baja"</formula>
    </cfRule>
  </conditionalFormatting>
  <conditionalFormatting sqref="N48">
    <cfRule type="cellIs" dxfId="86" priority="274" operator="equal">
      <formula>"Extremo"</formula>
    </cfRule>
    <cfRule type="cellIs" dxfId="85" priority="275" operator="equal">
      <formula>"Alto"</formula>
    </cfRule>
    <cfRule type="cellIs" dxfId="84" priority="276" operator="equal">
      <formula>"Moderado"</formula>
    </cfRule>
    <cfRule type="cellIs" dxfId="83" priority="277" operator="equal">
      <formula>"Bajo"</formula>
    </cfRule>
  </conditionalFormatting>
  <conditionalFormatting sqref="Y48:Y53">
    <cfRule type="cellIs" dxfId="82" priority="269" operator="equal">
      <formula>"Muy Alta"</formula>
    </cfRule>
    <cfRule type="cellIs" dxfId="81" priority="270" operator="equal">
      <formula>"Alta"</formula>
    </cfRule>
    <cfRule type="cellIs" dxfId="80" priority="271" operator="equal">
      <formula>"Media"</formula>
    </cfRule>
    <cfRule type="cellIs" dxfId="79" priority="272" operator="equal">
      <formula>"Baja"</formula>
    </cfRule>
    <cfRule type="cellIs" dxfId="78" priority="273" operator="equal">
      <formula>"Muy Baja"</formula>
    </cfRule>
  </conditionalFormatting>
  <conditionalFormatting sqref="AA48:AA53">
    <cfRule type="cellIs" dxfId="77" priority="264" operator="equal">
      <formula>"Catastrófico"</formula>
    </cfRule>
    <cfRule type="cellIs" dxfId="76" priority="265" operator="equal">
      <formula>"Mayor"</formula>
    </cfRule>
    <cfRule type="cellIs" dxfId="75" priority="266" operator="equal">
      <formula>"Moderado"</formula>
    </cfRule>
    <cfRule type="cellIs" dxfId="74" priority="267" operator="equal">
      <formula>"Menor"</formula>
    </cfRule>
    <cfRule type="cellIs" dxfId="73" priority="268" operator="equal">
      <formula>"Leve"</formula>
    </cfRule>
  </conditionalFormatting>
  <conditionalFormatting sqref="AC48:AC53">
    <cfRule type="cellIs" dxfId="72" priority="260" operator="equal">
      <formula>"Extremo"</formula>
    </cfRule>
    <cfRule type="cellIs" dxfId="71" priority="261" operator="equal">
      <formula>"Alto"</formula>
    </cfRule>
    <cfRule type="cellIs" dxfId="70" priority="262" operator="equal">
      <formula>"Moderado"</formula>
    </cfRule>
    <cfRule type="cellIs" dxfId="69" priority="263" operator="equal">
      <formula>"Bajo"</formula>
    </cfRule>
  </conditionalFormatting>
  <conditionalFormatting sqref="H54">
    <cfRule type="cellIs" dxfId="68" priority="255" operator="equal">
      <formula>"Muy Alta"</formula>
    </cfRule>
    <cfRule type="cellIs" dxfId="67" priority="256" operator="equal">
      <formula>"Alta"</formula>
    </cfRule>
    <cfRule type="cellIs" dxfId="66" priority="257" operator="equal">
      <formula>"Media"</formula>
    </cfRule>
    <cfRule type="cellIs" dxfId="65" priority="258" operator="equal">
      <formula>"Baja"</formula>
    </cfRule>
    <cfRule type="cellIs" dxfId="64" priority="259" operator="equal">
      <formula>"Muy Baja"</formula>
    </cfRule>
  </conditionalFormatting>
  <conditionalFormatting sqref="N54">
    <cfRule type="cellIs" dxfId="63" priority="246" operator="equal">
      <formula>"Extremo"</formula>
    </cfRule>
    <cfRule type="cellIs" dxfId="62" priority="247" operator="equal">
      <formula>"Alto"</formula>
    </cfRule>
    <cfRule type="cellIs" dxfId="61" priority="248" operator="equal">
      <formula>"Moderado"</formula>
    </cfRule>
    <cfRule type="cellIs" dxfId="60" priority="249" operator="equal">
      <formula>"Bajo"</formula>
    </cfRule>
  </conditionalFormatting>
  <conditionalFormatting sqref="Y54:Y59">
    <cfRule type="cellIs" dxfId="59" priority="241" operator="equal">
      <formula>"Muy Alta"</formula>
    </cfRule>
    <cfRule type="cellIs" dxfId="58" priority="242" operator="equal">
      <formula>"Alta"</formula>
    </cfRule>
    <cfRule type="cellIs" dxfId="57" priority="243" operator="equal">
      <formula>"Media"</formula>
    </cfRule>
    <cfRule type="cellIs" dxfId="56" priority="244" operator="equal">
      <formula>"Baja"</formula>
    </cfRule>
    <cfRule type="cellIs" dxfId="55" priority="245" operator="equal">
      <formula>"Muy Baja"</formula>
    </cfRule>
  </conditionalFormatting>
  <conditionalFormatting sqref="AA54:AA59">
    <cfRule type="cellIs" dxfId="54" priority="236" operator="equal">
      <formula>"Catastrófico"</formula>
    </cfRule>
    <cfRule type="cellIs" dxfId="53" priority="237" operator="equal">
      <formula>"Mayor"</formula>
    </cfRule>
    <cfRule type="cellIs" dxfId="52" priority="238" operator="equal">
      <formula>"Moderado"</formula>
    </cfRule>
    <cfRule type="cellIs" dxfId="51" priority="239" operator="equal">
      <formula>"Menor"</formula>
    </cfRule>
    <cfRule type="cellIs" dxfId="50" priority="240" operator="equal">
      <formula>"Leve"</formula>
    </cfRule>
  </conditionalFormatting>
  <conditionalFormatting sqref="AC54:AC59">
    <cfRule type="cellIs" dxfId="49" priority="232" operator="equal">
      <formula>"Extremo"</formula>
    </cfRule>
    <cfRule type="cellIs" dxfId="48" priority="233" operator="equal">
      <formula>"Alto"</formula>
    </cfRule>
    <cfRule type="cellIs" dxfId="47" priority="234" operator="equal">
      <formula>"Moderado"</formula>
    </cfRule>
    <cfRule type="cellIs" dxfId="46" priority="235" operator="equal">
      <formula>"Bajo"</formula>
    </cfRule>
  </conditionalFormatting>
  <conditionalFormatting sqref="N60">
    <cfRule type="cellIs" dxfId="45" priority="218" operator="equal">
      <formula>"Extremo"</formula>
    </cfRule>
    <cfRule type="cellIs" dxfId="44" priority="219" operator="equal">
      <formula>"Alto"</formula>
    </cfRule>
    <cfRule type="cellIs" dxfId="43" priority="220" operator="equal">
      <formula>"Moderado"</formula>
    </cfRule>
    <cfRule type="cellIs" dxfId="42" priority="221" operator="equal">
      <formula>"Bajo"</formula>
    </cfRule>
  </conditionalFormatting>
  <conditionalFormatting sqref="Y60:Y65">
    <cfRule type="cellIs" dxfId="41" priority="213" operator="equal">
      <formula>"Muy Alta"</formula>
    </cfRule>
    <cfRule type="cellIs" dxfId="40" priority="214" operator="equal">
      <formula>"Alta"</formula>
    </cfRule>
    <cfRule type="cellIs" dxfId="39" priority="215" operator="equal">
      <formula>"Media"</formula>
    </cfRule>
    <cfRule type="cellIs" dxfId="38" priority="216" operator="equal">
      <formula>"Baja"</formula>
    </cfRule>
    <cfRule type="cellIs" dxfId="37" priority="217" operator="equal">
      <formula>"Muy Baja"</formula>
    </cfRule>
  </conditionalFormatting>
  <conditionalFormatting sqref="AA60:AA65">
    <cfRule type="cellIs" dxfId="36" priority="208" operator="equal">
      <formula>"Catastrófico"</formula>
    </cfRule>
    <cfRule type="cellIs" dxfId="35" priority="209" operator="equal">
      <formula>"Mayor"</formula>
    </cfRule>
    <cfRule type="cellIs" dxfId="34" priority="210" operator="equal">
      <formula>"Moderado"</formula>
    </cfRule>
    <cfRule type="cellIs" dxfId="33" priority="211" operator="equal">
      <formula>"Menor"</formula>
    </cfRule>
    <cfRule type="cellIs" dxfId="32" priority="212" operator="equal">
      <formula>"Leve"</formula>
    </cfRule>
  </conditionalFormatting>
  <conditionalFormatting sqref="AC60:AC65">
    <cfRule type="cellIs" dxfId="31" priority="204" operator="equal">
      <formula>"Extremo"</formula>
    </cfRule>
    <cfRule type="cellIs" dxfId="30" priority="205" operator="equal">
      <formula>"Alto"</formula>
    </cfRule>
    <cfRule type="cellIs" dxfId="29" priority="206" operator="equal">
      <formula>"Moderado"</formula>
    </cfRule>
    <cfRule type="cellIs" dxfId="28" priority="207" operator="equal">
      <formula>"Bajo"</formula>
    </cfRule>
  </conditionalFormatting>
  <conditionalFormatting sqref="H66">
    <cfRule type="cellIs" dxfId="27" priority="199" operator="equal">
      <formula>"Muy Alta"</formula>
    </cfRule>
    <cfRule type="cellIs" dxfId="26" priority="200" operator="equal">
      <formula>"Alta"</formula>
    </cfRule>
    <cfRule type="cellIs" dxfId="25" priority="201" operator="equal">
      <formula>"Media"</formula>
    </cfRule>
    <cfRule type="cellIs" dxfId="24" priority="202" operator="equal">
      <formula>"Baja"</formula>
    </cfRule>
    <cfRule type="cellIs" dxfId="23" priority="203" operator="equal">
      <formula>"Muy Baja"</formula>
    </cfRule>
  </conditionalFormatting>
  <conditionalFormatting sqref="N66">
    <cfRule type="cellIs" dxfId="22" priority="190" operator="equal">
      <formula>"Extremo"</formula>
    </cfRule>
    <cfRule type="cellIs" dxfId="21" priority="191" operator="equal">
      <formula>"Alto"</formula>
    </cfRule>
    <cfRule type="cellIs" dxfId="20" priority="192" operator="equal">
      <formula>"Moderado"</formula>
    </cfRule>
    <cfRule type="cellIs" dxfId="19" priority="193" operator="equal">
      <formula>"Bajo"</formula>
    </cfRule>
  </conditionalFormatting>
  <conditionalFormatting sqref="Y66:Y71">
    <cfRule type="cellIs" dxfId="18" priority="185" operator="equal">
      <formula>"Muy Alta"</formula>
    </cfRule>
    <cfRule type="cellIs" dxfId="17" priority="186" operator="equal">
      <formula>"Alta"</formula>
    </cfRule>
    <cfRule type="cellIs" dxfId="16" priority="187" operator="equal">
      <formula>"Media"</formula>
    </cfRule>
    <cfRule type="cellIs" dxfId="15" priority="188" operator="equal">
      <formula>"Baja"</formula>
    </cfRule>
    <cfRule type="cellIs" dxfId="14" priority="189" operator="equal">
      <formula>"Muy Baja"</formula>
    </cfRule>
  </conditionalFormatting>
  <conditionalFormatting sqref="AA66:AA71">
    <cfRule type="cellIs" dxfId="13" priority="180" operator="equal">
      <formula>"Catastrófico"</formula>
    </cfRule>
    <cfRule type="cellIs" dxfId="12" priority="181" operator="equal">
      <formula>"Mayor"</formula>
    </cfRule>
    <cfRule type="cellIs" dxfId="11" priority="182" operator="equal">
      <formula>"Moderado"</formula>
    </cfRule>
    <cfRule type="cellIs" dxfId="10" priority="183" operator="equal">
      <formula>"Menor"</formula>
    </cfRule>
    <cfRule type="cellIs" dxfId="9" priority="184" operator="equal">
      <formula>"Leve"</formula>
    </cfRule>
  </conditionalFormatting>
  <conditionalFormatting sqref="AC66:AC71">
    <cfRule type="cellIs" dxfId="8" priority="176" operator="equal">
      <formula>"Extremo"</formula>
    </cfRule>
    <cfRule type="cellIs" dxfId="7" priority="177" operator="equal">
      <formula>"Alto"</formula>
    </cfRule>
    <cfRule type="cellIs" dxfId="6" priority="178" operator="equal">
      <formula>"Moderado"</formula>
    </cfRule>
    <cfRule type="cellIs" dxfId="5" priority="179" operator="equal">
      <formula>"Bajo"</formula>
    </cfRule>
  </conditionalFormatting>
  <conditionalFormatting sqref="K12:K71">
    <cfRule type="containsText" dxfId="4" priority="175" operator="containsText" text="❌">
      <formula>NOT(ISERROR(SEARCH("❌",K12)))</formula>
    </cfRule>
  </conditionalFormatting>
  <pageMargins left="0.7" right="0.7" top="0.75" bottom="0.75" header="0.3" footer="0.3"/>
  <pageSetup orientation="portrait" r:id="rId1"/>
  <drawing r:id="rId2"/>
  <extLst>
    <ext xmlns:x14="http://schemas.microsoft.com/office/spreadsheetml/2009/9/main" uri="{CCE6A557-97BC-4b89-ADB6-D9C93CAAB3DF}">
      <x14:dataValidations xmlns:xm="http://schemas.microsoft.com/office/excel/2006/main" count="15">
        <x14:dataValidation type="list" allowBlank="1" showInputMessage="1" showErrorMessage="1" xr:uid="{00000000-0002-0000-0200-000000000000}">
          <x14:formula1>
            <xm:f>'Opciones Tratamiento'!$B$9:$B$10</xm:f>
          </x14:formula1>
          <xm:sqref>AK12:AK13 AK15:AK16 AK18:AK19 AK21:AK22 AK24:AK25 AK27:AK28 AK30:AK31 AK33:AK34 AK36:AK37 AK39:AK40 AK42:AK43 AK45:AK46 AK48:AK49 AK51:AK52 AK54:AK55 AK57:AK58 AK60:AK61 AK63:AK64 AK66:AK67 AK69:AK70</xm:sqref>
        </x14:dataValidation>
        <x14:dataValidation type="list" allowBlank="1" showInputMessage="1" showErrorMessage="1" xr:uid="{00000000-0002-0000-0200-000001000000}">
          <x14:formula1>
            <xm:f>'Tabla Valoración controles'!$D$4:$D$6</xm:f>
          </x14:formula1>
          <xm:sqref>R12:R71</xm:sqref>
        </x14:dataValidation>
        <x14:dataValidation type="list" allowBlank="1" showInputMessage="1" showErrorMessage="1" xr:uid="{00000000-0002-0000-0200-000002000000}">
          <x14:formula1>
            <xm:f>'Tabla Valoración controles'!$D$7:$D$8</xm:f>
          </x14:formula1>
          <xm:sqref>S12:S71</xm:sqref>
        </x14:dataValidation>
        <x14:dataValidation type="list" allowBlank="1" showInputMessage="1" showErrorMessage="1" xr:uid="{00000000-0002-0000-0200-000003000000}">
          <x14:formula1>
            <xm:f>'Tabla Valoración controles'!$D$9:$D$10</xm:f>
          </x14:formula1>
          <xm:sqref>U12:U71</xm:sqref>
        </x14:dataValidation>
        <x14:dataValidation type="list" allowBlank="1" showInputMessage="1" showErrorMessage="1" xr:uid="{00000000-0002-0000-0200-000004000000}">
          <x14:formula1>
            <xm:f>'Tabla Valoración controles'!$D$11:$D$12</xm:f>
          </x14:formula1>
          <xm:sqref>V12:V71</xm:sqref>
        </x14:dataValidation>
        <x14:dataValidation type="list" allowBlank="1" showInputMessage="1" showErrorMessage="1" xr:uid="{00000000-0002-0000-0200-000005000000}">
          <x14:formula1>
            <xm:f>'Tabla Valoración controles'!$D$13:$D$14</xm:f>
          </x14:formula1>
          <xm:sqref>W12:W71</xm:sqref>
        </x14:dataValidation>
        <x14:dataValidation type="list" allowBlank="1" showInputMessage="1" showErrorMessage="1" xr:uid="{00000000-0002-0000-0200-000006000000}">
          <x14:formula1>
            <xm:f>'Opciones Tratamiento'!$B$13:$B$19</xm:f>
          </x14:formula1>
          <xm:sqref>F12:F71</xm:sqref>
        </x14:dataValidation>
        <x14:dataValidation type="list" allowBlank="1" showInputMessage="1" showErrorMessage="1" xr:uid="{00000000-0002-0000-0200-000007000000}">
          <x14:formula1>
            <xm:f>'Opciones Tratamiento'!$E$2:$E$4</xm:f>
          </x14:formula1>
          <xm:sqref>B12:B71</xm:sqref>
        </x14:dataValidation>
        <x14:dataValidation type="list" allowBlank="1" showInputMessage="1" showErrorMessage="1" xr:uid="{00000000-0002-0000-0200-000008000000}">
          <x14:formula1>
            <xm:f>'Opciones Tratamiento'!$B$2:$B$5</xm:f>
          </x14:formula1>
          <xm:sqref>AD12:AD71</xm:sqref>
        </x14:dataValidation>
        <x14:dataValidation type="list" allowBlank="1" showInputMessage="1" showErrorMessage="1" xr:uid="{00000000-0002-0000-0200-000009000000}">
          <x14:formula1>
            <xm:f>'Tabla Impacto'!$F$210:$F$221</xm:f>
          </x14:formula1>
          <xm:sqref>J12:J71</xm:sqref>
        </x14:dataValidation>
        <x14:dataValidation type="custom" allowBlank="1" showInputMessage="1" showErrorMessage="1" error="Recuerde que las acciones se generan bajo la medida de mitigar el riesgo" xr:uid="{00000000-0002-0000-0200-00000A000000}">
          <x14:formula1>
            <xm:f>IF(OR(AD12='Opciones Tratamiento'!$B$2,AD12='Opciones Tratamiento'!$B$3,AD12='Opciones Tratamiento'!$B$4),ISBLANK(AD12),ISTEXT(AD12))</xm:f>
          </x14:formula1>
          <xm:sqref>AE12:AE71</xm:sqref>
        </x14:dataValidation>
        <x14:dataValidation type="custom" allowBlank="1" showInputMessage="1" showErrorMessage="1" error="Recuerde que las acciones se generan bajo la medida de mitigar el riesgo" xr:uid="{00000000-0002-0000-0200-00000B000000}">
          <x14:formula1>
            <xm:f>IF(OR(AD12='Opciones Tratamiento'!$B$2,AD12='Opciones Tratamiento'!$B$3,AD12='Opciones Tratamiento'!$B$4),ISBLANK(AD12),ISTEXT(AD12))</xm:f>
          </x14:formula1>
          <xm:sqref>AF12:AF71</xm:sqref>
        </x14:dataValidation>
        <x14:dataValidation type="custom" allowBlank="1" showInputMessage="1" showErrorMessage="1" error="Recuerde que las acciones se generan bajo la medida de mitigar el riesgo" xr:uid="{00000000-0002-0000-0200-00000C000000}">
          <x14:formula1>
            <xm:f>IF(OR(AD12='Opciones Tratamiento'!$B$2,AD12='Opciones Tratamiento'!$B$3,AD12='Opciones Tratamiento'!$B$4),ISBLANK(AD12),ISTEXT(AD12))</xm:f>
          </x14:formula1>
          <xm:sqref>AG12:AH71</xm:sqref>
        </x14:dataValidation>
        <x14:dataValidation type="custom" allowBlank="1" showInputMessage="1" showErrorMessage="1" error="Recuerde que las acciones se generan bajo la medida de mitigar el riesgo" xr:uid="{00000000-0002-0000-0200-00000D000000}">
          <x14:formula1>
            <xm:f>IF(OR(AD12='Opciones Tratamiento'!$B$2,AD12='Opciones Tratamiento'!$B$3,AD12='Opciones Tratamiento'!$B$4),ISBLANK(AD12),ISTEXT(AD12))</xm:f>
          </x14:formula1>
          <xm:sqref>AI12:AI71</xm:sqref>
        </x14:dataValidation>
        <x14:dataValidation type="custom" allowBlank="1" showInputMessage="1" showErrorMessage="1" error="Recuerde que las acciones se generan bajo la medida de mitigar el riesgo" xr:uid="{00000000-0002-0000-0200-00000E000000}">
          <x14:formula1>
            <xm:f>IF(OR(AD12='Opciones Tratamiento'!$B$2,AD12='Opciones Tratamiento'!$B$3,AD12='Opciones Tratamiento'!$B$4),ISBLANK(AD12),ISTEXT(AD12))</xm:f>
          </x14:formula1>
          <xm:sqref>AJ12:AJ71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CU140"/>
  <sheetViews>
    <sheetView zoomScale="40" zoomScaleNormal="40" workbookViewId="0">
      <selection activeCell="AB20" sqref="AB20:AC21"/>
    </sheetView>
  </sheetViews>
  <sheetFormatPr defaultColWidth="11.42578125" defaultRowHeight="15"/>
  <cols>
    <col min="2" max="39" width="5.7109375" customWidth="1"/>
    <col min="41" max="46" width="5.7109375" customWidth="1"/>
  </cols>
  <sheetData>
    <row r="1" spans="1:99">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c r="CN1" s="83"/>
      <c r="CO1" s="83"/>
      <c r="CP1" s="83"/>
      <c r="CQ1" s="83"/>
      <c r="CR1" s="83"/>
      <c r="CS1" s="83"/>
      <c r="CT1" s="83"/>
      <c r="CU1" s="83"/>
    </row>
    <row r="2" spans="1:99" ht="18" customHeight="1">
      <c r="A2" s="83"/>
      <c r="B2" s="496" t="s">
        <v>165</v>
      </c>
      <c r="C2" s="496"/>
      <c r="D2" s="496"/>
      <c r="E2" s="496"/>
      <c r="F2" s="496"/>
      <c r="G2" s="496"/>
      <c r="H2" s="496"/>
      <c r="I2" s="496"/>
      <c r="J2" s="464" t="s">
        <v>23</v>
      </c>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c r="CN2" s="83"/>
      <c r="CO2" s="83"/>
      <c r="CP2" s="83"/>
      <c r="CQ2" s="83"/>
      <c r="CR2" s="83"/>
      <c r="CS2" s="83"/>
      <c r="CT2" s="83"/>
      <c r="CU2" s="83"/>
    </row>
    <row r="3" spans="1:99" ht="18.75" customHeight="1">
      <c r="A3" s="83"/>
      <c r="B3" s="496"/>
      <c r="C3" s="496"/>
      <c r="D3" s="496"/>
      <c r="E3" s="496"/>
      <c r="F3" s="496"/>
      <c r="G3" s="496"/>
      <c r="H3" s="496"/>
      <c r="I3" s="496"/>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c r="CN3" s="83"/>
      <c r="CO3" s="83"/>
      <c r="CP3" s="83"/>
      <c r="CQ3" s="83"/>
      <c r="CR3" s="83"/>
      <c r="CS3" s="83"/>
      <c r="CT3" s="83"/>
      <c r="CU3" s="83"/>
    </row>
    <row r="4" spans="1:99" ht="15" customHeight="1">
      <c r="A4" s="83"/>
      <c r="B4" s="496"/>
      <c r="C4" s="496"/>
      <c r="D4" s="496"/>
      <c r="E4" s="496"/>
      <c r="F4" s="496"/>
      <c r="G4" s="496"/>
      <c r="H4" s="496"/>
      <c r="I4" s="496"/>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464"/>
      <c r="AL4" s="464"/>
      <c r="AM4" s="46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c r="CN4" s="83"/>
      <c r="CO4" s="83"/>
      <c r="CP4" s="83"/>
      <c r="CQ4" s="83"/>
      <c r="CR4" s="83"/>
      <c r="CS4" s="83"/>
      <c r="CT4" s="83"/>
      <c r="CU4" s="83"/>
    </row>
    <row r="5" spans="1:99"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c r="BV5" s="83"/>
      <c r="BW5" s="83"/>
      <c r="BX5" s="83"/>
      <c r="BY5" s="83"/>
      <c r="BZ5" s="83"/>
      <c r="CA5" s="83"/>
      <c r="CB5" s="83"/>
      <c r="CC5" s="83"/>
      <c r="CD5" s="83"/>
      <c r="CE5" s="83"/>
      <c r="CF5" s="83"/>
      <c r="CG5" s="83"/>
      <c r="CH5" s="83"/>
      <c r="CI5" s="83"/>
      <c r="CJ5" s="83"/>
      <c r="CK5" s="83"/>
      <c r="CL5" s="83"/>
      <c r="CM5" s="83"/>
      <c r="CN5" s="83"/>
      <c r="CO5" s="83"/>
      <c r="CP5" s="83"/>
      <c r="CQ5" s="83"/>
      <c r="CR5" s="83"/>
      <c r="CS5" s="83"/>
      <c r="CT5" s="83"/>
      <c r="CU5" s="83"/>
    </row>
    <row r="6" spans="1:99" ht="15" customHeight="1">
      <c r="A6" s="83"/>
      <c r="B6" s="411" t="s">
        <v>166</v>
      </c>
      <c r="C6" s="411"/>
      <c r="D6" s="412"/>
      <c r="E6" s="449" t="s">
        <v>167</v>
      </c>
      <c r="F6" s="450"/>
      <c r="G6" s="450"/>
      <c r="H6" s="450"/>
      <c r="I6" s="451"/>
      <c r="J6" s="460" t="str">
        <f>IF(AND('Mapa de Riesgos'!$H$12="Muy Alta",'Mapa de Riesgos'!$L$12="Leve"),CONCATENATE("R",'Mapa de Riesgos'!$A$12),"")</f>
        <v/>
      </c>
      <c r="K6" s="461"/>
      <c r="L6" s="461" t="str">
        <f>IF(AND('Mapa de Riesgos'!$H$18="Muy Alta",'Mapa de Riesgos'!$L$18="Leve"),CONCATENATE("R",'Mapa de Riesgos'!$A$18),"")</f>
        <v/>
      </c>
      <c r="M6" s="461"/>
      <c r="N6" s="461" t="str">
        <f>IF(AND('Mapa de Riesgos'!$H$24="Muy Alta",'Mapa de Riesgos'!$L$24="Leve"),CONCATENATE("R",'Mapa de Riesgos'!$A$24),"")</f>
        <v/>
      </c>
      <c r="O6" s="463"/>
      <c r="P6" s="460" t="str">
        <f>IF(AND('Mapa de Riesgos'!$H$12="Muy Alta",'Mapa de Riesgos'!$L$12="Menor"),CONCATENATE("R",'Mapa de Riesgos'!$A$12),"")</f>
        <v/>
      </c>
      <c r="Q6" s="461"/>
      <c r="R6" s="461" t="str">
        <f>IF(AND('Mapa de Riesgos'!$H$18="Muy Alta",'Mapa de Riesgos'!$L$18="Menor"),CONCATENATE("R",'Mapa de Riesgos'!$A$18),"")</f>
        <v/>
      </c>
      <c r="S6" s="461"/>
      <c r="T6" s="461" t="str">
        <f>IF(AND('Mapa de Riesgos'!$H$24="Muy Alta",'Mapa de Riesgos'!$L$24="Menor"),CONCATENATE("R",'Mapa de Riesgos'!$A$24),"")</f>
        <v/>
      </c>
      <c r="U6" s="463"/>
      <c r="V6" s="460" t="str">
        <f>IF(AND('Mapa de Riesgos'!$H$12="Muy Alta",'Mapa de Riesgos'!$L$12="Moderado"),CONCATENATE("R",'Mapa de Riesgos'!$A$12),"")</f>
        <v/>
      </c>
      <c r="W6" s="461"/>
      <c r="X6" s="461" t="str">
        <f>IF(AND('Mapa de Riesgos'!$H$18="Muy Alta",'Mapa de Riesgos'!$L$18="Moderado"),CONCATENATE("R",'Mapa de Riesgos'!$A$18),"")</f>
        <v/>
      </c>
      <c r="Y6" s="461"/>
      <c r="Z6" s="461" t="str">
        <f>IF(AND('Mapa de Riesgos'!$H$24="Muy Alta",'Mapa de Riesgos'!$L$24="Moderado"),CONCATENATE("R",'Mapa de Riesgos'!$A$24),"")</f>
        <v/>
      </c>
      <c r="AA6" s="463"/>
      <c r="AB6" s="460" t="str">
        <f>IF(AND('Mapa de Riesgos'!$H$12="Muy Alta",'Mapa de Riesgos'!$L$12="Mayor"),CONCATENATE("R",'Mapa de Riesgos'!$A$12),"")</f>
        <v/>
      </c>
      <c r="AC6" s="461"/>
      <c r="AD6" s="461" t="str">
        <f>IF(AND('Mapa de Riesgos'!$H$18="Muy Alta",'Mapa de Riesgos'!$L$18="Mayor"),CONCATENATE("R",'Mapa de Riesgos'!$A$18),"")</f>
        <v/>
      </c>
      <c r="AE6" s="461"/>
      <c r="AF6" s="461" t="str">
        <f>IF(AND('Mapa de Riesgos'!$H$24="Muy Alta",'Mapa de Riesgos'!$L$24="Mayor"),CONCATENATE("R",'Mapa de Riesgos'!$A$24),"")</f>
        <v/>
      </c>
      <c r="AG6" s="463"/>
      <c r="AH6" s="475" t="str">
        <f>IF(AND('Mapa de Riesgos'!$H$12="Muy Alta",'Mapa de Riesgos'!$L$12="Catastrófico"),CONCATENATE("R",'Mapa de Riesgos'!$A$12),"")</f>
        <v/>
      </c>
      <c r="AI6" s="476"/>
      <c r="AJ6" s="476" t="str">
        <f>IF(AND('Mapa de Riesgos'!$H$18="Muy Alta",'Mapa de Riesgos'!$L$18="Catastrófico"),CONCATENATE("R",'Mapa de Riesgos'!$A$18),"")</f>
        <v/>
      </c>
      <c r="AK6" s="476"/>
      <c r="AL6" s="476" t="str">
        <f>IF(AND('Mapa de Riesgos'!$H$24="Muy Alta",'Mapa de Riesgos'!$L$24="Catastrófico"),CONCATENATE("R",'Mapa de Riesgos'!$A$24),"")</f>
        <v/>
      </c>
      <c r="AM6" s="477"/>
      <c r="AO6" s="413" t="s">
        <v>168</v>
      </c>
      <c r="AP6" s="414"/>
      <c r="AQ6" s="414"/>
      <c r="AR6" s="414"/>
      <c r="AS6" s="414"/>
      <c r="AT6" s="41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c r="BY6" s="83"/>
      <c r="BZ6" s="83"/>
      <c r="CA6" s="83"/>
      <c r="CB6" s="83"/>
    </row>
    <row r="7" spans="1:99" ht="15" customHeight="1">
      <c r="A7" s="83"/>
      <c r="B7" s="411"/>
      <c r="C7" s="411"/>
      <c r="D7" s="412"/>
      <c r="E7" s="452"/>
      <c r="F7" s="453"/>
      <c r="G7" s="453"/>
      <c r="H7" s="453"/>
      <c r="I7" s="454"/>
      <c r="J7" s="462"/>
      <c r="K7" s="458"/>
      <c r="L7" s="458"/>
      <c r="M7" s="458"/>
      <c r="N7" s="458"/>
      <c r="O7" s="459"/>
      <c r="P7" s="462"/>
      <c r="Q7" s="458"/>
      <c r="R7" s="458"/>
      <c r="S7" s="458"/>
      <c r="T7" s="458"/>
      <c r="U7" s="459"/>
      <c r="V7" s="462"/>
      <c r="W7" s="458"/>
      <c r="X7" s="458"/>
      <c r="Y7" s="458"/>
      <c r="Z7" s="458"/>
      <c r="AA7" s="459"/>
      <c r="AB7" s="462"/>
      <c r="AC7" s="458"/>
      <c r="AD7" s="458"/>
      <c r="AE7" s="458"/>
      <c r="AF7" s="458"/>
      <c r="AG7" s="459"/>
      <c r="AH7" s="469"/>
      <c r="AI7" s="470"/>
      <c r="AJ7" s="470"/>
      <c r="AK7" s="470"/>
      <c r="AL7" s="470"/>
      <c r="AM7" s="471"/>
      <c r="AN7" s="83"/>
      <c r="AO7" s="416"/>
      <c r="AP7" s="417"/>
      <c r="AQ7" s="417"/>
      <c r="AR7" s="417"/>
      <c r="AS7" s="417"/>
      <c r="AT7" s="41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c r="BY7" s="83"/>
      <c r="BZ7" s="83"/>
      <c r="CA7" s="83"/>
      <c r="CB7" s="83"/>
    </row>
    <row r="8" spans="1:99" ht="15" customHeight="1">
      <c r="A8" s="83"/>
      <c r="B8" s="411"/>
      <c r="C8" s="411"/>
      <c r="D8" s="412"/>
      <c r="E8" s="452"/>
      <c r="F8" s="453"/>
      <c r="G8" s="453"/>
      <c r="H8" s="453"/>
      <c r="I8" s="454"/>
      <c r="J8" s="462" t="str">
        <f>IF(AND('Mapa de Riesgos'!$H$30="Muy Alta",'Mapa de Riesgos'!$L$30="Leve"),CONCATENATE("R",'Mapa de Riesgos'!$A$30),"")</f>
        <v/>
      </c>
      <c r="K8" s="458"/>
      <c r="L8" s="458" t="str">
        <f>IF(AND('Mapa de Riesgos'!$H$36="Muy Alta",'Mapa de Riesgos'!$L$36="Leve"),CONCATENATE("R",'Mapa de Riesgos'!$A$36),"")</f>
        <v/>
      </c>
      <c r="M8" s="458"/>
      <c r="N8" s="458" t="str">
        <f>IF(AND('Mapa de Riesgos'!$H$42="Muy Alta",'Mapa de Riesgos'!$L$42="Leve"),CONCATENATE("R",'Mapa de Riesgos'!$A$42),"")</f>
        <v/>
      </c>
      <c r="O8" s="459"/>
      <c r="P8" s="462" t="str">
        <f>IF(AND('Mapa de Riesgos'!$H$30="Muy Alta",'Mapa de Riesgos'!$L$30="Menor"),CONCATENATE("R",'Mapa de Riesgos'!$A$30),"")</f>
        <v/>
      </c>
      <c r="Q8" s="458"/>
      <c r="R8" s="458" t="str">
        <f>IF(AND('Mapa de Riesgos'!$H$36="Muy Alta",'Mapa de Riesgos'!$L$36="Menor"),CONCATENATE("R",'Mapa de Riesgos'!$A$36),"")</f>
        <v/>
      </c>
      <c r="S8" s="458"/>
      <c r="T8" s="458" t="str">
        <f>IF(AND('Mapa de Riesgos'!$H$42="Muy Alta",'Mapa de Riesgos'!$L$42="Menor"),CONCATENATE("R",'Mapa de Riesgos'!$A$42),"")</f>
        <v/>
      </c>
      <c r="U8" s="459"/>
      <c r="V8" s="462" t="str">
        <f>IF(AND('Mapa de Riesgos'!$H$30="Muy Alta",'Mapa de Riesgos'!$L$30="Moderado"),CONCATENATE("R",'Mapa de Riesgos'!$A$30),"")</f>
        <v/>
      </c>
      <c r="W8" s="458"/>
      <c r="X8" s="458" t="str">
        <f>IF(AND('Mapa de Riesgos'!$H$36="Muy Alta",'Mapa de Riesgos'!$L$36="Moderado"),CONCATENATE("R",'Mapa de Riesgos'!$A$36),"")</f>
        <v/>
      </c>
      <c r="Y8" s="458"/>
      <c r="Z8" s="458" t="str">
        <f>IF(AND('Mapa de Riesgos'!$H$42="Muy Alta",'Mapa de Riesgos'!$L$42="Moderado"),CONCATENATE("R",'Mapa de Riesgos'!$A$42),"")</f>
        <v/>
      </c>
      <c r="AA8" s="459"/>
      <c r="AB8" s="462" t="str">
        <f>IF(AND('Mapa de Riesgos'!$H$30="Muy Alta",'Mapa de Riesgos'!$L$30="Mayor"),CONCATENATE("R",'Mapa de Riesgos'!$A$30),"")</f>
        <v/>
      </c>
      <c r="AC8" s="458"/>
      <c r="AD8" s="458" t="str">
        <f>IF(AND('Mapa de Riesgos'!$H$36="Muy Alta",'Mapa de Riesgos'!$L$36="Mayor"),CONCATENATE("R",'Mapa de Riesgos'!$A$36),"")</f>
        <v/>
      </c>
      <c r="AE8" s="458"/>
      <c r="AF8" s="458" t="str">
        <f>IF(AND('Mapa de Riesgos'!$H$42="Muy Alta",'Mapa de Riesgos'!$L$42="Mayor"),CONCATENATE("R",'Mapa de Riesgos'!$A$42),"")</f>
        <v/>
      </c>
      <c r="AG8" s="459"/>
      <c r="AH8" s="469" t="str">
        <f>IF(AND('Mapa de Riesgos'!$H$30="Muy Alta",'Mapa de Riesgos'!$L$30="Catastrófico"),CONCATENATE("R",'Mapa de Riesgos'!$A$30),"")</f>
        <v/>
      </c>
      <c r="AI8" s="470"/>
      <c r="AJ8" s="470" t="str">
        <f>IF(AND('Mapa de Riesgos'!$H$36="Muy Alta",'Mapa de Riesgos'!$L$36="Catastrófico"),CONCATENATE("R",'Mapa de Riesgos'!$A$36),"")</f>
        <v/>
      </c>
      <c r="AK8" s="470"/>
      <c r="AL8" s="470" t="str">
        <f>IF(AND('Mapa de Riesgos'!$H$42="Muy Alta",'Mapa de Riesgos'!$L$42="Catastrófico"),CONCATENATE("R",'Mapa de Riesgos'!$A$42),"")</f>
        <v/>
      </c>
      <c r="AM8" s="471"/>
      <c r="AN8" s="83"/>
      <c r="AO8" s="416"/>
      <c r="AP8" s="417"/>
      <c r="AQ8" s="417"/>
      <c r="AR8" s="417"/>
      <c r="AS8" s="417"/>
      <c r="AT8" s="41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c r="BY8" s="83"/>
      <c r="BZ8" s="83"/>
      <c r="CA8" s="83"/>
      <c r="CB8" s="83"/>
    </row>
    <row r="9" spans="1:99" ht="15" customHeight="1">
      <c r="A9" s="83"/>
      <c r="B9" s="411"/>
      <c r="C9" s="411"/>
      <c r="D9" s="412"/>
      <c r="E9" s="452"/>
      <c r="F9" s="453"/>
      <c r="G9" s="453"/>
      <c r="H9" s="453"/>
      <c r="I9" s="454"/>
      <c r="J9" s="462"/>
      <c r="K9" s="458"/>
      <c r="L9" s="458"/>
      <c r="M9" s="458"/>
      <c r="N9" s="458"/>
      <c r="O9" s="459"/>
      <c r="P9" s="462"/>
      <c r="Q9" s="458"/>
      <c r="R9" s="458"/>
      <c r="S9" s="458"/>
      <c r="T9" s="458"/>
      <c r="U9" s="459"/>
      <c r="V9" s="462"/>
      <c r="W9" s="458"/>
      <c r="X9" s="458"/>
      <c r="Y9" s="458"/>
      <c r="Z9" s="458"/>
      <c r="AA9" s="459"/>
      <c r="AB9" s="462"/>
      <c r="AC9" s="458"/>
      <c r="AD9" s="458"/>
      <c r="AE9" s="458"/>
      <c r="AF9" s="458"/>
      <c r="AG9" s="459"/>
      <c r="AH9" s="469"/>
      <c r="AI9" s="470"/>
      <c r="AJ9" s="470"/>
      <c r="AK9" s="470"/>
      <c r="AL9" s="470"/>
      <c r="AM9" s="471"/>
      <c r="AN9" s="83"/>
      <c r="AO9" s="416"/>
      <c r="AP9" s="417"/>
      <c r="AQ9" s="417"/>
      <c r="AR9" s="417"/>
      <c r="AS9" s="417"/>
      <c r="AT9" s="41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c r="BY9" s="83"/>
      <c r="BZ9" s="83"/>
      <c r="CA9" s="83"/>
      <c r="CB9" s="83"/>
    </row>
    <row r="10" spans="1:99" ht="15" customHeight="1">
      <c r="A10" s="83"/>
      <c r="B10" s="411"/>
      <c r="C10" s="411"/>
      <c r="D10" s="412"/>
      <c r="E10" s="452"/>
      <c r="F10" s="453"/>
      <c r="G10" s="453"/>
      <c r="H10" s="453"/>
      <c r="I10" s="454"/>
      <c r="J10" s="462" t="str">
        <f>IF(AND('Mapa de Riesgos'!$H$48="Muy Alta",'Mapa de Riesgos'!$L$48="Leve"),CONCATENATE("R",'Mapa de Riesgos'!$A$48),"")</f>
        <v/>
      </c>
      <c r="K10" s="458"/>
      <c r="L10" s="458" t="str">
        <f>IF(AND('Mapa de Riesgos'!$H$54="Muy Alta",'Mapa de Riesgos'!$L$54="Leve"),CONCATENATE("R",'Mapa de Riesgos'!$A$54),"")</f>
        <v/>
      </c>
      <c r="M10" s="458"/>
      <c r="N10" s="458" t="str">
        <f>IF(AND('Mapa de Riesgos'!$H$60="Muy Alta",'Mapa de Riesgos'!$L$60="Leve"),CONCATENATE("R",'Mapa de Riesgos'!$A$60),"")</f>
        <v/>
      </c>
      <c r="O10" s="459"/>
      <c r="P10" s="462" t="str">
        <f>IF(AND('Mapa de Riesgos'!$H$48="Muy Alta",'Mapa de Riesgos'!$L$48="Menor"),CONCATENATE("R",'Mapa de Riesgos'!$A$48),"")</f>
        <v/>
      </c>
      <c r="Q10" s="458"/>
      <c r="R10" s="458" t="str">
        <f>IF(AND('Mapa de Riesgos'!$H$54="Muy Alta",'Mapa de Riesgos'!$L$54="Menor"),CONCATENATE("R",'Mapa de Riesgos'!$A$54),"")</f>
        <v/>
      </c>
      <c r="S10" s="458"/>
      <c r="T10" s="458" t="str">
        <f>IF(AND('Mapa de Riesgos'!$H$60="Muy Alta",'Mapa de Riesgos'!$L$60="Menor"),CONCATENATE("R",'Mapa de Riesgos'!$A$60),"")</f>
        <v/>
      </c>
      <c r="U10" s="459"/>
      <c r="V10" s="462" t="str">
        <f>IF(AND('Mapa de Riesgos'!$H$48="Muy Alta",'Mapa de Riesgos'!$L$48="Moderado"),CONCATENATE("R",'Mapa de Riesgos'!$A$48),"")</f>
        <v/>
      </c>
      <c r="W10" s="458"/>
      <c r="X10" s="458" t="str">
        <f>IF(AND('Mapa de Riesgos'!$H$54="Muy Alta",'Mapa de Riesgos'!$L$54="Moderado"),CONCATENATE("R",'Mapa de Riesgos'!$A$54),"")</f>
        <v/>
      </c>
      <c r="Y10" s="458"/>
      <c r="Z10" s="458" t="str">
        <f>IF(AND('Mapa de Riesgos'!$H$60="Muy Alta",'Mapa de Riesgos'!$L$60="Moderado"),CONCATENATE("R",'Mapa de Riesgos'!$A$60),"")</f>
        <v/>
      </c>
      <c r="AA10" s="459"/>
      <c r="AB10" s="462" t="str">
        <f>IF(AND('Mapa de Riesgos'!$H$48="Muy Alta",'Mapa de Riesgos'!$L$48="Mayor"),CONCATENATE("R",'Mapa de Riesgos'!$A$48),"")</f>
        <v/>
      </c>
      <c r="AC10" s="458"/>
      <c r="AD10" s="458" t="str">
        <f>IF(AND('Mapa de Riesgos'!$H$54="Muy Alta",'Mapa de Riesgos'!$L$54="Mayor"),CONCATENATE("R",'Mapa de Riesgos'!$A$54),"")</f>
        <v/>
      </c>
      <c r="AE10" s="458"/>
      <c r="AF10" s="458" t="str">
        <f>IF(AND('Mapa de Riesgos'!$H$60="Muy Alta",'Mapa de Riesgos'!$L$60="Mayor"),CONCATENATE("R",'Mapa de Riesgos'!$A$60),"")</f>
        <v/>
      </c>
      <c r="AG10" s="459"/>
      <c r="AH10" s="469" t="str">
        <f>IF(AND('Mapa de Riesgos'!$H$48="Muy Alta",'Mapa de Riesgos'!$L$48="Catastrófico"),CONCATENATE("R",'Mapa de Riesgos'!$A$48),"")</f>
        <v/>
      </c>
      <c r="AI10" s="470"/>
      <c r="AJ10" s="470" t="str">
        <f>IF(AND('Mapa de Riesgos'!$H$54="Muy Alta",'Mapa de Riesgos'!$L$54="Catastrófico"),CONCATENATE("R",'Mapa de Riesgos'!$A$54),"")</f>
        <v/>
      </c>
      <c r="AK10" s="470"/>
      <c r="AL10" s="470" t="str">
        <f>IF(AND('Mapa de Riesgos'!$H$60="Muy Alta",'Mapa de Riesgos'!$L$60="Catastrófico"),CONCATENATE("R",'Mapa de Riesgos'!$A$60),"")</f>
        <v/>
      </c>
      <c r="AM10" s="471"/>
      <c r="AN10" s="83"/>
      <c r="AO10" s="416"/>
      <c r="AP10" s="417"/>
      <c r="AQ10" s="417"/>
      <c r="AR10" s="417"/>
      <c r="AS10" s="417"/>
      <c r="AT10" s="41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c r="BY10" s="83"/>
      <c r="BZ10" s="83"/>
      <c r="CA10" s="83"/>
      <c r="CB10" s="83"/>
    </row>
    <row r="11" spans="1:99" ht="15" customHeight="1">
      <c r="A11" s="83"/>
      <c r="B11" s="411"/>
      <c r="C11" s="411"/>
      <c r="D11" s="412"/>
      <c r="E11" s="452"/>
      <c r="F11" s="453"/>
      <c r="G11" s="453"/>
      <c r="H11" s="453"/>
      <c r="I11" s="454"/>
      <c r="J11" s="462"/>
      <c r="K11" s="458"/>
      <c r="L11" s="458"/>
      <c r="M11" s="458"/>
      <c r="N11" s="458"/>
      <c r="O11" s="459"/>
      <c r="P11" s="462"/>
      <c r="Q11" s="458"/>
      <c r="R11" s="458"/>
      <c r="S11" s="458"/>
      <c r="T11" s="458"/>
      <c r="U11" s="459"/>
      <c r="V11" s="462"/>
      <c r="W11" s="458"/>
      <c r="X11" s="458"/>
      <c r="Y11" s="458"/>
      <c r="Z11" s="458"/>
      <c r="AA11" s="459"/>
      <c r="AB11" s="462"/>
      <c r="AC11" s="458"/>
      <c r="AD11" s="458"/>
      <c r="AE11" s="458"/>
      <c r="AF11" s="458"/>
      <c r="AG11" s="459"/>
      <c r="AH11" s="469"/>
      <c r="AI11" s="470"/>
      <c r="AJ11" s="470"/>
      <c r="AK11" s="470"/>
      <c r="AL11" s="470"/>
      <c r="AM11" s="471"/>
      <c r="AN11" s="83"/>
      <c r="AO11" s="416"/>
      <c r="AP11" s="417"/>
      <c r="AQ11" s="417"/>
      <c r="AR11" s="417"/>
      <c r="AS11" s="417"/>
      <c r="AT11" s="41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c r="BY11" s="83"/>
      <c r="BZ11" s="83"/>
      <c r="CA11" s="83"/>
      <c r="CB11" s="83"/>
    </row>
    <row r="12" spans="1:99" ht="15" customHeight="1">
      <c r="A12" s="83"/>
      <c r="B12" s="411"/>
      <c r="C12" s="411"/>
      <c r="D12" s="412"/>
      <c r="E12" s="452"/>
      <c r="F12" s="453"/>
      <c r="G12" s="453"/>
      <c r="H12" s="453"/>
      <c r="I12" s="454"/>
      <c r="J12" s="462" t="str">
        <f>IF(AND('Mapa de Riesgos'!$H$66="Muy Alta",'Mapa de Riesgos'!$L$66="Leve"),CONCATENATE("R",'Mapa de Riesgos'!$A$66),"")</f>
        <v/>
      </c>
      <c r="K12" s="458"/>
      <c r="L12" s="458" t="str">
        <f>IF(AND('Mapa de Riesgos'!$H$72="Muy Alta",'Mapa de Riesgos'!$L$72="Leve"),CONCATENATE("R",'Mapa de Riesgos'!$A$72),"")</f>
        <v/>
      </c>
      <c r="M12" s="458"/>
      <c r="N12" s="458" t="str">
        <f>IF(AND('Mapa de Riesgos'!$H$78="Muy Alta",'Mapa de Riesgos'!$L$78="Leve"),CONCATENATE("R",'Mapa de Riesgos'!$A$78),"")</f>
        <v/>
      </c>
      <c r="O12" s="459"/>
      <c r="P12" s="462" t="str">
        <f>IF(AND('Mapa de Riesgos'!$H$66="Muy Alta",'Mapa de Riesgos'!$L$66="Menor"),CONCATENATE("R",'Mapa de Riesgos'!$A$66),"")</f>
        <v/>
      </c>
      <c r="Q12" s="458"/>
      <c r="R12" s="458" t="str">
        <f>IF(AND('Mapa de Riesgos'!$H$72="Muy Alta",'Mapa de Riesgos'!$L$72="Menor"),CONCATENATE("R",'Mapa de Riesgos'!$A$72),"")</f>
        <v/>
      </c>
      <c r="S12" s="458"/>
      <c r="T12" s="458" t="str">
        <f>IF(AND('Mapa de Riesgos'!$H$78="Muy Alta",'Mapa de Riesgos'!$L$78="Menor"),CONCATENATE("R",'Mapa de Riesgos'!$A$78),"")</f>
        <v/>
      </c>
      <c r="U12" s="459"/>
      <c r="V12" s="462" t="str">
        <f>IF(AND('Mapa de Riesgos'!$H$66="Muy Alta",'Mapa de Riesgos'!$L$66="Moderado"),CONCATENATE("R",'Mapa de Riesgos'!$A$66),"")</f>
        <v/>
      </c>
      <c r="W12" s="458"/>
      <c r="X12" s="458" t="str">
        <f>IF(AND('Mapa de Riesgos'!$H$72="Muy Alta",'Mapa de Riesgos'!$L$72="Moderado"),CONCATENATE("R",'Mapa de Riesgos'!$A$72),"")</f>
        <v/>
      </c>
      <c r="Y12" s="458"/>
      <c r="Z12" s="458" t="str">
        <f>IF(AND('Mapa de Riesgos'!$H$78="Muy Alta",'Mapa de Riesgos'!$L$78="Moderado"),CONCATENATE("R",'Mapa de Riesgos'!$A$78),"")</f>
        <v/>
      </c>
      <c r="AA12" s="459"/>
      <c r="AB12" s="462" t="str">
        <f>IF(AND('Mapa de Riesgos'!$H$66="Muy Alta",'Mapa de Riesgos'!$L$66="Mayor"),CONCATENATE("R",'Mapa de Riesgos'!$A$66),"")</f>
        <v/>
      </c>
      <c r="AC12" s="458"/>
      <c r="AD12" s="458" t="str">
        <f>IF(AND('Mapa de Riesgos'!$H$72="Muy Alta",'Mapa de Riesgos'!$L$72="Mayor"),CONCATENATE("R",'Mapa de Riesgos'!$A$72),"")</f>
        <v/>
      </c>
      <c r="AE12" s="458"/>
      <c r="AF12" s="458" t="str">
        <f>IF(AND('Mapa de Riesgos'!$H$78="Muy Alta",'Mapa de Riesgos'!$L$78="Mayor"),CONCATENATE("R",'Mapa de Riesgos'!$A$78),"")</f>
        <v/>
      </c>
      <c r="AG12" s="459"/>
      <c r="AH12" s="469" t="str">
        <f>IF(AND('Mapa de Riesgos'!$H$66="Muy Alta",'Mapa de Riesgos'!$L$66="Catastrófico"),CONCATENATE("R",'Mapa de Riesgos'!$A$66),"")</f>
        <v/>
      </c>
      <c r="AI12" s="470"/>
      <c r="AJ12" s="470" t="str">
        <f>IF(AND('Mapa de Riesgos'!$H$72="Muy Alta",'Mapa de Riesgos'!$L$72="Catastrófico"),CONCATENATE("R",'Mapa de Riesgos'!$A$72),"")</f>
        <v/>
      </c>
      <c r="AK12" s="470"/>
      <c r="AL12" s="470" t="str">
        <f>IF(AND('Mapa de Riesgos'!$H$78="Muy Alta",'Mapa de Riesgos'!$L$78="Catastrófico"),CONCATENATE("R",'Mapa de Riesgos'!$A$78),"")</f>
        <v/>
      </c>
      <c r="AM12" s="471"/>
      <c r="AN12" s="83"/>
      <c r="AO12" s="416"/>
      <c r="AP12" s="417"/>
      <c r="AQ12" s="417"/>
      <c r="AR12" s="417"/>
      <c r="AS12" s="417"/>
      <c r="AT12" s="41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c r="BY12" s="83"/>
      <c r="BZ12" s="83"/>
      <c r="CA12" s="83"/>
      <c r="CB12" s="83"/>
    </row>
    <row r="13" spans="1:99" ht="15.75" customHeight="1" thickBot="1">
      <c r="A13" s="83"/>
      <c r="B13" s="411"/>
      <c r="C13" s="411"/>
      <c r="D13" s="412"/>
      <c r="E13" s="455"/>
      <c r="F13" s="456"/>
      <c r="G13" s="456"/>
      <c r="H13" s="456"/>
      <c r="I13" s="457"/>
      <c r="J13" s="462"/>
      <c r="K13" s="458"/>
      <c r="L13" s="458"/>
      <c r="M13" s="458"/>
      <c r="N13" s="458"/>
      <c r="O13" s="459"/>
      <c r="P13" s="462"/>
      <c r="Q13" s="458"/>
      <c r="R13" s="458"/>
      <c r="S13" s="458"/>
      <c r="T13" s="458"/>
      <c r="U13" s="459"/>
      <c r="V13" s="462"/>
      <c r="W13" s="458"/>
      <c r="X13" s="458"/>
      <c r="Y13" s="458"/>
      <c r="Z13" s="458"/>
      <c r="AA13" s="459"/>
      <c r="AB13" s="462"/>
      <c r="AC13" s="458"/>
      <c r="AD13" s="458"/>
      <c r="AE13" s="458"/>
      <c r="AF13" s="458"/>
      <c r="AG13" s="459"/>
      <c r="AH13" s="472"/>
      <c r="AI13" s="473"/>
      <c r="AJ13" s="473"/>
      <c r="AK13" s="473"/>
      <c r="AL13" s="473"/>
      <c r="AM13" s="474"/>
      <c r="AN13" s="83"/>
      <c r="AO13" s="419"/>
      <c r="AP13" s="420"/>
      <c r="AQ13" s="420"/>
      <c r="AR13" s="420"/>
      <c r="AS13" s="420"/>
      <c r="AT13" s="421"/>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c r="BY13" s="83"/>
      <c r="BZ13" s="83"/>
      <c r="CA13" s="83"/>
      <c r="CB13" s="83"/>
    </row>
    <row r="14" spans="1:99" ht="15" customHeight="1">
      <c r="A14" s="83"/>
      <c r="B14" s="411"/>
      <c r="C14" s="411"/>
      <c r="D14" s="412"/>
      <c r="E14" s="449" t="s">
        <v>169</v>
      </c>
      <c r="F14" s="450"/>
      <c r="G14" s="450"/>
      <c r="H14" s="450"/>
      <c r="I14" s="450"/>
      <c r="J14" s="484" t="str">
        <f>IF(AND('Mapa de Riesgos'!$H$12="Alta",'Mapa de Riesgos'!$L$12="Leve"),CONCATENATE("R",'Mapa de Riesgos'!$A$12),"")</f>
        <v/>
      </c>
      <c r="K14" s="485"/>
      <c r="L14" s="485" t="str">
        <f>IF(AND('Mapa de Riesgos'!$H$18="Alta",'Mapa de Riesgos'!$L$18="Leve"),CONCATENATE("R",'Mapa de Riesgos'!$A$18),"")</f>
        <v/>
      </c>
      <c r="M14" s="485"/>
      <c r="N14" s="485" t="str">
        <f>IF(AND('Mapa de Riesgos'!$H$24="Alta",'Mapa de Riesgos'!$L$24="Leve"),CONCATENATE("R",'Mapa de Riesgos'!$A$24),"")</f>
        <v/>
      </c>
      <c r="O14" s="486"/>
      <c r="P14" s="484" t="str">
        <f>IF(AND('Mapa de Riesgos'!$H$12="Alta",'Mapa de Riesgos'!$L$12="Menor"),CONCATENATE("R",'Mapa de Riesgos'!$A$12),"")</f>
        <v/>
      </c>
      <c r="Q14" s="485"/>
      <c r="R14" s="485" t="str">
        <f>IF(AND('Mapa de Riesgos'!$H$18="Alta",'Mapa de Riesgos'!$L$18="Menor"),CONCATENATE("R",'Mapa de Riesgos'!$A$18),"")</f>
        <v/>
      </c>
      <c r="S14" s="485"/>
      <c r="T14" s="485" t="str">
        <f>IF(AND('Mapa de Riesgos'!$H$24="Alta",'Mapa de Riesgos'!$L$24="Menor"),CONCATENATE("R",'Mapa de Riesgos'!$A$24),"")</f>
        <v/>
      </c>
      <c r="U14" s="486"/>
      <c r="V14" s="460" t="str">
        <f>IF(AND('Mapa de Riesgos'!$H$12="Alta",'Mapa de Riesgos'!$L$12="Moderado"),CONCATENATE("R",'Mapa de Riesgos'!$A$12),"")</f>
        <v/>
      </c>
      <c r="W14" s="461"/>
      <c r="X14" s="461" t="str">
        <f>IF(AND('Mapa de Riesgos'!$H$18="Alta",'Mapa de Riesgos'!$L$18="Moderado"),CONCATENATE("R",'Mapa de Riesgos'!$A$18),"")</f>
        <v/>
      </c>
      <c r="Y14" s="461"/>
      <c r="Z14" s="461" t="str">
        <f>IF(AND('Mapa de Riesgos'!$H$24="Alta",'Mapa de Riesgos'!$L$24="Moderado"),CONCATENATE("R",'Mapa de Riesgos'!$A$24),"")</f>
        <v/>
      </c>
      <c r="AA14" s="463"/>
      <c r="AB14" s="460" t="str">
        <f>IF(AND('Mapa de Riesgos'!$H$12="Alta",'Mapa de Riesgos'!$L$12="Mayor"),CONCATENATE("R",'Mapa de Riesgos'!$A$12),"")</f>
        <v/>
      </c>
      <c r="AC14" s="461"/>
      <c r="AD14" s="461" t="str">
        <f>IF(AND('Mapa de Riesgos'!$H$18="Alta",'Mapa de Riesgos'!$L$18="Mayor"),CONCATENATE("R",'Mapa de Riesgos'!$A$18),"")</f>
        <v/>
      </c>
      <c r="AE14" s="461"/>
      <c r="AF14" s="461" t="str">
        <f>IF(AND('Mapa de Riesgos'!$H$24="Alta",'Mapa de Riesgos'!$L$24="Mayor"),CONCATENATE("R",'Mapa de Riesgos'!$A$24),"")</f>
        <v/>
      </c>
      <c r="AG14" s="463"/>
      <c r="AH14" s="475" t="str">
        <f>IF(AND('Mapa de Riesgos'!$H$12="Alta",'Mapa de Riesgos'!$L$12="Catastrófico"),CONCATENATE("R",'Mapa de Riesgos'!$A$12),"")</f>
        <v/>
      </c>
      <c r="AI14" s="476"/>
      <c r="AJ14" s="476" t="str">
        <f>IF(AND('Mapa de Riesgos'!$H$18="Alta",'Mapa de Riesgos'!$L$18="Catastrófico"),CONCATENATE("R",'Mapa de Riesgos'!$A$18),"")</f>
        <v/>
      </c>
      <c r="AK14" s="476"/>
      <c r="AL14" s="476" t="str">
        <f>IF(AND('Mapa de Riesgos'!$H$24="Alta",'Mapa de Riesgos'!$L$24="Catastrófico"),CONCATENATE("R",'Mapa de Riesgos'!$A$24),"")</f>
        <v/>
      </c>
      <c r="AM14" s="477"/>
      <c r="AN14" s="83"/>
      <c r="AO14" s="422" t="s">
        <v>170</v>
      </c>
      <c r="AP14" s="423"/>
      <c r="AQ14" s="423"/>
      <c r="AR14" s="423"/>
      <c r="AS14" s="423"/>
      <c r="AT14" s="424"/>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c r="BY14" s="83"/>
      <c r="BZ14" s="83"/>
      <c r="CA14" s="83"/>
      <c r="CB14" s="83"/>
    </row>
    <row r="15" spans="1:99" ht="15" customHeight="1">
      <c r="A15" s="83"/>
      <c r="B15" s="411"/>
      <c r="C15" s="411"/>
      <c r="D15" s="412"/>
      <c r="E15" s="452"/>
      <c r="F15" s="453"/>
      <c r="G15" s="453"/>
      <c r="H15" s="453"/>
      <c r="I15" s="453"/>
      <c r="J15" s="478"/>
      <c r="K15" s="479"/>
      <c r="L15" s="479"/>
      <c r="M15" s="479"/>
      <c r="N15" s="479"/>
      <c r="O15" s="480"/>
      <c r="P15" s="478"/>
      <c r="Q15" s="479"/>
      <c r="R15" s="479"/>
      <c r="S15" s="479"/>
      <c r="T15" s="479"/>
      <c r="U15" s="480"/>
      <c r="V15" s="462"/>
      <c r="W15" s="458"/>
      <c r="X15" s="458"/>
      <c r="Y15" s="458"/>
      <c r="Z15" s="458"/>
      <c r="AA15" s="459"/>
      <c r="AB15" s="462"/>
      <c r="AC15" s="458"/>
      <c r="AD15" s="458"/>
      <c r="AE15" s="458"/>
      <c r="AF15" s="458"/>
      <c r="AG15" s="459"/>
      <c r="AH15" s="469"/>
      <c r="AI15" s="470"/>
      <c r="AJ15" s="470"/>
      <c r="AK15" s="470"/>
      <c r="AL15" s="470"/>
      <c r="AM15" s="471"/>
      <c r="AN15" s="83"/>
      <c r="AO15" s="425"/>
      <c r="AP15" s="426"/>
      <c r="AQ15" s="426"/>
      <c r="AR15" s="426"/>
      <c r="AS15" s="426"/>
      <c r="AT15" s="427"/>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c r="BY15" s="83"/>
      <c r="BZ15" s="83"/>
      <c r="CA15" s="83"/>
      <c r="CB15" s="83"/>
    </row>
    <row r="16" spans="1:99" ht="15" customHeight="1">
      <c r="A16" s="83"/>
      <c r="B16" s="411"/>
      <c r="C16" s="411"/>
      <c r="D16" s="412"/>
      <c r="E16" s="452"/>
      <c r="F16" s="453"/>
      <c r="G16" s="453"/>
      <c r="H16" s="453"/>
      <c r="I16" s="453"/>
      <c r="J16" s="478" t="str">
        <f>IF(AND('Mapa de Riesgos'!$H$30="Alta",'Mapa de Riesgos'!$L$30="Leve"),CONCATENATE("R",'Mapa de Riesgos'!$A$30),"")</f>
        <v/>
      </c>
      <c r="K16" s="479"/>
      <c r="L16" s="479" t="str">
        <f>IF(AND('Mapa de Riesgos'!$H$36="Alta",'Mapa de Riesgos'!$L$36="Leve"),CONCATENATE("R",'Mapa de Riesgos'!$A$36),"")</f>
        <v/>
      </c>
      <c r="M16" s="479"/>
      <c r="N16" s="479" t="str">
        <f>IF(AND('Mapa de Riesgos'!$H$42="Alta",'Mapa de Riesgos'!$L$42="Leve"),CONCATENATE("R",'Mapa de Riesgos'!$A$42),"")</f>
        <v/>
      </c>
      <c r="O16" s="480"/>
      <c r="P16" s="478" t="str">
        <f>IF(AND('Mapa de Riesgos'!$H$30="Alta",'Mapa de Riesgos'!$L$30="Menor"),CONCATENATE("R",'Mapa de Riesgos'!$A$30),"")</f>
        <v/>
      </c>
      <c r="Q16" s="479"/>
      <c r="R16" s="479" t="str">
        <f>IF(AND('Mapa de Riesgos'!$H$36="Alta",'Mapa de Riesgos'!$L$36="Menor"),CONCATENATE("R",'Mapa de Riesgos'!$A$36),"")</f>
        <v/>
      </c>
      <c r="S16" s="479"/>
      <c r="T16" s="479" t="str">
        <f>IF(AND('Mapa de Riesgos'!$H$42="Alta",'Mapa de Riesgos'!$L$42="Menor"),CONCATENATE("R",'Mapa de Riesgos'!$A$42),"")</f>
        <v/>
      </c>
      <c r="U16" s="480"/>
      <c r="V16" s="462" t="str">
        <f>IF(AND('Mapa de Riesgos'!$H$30="Alta",'Mapa de Riesgos'!$L$30="Moderado"),CONCATENATE("R",'Mapa de Riesgos'!$A$30),"")</f>
        <v/>
      </c>
      <c r="W16" s="458"/>
      <c r="X16" s="458" t="str">
        <f>IF(AND('Mapa de Riesgos'!$H$36="Alta",'Mapa de Riesgos'!$L$36="Moderado"),CONCATENATE("R",'Mapa de Riesgos'!$A$36),"")</f>
        <v/>
      </c>
      <c r="Y16" s="458"/>
      <c r="Z16" s="458" t="str">
        <f>IF(AND('Mapa de Riesgos'!$H$42="Alta",'Mapa de Riesgos'!$L$42="Moderado"),CONCATENATE("R",'Mapa de Riesgos'!$A$42),"")</f>
        <v/>
      </c>
      <c r="AA16" s="459"/>
      <c r="AB16" s="462" t="str">
        <f>IF(AND('Mapa de Riesgos'!$H$30="Alta",'Mapa de Riesgos'!$L$30="Mayor"),CONCATENATE("R",'Mapa de Riesgos'!$A$30),"")</f>
        <v/>
      </c>
      <c r="AC16" s="458"/>
      <c r="AD16" s="458" t="str">
        <f>IF(AND('Mapa de Riesgos'!$H$36="Alta",'Mapa de Riesgos'!$L$36="Mayor"),CONCATENATE("R",'Mapa de Riesgos'!$A$36),"")</f>
        <v/>
      </c>
      <c r="AE16" s="458"/>
      <c r="AF16" s="458" t="str">
        <f>IF(AND('Mapa de Riesgos'!$H$42="Alta",'Mapa de Riesgos'!$L$42="Mayor"),CONCATENATE("R",'Mapa de Riesgos'!$A$42),"")</f>
        <v/>
      </c>
      <c r="AG16" s="459"/>
      <c r="AH16" s="469" t="str">
        <f>IF(AND('Mapa de Riesgos'!$H$30="Alta",'Mapa de Riesgos'!$L$30="Catastrófico"),CONCATENATE("R",'Mapa de Riesgos'!$A$30),"")</f>
        <v/>
      </c>
      <c r="AI16" s="470"/>
      <c r="AJ16" s="470" t="str">
        <f>IF(AND('Mapa de Riesgos'!$H$36="Alta",'Mapa de Riesgos'!$L$36="Catastrófico"),CONCATENATE("R",'Mapa de Riesgos'!$A$36),"")</f>
        <v/>
      </c>
      <c r="AK16" s="470"/>
      <c r="AL16" s="470" t="str">
        <f>IF(AND('Mapa de Riesgos'!$H$42="Alta",'Mapa de Riesgos'!$L$42="Catastrófico"),CONCATENATE("R",'Mapa de Riesgos'!$A$42),"")</f>
        <v/>
      </c>
      <c r="AM16" s="471"/>
      <c r="AN16" s="83"/>
      <c r="AO16" s="425"/>
      <c r="AP16" s="426"/>
      <c r="AQ16" s="426"/>
      <c r="AR16" s="426"/>
      <c r="AS16" s="426"/>
      <c r="AT16" s="427"/>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c r="BY16" s="83"/>
      <c r="BZ16" s="83"/>
      <c r="CA16" s="83"/>
      <c r="CB16" s="83"/>
    </row>
    <row r="17" spans="1:80" ht="15" customHeight="1">
      <c r="A17" s="83"/>
      <c r="B17" s="411"/>
      <c r="C17" s="411"/>
      <c r="D17" s="412"/>
      <c r="E17" s="452"/>
      <c r="F17" s="453"/>
      <c r="G17" s="453"/>
      <c r="H17" s="453"/>
      <c r="I17" s="453"/>
      <c r="J17" s="478"/>
      <c r="K17" s="479"/>
      <c r="L17" s="479"/>
      <c r="M17" s="479"/>
      <c r="N17" s="479"/>
      <c r="O17" s="480"/>
      <c r="P17" s="478"/>
      <c r="Q17" s="479"/>
      <c r="R17" s="479"/>
      <c r="S17" s="479"/>
      <c r="T17" s="479"/>
      <c r="U17" s="480"/>
      <c r="V17" s="462"/>
      <c r="W17" s="458"/>
      <c r="X17" s="458"/>
      <c r="Y17" s="458"/>
      <c r="Z17" s="458"/>
      <c r="AA17" s="459"/>
      <c r="AB17" s="462"/>
      <c r="AC17" s="458"/>
      <c r="AD17" s="458"/>
      <c r="AE17" s="458"/>
      <c r="AF17" s="458"/>
      <c r="AG17" s="459"/>
      <c r="AH17" s="469"/>
      <c r="AI17" s="470"/>
      <c r="AJ17" s="470"/>
      <c r="AK17" s="470"/>
      <c r="AL17" s="470"/>
      <c r="AM17" s="471"/>
      <c r="AN17" s="83"/>
      <c r="AO17" s="425"/>
      <c r="AP17" s="426"/>
      <c r="AQ17" s="426"/>
      <c r="AR17" s="426"/>
      <c r="AS17" s="426"/>
      <c r="AT17" s="427"/>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c r="BY17" s="83"/>
      <c r="BZ17" s="83"/>
      <c r="CA17" s="83"/>
      <c r="CB17" s="83"/>
    </row>
    <row r="18" spans="1:80" ht="15" customHeight="1">
      <c r="A18" s="83"/>
      <c r="B18" s="411"/>
      <c r="C18" s="411"/>
      <c r="D18" s="412"/>
      <c r="E18" s="452"/>
      <c r="F18" s="453"/>
      <c r="G18" s="453"/>
      <c r="H18" s="453"/>
      <c r="I18" s="453"/>
      <c r="J18" s="478" t="str">
        <f>IF(AND('Mapa de Riesgos'!$H$48="Alta",'Mapa de Riesgos'!$L$48="Leve"),CONCATENATE("R",'Mapa de Riesgos'!$A$48),"")</f>
        <v/>
      </c>
      <c r="K18" s="479"/>
      <c r="L18" s="479" t="str">
        <f>IF(AND('Mapa de Riesgos'!$H$54="Alta",'Mapa de Riesgos'!$L$54="Leve"),CONCATENATE("R",'Mapa de Riesgos'!$A$54),"")</f>
        <v/>
      </c>
      <c r="M18" s="479"/>
      <c r="N18" s="479" t="str">
        <f>IF(AND('Mapa de Riesgos'!$H$60="Alta",'Mapa de Riesgos'!$L$60="Leve"),CONCATENATE("R",'Mapa de Riesgos'!$A$60),"")</f>
        <v/>
      </c>
      <c r="O18" s="480"/>
      <c r="P18" s="478" t="str">
        <f>IF(AND('Mapa de Riesgos'!$H$48="Alta",'Mapa de Riesgos'!$L$48="Menor"),CONCATENATE("R",'Mapa de Riesgos'!$A$48),"")</f>
        <v/>
      </c>
      <c r="Q18" s="479"/>
      <c r="R18" s="479" t="str">
        <f>IF(AND('Mapa de Riesgos'!$H$54="Alta",'Mapa de Riesgos'!$L$54="Menor"),CONCATENATE("R",'Mapa de Riesgos'!$A$54),"")</f>
        <v/>
      </c>
      <c r="S18" s="479"/>
      <c r="T18" s="479" t="str">
        <f>IF(AND('Mapa de Riesgos'!$H$60="Alta",'Mapa de Riesgos'!$L$60="Menor"),CONCATENATE("R",'Mapa de Riesgos'!$A$60),"")</f>
        <v/>
      </c>
      <c r="U18" s="480"/>
      <c r="V18" s="462" t="str">
        <f>IF(AND('Mapa de Riesgos'!$H$48="Alta",'Mapa de Riesgos'!$L$48="Moderado"),CONCATENATE("R",'Mapa de Riesgos'!$A$48),"")</f>
        <v/>
      </c>
      <c r="W18" s="458"/>
      <c r="X18" s="458" t="str">
        <f>IF(AND('Mapa de Riesgos'!$H$54="Alta",'Mapa de Riesgos'!$L$54="Moderado"),CONCATENATE("R",'Mapa de Riesgos'!$A$54),"")</f>
        <v/>
      </c>
      <c r="Y18" s="458"/>
      <c r="Z18" s="458" t="str">
        <f>IF(AND('Mapa de Riesgos'!$H$60="Alta",'Mapa de Riesgos'!$L$60="Moderado"),CONCATENATE("R",'Mapa de Riesgos'!$A$60),"")</f>
        <v/>
      </c>
      <c r="AA18" s="459"/>
      <c r="AB18" s="462" t="str">
        <f>IF(AND('Mapa de Riesgos'!$H$48="Alta",'Mapa de Riesgos'!$L$48="Mayor"),CONCATENATE("R",'Mapa de Riesgos'!$A$48),"")</f>
        <v/>
      </c>
      <c r="AC18" s="458"/>
      <c r="AD18" s="458" t="str">
        <f>IF(AND('Mapa de Riesgos'!$H$54="Alta",'Mapa de Riesgos'!$L$54="Mayor"),CONCATENATE("R",'Mapa de Riesgos'!$A$54),"")</f>
        <v/>
      </c>
      <c r="AE18" s="458"/>
      <c r="AF18" s="458" t="str">
        <f>IF(AND('Mapa de Riesgos'!$H$60="Alta",'Mapa de Riesgos'!$L$60="Mayor"),CONCATENATE("R",'Mapa de Riesgos'!$A$60),"")</f>
        <v/>
      </c>
      <c r="AG18" s="459"/>
      <c r="AH18" s="469" t="str">
        <f>IF(AND('Mapa de Riesgos'!$H$48="Alta",'Mapa de Riesgos'!$L$48="Catastrófico"),CONCATENATE("R",'Mapa de Riesgos'!$A$48),"")</f>
        <v/>
      </c>
      <c r="AI18" s="470"/>
      <c r="AJ18" s="470" t="str">
        <f>IF(AND('Mapa de Riesgos'!$H$54="Alta",'Mapa de Riesgos'!$L$54="Catastrófico"),CONCATENATE("R",'Mapa de Riesgos'!$A$54),"")</f>
        <v/>
      </c>
      <c r="AK18" s="470"/>
      <c r="AL18" s="470" t="str">
        <f>IF(AND('Mapa de Riesgos'!$H$60="Alta",'Mapa de Riesgos'!$L$60="Catastrófico"),CONCATENATE("R",'Mapa de Riesgos'!$A$60),"")</f>
        <v/>
      </c>
      <c r="AM18" s="471"/>
      <c r="AN18" s="83"/>
      <c r="AO18" s="425"/>
      <c r="AP18" s="426"/>
      <c r="AQ18" s="426"/>
      <c r="AR18" s="426"/>
      <c r="AS18" s="426"/>
      <c r="AT18" s="427"/>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c r="BY18" s="83"/>
      <c r="BZ18" s="83"/>
      <c r="CA18" s="83"/>
      <c r="CB18" s="83"/>
    </row>
    <row r="19" spans="1:80" ht="15" customHeight="1">
      <c r="A19" s="83"/>
      <c r="B19" s="411"/>
      <c r="C19" s="411"/>
      <c r="D19" s="412"/>
      <c r="E19" s="452"/>
      <c r="F19" s="453"/>
      <c r="G19" s="453"/>
      <c r="H19" s="453"/>
      <c r="I19" s="453"/>
      <c r="J19" s="478"/>
      <c r="K19" s="479"/>
      <c r="L19" s="479"/>
      <c r="M19" s="479"/>
      <c r="N19" s="479"/>
      <c r="O19" s="480"/>
      <c r="P19" s="478"/>
      <c r="Q19" s="479"/>
      <c r="R19" s="479"/>
      <c r="S19" s="479"/>
      <c r="T19" s="479"/>
      <c r="U19" s="480"/>
      <c r="V19" s="462"/>
      <c r="W19" s="458"/>
      <c r="X19" s="458"/>
      <c r="Y19" s="458"/>
      <c r="Z19" s="458"/>
      <c r="AA19" s="459"/>
      <c r="AB19" s="462"/>
      <c r="AC19" s="458"/>
      <c r="AD19" s="458"/>
      <c r="AE19" s="458"/>
      <c r="AF19" s="458"/>
      <c r="AG19" s="459"/>
      <c r="AH19" s="469"/>
      <c r="AI19" s="470"/>
      <c r="AJ19" s="470"/>
      <c r="AK19" s="470"/>
      <c r="AL19" s="470"/>
      <c r="AM19" s="471"/>
      <c r="AN19" s="83"/>
      <c r="AO19" s="425"/>
      <c r="AP19" s="426"/>
      <c r="AQ19" s="426"/>
      <c r="AR19" s="426"/>
      <c r="AS19" s="426"/>
      <c r="AT19" s="427"/>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c r="BY19" s="83"/>
      <c r="BZ19" s="83"/>
      <c r="CA19" s="83"/>
      <c r="CB19" s="83"/>
    </row>
    <row r="20" spans="1:80" ht="15" customHeight="1">
      <c r="A20" s="83"/>
      <c r="B20" s="411"/>
      <c r="C20" s="411"/>
      <c r="D20" s="412"/>
      <c r="E20" s="452"/>
      <c r="F20" s="453"/>
      <c r="G20" s="453"/>
      <c r="H20" s="453"/>
      <c r="I20" s="453"/>
      <c r="J20" s="478" t="str">
        <f>IF(AND('Mapa de Riesgos'!$H$66="Alta",'Mapa de Riesgos'!$L$66="Leve"),CONCATENATE("R",'Mapa de Riesgos'!$A$66),"")</f>
        <v/>
      </c>
      <c r="K20" s="479"/>
      <c r="L20" s="479" t="str">
        <f>IF(AND('Mapa de Riesgos'!$H$72="Alta",'Mapa de Riesgos'!$L$72="Leve"),CONCATENATE("R",'Mapa de Riesgos'!$A$72),"")</f>
        <v/>
      </c>
      <c r="M20" s="479"/>
      <c r="N20" s="479" t="str">
        <f>IF(AND('Mapa de Riesgos'!$H$78="Alta",'Mapa de Riesgos'!$L$78="Leve"),CONCATENATE("R",'Mapa de Riesgos'!$A$78),"")</f>
        <v/>
      </c>
      <c r="O20" s="480"/>
      <c r="P20" s="478" t="str">
        <f>IF(AND('Mapa de Riesgos'!$H$66="Alta",'Mapa de Riesgos'!$L$66="Menor"),CONCATENATE("R",'Mapa de Riesgos'!$A$66),"")</f>
        <v/>
      </c>
      <c r="Q20" s="479"/>
      <c r="R20" s="479" t="str">
        <f>IF(AND('Mapa de Riesgos'!$H$72="Alta",'Mapa de Riesgos'!$L$72="Menor"),CONCATENATE("R",'Mapa de Riesgos'!$A$72),"")</f>
        <v/>
      </c>
      <c r="S20" s="479"/>
      <c r="T20" s="479" t="str">
        <f>IF(AND('Mapa de Riesgos'!$H$78="Alta",'Mapa de Riesgos'!$L$78="Menor"),CONCATENATE("R",'Mapa de Riesgos'!$A$78),"")</f>
        <v/>
      </c>
      <c r="U20" s="480"/>
      <c r="V20" s="462" t="str">
        <f>IF(AND('Mapa de Riesgos'!$H$66="Alta",'Mapa de Riesgos'!$L$66="Moderado"),CONCATENATE("R",'Mapa de Riesgos'!$A$66),"")</f>
        <v/>
      </c>
      <c r="W20" s="458"/>
      <c r="X20" s="458" t="str">
        <f>IF(AND('Mapa de Riesgos'!$H$72="Alta",'Mapa de Riesgos'!$L$72="Moderado"),CONCATENATE("R",'Mapa de Riesgos'!$A$72),"")</f>
        <v/>
      </c>
      <c r="Y20" s="458"/>
      <c r="Z20" s="458" t="str">
        <f>IF(AND('Mapa de Riesgos'!$H$78="Alta",'Mapa de Riesgos'!$L$78="Moderado"),CONCATENATE("R",'Mapa de Riesgos'!$A$78),"")</f>
        <v/>
      </c>
      <c r="AA20" s="459"/>
      <c r="AB20" s="462" t="str">
        <f>IF(AND('Mapa de Riesgos'!$H$66="Alta",'Mapa de Riesgos'!$L$66="Mayor"),CONCATENATE("R",'Mapa de Riesgos'!$A$66),"")</f>
        <v/>
      </c>
      <c r="AC20" s="458"/>
      <c r="AD20" s="458" t="str">
        <f>IF(AND('Mapa de Riesgos'!$H$72="Alta",'Mapa de Riesgos'!$L$72="Mayor"),CONCATENATE("R",'Mapa de Riesgos'!$A$72),"")</f>
        <v/>
      </c>
      <c r="AE20" s="458"/>
      <c r="AF20" s="458" t="str">
        <f>IF(AND('Mapa de Riesgos'!$H$78="Alta",'Mapa de Riesgos'!$L$78="Mayor"),CONCATENATE("R",'Mapa de Riesgos'!$A$78),"")</f>
        <v/>
      </c>
      <c r="AG20" s="459"/>
      <c r="AH20" s="469" t="str">
        <f>IF(AND('Mapa de Riesgos'!$H$66="Alta",'Mapa de Riesgos'!$L$66="Catastrófico"),CONCATENATE("R",'Mapa de Riesgos'!$A$66),"")</f>
        <v/>
      </c>
      <c r="AI20" s="470"/>
      <c r="AJ20" s="470" t="str">
        <f>IF(AND('Mapa de Riesgos'!$H$72="Alta",'Mapa de Riesgos'!$L$72="Catastrófico"),CONCATENATE("R",'Mapa de Riesgos'!$A$72),"")</f>
        <v/>
      </c>
      <c r="AK20" s="470"/>
      <c r="AL20" s="470" t="str">
        <f>IF(AND('Mapa de Riesgos'!$H$78="Alta",'Mapa de Riesgos'!$L$78="Catastrófico"),CONCATENATE("R",'Mapa de Riesgos'!$A$78),"")</f>
        <v/>
      </c>
      <c r="AM20" s="471"/>
      <c r="AN20" s="83"/>
      <c r="AO20" s="425"/>
      <c r="AP20" s="426"/>
      <c r="AQ20" s="426"/>
      <c r="AR20" s="426"/>
      <c r="AS20" s="426"/>
      <c r="AT20" s="427"/>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c r="BY20" s="83"/>
      <c r="BZ20" s="83"/>
      <c r="CA20" s="83"/>
      <c r="CB20" s="83"/>
    </row>
    <row r="21" spans="1:80" ht="15.75" customHeight="1" thickBot="1">
      <c r="A21" s="83"/>
      <c r="B21" s="411"/>
      <c r="C21" s="411"/>
      <c r="D21" s="412"/>
      <c r="E21" s="455"/>
      <c r="F21" s="456"/>
      <c r="G21" s="456"/>
      <c r="H21" s="456"/>
      <c r="I21" s="456"/>
      <c r="J21" s="481"/>
      <c r="K21" s="482"/>
      <c r="L21" s="482"/>
      <c r="M21" s="482"/>
      <c r="N21" s="482"/>
      <c r="O21" s="483"/>
      <c r="P21" s="481"/>
      <c r="Q21" s="482"/>
      <c r="R21" s="482"/>
      <c r="S21" s="482"/>
      <c r="T21" s="482"/>
      <c r="U21" s="483"/>
      <c r="V21" s="466"/>
      <c r="W21" s="467"/>
      <c r="X21" s="467"/>
      <c r="Y21" s="467"/>
      <c r="Z21" s="467"/>
      <c r="AA21" s="468"/>
      <c r="AB21" s="466"/>
      <c r="AC21" s="467"/>
      <c r="AD21" s="467"/>
      <c r="AE21" s="467"/>
      <c r="AF21" s="467"/>
      <c r="AG21" s="468"/>
      <c r="AH21" s="472"/>
      <c r="AI21" s="473"/>
      <c r="AJ21" s="473"/>
      <c r="AK21" s="473"/>
      <c r="AL21" s="473"/>
      <c r="AM21" s="474"/>
      <c r="AN21" s="83"/>
      <c r="AO21" s="428"/>
      <c r="AP21" s="429"/>
      <c r="AQ21" s="429"/>
      <c r="AR21" s="429"/>
      <c r="AS21" s="429"/>
      <c r="AT21" s="430"/>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c r="BY21" s="83"/>
      <c r="BZ21" s="83"/>
      <c r="CA21" s="83"/>
      <c r="CB21" s="83"/>
    </row>
    <row r="22" spans="1:80">
      <c r="A22" s="83"/>
      <c r="B22" s="411"/>
      <c r="C22" s="411"/>
      <c r="D22" s="412"/>
      <c r="E22" s="449" t="s">
        <v>171</v>
      </c>
      <c r="F22" s="450"/>
      <c r="G22" s="450"/>
      <c r="H22" s="450"/>
      <c r="I22" s="451"/>
      <c r="J22" s="484" t="str">
        <f>IF(AND('Mapa de Riesgos'!$H$12="Media",'Mapa de Riesgos'!$L$12="Leve"),CONCATENATE("R",'Mapa de Riesgos'!$A$12),"")</f>
        <v/>
      </c>
      <c r="K22" s="485"/>
      <c r="L22" s="485" t="str">
        <f>IF(AND('Mapa de Riesgos'!$H$18="Media",'Mapa de Riesgos'!$L$18="Leve"),CONCATENATE("R",'Mapa de Riesgos'!$A$18),"")</f>
        <v/>
      </c>
      <c r="M22" s="485"/>
      <c r="N22" s="485" t="str">
        <f>IF(AND('Mapa de Riesgos'!$H$24="Media",'Mapa de Riesgos'!$L$24="Leve"),CONCATENATE("R",'Mapa de Riesgos'!$A$24),"")</f>
        <v/>
      </c>
      <c r="O22" s="486"/>
      <c r="P22" s="484" t="str">
        <f>IF(AND('Mapa de Riesgos'!$H$12="Media",'Mapa de Riesgos'!$L$12="Menor"),CONCATENATE("R",'Mapa de Riesgos'!$A$12),"")</f>
        <v/>
      </c>
      <c r="Q22" s="485"/>
      <c r="R22" s="485" t="str">
        <f>IF(AND('Mapa de Riesgos'!$H$18="Media",'Mapa de Riesgos'!$L$18="Menor"),CONCATENATE("R",'Mapa de Riesgos'!$A$18),"")</f>
        <v/>
      </c>
      <c r="S22" s="485"/>
      <c r="T22" s="485" t="str">
        <f>IF(AND('Mapa de Riesgos'!$H$24="Media",'Mapa de Riesgos'!$L$24="Menor"),CONCATENATE("R",'Mapa de Riesgos'!$A$24),"")</f>
        <v/>
      </c>
      <c r="U22" s="486"/>
      <c r="V22" s="484" t="str">
        <f>IF(AND('Mapa de Riesgos'!$H$12="Media",'Mapa de Riesgos'!$L$12="Moderado"),CONCATENATE("R",'Mapa de Riesgos'!$A$12),"")</f>
        <v/>
      </c>
      <c r="W22" s="485"/>
      <c r="X22" s="485" t="str">
        <f>IF(AND('Mapa de Riesgos'!$H$18="Media",'Mapa de Riesgos'!$L$18="Moderado"),CONCATENATE("R",'Mapa de Riesgos'!$A$18),"")</f>
        <v/>
      </c>
      <c r="Y22" s="485"/>
      <c r="Z22" s="485" t="str">
        <f>IF(AND('Mapa de Riesgos'!$H$24="Media",'Mapa de Riesgos'!$L$24="Moderado"),CONCATENATE("R",'Mapa de Riesgos'!$A$24),"")</f>
        <v/>
      </c>
      <c r="AA22" s="486"/>
      <c r="AB22" s="460" t="str">
        <f>IF(AND('Mapa de Riesgos'!$H$12="Media",'Mapa de Riesgos'!$L$12="Mayor"),CONCATENATE("R",'Mapa de Riesgos'!$A$12),"")</f>
        <v/>
      </c>
      <c r="AC22" s="461"/>
      <c r="AD22" s="461" t="str">
        <f>IF(AND('Mapa de Riesgos'!$H$18="Media",'Mapa de Riesgos'!$L$18="Mayor"),CONCATENATE("R",'Mapa de Riesgos'!$A$18),"")</f>
        <v/>
      </c>
      <c r="AE22" s="461"/>
      <c r="AF22" s="461" t="str">
        <f>IF(AND('Mapa de Riesgos'!$H$24="Media",'Mapa de Riesgos'!$L$24="Mayor"),CONCATENATE("R",'Mapa de Riesgos'!$A$24),"")</f>
        <v/>
      </c>
      <c r="AG22" s="463"/>
      <c r="AH22" s="475" t="str">
        <f>IF(AND('Mapa de Riesgos'!$H$12="Media",'Mapa de Riesgos'!$L$12="Catastrófico"),CONCATENATE("R",'Mapa de Riesgos'!$A$12),"")</f>
        <v/>
      </c>
      <c r="AI22" s="476"/>
      <c r="AJ22" s="476" t="str">
        <f>IF(AND('Mapa de Riesgos'!$H$18="Media",'Mapa de Riesgos'!$L$18="Catastrófico"),CONCATENATE("R",'Mapa de Riesgos'!$A$18),"")</f>
        <v/>
      </c>
      <c r="AK22" s="476"/>
      <c r="AL22" s="476" t="str">
        <f>IF(AND('Mapa de Riesgos'!$H$24="Media",'Mapa de Riesgos'!$L$24="Catastrófico"),CONCATENATE("R",'Mapa de Riesgos'!$A$24),"")</f>
        <v/>
      </c>
      <c r="AM22" s="477"/>
      <c r="AN22" s="83"/>
      <c r="AO22" s="431" t="s">
        <v>172</v>
      </c>
      <c r="AP22" s="432"/>
      <c r="AQ22" s="432"/>
      <c r="AR22" s="432"/>
      <c r="AS22" s="432"/>
      <c r="AT22" s="433"/>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c r="BY22" s="83"/>
      <c r="BZ22" s="83"/>
      <c r="CA22" s="83"/>
      <c r="CB22" s="83"/>
    </row>
    <row r="23" spans="1:80">
      <c r="A23" s="83"/>
      <c r="B23" s="411"/>
      <c r="C23" s="411"/>
      <c r="D23" s="412"/>
      <c r="E23" s="452"/>
      <c r="F23" s="453"/>
      <c r="G23" s="453"/>
      <c r="H23" s="453"/>
      <c r="I23" s="454"/>
      <c r="J23" s="478"/>
      <c r="K23" s="479"/>
      <c r="L23" s="479"/>
      <c r="M23" s="479"/>
      <c r="N23" s="479"/>
      <c r="O23" s="480"/>
      <c r="P23" s="478"/>
      <c r="Q23" s="479"/>
      <c r="R23" s="479"/>
      <c r="S23" s="479"/>
      <c r="T23" s="479"/>
      <c r="U23" s="480"/>
      <c r="V23" s="478"/>
      <c r="W23" s="479"/>
      <c r="X23" s="479"/>
      <c r="Y23" s="479"/>
      <c r="Z23" s="479"/>
      <c r="AA23" s="480"/>
      <c r="AB23" s="462"/>
      <c r="AC23" s="458"/>
      <c r="AD23" s="458"/>
      <c r="AE23" s="458"/>
      <c r="AF23" s="458"/>
      <c r="AG23" s="459"/>
      <c r="AH23" s="469"/>
      <c r="AI23" s="470"/>
      <c r="AJ23" s="470"/>
      <c r="AK23" s="470"/>
      <c r="AL23" s="470"/>
      <c r="AM23" s="471"/>
      <c r="AN23" s="83"/>
      <c r="AO23" s="434"/>
      <c r="AP23" s="435"/>
      <c r="AQ23" s="435"/>
      <c r="AR23" s="435"/>
      <c r="AS23" s="435"/>
      <c r="AT23" s="436"/>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c r="BY23" s="83"/>
      <c r="BZ23" s="83"/>
      <c r="CA23" s="83"/>
      <c r="CB23" s="83"/>
    </row>
    <row r="24" spans="1:80">
      <c r="A24" s="83"/>
      <c r="B24" s="411"/>
      <c r="C24" s="411"/>
      <c r="D24" s="412"/>
      <c r="E24" s="452"/>
      <c r="F24" s="453"/>
      <c r="G24" s="453"/>
      <c r="H24" s="453"/>
      <c r="I24" s="454"/>
      <c r="J24" s="478" t="str">
        <f>IF(AND('Mapa de Riesgos'!$H$30="Media",'Mapa de Riesgos'!$L$30="Leve"),CONCATENATE("R",'Mapa de Riesgos'!$A$30),"")</f>
        <v/>
      </c>
      <c r="K24" s="479"/>
      <c r="L24" s="479" t="str">
        <f>IF(AND('Mapa de Riesgos'!$H$36="Media",'Mapa de Riesgos'!$L$36="Leve"),CONCATENATE("R",'Mapa de Riesgos'!$A$36),"")</f>
        <v/>
      </c>
      <c r="M24" s="479"/>
      <c r="N24" s="479" t="str">
        <f>IF(AND('Mapa de Riesgos'!$H$42="Media",'Mapa de Riesgos'!$L$42="Leve"),CONCATENATE("R",'Mapa de Riesgos'!$A$42),"")</f>
        <v/>
      </c>
      <c r="O24" s="480"/>
      <c r="P24" s="478" t="str">
        <f>IF(AND('Mapa de Riesgos'!$H$30="Media",'Mapa de Riesgos'!$L$30="Menor"),CONCATENATE("R",'Mapa de Riesgos'!$A$30),"")</f>
        <v/>
      </c>
      <c r="Q24" s="479"/>
      <c r="R24" s="479" t="str">
        <f>IF(AND('Mapa de Riesgos'!$H$36="Media",'Mapa de Riesgos'!$L$36="Menor"),CONCATENATE("R",'Mapa de Riesgos'!$A$36),"")</f>
        <v/>
      </c>
      <c r="S24" s="479"/>
      <c r="T24" s="479" t="str">
        <f>IF(AND('Mapa de Riesgos'!$H$42="Media",'Mapa de Riesgos'!$L$42="Menor"),CONCATENATE("R",'Mapa de Riesgos'!$A$42),"")</f>
        <v/>
      </c>
      <c r="U24" s="480"/>
      <c r="V24" s="478" t="str">
        <f>IF(AND('Mapa de Riesgos'!$H$30="Media",'Mapa de Riesgos'!$L$30="Moderado"),CONCATENATE("R",'Mapa de Riesgos'!$A$30),"")</f>
        <v/>
      </c>
      <c r="W24" s="479"/>
      <c r="X24" s="479" t="str">
        <f>IF(AND('Mapa de Riesgos'!$H$36="Media",'Mapa de Riesgos'!$L$36="Moderado"),CONCATENATE("R",'Mapa de Riesgos'!$A$36),"")</f>
        <v/>
      </c>
      <c r="Y24" s="479"/>
      <c r="Z24" s="479" t="str">
        <f>IF(AND('Mapa de Riesgos'!$H$42="Media",'Mapa de Riesgos'!$L$42="Moderado"),CONCATENATE("R",'Mapa de Riesgos'!$A$42),"")</f>
        <v/>
      </c>
      <c r="AA24" s="480"/>
      <c r="AB24" s="462" t="str">
        <f>IF(AND('Mapa de Riesgos'!$H$30="Media",'Mapa de Riesgos'!$L$30="Mayor"),CONCATENATE("R",'Mapa de Riesgos'!$A$30),"")</f>
        <v/>
      </c>
      <c r="AC24" s="458"/>
      <c r="AD24" s="458" t="str">
        <f>IF(AND('Mapa de Riesgos'!$H$36="Media",'Mapa de Riesgos'!$L$36="Mayor"),CONCATENATE("R",'Mapa de Riesgos'!$A$36),"")</f>
        <v/>
      </c>
      <c r="AE24" s="458"/>
      <c r="AF24" s="458" t="str">
        <f>IF(AND('Mapa de Riesgos'!$H$42="Media",'Mapa de Riesgos'!$L$42="Mayor"),CONCATENATE("R",'Mapa de Riesgos'!$A$42),"")</f>
        <v/>
      </c>
      <c r="AG24" s="459"/>
      <c r="AH24" s="469" t="str">
        <f>IF(AND('Mapa de Riesgos'!$H$30="Media",'Mapa de Riesgos'!$L$30="Catastrófico"),CONCATENATE("R",'Mapa de Riesgos'!$A$30),"")</f>
        <v/>
      </c>
      <c r="AI24" s="470"/>
      <c r="AJ24" s="470" t="str">
        <f>IF(AND('Mapa de Riesgos'!$H$36="Media",'Mapa de Riesgos'!$L$36="Catastrófico"),CONCATENATE("R",'Mapa de Riesgos'!$A$36),"")</f>
        <v/>
      </c>
      <c r="AK24" s="470"/>
      <c r="AL24" s="470" t="str">
        <f>IF(AND('Mapa de Riesgos'!$H$42="Media",'Mapa de Riesgos'!$L$42="Catastrófico"),CONCATENATE("R",'Mapa de Riesgos'!$A$42),"")</f>
        <v/>
      </c>
      <c r="AM24" s="471"/>
      <c r="AN24" s="83"/>
      <c r="AO24" s="434"/>
      <c r="AP24" s="435"/>
      <c r="AQ24" s="435"/>
      <c r="AR24" s="435"/>
      <c r="AS24" s="435"/>
      <c r="AT24" s="436"/>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c r="BY24" s="83"/>
      <c r="BZ24" s="83"/>
      <c r="CA24" s="83"/>
      <c r="CB24" s="83"/>
    </row>
    <row r="25" spans="1:80">
      <c r="A25" s="83"/>
      <c r="B25" s="411"/>
      <c r="C25" s="411"/>
      <c r="D25" s="412"/>
      <c r="E25" s="452"/>
      <c r="F25" s="453"/>
      <c r="G25" s="453"/>
      <c r="H25" s="453"/>
      <c r="I25" s="454"/>
      <c r="J25" s="478"/>
      <c r="K25" s="479"/>
      <c r="L25" s="479"/>
      <c r="M25" s="479"/>
      <c r="N25" s="479"/>
      <c r="O25" s="480"/>
      <c r="P25" s="478"/>
      <c r="Q25" s="479"/>
      <c r="R25" s="479"/>
      <c r="S25" s="479"/>
      <c r="T25" s="479"/>
      <c r="U25" s="480"/>
      <c r="V25" s="478"/>
      <c r="W25" s="479"/>
      <c r="X25" s="479"/>
      <c r="Y25" s="479"/>
      <c r="Z25" s="479"/>
      <c r="AA25" s="480"/>
      <c r="AB25" s="462"/>
      <c r="AC25" s="458"/>
      <c r="AD25" s="458"/>
      <c r="AE25" s="458"/>
      <c r="AF25" s="458"/>
      <c r="AG25" s="459"/>
      <c r="AH25" s="469"/>
      <c r="AI25" s="470"/>
      <c r="AJ25" s="470"/>
      <c r="AK25" s="470"/>
      <c r="AL25" s="470"/>
      <c r="AM25" s="471"/>
      <c r="AN25" s="83"/>
      <c r="AO25" s="434"/>
      <c r="AP25" s="435"/>
      <c r="AQ25" s="435"/>
      <c r="AR25" s="435"/>
      <c r="AS25" s="435"/>
      <c r="AT25" s="436"/>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c r="BY25" s="83"/>
      <c r="BZ25" s="83"/>
      <c r="CA25" s="83"/>
      <c r="CB25" s="83"/>
    </row>
    <row r="26" spans="1:80">
      <c r="A26" s="83"/>
      <c r="B26" s="411"/>
      <c r="C26" s="411"/>
      <c r="D26" s="412"/>
      <c r="E26" s="452"/>
      <c r="F26" s="453"/>
      <c r="G26" s="453"/>
      <c r="H26" s="453"/>
      <c r="I26" s="454"/>
      <c r="J26" s="478" t="str">
        <f>IF(AND('Mapa de Riesgos'!$H$48="Media",'Mapa de Riesgos'!$L$48="Leve"),CONCATENATE("R",'Mapa de Riesgos'!$A$48),"")</f>
        <v/>
      </c>
      <c r="K26" s="479"/>
      <c r="L26" s="479" t="str">
        <f>IF(AND('Mapa de Riesgos'!$H$54="Media",'Mapa de Riesgos'!$L$54="Leve"),CONCATENATE("R",'Mapa de Riesgos'!$A$54),"")</f>
        <v/>
      </c>
      <c r="M26" s="479"/>
      <c r="N26" s="479" t="str">
        <f>IF(AND('Mapa de Riesgos'!$H$60="Media",'Mapa de Riesgos'!$L$60="Leve"),CONCATENATE("R",'Mapa de Riesgos'!$A$60),"")</f>
        <v/>
      </c>
      <c r="O26" s="480"/>
      <c r="P26" s="478" t="str">
        <f>IF(AND('Mapa de Riesgos'!$H$48="Media",'Mapa de Riesgos'!$L$48="Menor"),CONCATENATE("R",'Mapa de Riesgos'!$A$48),"")</f>
        <v/>
      </c>
      <c r="Q26" s="479"/>
      <c r="R26" s="479" t="str">
        <f>IF(AND('Mapa de Riesgos'!$H$54="Media",'Mapa de Riesgos'!$L$54="Menor"),CONCATENATE("R",'Mapa de Riesgos'!$A$54),"")</f>
        <v/>
      </c>
      <c r="S26" s="479"/>
      <c r="T26" s="479" t="str">
        <f>IF(AND('Mapa de Riesgos'!$H$60="Media",'Mapa de Riesgos'!$L$60="Menor"),CONCATENATE("R",'Mapa de Riesgos'!$A$60),"")</f>
        <v/>
      </c>
      <c r="U26" s="480"/>
      <c r="V26" s="478" t="str">
        <f>IF(AND('Mapa de Riesgos'!$H$48="Media",'Mapa de Riesgos'!$L$48="Moderado"),CONCATENATE("R",'Mapa de Riesgos'!$A$48),"")</f>
        <v/>
      </c>
      <c r="W26" s="479"/>
      <c r="X26" s="479" t="str">
        <f>IF(AND('Mapa de Riesgos'!$H$54="Media",'Mapa de Riesgos'!$L$54="Moderado"),CONCATENATE("R",'Mapa de Riesgos'!$A$54),"")</f>
        <v/>
      </c>
      <c r="Y26" s="479"/>
      <c r="Z26" s="479" t="str">
        <f>IF(AND('Mapa de Riesgos'!$H$60="Media",'Mapa de Riesgos'!$L$60="Moderado"),CONCATENATE("R",'Mapa de Riesgos'!$A$60),"")</f>
        <v/>
      </c>
      <c r="AA26" s="480"/>
      <c r="AB26" s="462" t="str">
        <f>IF(AND('Mapa de Riesgos'!$H$48="Media",'Mapa de Riesgos'!$L$48="Mayor"),CONCATENATE("R",'Mapa de Riesgos'!$A$48),"")</f>
        <v/>
      </c>
      <c r="AC26" s="458"/>
      <c r="AD26" s="458" t="str">
        <f>IF(AND('Mapa de Riesgos'!$H$54="Media",'Mapa de Riesgos'!$L$54="Mayor"),CONCATENATE("R",'Mapa de Riesgos'!$A$54),"")</f>
        <v/>
      </c>
      <c r="AE26" s="458"/>
      <c r="AF26" s="458" t="str">
        <f>IF(AND('Mapa de Riesgos'!$H$60="Media",'Mapa de Riesgos'!$L$60="Mayor"),CONCATENATE("R",'Mapa de Riesgos'!$A$60),"")</f>
        <v/>
      </c>
      <c r="AG26" s="459"/>
      <c r="AH26" s="469" t="str">
        <f>IF(AND('Mapa de Riesgos'!$H$48="Media",'Mapa de Riesgos'!$L$48="Catastrófico"),CONCATENATE("R",'Mapa de Riesgos'!$A$48),"")</f>
        <v/>
      </c>
      <c r="AI26" s="470"/>
      <c r="AJ26" s="470" t="str">
        <f>IF(AND('Mapa de Riesgos'!$H$54="Media",'Mapa de Riesgos'!$L$54="Catastrófico"),CONCATENATE("R",'Mapa de Riesgos'!$A$54),"")</f>
        <v/>
      </c>
      <c r="AK26" s="470"/>
      <c r="AL26" s="470" t="str">
        <f>IF(AND('Mapa de Riesgos'!$H$60="Media",'Mapa de Riesgos'!$L$60="Catastrófico"),CONCATENATE("R",'Mapa de Riesgos'!$A$60),"")</f>
        <v/>
      </c>
      <c r="AM26" s="471"/>
      <c r="AN26" s="83"/>
      <c r="AO26" s="434"/>
      <c r="AP26" s="435"/>
      <c r="AQ26" s="435"/>
      <c r="AR26" s="435"/>
      <c r="AS26" s="435"/>
      <c r="AT26" s="436"/>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c r="BY26" s="83"/>
      <c r="BZ26" s="83"/>
      <c r="CA26" s="83"/>
      <c r="CB26" s="83"/>
    </row>
    <row r="27" spans="1:80">
      <c r="A27" s="83"/>
      <c r="B27" s="411"/>
      <c r="C27" s="411"/>
      <c r="D27" s="412"/>
      <c r="E27" s="452"/>
      <c r="F27" s="453"/>
      <c r="G27" s="453"/>
      <c r="H27" s="453"/>
      <c r="I27" s="454"/>
      <c r="J27" s="478"/>
      <c r="K27" s="479"/>
      <c r="L27" s="479"/>
      <c r="M27" s="479"/>
      <c r="N27" s="479"/>
      <c r="O27" s="480"/>
      <c r="P27" s="478"/>
      <c r="Q27" s="479"/>
      <c r="R27" s="479"/>
      <c r="S27" s="479"/>
      <c r="T27" s="479"/>
      <c r="U27" s="480"/>
      <c r="V27" s="478"/>
      <c r="W27" s="479"/>
      <c r="X27" s="479"/>
      <c r="Y27" s="479"/>
      <c r="Z27" s="479"/>
      <c r="AA27" s="480"/>
      <c r="AB27" s="462"/>
      <c r="AC27" s="458"/>
      <c r="AD27" s="458"/>
      <c r="AE27" s="458"/>
      <c r="AF27" s="458"/>
      <c r="AG27" s="459"/>
      <c r="AH27" s="469"/>
      <c r="AI27" s="470"/>
      <c r="AJ27" s="470"/>
      <c r="AK27" s="470"/>
      <c r="AL27" s="470"/>
      <c r="AM27" s="471"/>
      <c r="AN27" s="83"/>
      <c r="AO27" s="434"/>
      <c r="AP27" s="435"/>
      <c r="AQ27" s="435"/>
      <c r="AR27" s="435"/>
      <c r="AS27" s="435"/>
      <c r="AT27" s="436"/>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c r="BY27" s="83"/>
      <c r="BZ27" s="83"/>
      <c r="CA27" s="83"/>
      <c r="CB27" s="83"/>
    </row>
    <row r="28" spans="1:80">
      <c r="A28" s="83"/>
      <c r="B28" s="411"/>
      <c r="C28" s="411"/>
      <c r="D28" s="412"/>
      <c r="E28" s="452"/>
      <c r="F28" s="453"/>
      <c r="G28" s="453"/>
      <c r="H28" s="453"/>
      <c r="I28" s="454"/>
      <c r="J28" s="478" t="str">
        <f>IF(AND('Mapa de Riesgos'!$H$66="Media",'Mapa de Riesgos'!$L$66="Leve"),CONCATENATE("R",'Mapa de Riesgos'!$A$66),"")</f>
        <v/>
      </c>
      <c r="K28" s="479"/>
      <c r="L28" s="479" t="str">
        <f>IF(AND('Mapa de Riesgos'!$H$72="Media",'Mapa de Riesgos'!$L$72="Leve"),CONCATENATE("R",'Mapa de Riesgos'!$A$72),"")</f>
        <v/>
      </c>
      <c r="M28" s="479"/>
      <c r="N28" s="479" t="str">
        <f>IF(AND('Mapa de Riesgos'!$H$78="Media",'Mapa de Riesgos'!$L$78="Leve"),CONCATENATE("R",'Mapa de Riesgos'!$A$78),"")</f>
        <v/>
      </c>
      <c r="O28" s="480"/>
      <c r="P28" s="478" t="str">
        <f>IF(AND('Mapa de Riesgos'!$H$66="Media",'Mapa de Riesgos'!$L$66="Menor"),CONCATENATE("R",'Mapa de Riesgos'!$A$66),"")</f>
        <v/>
      </c>
      <c r="Q28" s="479"/>
      <c r="R28" s="479" t="str">
        <f>IF(AND('Mapa de Riesgos'!$H$72="Media",'Mapa de Riesgos'!$L$72="Menor"),CONCATENATE("R",'Mapa de Riesgos'!$A$72),"")</f>
        <v/>
      </c>
      <c r="S28" s="479"/>
      <c r="T28" s="479" t="str">
        <f>IF(AND('Mapa de Riesgos'!$H$78="Media",'Mapa de Riesgos'!$L$78="Menor"),CONCATENATE("R",'Mapa de Riesgos'!$A$78),"")</f>
        <v/>
      </c>
      <c r="U28" s="480"/>
      <c r="V28" s="478" t="str">
        <f>IF(AND('Mapa de Riesgos'!$H$66="Media",'Mapa de Riesgos'!$L$66="Moderado"),CONCATENATE("R",'Mapa de Riesgos'!$A$66),"")</f>
        <v/>
      </c>
      <c r="W28" s="479"/>
      <c r="X28" s="479" t="str">
        <f>IF(AND('Mapa de Riesgos'!$H$72="Media",'Mapa de Riesgos'!$L$72="Moderado"),CONCATENATE("R",'Mapa de Riesgos'!$A$72),"")</f>
        <v/>
      </c>
      <c r="Y28" s="479"/>
      <c r="Z28" s="479" t="str">
        <f>IF(AND('Mapa de Riesgos'!$H$78="Media",'Mapa de Riesgos'!$L$78="Moderado"),CONCATENATE("R",'Mapa de Riesgos'!$A$78),"")</f>
        <v/>
      </c>
      <c r="AA28" s="480"/>
      <c r="AB28" s="462" t="str">
        <f>IF(AND('Mapa de Riesgos'!$H$66="Media",'Mapa de Riesgos'!$L$66="Mayor"),CONCATENATE("R",'Mapa de Riesgos'!$A$66),"")</f>
        <v/>
      </c>
      <c r="AC28" s="458"/>
      <c r="AD28" s="458" t="str">
        <f>IF(AND('Mapa de Riesgos'!$H$72="Media",'Mapa de Riesgos'!$L$72="Mayor"),CONCATENATE("R",'Mapa de Riesgos'!$A$72),"")</f>
        <v/>
      </c>
      <c r="AE28" s="458"/>
      <c r="AF28" s="458" t="str">
        <f>IF(AND('Mapa de Riesgos'!$H$78="Media",'Mapa de Riesgos'!$L$78="Mayor"),CONCATENATE("R",'Mapa de Riesgos'!$A$78),"")</f>
        <v/>
      </c>
      <c r="AG28" s="459"/>
      <c r="AH28" s="469" t="str">
        <f>IF(AND('Mapa de Riesgos'!$H$66="Media",'Mapa de Riesgos'!$L$66="Catastrófico"),CONCATENATE("R",'Mapa de Riesgos'!$A$66),"")</f>
        <v/>
      </c>
      <c r="AI28" s="470"/>
      <c r="AJ28" s="470" t="str">
        <f>IF(AND('Mapa de Riesgos'!$H$72="Media",'Mapa de Riesgos'!$L$72="Catastrófico"),CONCATENATE("R",'Mapa de Riesgos'!$A$72),"")</f>
        <v/>
      </c>
      <c r="AK28" s="470"/>
      <c r="AL28" s="470" t="str">
        <f>IF(AND('Mapa de Riesgos'!$H$78="Media",'Mapa de Riesgos'!$L$78="Catastrófico"),CONCATENATE("R",'Mapa de Riesgos'!$A$78),"")</f>
        <v/>
      </c>
      <c r="AM28" s="471"/>
      <c r="AN28" s="83"/>
      <c r="AO28" s="434"/>
      <c r="AP28" s="435"/>
      <c r="AQ28" s="435"/>
      <c r="AR28" s="435"/>
      <c r="AS28" s="435"/>
      <c r="AT28" s="436"/>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c r="BY28" s="83"/>
      <c r="BZ28" s="83"/>
      <c r="CA28" s="83"/>
      <c r="CB28" s="83"/>
    </row>
    <row r="29" spans="1:80" ht="15.75" thickBot="1">
      <c r="A29" s="83"/>
      <c r="B29" s="411"/>
      <c r="C29" s="411"/>
      <c r="D29" s="412"/>
      <c r="E29" s="455"/>
      <c r="F29" s="456"/>
      <c r="G29" s="456"/>
      <c r="H29" s="456"/>
      <c r="I29" s="457"/>
      <c r="J29" s="478"/>
      <c r="K29" s="479"/>
      <c r="L29" s="479"/>
      <c r="M29" s="479"/>
      <c r="N29" s="479"/>
      <c r="O29" s="480"/>
      <c r="P29" s="481"/>
      <c r="Q29" s="482"/>
      <c r="R29" s="482"/>
      <c r="S29" s="482"/>
      <c r="T29" s="482"/>
      <c r="U29" s="483"/>
      <c r="V29" s="481"/>
      <c r="W29" s="482"/>
      <c r="X29" s="482"/>
      <c r="Y29" s="482"/>
      <c r="Z29" s="482"/>
      <c r="AA29" s="483"/>
      <c r="AB29" s="466"/>
      <c r="AC29" s="467"/>
      <c r="AD29" s="467"/>
      <c r="AE29" s="467"/>
      <c r="AF29" s="467"/>
      <c r="AG29" s="468"/>
      <c r="AH29" s="472"/>
      <c r="AI29" s="473"/>
      <c r="AJ29" s="473"/>
      <c r="AK29" s="473"/>
      <c r="AL29" s="473"/>
      <c r="AM29" s="474"/>
      <c r="AN29" s="83"/>
      <c r="AO29" s="437"/>
      <c r="AP29" s="438"/>
      <c r="AQ29" s="438"/>
      <c r="AR29" s="438"/>
      <c r="AS29" s="438"/>
      <c r="AT29" s="439"/>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c r="BY29" s="83"/>
      <c r="BZ29" s="83"/>
      <c r="CA29" s="83"/>
      <c r="CB29" s="83"/>
    </row>
    <row r="30" spans="1:80">
      <c r="A30" s="83"/>
      <c r="B30" s="411"/>
      <c r="C30" s="411"/>
      <c r="D30" s="412"/>
      <c r="E30" s="449" t="s">
        <v>173</v>
      </c>
      <c r="F30" s="450"/>
      <c r="G30" s="450"/>
      <c r="H30" s="450"/>
      <c r="I30" s="450"/>
      <c r="J30" s="493" t="str">
        <f>IF(AND('Mapa de Riesgos'!$H$12="Baja",'Mapa de Riesgos'!$L$12="Leve"),CONCATENATE("R",'Mapa de Riesgos'!$A$12),"")</f>
        <v/>
      </c>
      <c r="K30" s="494"/>
      <c r="L30" s="494" t="str">
        <f>IF(AND('Mapa de Riesgos'!$H$18="Baja",'Mapa de Riesgos'!$L$18="Leve"),CONCATENATE("R",'Mapa de Riesgos'!$A$18),"")</f>
        <v/>
      </c>
      <c r="M30" s="494"/>
      <c r="N30" s="494" t="str">
        <f>IF(AND('Mapa de Riesgos'!$H$24="Baja",'Mapa de Riesgos'!$L$24="Leve"),CONCATENATE("R",'Mapa de Riesgos'!$A$24),"")</f>
        <v/>
      </c>
      <c r="O30" s="495"/>
      <c r="P30" s="485" t="str">
        <f>IF(AND('Mapa de Riesgos'!$H$12="Baja",'Mapa de Riesgos'!$L$12="Menor"),CONCATENATE("R",'Mapa de Riesgos'!$A$12),"")</f>
        <v/>
      </c>
      <c r="Q30" s="485"/>
      <c r="R30" s="485" t="str">
        <f>IF(AND('Mapa de Riesgos'!$H$18="Baja",'Mapa de Riesgos'!$L$18="Menor"),CONCATENATE("R",'Mapa de Riesgos'!$A$18),"")</f>
        <v/>
      </c>
      <c r="S30" s="485"/>
      <c r="T30" s="485" t="str">
        <f>IF(AND('Mapa de Riesgos'!$H$24="Baja",'Mapa de Riesgos'!$L$24="Menor"),CONCATENATE("R",'Mapa de Riesgos'!$A$24),"")</f>
        <v/>
      </c>
      <c r="U30" s="486"/>
      <c r="V30" s="484" t="str">
        <f>IF(AND('Mapa de Riesgos'!$H$12="Baja",'Mapa de Riesgos'!$L$12="Moderado"),CONCATENATE("R",'Mapa de Riesgos'!$A$12),"")</f>
        <v>R1</v>
      </c>
      <c r="W30" s="485"/>
      <c r="X30" s="485" t="str">
        <f>IF(AND('Mapa de Riesgos'!$H$18="Baja",'Mapa de Riesgos'!$L$18="Moderado"),CONCATENATE("R",'Mapa de Riesgos'!$A$18),"")</f>
        <v>R2</v>
      </c>
      <c r="Y30" s="485"/>
      <c r="Z30" s="485" t="str">
        <f>IF(AND('Mapa de Riesgos'!$H$24="Baja",'Mapa de Riesgos'!$L$24="Moderado"),CONCATENATE("R",'Mapa de Riesgos'!$A$24),"")</f>
        <v/>
      </c>
      <c r="AA30" s="486"/>
      <c r="AB30" s="460" t="str">
        <f>IF(AND('Mapa de Riesgos'!$H$12="Baja",'Mapa de Riesgos'!$L$12="Mayor"),CONCATENATE("R",'Mapa de Riesgos'!$A$12),"")</f>
        <v/>
      </c>
      <c r="AC30" s="461"/>
      <c r="AD30" s="461" t="str">
        <f>IF(AND('Mapa de Riesgos'!$H$18="Baja",'Mapa de Riesgos'!$L$18="Mayor"),CONCATENATE("R",'Mapa de Riesgos'!$A$18),"")</f>
        <v/>
      </c>
      <c r="AE30" s="461"/>
      <c r="AF30" s="461" t="str">
        <f>IF(AND('Mapa de Riesgos'!$H$24="Baja",'Mapa de Riesgos'!$L$24="Mayor"),CONCATENATE("R",'Mapa de Riesgos'!$A$24),"")</f>
        <v/>
      </c>
      <c r="AG30" s="463"/>
      <c r="AH30" s="475" t="str">
        <f>IF(AND('Mapa de Riesgos'!$H$12="Baja",'Mapa de Riesgos'!$L$12="Catastrófico"),CONCATENATE("R",'Mapa de Riesgos'!$A$12),"")</f>
        <v/>
      </c>
      <c r="AI30" s="476"/>
      <c r="AJ30" s="476" t="str">
        <f>IF(AND('Mapa de Riesgos'!$H$18="Baja",'Mapa de Riesgos'!$L$18="Catastrófico"),CONCATENATE("R",'Mapa de Riesgos'!$A$18),"")</f>
        <v/>
      </c>
      <c r="AK30" s="476"/>
      <c r="AL30" s="476" t="str">
        <f>IF(AND('Mapa de Riesgos'!$H$24="Baja",'Mapa de Riesgos'!$L$24="Catastrófico"),CONCATENATE("R",'Mapa de Riesgos'!$A$24),"")</f>
        <v/>
      </c>
      <c r="AM30" s="477"/>
      <c r="AN30" s="83"/>
      <c r="AO30" s="440" t="s">
        <v>174</v>
      </c>
      <c r="AP30" s="441"/>
      <c r="AQ30" s="441"/>
      <c r="AR30" s="441"/>
      <c r="AS30" s="441"/>
      <c r="AT30" s="442"/>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c r="BY30" s="83"/>
      <c r="BZ30" s="83"/>
      <c r="CA30" s="83"/>
      <c r="CB30" s="83"/>
    </row>
    <row r="31" spans="1:80">
      <c r="A31" s="83"/>
      <c r="B31" s="411"/>
      <c r="C31" s="411"/>
      <c r="D31" s="412"/>
      <c r="E31" s="452"/>
      <c r="F31" s="453"/>
      <c r="G31" s="453"/>
      <c r="H31" s="453"/>
      <c r="I31" s="453"/>
      <c r="J31" s="489"/>
      <c r="K31" s="487"/>
      <c r="L31" s="487"/>
      <c r="M31" s="487"/>
      <c r="N31" s="487"/>
      <c r="O31" s="488"/>
      <c r="P31" s="479"/>
      <c r="Q31" s="479"/>
      <c r="R31" s="479"/>
      <c r="S31" s="479"/>
      <c r="T31" s="479"/>
      <c r="U31" s="480"/>
      <c r="V31" s="478"/>
      <c r="W31" s="479"/>
      <c r="X31" s="479"/>
      <c r="Y31" s="479"/>
      <c r="Z31" s="479"/>
      <c r="AA31" s="480"/>
      <c r="AB31" s="462"/>
      <c r="AC31" s="458"/>
      <c r="AD31" s="458"/>
      <c r="AE31" s="458"/>
      <c r="AF31" s="458"/>
      <c r="AG31" s="459"/>
      <c r="AH31" s="469"/>
      <c r="AI31" s="470"/>
      <c r="AJ31" s="470"/>
      <c r="AK31" s="470"/>
      <c r="AL31" s="470"/>
      <c r="AM31" s="471"/>
      <c r="AN31" s="83"/>
      <c r="AO31" s="443"/>
      <c r="AP31" s="444"/>
      <c r="AQ31" s="444"/>
      <c r="AR31" s="444"/>
      <c r="AS31" s="444"/>
      <c r="AT31" s="445"/>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c r="BY31" s="83"/>
      <c r="BZ31" s="83"/>
      <c r="CA31" s="83"/>
      <c r="CB31" s="83"/>
    </row>
    <row r="32" spans="1:80">
      <c r="A32" s="83"/>
      <c r="B32" s="411"/>
      <c r="C32" s="411"/>
      <c r="D32" s="412"/>
      <c r="E32" s="452"/>
      <c r="F32" s="453"/>
      <c r="G32" s="453"/>
      <c r="H32" s="453"/>
      <c r="I32" s="453"/>
      <c r="J32" s="489" t="str">
        <f>IF(AND('Mapa de Riesgos'!$H$30="Baja",'Mapa de Riesgos'!$L$30="Leve"),CONCATENATE("R",'Mapa de Riesgos'!$A$30),"")</f>
        <v/>
      </c>
      <c r="K32" s="487"/>
      <c r="L32" s="487" t="str">
        <f>IF(AND('Mapa de Riesgos'!$H$36="Baja",'Mapa de Riesgos'!$L$36="Leve"),CONCATENATE("R",'Mapa de Riesgos'!$A$36),"")</f>
        <v/>
      </c>
      <c r="M32" s="487"/>
      <c r="N32" s="487" t="str">
        <f>IF(AND('Mapa de Riesgos'!$H$42="Baja",'Mapa de Riesgos'!$L$42="Leve"),CONCATENATE("R",'Mapa de Riesgos'!$A$42),"")</f>
        <v/>
      </c>
      <c r="O32" s="488"/>
      <c r="P32" s="479" t="str">
        <f>IF(AND('Mapa de Riesgos'!$H$30="Baja",'Mapa de Riesgos'!$L$30="Menor"),CONCATENATE("R",'Mapa de Riesgos'!$A$30),"")</f>
        <v/>
      </c>
      <c r="Q32" s="479"/>
      <c r="R32" s="479" t="str">
        <f>IF(AND('Mapa de Riesgos'!$H$36="Baja",'Mapa de Riesgos'!$L$36="Menor"),CONCATENATE("R",'Mapa de Riesgos'!$A$36),"")</f>
        <v/>
      </c>
      <c r="S32" s="479"/>
      <c r="T32" s="479" t="str">
        <f>IF(AND('Mapa de Riesgos'!$H$42="Baja",'Mapa de Riesgos'!$L$42="Menor"),CONCATENATE("R",'Mapa de Riesgos'!$A$42),"")</f>
        <v/>
      </c>
      <c r="U32" s="480"/>
      <c r="V32" s="478" t="str">
        <f>IF(AND('Mapa de Riesgos'!$H$30="Baja",'Mapa de Riesgos'!$L$30="Moderado"),CONCATENATE("R",'Mapa de Riesgos'!$A$30),"")</f>
        <v/>
      </c>
      <c r="W32" s="479"/>
      <c r="X32" s="479" t="str">
        <f>IF(AND('Mapa de Riesgos'!$H$36="Baja",'Mapa de Riesgos'!$L$36="Moderado"),CONCATENATE("R",'Mapa de Riesgos'!$A$36),"")</f>
        <v/>
      </c>
      <c r="Y32" s="479"/>
      <c r="Z32" s="479" t="str">
        <f>IF(AND('Mapa de Riesgos'!$H$42="Baja",'Mapa de Riesgos'!$L$42="Moderado"),CONCATENATE("R",'Mapa de Riesgos'!$A$42),"")</f>
        <v/>
      </c>
      <c r="AA32" s="480"/>
      <c r="AB32" s="462" t="str">
        <f>IF(AND('Mapa de Riesgos'!$H$30="Baja",'Mapa de Riesgos'!$L$30="Mayor"),CONCATENATE("R",'Mapa de Riesgos'!$A$30),"")</f>
        <v/>
      </c>
      <c r="AC32" s="458"/>
      <c r="AD32" s="458" t="str">
        <f>IF(AND('Mapa de Riesgos'!$H$36="Baja",'Mapa de Riesgos'!$L$36="Mayor"),CONCATENATE("R",'Mapa de Riesgos'!$A$36),"")</f>
        <v/>
      </c>
      <c r="AE32" s="458"/>
      <c r="AF32" s="458" t="str">
        <f>IF(AND('Mapa de Riesgos'!$H$42="Baja",'Mapa de Riesgos'!$L$42="Mayor"),CONCATENATE("R",'Mapa de Riesgos'!$A$42),"")</f>
        <v/>
      </c>
      <c r="AG32" s="459"/>
      <c r="AH32" s="469" t="str">
        <f>IF(AND('Mapa de Riesgos'!$H$30="Baja",'Mapa de Riesgos'!$L$30="Catastrófico"),CONCATENATE("R",'Mapa de Riesgos'!$A$30),"")</f>
        <v/>
      </c>
      <c r="AI32" s="470"/>
      <c r="AJ32" s="470" t="str">
        <f>IF(AND('Mapa de Riesgos'!$H$36="Baja",'Mapa de Riesgos'!$L$36="Catastrófico"),CONCATENATE("R",'Mapa de Riesgos'!$A$36),"")</f>
        <v/>
      </c>
      <c r="AK32" s="470"/>
      <c r="AL32" s="470" t="str">
        <f>IF(AND('Mapa de Riesgos'!$H$42="Baja",'Mapa de Riesgos'!$L$42="Catastrófico"),CONCATENATE("R",'Mapa de Riesgos'!$A$42),"")</f>
        <v/>
      </c>
      <c r="AM32" s="471"/>
      <c r="AN32" s="83"/>
      <c r="AO32" s="443"/>
      <c r="AP32" s="444"/>
      <c r="AQ32" s="444"/>
      <c r="AR32" s="444"/>
      <c r="AS32" s="444"/>
      <c r="AT32" s="445"/>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c r="BY32" s="83"/>
      <c r="BZ32" s="83"/>
      <c r="CA32" s="83"/>
      <c r="CB32" s="83"/>
    </row>
    <row r="33" spans="1:80">
      <c r="A33" s="83"/>
      <c r="B33" s="411"/>
      <c r="C33" s="411"/>
      <c r="D33" s="412"/>
      <c r="E33" s="452"/>
      <c r="F33" s="453"/>
      <c r="G33" s="453"/>
      <c r="H33" s="453"/>
      <c r="I33" s="453"/>
      <c r="J33" s="489"/>
      <c r="K33" s="487"/>
      <c r="L33" s="487"/>
      <c r="M33" s="487"/>
      <c r="N33" s="487"/>
      <c r="O33" s="488"/>
      <c r="P33" s="479"/>
      <c r="Q33" s="479"/>
      <c r="R33" s="479"/>
      <c r="S33" s="479"/>
      <c r="T33" s="479"/>
      <c r="U33" s="480"/>
      <c r="V33" s="478"/>
      <c r="W33" s="479"/>
      <c r="X33" s="479"/>
      <c r="Y33" s="479"/>
      <c r="Z33" s="479"/>
      <c r="AA33" s="480"/>
      <c r="AB33" s="462"/>
      <c r="AC33" s="458"/>
      <c r="AD33" s="458"/>
      <c r="AE33" s="458"/>
      <c r="AF33" s="458"/>
      <c r="AG33" s="459"/>
      <c r="AH33" s="469"/>
      <c r="AI33" s="470"/>
      <c r="AJ33" s="470"/>
      <c r="AK33" s="470"/>
      <c r="AL33" s="470"/>
      <c r="AM33" s="471"/>
      <c r="AN33" s="83"/>
      <c r="AO33" s="443"/>
      <c r="AP33" s="444"/>
      <c r="AQ33" s="444"/>
      <c r="AR33" s="444"/>
      <c r="AS33" s="444"/>
      <c r="AT33" s="445"/>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c r="BY33" s="83"/>
      <c r="BZ33" s="83"/>
      <c r="CA33" s="83"/>
      <c r="CB33" s="83"/>
    </row>
    <row r="34" spans="1:80">
      <c r="A34" s="83"/>
      <c r="B34" s="411"/>
      <c r="C34" s="411"/>
      <c r="D34" s="412"/>
      <c r="E34" s="452"/>
      <c r="F34" s="453"/>
      <c r="G34" s="453"/>
      <c r="H34" s="453"/>
      <c r="I34" s="453"/>
      <c r="J34" s="489" t="str">
        <f>IF(AND('Mapa de Riesgos'!$H$48="Baja",'Mapa de Riesgos'!$L$48="Leve"),CONCATENATE("R",'Mapa de Riesgos'!$A$48),"")</f>
        <v/>
      </c>
      <c r="K34" s="487"/>
      <c r="L34" s="487" t="str">
        <f>IF(AND('Mapa de Riesgos'!$H$54="Baja",'Mapa de Riesgos'!$L$54="Leve"),CONCATENATE("R",'Mapa de Riesgos'!$A$54),"")</f>
        <v/>
      </c>
      <c r="M34" s="487"/>
      <c r="N34" s="487" t="str">
        <f>IF(AND('Mapa de Riesgos'!$H$60="Baja",'Mapa de Riesgos'!$L$60="Leve"),CONCATENATE("R",'Mapa de Riesgos'!$A$60),"")</f>
        <v/>
      </c>
      <c r="O34" s="488"/>
      <c r="P34" s="479" t="str">
        <f>IF(AND('Mapa de Riesgos'!$H$48="Baja",'Mapa de Riesgos'!$L$48="Menor"),CONCATENATE("R",'Mapa de Riesgos'!$A$48),"")</f>
        <v/>
      </c>
      <c r="Q34" s="479"/>
      <c r="R34" s="479" t="str">
        <f>IF(AND('Mapa de Riesgos'!$H$54="Baja",'Mapa de Riesgos'!$L$54="Menor"),CONCATENATE("R",'Mapa de Riesgos'!$A$54),"")</f>
        <v/>
      </c>
      <c r="S34" s="479"/>
      <c r="T34" s="479" t="str">
        <f>IF(AND('Mapa de Riesgos'!$H$60="Baja",'Mapa de Riesgos'!$L$60="Menor"),CONCATENATE("R",'Mapa de Riesgos'!$A$60),"")</f>
        <v/>
      </c>
      <c r="U34" s="480"/>
      <c r="V34" s="478" t="str">
        <f>IF(AND('Mapa de Riesgos'!$H$48="Baja",'Mapa de Riesgos'!$L$48="Moderado"),CONCATENATE("R",'Mapa de Riesgos'!$A$48),"")</f>
        <v/>
      </c>
      <c r="W34" s="479"/>
      <c r="X34" s="479" t="str">
        <f>IF(AND('Mapa de Riesgos'!$H$54="Baja",'Mapa de Riesgos'!$L$54="Moderado"),CONCATENATE("R",'Mapa de Riesgos'!$A$54),"")</f>
        <v/>
      </c>
      <c r="Y34" s="479"/>
      <c r="Z34" s="479" t="str">
        <f>IF(AND('Mapa de Riesgos'!$H$60="Baja",'Mapa de Riesgos'!$L$60="Moderado"),CONCATENATE("R",'Mapa de Riesgos'!$A$60),"")</f>
        <v/>
      </c>
      <c r="AA34" s="480"/>
      <c r="AB34" s="462" t="str">
        <f>IF(AND('Mapa de Riesgos'!$H$48="Baja",'Mapa de Riesgos'!$L$48="Mayor"),CONCATENATE("R",'Mapa de Riesgos'!$A$48),"")</f>
        <v/>
      </c>
      <c r="AC34" s="458"/>
      <c r="AD34" s="458" t="str">
        <f>IF(AND('Mapa de Riesgos'!$H$54="Baja",'Mapa de Riesgos'!$L$54="Mayor"),CONCATENATE("R",'Mapa de Riesgos'!$A$54),"")</f>
        <v/>
      </c>
      <c r="AE34" s="458"/>
      <c r="AF34" s="458" t="str">
        <f>IF(AND('Mapa de Riesgos'!$H$60="Baja",'Mapa de Riesgos'!$L$60="Mayor"),CONCATENATE("R",'Mapa de Riesgos'!$A$60),"")</f>
        <v/>
      </c>
      <c r="AG34" s="459"/>
      <c r="AH34" s="469" t="str">
        <f>IF(AND('Mapa de Riesgos'!$H$48="Baja",'Mapa de Riesgos'!$L$48="Catastrófico"),CONCATENATE("R",'Mapa de Riesgos'!$A$48),"")</f>
        <v/>
      </c>
      <c r="AI34" s="470"/>
      <c r="AJ34" s="470" t="str">
        <f>IF(AND('Mapa de Riesgos'!$H$54="Baja",'Mapa de Riesgos'!$L$54="Catastrófico"),CONCATENATE("R",'Mapa de Riesgos'!$A$54),"")</f>
        <v/>
      </c>
      <c r="AK34" s="470"/>
      <c r="AL34" s="470" t="str">
        <f>IF(AND('Mapa de Riesgos'!$H$60="Baja",'Mapa de Riesgos'!$L$60="Catastrófico"),CONCATENATE("R",'Mapa de Riesgos'!$A$60),"")</f>
        <v/>
      </c>
      <c r="AM34" s="471"/>
      <c r="AN34" s="83"/>
      <c r="AO34" s="443"/>
      <c r="AP34" s="444"/>
      <c r="AQ34" s="444"/>
      <c r="AR34" s="444"/>
      <c r="AS34" s="444"/>
      <c r="AT34" s="445"/>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c r="BY34" s="83"/>
      <c r="BZ34" s="83"/>
      <c r="CA34" s="83"/>
      <c r="CB34" s="83"/>
    </row>
    <row r="35" spans="1:80">
      <c r="A35" s="83"/>
      <c r="B35" s="411"/>
      <c r="C35" s="411"/>
      <c r="D35" s="412"/>
      <c r="E35" s="452"/>
      <c r="F35" s="453"/>
      <c r="G35" s="453"/>
      <c r="H35" s="453"/>
      <c r="I35" s="453"/>
      <c r="J35" s="489"/>
      <c r="K35" s="487"/>
      <c r="L35" s="487"/>
      <c r="M35" s="487"/>
      <c r="N35" s="487"/>
      <c r="O35" s="488"/>
      <c r="P35" s="479"/>
      <c r="Q35" s="479"/>
      <c r="R35" s="479"/>
      <c r="S35" s="479"/>
      <c r="T35" s="479"/>
      <c r="U35" s="480"/>
      <c r="V35" s="478"/>
      <c r="W35" s="479"/>
      <c r="X35" s="479"/>
      <c r="Y35" s="479"/>
      <c r="Z35" s="479"/>
      <c r="AA35" s="480"/>
      <c r="AB35" s="462"/>
      <c r="AC35" s="458"/>
      <c r="AD35" s="458"/>
      <c r="AE35" s="458"/>
      <c r="AF35" s="458"/>
      <c r="AG35" s="459"/>
      <c r="AH35" s="469"/>
      <c r="AI35" s="470"/>
      <c r="AJ35" s="470"/>
      <c r="AK35" s="470"/>
      <c r="AL35" s="470"/>
      <c r="AM35" s="471"/>
      <c r="AN35" s="83"/>
      <c r="AO35" s="443"/>
      <c r="AP35" s="444"/>
      <c r="AQ35" s="444"/>
      <c r="AR35" s="444"/>
      <c r="AS35" s="444"/>
      <c r="AT35" s="445"/>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c r="BY35" s="83"/>
      <c r="BZ35" s="83"/>
      <c r="CA35" s="83"/>
      <c r="CB35" s="83"/>
    </row>
    <row r="36" spans="1:80">
      <c r="A36" s="83"/>
      <c r="B36" s="411"/>
      <c r="C36" s="411"/>
      <c r="D36" s="412"/>
      <c r="E36" s="452"/>
      <c r="F36" s="453"/>
      <c r="G36" s="453"/>
      <c r="H36" s="453"/>
      <c r="I36" s="453"/>
      <c r="J36" s="489" t="str">
        <f>IF(AND('Mapa de Riesgos'!$H$66="Baja",'Mapa de Riesgos'!$L$66="Leve"),CONCATENATE("R",'Mapa de Riesgos'!$A$66),"")</f>
        <v/>
      </c>
      <c r="K36" s="487"/>
      <c r="L36" s="487" t="str">
        <f>IF(AND('Mapa de Riesgos'!$H$72="Baja",'Mapa de Riesgos'!$L$72="Leve"),CONCATENATE("R",'Mapa de Riesgos'!$A$72),"")</f>
        <v/>
      </c>
      <c r="M36" s="487"/>
      <c r="N36" s="487" t="str">
        <f>IF(AND('Mapa de Riesgos'!$H$78="Baja",'Mapa de Riesgos'!$L$78="Leve"),CONCATENATE("R",'Mapa de Riesgos'!$A$78),"")</f>
        <v/>
      </c>
      <c r="O36" s="488"/>
      <c r="P36" s="479" t="str">
        <f>IF(AND('Mapa de Riesgos'!$H$66="Baja",'Mapa de Riesgos'!$L$66="Menor"),CONCATENATE("R",'Mapa de Riesgos'!$A$66),"")</f>
        <v/>
      </c>
      <c r="Q36" s="479"/>
      <c r="R36" s="479" t="str">
        <f>IF(AND('Mapa de Riesgos'!$H$72="Baja",'Mapa de Riesgos'!$L$72="Menor"),CONCATENATE("R",'Mapa de Riesgos'!$A$72),"")</f>
        <v/>
      </c>
      <c r="S36" s="479"/>
      <c r="T36" s="479" t="str">
        <f>IF(AND('Mapa de Riesgos'!$H$78="Baja",'Mapa de Riesgos'!$L$78="Menor"),CONCATENATE("R",'Mapa de Riesgos'!$A$78),"")</f>
        <v/>
      </c>
      <c r="U36" s="480"/>
      <c r="V36" s="478" t="str">
        <f>IF(AND('Mapa de Riesgos'!$H$66="Baja",'Mapa de Riesgos'!$L$66="Moderado"),CONCATENATE("R",'Mapa de Riesgos'!$A$66),"")</f>
        <v/>
      </c>
      <c r="W36" s="479"/>
      <c r="X36" s="479" t="str">
        <f>IF(AND('Mapa de Riesgos'!$H$72="Baja",'Mapa de Riesgos'!$L$72="Moderado"),CONCATENATE("R",'Mapa de Riesgos'!$A$72),"")</f>
        <v/>
      </c>
      <c r="Y36" s="479"/>
      <c r="Z36" s="479" t="str">
        <f>IF(AND('Mapa de Riesgos'!$H$78="Baja",'Mapa de Riesgos'!$L$78="Moderado"),CONCATENATE("R",'Mapa de Riesgos'!$A$78),"")</f>
        <v/>
      </c>
      <c r="AA36" s="480"/>
      <c r="AB36" s="462" t="str">
        <f>IF(AND('Mapa de Riesgos'!$H$66="Baja",'Mapa de Riesgos'!$L$66="Mayor"),CONCATENATE("R",'Mapa de Riesgos'!$A$66),"")</f>
        <v/>
      </c>
      <c r="AC36" s="458"/>
      <c r="AD36" s="458" t="str">
        <f>IF(AND('Mapa de Riesgos'!$H$72="Baja",'Mapa de Riesgos'!$L$72="Mayor"),CONCATENATE("R",'Mapa de Riesgos'!$A$72),"")</f>
        <v/>
      </c>
      <c r="AE36" s="458"/>
      <c r="AF36" s="458" t="str">
        <f>IF(AND('Mapa de Riesgos'!$H$78="Baja",'Mapa de Riesgos'!$L$78="Mayor"),CONCATENATE("R",'Mapa de Riesgos'!$A$78),"")</f>
        <v/>
      </c>
      <c r="AG36" s="459"/>
      <c r="AH36" s="469" t="str">
        <f>IF(AND('Mapa de Riesgos'!$H$66="Baja",'Mapa de Riesgos'!$L$66="Catastrófico"),CONCATENATE("R",'Mapa de Riesgos'!$A$66),"")</f>
        <v/>
      </c>
      <c r="AI36" s="470"/>
      <c r="AJ36" s="470" t="str">
        <f>IF(AND('Mapa de Riesgos'!$H$72="Baja",'Mapa de Riesgos'!$L$72="Catastrófico"),CONCATENATE("R",'Mapa de Riesgos'!$A$72),"")</f>
        <v/>
      </c>
      <c r="AK36" s="470"/>
      <c r="AL36" s="470" t="str">
        <f>IF(AND('Mapa de Riesgos'!$H$78="Baja",'Mapa de Riesgos'!$L$78="Catastrófico"),CONCATENATE("R",'Mapa de Riesgos'!$A$78),"")</f>
        <v/>
      </c>
      <c r="AM36" s="471"/>
      <c r="AN36" s="83"/>
      <c r="AO36" s="443"/>
      <c r="AP36" s="444"/>
      <c r="AQ36" s="444"/>
      <c r="AR36" s="444"/>
      <c r="AS36" s="444"/>
      <c r="AT36" s="445"/>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c r="BY36" s="83"/>
      <c r="BZ36" s="83"/>
      <c r="CA36" s="83"/>
      <c r="CB36" s="83"/>
    </row>
    <row r="37" spans="1:80" ht="15.75" thickBot="1">
      <c r="A37" s="83"/>
      <c r="B37" s="411"/>
      <c r="C37" s="411"/>
      <c r="D37" s="412"/>
      <c r="E37" s="455"/>
      <c r="F37" s="456"/>
      <c r="G37" s="456"/>
      <c r="H37" s="456"/>
      <c r="I37" s="456"/>
      <c r="J37" s="490"/>
      <c r="K37" s="491"/>
      <c r="L37" s="491"/>
      <c r="M37" s="491"/>
      <c r="N37" s="491"/>
      <c r="O37" s="492"/>
      <c r="P37" s="482"/>
      <c r="Q37" s="482"/>
      <c r="R37" s="482"/>
      <c r="S37" s="482"/>
      <c r="T37" s="482"/>
      <c r="U37" s="483"/>
      <c r="V37" s="481"/>
      <c r="W37" s="482"/>
      <c r="X37" s="482"/>
      <c r="Y37" s="482"/>
      <c r="Z37" s="482"/>
      <c r="AA37" s="483"/>
      <c r="AB37" s="466"/>
      <c r="AC37" s="467"/>
      <c r="AD37" s="467"/>
      <c r="AE37" s="467"/>
      <c r="AF37" s="467"/>
      <c r="AG37" s="468"/>
      <c r="AH37" s="472"/>
      <c r="AI37" s="473"/>
      <c r="AJ37" s="473"/>
      <c r="AK37" s="473"/>
      <c r="AL37" s="473"/>
      <c r="AM37" s="474"/>
      <c r="AN37" s="83"/>
      <c r="AO37" s="446"/>
      <c r="AP37" s="447"/>
      <c r="AQ37" s="447"/>
      <c r="AR37" s="447"/>
      <c r="AS37" s="447"/>
      <c r="AT37" s="448"/>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c r="BY37" s="83"/>
      <c r="BZ37" s="83"/>
      <c r="CA37" s="83"/>
      <c r="CB37" s="83"/>
    </row>
    <row r="38" spans="1:80">
      <c r="A38" s="83"/>
      <c r="B38" s="411"/>
      <c r="C38" s="411"/>
      <c r="D38" s="412"/>
      <c r="E38" s="449" t="s">
        <v>175</v>
      </c>
      <c r="F38" s="450"/>
      <c r="G38" s="450"/>
      <c r="H38" s="450"/>
      <c r="I38" s="451"/>
      <c r="J38" s="493" t="str">
        <f>IF(AND('Mapa de Riesgos'!$H$12="Muy Baja",'Mapa de Riesgos'!$L$12="Leve"),CONCATENATE("R",'Mapa de Riesgos'!$A$12),"")</f>
        <v/>
      </c>
      <c r="K38" s="494"/>
      <c r="L38" s="494" t="str">
        <f>IF(AND('Mapa de Riesgos'!$H$18="Muy Baja",'Mapa de Riesgos'!$L$18="Leve"),CONCATENATE("R",'Mapa de Riesgos'!$A$18),"")</f>
        <v/>
      </c>
      <c r="M38" s="494"/>
      <c r="N38" s="494" t="str">
        <f>IF(AND('Mapa de Riesgos'!$H$24="Muy Baja",'Mapa de Riesgos'!$L$24="Leve"),CONCATENATE("R",'Mapa de Riesgos'!$A$24),"")</f>
        <v/>
      </c>
      <c r="O38" s="495"/>
      <c r="P38" s="493" t="str">
        <f>IF(AND('Mapa de Riesgos'!$H$12="Muy Baja",'Mapa de Riesgos'!$L$12="Menor"),CONCATENATE("R",'Mapa de Riesgos'!$A$12),"")</f>
        <v/>
      </c>
      <c r="Q38" s="494"/>
      <c r="R38" s="494" t="str">
        <f>IF(AND('Mapa de Riesgos'!$H$18="Muy Baja",'Mapa de Riesgos'!$L$18="Menor"),CONCATENATE("R",'Mapa de Riesgos'!$A$18),"")</f>
        <v/>
      </c>
      <c r="S38" s="494"/>
      <c r="T38" s="494" t="str">
        <f>IF(AND('Mapa de Riesgos'!$H$24="Muy Baja",'Mapa de Riesgos'!$L$24="Menor"),CONCATENATE("R",'Mapa de Riesgos'!$A$24),"")</f>
        <v/>
      </c>
      <c r="U38" s="495"/>
      <c r="V38" s="484" t="str">
        <f>IF(AND('Mapa de Riesgos'!$H$12="Muy Baja",'Mapa de Riesgos'!$L$12="Moderado"),CONCATENATE("R",'Mapa de Riesgos'!$A$12),"")</f>
        <v/>
      </c>
      <c r="W38" s="485"/>
      <c r="X38" s="485" t="str">
        <f>IF(AND('Mapa de Riesgos'!$H$18="Muy Baja",'Mapa de Riesgos'!$L$18="Moderado"),CONCATENATE("R",'Mapa de Riesgos'!$A$18),"")</f>
        <v/>
      </c>
      <c r="Y38" s="485"/>
      <c r="Z38" s="485" t="str">
        <f>IF(AND('Mapa de Riesgos'!$H$24="Muy Baja",'Mapa de Riesgos'!$L$24="Moderado"),CONCATENATE("R",'Mapa de Riesgos'!$A$24),"")</f>
        <v/>
      </c>
      <c r="AA38" s="486"/>
      <c r="AB38" s="460" t="str">
        <f>IF(AND('Mapa de Riesgos'!$H$12="Muy Baja",'Mapa de Riesgos'!$L$12="Mayor"),CONCATENATE("R",'Mapa de Riesgos'!$A$12),"")</f>
        <v/>
      </c>
      <c r="AC38" s="461"/>
      <c r="AD38" s="461" t="str">
        <f>IF(AND('Mapa de Riesgos'!$H$18="Muy Baja",'Mapa de Riesgos'!$L$18="Mayor"),CONCATENATE("R",'Mapa de Riesgos'!$A$18),"")</f>
        <v/>
      </c>
      <c r="AE38" s="461"/>
      <c r="AF38" s="461" t="str">
        <f>IF(AND('Mapa de Riesgos'!$H$24="Muy Baja",'Mapa de Riesgos'!$L$24="Mayor"),CONCATENATE("R",'Mapa de Riesgos'!$A$24),"")</f>
        <v/>
      </c>
      <c r="AG38" s="463"/>
      <c r="AH38" s="475" t="str">
        <f>IF(AND('Mapa de Riesgos'!$H$12="Muy Baja",'Mapa de Riesgos'!$L$12="Catastrófico"),CONCATENATE("R",'Mapa de Riesgos'!$A$12),"")</f>
        <v/>
      </c>
      <c r="AI38" s="476"/>
      <c r="AJ38" s="476" t="str">
        <f>IF(AND('Mapa de Riesgos'!$H$18="Muy Baja",'Mapa de Riesgos'!$L$18="Catastrófico"),CONCATENATE("R",'Mapa de Riesgos'!$A$18),"")</f>
        <v/>
      </c>
      <c r="AK38" s="476"/>
      <c r="AL38" s="476" t="str">
        <f>IF(AND('Mapa de Riesgos'!$H$24="Muy Baja",'Mapa de Riesgos'!$L$24="Catastrófico"),CONCATENATE("R",'Mapa de Riesgos'!$A$24),"")</f>
        <v/>
      </c>
      <c r="AM38" s="477"/>
      <c r="AN38" s="83"/>
      <c r="AO38" s="83"/>
      <c r="AP38" s="83"/>
      <c r="AQ38" s="83"/>
      <c r="AR38" s="83"/>
      <c r="AS38" s="83"/>
      <c r="AT38" s="83"/>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c r="BY38" s="83"/>
      <c r="BZ38" s="83"/>
      <c r="CA38" s="83"/>
      <c r="CB38" s="83"/>
    </row>
    <row r="39" spans="1:80">
      <c r="A39" s="83"/>
      <c r="B39" s="411"/>
      <c r="C39" s="411"/>
      <c r="D39" s="412"/>
      <c r="E39" s="452"/>
      <c r="F39" s="453"/>
      <c r="G39" s="453"/>
      <c r="H39" s="453"/>
      <c r="I39" s="454"/>
      <c r="J39" s="489"/>
      <c r="K39" s="487"/>
      <c r="L39" s="487"/>
      <c r="M39" s="487"/>
      <c r="N39" s="487"/>
      <c r="O39" s="488"/>
      <c r="P39" s="489"/>
      <c r="Q39" s="487"/>
      <c r="R39" s="487"/>
      <c r="S39" s="487"/>
      <c r="T39" s="487"/>
      <c r="U39" s="488"/>
      <c r="V39" s="478"/>
      <c r="W39" s="479"/>
      <c r="X39" s="479"/>
      <c r="Y39" s="479"/>
      <c r="Z39" s="479"/>
      <c r="AA39" s="480"/>
      <c r="AB39" s="462"/>
      <c r="AC39" s="458"/>
      <c r="AD39" s="458"/>
      <c r="AE39" s="458"/>
      <c r="AF39" s="458"/>
      <c r="AG39" s="459"/>
      <c r="AH39" s="469"/>
      <c r="AI39" s="470"/>
      <c r="AJ39" s="470"/>
      <c r="AK39" s="470"/>
      <c r="AL39" s="470"/>
      <c r="AM39" s="471"/>
      <c r="AN39" s="83"/>
      <c r="AO39" s="83"/>
      <c r="AP39" s="83"/>
      <c r="AQ39" s="83"/>
      <c r="AR39" s="83"/>
      <c r="AS39" s="83"/>
      <c r="AT39" s="83"/>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c r="BY39" s="83"/>
      <c r="BZ39" s="83"/>
      <c r="CA39" s="83"/>
      <c r="CB39" s="83"/>
    </row>
    <row r="40" spans="1:80">
      <c r="A40" s="83"/>
      <c r="B40" s="411"/>
      <c r="C40" s="411"/>
      <c r="D40" s="412"/>
      <c r="E40" s="452"/>
      <c r="F40" s="453"/>
      <c r="G40" s="453"/>
      <c r="H40" s="453"/>
      <c r="I40" s="454"/>
      <c r="J40" s="489" t="str">
        <f>IF(AND('Mapa de Riesgos'!$H$30="Muy Baja",'Mapa de Riesgos'!$L$30="Leve"),CONCATENATE("R",'Mapa de Riesgos'!$A$30),"")</f>
        <v/>
      </c>
      <c r="K40" s="487"/>
      <c r="L40" s="487" t="str">
        <f>IF(AND('Mapa de Riesgos'!$H$36="Muy Baja",'Mapa de Riesgos'!$L$36="Leve"),CONCATENATE("R",'Mapa de Riesgos'!$A$36),"")</f>
        <v/>
      </c>
      <c r="M40" s="487"/>
      <c r="N40" s="487" t="str">
        <f>IF(AND('Mapa de Riesgos'!$H$42="Muy Baja",'Mapa de Riesgos'!$L$42="Leve"),CONCATENATE("R",'Mapa de Riesgos'!$A$42),"")</f>
        <v/>
      </c>
      <c r="O40" s="488"/>
      <c r="P40" s="489" t="str">
        <f>IF(AND('Mapa de Riesgos'!$H$30="Muy Baja",'Mapa de Riesgos'!$L$30="Menor"),CONCATENATE("R",'Mapa de Riesgos'!$A$30),"")</f>
        <v/>
      </c>
      <c r="Q40" s="487"/>
      <c r="R40" s="487" t="str">
        <f>IF(AND('Mapa de Riesgos'!$H$36="Muy Baja",'Mapa de Riesgos'!$L$36="Menor"),CONCATENATE("R",'Mapa de Riesgos'!$A$36),"")</f>
        <v/>
      </c>
      <c r="S40" s="487"/>
      <c r="T40" s="487" t="str">
        <f>IF(AND('Mapa de Riesgos'!$H$42="Muy Baja",'Mapa de Riesgos'!$L$42="Menor"),CONCATENATE("R",'Mapa de Riesgos'!$A$42),"")</f>
        <v/>
      </c>
      <c r="U40" s="488"/>
      <c r="V40" s="478" t="str">
        <f>IF(AND('Mapa de Riesgos'!$H$30="Muy Baja",'Mapa de Riesgos'!$L$30="Moderado"),CONCATENATE("R",'Mapa de Riesgos'!$A$30),"")</f>
        <v/>
      </c>
      <c r="W40" s="479"/>
      <c r="X40" s="479" t="str">
        <f>IF(AND('Mapa de Riesgos'!$H$36="Muy Baja",'Mapa de Riesgos'!$L$36="Moderado"),CONCATENATE("R",'Mapa de Riesgos'!$A$36),"")</f>
        <v/>
      </c>
      <c r="Y40" s="479"/>
      <c r="Z40" s="479" t="str">
        <f>IF(AND('Mapa de Riesgos'!$H$42="Muy Baja",'Mapa de Riesgos'!$L$42="Moderado"),CONCATENATE("R",'Mapa de Riesgos'!$A$42),"")</f>
        <v/>
      </c>
      <c r="AA40" s="480"/>
      <c r="AB40" s="462" t="str">
        <f>IF(AND('Mapa de Riesgos'!$H$30="Muy Baja",'Mapa de Riesgos'!$L$30="Mayor"),CONCATENATE("R",'Mapa de Riesgos'!$A$30),"")</f>
        <v/>
      </c>
      <c r="AC40" s="458"/>
      <c r="AD40" s="458" t="str">
        <f>IF(AND('Mapa de Riesgos'!$H$36="Muy Baja",'Mapa de Riesgos'!$L$36="Mayor"),CONCATENATE("R",'Mapa de Riesgos'!$A$36),"")</f>
        <v/>
      </c>
      <c r="AE40" s="458"/>
      <c r="AF40" s="458" t="str">
        <f>IF(AND('Mapa de Riesgos'!$H$42="Muy Baja",'Mapa de Riesgos'!$L$42="Mayor"),CONCATENATE("R",'Mapa de Riesgos'!$A$42),"")</f>
        <v/>
      </c>
      <c r="AG40" s="459"/>
      <c r="AH40" s="469" t="str">
        <f>IF(AND('Mapa de Riesgos'!$H$30="Muy Baja",'Mapa de Riesgos'!$L$30="Catastrófico"),CONCATENATE("R",'Mapa de Riesgos'!$A$30),"")</f>
        <v/>
      </c>
      <c r="AI40" s="470"/>
      <c r="AJ40" s="470" t="str">
        <f>IF(AND('Mapa de Riesgos'!$H$36="Muy Baja",'Mapa de Riesgos'!$L$36="Catastrófico"),CONCATENATE("R",'Mapa de Riesgos'!$A$36),"")</f>
        <v/>
      </c>
      <c r="AK40" s="470"/>
      <c r="AL40" s="470" t="str">
        <f>IF(AND('Mapa de Riesgos'!$H$42="Muy Baja",'Mapa de Riesgos'!$L$42="Catastrófico"),CONCATENATE("R",'Mapa de Riesgos'!$A$42),"")</f>
        <v/>
      </c>
      <c r="AM40" s="471"/>
      <c r="AN40" s="83"/>
      <c r="AO40" s="83"/>
      <c r="AP40" s="83"/>
      <c r="AQ40" s="83"/>
      <c r="AR40" s="83"/>
      <c r="AS40" s="83"/>
      <c r="AT40" s="83"/>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c r="BY40" s="83"/>
      <c r="BZ40" s="83"/>
      <c r="CA40" s="83"/>
      <c r="CB40" s="83"/>
    </row>
    <row r="41" spans="1:80">
      <c r="A41" s="83"/>
      <c r="B41" s="411"/>
      <c r="C41" s="411"/>
      <c r="D41" s="412"/>
      <c r="E41" s="452"/>
      <c r="F41" s="453"/>
      <c r="G41" s="453"/>
      <c r="H41" s="453"/>
      <c r="I41" s="454"/>
      <c r="J41" s="489"/>
      <c r="K41" s="487"/>
      <c r="L41" s="487"/>
      <c r="M41" s="487"/>
      <c r="N41" s="487"/>
      <c r="O41" s="488"/>
      <c r="P41" s="489"/>
      <c r="Q41" s="487"/>
      <c r="R41" s="487"/>
      <c r="S41" s="487"/>
      <c r="T41" s="487"/>
      <c r="U41" s="488"/>
      <c r="V41" s="478"/>
      <c r="W41" s="479"/>
      <c r="X41" s="479"/>
      <c r="Y41" s="479"/>
      <c r="Z41" s="479"/>
      <c r="AA41" s="480"/>
      <c r="AB41" s="462"/>
      <c r="AC41" s="458"/>
      <c r="AD41" s="458"/>
      <c r="AE41" s="458"/>
      <c r="AF41" s="458"/>
      <c r="AG41" s="459"/>
      <c r="AH41" s="469"/>
      <c r="AI41" s="470"/>
      <c r="AJ41" s="470"/>
      <c r="AK41" s="470"/>
      <c r="AL41" s="470"/>
      <c r="AM41" s="471"/>
      <c r="AN41" s="83"/>
      <c r="AO41" s="83"/>
      <c r="AP41" s="83"/>
      <c r="AQ41" s="83"/>
      <c r="AR41" s="83"/>
      <c r="AS41" s="83"/>
      <c r="AT41" s="83"/>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c r="BY41" s="83"/>
      <c r="BZ41" s="83"/>
      <c r="CA41" s="83"/>
      <c r="CB41" s="83"/>
    </row>
    <row r="42" spans="1:80">
      <c r="A42" s="83"/>
      <c r="B42" s="411"/>
      <c r="C42" s="411"/>
      <c r="D42" s="412"/>
      <c r="E42" s="452"/>
      <c r="F42" s="453"/>
      <c r="G42" s="453"/>
      <c r="H42" s="453"/>
      <c r="I42" s="454"/>
      <c r="J42" s="489" t="str">
        <f>IF(AND('Mapa de Riesgos'!$H$48="Muy Baja",'Mapa de Riesgos'!$L$48="Leve"),CONCATENATE("R",'Mapa de Riesgos'!$A$48),"")</f>
        <v/>
      </c>
      <c r="K42" s="487"/>
      <c r="L42" s="487" t="str">
        <f>IF(AND('Mapa de Riesgos'!$H$54="Muy Baja",'Mapa de Riesgos'!$L$54="Leve"),CONCATENATE("R",'Mapa de Riesgos'!$A$54),"")</f>
        <v/>
      </c>
      <c r="M42" s="487"/>
      <c r="N42" s="487" t="str">
        <f>IF(AND('Mapa de Riesgos'!$H$60="Muy Baja",'Mapa de Riesgos'!$L$60="Leve"),CONCATENATE("R",'Mapa de Riesgos'!$A$60),"")</f>
        <v/>
      </c>
      <c r="O42" s="488"/>
      <c r="P42" s="489" t="str">
        <f>IF(AND('Mapa de Riesgos'!$H$48="Muy Baja",'Mapa de Riesgos'!$L$48="Menor"),CONCATENATE("R",'Mapa de Riesgos'!$A$48),"")</f>
        <v/>
      </c>
      <c r="Q42" s="487"/>
      <c r="R42" s="487" t="str">
        <f>IF(AND('Mapa de Riesgos'!$H$54="Muy Baja",'Mapa de Riesgos'!$L$54="Menor"),CONCATENATE("R",'Mapa de Riesgos'!$A$54),"")</f>
        <v/>
      </c>
      <c r="S42" s="487"/>
      <c r="T42" s="487" t="str">
        <f>IF(AND('Mapa de Riesgos'!$H$60="Muy Baja",'Mapa de Riesgos'!$L$60="Menor"),CONCATENATE("R",'Mapa de Riesgos'!$A$60),"")</f>
        <v/>
      </c>
      <c r="U42" s="488"/>
      <c r="V42" s="478" t="str">
        <f>IF(AND('Mapa de Riesgos'!$H$48="Muy Baja",'Mapa de Riesgos'!$L$48="Moderado"),CONCATENATE("R",'Mapa de Riesgos'!$A$48),"")</f>
        <v/>
      </c>
      <c r="W42" s="479"/>
      <c r="X42" s="479" t="str">
        <f>IF(AND('Mapa de Riesgos'!$H$54="Muy Baja",'Mapa de Riesgos'!$L$54="Moderado"),CONCATENATE("R",'Mapa de Riesgos'!$A$54),"")</f>
        <v/>
      </c>
      <c r="Y42" s="479"/>
      <c r="Z42" s="479" t="str">
        <f>IF(AND('Mapa de Riesgos'!$H$60="Muy Baja",'Mapa de Riesgos'!$L$60="Moderado"),CONCATENATE("R",'Mapa de Riesgos'!$A$60),"")</f>
        <v/>
      </c>
      <c r="AA42" s="480"/>
      <c r="AB42" s="462" t="str">
        <f>IF(AND('Mapa de Riesgos'!$H$48="Muy Baja",'Mapa de Riesgos'!$L$48="Mayor"),CONCATENATE("R",'Mapa de Riesgos'!$A$48),"")</f>
        <v/>
      </c>
      <c r="AC42" s="458"/>
      <c r="AD42" s="458" t="str">
        <f>IF(AND('Mapa de Riesgos'!$H$54="Muy Baja",'Mapa de Riesgos'!$L$54="Mayor"),CONCATENATE("R",'Mapa de Riesgos'!$A$54),"")</f>
        <v/>
      </c>
      <c r="AE42" s="458"/>
      <c r="AF42" s="458" t="str">
        <f>IF(AND('Mapa de Riesgos'!$H$60="Muy Baja",'Mapa de Riesgos'!$L$60="Mayor"),CONCATENATE("R",'Mapa de Riesgos'!$A$60),"")</f>
        <v/>
      </c>
      <c r="AG42" s="459"/>
      <c r="AH42" s="469" t="str">
        <f>IF(AND('Mapa de Riesgos'!$H$48="Muy Baja",'Mapa de Riesgos'!$L$48="Catastrófico"),CONCATENATE("R",'Mapa de Riesgos'!$A$48),"")</f>
        <v/>
      </c>
      <c r="AI42" s="470"/>
      <c r="AJ42" s="470" t="str">
        <f>IF(AND('Mapa de Riesgos'!$H$54="Muy Baja",'Mapa de Riesgos'!$L$54="Catastrófico"),CONCATENATE("R",'Mapa de Riesgos'!$A$54),"")</f>
        <v/>
      </c>
      <c r="AK42" s="470"/>
      <c r="AL42" s="470" t="str">
        <f>IF(AND('Mapa de Riesgos'!$H$60="Muy Baja",'Mapa de Riesgos'!$L$60="Catastrófico"),CONCATENATE("R",'Mapa de Riesgos'!$A$60),"")</f>
        <v/>
      </c>
      <c r="AM42" s="471"/>
      <c r="AN42" s="83"/>
      <c r="AO42" s="83"/>
      <c r="AP42" s="83"/>
      <c r="AQ42" s="83"/>
      <c r="AR42" s="83"/>
      <c r="AS42" s="83"/>
      <c r="AT42" s="83"/>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c r="BY42" s="83"/>
      <c r="BZ42" s="83"/>
      <c r="CA42" s="83"/>
      <c r="CB42" s="83"/>
    </row>
    <row r="43" spans="1:80">
      <c r="A43" s="83"/>
      <c r="B43" s="411"/>
      <c r="C43" s="411"/>
      <c r="D43" s="412"/>
      <c r="E43" s="452"/>
      <c r="F43" s="453"/>
      <c r="G43" s="453"/>
      <c r="H43" s="453"/>
      <c r="I43" s="454"/>
      <c r="J43" s="489"/>
      <c r="K43" s="487"/>
      <c r="L43" s="487"/>
      <c r="M43" s="487"/>
      <c r="N43" s="487"/>
      <c r="O43" s="488"/>
      <c r="P43" s="489"/>
      <c r="Q43" s="487"/>
      <c r="R43" s="487"/>
      <c r="S43" s="487"/>
      <c r="T43" s="487"/>
      <c r="U43" s="488"/>
      <c r="V43" s="478"/>
      <c r="W43" s="479"/>
      <c r="X43" s="479"/>
      <c r="Y43" s="479"/>
      <c r="Z43" s="479"/>
      <c r="AA43" s="480"/>
      <c r="AB43" s="462"/>
      <c r="AC43" s="458"/>
      <c r="AD43" s="458"/>
      <c r="AE43" s="458"/>
      <c r="AF43" s="458"/>
      <c r="AG43" s="459"/>
      <c r="AH43" s="469"/>
      <c r="AI43" s="470"/>
      <c r="AJ43" s="470"/>
      <c r="AK43" s="470"/>
      <c r="AL43" s="470"/>
      <c r="AM43" s="471"/>
      <c r="AN43" s="83"/>
      <c r="AO43" s="83"/>
      <c r="AP43" s="83"/>
      <c r="AQ43" s="83"/>
      <c r="AR43" s="83"/>
      <c r="AS43" s="83"/>
      <c r="AT43" s="83"/>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c r="BY43" s="83"/>
      <c r="BZ43" s="83"/>
      <c r="CA43" s="83"/>
      <c r="CB43" s="83"/>
    </row>
    <row r="44" spans="1:80">
      <c r="A44" s="83"/>
      <c r="B44" s="411"/>
      <c r="C44" s="411"/>
      <c r="D44" s="412"/>
      <c r="E44" s="452"/>
      <c r="F44" s="453"/>
      <c r="G44" s="453"/>
      <c r="H44" s="453"/>
      <c r="I44" s="454"/>
      <c r="J44" s="489" t="str">
        <f>IF(AND('Mapa de Riesgos'!$H$66="Muy Baja",'Mapa de Riesgos'!$L$66="Leve"),CONCATENATE("R",'Mapa de Riesgos'!$A$66),"")</f>
        <v/>
      </c>
      <c r="K44" s="487"/>
      <c r="L44" s="487" t="str">
        <f>IF(AND('Mapa de Riesgos'!$H$72="Muy Baja",'Mapa de Riesgos'!$L$72="Leve"),CONCATENATE("R",'Mapa de Riesgos'!$A$72),"")</f>
        <v/>
      </c>
      <c r="M44" s="487"/>
      <c r="N44" s="487" t="str">
        <f>IF(AND('Mapa de Riesgos'!$H$78="Muy Baja",'Mapa de Riesgos'!$L$78="Leve"),CONCATENATE("R",'Mapa de Riesgos'!$A$78),"")</f>
        <v/>
      </c>
      <c r="O44" s="488"/>
      <c r="P44" s="489" t="str">
        <f>IF(AND('Mapa de Riesgos'!$H$66="Muy Baja",'Mapa de Riesgos'!$L$66="Menor"),CONCATENATE("R",'Mapa de Riesgos'!$A$66),"")</f>
        <v/>
      </c>
      <c r="Q44" s="487"/>
      <c r="R44" s="487" t="str">
        <f>IF(AND('Mapa de Riesgos'!$H$72="Muy Baja",'Mapa de Riesgos'!$L$72="Menor"),CONCATENATE("R",'Mapa de Riesgos'!$A$72),"")</f>
        <v/>
      </c>
      <c r="S44" s="487"/>
      <c r="T44" s="487" t="str">
        <f>IF(AND('Mapa de Riesgos'!$H$78="Muy Baja",'Mapa de Riesgos'!$L$78="Menor"),CONCATENATE("R",'Mapa de Riesgos'!$A$78),"")</f>
        <v/>
      </c>
      <c r="U44" s="488"/>
      <c r="V44" s="478" t="str">
        <f>IF(AND('Mapa de Riesgos'!$H$66="Muy Baja",'Mapa de Riesgos'!$L$66="Moderado"),CONCATENATE("R",'Mapa de Riesgos'!$A$66),"")</f>
        <v/>
      </c>
      <c r="W44" s="479"/>
      <c r="X44" s="479" t="str">
        <f>IF(AND('Mapa de Riesgos'!$H$72="Muy Baja",'Mapa de Riesgos'!$L$72="Moderado"),CONCATENATE("R",'Mapa de Riesgos'!$A$72),"")</f>
        <v/>
      </c>
      <c r="Y44" s="479"/>
      <c r="Z44" s="479" t="str">
        <f>IF(AND('Mapa de Riesgos'!$H$78="Muy Baja",'Mapa de Riesgos'!$L$78="Moderado"),CONCATENATE("R",'Mapa de Riesgos'!$A$78),"")</f>
        <v/>
      </c>
      <c r="AA44" s="480"/>
      <c r="AB44" s="462" t="str">
        <f>IF(AND('Mapa de Riesgos'!$H$66="Muy Baja",'Mapa de Riesgos'!$L$66="Mayor"),CONCATENATE("R",'Mapa de Riesgos'!$A$66),"")</f>
        <v/>
      </c>
      <c r="AC44" s="458"/>
      <c r="AD44" s="458" t="str">
        <f>IF(AND('Mapa de Riesgos'!$H$72="Muy Baja",'Mapa de Riesgos'!$L$72="Mayor"),CONCATENATE("R",'Mapa de Riesgos'!$A$72),"")</f>
        <v/>
      </c>
      <c r="AE44" s="458"/>
      <c r="AF44" s="458" t="str">
        <f>IF(AND('Mapa de Riesgos'!$H$78="Muy Baja",'Mapa de Riesgos'!$L$78="Mayor"),CONCATENATE("R",'Mapa de Riesgos'!$A$78),"")</f>
        <v/>
      </c>
      <c r="AG44" s="459"/>
      <c r="AH44" s="469" t="str">
        <f>IF(AND('Mapa de Riesgos'!$H$66="Muy Baja",'Mapa de Riesgos'!$L$66="Catastrófico"),CONCATENATE("R",'Mapa de Riesgos'!$A$66),"")</f>
        <v/>
      </c>
      <c r="AI44" s="470"/>
      <c r="AJ44" s="470" t="str">
        <f>IF(AND('Mapa de Riesgos'!$H$72="Muy Baja",'Mapa de Riesgos'!$L$72="Catastrófico"),CONCATENATE("R",'Mapa de Riesgos'!$A$72),"")</f>
        <v/>
      </c>
      <c r="AK44" s="470"/>
      <c r="AL44" s="470" t="str">
        <f>IF(AND('Mapa de Riesgos'!$H$78="Muy Baja",'Mapa de Riesgos'!$L$78="Catastrófico"),CONCATENATE("R",'Mapa de Riesgos'!$A$78),"")</f>
        <v/>
      </c>
      <c r="AM44" s="471"/>
      <c r="AN44" s="83"/>
      <c r="AO44" s="83"/>
      <c r="AP44" s="83"/>
      <c r="AQ44" s="83"/>
      <c r="AR44" s="83"/>
      <c r="AS44" s="83"/>
      <c r="AT44" s="83"/>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c r="BY44" s="83"/>
      <c r="BZ44" s="83"/>
      <c r="CA44" s="83"/>
      <c r="CB44" s="83"/>
    </row>
    <row r="45" spans="1:80" ht="15.75" thickBot="1">
      <c r="A45" s="83"/>
      <c r="B45" s="411"/>
      <c r="C45" s="411"/>
      <c r="D45" s="412"/>
      <c r="E45" s="455"/>
      <c r="F45" s="456"/>
      <c r="G45" s="456"/>
      <c r="H45" s="456"/>
      <c r="I45" s="457"/>
      <c r="J45" s="490"/>
      <c r="K45" s="491"/>
      <c r="L45" s="491"/>
      <c r="M45" s="491"/>
      <c r="N45" s="491"/>
      <c r="O45" s="492"/>
      <c r="P45" s="490"/>
      <c r="Q45" s="491"/>
      <c r="R45" s="491"/>
      <c r="S45" s="491"/>
      <c r="T45" s="491"/>
      <c r="U45" s="492"/>
      <c r="V45" s="481"/>
      <c r="W45" s="482"/>
      <c r="X45" s="482"/>
      <c r="Y45" s="482"/>
      <c r="Z45" s="482"/>
      <c r="AA45" s="483"/>
      <c r="AB45" s="466"/>
      <c r="AC45" s="467"/>
      <c r="AD45" s="467"/>
      <c r="AE45" s="467"/>
      <c r="AF45" s="467"/>
      <c r="AG45" s="468"/>
      <c r="AH45" s="472"/>
      <c r="AI45" s="473"/>
      <c r="AJ45" s="473"/>
      <c r="AK45" s="473"/>
      <c r="AL45" s="473"/>
      <c r="AM45" s="474"/>
      <c r="AN45" s="83"/>
      <c r="AO45" s="83"/>
      <c r="AP45" s="83"/>
      <c r="AQ45" s="83"/>
      <c r="AR45" s="83"/>
      <c r="AS45" s="83"/>
      <c r="AT45" s="83"/>
      <c r="AU45" s="83"/>
      <c r="AV45" s="83"/>
      <c r="AW45" s="83"/>
      <c r="AX45" s="83"/>
      <c r="AY45" s="83"/>
      <c r="AZ45" s="83"/>
      <c r="BA45" s="83"/>
      <c r="BB45" s="83"/>
      <c r="BC45" s="83"/>
      <c r="BD45" s="83"/>
      <c r="BE45" s="83"/>
      <c r="BF45" s="83"/>
      <c r="BG45" s="83"/>
      <c r="BH45" s="83"/>
      <c r="BI45" s="83"/>
      <c r="BJ45" s="83"/>
      <c r="BK45" s="83"/>
      <c r="BL45" s="83"/>
      <c r="BM45" s="83"/>
      <c r="BN45" s="83"/>
      <c r="BO45" s="83"/>
      <c r="BP45" s="83"/>
      <c r="BQ45" s="83"/>
      <c r="BR45" s="83"/>
      <c r="BS45" s="83"/>
      <c r="BT45" s="83"/>
      <c r="BU45" s="83"/>
      <c r="BV45" s="83"/>
      <c r="BW45" s="83"/>
      <c r="BX45" s="83"/>
      <c r="BY45" s="83"/>
      <c r="BZ45" s="83"/>
      <c r="CA45" s="83"/>
      <c r="CB45" s="83"/>
    </row>
    <row r="46" spans="1:80">
      <c r="A46" s="83"/>
      <c r="B46" s="83"/>
      <c r="C46" s="83"/>
      <c r="D46" s="83"/>
      <c r="E46" s="83"/>
      <c r="F46" s="83"/>
      <c r="G46" s="83"/>
      <c r="H46" s="83"/>
      <c r="I46" s="83"/>
      <c r="J46" s="449" t="s">
        <v>176</v>
      </c>
      <c r="K46" s="450"/>
      <c r="L46" s="450"/>
      <c r="M46" s="450"/>
      <c r="N46" s="450"/>
      <c r="O46" s="451"/>
      <c r="P46" s="449" t="s">
        <v>177</v>
      </c>
      <c r="Q46" s="450"/>
      <c r="R46" s="450"/>
      <c r="S46" s="450"/>
      <c r="T46" s="450"/>
      <c r="U46" s="451"/>
      <c r="V46" s="449" t="s">
        <v>178</v>
      </c>
      <c r="W46" s="450"/>
      <c r="X46" s="450"/>
      <c r="Y46" s="450"/>
      <c r="Z46" s="450"/>
      <c r="AA46" s="451"/>
      <c r="AB46" s="449" t="s">
        <v>179</v>
      </c>
      <c r="AC46" s="465"/>
      <c r="AD46" s="450"/>
      <c r="AE46" s="450"/>
      <c r="AF46" s="450"/>
      <c r="AG46" s="451"/>
      <c r="AH46" s="449" t="s">
        <v>180</v>
      </c>
      <c r="AI46" s="450"/>
      <c r="AJ46" s="450"/>
      <c r="AK46" s="450"/>
      <c r="AL46" s="450"/>
      <c r="AM46" s="451"/>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c r="A47" s="83"/>
      <c r="B47" s="83"/>
      <c r="C47" s="83"/>
      <c r="D47" s="83"/>
      <c r="E47" s="83"/>
      <c r="F47" s="83"/>
      <c r="G47" s="83"/>
      <c r="H47" s="83"/>
      <c r="I47" s="83"/>
      <c r="J47" s="452"/>
      <c r="K47" s="453"/>
      <c r="L47" s="453"/>
      <c r="M47" s="453"/>
      <c r="N47" s="453"/>
      <c r="O47" s="454"/>
      <c r="P47" s="452"/>
      <c r="Q47" s="453"/>
      <c r="R47" s="453"/>
      <c r="S47" s="453"/>
      <c r="T47" s="453"/>
      <c r="U47" s="454"/>
      <c r="V47" s="452"/>
      <c r="W47" s="453"/>
      <c r="X47" s="453"/>
      <c r="Y47" s="453"/>
      <c r="Z47" s="453"/>
      <c r="AA47" s="454"/>
      <c r="AB47" s="452"/>
      <c r="AC47" s="453"/>
      <c r="AD47" s="453"/>
      <c r="AE47" s="453"/>
      <c r="AF47" s="453"/>
      <c r="AG47" s="454"/>
      <c r="AH47" s="452"/>
      <c r="AI47" s="453"/>
      <c r="AJ47" s="453"/>
      <c r="AK47" s="453"/>
      <c r="AL47" s="453"/>
      <c r="AM47" s="454"/>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c r="A48" s="83"/>
      <c r="B48" s="83"/>
      <c r="C48" s="83"/>
      <c r="D48" s="83"/>
      <c r="E48" s="83"/>
      <c r="F48" s="83"/>
      <c r="G48" s="83"/>
      <c r="H48" s="83"/>
      <c r="I48" s="83"/>
      <c r="J48" s="452"/>
      <c r="K48" s="453"/>
      <c r="L48" s="453"/>
      <c r="M48" s="453"/>
      <c r="N48" s="453"/>
      <c r="O48" s="454"/>
      <c r="P48" s="452"/>
      <c r="Q48" s="453"/>
      <c r="R48" s="453"/>
      <c r="S48" s="453"/>
      <c r="T48" s="453"/>
      <c r="U48" s="454"/>
      <c r="V48" s="452"/>
      <c r="W48" s="453"/>
      <c r="X48" s="453"/>
      <c r="Y48" s="453"/>
      <c r="Z48" s="453"/>
      <c r="AA48" s="454"/>
      <c r="AB48" s="452"/>
      <c r="AC48" s="453"/>
      <c r="AD48" s="453"/>
      <c r="AE48" s="453"/>
      <c r="AF48" s="453"/>
      <c r="AG48" s="454"/>
      <c r="AH48" s="452"/>
      <c r="AI48" s="453"/>
      <c r="AJ48" s="453"/>
      <c r="AK48" s="453"/>
      <c r="AL48" s="453"/>
      <c r="AM48" s="454"/>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c r="A49" s="83"/>
      <c r="B49" s="83"/>
      <c r="C49" s="83"/>
      <c r="D49" s="83"/>
      <c r="E49" s="83"/>
      <c r="F49" s="83"/>
      <c r="G49" s="83"/>
      <c r="H49" s="83"/>
      <c r="I49" s="83"/>
      <c r="J49" s="452"/>
      <c r="K49" s="453"/>
      <c r="L49" s="453"/>
      <c r="M49" s="453"/>
      <c r="N49" s="453"/>
      <c r="O49" s="454"/>
      <c r="P49" s="452"/>
      <c r="Q49" s="453"/>
      <c r="R49" s="453"/>
      <c r="S49" s="453"/>
      <c r="T49" s="453"/>
      <c r="U49" s="454"/>
      <c r="V49" s="452"/>
      <c r="W49" s="453"/>
      <c r="X49" s="453"/>
      <c r="Y49" s="453"/>
      <c r="Z49" s="453"/>
      <c r="AA49" s="454"/>
      <c r="AB49" s="452"/>
      <c r="AC49" s="453"/>
      <c r="AD49" s="453"/>
      <c r="AE49" s="453"/>
      <c r="AF49" s="453"/>
      <c r="AG49" s="454"/>
      <c r="AH49" s="452"/>
      <c r="AI49" s="453"/>
      <c r="AJ49" s="453"/>
      <c r="AK49" s="453"/>
      <c r="AL49" s="453"/>
      <c r="AM49" s="454"/>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c r="A50" s="83"/>
      <c r="B50" s="83"/>
      <c r="C50" s="83"/>
      <c r="D50" s="83"/>
      <c r="E50" s="83"/>
      <c r="F50" s="83"/>
      <c r="G50" s="83"/>
      <c r="H50" s="83"/>
      <c r="I50" s="83"/>
      <c r="J50" s="452"/>
      <c r="K50" s="453"/>
      <c r="L50" s="453"/>
      <c r="M50" s="453"/>
      <c r="N50" s="453"/>
      <c r="O50" s="454"/>
      <c r="P50" s="452"/>
      <c r="Q50" s="453"/>
      <c r="R50" s="453"/>
      <c r="S50" s="453"/>
      <c r="T50" s="453"/>
      <c r="U50" s="454"/>
      <c r="V50" s="452"/>
      <c r="W50" s="453"/>
      <c r="X50" s="453"/>
      <c r="Y50" s="453"/>
      <c r="Z50" s="453"/>
      <c r="AA50" s="454"/>
      <c r="AB50" s="452"/>
      <c r="AC50" s="453"/>
      <c r="AD50" s="453"/>
      <c r="AE50" s="453"/>
      <c r="AF50" s="453"/>
      <c r="AG50" s="454"/>
      <c r="AH50" s="452"/>
      <c r="AI50" s="453"/>
      <c r="AJ50" s="453"/>
      <c r="AK50" s="453"/>
      <c r="AL50" s="453"/>
      <c r="AM50" s="454"/>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75" thickBot="1">
      <c r="A51" s="83"/>
      <c r="B51" s="83"/>
      <c r="C51" s="83"/>
      <c r="D51" s="83"/>
      <c r="E51" s="83"/>
      <c r="F51" s="83"/>
      <c r="G51" s="83"/>
      <c r="H51" s="83"/>
      <c r="I51" s="83"/>
      <c r="J51" s="455"/>
      <c r="K51" s="456"/>
      <c r="L51" s="456"/>
      <c r="M51" s="456"/>
      <c r="N51" s="456"/>
      <c r="O51" s="457"/>
      <c r="P51" s="455"/>
      <c r="Q51" s="456"/>
      <c r="R51" s="456"/>
      <c r="S51" s="456"/>
      <c r="T51" s="456"/>
      <c r="U51" s="457"/>
      <c r="V51" s="455"/>
      <c r="W51" s="456"/>
      <c r="X51" s="456"/>
      <c r="Y51" s="456"/>
      <c r="Z51" s="456"/>
      <c r="AA51" s="457"/>
      <c r="AB51" s="455"/>
      <c r="AC51" s="456"/>
      <c r="AD51" s="456"/>
      <c r="AE51" s="456"/>
      <c r="AF51" s="456"/>
      <c r="AG51" s="457"/>
      <c r="AH51" s="455"/>
      <c r="AI51" s="456"/>
      <c r="AJ51" s="456"/>
      <c r="AK51" s="456"/>
      <c r="AL51" s="456"/>
      <c r="AM51" s="457"/>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c r="A52" s="83"/>
      <c r="B52" s="83"/>
      <c r="C52" s="83"/>
      <c r="D52" s="83"/>
      <c r="E52" s="83"/>
      <c r="F52" s="83"/>
      <c r="G52" s="83"/>
      <c r="H52" s="83"/>
      <c r="I52" s="83"/>
      <c r="J52" s="83"/>
      <c r="K52" s="83"/>
      <c r="L52" s="83"/>
      <c r="M52" s="83"/>
      <c r="N52" s="83"/>
      <c r="O52" s="83"/>
      <c r="P52" s="83"/>
      <c r="Q52" s="83"/>
      <c r="R52" s="83"/>
      <c r="S52" s="83"/>
      <c r="T52" s="83"/>
      <c r="U52" s="83"/>
      <c r="V52" s="83"/>
      <c r="W52" s="83"/>
      <c r="X52" s="83"/>
      <c r="Y52" s="83"/>
      <c r="Z52" s="83"/>
      <c r="AA52" s="83"/>
      <c r="AB52" s="83"/>
      <c r="AC52" s="83"/>
      <c r="AD52" s="83"/>
      <c r="AE52" s="83"/>
      <c r="AF52" s="83"/>
      <c r="AG52" s="83"/>
      <c r="AH52" s="83"/>
      <c r="AI52" s="83"/>
      <c r="AJ52" s="83"/>
      <c r="AK52" s="83"/>
      <c r="AL52" s="83"/>
      <c r="AM52" s="83"/>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84"/>
      <c r="C53" s="84"/>
      <c r="D53" s="84"/>
      <c r="E53" s="84"/>
      <c r="F53" s="84"/>
      <c r="G53" s="84"/>
      <c r="H53" s="84"/>
      <c r="I53" s="84"/>
      <c r="J53" s="84"/>
      <c r="K53" s="84"/>
      <c r="L53" s="84"/>
      <c r="M53" s="84"/>
      <c r="N53" s="84"/>
      <c r="O53" s="84"/>
      <c r="P53" s="84"/>
      <c r="Q53" s="84"/>
      <c r="R53" s="84"/>
      <c r="S53" s="84"/>
      <c r="T53" s="84"/>
      <c r="U53" s="84"/>
      <c r="V53" s="84"/>
      <c r="W53" s="84"/>
      <c r="X53" s="84"/>
      <c r="Y53" s="84"/>
      <c r="Z53" s="84"/>
      <c r="AA53" s="84"/>
      <c r="AB53" s="84"/>
      <c r="AC53" s="84"/>
      <c r="AD53" s="84"/>
      <c r="AE53" s="84"/>
      <c r="AF53" s="84"/>
      <c r="AG53" s="84"/>
      <c r="AH53" s="84"/>
      <c r="AI53" s="84"/>
      <c r="AJ53" s="84"/>
      <c r="AK53" s="84"/>
      <c r="AL53" s="84"/>
      <c r="AM53" s="84"/>
      <c r="AN53" s="84"/>
      <c r="AO53" s="84"/>
      <c r="AP53" s="84"/>
      <c r="AQ53" s="84"/>
      <c r="AR53" s="84"/>
      <c r="AS53" s="84"/>
      <c r="AT53" s="84"/>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84"/>
      <c r="C54" s="84"/>
      <c r="D54" s="84"/>
      <c r="E54" s="84"/>
      <c r="F54" s="84"/>
      <c r="G54" s="84"/>
      <c r="H54" s="84"/>
      <c r="I54" s="84"/>
      <c r="J54" s="84"/>
      <c r="K54" s="84"/>
      <c r="L54" s="84"/>
      <c r="M54" s="84"/>
      <c r="N54" s="84"/>
      <c r="O54" s="84"/>
      <c r="P54" s="84"/>
      <c r="Q54" s="84"/>
      <c r="R54" s="84"/>
      <c r="S54" s="84"/>
      <c r="T54" s="84"/>
      <c r="U54" s="84"/>
      <c r="V54" s="84"/>
      <c r="W54" s="84"/>
      <c r="X54" s="84"/>
      <c r="Y54" s="84"/>
      <c r="Z54" s="84"/>
      <c r="AA54" s="84"/>
      <c r="AB54" s="84"/>
      <c r="AC54" s="84"/>
      <c r="AD54" s="84"/>
      <c r="AE54" s="84"/>
      <c r="AF54" s="84"/>
      <c r="AG54" s="84"/>
      <c r="AH54" s="84"/>
      <c r="AI54" s="84"/>
      <c r="AJ54" s="84"/>
      <c r="AK54" s="84"/>
      <c r="AL54" s="84"/>
      <c r="AM54" s="84"/>
      <c r="AN54" s="84"/>
      <c r="AO54" s="84"/>
      <c r="AP54" s="84"/>
      <c r="AQ54" s="84"/>
      <c r="AR54" s="84"/>
      <c r="AS54" s="84"/>
      <c r="AT54" s="84"/>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c r="A55" s="83"/>
      <c r="B55" s="83"/>
      <c r="C55" s="83"/>
      <c r="D55" s="83"/>
      <c r="E55" s="83"/>
      <c r="F55" s="83"/>
      <c r="G55" s="83"/>
      <c r="H55" s="83"/>
      <c r="I55" s="83"/>
      <c r="J55" s="83"/>
      <c r="K55" s="83"/>
      <c r="L55" s="83"/>
      <c r="M55" s="83"/>
      <c r="N55" s="83"/>
      <c r="O55" s="83"/>
      <c r="P55" s="83"/>
      <c r="Q55" s="83"/>
      <c r="R55" s="83"/>
      <c r="S55" s="83"/>
      <c r="T55" s="83"/>
      <c r="U55" s="83"/>
      <c r="V55" s="83"/>
      <c r="W55" s="83"/>
      <c r="X55" s="83"/>
      <c r="Y55" s="83"/>
      <c r="Z55" s="83"/>
      <c r="AA55" s="83"/>
      <c r="AB55" s="83"/>
      <c r="AC55" s="83"/>
      <c r="AD55" s="83"/>
      <c r="AE55" s="83"/>
      <c r="AF55" s="83"/>
      <c r="AG55" s="83"/>
      <c r="AH55" s="83"/>
      <c r="AI55" s="83"/>
      <c r="AJ55" s="83"/>
      <c r="AK55" s="83"/>
      <c r="AL55" s="83"/>
      <c r="AM55" s="83"/>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83"/>
      <c r="K56" s="83"/>
      <c r="L56" s="83"/>
      <c r="M56" s="83"/>
      <c r="N56" s="83"/>
      <c r="O56" s="83"/>
      <c r="P56" s="83"/>
      <c r="Q56" s="83"/>
      <c r="R56" s="83"/>
      <c r="S56" s="83"/>
      <c r="T56" s="83"/>
      <c r="U56" s="83"/>
      <c r="V56" s="83"/>
      <c r="W56" s="83"/>
      <c r="X56" s="83"/>
      <c r="Y56" s="83"/>
      <c r="Z56" s="83"/>
      <c r="AA56" s="83"/>
      <c r="AB56" s="83"/>
      <c r="AC56" s="83"/>
      <c r="AD56" s="83"/>
      <c r="AE56" s="83"/>
      <c r="AF56" s="83"/>
      <c r="AG56" s="83"/>
      <c r="AH56" s="83"/>
      <c r="AI56" s="83"/>
      <c r="AJ56" s="83"/>
      <c r="AK56" s="83"/>
      <c r="AL56" s="83"/>
      <c r="AM56" s="83"/>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83"/>
      <c r="K57" s="83"/>
      <c r="L57" s="83"/>
      <c r="M57" s="83"/>
      <c r="N57" s="83"/>
      <c r="O57" s="83"/>
      <c r="P57" s="83"/>
      <c r="Q57" s="83"/>
      <c r="R57" s="83"/>
      <c r="S57" s="83"/>
      <c r="T57" s="83"/>
      <c r="U57" s="83"/>
      <c r="V57" s="83"/>
      <c r="W57" s="83"/>
      <c r="X57" s="83"/>
      <c r="Y57" s="83"/>
      <c r="Z57" s="83"/>
      <c r="AA57" s="83"/>
      <c r="AB57" s="83"/>
      <c r="AC57" s="83"/>
      <c r="AD57" s="83"/>
      <c r="AE57" s="83"/>
      <c r="AF57" s="83"/>
      <c r="AG57" s="83"/>
      <c r="AH57" s="83"/>
      <c r="AI57" s="83"/>
      <c r="AJ57" s="83"/>
      <c r="AK57" s="83"/>
      <c r="AL57" s="83"/>
      <c r="AM57" s="83"/>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83"/>
      <c r="K58" s="83"/>
      <c r="L58" s="83"/>
      <c r="M58" s="83"/>
      <c r="N58" s="83"/>
      <c r="O58" s="83"/>
      <c r="P58" s="83"/>
      <c r="Q58" s="83"/>
      <c r="R58" s="83"/>
      <c r="S58" s="83"/>
      <c r="T58" s="83"/>
      <c r="U58" s="83"/>
      <c r="V58" s="83"/>
      <c r="W58" s="83"/>
      <c r="X58" s="83"/>
      <c r="Y58" s="83"/>
      <c r="Z58" s="83"/>
      <c r="AA58" s="83"/>
      <c r="AB58" s="83"/>
      <c r="AC58" s="83"/>
      <c r="AD58" s="83"/>
      <c r="AE58" s="83"/>
      <c r="AF58" s="83"/>
      <c r="AG58" s="83"/>
      <c r="AH58" s="83"/>
      <c r="AI58" s="83"/>
      <c r="AJ58" s="83"/>
      <c r="AK58" s="83"/>
      <c r="AL58" s="83"/>
      <c r="AM58" s="83"/>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83"/>
      <c r="K59" s="83"/>
      <c r="L59" s="83"/>
      <c r="M59" s="83"/>
      <c r="N59" s="83"/>
      <c r="O59" s="83"/>
      <c r="P59" s="83"/>
      <c r="Q59" s="83"/>
      <c r="R59" s="83"/>
      <c r="S59" s="83"/>
      <c r="T59" s="83"/>
      <c r="U59" s="83"/>
      <c r="V59" s="83"/>
      <c r="W59" s="83"/>
      <c r="X59" s="83"/>
      <c r="Y59" s="83"/>
      <c r="Z59" s="83"/>
      <c r="AA59" s="83"/>
      <c r="AB59" s="83"/>
      <c r="AC59" s="83"/>
      <c r="AD59" s="83"/>
      <c r="AE59" s="83"/>
      <c r="AF59" s="83"/>
      <c r="AG59" s="83"/>
      <c r="AH59" s="83"/>
      <c r="AI59" s="83"/>
      <c r="AJ59" s="83"/>
      <c r="AK59" s="83"/>
      <c r="AL59" s="83"/>
      <c r="AM59" s="83"/>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83"/>
      <c r="K60" s="83"/>
      <c r="L60" s="83"/>
      <c r="M60" s="83"/>
      <c r="N60" s="83"/>
      <c r="O60" s="83"/>
      <c r="P60" s="83"/>
      <c r="Q60" s="83"/>
      <c r="R60" s="83"/>
      <c r="S60" s="83"/>
      <c r="T60" s="83"/>
      <c r="U60" s="83"/>
      <c r="V60" s="83"/>
      <c r="W60" s="83"/>
      <c r="X60" s="83"/>
      <c r="Y60" s="83"/>
      <c r="Z60" s="83"/>
      <c r="AA60" s="83"/>
      <c r="AB60" s="83"/>
      <c r="AC60" s="83"/>
      <c r="AD60" s="83"/>
      <c r="AE60" s="83"/>
      <c r="AF60" s="83"/>
      <c r="AG60" s="83"/>
      <c r="AH60" s="83"/>
      <c r="AI60" s="83"/>
      <c r="AJ60" s="83"/>
      <c r="AK60" s="83"/>
      <c r="AL60" s="83"/>
      <c r="AM60" s="83"/>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c r="A61" s="83"/>
      <c r="B61" s="83"/>
      <c r="C61" s="83"/>
      <c r="D61" s="83"/>
      <c r="E61" s="83"/>
      <c r="F61" s="83"/>
      <c r="G61" s="83"/>
      <c r="H61" s="83"/>
      <c r="I61" s="83"/>
      <c r="J61" s="83"/>
      <c r="K61" s="83"/>
      <c r="L61" s="83"/>
      <c r="M61" s="83"/>
      <c r="N61" s="83"/>
      <c r="O61" s="83"/>
      <c r="P61" s="83"/>
      <c r="Q61" s="83"/>
      <c r="R61" s="83"/>
      <c r="S61" s="83"/>
      <c r="T61" s="83"/>
      <c r="U61" s="83"/>
      <c r="V61" s="83"/>
      <c r="W61" s="83"/>
      <c r="X61" s="83"/>
      <c r="Y61" s="83"/>
      <c r="Z61" s="83"/>
      <c r="AA61" s="83"/>
      <c r="AB61" s="83"/>
      <c r="AC61" s="83"/>
      <c r="AD61" s="83"/>
      <c r="AE61" s="83"/>
      <c r="AF61" s="83"/>
      <c r="AG61" s="83"/>
      <c r="AH61" s="83"/>
      <c r="AI61" s="83"/>
      <c r="AJ61" s="83"/>
      <c r="AK61" s="83"/>
      <c r="AL61" s="83"/>
      <c r="AM61" s="83"/>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c r="BI62" s="83"/>
      <c r="BJ62" s="83"/>
      <c r="BK62" s="83"/>
      <c r="BL62" s="83"/>
      <c r="BM62" s="83"/>
      <c r="BN62" s="83"/>
      <c r="BO62" s="83"/>
      <c r="BP62" s="83"/>
      <c r="BQ62" s="83"/>
      <c r="BR62" s="83"/>
      <c r="BS62" s="83"/>
      <c r="BT62" s="83"/>
      <c r="BU62" s="83"/>
      <c r="BV62" s="83"/>
      <c r="BW62" s="83"/>
      <c r="BX62" s="83"/>
      <c r="BY62" s="83"/>
      <c r="BZ62" s="83"/>
      <c r="CA62" s="83"/>
      <c r="CB62" s="83"/>
    </row>
    <row r="63" spans="1:80">
      <c r="A63" s="83"/>
      <c r="B63" s="83"/>
      <c r="C63" s="83"/>
      <c r="D63" s="83"/>
      <c r="E63" s="83"/>
      <c r="F63" s="83"/>
      <c r="G63" s="83"/>
      <c r="H63" s="83"/>
      <c r="I63" s="83"/>
      <c r="J63" s="83"/>
      <c r="K63" s="83"/>
      <c r="L63" s="83"/>
      <c r="M63" s="83"/>
      <c r="N63" s="83"/>
      <c r="O63" s="83"/>
      <c r="P63" s="83"/>
      <c r="Q63" s="83"/>
      <c r="R63" s="83"/>
      <c r="S63" s="83"/>
      <c r="T63" s="83"/>
      <c r="U63" s="83"/>
      <c r="V63" s="83"/>
      <c r="W63" s="83"/>
      <c r="X63" s="83"/>
      <c r="Y63" s="83"/>
      <c r="Z63" s="83"/>
      <c r="AA63" s="83"/>
      <c r="AB63" s="83"/>
      <c r="AC63" s="83"/>
      <c r="AD63" s="83"/>
      <c r="AE63" s="83"/>
      <c r="AF63" s="83"/>
      <c r="AG63" s="83"/>
      <c r="AH63" s="83"/>
      <c r="AI63" s="83"/>
      <c r="AJ63" s="83"/>
      <c r="AK63" s="83"/>
      <c r="AL63" s="83"/>
      <c r="AM63" s="83"/>
      <c r="AN63" s="83"/>
      <c r="AO63" s="83"/>
      <c r="AP63" s="83"/>
      <c r="AQ63" s="83"/>
      <c r="AR63" s="83"/>
      <c r="AS63" s="83"/>
      <c r="AT63" s="83"/>
      <c r="AU63" s="83"/>
      <c r="AV63" s="83"/>
      <c r="AW63" s="83"/>
      <c r="AX63" s="83"/>
      <c r="AY63" s="83"/>
      <c r="AZ63" s="83"/>
      <c r="BA63" s="83"/>
      <c r="BB63" s="83"/>
      <c r="BC63" s="83"/>
      <c r="BD63" s="83"/>
      <c r="BE63" s="83"/>
      <c r="BF63" s="83"/>
      <c r="BG63" s="83"/>
      <c r="BH63" s="83"/>
      <c r="BI63" s="83"/>
      <c r="BJ63" s="83"/>
      <c r="BK63" s="83"/>
      <c r="BL63" s="83"/>
      <c r="BM63" s="83"/>
      <c r="BN63" s="83"/>
      <c r="BO63" s="83"/>
      <c r="BP63" s="83"/>
      <c r="BQ63" s="83"/>
      <c r="BR63" s="83"/>
      <c r="BS63" s="83"/>
      <c r="BT63" s="83"/>
      <c r="BU63" s="83"/>
      <c r="BV63" s="83"/>
      <c r="BW63" s="83"/>
      <c r="BX63" s="83"/>
      <c r="BY63" s="83"/>
      <c r="BZ63" s="83"/>
      <c r="CA63" s="83"/>
      <c r="CB63" s="83"/>
    </row>
    <row r="64" spans="1:80">
      <c r="A64" s="83"/>
      <c r="B64" s="83"/>
      <c r="C64" s="83"/>
      <c r="D64" s="83"/>
      <c r="E64" s="83"/>
      <c r="F64" s="83"/>
      <c r="G64" s="83"/>
      <c r="H64" s="83"/>
      <c r="I64" s="83"/>
      <c r="J64" s="83"/>
      <c r="K64" s="83"/>
      <c r="L64" s="83"/>
      <c r="M64" s="83"/>
      <c r="N64" s="83"/>
      <c r="O64" s="83"/>
      <c r="P64" s="83"/>
      <c r="Q64" s="83"/>
      <c r="R64" s="83"/>
      <c r="S64" s="83"/>
      <c r="T64" s="83"/>
      <c r="U64" s="83"/>
      <c r="V64" s="83"/>
      <c r="W64" s="83"/>
      <c r="X64" s="83"/>
      <c r="Y64" s="83"/>
      <c r="Z64" s="83"/>
      <c r="AA64" s="83"/>
      <c r="AB64" s="83"/>
      <c r="AC64" s="83"/>
      <c r="AD64" s="83"/>
      <c r="AE64" s="83"/>
      <c r="AF64" s="83"/>
      <c r="AG64" s="83"/>
      <c r="AH64" s="83"/>
      <c r="AI64" s="83"/>
      <c r="AJ64" s="83"/>
      <c r="AK64" s="83"/>
      <c r="AL64" s="83"/>
      <c r="AM64" s="83"/>
      <c r="AN64" s="83"/>
      <c r="AO64" s="83"/>
      <c r="AP64" s="83"/>
      <c r="AQ64" s="83"/>
      <c r="AR64" s="83"/>
      <c r="AS64" s="83"/>
      <c r="AT64" s="83"/>
      <c r="AU64" s="83"/>
      <c r="AV64" s="83"/>
      <c r="AW64" s="83"/>
      <c r="AX64" s="83"/>
      <c r="AY64" s="83"/>
      <c r="AZ64" s="83"/>
      <c r="BA64" s="83"/>
      <c r="BB64" s="83"/>
      <c r="BC64" s="83"/>
      <c r="BD64" s="83"/>
      <c r="BE64" s="83"/>
      <c r="BF64" s="83"/>
      <c r="BG64" s="83"/>
      <c r="BH64" s="83"/>
      <c r="BI64" s="83"/>
      <c r="BJ64" s="83"/>
      <c r="BK64" s="83"/>
      <c r="BL64" s="83"/>
      <c r="BM64" s="83"/>
      <c r="BN64" s="83"/>
      <c r="BO64" s="83"/>
      <c r="BP64" s="83"/>
      <c r="BQ64" s="83"/>
      <c r="BR64" s="83"/>
      <c r="BS64" s="83"/>
      <c r="BT64" s="83"/>
      <c r="BU64" s="83"/>
      <c r="BV64" s="83"/>
      <c r="BW64" s="83"/>
      <c r="BX64" s="83"/>
      <c r="BY64" s="83"/>
      <c r="BZ64" s="83"/>
      <c r="CA64" s="83"/>
      <c r="CB64" s="83"/>
    </row>
    <row r="65" spans="1:8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c r="BI65" s="83"/>
      <c r="BJ65" s="83"/>
      <c r="BK65" s="83"/>
      <c r="BL65" s="83"/>
      <c r="BM65" s="83"/>
      <c r="BN65" s="83"/>
      <c r="BO65" s="83"/>
      <c r="BP65" s="83"/>
      <c r="BQ65" s="83"/>
      <c r="BR65" s="83"/>
      <c r="BS65" s="83"/>
      <c r="BT65" s="83"/>
      <c r="BU65" s="83"/>
      <c r="BV65" s="83"/>
      <c r="BW65" s="83"/>
      <c r="BX65" s="83"/>
      <c r="BY65" s="83"/>
      <c r="BZ65" s="83"/>
      <c r="CA65" s="83"/>
      <c r="CB65" s="83"/>
    </row>
    <row r="66" spans="1:8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c r="BI66" s="83"/>
      <c r="BJ66" s="83"/>
      <c r="BK66" s="83"/>
      <c r="BL66" s="83"/>
      <c r="BM66" s="83"/>
      <c r="BN66" s="83"/>
      <c r="BO66" s="83"/>
      <c r="BP66" s="83"/>
      <c r="BQ66" s="83"/>
      <c r="BR66" s="83"/>
      <c r="BS66" s="83"/>
      <c r="BT66" s="83"/>
      <c r="BU66" s="83"/>
      <c r="BV66" s="83"/>
      <c r="BW66" s="83"/>
      <c r="BX66" s="83"/>
      <c r="BY66" s="83"/>
      <c r="BZ66" s="83"/>
      <c r="CA66" s="83"/>
      <c r="CB66" s="83"/>
    </row>
    <row r="67" spans="1:8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c r="BI67" s="83"/>
      <c r="BJ67" s="83"/>
      <c r="BK67" s="83"/>
      <c r="BL67" s="83"/>
      <c r="BM67" s="83"/>
      <c r="BN67" s="83"/>
      <c r="BO67" s="83"/>
      <c r="BP67" s="83"/>
      <c r="BQ67" s="83"/>
      <c r="BR67" s="83"/>
      <c r="BS67" s="83"/>
      <c r="BT67" s="83"/>
      <c r="BU67" s="83"/>
      <c r="BV67" s="83"/>
      <c r="BW67" s="83"/>
      <c r="BX67" s="83"/>
      <c r="BY67" s="83"/>
      <c r="BZ67" s="83"/>
      <c r="CA67" s="83"/>
      <c r="CB67" s="83"/>
    </row>
    <row r="68" spans="1:8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c r="BI68" s="83"/>
      <c r="BJ68" s="83"/>
      <c r="BK68" s="83"/>
      <c r="BL68" s="83"/>
      <c r="BM68" s="83"/>
      <c r="BN68" s="83"/>
      <c r="BO68" s="83"/>
      <c r="BP68" s="83"/>
      <c r="BQ68" s="83"/>
      <c r="BR68" s="83"/>
      <c r="BS68" s="83"/>
      <c r="BT68" s="83"/>
      <c r="BU68" s="83"/>
      <c r="BV68" s="83"/>
      <c r="BW68" s="83"/>
      <c r="BX68" s="83"/>
      <c r="BY68" s="83"/>
      <c r="BZ68" s="83"/>
      <c r="CA68" s="83"/>
      <c r="CB68" s="83"/>
    </row>
    <row r="69" spans="1:8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c r="BI69" s="83"/>
      <c r="BJ69" s="83"/>
      <c r="BK69" s="83"/>
      <c r="BL69" s="83"/>
      <c r="BM69" s="83"/>
      <c r="BN69" s="83"/>
      <c r="BO69" s="83"/>
      <c r="BP69" s="83"/>
      <c r="BQ69" s="83"/>
      <c r="BR69" s="83"/>
      <c r="BS69" s="83"/>
      <c r="BT69" s="83"/>
      <c r="BU69" s="83"/>
      <c r="BV69" s="83"/>
      <c r="BW69" s="83"/>
      <c r="BX69" s="83"/>
      <c r="BY69" s="83"/>
      <c r="BZ69" s="83"/>
      <c r="CA69" s="83"/>
      <c r="CB69" s="83"/>
    </row>
    <row r="70" spans="1:8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c r="BI70" s="83"/>
      <c r="BJ70" s="83"/>
      <c r="BK70" s="83"/>
      <c r="BL70" s="83"/>
      <c r="BM70" s="83"/>
      <c r="BN70" s="83"/>
      <c r="BO70" s="83"/>
      <c r="BP70" s="83"/>
      <c r="BQ70" s="83"/>
      <c r="BR70" s="83"/>
      <c r="BS70" s="83"/>
      <c r="BT70" s="83"/>
      <c r="BU70" s="83"/>
      <c r="BV70" s="83"/>
      <c r="BW70" s="83"/>
      <c r="BX70" s="83"/>
      <c r="BY70" s="83"/>
      <c r="BZ70" s="83"/>
      <c r="CA70" s="83"/>
      <c r="CB70" s="83"/>
    </row>
    <row r="71" spans="1:8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c r="BI71" s="83"/>
      <c r="BJ71" s="83"/>
      <c r="BK71" s="83"/>
      <c r="BL71" s="83"/>
      <c r="BM71" s="83"/>
      <c r="BN71" s="83"/>
      <c r="BO71" s="83"/>
      <c r="BP71" s="83"/>
      <c r="BQ71" s="83"/>
      <c r="BR71" s="83"/>
      <c r="BS71" s="83"/>
      <c r="BT71" s="83"/>
      <c r="BU71" s="83"/>
      <c r="BV71" s="83"/>
      <c r="BW71" s="83"/>
      <c r="BX71" s="83"/>
      <c r="BY71" s="83"/>
      <c r="BZ71" s="83"/>
      <c r="CA71" s="83"/>
      <c r="CB71" s="83"/>
    </row>
    <row r="72" spans="1:8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c r="BI72" s="83"/>
      <c r="BJ72" s="83"/>
      <c r="BK72" s="83"/>
      <c r="BL72" s="83"/>
      <c r="BM72" s="83"/>
      <c r="BN72" s="83"/>
      <c r="BO72" s="83"/>
      <c r="BP72" s="83"/>
      <c r="BQ72" s="83"/>
      <c r="BR72" s="83"/>
      <c r="BS72" s="83"/>
      <c r="BT72" s="83"/>
      <c r="BU72" s="83"/>
      <c r="BV72" s="83"/>
      <c r="BW72" s="83"/>
      <c r="BX72" s="83"/>
      <c r="BY72" s="83"/>
      <c r="BZ72" s="83"/>
      <c r="CA72" s="83"/>
      <c r="CB72" s="83"/>
    </row>
    <row r="73" spans="1:8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c r="BI73" s="83"/>
      <c r="BJ73" s="83"/>
      <c r="BK73" s="83"/>
      <c r="BL73" s="83"/>
      <c r="BM73" s="83"/>
      <c r="BN73" s="83"/>
      <c r="BO73" s="83"/>
      <c r="BP73" s="83"/>
      <c r="BQ73" s="83"/>
      <c r="BR73" s="83"/>
      <c r="BS73" s="83"/>
      <c r="BT73" s="83"/>
      <c r="BU73" s="83"/>
      <c r="BV73" s="83"/>
      <c r="BW73" s="83"/>
      <c r="BX73" s="83"/>
      <c r="BY73" s="83"/>
      <c r="BZ73" s="83"/>
      <c r="CA73" s="83"/>
      <c r="CB73" s="83"/>
    </row>
    <row r="74" spans="1:8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c r="BI74" s="83"/>
      <c r="BJ74" s="83"/>
      <c r="BK74" s="83"/>
      <c r="BL74" s="83"/>
      <c r="BM74" s="83"/>
      <c r="BN74" s="83"/>
      <c r="BO74" s="83"/>
      <c r="BP74" s="83"/>
      <c r="BQ74" s="83"/>
      <c r="BR74" s="83"/>
      <c r="BS74" s="83"/>
      <c r="BT74" s="83"/>
      <c r="BU74" s="83"/>
      <c r="BV74" s="83"/>
      <c r="BW74" s="83"/>
      <c r="BX74" s="83"/>
      <c r="BY74" s="83"/>
      <c r="BZ74" s="83"/>
      <c r="CA74" s="83"/>
      <c r="CB74" s="83"/>
    </row>
    <row r="75" spans="1:8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c r="BI75" s="83"/>
      <c r="BJ75" s="83"/>
      <c r="BK75" s="83"/>
      <c r="BL75" s="83"/>
      <c r="BM75" s="83"/>
      <c r="BN75" s="83"/>
      <c r="BO75" s="83"/>
      <c r="BP75" s="83"/>
      <c r="BQ75" s="83"/>
      <c r="BR75" s="83"/>
      <c r="BS75" s="83"/>
      <c r="BT75" s="83"/>
      <c r="BU75" s="83"/>
      <c r="BV75" s="83"/>
      <c r="BW75" s="83"/>
      <c r="BX75" s="83"/>
      <c r="BY75" s="83"/>
      <c r="BZ75" s="83"/>
      <c r="CA75" s="83"/>
      <c r="CB75" s="83"/>
    </row>
    <row r="76" spans="1:8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c r="BI76" s="83"/>
      <c r="BJ76" s="83"/>
      <c r="BK76" s="83"/>
      <c r="BL76" s="83"/>
      <c r="BM76" s="83"/>
      <c r="BN76" s="83"/>
      <c r="BO76" s="83"/>
      <c r="BP76" s="83"/>
      <c r="BQ76" s="83"/>
      <c r="BR76" s="83"/>
      <c r="BS76" s="83"/>
      <c r="BT76" s="83"/>
      <c r="BU76" s="83"/>
      <c r="BV76" s="83"/>
      <c r="BW76" s="83"/>
      <c r="BX76" s="83"/>
      <c r="BY76" s="83"/>
      <c r="BZ76" s="83"/>
      <c r="CA76" s="83"/>
      <c r="CB76" s="83"/>
    </row>
    <row r="77" spans="1:8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c r="BI77" s="83"/>
      <c r="BJ77" s="83"/>
      <c r="BK77" s="83"/>
      <c r="BL77" s="83"/>
      <c r="BM77" s="83"/>
      <c r="BN77" s="83"/>
      <c r="BO77" s="83"/>
      <c r="BP77" s="83"/>
      <c r="BQ77" s="83"/>
      <c r="BR77" s="83"/>
      <c r="BS77" s="83"/>
      <c r="BT77" s="83"/>
      <c r="BU77" s="83"/>
      <c r="BV77" s="83"/>
      <c r="BW77" s="83"/>
      <c r="BX77" s="83"/>
      <c r="BY77" s="83"/>
      <c r="BZ77" s="83"/>
      <c r="CA77" s="83"/>
      <c r="CB77" s="83"/>
    </row>
    <row r="78" spans="1:8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c r="BI78" s="83"/>
      <c r="BJ78" s="83"/>
      <c r="BK78" s="83"/>
      <c r="BL78" s="83"/>
      <c r="BM78" s="83"/>
      <c r="BN78" s="83"/>
      <c r="BO78" s="83"/>
      <c r="BP78" s="83"/>
      <c r="BQ78" s="83"/>
      <c r="BR78" s="83"/>
      <c r="BS78" s="83"/>
      <c r="BT78" s="83"/>
      <c r="BU78" s="83"/>
      <c r="BV78" s="83"/>
      <c r="BW78" s="83"/>
      <c r="BX78" s="83"/>
      <c r="BY78" s="83"/>
      <c r="BZ78" s="83"/>
      <c r="CA78" s="83"/>
      <c r="CB78" s="83"/>
    </row>
    <row r="79" spans="1:8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c r="BI79" s="83"/>
      <c r="BJ79" s="83"/>
      <c r="BK79" s="83"/>
    </row>
    <row r="80" spans="1:8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c r="BI80" s="83"/>
      <c r="BJ80" s="83"/>
      <c r="BK80" s="83"/>
    </row>
    <row r="81" spans="1:63">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c r="BI81" s="83"/>
      <c r="BJ81" s="83"/>
      <c r="BK81" s="83"/>
    </row>
    <row r="82" spans="1:63">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c r="BI82" s="83"/>
      <c r="BJ82" s="83"/>
      <c r="BK82" s="83"/>
    </row>
    <row r="83" spans="1:63">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c r="BI83" s="83"/>
      <c r="BJ83" s="83"/>
      <c r="BK83" s="83"/>
    </row>
    <row r="84" spans="1:63">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c r="BI84" s="83"/>
      <c r="BJ84" s="83"/>
      <c r="BK84" s="83"/>
    </row>
    <row r="85" spans="1:63">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c r="BI85" s="83"/>
      <c r="BJ85" s="83"/>
      <c r="BK85" s="83"/>
    </row>
    <row r="86" spans="1:63">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c r="BI86" s="83"/>
      <c r="BJ86" s="83"/>
      <c r="BK86" s="83"/>
    </row>
    <row r="87" spans="1:63">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c r="BI87" s="83"/>
      <c r="BJ87" s="83"/>
      <c r="BK87" s="83"/>
    </row>
    <row r="88" spans="1:63">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c r="BI88" s="83"/>
      <c r="BJ88" s="83"/>
      <c r="BK88" s="83"/>
    </row>
    <row r="89" spans="1:63">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c r="BI89" s="83"/>
      <c r="BJ89" s="83"/>
      <c r="BK89" s="83"/>
    </row>
    <row r="90" spans="1:63">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c r="BI90" s="83"/>
      <c r="BJ90" s="83"/>
      <c r="BK90" s="83"/>
    </row>
    <row r="91" spans="1:63">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c r="BI91" s="83"/>
      <c r="BJ91" s="83"/>
      <c r="BK91" s="83"/>
    </row>
    <row r="92" spans="1:63">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c r="BI92" s="83"/>
      <c r="BJ92" s="83"/>
      <c r="BK92" s="83"/>
    </row>
    <row r="93" spans="1:63">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c r="BI93" s="83"/>
      <c r="BJ93" s="83"/>
      <c r="BK93" s="83"/>
    </row>
    <row r="94" spans="1:63">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c r="BI94" s="83"/>
      <c r="BJ94" s="83"/>
      <c r="BK94" s="83"/>
    </row>
    <row r="95" spans="1:63">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c r="BI95" s="83"/>
      <c r="BJ95" s="83"/>
      <c r="BK95" s="83"/>
    </row>
    <row r="96" spans="1:63">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c r="BI96" s="83"/>
      <c r="BJ96" s="83"/>
      <c r="BK96" s="83"/>
    </row>
    <row r="97" spans="1:63">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c r="BI97" s="83"/>
      <c r="BJ97" s="83"/>
      <c r="BK97" s="83"/>
    </row>
    <row r="98" spans="1:63">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c r="BI98" s="83"/>
      <c r="BJ98" s="83"/>
      <c r="BK98" s="83"/>
    </row>
    <row r="99" spans="1:63">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c r="BI99" s="83"/>
      <c r="BJ99" s="83"/>
      <c r="BK99" s="83"/>
    </row>
    <row r="100" spans="1:63">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c r="BI100" s="83"/>
      <c r="BJ100" s="83"/>
      <c r="BK100" s="83"/>
    </row>
    <row r="101" spans="1:63">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c r="BI101" s="83"/>
      <c r="BJ101" s="83"/>
      <c r="BK101" s="83"/>
    </row>
    <row r="102" spans="1:63">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c r="BI102" s="83"/>
      <c r="BJ102" s="83"/>
      <c r="BK102" s="83"/>
    </row>
    <row r="103" spans="1:63">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c r="BI103" s="83"/>
      <c r="BJ103" s="83"/>
      <c r="BK103" s="83"/>
    </row>
    <row r="104" spans="1:63">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c r="BI104" s="83"/>
      <c r="BJ104" s="83"/>
      <c r="BK104" s="83"/>
    </row>
    <row r="105" spans="1:63">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c r="BI105" s="83"/>
      <c r="BJ105" s="83"/>
      <c r="BK105" s="83"/>
    </row>
    <row r="106" spans="1:63">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c r="BI106" s="83"/>
      <c r="BJ106" s="83"/>
      <c r="BK106" s="83"/>
    </row>
    <row r="107" spans="1:63">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c r="BI107" s="83"/>
      <c r="BJ107" s="83"/>
      <c r="BK107" s="83"/>
    </row>
    <row r="108" spans="1:63">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c r="BI108" s="83"/>
      <c r="BJ108" s="83"/>
      <c r="BK108" s="83"/>
    </row>
    <row r="109" spans="1:63">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c r="BI109" s="83"/>
      <c r="BJ109" s="83"/>
      <c r="BK109" s="83"/>
    </row>
    <row r="110" spans="1:63">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c r="BI110" s="83"/>
      <c r="BJ110" s="83"/>
      <c r="BK110" s="83"/>
    </row>
    <row r="111" spans="1:63">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c r="BI111" s="83"/>
      <c r="BJ111" s="83"/>
      <c r="BK111" s="83"/>
    </row>
    <row r="112" spans="1:63">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c r="BI112" s="83"/>
      <c r="BJ112" s="83"/>
      <c r="BK112" s="83"/>
    </row>
    <row r="113" spans="1:63">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c r="BI113" s="83"/>
      <c r="BJ113" s="83"/>
      <c r="BK113" s="83"/>
    </row>
    <row r="114" spans="1:63">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c r="BI114" s="83"/>
      <c r="BJ114" s="83"/>
      <c r="BK114" s="83"/>
    </row>
    <row r="115" spans="1:63">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c r="BI115" s="83"/>
      <c r="BJ115" s="83"/>
      <c r="BK115" s="83"/>
    </row>
    <row r="116" spans="1:63">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c r="BI116" s="83"/>
      <c r="BJ116" s="83"/>
      <c r="BK116" s="83"/>
    </row>
    <row r="117" spans="1:63">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c r="BI117" s="83"/>
      <c r="BJ117" s="83"/>
      <c r="BK117" s="83"/>
    </row>
    <row r="118" spans="1:63">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c r="BI118" s="83"/>
      <c r="BJ118" s="83"/>
      <c r="BK118" s="83"/>
    </row>
    <row r="119" spans="1:63">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c r="BI119" s="83"/>
      <c r="BJ119" s="83"/>
      <c r="BK119" s="83"/>
    </row>
    <row r="120" spans="1:63">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c r="BI120" s="83"/>
      <c r="BJ120" s="83"/>
      <c r="BK120" s="83"/>
    </row>
    <row r="121" spans="1:63">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c r="BI121" s="83"/>
      <c r="BJ121" s="83"/>
      <c r="BK121" s="83"/>
    </row>
    <row r="122" spans="1:6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c r="BI122" s="83"/>
      <c r="BJ122" s="83"/>
      <c r="BK122" s="83"/>
    </row>
    <row r="123" spans="1:6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c r="BI123" s="83"/>
      <c r="BJ123" s="83"/>
      <c r="BK123" s="83"/>
    </row>
    <row r="124" spans="1:6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c r="BI124" s="83"/>
      <c r="BJ124" s="83"/>
      <c r="BK124" s="83"/>
    </row>
    <row r="125" spans="1:6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c r="BI125" s="83"/>
      <c r="BJ125" s="83"/>
      <c r="BK125" s="83"/>
    </row>
    <row r="126" spans="1:6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c r="BI126" s="83"/>
      <c r="BJ126" s="83"/>
      <c r="BK126" s="83"/>
    </row>
    <row r="127" spans="1:6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c r="BI127" s="83"/>
      <c r="BJ127" s="83"/>
      <c r="BK127" s="83"/>
    </row>
    <row r="128" spans="1:6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c r="BI128" s="83"/>
      <c r="BJ128" s="83"/>
      <c r="BK128" s="83"/>
    </row>
    <row r="129" spans="2:6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c r="BI129" s="83"/>
      <c r="BJ129" s="83"/>
      <c r="BK129" s="83"/>
    </row>
    <row r="130" spans="2:6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c r="BI130" s="83"/>
      <c r="BJ130" s="83"/>
      <c r="BK130" s="83"/>
    </row>
    <row r="131" spans="2:6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c r="BI131" s="83"/>
      <c r="BJ131" s="83"/>
      <c r="BK131" s="83"/>
    </row>
    <row r="132" spans="2:6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c r="BI132" s="83"/>
      <c r="BJ132" s="83"/>
      <c r="BK132" s="83"/>
    </row>
    <row r="133" spans="2:6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c r="BI133" s="83"/>
      <c r="BJ133" s="83"/>
      <c r="BK133" s="83"/>
    </row>
    <row r="134" spans="2:6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c r="BI134" s="83"/>
      <c r="BJ134" s="83"/>
      <c r="BK134" s="83"/>
    </row>
    <row r="135" spans="2:6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c r="BI135" s="83"/>
      <c r="BJ135" s="83"/>
      <c r="BK135" s="83"/>
    </row>
    <row r="136" spans="2:6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c r="BI136" s="83"/>
      <c r="BJ136" s="83"/>
      <c r="BK136" s="83"/>
    </row>
    <row r="137" spans="2:63">
      <c r="B137" s="83"/>
      <c r="C137" s="83"/>
      <c r="D137" s="83"/>
      <c r="E137" s="83"/>
      <c r="F137" s="83"/>
      <c r="G137" s="83"/>
      <c r="H137" s="83"/>
      <c r="I137" s="83"/>
    </row>
    <row r="138" spans="2:63">
      <c r="B138" s="83"/>
      <c r="C138" s="83"/>
      <c r="D138" s="83"/>
      <c r="E138" s="83"/>
      <c r="F138" s="83"/>
      <c r="G138" s="83"/>
      <c r="H138" s="83"/>
      <c r="I138" s="83"/>
    </row>
    <row r="139" spans="2:63">
      <c r="B139" s="83"/>
      <c r="C139" s="83"/>
      <c r="D139" s="83"/>
      <c r="E139" s="83"/>
      <c r="F139" s="83"/>
      <c r="G139" s="83"/>
      <c r="H139" s="83"/>
      <c r="I139" s="83"/>
    </row>
    <row r="140" spans="2:63">
      <c r="B140" s="83"/>
      <c r="C140" s="83"/>
      <c r="D140" s="83"/>
      <c r="E140" s="83"/>
      <c r="F140" s="83"/>
      <c r="G140" s="83"/>
      <c r="H140" s="83"/>
      <c r="I140" s="83"/>
    </row>
  </sheetData>
  <sheetProtection algorithmName="SHA-512" hashValue="kpXlidzmWxbP3brn8k4eIEWxhYHkoNV8mMuhH1lPT/xypiCOesm15jiCfvbsOoPDCD8/umcOeC7isQqNzzQXVQ==" saltValue="e8t6+j8RQ+iPDyNDapgnxw==" spinCount="100000" sheet="1" objects="1" scenarios="1"/>
  <mergeCells count="317">
    <mergeCell ref="B2:I4"/>
    <mergeCell ref="P42:Q43"/>
    <mergeCell ref="R42:S43"/>
    <mergeCell ref="T42:U43"/>
    <mergeCell ref="P44:Q45"/>
    <mergeCell ref="R44:S45"/>
    <mergeCell ref="T44:U45"/>
    <mergeCell ref="P38:Q39"/>
    <mergeCell ref="R38:S39"/>
    <mergeCell ref="T38:U39"/>
    <mergeCell ref="P40:Q41"/>
    <mergeCell ref="R40:S41"/>
    <mergeCell ref="T40:U41"/>
    <mergeCell ref="J42:K43"/>
    <mergeCell ref="L42:M43"/>
    <mergeCell ref="N42:O43"/>
    <mergeCell ref="J44:K45"/>
    <mergeCell ref="L44:M45"/>
    <mergeCell ref="N44:O45"/>
    <mergeCell ref="J38:K39"/>
    <mergeCell ref="L38:M39"/>
    <mergeCell ref="N38:O39"/>
    <mergeCell ref="J40:K41"/>
    <mergeCell ref="L40:M41"/>
    <mergeCell ref="N40:O41"/>
    <mergeCell ref="J34:K35"/>
    <mergeCell ref="L34:M35"/>
    <mergeCell ref="N34:O35"/>
    <mergeCell ref="J36:K37"/>
    <mergeCell ref="L36:M37"/>
    <mergeCell ref="N36:O37"/>
    <mergeCell ref="J30:K31"/>
    <mergeCell ref="L30:M31"/>
    <mergeCell ref="N30:O31"/>
    <mergeCell ref="J32:K33"/>
    <mergeCell ref="L32:M33"/>
    <mergeCell ref="N32:O33"/>
    <mergeCell ref="V42:W43"/>
    <mergeCell ref="X42:Y43"/>
    <mergeCell ref="Z42:AA43"/>
    <mergeCell ref="V44:W45"/>
    <mergeCell ref="X44:Y45"/>
    <mergeCell ref="Z44:AA45"/>
    <mergeCell ref="V38:W39"/>
    <mergeCell ref="X38:Y39"/>
    <mergeCell ref="Z38:AA39"/>
    <mergeCell ref="V40:W41"/>
    <mergeCell ref="X40:Y41"/>
    <mergeCell ref="Z40:AA41"/>
    <mergeCell ref="P34:Q35"/>
    <mergeCell ref="R34:S35"/>
    <mergeCell ref="T34:U35"/>
    <mergeCell ref="P36:Q37"/>
    <mergeCell ref="R36:S37"/>
    <mergeCell ref="T36:U37"/>
    <mergeCell ref="P30:Q31"/>
    <mergeCell ref="R30:S31"/>
    <mergeCell ref="T30:U31"/>
    <mergeCell ref="P32:Q33"/>
    <mergeCell ref="R32:S33"/>
    <mergeCell ref="T32:U33"/>
    <mergeCell ref="V34:W35"/>
    <mergeCell ref="X34:Y35"/>
    <mergeCell ref="Z34:AA35"/>
    <mergeCell ref="V36:W37"/>
    <mergeCell ref="X36:Y37"/>
    <mergeCell ref="Z36:AA37"/>
    <mergeCell ref="V30:W31"/>
    <mergeCell ref="X30:Y31"/>
    <mergeCell ref="Z30:AA31"/>
    <mergeCell ref="V32:W33"/>
    <mergeCell ref="X32:Y33"/>
    <mergeCell ref="Z32:AA33"/>
    <mergeCell ref="V26:W27"/>
    <mergeCell ref="X26:Y27"/>
    <mergeCell ref="Z26:AA27"/>
    <mergeCell ref="V28:W29"/>
    <mergeCell ref="X28:Y29"/>
    <mergeCell ref="Z28:AA29"/>
    <mergeCell ref="V22:W23"/>
    <mergeCell ref="X22:Y23"/>
    <mergeCell ref="Z22:AA23"/>
    <mergeCell ref="V24:W25"/>
    <mergeCell ref="X24:Y25"/>
    <mergeCell ref="Z24:AA25"/>
    <mergeCell ref="P26:Q27"/>
    <mergeCell ref="R26:S27"/>
    <mergeCell ref="T26:U27"/>
    <mergeCell ref="P28:Q29"/>
    <mergeCell ref="R28:S29"/>
    <mergeCell ref="T28:U29"/>
    <mergeCell ref="P22:Q23"/>
    <mergeCell ref="R22:S23"/>
    <mergeCell ref="T22:U23"/>
    <mergeCell ref="P24:Q25"/>
    <mergeCell ref="R24:S25"/>
    <mergeCell ref="T24:U25"/>
    <mergeCell ref="J26:K27"/>
    <mergeCell ref="L26:M27"/>
    <mergeCell ref="N26:O27"/>
    <mergeCell ref="J28:K29"/>
    <mergeCell ref="L28:M29"/>
    <mergeCell ref="N28:O29"/>
    <mergeCell ref="J22:K23"/>
    <mergeCell ref="L22:M23"/>
    <mergeCell ref="N22:O23"/>
    <mergeCell ref="J24:K25"/>
    <mergeCell ref="L24:M25"/>
    <mergeCell ref="N24:O25"/>
    <mergeCell ref="P18:Q19"/>
    <mergeCell ref="R18:S19"/>
    <mergeCell ref="T18:U19"/>
    <mergeCell ref="P20:Q21"/>
    <mergeCell ref="R20:S21"/>
    <mergeCell ref="T20:U21"/>
    <mergeCell ref="P14:Q15"/>
    <mergeCell ref="R14:S15"/>
    <mergeCell ref="T14:U15"/>
    <mergeCell ref="P16:Q17"/>
    <mergeCell ref="R16:S17"/>
    <mergeCell ref="T16:U17"/>
    <mergeCell ref="J18:K19"/>
    <mergeCell ref="L18:M19"/>
    <mergeCell ref="N18:O19"/>
    <mergeCell ref="J20:K21"/>
    <mergeCell ref="L20:M21"/>
    <mergeCell ref="N20:O21"/>
    <mergeCell ref="J14:K15"/>
    <mergeCell ref="L14:M15"/>
    <mergeCell ref="N14:O15"/>
    <mergeCell ref="J16:K17"/>
    <mergeCell ref="L16:M17"/>
    <mergeCell ref="N16:O17"/>
    <mergeCell ref="AH42:AI43"/>
    <mergeCell ref="AJ42:AK43"/>
    <mergeCell ref="AL42:AM43"/>
    <mergeCell ref="AH44:AI45"/>
    <mergeCell ref="AJ44:AK45"/>
    <mergeCell ref="AL44:AM45"/>
    <mergeCell ref="AH38:AI39"/>
    <mergeCell ref="AJ38:AK39"/>
    <mergeCell ref="AL38:AM39"/>
    <mergeCell ref="AH40:AI41"/>
    <mergeCell ref="AJ40:AK41"/>
    <mergeCell ref="AL40:AM41"/>
    <mergeCell ref="AH34:AI35"/>
    <mergeCell ref="AJ34:AK35"/>
    <mergeCell ref="AL34:AM35"/>
    <mergeCell ref="AH36:AI37"/>
    <mergeCell ref="AJ36:AK37"/>
    <mergeCell ref="AL36:AM37"/>
    <mergeCell ref="AH30:AI31"/>
    <mergeCell ref="AJ30:AK31"/>
    <mergeCell ref="AL30:AM31"/>
    <mergeCell ref="AH32:AI33"/>
    <mergeCell ref="AJ32:AK33"/>
    <mergeCell ref="AL32:AM33"/>
    <mergeCell ref="AH26:AI27"/>
    <mergeCell ref="AJ26:AK27"/>
    <mergeCell ref="AL26:AM27"/>
    <mergeCell ref="AH28:AI29"/>
    <mergeCell ref="AJ28:AK29"/>
    <mergeCell ref="AL28:AM29"/>
    <mergeCell ref="AH22:AI23"/>
    <mergeCell ref="AJ22:AK23"/>
    <mergeCell ref="AL22:AM23"/>
    <mergeCell ref="AH24:AI25"/>
    <mergeCell ref="AJ24:AK25"/>
    <mergeCell ref="AL24:AM25"/>
    <mergeCell ref="AH18:AI19"/>
    <mergeCell ref="AJ18:AK19"/>
    <mergeCell ref="AL18:AM19"/>
    <mergeCell ref="AH20:AI21"/>
    <mergeCell ref="AJ20:AK21"/>
    <mergeCell ref="AL20:AM21"/>
    <mergeCell ref="AH14:AI15"/>
    <mergeCell ref="AJ14:AK15"/>
    <mergeCell ref="AL14:AM15"/>
    <mergeCell ref="AH16:AI17"/>
    <mergeCell ref="AJ16:AK17"/>
    <mergeCell ref="AL16:AM17"/>
    <mergeCell ref="AH10:AI11"/>
    <mergeCell ref="AJ10:AK11"/>
    <mergeCell ref="AL10:AM11"/>
    <mergeCell ref="AH12:AI13"/>
    <mergeCell ref="AJ12:AK13"/>
    <mergeCell ref="AL12:AM13"/>
    <mergeCell ref="AH6:AI7"/>
    <mergeCell ref="AJ6:AK7"/>
    <mergeCell ref="AL6:AM7"/>
    <mergeCell ref="AH8:AI9"/>
    <mergeCell ref="AJ8:AK9"/>
    <mergeCell ref="AL8:AM9"/>
    <mergeCell ref="AB42:AC43"/>
    <mergeCell ref="AD42:AE43"/>
    <mergeCell ref="AF42:AG43"/>
    <mergeCell ref="AB44:AC45"/>
    <mergeCell ref="AD44:AE45"/>
    <mergeCell ref="AF44:AG45"/>
    <mergeCell ref="AB38:AC39"/>
    <mergeCell ref="AD38:AE39"/>
    <mergeCell ref="AF38:AG39"/>
    <mergeCell ref="AB40:AC41"/>
    <mergeCell ref="AD40:AE41"/>
    <mergeCell ref="AF40:AG41"/>
    <mergeCell ref="AB34:AC35"/>
    <mergeCell ref="AD34:AE35"/>
    <mergeCell ref="AF34:AG35"/>
    <mergeCell ref="AB36:AC37"/>
    <mergeCell ref="AD36:AE37"/>
    <mergeCell ref="AF36:AG37"/>
    <mergeCell ref="AB30:AC31"/>
    <mergeCell ref="AD30:AE31"/>
    <mergeCell ref="AF30:AG31"/>
    <mergeCell ref="AB32:AC33"/>
    <mergeCell ref="AD32:AE33"/>
    <mergeCell ref="AF32:AG33"/>
    <mergeCell ref="AB26:AC27"/>
    <mergeCell ref="AD26:AE27"/>
    <mergeCell ref="AF26:AG27"/>
    <mergeCell ref="AB28:AC29"/>
    <mergeCell ref="AD28:AE29"/>
    <mergeCell ref="AF28:AG29"/>
    <mergeCell ref="AB22:AC23"/>
    <mergeCell ref="AD22:AE23"/>
    <mergeCell ref="AF22:AG23"/>
    <mergeCell ref="AB24:AC25"/>
    <mergeCell ref="AD24:AE25"/>
    <mergeCell ref="AF24:AG25"/>
    <mergeCell ref="AB14:AC15"/>
    <mergeCell ref="AD14:AE15"/>
    <mergeCell ref="AF14:AG15"/>
    <mergeCell ref="AB16:AC17"/>
    <mergeCell ref="AD16:AE17"/>
    <mergeCell ref="AF16:AG17"/>
    <mergeCell ref="V20:W21"/>
    <mergeCell ref="X20:Y21"/>
    <mergeCell ref="Z20:AA21"/>
    <mergeCell ref="V14:W15"/>
    <mergeCell ref="X14:Y15"/>
    <mergeCell ref="Z14:AA15"/>
    <mergeCell ref="V16:W17"/>
    <mergeCell ref="X16:Y17"/>
    <mergeCell ref="Z16:AA17"/>
    <mergeCell ref="AB18:AC19"/>
    <mergeCell ref="AD18:AE19"/>
    <mergeCell ref="V18:W19"/>
    <mergeCell ref="X18:Y19"/>
    <mergeCell ref="Z18:AA19"/>
    <mergeCell ref="AF18:AG19"/>
    <mergeCell ref="AB20:AC21"/>
    <mergeCell ref="AD20:AE21"/>
    <mergeCell ref="AF20:AG21"/>
    <mergeCell ref="AF6:AG7"/>
    <mergeCell ref="AB8:AC9"/>
    <mergeCell ref="AD8:AE9"/>
    <mergeCell ref="AF8:AG9"/>
    <mergeCell ref="AB10:AC11"/>
    <mergeCell ref="AD10:AE11"/>
    <mergeCell ref="AF10:AG11"/>
    <mergeCell ref="Z10:AA11"/>
    <mergeCell ref="V12:W13"/>
    <mergeCell ref="X12:Y13"/>
    <mergeCell ref="Z12:AA13"/>
    <mergeCell ref="AB6:AC7"/>
    <mergeCell ref="AD6:AE7"/>
    <mergeCell ref="AB12:AC13"/>
    <mergeCell ref="AD12:AE13"/>
    <mergeCell ref="AF12:AG13"/>
    <mergeCell ref="J2:AM4"/>
    <mergeCell ref="E6:I13"/>
    <mergeCell ref="E14:I21"/>
    <mergeCell ref="J6:K7"/>
    <mergeCell ref="AB46:AG51"/>
    <mergeCell ref="AH46:AM51"/>
    <mergeCell ref="P6:Q7"/>
    <mergeCell ref="P12:Q13"/>
    <mergeCell ref="L6:M7"/>
    <mergeCell ref="N6:O7"/>
    <mergeCell ref="N8:O9"/>
    <mergeCell ref="L8:M9"/>
    <mergeCell ref="J8:K9"/>
    <mergeCell ref="J10:K11"/>
    <mergeCell ref="E30:I37"/>
    <mergeCell ref="P8:Q9"/>
    <mergeCell ref="R8:S9"/>
    <mergeCell ref="T8:U9"/>
    <mergeCell ref="P10:Q11"/>
    <mergeCell ref="R10:S11"/>
    <mergeCell ref="T10:U11"/>
    <mergeCell ref="J12:K13"/>
    <mergeCell ref="L10:M11"/>
    <mergeCell ref="L12:M13"/>
    <mergeCell ref="B6:D45"/>
    <mergeCell ref="AO6:AT13"/>
    <mergeCell ref="AO14:AT21"/>
    <mergeCell ref="AO22:AT29"/>
    <mergeCell ref="AO30:AT37"/>
    <mergeCell ref="E22:I29"/>
    <mergeCell ref="E38:I45"/>
    <mergeCell ref="J46:O51"/>
    <mergeCell ref="P46:U51"/>
    <mergeCell ref="V46:AA51"/>
    <mergeCell ref="N10:O11"/>
    <mergeCell ref="N12:O13"/>
    <mergeCell ref="R12:S13"/>
    <mergeCell ref="T12:U13"/>
    <mergeCell ref="V6:W7"/>
    <mergeCell ref="X6:Y7"/>
    <mergeCell ref="Z6:AA7"/>
    <mergeCell ref="V8:W9"/>
    <mergeCell ref="X8:Y9"/>
    <mergeCell ref="Z8:AA9"/>
    <mergeCell ref="V10:W11"/>
    <mergeCell ref="X10:Y11"/>
    <mergeCell ref="R6:S7"/>
    <mergeCell ref="T6:U7"/>
  </mergeCells>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M248"/>
  <sheetViews>
    <sheetView zoomScale="50" zoomScaleNormal="50" workbookViewId="0">
      <selection activeCell="AE47" sqref="AE47"/>
    </sheetView>
  </sheetViews>
  <sheetFormatPr defaultColWidth="11.42578125" defaultRowHeight="15"/>
  <cols>
    <col min="2" max="18" width="5.7109375" customWidth="1"/>
    <col min="19" max="19" width="8.42578125" customWidth="1"/>
    <col min="20" max="23" width="5.7109375" customWidth="1"/>
    <col min="24" max="24" width="8.5703125" customWidth="1"/>
    <col min="25" max="26" width="5.7109375" customWidth="1"/>
    <col min="27" max="27" width="10.7109375" customWidth="1"/>
    <col min="28" max="28" width="5.7109375" customWidth="1"/>
    <col min="29" max="29" width="7.42578125" customWidth="1"/>
    <col min="30" max="33" width="5.7109375" customWidth="1"/>
    <col min="34" max="34" width="8.5703125" customWidth="1"/>
    <col min="35" max="39" width="5.7109375" customWidth="1"/>
    <col min="41" max="46" width="5.7109375" customWidth="1"/>
  </cols>
  <sheetData>
    <row r="1" spans="1:91">
      <c r="A1" s="83"/>
      <c r="B1" s="83"/>
      <c r="C1" s="83"/>
      <c r="D1" s="83"/>
      <c r="E1" s="83"/>
      <c r="F1" s="83"/>
      <c r="G1" s="83"/>
      <c r="H1" s="83"/>
      <c r="I1" s="83"/>
      <c r="J1" s="83"/>
      <c r="K1" s="83"/>
      <c r="L1" s="83"/>
      <c r="M1" s="83"/>
      <c r="N1" s="83"/>
      <c r="O1" s="83"/>
      <c r="P1" s="83"/>
      <c r="Q1" s="83"/>
      <c r="R1" s="83"/>
      <c r="S1" s="83"/>
      <c r="T1" s="83"/>
      <c r="U1" s="83"/>
      <c r="V1" s="83"/>
      <c r="W1" s="83"/>
      <c r="X1" s="83"/>
      <c r="Y1" s="83"/>
      <c r="Z1" s="83"/>
      <c r="AA1" s="83"/>
      <c r="AB1" s="83"/>
      <c r="AC1" s="83"/>
      <c r="AD1" s="83"/>
      <c r="AE1" s="83"/>
      <c r="AF1" s="83"/>
      <c r="AG1" s="83"/>
      <c r="AH1" s="83"/>
      <c r="AI1" s="83"/>
      <c r="AJ1" s="83"/>
      <c r="AK1" s="83"/>
      <c r="AL1" s="83"/>
      <c r="AM1" s="83"/>
      <c r="AN1" s="83"/>
      <c r="AO1" s="83"/>
      <c r="AP1" s="83"/>
      <c r="AQ1" s="83"/>
      <c r="AR1" s="83"/>
      <c r="AS1" s="83"/>
      <c r="AT1" s="83"/>
      <c r="AU1" s="83"/>
      <c r="AV1" s="83"/>
      <c r="AW1" s="83"/>
      <c r="AX1" s="83"/>
      <c r="AY1" s="83"/>
      <c r="AZ1" s="83"/>
      <c r="BA1" s="83"/>
      <c r="BB1" s="83"/>
      <c r="BC1" s="83"/>
      <c r="BD1" s="83"/>
      <c r="BE1" s="83"/>
      <c r="BF1" s="83"/>
      <c r="BG1" s="83"/>
      <c r="BH1" s="83"/>
      <c r="BI1" s="83"/>
      <c r="BJ1" s="83"/>
      <c r="BK1" s="83"/>
      <c r="BL1" s="83"/>
      <c r="BM1" s="83"/>
      <c r="BN1" s="83"/>
      <c r="BO1" s="83"/>
      <c r="BP1" s="83"/>
      <c r="BQ1" s="83"/>
      <c r="BR1" s="83"/>
      <c r="BS1" s="83"/>
      <c r="BT1" s="83"/>
      <c r="BU1" s="83"/>
      <c r="BV1" s="83"/>
      <c r="BW1" s="83"/>
      <c r="BX1" s="83"/>
      <c r="BY1" s="83"/>
      <c r="BZ1" s="83"/>
      <c r="CA1" s="83"/>
      <c r="CB1" s="83"/>
      <c r="CC1" s="83"/>
      <c r="CD1" s="83"/>
      <c r="CE1" s="83"/>
      <c r="CF1" s="83"/>
      <c r="CG1" s="83"/>
      <c r="CH1" s="83"/>
      <c r="CI1" s="83"/>
      <c r="CJ1" s="83"/>
      <c r="CK1" s="83"/>
      <c r="CL1" s="83"/>
      <c r="CM1" s="83"/>
    </row>
    <row r="2" spans="1:91" ht="18" customHeight="1">
      <c r="A2" s="83"/>
      <c r="B2" s="522" t="s">
        <v>181</v>
      </c>
      <c r="C2" s="523"/>
      <c r="D2" s="523"/>
      <c r="E2" s="523"/>
      <c r="F2" s="523"/>
      <c r="G2" s="523"/>
      <c r="H2" s="523"/>
      <c r="I2" s="523"/>
      <c r="J2" s="464" t="s">
        <v>23</v>
      </c>
      <c r="K2" s="464"/>
      <c r="L2" s="464"/>
      <c r="M2" s="464"/>
      <c r="N2" s="464"/>
      <c r="O2" s="464"/>
      <c r="P2" s="464"/>
      <c r="Q2" s="464"/>
      <c r="R2" s="464"/>
      <c r="S2" s="464"/>
      <c r="T2" s="464"/>
      <c r="U2" s="464"/>
      <c r="V2" s="464"/>
      <c r="W2" s="464"/>
      <c r="X2" s="464"/>
      <c r="Y2" s="464"/>
      <c r="Z2" s="464"/>
      <c r="AA2" s="464"/>
      <c r="AB2" s="464"/>
      <c r="AC2" s="464"/>
      <c r="AD2" s="464"/>
      <c r="AE2" s="464"/>
      <c r="AF2" s="464"/>
      <c r="AG2" s="464"/>
      <c r="AH2" s="464"/>
      <c r="AI2" s="464"/>
      <c r="AJ2" s="464"/>
      <c r="AK2" s="464"/>
      <c r="AL2" s="464"/>
      <c r="AM2" s="464"/>
      <c r="AN2" s="83"/>
      <c r="AO2" s="83"/>
      <c r="AP2" s="83"/>
      <c r="AQ2" s="83"/>
      <c r="AR2" s="83"/>
      <c r="AS2" s="83"/>
      <c r="AT2" s="83"/>
      <c r="AU2" s="83"/>
      <c r="AV2" s="83"/>
      <c r="AW2" s="83"/>
      <c r="AX2" s="83"/>
      <c r="AY2" s="83"/>
      <c r="AZ2" s="83"/>
      <c r="BA2" s="83"/>
      <c r="BB2" s="83"/>
      <c r="BC2" s="83"/>
      <c r="BD2" s="83"/>
      <c r="BE2" s="83"/>
      <c r="BF2" s="83"/>
      <c r="BG2" s="83"/>
      <c r="BH2" s="83"/>
      <c r="BI2" s="83"/>
      <c r="BJ2" s="83"/>
      <c r="BK2" s="83"/>
      <c r="BL2" s="83"/>
      <c r="BM2" s="83"/>
      <c r="BN2" s="83"/>
      <c r="BO2" s="83"/>
      <c r="BP2" s="83"/>
      <c r="BQ2" s="83"/>
      <c r="BR2" s="83"/>
      <c r="BS2" s="83"/>
      <c r="BT2" s="83"/>
      <c r="BU2" s="83"/>
      <c r="BV2" s="83"/>
      <c r="BW2" s="83"/>
      <c r="BX2" s="83"/>
      <c r="BY2" s="83"/>
      <c r="BZ2" s="83"/>
      <c r="CA2" s="83"/>
      <c r="CB2" s="83"/>
      <c r="CC2" s="83"/>
      <c r="CD2" s="83"/>
      <c r="CE2" s="83"/>
      <c r="CF2" s="83"/>
      <c r="CG2" s="83"/>
      <c r="CH2" s="83"/>
      <c r="CI2" s="83"/>
      <c r="CJ2" s="83"/>
      <c r="CK2" s="83"/>
      <c r="CL2" s="83"/>
      <c r="CM2" s="83"/>
    </row>
    <row r="3" spans="1:91" ht="18.75" customHeight="1">
      <c r="A3" s="83"/>
      <c r="B3" s="523"/>
      <c r="C3" s="523"/>
      <c r="D3" s="523"/>
      <c r="E3" s="523"/>
      <c r="F3" s="523"/>
      <c r="G3" s="523"/>
      <c r="H3" s="523"/>
      <c r="I3" s="523"/>
      <c r="J3" s="464"/>
      <c r="K3" s="464"/>
      <c r="L3" s="464"/>
      <c r="M3" s="464"/>
      <c r="N3" s="464"/>
      <c r="O3" s="464"/>
      <c r="P3" s="464"/>
      <c r="Q3" s="464"/>
      <c r="R3" s="464"/>
      <c r="S3" s="464"/>
      <c r="T3" s="464"/>
      <c r="U3" s="464"/>
      <c r="V3" s="464"/>
      <c r="W3" s="464"/>
      <c r="X3" s="464"/>
      <c r="Y3" s="464"/>
      <c r="Z3" s="464"/>
      <c r="AA3" s="464"/>
      <c r="AB3" s="464"/>
      <c r="AC3" s="464"/>
      <c r="AD3" s="464"/>
      <c r="AE3" s="464"/>
      <c r="AF3" s="464"/>
      <c r="AG3" s="464"/>
      <c r="AH3" s="464"/>
      <c r="AI3" s="464"/>
      <c r="AJ3" s="464"/>
      <c r="AK3" s="464"/>
      <c r="AL3" s="464"/>
      <c r="AM3" s="464"/>
      <c r="AN3" s="83"/>
      <c r="AO3" s="83"/>
      <c r="AP3" s="83"/>
      <c r="AQ3" s="83"/>
      <c r="AR3" s="83"/>
      <c r="AS3" s="83"/>
      <c r="AT3" s="83"/>
      <c r="AU3" s="83"/>
      <c r="AV3" s="83"/>
      <c r="AW3" s="83"/>
      <c r="AX3" s="83"/>
      <c r="AY3" s="83"/>
      <c r="AZ3" s="83"/>
      <c r="BA3" s="83"/>
      <c r="BB3" s="83"/>
      <c r="BC3" s="83"/>
      <c r="BD3" s="83"/>
      <c r="BE3" s="83"/>
      <c r="BF3" s="83"/>
      <c r="BG3" s="83"/>
      <c r="BH3" s="83"/>
      <c r="BI3" s="83"/>
      <c r="BJ3" s="83"/>
      <c r="BK3" s="83"/>
      <c r="BL3" s="83"/>
      <c r="BM3" s="83"/>
      <c r="BN3" s="83"/>
      <c r="BO3" s="83"/>
      <c r="BP3" s="83"/>
      <c r="BQ3" s="83"/>
      <c r="BR3" s="83"/>
      <c r="BS3" s="83"/>
      <c r="BT3" s="83"/>
      <c r="BU3" s="83"/>
      <c r="BV3" s="83"/>
      <c r="BW3" s="83"/>
      <c r="BX3" s="83"/>
      <c r="BY3" s="83"/>
      <c r="BZ3" s="83"/>
      <c r="CA3" s="83"/>
      <c r="CB3" s="83"/>
      <c r="CC3" s="83"/>
      <c r="CD3" s="83"/>
      <c r="CE3" s="83"/>
      <c r="CF3" s="83"/>
      <c r="CG3" s="83"/>
      <c r="CH3" s="83"/>
      <c r="CI3" s="83"/>
      <c r="CJ3" s="83"/>
      <c r="CK3" s="83"/>
      <c r="CL3" s="83"/>
      <c r="CM3" s="83"/>
    </row>
    <row r="4" spans="1:91" ht="15" customHeight="1">
      <c r="A4" s="83"/>
      <c r="B4" s="523"/>
      <c r="C4" s="523"/>
      <c r="D4" s="523"/>
      <c r="E4" s="523"/>
      <c r="F4" s="523"/>
      <c r="G4" s="523"/>
      <c r="H4" s="523"/>
      <c r="I4" s="523"/>
      <c r="J4" s="464"/>
      <c r="K4" s="464"/>
      <c r="L4" s="464"/>
      <c r="M4" s="464"/>
      <c r="N4" s="464"/>
      <c r="O4" s="464"/>
      <c r="P4" s="464"/>
      <c r="Q4" s="464"/>
      <c r="R4" s="464"/>
      <c r="S4" s="464"/>
      <c r="T4" s="464"/>
      <c r="U4" s="464"/>
      <c r="V4" s="464"/>
      <c r="W4" s="464"/>
      <c r="X4" s="464"/>
      <c r="Y4" s="464"/>
      <c r="Z4" s="464"/>
      <c r="AA4" s="464"/>
      <c r="AB4" s="464"/>
      <c r="AC4" s="464"/>
      <c r="AD4" s="464"/>
      <c r="AE4" s="464"/>
      <c r="AF4" s="464"/>
      <c r="AG4" s="464"/>
      <c r="AH4" s="464"/>
      <c r="AI4" s="464"/>
      <c r="AJ4" s="464"/>
      <c r="AK4" s="464"/>
      <c r="AL4" s="464"/>
      <c r="AM4" s="464"/>
      <c r="AN4" s="83"/>
      <c r="AO4" s="83"/>
      <c r="AP4" s="83"/>
      <c r="AQ4" s="83"/>
      <c r="AR4" s="83"/>
      <c r="AS4" s="83"/>
      <c r="AT4" s="83"/>
      <c r="AU4" s="83"/>
      <c r="AV4" s="83"/>
      <c r="AW4" s="83"/>
      <c r="AX4" s="83"/>
      <c r="AY4" s="83"/>
      <c r="AZ4" s="83"/>
      <c r="BA4" s="83"/>
      <c r="BB4" s="83"/>
      <c r="BC4" s="83"/>
      <c r="BD4" s="83"/>
      <c r="BE4" s="83"/>
      <c r="BF4" s="83"/>
      <c r="BG4" s="83"/>
      <c r="BH4" s="83"/>
      <c r="BI4" s="83"/>
      <c r="BJ4" s="83"/>
      <c r="BK4" s="83"/>
      <c r="BL4" s="83"/>
      <c r="BM4" s="83"/>
      <c r="BN4" s="83"/>
      <c r="BO4" s="83"/>
      <c r="BP4" s="83"/>
      <c r="BQ4" s="83"/>
      <c r="BR4" s="83"/>
      <c r="BS4" s="83"/>
      <c r="BT4" s="83"/>
      <c r="BU4" s="83"/>
      <c r="BV4" s="83"/>
      <c r="BW4" s="83"/>
      <c r="BX4" s="83"/>
      <c r="BY4" s="83"/>
      <c r="BZ4" s="83"/>
      <c r="CA4" s="83"/>
      <c r="CB4" s="83"/>
      <c r="CC4" s="83"/>
      <c r="CD4" s="83"/>
      <c r="CE4" s="83"/>
      <c r="CF4" s="83"/>
      <c r="CG4" s="83"/>
      <c r="CH4" s="83"/>
      <c r="CI4" s="83"/>
      <c r="CJ4" s="83"/>
      <c r="CK4" s="83"/>
      <c r="CL4" s="83"/>
      <c r="CM4" s="83"/>
    </row>
    <row r="5" spans="1:91" ht="15.75" thickBot="1">
      <c r="A5" s="83"/>
      <c r="B5" s="83"/>
      <c r="C5" s="83"/>
      <c r="D5" s="83"/>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c r="BJ5" s="83"/>
      <c r="BK5" s="83"/>
      <c r="BL5" s="83"/>
      <c r="BM5" s="83"/>
      <c r="BN5" s="83"/>
      <c r="BO5" s="83"/>
      <c r="BP5" s="83"/>
      <c r="BQ5" s="83"/>
      <c r="BR5" s="83"/>
      <c r="BS5" s="83"/>
      <c r="BT5" s="83"/>
      <c r="BU5" s="83"/>
    </row>
    <row r="6" spans="1:91" ht="15" customHeight="1">
      <c r="A6" s="83"/>
      <c r="B6" s="411" t="s">
        <v>166</v>
      </c>
      <c r="C6" s="411"/>
      <c r="D6" s="412"/>
      <c r="E6" s="506" t="s">
        <v>167</v>
      </c>
      <c r="F6" s="507"/>
      <c r="G6" s="507"/>
      <c r="H6" s="507"/>
      <c r="I6" s="524"/>
      <c r="J6" s="46" t="str">
        <f>IF(AND('Mapa de Riesgos'!$Y$12="Muy Alta",'Mapa de Riesgos'!$AA$12="Leve"),CONCATENATE("R1C",'Mapa de Riesgos'!$O$12),"")</f>
        <v/>
      </c>
      <c r="K6" s="47" t="str">
        <f>IF(AND('Mapa de Riesgos'!$Y$13="Muy Alta",'Mapa de Riesgos'!$AA$13="Leve"),CONCATENATE("R1C",'Mapa de Riesgos'!$O$13),"")</f>
        <v/>
      </c>
      <c r="L6" s="47" t="str">
        <f>IF(AND('Mapa de Riesgos'!$Y$14="Muy Alta",'Mapa de Riesgos'!$AA$14="Leve"),CONCATENATE("R1C",'Mapa de Riesgos'!$O$14),"")</f>
        <v/>
      </c>
      <c r="M6" s="47" t="str">
        <f>IF(AND('Mapa de Riesgos'!$Y$15="Muy Alta",'Mapa de Riesgos'!$AA$15="Leve"),CONCATENATE("R1C",'Mapa de Riesgos'!$O$15),"")</f>
        <v/>
      </c>
      <c r="N6" s="47" t="str">
        <f>IF(AND('Mapa de Riesgos'!$Y$16="Muy Alta",'Mapa de Riesgos'!$AA$16="Leve"),CONCATENATE("R1C",'Mapa de Riesgos'!$O$16),"")</f>
        <v/>
      </c>
      <c r="O6" s="48" t="str">
        <f>IF(AND('Mapa de Riesgos'!$Y$17="Muy Alta",'Mapa de Riesgos'!$AA$17="Leve"),CONCATENATE("R1C",'Mapa de Riesgos'!$O$17),"")</f>
        <v/>
      </c>
      <c r="P6" s="46" t="str">
        <f>IF(AND('Mapa de Riesgos'!$Y$12="Muy Alta",'Mapa de Riesgos'!$AA$12="Menor"),CONCATENATE("R1C",'Mapa de Riesgos'!$O$12),"")</f>
        <v/>
      </c>
      <c r="Q6" s="47" t="str">
        <f>IF(AND('Mapa de Riesgos'!$Y$13="Muy Alta",'Mapa de Riesgos'!$AA$13="Menor"),CONCATENATE("R1C",'Mapa de Riesgos'!$O$13),"")</f>
        <v/>
      </c>
      <c r="R6" s="47" t="str">
        <f>IF(AND('Mapa de Riesgos'!$Y$14="Muy Alta",'Mapa de Riesgos'!$AA$14="Menor"),CONCATENATE("R1C",'Mapa de Riesgos'!$O$14),"")</f>
        <v/>
      </c>
      <c r="S6" s="47" t="str">
        <f>IF(AND('Mapa de Riesgos'!$Y$15="Muy Alta",'Mapa de Riesgos'!$AA$15="Menor"),CONCATENATE("R1C",'Mapa de Riesgos'!$O$15),"")</f>
        <v/>
      </c>
      <c r="T6" s="47" t="str">
        <f>IF(AND('Mapa de Riesgos'!$Y$16="Muy Alta",'Mapa de Riesgos'!$AA$16="Menor"),CONCATENATE("R1C",'Mapa de Riesgos'!$O$16),"")</f>
        <v/>
      </c>
      <c r="U6" s="48" t="str">
        <f>IF(AND('Mapa de Riesgos'!$Y$17="Muy Alta",'Mapa de Riesgos'!$AA$17="Menor"),CONCATENATE("R1C",'Mapa de Riesgos'!$O$17),"")</f>
        <v/>
      </c>
      <c r="V6" s="46" t="str">
        <f>IF(AND('Mapa de Riesgos'!$Y$12="Muy Alta",'Mapa de Riesgos'!$AA$12="Moderado"),CONCATENATE("R1C",'Mapa de Riesgos'!$O$12),"")</f>
        <v/>
      </c>
      <c r="W6" s="47" t="str">
        <f>IF(AND('Mapa de Riesgos'!$Y$13="Muy Alta",'Mapa de Riesgos'!$AA$13="Moderado"),CONCATENATE("R1C",'Mapa de Riesgos'!$O$13),"")</f>
        <v/>
      </c>
      <c r="X6" s="47" t="str">
        <f>IF(AND('Mapa de Riesgos'!$Y$14="Muy Alta",'Mapa de Riesgos'!$AA$14="Moderado"),CONCATENATE("R1C",'Mapa de Riesgos'!$O$14),"")</f>
        <v/>
      </c>
      <c r="Y6" s="47" t="str">
        <f>IF(AND('Mapa de Riesgos'!$Y$15="Muy Alta",'Mapa de Riesgos'!$AA$15="Moderado"),CONCATENATE("R1C",'Mapa de Riesgos'!$O$15),"")</f>
        <v/>
      </c>
      <c r="Z6" s="47" t="str">
        <f>IF(AND('Mapa de Riesgos'!$Y$16="Muy Alta",'Mapa de Riesgos'!$AA$16="Moderado"),CONCATENATE("R1C",'Mapa de Riesgos'!$O$16),"")</f>
        <v/>
      </c>
      <c r="AA6" s="48" t="str">
        <f>IF(AND('Mapa de Riesgos'!$Y$17="Muy Alta",'Mapa de Riesgos'!$AA$17="Moderado"),CONCATENATE("R1C",'Mapa de Riesgos'!$O$17),"")</f>
        <v/>
      </c>
      <c r="AB6" s="46" t="str">
        <f>IF(AND('Mapa de Riesgos'!$Y$12="Muy Alta",'Mapa de Riesgos'!$AA$12="Mayor"),CONCATENATE("R1C",'Mapa de Riesgos'!$O$12),"")</f>
        <v/>
      </c>
      <c r="AC6" s="47" t="str">
        <f>IF(AND('Mapa de Riesgos'!$Y$13="Muy Alta",'Mapa de Riesgos'!$AA$13="Mayor"),CONCATENATE("R1C",'Mapa de Riesgos'!$O$13),"")</f>
        <v/>
      </c>
      <c r="AD6" s="47" t="str">
        <f>IF(AND('Mapa de Riesgos'!$Y$14="Muy Alta",'Mapa de Riesgos'!$AA$14="Mayor"),CONCATENATE("R1C",'Mapa de Riesgos'!$O$14),"")</f>
        <v/>
      </c>
      <c r="AE6" s="47" t="str">
        <f>IF(AND('Mapa de Riesgos'!$Y$15="Muy Alta",'Mapa de Riesgos'!$AA$15="Mayor"),CONCATENATE("R1C",'Mapa de Riesgos'!$O$15),"")</f>
        <v/>
      </c>
      <c r="AF6" s="47" t="str">
        <f>IF(AND('Mapa de Riesgos'!$Y$16="Muy Alta",'Mapa de Riesgos'!$AA$16="Mayor"),CONCATENATE("R1C",'Mapa de Riesgos'!$O$16),"")</f>
        <v/>
      </c>
      <c r="AG6" s="48" t="str">
        <f>IF(AND('Mapa de Riesgos'!$Y$17="Muy Alta",'Mapa de Riesgos'!$AA$17="Mayor"),CONCATENATE("R1C",'Mapa de Riesgos'!$O$17),"")</f>
        <v/>
      </c>
      <c r="AH6" s="49" t="str">
        <f>IF(AND('Mapa de Riesgos'!$Y$12="Muy Alta",'Mapa de Riesgos'!$AA$12="Catastrófico"),CONCATENATE("R1C",'Mapa de Riesgos'!$O$12),"")</f>
        <v/>
      </c>
      <c r="AI6" s="50" t="str">
        <f>IF(AND('Mapa de Riesgos'!$Y$13="Muy Alta",'Mapa de Riesgos'!$AA$13="Catastrófico"),CONCATENATE("R1C",'Mapa de Riesgos'!$O$13),"")</f>
        <v/>
      </c>
      <c r="AJ6" s="50" t="str">
        <f>IF(AND('Mapa de Riesgos'!$Y$14="Muy Alta",'Mapa de Riesgos'!$AA$14="Catastrófico"),CONCATENATE("R1C",'Mapa de Riesgos'!$O$14),"")</f>
        <v/>
      </c>
      <c r="AK6" s="50" t="str">
        <f>IF(AND('Mapa de Riesgos'!$Y$15="Muy Alta",'Mapa de Riesgos'!$AA$15="Catastrófico"),CONCATENATE("R1C",'Mapa de Riesgos'!$O$15),"")</f>
        <v/>
      </c>
      <c r="AL6" s="50" t="str">
        <f>IF(AND('Mapa de Riesgos'!$Y$16="Muy Alta",'Mapa de Riesgos'!$AA$16="Catastrófico"),CONCATENATE("R1C",'Mapa de Riesgos'!$O$16),"")</f>
        <v/>
      </c>
      <c r="AM6" s="51" t="str">
        <f>IF(AND('Mapa de Riesgos'!$Y$17="Muy Alta",'Mapa de Riesgos'!$AA$17="Catastrófico"),CONCATENATE("R1C",'Mapa de Riesgos'!$O$17),"")</f>
        <v/>
      </c>
      <c r="AN6" s="83"/>
      <c r="AO6" s="513" t="s">
        <v>168</v>
      </c>
      <c r="AP6" s="514"/>
      <c r="AQ6" s="514"/>
      <c r="AR6" s="514"/>
      <c r="AS6" s="514"/>
      <c r="AT6" s="515"/>
      <c r="AU6" s="83"/>
      <c r="AV6" s="83"/>
      <c r="AW6" s="83"/>
      <c r="AX6" s="83"/>
      <c r="AY6" s="83"/>
      <c r="AZ6" s="83"/>
      <c r="BA6" s="83"/>
      <c r="BB6" s="83"/>
      <c r="BC6" s="83"/>
      <c r="BD6" s="83"/>
      <c r="BE6" s="83"/>
      <c r="BF6" s="83"/>
      <c r="BG6" s="83"/>
      <c r="BH6" s="83"/>
      <c r="BI6" s="83"/>
      <c r="BJ6" s="83"/>
      <c r="BK6" s="83"/>
      <c r="BL6" s="83"/>
      <c r="BM6" s="83"/>
      <c r="BN6" s="83"/>
      <c r="BO6" s="83"/>
      <c r="BP6" s="83"/>
      <c r="BQ6" s="83"/>
      <c r="BR6" s="83"/>
      <c r="BS6" s="83"/>
      <c r="BT6" s="83"/>
      <c r="BU6" s="83"/>
      <c r="BV6" s="83"/>
      <c r="BW6" s="83"/>
      <c r="BX6" s="83"/>
    </row>
    <row r="7" spans="1:91" ht="15" customHeight="1">
      <c r="A7" s="83"/>
      <c r="B7" s="411"/>
      <c r="C7" s="411"/>
      <c r="D7" s="412"/>
      <c r="E7" s="510"/>
      <c r="F7" s="509"/>
      <c r="G7" s="509"/>
      <c r="H7" s="509"/>
      <c r="I7" s="525"/>
      <c r="J7" s="52" t="str">
        <f>IF(AND('Mapa de Riesgos'!$Y$18="Muy Alta",'Mapa de Riesgos'!$AA$18="Leve"),CONCATENATE("R2C",'Mapa de Riesgos'!$O$18),"")</f>
        <v/>
      </c>
      <c r="K7" s="53" t="str">
        <f>IF(AND('Mapa de Riesgos'!$Y$19="Muy Alta",'Mapa de Riesgos'!$AA$19="Leve"),CONCATENATE("R2C",'Mapa de Riesgos'!$O$19),"")</f>
        <v/>
      </c>
      <c r="L7" s="53" t="str">
        <f>IF(AND('Mapa de Riesgos'!$Y$20="Muy Alta",'Mapa de Riesgos'!$AA$20="Leve"),CONCATENATE("R2C",'Mapa de Riesgos'!$O$20),"")</f>
        <v/>
      </c>
      <c r="M7" s="53" t="str">
        <f>IF(AND('Mapa de Riesgos'!$Y$21="Muy Alta",'Mapa de Riesgos'!$AA$21="Leve"),CONCATENATE("R2C",'Mapa de Riesgos'!$O$21),"")</f>
        <v/>
      </c>
      <c r="N7" s="53" t="str">
        <f>IF(AND('Mapa de Riesgos'!$Y$22="Muy Alta",'Mapa de Riesgos'!$AA$22="Leve"),CONCATENATE("R2C",'Mapa de Riesgos'!$O$22),"")</f>
        <v/>
      </c>
      <c r="O7" s="54" t="str">
        <f>IF(AND('Mapa de Riesgos'!$Y$23="Muy Alta",'Mapa de Riesgos'!$AA$23="Leve"),CONCATENATE("R2C",'Mapa de Riesgos'!$O$23),"")</f>
        <v/>
      </c>
      <c r="P7" s="52" t="str">
        <f>IF(AND('Mapa de Riesgos'!$Y$18="Muy Alta",'Mapa de Riesgos'!$AA$18="Menor"),CONCATENATE("R2C",'Mapa de Riesgos'!$O$18),"")</f>
        <v/>
      </c>
      <c r="Q7" s="53" t="str">
        <f>IF(AND('Mapa de Riesgos'!$Y$19="Muy Alta",'Mapa de Riesgos'!$AA$19="Menor"),CONCATENATE("R2C",'Mapa de Riesgos'!$O$19),"")</f>
        <v/>
      </c>
      <c r="R7" s="53" t="str">
        <f>IF(AND('Mapa de Riesgos'!$Y$20="Muy Alta",'Mapa de Riesgos'!$AA$20="Menor"),CONCATENATE("R2C",'Mapa de Riesgos'!$O$20),"")</f>
        <v/>
      </c>
      <c r="S7" s="53" t="str">
        <f>IF(AND('Mapa de Riesgos'!$Y$21="Muy Alta",'Mapa de Riesgos'!$AA$21="Menor"),CONCATENATE("R2C",'Mapa de Riesgos'!$O$21),"")</f>
        <v/>
      </c>
      <c r="T7" s="53" t="str">
        <f>IF(AND('Mapa de Riesgos'!$Y$22="Muy Alta",'Mapa de Riesgos'!$AA$22="Menor"),CONCATENATE("R2C",'Mapa de Riesgos'!$O$22),"")</f>
        <v/>
      </c>
      <c r="U7" s="54" t="str">
        <f>IF(AND('Mapa de Riesgos'!$Y$23="Muy Alta",'Mapa de Riesgos'!$AA$23="Menor"),CONCATENATE("R2C",'Mapa de Riesgos'!$O$23),"")</f>
        <v/>
      </c>
      <c r="V7" s="52" t="str">
        <f>IF(AND('Mapa de Riesgos'!$Y$18="Muy Alta",'Mapa de Riesgos'!$AA$18="Moderado"),CONCATENATE("R2C",'Mapa de Riesgos'!$O$18),"")</f>
        <v/>
      </c>
      <c r="W7" s="53" t="str">
        <f>IF(AND('Mapa de Riesgos'!$Y$19="Muy Alta",'Mapa de Riesgos'!$AA$19="Moderado"),CONCATENATE("R2C",'Mapa de Riesgos'!$O$19),"")</f>
        <v/>
      </c>
      <c r="X7" s="53" t="str">
        <f>IF(AND('Mapa de Riesgos'!$Y$20="Muy Alta",'Mapa de Riesgos'!$AA$20="Moderado"),CONCATENATE("R2C",'Mapa de Riesgos'!$O$20),"")</f>
        <v/>
      </c>
      <c r="Y7" s="53" t="str">
        <f>IF(AND('Mapa de Riesgos'!$Y$21="Muy Alta",'Mapa de Riesgos'!$AA$21="Moderado"),CONCATENATE("R2C",'Mapa de Riesgos'!$O$21),"")</f>
        <v/>
      </c>
      <c r="Z7" s="53" t="str">
        <f>IF(AND('Mapa de Riesgos'!$Y$22="Muy Alta",'Mapa de Riesgos'!$AA$22="Moderado"),CONCATENATE("R2C",'Mapa de Riesgos'!$O$22),"")</f>
        <v/>
      </c>
      <c r="AA7" s="54" t="str">
        <f>IF(AND('Mapa de Riesgos'!$Y$23="Muy Alta",'Mapa de Riesgos'!$AA$23="Moderado"),CONCATENATE("R2C",'Mapa de Riesgos'!$O$23),"")</f>
        <v/>
      </c>
      <c r="AB7" s="52" t="str">
        <f>IF(AND('Mapa de Riesgos'!$Y$18="Muy Alta",'Mapa de Riesgos'!$AA$18="Mayor"),CONCATENATE("R2C",'Mapa de Riesgos'!$O$18),"")</f>
        <v/>
      </c>
      <c r="AC7" s="53" t="str">
        <f>IF(AND('Mapa de Riesgos'!$Y$19="Muy Alta",'Mapa de Riesgos'!$AA$19="Mayor"),CONCATENATE("R2C",'Mapa de Riesgos'!$O$19),"")</f>
        <v/>
      </c>
      <c r="AD7" s="53" t="str">
        <f>IF(AND('Mapa de Riesgos'!$Y$20="Muy Alta",'Mapa de Riesgos'!$AA$20="Mayor"),CONCATENATE("R2C",'Mapa de Riesgos'!$O$20),"")</f>
        <v/>
      </c>
      <c r="AE7" s="53" t="str">
        <f>IF(AND('Mapa de Riesgos'!$Y$21="Muy Alta",'Mapa de Riesgos'!$AA$21="Mayor"),CONCATENATE("R2C",'Mapa de Riesgos'!$O$21),"")</f>
        <v/>
      </c>
      <c r="AF7" s="53" t="str">
        <f>IF(AND('Mapa de Riesgos'!$Y$22="Muy Alta",'Mapa de Riesgos'!$AA$22="Mayor"),CONCATENATE("R2C",'Mapa de Riesgos'!$O$22),"")</f>
        <v/>
      </c>
      <c r="AG7" s="54" t="str">
        <f>IF(AND('Mapa de Riesgos'!$Y$23="Muy Alta",'Mapa de Riesgos'!$AA$23="Mayor"),CONCATENATE("R2C",'Mapa de Riesgos'!$O$23),"")</f>
        <v/>
      </c>
      <c r="AH7" s="55" t="str">
        <f>IF(AND('Mapa de Riesgos'!$Y$18="Muy Alta",'Mapa de Riesgos'!$AA$18="Catastrófico"),CONCATENATE("R2C",'Mapa de Riesgos'!$O$18),"")</f>
        <v/>
      </c>
      <c r="AI7" s="56" t="str">
        <f>IF(AND('Mapa de Riesgos'!$Y$19="Muy Alta",'Mapa de Riesgos'!$AA$19="Catastrófico"),CONCATENATE("R2C",'Mapa de Riesgos'!$O$19),"")</f>
        <v/>
      </c>
      <c r="AJ7" s="56" t="str">
        <f>IF(AND('Mapa de Riesgos'!$Y$20="Muy Alta",'Mapa de Riesgos'!$AA$20="Catastrófico"),CONCATENATE("R2C",'Mapa de Riesgos'!$O$20),"")</f>
        <v/>
      </c>
      <c r="AK7" s="56" t="str">
        <f>IF(AND('Mapa de Riesgos'!$Y$21="Muy Alta",'Mapa de Riesgos'!$AA$21="Catastrófico"),CONCATENATE("R2C",'Mapa de Riesgos'!$O$21),"")</f>
        <v/>
      </c>
      <c r="AL7" s="56" t="str">
        <f>IF(AND('Mapa de Riesgos'!$Y$22="Muy Alta",'Mapa de Riesgos'!$AA$22="Catastrófico"),CONCATENATE("R2C",'Mapa de Riesgos'!$O$22),"")</f>
        <v/>
      </c>
      <c r="AM7" s="57" t="str">
        <f>IF(AND('Mapa de Riesgos'!$Y$23="Muy Alta",'Mapa de Riesgos'!$AA$23="Catastrófico"),CONCATENATE("R2C",'Mapa de Riesgos'!$O$23),"")</f>
        <v/>
      </c>
      <c r="AN7" s="83"/>
      <c r="AO7" s="516"/>
      <c r="AP7" s="517"/>
      <c r="AQ7" s="517"/>
      <c r="AR7" s="517"/>
      <c r="AS7" s="517"/>
      <c r="AT7" s="518"/>
      <c r="AU7" s="83"/>
      <c r="AV7" s="83"/>
      <c r="AW7" s="83"/>
      <c r="AX7" s="83"/>
      <c r="AY7" s="83"/>
      <c r="AZ7" s="83"/>
      <c r="BA7" s="83"/>
      <c r="BB7" s="83"/>
      <c r="BC7" s="83"/>
      <c r="BD7" s="83"/>
      <c r="BE7" s="83"/>
      <c r="BF7" s="83"/>
      <c r="BG7" s="83"/>
      <c r="BH7" s="83"/>
      <c r="BI7" s="83"/>
      <c r="BJ7" s="83"/>
      <c r="BK7" s="83"/>
      <c r="BL7" s="83"/>
      <c r="BM7" s="83"/>
      <c r="BN7" s="83"/>
      <c r="BO7" s="83"/>
      <c r="BP7" s="83"/>
      <c r="BQ7" s="83"/>
      <c r="BR7" s="83"/>
      <c r="BS7" s="83"/>
      <c r="BT7" s="83"/>
      <c r="BU7" s="83"/>
      <c r="BV7" s="83"/>
      <c r="BW7" s="83"/>
      <c r="BX7" s="83"/>
    </row>
    <row r="8" spans="1:91" ht="15" customHeight="1">
      <c r="A8" s="83"/>
      <c r="B8" s="411"/>
      <c r="C8" s="411"/>
      <c r="D8" s="412"/>
      <c r="E8" s="510"/>
      <c r="F8" s="509"/>
      <c r="G8" s="509"/>
      <c r="H8" s="509"/>
      <c r="I8" s="525"/>
      <c r="J8" s="52" t="str">
        <f>IF(AND('Mapa de Riesgos'!$Y$24="Muy Alta",'Mapa de Riesgos'!$AA$24="Leve"),CONCATENATE("R3C",'Mapa de Riesgos'!$O$24),"")</f>
        <v/>
      </c>
      <c r="K8" s="53" t="str">
        <f>IF(AND('Mapa de Riesgos'!$Y$25="Muy Alta",'Mapa de Riesgos'!$AA$25="Leve"),CONCATENATE("R3C",'Mapa de Riesgos'!$O$25),"")</f>
        <v/>
      </c>
      <c r="L8" s="53" t="str">
        <f>IF(AND('Mapa de Riesgos'!$Y$26="Muy Alta",'Mapa de Riesgos'!$AA$26="Leve"),CONCATENATE("R3C",'Mapa de Riesgos'!$O$26),"")</f>
        <v/>
      </c>
      <c r="M8" s="53" t="str">
        <f>IF(AND('Mapa de Riesgos'!$Y$27="Muy Alta",'Mapa de Riesgos'!$AA$27="Leve"),CONCATENATE("R3C",'Mapa de Riesgos'!$O$27),"")</f>
        <v/>
      </c>
      <c r="N8" s="53" t="str">
        <f>IF(AND('Mapa de Riesgos'!$Y$28="Muy Alta",'Mapa de Riesgos'!$AA$28="Leve"),CONCATENATE("R3C",'Mapa de Riesgos'!$O$28),"")</f>
        <v/>
      </c>
      <c r="O8" s="54" t="str">
        <f>IF(AND('Mapa de Riesgos'!$Y$29="Muy Alta",'Mapa de Riesgos'!$AA$29="Leve"),CONCATENATE("R3C",'Mapa de Riesgos'!$O$29),"")</f>
        <v/>
      </c>
      <c r="P8" s="52" t="str">
        <f>IF(AND('Mapa de Riesgos'!$Y$24="Muy Alta",'Mapa de Riesgos'!$AA$24="Menor"),CONCATENATE("R3C",'Mapa de Riesgos'!$O$24),"")</f>
        <v/>
      </c>
      <c r="Q8" s="53" t="str">
        <f>IF(AND('Mapa de Riesgos'!$Y$25="Muy Alta",'Mapa de Riesgos'!$AA$25="Menor"),CONCATENATE("R3C",'Mapa de Riesgos'!$O$25),"")</f>
        <v/>
      </c>
      <c r="R8" s="53" t="str">
        <f>IF(AND('Mapa de Riesgos'!$Y$26="Muy Alta",'Mapa de Riesgos'!$AA$26="Menor"),CONCATENATE("R3C",'Mapa de Riesgos'!$O$26),"")</f>
        <v/>
      </c>
      <c r="S8" s="53" t="str">
        <f>IF(AND('Mapa de Riesgos'!$Y$27="Muy Alta",'Mapa de Riesgos'!$AA$27="Menor"),CONCATENATE("R3C",'Mapa de Riesgos'!$O$27),"")</f>
        <v/>
      </c>
      <c r="T8" s="53" t="str">
        <f>IF(AND('Mapa de Riesgos'!$Y$28="Muy Alta",'Mapa de Riesgos'!$AA$28="Menor"),CONCATENATE("R3C",'Mapa de Riesgos'!$O$28),"")</f>
        <v/>
      </c>
      <c r="U8" s="54" t="str">
        <f>IF(AND('Mapa de Riesgos'!$Y$29="Muy Alta",'Mapa de Riesgos'!$AA$29="Menor"),CONCATENATE("R3C",'Mapa de Riesgos'!$O$29),"")</f>
        <v/>
      </c>
      <c r="V8" s="52" t="str">
        <f>IF(AND('Mapa de Riesgos'!$Y$24="Muy Alta",'Mapa de Riesgos'!$AA$24="Moderado"),CONCATENATE("R3C",'Mapa de Riesgos'!$O$24),"")</f>
        <v/>
      </c>
      <c r="W8" s="53" t="str">
        <f>IF(AND('Mapa de Riesgos'!$Y$25="Muy Alta",'Mapa de Riesgos'!$AA$25="Moderado"),CONCATENATE("R3C",'Mapa de Riesgos'!$O$25),"")</f>
        <v/>
      </c>
      <c r="X8" s="53" t="str">
        <f>IF(AND('Mapa de Riesgos'!$Y$26="Muy Alta",'Mapa de Riesgos'!$AA$26="Moderado"),CONCATENATE("R3C",'Mapa de Riesgos'!$O$26),"")</f>
        <v/>
      </c>
      <c r="Y8" s="53" t="str">
        <f>IF(AND('Mapa de Riesgos'!$Y$27="Muy Alta",'Mapa de Riesgos'!$AA$27="Moderado"),CONCATENATE("R3C",'Mapa de Riesgos'!$O$27),"")</f>
        <v/>
      </c>
      <c r="Z8" s="53" t="str">
        <f>IF(AND('Mapa de Riesgos'!$Y$28="Muy Alta",'Mapa de Riesgos'!$AA$28="Moderado"),CONCATENATE("R3C",'Mapa de Riesgos'!$O$28),"")</f>
        <v/>
      </c>
      <c r="AA8" s="54" t="str">
        <f>IF(AND('Mapa de Riesgos'!$Y$29="Muy Alta",'Mapa de Riesgos'!$AA$29="Moderado"),CONCATENATE("R3C",'Mapa de Riesgos'!$O$29),"")</f>
        <v/>
      </c>
      <c r="AB8" s="52" t="str">
        <f>IF(AND('Mapa de Riesgos'!$Y$24="Muy Alta",'Mapa de Riesgos'!$AA$24="Mayor"),CONCATENATE("R3C",'Mapa de Riesgos'!$O$24),"")</f>
        <v/>
      </c>
      <c r="AC8" s="53" t="str">
        <f>IF(AND('Mapa de Riesgos'!$Y$25="Muy Alta",'Mapa de Riesgos'!$AA$25="Mayor"),CONCATENATE("R3C",'Mapa de Riesgos'!$O$25),"")</f>
        <v/>
      </c>
      <c r="AD8" s="53" t="str">
        <f>IF(AND('Mapa de Riesgos'!$Y$26="Muy Alta",'Mapa de Riesgos'!$AA$26="Mayor"),CONCATENATE("R3C",'Mapa de Riesgos'!$O$26),"")</f>
        <v/>
      </c>
      <c r="AE8" s="53" t="str">
        <f>IF(AND('Mapa de Riesgos'!$Y$27="Muy Alta",'Mapa de Riesgos'!$AA$27="Mayor"),CONCATENATE("R3C",'Mapa de Riesgos'!$O$27),"")</f>
        <v/>
      </c>
      <c r="AF8" s="53" t="str">
        <f>IF(AND('Mapa de Riesgos'!$Y$28="Muy Alta",'Mapa de Riesgos'!$AA$28="Mayor"),CONCATENATE("R3C",'Mapa de Riesgos'!$O$28),"")</f>
        <v/>
      </c>
      <c r="AG8" s="54" t="str">
        <f>IF(AND('Mapa de Riesgos'!$Y$29="Muy Alta",'Mapa de Riesgos'!$AA$29="Mayor"),CONCATENATE("R3C",'Mapa de Riesgos'!$O$29),"")</f>
        <v/>
      </c>
      <c r="AH8" s="55" t="str">
        <f>IF(AND('Mapa de Riesgos'!$Y$24="Muy Alta",'Mapa de Riesgos'!$AA$24="Catastrófico"),CONCATENATE("R3C",'Mapa de Riesgos'!$O$24),"")</f>
        <v/>
      </c>
      <c r="AI8" s="56" t="str">
        <f>IF(AND('Mapa de Riesgos'!$Y$25="Muy Alta",'Mapa de Riesgos'!$AA$25="Catastrófico"),CONCATENATE("R3C",'Mapa de Riesgos'!$O$25),"")</f>
        <v/>
      </c>
      <c r="AJ8" s="56" t="str">
        <f>IF(AND('Mapa de Riesgos'!$Y$26="Muy Alta",'Mapa de Riesgos'!$AA$26="Catastrófico"),CONCATENATE("R3C",'Mapa de Riesgos'!$O$26),"")</f>
        <v/>
      </c>
      <c r="AK8" s="56" t="str">
        <f>IF(AND('Mapa de Riesgos'!$Y$27="Muy Alta",'Mapa de Riesgos'!$AA$27="Catastrófico"),CONCATENATE("R3C",'Mapa de Riesgos'!$O$27),"")</f>
        <v/>
      </c>
      <c r="AL8" s="56" t="str">
        <f>IF(AND('Mapa de Riesgos'!$Y$28="Muy Alta",'Mapa de Riesgos'!$AA$28="Catastrófico"),CONCATENATE("R3C",'Mapa de Riesgos'!$O$28),"")</f>
        <v/>
      </c>
      <c r="AM8" s="57" t="str">
        <f>IF(AND('Mapa de Riesgos'!$Y$29="Muy Alta",'Mapa de Riesgos'!$AA$29="Catastrófico"),CONCATENATE("R3C",'Mapa de Riesgos'!$O$29),"")</f>
        <v/>
      </c>
      <c r="AN8" s="83"/>
      <c r="AO8" s="516"/>
      <c r="AP8" s="517"/>
      <c r="AQ8" s="517"/>
      <c r="AR8" s="517"/>
      <c r="AS8" s="517"/>
      <c r="AT8" s="518"/>
      <c r="AU8" s="83"/>
      <c r="AV8" s="83"/>
      <c r="AW8" s="83"/>
      <c r="AX8" s="83"/>
      <c r="AY8" s="83"/>
      <c r="AZ8" s="83"/>
      <c r="BA8" s="83"/>
      <c r="BB8" s="83"/>
      <c r="BC8" s="83"/>
      <c r="BD8" s="83"/>
      <c r="BE8" s="83"/>
      <c r="BF8" s="83"/>
      <c r="BG8" s="83"/>
      <c r="BH8" s="83"/>
      <c r="BI8" s="83"/>
      <c r="BJ8" s="83"/>
      <c r="BK8" s="83"/>
      <c r="BL8" s="83"/>
      <c r="BM8" s="83"/>
      <c r="BN8" s="83"/>
      <c r="BO8" s="83"/>
      <c r="BP8" s="83"/>
      <c r="BQ8" s="83"/>
      <c r="BR8" s="83"/>
      <c r="BS8" s="83"/>
      <c r="BT8" s="83"/>
      <c r="BU8" s="83"/>
      <c r="BV8" s="83"/>
      <c r="BW8" s="83"/>
      <c r="BX8" s="83"/>
    </row>
    <row r="9" spans="1:91" ht="15" customHeight="1">
      <c r="A9" s="83"/>
      <c r="B9" s="411"/>
      <c r="C9" s="411"/>
      <c r="D9" s="412"/>
      <c r="E9" s="510"/>
      <c r="F9" s="509"/>
      <c r="G9" s="509"/>
      <c r="H9" s="509"/>
      <c r="I9" s="525"/>
      <c r="J9" s="52" t="str">
        <f>IF(AND('Mapa de Riesgos'!$Y$30="Muy Alta",'Mapa de Riesgos'!$AA$30="Leve"),CONCATENATE("R4C",'Mapa de Riesgos'!$O$30),"")</f>
        <v/>
      </c>
      <c r="K9" s="53" t="str">
        <f>IF(AND('Mapa de Riesgos'!$Y$31="Muy Alta",'Mapa de Riesgos'!$AA$31="Leve"),CONCATENATE("R4C",'Mapa de Riesgos'!$O$31),"")</f>
        <v/>
      </c>
      <c r="L9" s="53" t="str">
        <f>IF(AND('Mapa de Riesgos'!$Y$32="Muy Alta",'Mapa de Riesgos'!$AA$32="Leve"),CONCATENATE("R4C",'Mapa de Riesgos'!$O$32),"")</f>
        <v/>
      </c>
      <c r="M9" s="53" t="str">
        <f>IF(AND('Mapa de Riesgos'!$Y$33="Muy Alta",'Mapa de Riesgos'!$AA$33="Leve"),CONCATENATE("R4C",'Mapa de Riesgos'!$O$33),"")</f>
        <v/>
      </c>
      <c r="N9" s="53" t="str">
        <f>IF(AND('Mapa de Riesgos'!$Y$34="Muy Alta",'Mapa de Riesgos'!$AA$34="Leve"),CONCATENATE("R4C",'Mapa de Riesgos'!$O$34),"")</f>
        <v/>
      </c>
      <c r="O9" s="54" t="str">
        <f>IF(AND('Mapa de Riesgos'!$Y$35="Muy Alta",'Mapa de Riesgos'!$AA$35="Leve"),CONCATENATE("R4C",'Mapa de Riesgos'!$O$35),"")</f>
        <v/>
      </c>
      <c r="P9" s="52" t="str">
        <f>IF(AND('Mapa de Riesgos'!$Y$30="Muy Alta",'Mapa de Riesgos'!$AA$30="Menor"),CONCATENATE("R4C",'Mapa de Riesgos'!$O$30),"")</f>
        <v/>
      </c>
      <c r="Q9" s="53" t="str">
        <f>IF(AND('Mapa de Riesgos'!$Y$31="Muy Alta",'Mapa de Riesgos'!$AA$31="Menor"),CONCATENATE("R4C",'Mapa de Riesgos'!$O$31),"")</f>
        <v/>
      </c>
      <c r="R9" s="53" t="str">
        <f>IF(AND('Mapa de Riesgos'!$Y$32="Muy Alta",'Mapa de Riesgos'!$AA$32="Menor"),CONCATENATE("R4C",'Mapa de Riesgos'!$O$32),"")</f>
        <v/>
      </c>
      <c r="S9" s="53" t="str">
        <f>IF(AND('Mapa de Riesgos'!$Y$33="Muy Alta",'Mapa de Riesgos'!$AA$33="Menor"),CONCATENATE("R4C",'Mapa de Riesgos'!$O$33),"")</f>
        <v/>
      </c>
      <c r="T9" s="53" t="str">
        <f>IF(AND('Mapa de Riesgos'!$Y$34="Muy Alta",'Mapa de Riesgos'!$AA$34="Menor"),CONCATENATE("R4C",'Mapa de Riesgos'!$O$34),"")</f>
        <v/>
      </c>
      <c r="U9" s="54" t="str">
        <f>IF(AND('Mapa de Riesgos'!$Y$35="Muy Alta",'Mapa de Riesgos'!$AA$35="Menor"),CONCATENATE("R4C",'Mapa de Riesgos'!$O$35),"")</f>
        <v/>
      </c>
      <c r="V9" s="52" t="str">
        <f>IF(AND('Mapa de Riesgos'!$Y$30="Muy Alta",'Mapa de Riesgos'!$AA$30="Moderado"),CONCATENATE("R4C",'Mapa de Riesgos'!$O$30),"")</f>
        <v/>
      </c>
      <c r="W9" s="53" t="str">
        <f>IF(AND('Mapa de Riesgos'!$Y$31="Muy Alta",'Mapa de Riesgos'!$AA$31="Moderado"),CONCATENATE("R4C",'Mapa de Riesgos'!$O$31),"")</f>
        <v/>
      </c>
      <c r="X9" s="53" t="str">
        <f>IF(AND('Mapa de Riesgos'!$Y$32="Muy Alta",'Mapa de Riesgos'!$AA$32="Moderado"),CONCATENATE("R4C",'Mapa de Riesgos'!$O$32),"")</f>
        <v/>
      </c>
      <c r="Y9" s="53" t="str">
        <f>IF(AND('Mapa de Riesgos'!$Y$33="Muy Alta",'Mapa de Riesgos'!$AA$33="Moderado"),CONCATENATE("R4C",'Mapa de Riesgos'!$O$33),"")</f>
        <v/>
      </c>
      <c r="Z9" s="53" t="str">
        <f>IF(AND('Mapa de Riesgos'!$Y$34="Muy Alta",'Mapa de Riesgos'!$AA$34="Moderado"),CONCATENATE("R4C",'Mapa de Riesgos'!$O$34),"")</f>
        <v/>
      </c>
      <c r="AA9" s="54" t="str">
        <f>IF(AND('Mapa de Riesgos'!$Y$35="Muy Alta",'Mapa de Riesgos'!$AA$35="Moderado"),CONCATENATE("R4C",'Mapa de Riesgos'!$O$35),"")</f>
        <v/>
      </c>
      <c r="AB9" s="52" t="str">
        <f>IF(AND('Mapa de Riesgos'!$Y$30="Muy Alta",'Mapa de Riesgos'!$AA$30="Mayor"),CONCATENATE("R4C",'Mapa de Riesgos'!$O$30),"")</f>
        <v/>
      </c>
      <c r="AC9" s="53" t="str">
        <f>IF(AND('Mapa de Riesgos'!$Y$31="Muy Alta",'Mapa de Riesgos'!$AA$31="Mayor"),CONCATENATE("R4C",'Mapa de Riesgos'!$O$31),"")</f>
        <v/>
      </c>
      <c r="AD9" s="53" t="str">
        <f>IF(AND('Mapa de Riesgos'!$Y$32="Muy Alta",'Mapa de Riesgos'!$AA$32="Mayor"),CONCATENATE("R4C",'Mapa de Riesgos'!$O$32),"")</f>
        <v/>
      </c>
      <c r="AE9" s="53" t="str">
        <f>IF(AND('Mapa de Riesgos'!$Y$33="Muy Alta",'Mapa de Riesgos'!$AA$33="Mayor"),CONCATENATE("R4C",'Mapa de Riesgos'!$O$33),"")</f>
        <v/>
      </c>
      <c r="AF9" s="53" t="str">
        <f>IF(AND('Mapa de Riesgos'!$Y$34="Muy Alta",'Mapa de Riesgos'!$AA$34="Mayor"),CONCATENATE("R4C",'Mapa de Riesgos'!$O$34),"")</f>
        <v/>
      </c>
      <c r="AG9" s="54" t="str">
        <f>IF(AND('Mapa de Riesgos'!$Y$35="Muy Alta",'Mapa de Riesgos'!$AA$35="Mayor"),CONCATENATE("R4C",'Mapa de Riesgos'!$O$35),"")</f>
        <v/>
      </c>
      <c r="AH9" s="55" t="str">
        <f>IF(AND('Mapa de Riesgos'!$Y$30="Muy Alta",'Mapa de Riesgos'!$AA$30="Catastrófico"),CONCATENATE("R4C",'Mapa de Riesgos'!$O$30),"")</f>
        <v/>
      </c>
      <c r="AI9" s="56" t="str">
        <f>IF(AND('Mapa de Riesgos'!$Y$31="Muy Alta",'Mapa de Riesgos'!$AA$31="Catastrófico"),CONCATENATE("R4C",'Mapa de Riesgos'!$O$31),"")</f>
        <v/>
      </c>
      <c r="AJ9" s="56" t="str">
        <f>IF(AND('Mapa de Riesgos'!$Y$32="Muy Alta",'Mapa de Riesgos'!$AA$32="Catastrófico"),CONCATENATE("R4C",'Mapa de Riesgos'!$O$32),"")</f>
        <v/>
      </c>
      <c r="AK9" s="56" t="str">
        <f>IF(AND('Mapa de Riesgos'!$Y$33="Muy Alta",'Mapa de Riesgos'!$AA$33="Catastrófico"),CONCATENATE("R4C",'Mapa de Riesgos'!$O$33),"")</f>
        <v/>
      </c>
      <c r="AL9" s="56" t="str">
        <f>IF(AND('Mapa de Riesgos'!$Y$34="Muy Alta",'Mapa de Riesgos'!$AA$34="Catastrófico"),CONCATENATE("R4C",'Mapa de Riesgos'!$O$34),"")</f>
        <v/>
      </c>
      <c r="AM9" s="57" t="str">
        <f>IF(AND('Mapa de Riesgos'!$Y$35="Muy Alta",'Mapa de Riesgos'!$AA$35="Catastrófico"),CONCATENATE("R4C",'Mapa de Riesgos'!$O$35),"")</f>
        <v/>
      </c>
      <c r="AN9" s="83"/>
      <c r="AO9" s="516"/>
      <c r="AP9" s="517"/>
      <c r="AQ9" s="517"/>
      <c r="AR9" s="517"/>
      <c r="AS9" s="517"/>
      <c r="AT9" s="518"/>
      <c r="AU9" s="83"/>
      <c r="AV9" s="83"/>
      <c r="AW9" s="83"/>
      <c r="AX9" s="83"/>
      <c r="AY9" s="83"/>
      <c r="AZ9" s="83"/>
      <c r="BA9" s="83"/>
      <c r="BB9" s="83"/>
      <c r="BC9" s="83"/>
      <c r="BD9" s="83"/>
      <c r="BE9" s="83"/>
      <c r="BF9" s="83"/>
      <c r="BG9" s="83"/>
      <c r="BH9" s="83"/>
      <c r="BI9" s="83"/>
      <c r="BJ9" s="83"/>
      <c r="BK9" s="83"/>
      <c r="BL9" s="83"/>
      <c r="BM9" s="83"/>
      <c r="BN9" s="83"/>
      <c r="BO9" s="83"/>
      <c r="BP9" s="83"/>
      <c r="BQ9" s="83"/>
      <c r="BR9" s="83"/>
      <c r="BS9" s="83"/>
      <c r="BT9" s="83"/>
      <c r="BU9" s="83"/>
      <c r="BV9" s="83"/>
      <c r="BW9" s="83"/>
      <c r="BX9" s="83"/>
    </row>
    <row r="10" spans="1:91" ht="15" customHeight="1">
      <c r="A10" s="83"/>
      <c r="B10" s="411"/>
      <c r="C10" s="411"/>
      <c r="D10" s="412"/>
      <c r="E10" s="510"/>
      <c r="F10" s="509"/>
      <c r="G10" s="509"/>
      <c r="H10" s="509"/>
      <c r="I10" s="525"/>
      <c r="J10" s="52" t="str">
        <f>IF(AND('Mapa de Riesgos'!$Y$36="Muy Alta",'Mapa de Riesgos'!$AA$36="Leve"),CONCATENATE("R5C",'Mapa de Riesgos'!$O$36),"")</f>
        <v/>
      </c>
      <c r="K10" s="53" t="str">
        <f>IF(AND('Mapa de Riesgos'!$Y$37="Muy Alta",'Mapa de Riesgos'!$AA$37="Leve"),CONCATENATE("R5C",'Mapa de Riesgos'!$O$37),"")</f>
        <v/>
      </c>
      <c r="L10" s="53" t="str">
        <f>IF(AND('Mapa de Riesgos'!$Y$38="Muy Alta",'Mapa de Riesgos'!$AA$38="Leve"),CONCATENATE("R5C",'Mapa de Riesgos'!$O$38),"")</f>
        <v/>
      </c>
      <c r="M10" s="53" t="str">
        <f>IF(AND('Mapa de Riesgos'!$Y$39="Muy Alta",'Mapa de Riesgos'!$AA$39="Leve"),CONCATENATE("R5C",'Mapa de Riesgos'!$O$39),"")</f>
        <v/>
      </c>
      <c r="N10" s="53" t="str">
        <f>IF(AND('Mapa de Riesgos'!$Y$40="Muy Alta",'Mapa de Riesgos'!$AA$40="Leve"),CONCATENATE("R5C",'Mapa de Riesgos'!$O$40),"")</f>
        <v/>
      </c>
      <c r="O10" s="54" t="str">
        <f>IF(AND('Mapa de Riesgos'!$Y$41="Muy Alta",'Mapa de Riesgos'!$AA$41="Leve"),CONCATENATE("R5C",'Mapa de Riesgos'!$O$41),"")</f>
        <v/>
      </c>
      <c r="P10" s="52" t="str">
        <f>IF(AND('Mapa de Riesgos'!$Y$36="Muy Alta",'Mapa de Riesgos'!$AA$36="Menor"),CONCATENATE("R5C",'Mapa de Riesgos'!$O$36),"")</f>
        <v/>
      </c>
      <c r="Q10" s="53" t="str">
        <f>IF(AND('Mapa de Riesgos'!$Y$37="Muy Alta",'Mapa de Riesgos'!$AA$37="Menor"),CONCATENATE("R5C",'Mapa de Riesgos'!$O$37),"")</f>
        <v/>
      </c>
      <c r="R10" s="53" t="str">
        <f>IF(AND('Mapa de Riesgos'!$Y$38="Muy Alta",'Mapa de Riesgos'!$AA$38="Menor"),CONCATENATE("R5C",'Mapa de Riesgos'!$O$38),"")</f>
        <v/>
      </c>
      <c r="S10" s="53" t="str">
        <f>IF(AND('Mapa de Riesgos'!$Y$39="Muy Alta",'Mapa de Riesgos'!$AA$39="Menor"),CONCATENATE("R5C",'Mapa de Riesgos'!$O$39),"")</f>
        <v/>
      </c>
      <c r="T10" s="53" t="str">
        <f>IF(AND('Mapa de Riesgos'!$Y$40="Muy Alta",'Mapa de Riesgos'!$AA$40="Menor"),CONCATENATE("R5C",'Mapa de Riesgos'!$O$40),"")</f>
        <v/>
      </c>
      <c r="U10" s="54" t="str">
        <f>IF(AND('Mapa de Riesgos'!$Y$41="Muy Alta",'Mapa de Riesgos'!$AA$41="Menor"),CONCATENATE("R5C",'Mapa de Riesgos'!$O$41),"")</f>
        <v/>
      </c>
      <c r="V10" s="52" t="str">
        <f>IF(AND('Mapa de Riesgos'!$Y$36="Muy Alta",'Mapa de Riesgos'!$AA$36="Moderado"),CONCATENATE("R5C",'Mapa de Riesgos'!$O$36),"")</f>
        <v/>
      </c>
      <c r="W10" s="53" t="str">
        <f>IF(AND('Mapa de Riesgos'!$Y$37="Muy Alta",'Mapa de Riesgos'!$AA$37="Moderado"),CONCATENATE("R5C",'Mapa de Riesgos'!$O$37),"")</f>
        <v/>
      </c>
      <c r="X10" s="53" t="str">
        <f>IF(AND('Mapa de Riesgos'!$Y$38="Muy Alta",'Mapa de Riesgos'!$AA$38="Moderado"),CONCATENATE("R5C",'Mapa de Riesgos'!$O$38),"")</f>
        <v/>
      </c>
      <c r="Y10" s="53" t="str">
        <f>IF(AND('Mapa de Riesgos'!$Y$39="Muy Alta",'Mapa de Riesgos'!$AA$39="Moderado"),CONCATENATE("R5C",'Mapa de Riesgos'!$O$39),"")</f>
        <v/>
      </c>
      <c r="Z10" s="53" t="str">
        <f>IF(AND('Mapa de Riesgos'!$Y$40="Muy Alta",'Mapa de Riesgos'!$AA$40="Moderado"),CONCATENATE("R5C",'Mapa de Riesgos'!$O$40),"")</f>
        <v/>
      </c>
      <c r="AA10" s="54" t="str">
        <f>IF(AND('Mapa de Riesgos'!$Y$41="Muy Alta",'Mapa de Riesgos'!$AA$41="Moderado"),CONCATENATE("R5C",'Mapa de Riesgos'!$O$41),"")</f>
        <v/>
      </c>
      <c r="AB10" s="52" t="str">
        <f>IF(AND('Mapa de Riesgos'!$Y$36="Muy Alta",'Mapa de Riesgos'!$AA$36="Mayor"),CONCATENATE("R5C",'Mapa de Riesgos'!$O$36),"")</f>
        <v/>
      </c>
      <c r="AC10" s="53" t="str">
        <f>IF(AND('Mapa de Riesgos'!$Y$37="Muy Alta",'Mapa de Riesgos'!$AA$37="Mayor"),CONCATENATE("R5C",'Mapa de Riesgos'!$O$37),"")</f>
        <v/>
      </c>
      <c r="AD10" s="53" t="str">
        <f>IF(AND('Mapa de Riesgos'!$Y$38="Muy Alta",'Mapa de Riesgos'!$AA$38="Mayor"),CONCATENATE("R5C",'Mapa de Riesgos'!$O$38),"")</f>
        <v/>
      </c>
      <c r="AE10" s="53" t="str">
        <f>IF(AND('Mapa de Riesgos'!$Y$39="Muy Alta",'Mapa de Riesgos'!$AA$39="Mayor"),CONCATENATE("R5C",'Mapa de Riesgos'!$O$39),"")</f>
        <v/>
      </c>
      <c r="AF10" s="53" t="str">
        <f>IF(AND('Mapa de Riesgos'!$Y$40="Muy Alta",'Mapa de Riesgos'!$AA$40="Mayor"),CONCATENATE("R5C",'Mapa de Riesgos'!$O$40),"")</f>
        <v/>
      </c>
      <c r="AG10" s="54" t="str">
        <f>IF(AND('Mapa de Riesgos'!$Y$41="Muy Alta",'Mapa de Riesgos'!$AA$41="Mayor"),CONCATENATE("R5C",'Mapa de Riesgos'!$O$41),"")</f>
        <v/>
      </c>
      <c r="AH10" s="55" t="str">
        <f>IF(AND('Mapa de Riesgos'!$Y$36="Muy Alta",'Mapa de Riesgos'!$AA$36="Catastrófico"),CONCATENATE("R5C",'Mapa de Riesgos'!$O$36),"")</f>
        <v/>
      </c>
      <c r="AI10" s="56" t="str">
        <f>IF(AND('Mapa de Riesgos'!$Y$37="Muy Alta",'Mapa de Riesgos'!$AA$37="Catastrófico"),CONCATENATE("R5C",'Mapa de Riesgos'!$O$37),"")</f>
        <v/>
      </c>
      <c r="AJ10" s="56" t="str">
        <f>IF(AND('Mapa de Riesgos'!$Y$38="Muy Alta",'Mapa de Riesgos'!$AA$38="Catastrófico"),CONCATENATE("R5C",'Mapa de Riesgos'!$O$38),"")</f>
        <v/>
      </c>
      <c r="AK10" s="56" t="str">
        <f>IF(AND('Mapa de Riesgos'!$Y$39="Muy Alta",'Mapa de Riesgos'!$AA$39="Catastrófico"),CONCATENATE("R5C",'Mapa de Riesgos'!$O$39),"")</f>
        <v/>
      </c>
      <c r="AL10" s="56" t="str">
        <f>IF(AND('Mapa de Riesgos'!$Y$40="Muy Alta",'Mapa de Riesgos'!$AA$40="Catastrófico"),CONCATENATE("R5C",'Mapa de Riesgos'!$O$40),"")</f>
        <v/>
      </c>
      <c r="AM10" s="57" t="str">
        <f>IF(AND('Mapa de Riesgos'!$Y$41="Muy Alta",'Mapa de Riesgos'!$AA$41="Catastrófico"),CONCATENATE("R5C",'Mapa de Riesgos'!$O$41),"")</f>
        <v/>
      </c>
      <c r="AN10" s="83"/>
      <c r="AO10" s="516"/>
      <c r="AP10" s="517"/>
      <c r="AQ10" s="517"/>
      <c r="AR10" s="517"/>
      <c r="AS10" s="517"/>
      <c r="AT10" s="518"/>
      <c r="AU10" s="83"/>
      <c r="AV10" s="83"/>
      <c r="AW10" s="83"/>
      <c r="AX10" s="83"/>
      <c r="AY10" s="83"/>
      <c r="AZ10" s="83"/>
      <c r="BA10" s="83"/>
      <c r="BB10" s="83"/>
      <c r="BC10" s="83"/>
      <c r="BD10" s="83"/>
      <c r="BE10" s="83"/>
      <c r="BF10" s="83"/>
      <c r="BG10" s="83"/>
      <c r="BH10" s="83"/>
      <c r="BI10" s="83"/>
      <c r="BJ10" s="83"/>
      <c r="BK10" s="83"/>
      <c r="BL10" s="83"/>
      <c r="BM10" s="83"/>
      <c r="BN10" s="83"/>
      <c r="BO10" s="83"/>
      <c r="BP10" s="83"/>
      <c r="BQ10" s="83"/>
      <c r="BR10" s="83"/>
      <c r="BS10" s="83"/>
      <c r="BT10" s="83"/>
      <c r="BU10" s="83"/>
      <c r="BV10" s="83"/>
      <c r="BW10" s="83"/>
      <c r="BX10" s="83"/>
    </row>
    <row r="11" spans="1:91" ht="15" customHeight="1">
      <c r="A11" s="83"/>
      <c r="B11" s="411"/>
      <c r="C11" s="411"/>
      <c r="D11" s="412"/>
      <c r="E11" s="510"/>
      <c r="F11" s="509"/>
      <c r="G11" s="509"/>
      <c r="H11" s="509"/>
      <c r="I11" s="525"/>
      <c r="J11" s="52" t="str">
        <f>IF(AND('Mapa de Riesgos'!$Y$42="Muy Alta",'Mapa de Riesgos'!$AA$42="Leve"),CONCATENATE("R6C",'Mapa de Riesgos'!$O$42),"")</f>
        <v/>
      </c>
      <c r="K11" s="53" t="str">
        <f>IF(AND('Mapa de Riesgos'!$Y$43="Muy Alta",'Mapa de Riesgos'!$AA$43="Leve"),CONCATENATE("R6C",'Mapa de Riesgos'!$O$43),"")</f>
        <v/>
      </c>
      <c r="L11" s="53" t="str">
        <f>IF(AND('Mapa de Riesgos'!$Y$44="Muy Alta",'Mapa de Riesgos'!$AA$44="Leve"),CONCATENATE("R6C",'Mapa de Riesgos'!$O$44),"")</f>
        <v/>
      </c>
      <c r="M11" s="53" t="str">
        <f>IF(AND('Mapa de Riesgos'!$Y$45="Muy Alta",'Mapa de Riesgos'!$AA$45="Leve"),CONCATENATE("R6C",'Mapa de Riesgos'!$O$45),"")</f>
        <v/>
      </c>
      <c r="N11" s="53" t="str">
        <f>IF(AND('Mapa de Riesgos'!$Y$46="Muy Alta",'Mapa de Riesgos'!$AA$46="Leve"),CONCATENATE("R6C",'Mapa de Riesgos'!$O$46),"")</f>
        <v/>
      </c>
      <c r="O11" s="54" t="str">
        <f>IF(AND('Mapa de Riesgos'!$Y$47="Muy Alta",'Mapa de Riesgos'!$AA$47="Leve"),CONCATENATE("R6C",'Mapa de Riesgos'!$O$47),"")</f>
        <v/>
      </c>
      <c r="P11" s="52" t="str">
        <f>IF(AND('Mapa de Riesgos'!$Y$42="Muy Alta",'Mapa de Riesgos'!$AA$42="Menor"),CONCATENATE("R6C",'Mapa de Riesgos'!$O$42),"")</f>
        <v/>
      </c>
      <c r="Q11" s="53" t="str">
        <f>IF(AND('Mapa de Riesgos'!$Y$43="Muy Alta",'Mapa de Riesgos'!$AA$43="Menor"),CONCATENATE("R6C",'Mapa de Riesgos'!$O$43),"")</f>
        <v/>
      </c>
      <c r="R11" s="53" t="str">
        <f>IF(AND('Mapa de Riesgos'!$Y$44="Muy Alta",'Mapa de Riesgos'!$AA$44="Menor"),CONCATENATE("R6C",'Mapa de Riesgos'!$O$44),"")</f>
        <v/>
      </c>
      <c r="S11" s="53" t="str">
        <f>IF(AND('Mapa de Riesgos'!$Y$45="Muy Alta",'Mapa de Riesgos'!$AA$45="Menor"),CONCATENATE("R6C",'Mapa de Riesgos'!$O$45),"")</f>
        <v/>
      </c>
      <c r="T11" s="53" t="str">
        <f>IF(AND('Mapa de Riesgos'!$Y$46="Muy Alta",'Mapa de Riesgos'!$AA$46="Menor"),CONCATENATE("R6C",'Mapa de Riesgos'!$O$46),"")</f>
        <v/>
      </c>
      <c r="U11" s="54" t="str">
        <f>IF(AND('Mapa de Riesgos'!$Y$47="Muy Alta",'Mapa de Riesgos'!$AA$47="Menor"),CONCATENATE("R6C",'Mapa de Riesgos'!$O$47),"")</f>
        <v/>
      </c>
      <c r="V11" s="52" t="str">
        <f>IF(AND('Mapa de Riesgos'!$Y$42="Muy Alta",'Mapa de Riesgos'!$AA$42="Moderado"),CONCATENATE("R6C",'Mapa de Riesgos'!$O$42),"")</f>
        <v/>
      </c>
      <c r="W11" s="53" t="str">
        <f>IF(AND('Mapa de Riesgos'!$Y$43="Muy Alta",'Mapa de Riesgos'!$AA$43="Moderado"),CONCATENATE("R6C",'Mapa de Riesgos'!$O$43),"")</f>
        <v/>
      </c>
      <c r="X11" s="53" t="str">
        <f>IF(AND('Mapa de Riesgos'!$Y$44="Muy Alta",'Mapa de Riesgos'!$AA$44="Moderado"),CONCATENATE("R6C",'Mapa de Riesgos'!$O$44),"")</f>
        <v/>
      </c>
      <c r="Y11" s="53" t="str">
        <f>IF(AND('Mapa de Riesgos'!$Y$45="Muy Alta",'Mapa de Riesgos'!$AA$45="Moderado"),CONCATENATE("R6C",'Mapa de Riesgos'!$O$45),"")</f>
        <v/>
      </c>
      <c r="Z11" s="53" t="str">
        <f>IF(AND('Mapa de Riesgos'!$Y$46="Muy Alta",'Mapa de Riesgos'!$AA$46="Moderado"),CONCATENATE("R6C",'Mapa de Riesgos'!$O$46),"")</f>
        <v/>
      </c>
      <c r="AA11" s="54" t="str">
        <f>IF(AND('Mapa de Riesgos'!$Y$47="Muy Alta",'Mapa de Riesgos'!$AA$47="Moderado"),CONCATENATE("R6C",'Mapa de Riesgos'!$O$47),"")</f>
        <v/>
      </c>
      <c r="AB11" s="52" t="str">
        <f>IF(AND('Mapa de Riesgos'!$Y$42="Muy Alta",'Mapa de Riesgos'!$AA$42="Mayor"),CONCATENATE("R6C",'Mapa de Riesgos'!$O$42),"")</f>
        <v/>
      </c>
      <c r="AC11" s="53" t="str">
        <f>IF(AND('Mapa de Riesgos'!$Y$43="Muy Alta",'Mapa de Riesgos'!$AA$43="Mayor"),CONCATENATE("R6C",'Mapa de Riesgos'!$O$43),"")</f>
        <v/>
      </c>
      <c r="AD11" s="53" t="str">
        <f>IF(AND('Mapa de Riesgos'!$Y$44="Muy Alta",'Mapa de Riesgos'!$AA$44="Mayor"),CONCATENATE("R6C",'Mapa de Riesgos'!$O$44),"")</f>
        <v/>
      </c>
      <c r="AE11" s="53" t="str">
        <f>IF(AND('Mapa de Riesgos'!$Y$45="Muy Alta",'Mapa de Riesgos'!$AA$45="Mayor"),CONCATENATE("R6C",'Mapa de Riesgos'!$O$45),"")</f>
        <v/>
      </c>
      <c r="AF11" s="53" t="str">
        <f>IF(AND('Mapa de Riesgos'!$Y$46="Muy Alta",'Mapa de Riesgos'!$AA$46="Mayor"),CONCATENATE("R6C",'Mapa de Riesgos'!$O$46),"")</f>
        <v/>
      </c>
      <c r="AG11" s="54" t="str">
        <f>IF(AND('Mapa de Riesgos'!$Y$47="Muy Alta",'Mapa de Riesgos'!$AA$47="Mayor"),CONCATENATE("R6C",'Mapa de Riesgos'!$O$47),"")</f>
        <v/>
      </c>
      <c r="AH11" s="55" t="str">
        <f>IF(AND('Mapa de Riesgos'!$Y$42="Muy Alta",'Mapa de Riesgos'!$AA$42="Catastrófico"),CONCATENATE("R6C",'Mapa de Riesgos'!$O$42),"")</f>
        <v/>
      </c>
      <c r="AI11" s="56" t="str">
        <f>IF(AND('Mapa de Riesgos'!$Y$43="Muy Alta",'Mapa de Riesgos'!$AA$43="Catastrófico"),CONCATENATE("R6C",'Mapa de Riesgos'!$O$43),"")</f>
        <v/>
      </c>
      <c r="AJ11" s="56" t="str">
        <f>IF(AND('Mapa de Riesgos'!$Y$44="Muy Alta",'Mapa de Riesgos'!$AA$44="Catastrófico"),CONCATENATE("R6C",'Mapa de Riesgos'!$O$44),"")</f>
        <v/>
      </c>
      <c r="AK11" s="56" t="str">
        <f>IF(AND('Mapa de Riesgos'!$Y$45="Muy Alta",'Mapa de Riesgos'!$AA$45="Catastrófico"),CONCATENATE("R6C",'Mapa de Riesgos'!$O$45),"")</f>
        <v/>
      </c>
      <c r="AL11" s="56" t="str">
        <f>IF(AND('Mapa de Riesgos'!$Y$46="Muy Alta",'Mapa de Riesgos'!$AA$46="Catastrófico"),CONCATENATE("R6C",'Mapa de Riesgos'!$O$46),"")</f>
        <v/>
      </c>
      <c r="AM11" s="57" t="str">
        <f>IF(AND('Mapa de Riesgos'!$Y$47="Muy Alta",'Mapa de Riesgos'!$AA$47="Catastrófico"),CONCATENATE("R6C",'Mapa de Riesgos'!$O$47),"")</f>
        <v/>
      </c>
      <c r="AN11" s="83"/>
      <c r="AO11" s="516"/>
      <c r="AP11" s="517"/>
      <c r="AQ11" s="517"/>
      <c r="AR11" s="517"/>
      <c r="AS11" s="517"/>
      <c r="AT11" s="518"/>
      <c r="AU11" s="83"/>
      <c r="AV11" s="83"/>
      <c r="AW11" s="83"/>
      <c r="AX11" s="83"/>
      <c r="AY11" s="83"/>
      <c r="AZ11" s="83"/>
      <c r="BA11" s="83"/>
      <c r="BB11" s="83"/>
      <c r="BC11" s="83"/>
      <c r="BD11" s="83"/>
      <c r="BE11" s="83"/>
      <c r="BF11" s="83"/>
      <c r="BG11" s="83"/>
      <c r="BH11" s="83"/>
      <c r="BI11" s="83"/>
      <c r="BJ11" s="83"/>
      <c r="BK11" s="83"/>
      <c r="BL11" s="83"/>
      <c r="BM11" s="83"/>
      <c r="BN11" s="83"/>
      <c r="BO11" s="83"/>
      <c r="BP11" s="83"/>
      <c r="BQ11" s="83"/>
      <c r="BR11" s="83"/>
      <c r="BS11" s="83"/>
      <c r="BT11" s="83"/>
      <c r="BU11" s="83"/>
      <c r="BV11" s="83"/>
      <c r="BW11" s="83"/>
      <c r="BX11" s="83"/>
    </row>
    <row r="12" spans="1:91" ht="15" customHeight="1">
      <c r="A12" s="83"/>
      <c r="B12" s="411"/>
      <c r="C12" s="411"/>
      <c r="D12" s="412"/>
      <c r="E12" s="510"/>
      <c r="F12" s="509"/>
      <c r="G12" s="509"/>
      <c r="H12" s="509"/>
      <c r="I12" s="525"/>
      <c r="J12" s="52" t="str">
        <f>IF(AND('Mapa de Riesgos'!$Y$48="Muy Alta",'Mapa de Riesgos'!$AA$48="Leve"),CONCATENATE("R7C",'Mapa de Riesgos'!$O$48),"")</f>
        <v/>
      </c>
      <c r="K12" s="53" t="str">
        <f>IF(AND('Mapa de Riesgos'!$Y$49="Muy Alta",'Mapa de Riesgos'!$AA$49="Leve"),CONCATENATE("R7C",'Mapa de Riesgos'!$O$49),"")</f>
        <v/>
      </c>
      <c r="L12" s="53" t="str">
        <f>IF(AND('Mapa de Riesgos'!$Y$50="Muy Alta",'Mapa de Riesgos'!$AA$50="Leve"),CONCATENATE("R7C",'Mapa de Riesgos'!$O$50),"")</f>
        <v/>
      </c>
      <c r="M12" s="53" t="str">
        <f>IF(AND('Mapa de Riesgos'!$Y$51="Muy Alta",'Mapa de Riesgos'!$AA$51="Leve"),CONCATENATE("R7C",'Mapa de Riesgos'!$O$51),"")</f>
        <v/>
      </c>
      <c r="N12" s="53" t="str">
        <f>IF(AND('Mapa de Riesgos'!$Y$52="Muy Alta",'Mapa de Riesgos'!$AA$52="Leve"),CONCATENATE("R7C",'Mapa de Riesgos'!$O$52),"")</f>
        <v/>
      </c>
      <c r="O12" s="54" t="str">
        <f>IF(AND('Mapa de Riesgos'!$Y$53="Muy Alta",'Mapa de Riesgos'!$AA$53="Leve"),CONCATENATE("R7C",'Mapa de Riesgos'!$O$53),"")</f>
        <v/>
      </c>
      <c r="P12" s="52" t="str">
        <f>IF(AND('Mapa de Riesgos'!$Y$48="Muy Alta",'Mapa de Riesgos'!$AA$48="Menor"),CONCATENATE("R7C",'Mapa de Riesgos'!$O$48),"")</f>
        <v/>
      </c>
      <c r="Q12" s="53" t="str">
        <f>IF(AND('Mapa de Riesgos'!$Y$49="Muy Alta",'Mapa de Riesgos'!$AA$49="Menor"),CONCATENATE("R7C",'Mapa de Riesgos'!$O$49),"")</f>
        <v/>
      </c>
      <c r="R12" s="53" t="str">
        <f>IF(AND('Mapa de Riesgos'!$Y$50="Muy Alta",'Mapa de Riesgos'!$AA$50="Menor"),CONCATENATE("R7C",'Mapa de Riesgos'!$O$50),"")</f>
        <v/>
      </c>
      <c r="S12" s="53" t="str">
        <f>IF(AND('Mapa de Riesgos'!$Y$51="Muy Alta",'Mapa de Riesgos'!$AA$51="Menor"),CONCATENATE("R7C",'Mapa de Riesgos'!$O$51),"")</f>
        <v/>
      </c>
      <c r="T12" s="53" t="str">
        <f>IF(AND('Mapa de Riesgos'!$Y$52="Muy Alta",'Mapa de Riesgos'!$AA$52="Menor"),CONCATENATE("R7C",'Mapa de Riesgos'!$O$52),"")</f>
        <v/>
      </c>
      <c r="U12" s="54" t="str">
        <f>IF(AND('Mapa de Riesgos'!$Y$53="Muy Alta",'Mapa de Riesgos'!$AA$53="Menor"),CONCATENATE("R7C",'Mapa de Riesgos'!$O$53),"")</f>
        <v/>
      </c>
      <c r="V12" s="52" t="str">
        <f>IF(AND('Mapa de Riesgos'!$Y$48="Muy Alta",'Mapa de Riesgos'!$AA$48="Moderado"),CONCATENATE("R7C",'Mapa de Riesgos'!$O$48),"")</f>
        <v/>
      </c>
      <c r="W12" s="53" t="str">
        <f>IF(AND('Mapa de Riesgos'!$Y$49="Muy Alta",'Mapa de Riesgos'!$AA$49="Moderado"),CONCATENATE("R7C",'Mapa de Riesgos'!$O$49),"")</f>
        <v/>
      </c>
      <c r="X12" s="53" t="str">
        <f>IF(AND('Mapa de Riesgos'!$Y$50="Muy Alta",'Mapa de Riesgos'!$AA$50="Moderado"),CONCATENATE("R7C",'Mapa de Riesgos'!$O$50),"")</f>
        <v/>
      </c>
      <c r="Y12" s="53" t="str">
        <f>IF(AND('Mapa de Riesgos'!$Y$51="Muy Alta",'Mapa de Riesgos'!$AA$51="Moderado"),CONCATENATE("R7C",'Mapa de Riesgos'!$O$51),"")</f>
        <v/>
      </c>
      <c r="Z12" s="53" t="str">
        <f>IF(AND('Mapa de Riesgos'!$Y$52="Muy Alta",'Mapa de Riesgos'!$AA$52="Moderado"),CONCATENATE("R7C",'Mapa de Riesgos'!$O$52),"")</f>
        <v/>
      </c>
      <c r="AA12" s="54" t="str">
        <f>IF(AND('Mapa de Riesgos'!$Y$53="Muy Alta",'Mapa de Riesgos'!$AA$53="Moderado"),CONCATENATE("R7C",'Mapa de Riesgos'!$O$53),"")</f>
        <v/>
      </c>
      <c r="AB12" s="52" t="str">
        <f>IF(AND('Mapa de Riesgos'!$Y$48="Muy Alta",'Mapa de Riesgos'!$AA$48="Mayor"),CONCATENATE("R7C",'Mapa de Riesgos'!$O$48),"")</f>
        <v/>
      </c>
      <c r="AC12" s="53" t="str">
        <f>IF(AND('Mapa de Riesgos'!$Y$49="Muy Alta",'Mapa de Riesgos'!$AA$49="Mayor"),CONCATENATE("R7C",'Mapa de Riesgos'!$O$49),"")</f>
        <v/>
      </c>
      <c r="AD12" s="53" t="str">
        <f>IF(AND('Mapa de Riesgos'!$Y$50="Muy Alta",'Mapa de Riesgos'!$AA$50="Mayor"),CONCATENATE("R7C",'Mapa de Riesgos'!$O$50),"")</f>
        <v/>
      </c>
      <c r="AE12" s="53" t="str">
        <f>IF(AND('Mapa de Riesgos'!$Y$51="Muy Alta",'Mapa de Riesgos'!$AA$51="Mayor"),CONCATENATE("R7C",'Mapa de Riesgos'!$O$51),"")</f>
        <v/>
      </c>
      <c r="AF12" s="53" t="str">
        <f>IF(AND('Mapa de Riesgos'!$Y$52="Muy Alta",'Mapa de Riesgos'!$AA$52="Mayor"),CONCATENATE("R7C",'Mapa de Riesgos'!$O$52),"")</f>
        <v/>
      </c>
      <c r="AG12" s="54" t="str">
        <f>IF(AND('Mapa de Riesgos'!$Y$53="Muy Alta",'Mapa de Riesgos'!$AA$53="Mayor"),CONCATENATE("R7C",'Mapa de Riesgos'!$O$53),"")</f>
        <v/>
      </c>
      <c r="AH12" s="55" t="str">
        <f>IF(AND('Mapa de Riesgos'!$Y$48="Muy Alta",'Mapa de Riesgos'!$AA$48="Catastrófico"),CONCATENATE("R7C",'Mapa de Riesgos'!$O$48),"")</f>
        <v/>
      </c>
      <c r="AI12" s="56" t="str">
        <f>IF(AND('Mapa de Riesgos'!$Y$49="Muy Alta",'Mapa de Riesgos'!$AA$49="Catastrófico"),CONCATENATE("R7C",'Mapa de Riesgos'!$O$49),"")</f>
        <v/>
      </c>
      <c r="AJ12" s="56" t="str">
        <f>IF(AND('Mapa de Riesgos'!$Y$50="Muy Alta",'Mapa de Riesgos'!$AA$50="Catastrófico"),CONCATENATE("R7C",'Mapa de Riesgos'!$O$50),"")</f>
        <v/>
      </c>
      <c r="AK12" s="56" t="str">
        <f>IF(AND('Mapa de Riesgos'!$Y$51="Muy Alta",'Mapa de Riesgos'!$AA$51="Catastrófico"),CONCATENATE("R7C",'Mapa de Riesgos'!$O$51),"")</f>
        <v/>
      </c>
      <c r="AL12" s="56" t="str">
        <f>IF(AND('Mapa de Riesgos'!$Y$52="Muy Alta",'Mapa de Riesgos'!$AA$52="Catastrófico"),CONCATENATE("R7C",'Mapa de Riesgos'!$O$52),"")</f>
        <v/>
      </c>
      <c r="AM12" s="57" t="str">
        <f>IF(AND('Mapa de Riesgos'!$Y$53="Muy Alta",'Mapa de Riesgos'!$AA$53="Catastrófico"),CONCATENATE("R7C",'Mapa de Riesgos'!$O$53),"")</f>
        <v/>
      </c>
      <c r="AN12" s="83"/>
      <c r="AO12" s="516"/>
      <c r="AP12" s="517"/>
      <c r="AQ12" s="517"/>
      <c r="AR12" s="517"/>
      <c r="AS12" s="517"/>
      <c r="AT12" s="518"/>
      <c r="AU12" s="83"/>
      <c r="AV12" s="83"/>
      <c r="AW12" s="83"/>
      <c r="AX12" s="83"/>
      <c r="AY12" s="83"/>
      <c r="AZ12" s="83"/>
      <c r="BA12" s="83"/>
      <c r="BB12" s="83"/>
      <c r="BC12" s="83"/>
      <c r="BD12" s="83"/>
      <c r="BE12" s="83"/>
      <c r="BF12" s="83"/>
      <c r="BG12" s="83"/>
      <c r="BH12" s="83"/>
      <c r="BI12" s="83"/>
      <c r="BJ12" s="83"/>
      <c r="BK12" s="83"/>
      <c r="BL12" s="83"/>
      <c r="BM12" s="83"/>
      <c r="BN12" s="83"/>
      <c r="BO12" s="83"/>
      <c r="BP12" s="83"/>
      <c r="BQ12" s="83"/>
      <c r="BR12" s="83"/>
      <c r="BS12" s="83"/>
      <c r="BT12" s="83"/>
      <c r="BU12" s="83"/>
      <c r="BV12" s="83"/>
      <c r="BW12" s="83"/>
      <c r="BX12" s="83"/>
    </row>
    <row r="13" spans="1:91" ht="15" customHeight="1">
      <c r="A13" s="83"/>
      <c r="B13" s="411"/>
      <c r="C13" s="411"/>
      <c r="D13" s="412"/>
      <c r="E13" s="510"/>
      <c r="F13" s="509"/>
      <c r="G13" s="509"/>
      <c r="H13" s="509"/>
      <c r="I13" s="525"/>
      <c r="J13" s="52" t="str">
        <f>IF(AND('Mapa de Riesgos'!$Y$54="Muy Alta",'Mapa de Riesgos'!$AA$54="Leve"),CONCATENATE("R8C",'Mapa de Riesgos'!$O$54),"")</f>
        <v/>
      </c>
      <c r="K13" s="53" t="str">
        <f>IF(AND('Mapa de Riesgos'!$Y$55="Muy Alta",'Mapa de Riesgos'!$AA$55="Leve"),CONCATENATE("R8C",'Mapa de Riesgos'!$O$55),"")</f>
        <v/>
      </c>
      <c r="L13" s="53" t="str">
        <f>IF(AND('Mapa de Riesgos'!$Y$56="Muy Alta",'Mapa de Riesgos'!$AA$56="Leve"),CONCATENATE("R8C",'Mapa de Riesgos'!$O$56),"")</f>
        <v/>
      </c>
      <c r="M13" s="53" t="str">
        <f>IF(AND('Mapa de Riesgos'!$Y$57="Muy Alta",'Mapa de Riesgos'!$AA$57="Leve"),CONCATENATE("R8C",'Mapa de Riesgos'!$O$57),"")</f>
        <v/>
      </c>
      <c r="N13" s="53" t="str">
        <f>IF(AND('Mapa de Riesgos'!$Y$58="Muy Alta",'Mapa de Riesgos'!$AA$58="Leve"),CONCATENATE("R8C",'Mapa de Riesgos'!$O$58),"")</f>
        <v/>
      </c>
      <c r="O13" s="54" t="str">
        <f>IF(AND('Mapa de Riesgos'!$Y$59="Muy Alta",'Mapa de Riesgos'!$AA$59="Leve"),CONCATENATE("R8C",'Mapa de Riesgos'!$O$59),"")</f>
        <v/>
      </c>
      <c r="P13" s="52" t="str">
        <f>IF(AND('Mapa de Riesgos'!$Y$54="Muy Alta",'Mapa de Riesgos'!$AA$54="Menor"),CONCATENATE("R8C",'Mapa de Riesgos'!$O$54),"")</f>
        <v/>
      </c>
      <c r="Q13" s="53" t="str">
        <f>IF(AND('Mapa de Riesgos'!$Y$55="Muy Alta",'Mapa de Riesgos'!$AA$55="Menor"),CONCATENATE("R8C",'Mapa de Riesgos'!$O$55),"")</f>
        <v/>
      </c>
      <c r="R13" s="53" t="str">
        <f>IF(AND('Mapa de Riesgos'!$Y$56="Muy Alta",'Mapa de Riesgos'!$AA$56="Menor"),CONCATENATE("R8C",'Mapa de Riesgos'!$O$56),"")</f>
        <v/>
      </c>
      <c r="S13" s="53" t="str">
        <f>IF(AND('Mapa de Riesgos'!$Y$57="Muy Alta",'Mapa de Riesgos'!$AA$57="Menor"),CONCATENATE("R8C",'Mapa de Riesgos'!$O$57),"")</f>
        <v/>
      </c>
      <c r="T13" s="53" t="str">
        <f>IF(AND('Mapa de Riesgos'!$Y$58="Muy Alta",'Mapa de Riesgos'!$AA$58="Menor"),CONCATENATE("R8C",'Mapa de Riesgos'!$O$58),"")</f>
        <v/>
      </c>
      <c r="U13" s="54" t="str">
        <f>IF(AND('Mapa de Riesgos'!$Y$59="Muy Alta",'Mapa de Riesgos'!$AA$59="Menor"),CONCATENATE("R8C",'Mapa de Riesgos'!$O$59),"")</f>
        <v/>
      </c>
      <c r="V13" s="52" t="str">
        <f>IF(AND('Mapa de Riesgos'!$Y$54="Muy Alta",'Mapa de Riesgos'!$AA$54="Moderado"),CONCATENATE("R8C",'Mapa de Riesgos'!$O$54),"")</f>
        <v/>
      </c>
      <c r="W13" s="53" t="str">
        <f>IF(AND('Mapa de Riesgos'!$Y$55="Muy Alta",'Mapa de Riesgos'!$AA$55="Moderado"),CONCATENATE("R8C",'Mapa de Riesgos'!$O$55),"")</f>
        <v/>
      </c>
      <c r="X13" s="53" t="str">
        <f>IF(AND('Mapa de Riesgos'!$Y$56="Muy Alta",'Mapa de Riesgos'!$AA$56="Moderado"),CONCATENATE("R8C",'Mapa de Riesgos'!$O$56),"")</f>
        <v/>
      </c>
      <c r="Y13" s="53" t="str">
        <f>IF(AND('Mapa de Riesgos'!$Y$57="Muy Alta",'Mapa de Riesgos'!$AA$57="Moderado"),CONCATENATE("R8C",'Mapa de Riesgos'!$O$57),"")</f>
        <v/>
      </c>
      <c r="Z13" s="53" t="str">
        <f>IF(AND('Mapa de Riesgos'!$Y$58="Muy Alta",'Mapa de Riesgos'!$AA$58="Moderado"),CONCATENATE("R8C",'Mapa de Riesgos'!$O$58),"")</f>
        <v/>
      </c>
      <c r="AA13" s="54" t="str">
        <f>IF(AND('Mapa de Riesgos'!$Y$59="Muy Alta",'Mapa de Riesgos'!$AA$59="Moderado"),CONCATENATE("R8C",'Mapa de Riesgos'!$O$59),"")</f>
        <v/>
      </c>
      <c r="AB13" s="52" t="str">
        <f>IF(AND('Mapa de Riesgos'!$Y$54="Muy Alta",'Mapa de Riesgos'!$AA$54="Mayor"),CONCATENATE("R8C",'Mapa de Riesgos'!$O$54),"")</f>
        <v/>
      </c>
      <c r="AC13" s="53" t="str">
        <f>IF(AND('Mapa de Riesgos'!$Y$55="Muy Alta",'Mapa de Riesgos'!$AA$55="Mayor"),CONCATENATE("R8C",'Mapa de Riesgos'!$O$55),"")</f>
        <v/>
      </c>
      <c r="AD13" s="53" t="str">
        <f>IF(AND('Mapa de Riesgos'!$Y$56="Muy Alta",'Mapa de Riesgos'!$AA$56="Mayor"),CONCATENATE("R8C",'Mapa de Riesgos'!$O$56),"")</f>
        <v/>
      </c>
      <c r="AE13" s="53" t="str">
        <f>IF(AND('Mapa de Riesgos'!$Y$57="Muy Alta",'Mapa de Riesgos'!$AA$57="Mayor"),CONCATENATE("R8C",'Mapa de Riesgos'!$O$57),"")</f>
        <v/>
      </c>
      <c r="AF13" s="53" t="str">
        <f>IF(AND('Mapa de Riesgos'!$Y$58="Muy Alta",'Mapa de Riesgos'!$AA$58="Mayor"),CONCATENATE("R8C",'Mapa de Riesgos'!$O$58),"")</f>
        <v/>
      </c>
      <c r="AG13" s="54" t="str">
        <f>IF(AND('Mapa de Riesgos'!$Y$59="Muy Alta",'Mapa de Riesgos'!$AA$59="Mayor"),CONCATENATE("R8C",'Mapa de Riesgos'!$O$59),"")</f>
        <v/>
      </c>
      <c r="AH13" s="55" t="str">
        <f>IF(AND('Mapa de Riesgos'!$Y$54="Muy Alta",'Mapa de Riesgos'!$AA$54="Catastrófico"),CONCATENATE("R8C",'Mapa de Riesgos'!$O$54),"")</f>
        <v/>
      </c>
      <c r="AI13" s="56" t="str">
        <f>IF(AND('Mapa de Riesgos'!$Y$55="Muy Alta",'Mapa de Riesgos'!$AA$55="Catastrófico"),CONCATENATE("R8C",'Mapa de Riesgos'!$O$55),"")</f>
        <v/>
      </c>
      <c r="AJ13" s="56" t="str">
        <f>IF(AND('Mapa de Riesgos'!$Y$56="Muy Alta",'Mapa de Riesgos'!$AA$56="Catastrófico"),CONCATENATE("R8C",'Mapa de Riesgos'!$O$56),"")</f>
        <v/>
      </c>
      <c r="AK13" s="56" t="str">
        <f>IF(AND('Mapa de Riesgos'!$Y$57="Muy Alta",'Mapa de Riesgos'!$AA$57="Catastrófico"),CONCATENATE("R8C",'Mapa de Riesgos'!$O$57),"")</f>
        <v/>
      </c>
      <c r="AL13" s="56" t="str">
        <f>IF(AND('Mapa de Riesgos'!$Y$58="Muy Alta",'Mapa de Riesgos'!$AA$58="Catastrófico"),CONCATENATE("R8C",'Mapa de Riesgos'!$O$58),"")</f>
        <v/>
      </c>
      <c r="AM13" s="57" t="str">
        <f>IF(AND('Mapa de Riesgos'!$Y$59="Muy Alta",'Mapa de Riesgos'!$AA$59="Catastrófico"),CONCATENATE("R8C",'Mapa de Riesgos'!$O$59),"")</f>
        <v/>
      </c>
      <c r="AN13" s="83"/>
      <c r="AO13" s="516"/>
      <c r="AP13" s="517"/>
      <c r="AQ13" s="517"/>
      <c r="AR13" s="517"/>
      <c r="AS13" s="517"/>
      <c r="AT13" s="518"/>
      <c r="AU13" s="83"/>
      <c r="AV13" s="83"/>
      <c r="AW13" s="83"/>
      <c r="AX13" s="83"/>
      <c r="AY13" s="83"/>
      <c r="AZ13" s="83"/>
      <c r="BA13" s="83"/>
      <c r="BB13" s="83"/>
      <c r="BC13" s="83"/>
      <c r="BD13" s="83"/>
      <c r="BE13" s="83"/>
      <c r="BF13" s="83"/>
      <c r="BG13" s="83"/>
      <c r="BH13" s="83"/>
      <c r="BI13" s="83"/>
      <c r="BJ13" s="83"/>
      <c r="BK13" s="83"/>
      <c r="BL13" s="83"/>
      <c r="BM13" s="83"/>
      <c r="BN13" s="83"/>
      <c r="BO13" s="83"/>
      <c r="BP13" s="83"/>
      <c r="BQ13" s="83"/>
      <c r="BR13" s="83"/>
      <c r="BS13" s="83"/>
      <c r="BT13" s="83"/>
      <c r="BU13" s="83"/>
      <c r="BV13" s="83"/>
      <c r="BW13" s="83"/>
      <c r="BX13" s="83"/>
    </row>
    <row r="14" spans="1:91" ht="15" customHeight="1">
      <c r="A14" s="83"/>
      <c r="B14" s="411"/>
      <c r="C14" s="411"/>
      <c r="D14" s="412"/>
      <c r="E14" s="510"/>
      <c r="F14" s="509"/>
      <c r="G14" s="509"/>
      <c r="H14" s="509"/>
      <c r="I14" s="525"/>
      <c r="J14" s="52" t="str">
        <f>IF(AND('Mapa de Riesgos'!$Y$60="Muy Alta",'Mapa de Riesgos'!$AA$60="Leve"),CONCATENATE("R9C",'Mapa de Riesgos'!$O$60),"")</f>
        <v/>
      </c>
      <c r="K14" s="53" t="str">
        <f>IF(AND('Mapa de Riesgos'!$Y$61="Muy Alta",'Mapa de Riesgos'!$AA$61="Leve"),CONCATENATE("R9C",'Mapa de Riesgos'!$O$61),"")</f>
        <v/>
      </c>
      <c r="L14" s="53" t="str">
        <f>IF(AND('Mapa de Riesgos'!$Y$62="Muy Alta",'Mapa de Riesgos'!$AA$62="Leve"),CONCATENATE("R9C",'Mapa de Riesgos'!$O$62),"")</f>
        <v/>
      </c>
      <c r="M14" s="53" t="str">
        <f>IF(AND('Mapa de Riesgos'!$Y$63="Muy Alta",'Mapa de Riesgos'!$AA$63="Leve"),CONCATENATE("R9C",'Mapa de Riesgos'!$O$63),"")</f>
        <v/>
      </c>
      <c r="N14" s="53" t="str">
        <f>IF(AND('Mapa de Riesgos'!$Y$64="Muy Alta",'Mapa de Riesgos'!$AA$64="Leve"),CONCATENATE("R9C",'Mapa de Riesgos'!$O$64),"")</f>
        <v/>
      </c>
      <c r="O14" s="54" t="str">
        <f>IF(AND('Mapa de Riesgos'!$Y$65="Muy Alta",'Mapa de Riesgos'!$AA$65="Leve"),CONCATENATE("R9C",'Mapa de Riesgos'!$O$65),"")</f>
        <v/>
      </c>
      <c r="P14" s="52" t="str">
        <f>IF(AND('Mapa de Riesgos'!$Y$60="Muy Alta",'Mapa de Riesgos'!$AA$60="Menor"),CONCATENATE("R9C",'Mapa de Riesgos'!$O$60),"")</f>
        <v/>
      </c>
      <c r="Q14" s="53" t="str">
        <f>IF(AND('Mapa de Riesgos'!$Y$61="Muy Alta",'Mapa de Riesgos'!$AA$61="Menor"),CONCATENATE("R9C",'Mapa de Riesgos'!$O$61),"")</f>
        <v/>
      </c>
      <c r="R14" s="53" t="str">
        <f>IF(AND('Mapa de Riesgos'!$Y$62="Muy Alta",'Mapa de Riesgos'!$AA$62="Menor"),CONCATENATE("R9C",'Mapa de Riesgos'!$O$62),"")</f>
        <v/>
      </c>
      <c r="S14" s="53" t="str">
        <f>IF(AND('Mapa de Riesgos'!$Y$63="Muy Alta",'Mapa de Riesgos'!$AA$63="Menor"),CONCATENATE("R9C",'Mapa de Riesgos'!$O$63),"")</f>
        <v/>
      </c>
      <c r="T14" s="53" t="str">
        <f>IF(AND('Mapa de Riesgos'!$Y$64="Muy Alta",'Mapa de Riesgos'!$AA$64="Menor"),CONCATENATE("R9C",'Mapa de Riesgos'!$O$64),"")</f>
        <v/>
      </c>
      <c r="U14" s="54" t="str">
        <f>IF(AND('Mapa de Riesgos'!$Y$65="Muy Alta",'Mapa de Riesgos'!$AA$65="Menor"),CONCATENATE("R9C",'Mapa de Riesgos'!$O$65),"")</f>
        <v/>
      </c>
      <c r="V14" s="52" t="str">
        <f>IF(AND('Mapa de Riesgos'!$Y$60="Muy Alta",'Mapa de Riesgos'!$AA$60="Moderado"),CONCATENATE("R9C",'Mapa de Riesgos'!$O$60),"")</f>
        <v/>
      </c>
      <c r="W14" s="53" t="str">
        <f>IF(AND('Mapa de Riesgos'!$Y$61="Muy Alta",'Mapa de Riesgos'!$AA$61="Moderado"),CONCATENATE("R9C",'Mapa de Riesgos'!$O$61),"")</f>
        <v/>
      </c>
      <c r="X14" s="53" t="str">
        <f>IF(AND('Mapa de Riesgos'!$Y$62="Muy Alta",'Mapa de Riesgos'!$AA$62="Moderado"),CONCATENATE("R9C",'Mapa de Riesgos'!$O$62),"")</f>
        <v/>
      </c>
      <c r="Y14" s="53" t="str">
        <f>IF(AND('Mapa de Riesgos'!$Y$63="Muy Alta",'Mapa de Riesgos'!$AA$63="Moderado"),CONCATENATE("R9C",'Mapa de Riesgos'!$O$63),"")</f>
        <v/>
      </c>
      <c r="Z14" s="53" t="str">
        <f>IF(AND('Mapa de Riesgos'!$Y$64="Muy Alta",'Mapa de Riesgos'!$AA$64="Moderado"),CONCATENATE("R9C",'Mapa de Riesgos'!$O$64),"")</f>
        <v/>
      </c>
      <c r="AA14" s="54" t="str">
        <f>IF(AND('Mapa de Riesgos'!$Y$65="Muy Alta",'Mapa de Riesgos'!$AA$65="Moderado"),CONCATENATE("R9C",'Mapa de Riesgos'!$O$65),"")</f>
        <v/>
      </c>
      <c r="AB14" s="52" t="str">
        <f>IF(AND('Mapa de Riesgos'!$Y$60="Muy Alta",'Mapa de Riesgos'!$AA$60="Mayor"),CONCATENATE("R9C",'Mapa de Riesgos'!$O$60),"")</f>
        <v/>
      </c>
      <c r="AC14" s="53" t="str">
        <f>IF(AND('Mapa de Riesgos'!$Y$61="Muy Alta",'Mapa de Riesgos'!$AA$61="Mayor"),CONCATENATE("R9C",'Mapa de Riesgos'!$O$61),"")</f>
        <v/>
      </c>
      <c r="AD14" s="53" t="str">
        <f>IF(AND('Mapa de Riesgos'!$Y$62="Muy Alta",'Mapa de Riesgos'!$AA$62="Mayor"),CONCATENATE("R9C",'Mapa de Riesgos'!$O$62),"")</f>
        <v/>
      </c>
      <c r="AE14" s="53" t="str">
        <f>IF(AND('Mapa de Riesgos'!$Y$63="Muy Alta",'Mapa de Riesgos'!$AA$63="Mayor"),CONCATENATE("R9C",'Mapa de Riesgos'!$O$63),"")</f>
        <v/>
      </c>
      <c r="AF14" s="53" t="str">
        <f>IF(AND('Mapa de Riesgos'!$Y$64="Muy Alta",'Mapa de Riesgos'!$AA$64="Mayor"),CONCATENATE("R9C",'Mapa de Riesgos'!$O$64),"")</f>
        <v/>
      </c>
      <c r="AG14" s="54" t="str">
        <f>IF(AND('Mapa de Riesgos'!$Y$65="Muy Alta",'Mapa de Riesgos'!$AA$65="Mayor"),CONCATENATE("R9C",'Mapa de Riesgos'!$O$65),"")</f>
        <v/>
      </c>
      <c r="AH14" s="55" t="str">
        <f>IF(AND('Mapa de Riesgos'!$Y$60="Muy Alta",'Mapa de Riesgos'!$AA$60="Catastrófico"),CONCATENATE("R9C",'Mapa de Riesgos'!$O$60),"")</f>
        <v/>
      </c>
      <c r="AI14" s="56" t="str">
        <f>IF(AND('Mapa de Riesgos'!$Y$61="Muy Alta",'Mapa de Riesgos'!$AA$61="Catastrófico"),CONCATENATE("R9C",'Mapa de Riesgos'!$O$61),"")</f>
        <v/>
      </c>
      <c r="AJ14" s="56" t="str">
        <f>IF(AND('Mapa de Riesgos'!$Y$62="Muy Alta",'Mapa de Riesgos'!$AA$62="Catastrófico"),CONCATENATE("R9C",'Mapa de Riesgos'!$O$62),"")</f>
        <v/>
      </c>
      <c r="AK14" s="56" t="str">
        <f>IF(AND('Mapa de Riesgos'!$Y$63="Muy Alta",'Mapa de Riesgos'!$AA$63="Catastrófico"),CONCATENATE("R9C",'Mapa de Riesgos'!$O$63),"")</f>
        <v/>
      </c>
      <c r="AL14" s="56" t="str">
        <f>IF(AND('Mapa de Riesgos'!$Y$64="Muy Alta",'Mapa de Riesgos'!$AA$64="Catastrófico"),CONCATENATE("R9C",'Mapa de Riesgos'!$O$64),"")</f>
        <v/>
      </c>
      <c r="AM14" s="57" t="str">
        <f>IF(AND('Mapa de Riesgos'!$Y$65="Muy Alta",'Mapa de Riesgos'!$AA$65="Catastrófico"),CONCATENATE("R9C",'Mapa de Riesgos'!$O$65),"")</f>
        <v/>
      </c>
      <c r="AN14" s="83"/>
      <c r="AO14" s="516"/>
      <c r="AP14" s="517"/>
      <c r="AQ14" s="517"/>
      <c r="AR14" s="517"/>
      <c r="AS14" s="517"/>
      <c r="AT14" s="518"/>
      <c r="AU14" s="83"/>
      <c r="AV14" s="83"/>
      <c r="AW14" s="83"/>
      <c r="AX14" s="83"/>
      <c r="AY14" s="83"/>
      <c r="AZ14" s="83"/>
      <c r="BA14" s="83"/>
      <c r="BB14" s="83"/>
      <c r="BC14" s="83"/>
      <c r="BD14" s="83"/>
      <c r="BE14" s="83"/>
      <c r="BF14" s="83"/>
      <c r="BG14" s="83"/>
      <c r="BH14" s="83"/>
      <c r="BI14" s="83"/>
      <c r="BJ14" s="83"/>
      <c r="BK14" s="83"/>
      <c r="BL14" s="83"/>
      <c r="BM14" s="83"/>
      <c r="BN14" s="83"/>
      <c r="BO14" s="83"/>
      <c r="BP14" s="83"/>
      <c r="BQ14" s="83"/>
      <c r="BR14" s="83"/>
      <c r="BS14" s="83"/>
      <c r="BT14" s="83"/>
      <c r="BU14" s="83"/>
      <c r="BV14" s="83"/>
      <c r="BW14" s="83"/>
      <c r="BX14" s="83"/>
    </row>
    <row r="15" spans="1:91" ht="15.75" customHeight="1" thickBot="1">
      <c r="A15" s="83"/>
      <c r="B15" s="411"/>
      <c r="C15" s="411"/>
      <c r="D15" s="412"/>
      <c r="E15" s="511"/>
      <c r="F15" s="512"/>
      <c r="G15" s="512"/>
      <c r="H15" s="512"/>
      <c r="I15" s="526"/>
      <c r="J15" s="58" t="str">
        <f>IF(AND('Mapa de Riesgos'!$Y$66="Muy Alta",'Mapa de Riesgos'!$AA$66="Leve"),CONCATENATE("R10C",'Mapa de Riesgos'!$O$66),"")</f>
        <v/>
      </c>
      <c r="K15" s="59" t="str">
        <f>IF(AND('Mapa de Riesgos'!$Y$67="Muy Alta",'Mapa de Riesgos'!$AA$67="Leve"),CONCATENATE("R10C",'Mapa de Riesgos'!$O$67),"")</f>
        <v/>
      </c>
      <c r="L15" s="59" t="str">
        <f>IF(AND('Mapa de Riesgos'!$Y$68="Muy Alta",'Mapa de Riesgos'!$AA$68="Leve"),CONCATENATE("R10C",'Mapa de Riesgos'!$O$68),"")</f>
        <v/>
      </c>
      <c r="M15" s="59" t="str">
        <f>IF(AND('Mapa de Riesgos'!$Y$69="Muy Alta",'Mapa de Riesgos'!$AA$69="Leve"),CONCATENATE("R10C",'Mapa de Riesgos'!$O$69),"")</f>
        <v/>
      </c>
      <c r="N15" s="59" t="str">
        <f>IF(AND('Mapa de Riesgos'!$Y$70="Muy Alta",'Mapa de Riesgos'!$AA$70="Leve"),CONCATENATE("R10C",'Mapa de Riesgos'!$O$70),"")</f>
        <v/>
      </c>
      <c r="O15" s="60" t="str">
        <f>IF(AND('Mapa de Riesgos'!$Y$71="Muy Alta",'Mapa de Riesgos'!$AA$71="Leve"),CONCATENATE("R10C",'Mapa de Riesgos'!$O$71),"")</f>
        <v/>
      </c>
      <c r="P15" s="52" t="str">
        <f>IF(AND('Mapa de Riesgos'!$Y$66="Muy Alta",'Mapa de Riesgos'!$AA$66="Menor"),CONCATENATE("R10C",'Mapa de Riesgos'!$O$66),"")</f>
        <v/>
      </c>
      <c r="Q15" s="53" t="str">
        <f>IF(AND('Mapa de Riesgos'!$Y$67="Muy Alta",'Mapa de Riesgos'!$AA$67="Menor"),CONCATENATE("R10C",'Mapa de Riesgos'!$O$67),"")</f>
        <v/>
      </c>
      <c r="R15" s="53" t="str">
        <f>IF(AND('Mapa de Riesgos'!$Y$68="Muy Alta",'Mapa de Riesgos'!$AA$68="Menor"),CONCATENATE("R10C",'Mapa de Riesgos'!$O$68),"")</f>
        <v/>
      </c>
      <c r="S15" s="53" t="str">
        <f>IF(AND('Mapa de Riesgos'!$Y$69="Muy Alta",'Mapa de Riesgos'!$AA$69="Menor"),CONCATENATE("R10C",'Mapa de Riesgos'!$O$69),"")</f>
        <v/>
      </c>
      <c r="T15" s="53" t="str">
        <f>IF(AND('Mapa de Riesgos'!$Y$70="Muy Alta",'Mapa de Riesgos'!$AA$70="Menor"),CONCATENATE("R10C",'Mapa de Riesgos'!$O$70),"")</f>
        <v/>
      </c>
      <c r="U15" s="54" t="str">
        <f>IF(AND('Mapa de Riesgos'!$Y$71="Muy Alta",'Mapa de Riesgos'!$AA$71="Menor"),CONCATENATE("R10C",'Mapa de Riesgos'!$O$71),"")</f>
        <v/>
      </c>
      <c r="V15" s="58" t="str">
        <f>IF(AND('Mapa de Riesgos'!$Y$66="Muy Alta",'Mapa de Riesgos'!$AA$66="Moderado"),CONCATENATE("R10C",'Mapa de Riesgos'!$O$66),"")</f>
        <v/>
      </c>
      <c r="W15" s="59" t="str">
        <f>IF(AND('Mapa de Riesgos'!$Y$67="Muy Alta",'Mapa de Riesgos'!$AA$67="Moderado"),CONCATENATE("R10C",'Mapa de Riesgos'!$O$67),"")</f>
        <v/>
      </c>
      <c r="X15" s="59" t="str">
        <f>IF(AND('Mapa de Riesgos'!$Y$68="Muy Alta",'Mapa de Riesgos'!$AA$68="Moderado"),CONCATENATE("R10C",'Mapa de Riesgos'!$O$68),"")</f>
        <v/>
      </c>
      <c r="Y15" s="59" t="str">
        <f>IF(AND('Mapa de Riesgos'!$Y$69="Muy Alta",'Mapa de Riesgos'!$AA$69="Moderado"),CONCATENATE("R10C",'Mapa de Riesgos'!$O$69),"")</f>
        <v/>
      </c>
      <c r="Z15" s="59" t="str">
        <f>IF(AND('Mapa de Riesgos'!$Y$70="Muy Alta",'Mapa de Riesgos'!$AA$70="Moderado"),CONCATENATE("R10C",'Mapa de Riesgos'!$O$70),"")</f>
        <v/>
      </c>
      <c r="AA15" s="60" t="str">
        <f>IF(AND('Mapa de Riesgos'!$Y$71="Muy Alta",'Mapa de Riesgos'!$AA$71="Moderado"),CONCATENATE("R10C",'Mapa de Riesgos'!$O$71),"")</f>
        <v/>
      </c>
      <c r="AB15" s="52" t="str">
        <f>IF(AND('Mapa de Riesgos'!$Y$66="Muy Alta",'Mapa de Riesgos'!$AA$66="Mayor"),CONCATENATE("R10C",'Mapa de Riesgos'!$O$66),"")</f>
        <v/>
      </c>
      <c r="AC15" s="53" t="str">
        <f>IF(AND('Mapa de Riesgos'!$Y$67="Muy Alta",'Mapa de Riesgos'!$AA$67="Mayor"),CONCATENATE("R10C",'Mapa de Riesgos'!$O$67),"")</f>
        <v/>
      </c>
      <c r="AD15" s="53" t="str">
        <f>IF(AND('Mapa de Riesgos'!$Y$68="Muy Alta",'Mapa de Riesgos'!$AA$68="Mayor"),CONCATENATE("R10C",'Mapa de Riesgos'!$O$68),"")</f>
        <v/>
      </c>
      <c r="AE15" s="53" t="str">
        <f>IF(AND('Mapa de Riesgos'!$Y$69="Muy Alta",'Mapa de Riesgos'!$AA$69="Mayor"),CONCATENATE("R10C",'Mapa de Riesgos'!$O$69),"")</f>
        <v/>
      </c>
      <c r="AF15" s="53" t="str">
        <f>IF(AND('Mapa de Riesgos'!$Y$70="Muy Alta",'Mapa de Riesgos'!$AA$70="Mayor"),CONCATENATE("R10C",'Mapa de Riesgos'!$O$70),"")</f>
        <v/>
      </c>
      <c r="AG15" s="54" t="str">
        <f>IF(AND('Mapa de Riesgos'!$Y$71="Muy Alta",'Mapa de Riesgos'!$AA$71="Mayor"),CONCATENATE("R10C",'Mapa de Riesgos'!$O$71),"")</f>
        <v/>
      </c>
      <c r="AH15" s="61" t="str">
        <f>IF(AND('Mapa de Riesgos'!$Y$66="Muy Alta",'Mapa de Riesgos'!$AA$66="Catastrófico"),CONCATENATE("R10C",'Mapa de Riesgos'!$O$66),"")</f>
        <v/>
      </c>
      <c r="AI15" s="62" t="str">
        <f>IF(AND('Mapa de Riesgos'!$Y$67="Muy Alta",'Mapa de Riesgos'!$AA$67="Catastrófico"),CONCATENATE("R10C",'Mapa de Riesgos'!$O$67),"")</f>
        <v/>
      </c>
      <c r="AJ15" s="62" t="str">
        <f>IF(AND('Mapa de Riesgos'!$Y$68="Muy Alta",'Mapa de Riesgos'!$AA$68="Catastrófico"),CONCATENATE("R10C",'Mapa de Riesgos'!$O$68),"")</f>
        <v/>
      </c>
      <c r="AK15" s="62" t="str">
        <f>IF(AND('Mapa de Riesgos'!$Y$69="Muy Alta",'Mapa de Riesgos'!$AA$69="Catastrófico"),CONCATENATE("R10C",'Mapa de Riesgos'!$O$69),"")</f>
        <v/>
      </c>
      <c r="AL15" s="62" t="str">
        <f>IF(AND('Mapa de Riesgos'!$Y$70="Muy Alta",'Mapa de Riesgos'!$AA$70="Catastrófico"),CONCATENATE("R10C",'Mapa de Riesgos'!$O$70),"")</f>
        <v/>
      </c>
      <c r="AM15" s="63" t="str">
        <f>IF(AND('Mapa de Riesgos'!$Y$71="Muy Alta",'Mapa de Riesgos'!$AA$71="Catastrófico"),CONCATENATE("R10C",'Mapa de Riesgos'!$O$71),"")</f>
        <v/>
      </c>
      <c r="AN15" s="83"/>
      <c r="AO15" s="519"/>
      <c r="AP15" s="520"/>
      <c r="AQ15" s="520"/>
      <c r="AR15" s="520"/>
      <c r="AS15" s="520"/>
      <c r="AT15" s="521"/>
      <c r="AU15" s="83"/>
      <c r="AV15" s="83"/>
      <c r="AW15" s="83"/>
      <c r="AX15" s="83"/>
      <c r="AY15" s="83"/>
      <c r="AZ15" s="83"/>
      <c r="BA15" s="83"/>
      <c r="BB15" s="83"/>
      <c r="BC15" s="83"/>
      <c r="BD15" s="83"/>
      <c r="BE15" s="83"/>
      <c r="BF15" s="83"/>
      <c r="BG15" s="83"/>
      <c r="BH15" s="83"/>
      <c r="BI15" s="83"/>
      <c r="BJ15" s="83"/>
      <c r="BK15" s="83"/>
      <c r="BL15" s="83"/>
      <c r="BM15" s="83"/>
      <c r="BN15" s="83"/>
      <c r="BO15" s="83"/>
      <c r="BP15" s="83"/>
      <c r="BQ15" s="83"/>
      <c r="BR15" s="83"/>
      <c r="BS15" s="83"/>
      <c r="BT15" s="83"/>
      <c r="BU15" s="83"/>
      <c r="BV15" s="83"/>
      <c r="BW15" s="83"/>
      <c r="BX15" s="83"/>
    </row>
    <row r="16" spans="1:91" ht="15" customHeight="1">
      <c r="A16" s="83"/>
      <c r="B16" s="411"/>
      <c r="C16" s="411"/>
      <c r="D16" s="412"/>
      <c r="E16" s="506" t="s">
        <v>169</v>
      </c>
      <c r="F16" s="507"/>
      <c r="G16" s="507"/>
      <c r="H16" s="507"/>
      <c r="I16" s="507"/>
      <c r="J16" s="64" t="str">
        <f>IF(AND('Mapa de Riesgos'!$Y$12="Alta",'Mapa de Riesgos'!$AA$12="Leve"),CONCATENATE("R1C",'Mapa de Riesgos'!$O$12),"")</f>
        <v/>
      </c>
      <c r="K16" s="65" t="str">
        <f>IF(AND('Mapa de Riesgos'!$Y$13="Alta",'Mapa de Riesgos'!$AA$13="Leve"),CONCATENATE("R1C",'Mapa de Riesgos'!$O$13),"")</f>
        <v/>
      </c>
      <c r="L16" s="65" t="str">
        <f>IF(AND('Mapa de Riesgos'!$Y$14="Alta",'Mapa de Riesgos'!$AA$14="Leve"),CONCATENATE("R1C",'Mapa de Riesgos'!$O$14),"")</f>
        <v/>
      </c>
      <c r="M16" s="65" t="str">
        <f>IF(AND('Mapa de Riesgos'!$Y$15="Alta",'Mapa de Riesgos'!$AA$15="Leve"),CONCATENATE("R1C",'Mapa de Riesgos'!$O$15),"")</f>
        <v/>
      </c>
      <c r="N16" s="65" t="str">
        <f>IF(AND('Mapa de Riesgos'!$Y$16="Alta",'Mapa de Riesgos'!$AA$16="Leve"),CONCATENATE("R1C",'Mapa de Riesgos'!$O$16),"")</f>
        <v/>
      </c>
      <c r="O16" s="66" t="str">
        <f>IF(AND('Mapa de Riesgos'!$Y$17="Alta",'Mapa de Riesgos'!$AA$17="Leve"),CONCATENATE("R1C",'Mapa de Riesgos'!$O$17),"")</f>
        <v/>
      </c>
      <c r="P16" s="64" t="str">
        <f>IF(AND('Mapa de Riesgos'!$Y$12="Alta",'Mapa de Riesgos'!$AA$12="Menor"),CONCATENATE("R1C",'Mapa de Riesgos'!$O$12),"")</f>
        <v/>
      </c>
      <c r="Q16" s="65" t="str">
        <f>IF(AND('Mapa de Riesgos'!$Y$13="Alta",'Mapa de Riesgos'!$AA$13="Menor"),CONCATENATE("R1C",'Mapa de Riesgos'!$O$13),"")</f>
        <v/>
      </c>
      <c r="R16" s="65" t="str">
        <f>IF(AND('Mapa de Riesgos'!$Y$14="Alta",'Mapa de Riesgos'!$AA$14="Menor"),CONCATENATE("R1C",'Mapa de Riesgos'!$O$14),"")</f>
        <v/>
      </c>
      <c r="S16" s="65" t="str">
        <f>IF(AND('Mapa de Riesgos'!$Y$15="Alta",'Mapa de Riesgos'!$AA$15="Menor"),CONCATENATE("R1C",'Mapa de Riesgos'!$O$15),"")</f>
        <v/>
      </c>
      <c r="T16" s="65" t="str">
        <f>IF(AND('Mapa de Riesgos'!$Y$16="Alta",'Mapa de Riesgos'!$AA$16="Menor"),CONCATENATE("R1C",'Mapa de Riesgos'!$O$16),"")</f>
        <v/>
      </c>
      <c r="U16" s="66" t="str">
        <f>IF(AND('Mapa de Riesgos'!$Y$17="Alta",'Mapa de Riesgos'!$AA$17="Menor"),CONCATENATE("R1C",'Mapa de Riesgos'!$O$17),"")</f>
        <v/>
      </c>
      <c r="V16" s="46" t="str">
        <f>IF(AND('Mapa de Riesgos'!$Y$12="Alta",'Mapa de Riesgos'!$AA$12="Moderado"),CONCATENATE("R1C",'Mapa de Riesgos'!$O$12),"")</f>
        <v/>
      </c>
      <c r="W16" s="47" t="str">
        <f>IF(AND('Mapa de Riesgos'!$Y$13="Alta",'Mapa de Riesgos'!$AA$13="Moderado"),CONCATENATE("R1C",'Mapa de Riesgos'!$O$13),"")</f>
        <v/>
      </c>
      <c r="X16" s="47" t="str">
        <f>IF(AND('Mapa de Riesgos'!$Y$14="Alta",'Mapa de Riesgos'!$AA$14="Moderado"),CONCATENATE("R1C",'Mapa de Riesgos'!$O$14),"")</f>
        <v/>
      </c>
      <c r="Y16" s="47" t="str">
        <f>IF(AND('Mapa de Riesgos'!$Y$15="Alta",'Mapa de Riesgos'!$AA$15="Moderado"),CONCATENATE("R1C",'Mapa de Riesgos'!$O$15),"")</f>
        <v/>
      </c>
      <c r="Z16" s="47" t="str">
        <f>IF(AND('Mapa de Riesgos'!$Y$16="Alta",'Mapa de Riesgos'!$AA$16="Moderado"),CONCATENATE("R1C",'Mapa de Riesgos'!$O$16),"")</f>
        <v/>
      </c>
      <c r="AA16" s="48" t="str">
        <f>IF(AND('Mapa de Riesgos'!$Y$17="Alta",'Mapa de Riesgos'!$AA$17="Moderado"),CONCATENATE("R1C",'Mapa de Riesgos'!$O$17),"")</f>
        <v/>
      </c>
      <c r="AB16" s="46" t="str">
        <f>IF(AND('Mapa de Riesgos'!$Y$12="Alta",'Mapa de Riesgos'!$AA$12="Mayor"),CONCATENATE("R1C",'Mapa de Riesgos'!$O$12),"")</f>
        <v/>
      </c>
      <c r="AC16" s="47" t="str">
        <f>IF(AND('Mapa de Riesgos'!$Y$13="Alta",'Mapa de Riesgos'!$AA$13="Mayor"),CONCATENATE("R1C",'Mapa de Riesgos'!$O$13),"")</f>
        <v/>
      </c>
      <c r="AD16" s="47" t="str">
        <f>IF(AND('Mapa de Riesgos'!$Y$14="Alta",'Mapa de Riesgos'!$AA$14="Mayor"),CONCATENATE("R1C",'Mapa de Riesgos'!$O$14),"")</f>
        <v/>
      </c>
      <c r="AE16" s="47" t="str">
        <f>IF(AND('Mapa de Riesgos'!$Y$15="Alta",'Mapa de Riesgos'!$AA$15="Mayor"),CONCATENATE("R1C",'Mapa de Riesgos'!$O$15),"")</f>
        <v/>
      </c>
      <c r="AF16" s="47" t="str">
        <f>IF(AND('Mapa de Riesgos'!$Y$16="Alta",'Mapa de Riesgos'!$AA$16="Mayor"),CONCATENATE("R1C",'Mapa de Riesgos'!$O$16),"")</f>
        <v/>
      </c>
      <c r="AG16" s="48" t="str">
        <f>IF(AND('Mapa de Riesgos'!$Y$17="Alta",'Mapa de Riesgos'!$AA$17="Mayor"),CONCATENATE("R1C",'Mapa de Riesgos'!$O$17),"")</f>
        <v/>
      </c>
      <c r="AH16" s="49" t="str">
        <f>IF(AND('Mapa de Riesgos'!$Y$12="Alta",'Mapa de Riesgos'!$AA$12="Catastrófico"),CONCATENATE("R1C",'Mapa de Riesgos'!$O$12),"")</f>
        <v/>
      </c>
      <c r="AI16" s="50" t="str">
        <f>IF(AND('Mapa de Riesgos'!$Y$13="Alta",'Mapa de Riesgos'!$AA$13="Catastrófico"),CONCATENATE("R1C",'Mapa de Riesgos'!$O$13),"")</f>
        <v/>
      </c>
      <c r="AJ16" s="50" t="str">
        <f>IF(AND('Mapa de Riesgos'!$Y$14="Alta",'Mapa de Riesgos'!$AA$14="Catastrófico"),CONCATENATE("R1C",'Mapa de Riesgos'!$O$14),"")</f>
        <v/>
      </c>
      <c r="AK16" s="50" t="str">
        <f>IF(AND('Mapa de Riesgos'!$Y$15="Alta",'Mapa de Riesgos'!$AA$15="Catastrófico"),CONCATENATE("R1C",'Mapa de Riesgos'!$O$15),"")</f>
        <v/>
      </c>
      <c r="AL16" s="50" t="str">
        <f>IF(AND('Mapa de Riesgos'!$Y$16="Alta",'Mapa de Riesgos'!$AA$16="Catastrófico"),CONCATENATE("R1C",'Mapa de Riesgos'!$O$16),"")</f>
        <v/>
      </c>
      <c r="AM16" s="51" t="str">
        <f>IF(AND('Mapa de Riesgos'!$Y$17="Alta",'Mapa de Riesgos'!$AA$17="Catastrófico"),CONCATENATE("R1C",'Mapa de Riesgos'!$O$17),"")</f>
        <v/>
      </c>
      <c r="AN16" s="83"/>
      <c r="AO16" s="497" t="s">
        <v>170</v>
      </c>
      <c r="AP16" s="498"/>
      <c r="AQ16" s="498"/>
      <c r="AR16" s="498"/>
      <c r="AS16" s="498"/>
      <c r="AT16" s="499"/>
      <c r="AU16" s="83"/>
      <c r="AV16" s="83"/>
      <c r="AW16" s="83"/>
      <c r="AX16" s="83"/>
      <c r="AY16" s="83"/>
      <c r="AZ16" s="83"/>
      <c r="BA16" s="83"/>
      <c r="BB16" s="83"/>
      <c r="BC16" s="83"/>
      <c r="BD16" s="83"/>
      <c r="BE16" s="83"/>
      <c r="BF16" s="83"/>
      <c r="BG16" s="83"/>
      <c r="BH16" s="83"/>
      <c r="BI16" s="83"/>
      <c r="BJ16" s="83"/>
      <c r="BK16" s="83"/>
      <c r="BL16" s="83"/>
      <c r="BM16" s="83"/>
      <c r="BN16" s="83"/>
      <c r="BO16" s="83"/>
      <c r="BP16" s="83"/>
      <c r="BQ16" s="83"/>
      <c r="BR16" s="83"/>
      <c r="BS16" s="83"/>
      <c r="BT16" s="83"/>
      <c r="BU16" s="83"/>
      <c r="BV16" s="83"/>
      <c r="BW16" s="83"/>
      <c r="BX16" s="83"/>
    </row>
    <row r="17" spans="1:76" ht="15" customHeight="1">
      <c r="A17" s="83"/>
      <c r="B17" s="411"/>
      <c r="C17" s="411"/>
      <c r="D17" s="412"/>
      <c r="E17" s="508"/>
      <c r="F17" s="509"/>
      <c r="G17" s="509"/>
      <c r="H17" s="509"/>
      <c r="I17" s="509"/>
      <c r="J17" s="67" t="str">
        <f>IF(AND('Mapa de Riesgos'!$Y$18="Alta",'Mapa de Riesgos'!$AA$18="Leve"),CONCATENATE("R2C",'Mapa de Riesgos'!$O$18),"")</f>
        <v/>
      </c>
      <c r="K17" s="68" t="str">
        <f>IF(AND('Mapa de Riesgos'!$Y$19="Alta",'Mapa de Riesgos'!$AA$19="Leve"),CONCATENATE("R2C",'Mapa de Riesgos'!$O$19),"")</f>
        <v/>
      </c>
      <c r="L17" s="68" t="str">
        <f>IF(AND('Mapa de Riesgos'!$Y$20="Alta",'Mapa de Riesgos'!$AA$20="Leve"),CONCATENATE("R2C",'Mapa de Riesgos'!$O$20),"")</f>
        <v/>
      </c>
      <c r="M17" s="68" t="str">
        <f>IF(AND('Mapa de Riesgos'!$Y$21="Alta",'Mapa de Riesgos'!$AA$21="Leve"),CONCATENATE("R2C",'Mapa de Riesgos'!$O$21),"")</f>
        <v/>
      </c>
      <c r="N17" s="68" t="str">
        <f>IF(AND('Mapa de Riesgos'!$Y$22="Alta",'Mapa de Riesgos'!$AA$22="Leve"),CONCATENATE("R2C",'Mapa de Riesgos'!$O$22),"")</f>
        <v/>
      </c>
      <c r="O17" s="69" t="str">
        <f>IF(AND('Mapa de Riesgos'!$Y$23="Alta",'Mapa de Riesgos'!$AA$23="Leve"),CONCATENATE("R2C",'Mapa de Riesgos'!$O$23),"")</f>
        <v/>
      </c>
      <c r="P17" s="67" t="str">
        <f>IF(AND('Mapa de Riesgos'!$Y$18="Alta",'Mapa de Riesgos'!$AA$18="Menor"),CONCATENATE("R2C",'Mapa de Riesgos'!$O$18),"")</f>
        <v/>
      </c>
      <c r="Q17" s="68" t="str">
        <f>IF(AND('Mapa de Riesgos'!$Y$19="Alta",'Mapa de Riesgos'!$AA$19="Menor"),CONCATENATE("R2C",'Mapa de Riesgos'!$O$19),"")</f>
        <v/>
      </c>
      <c r="R17" s="68" t="str">
        <f>IF(AND('Mapa de Riesgos'!$Y$20="Alta",'Mapa de Riesgos'!$AA$20="Menor"),CONCATENATE("R2C",'Mapa de Riesgos'!$O$20),"")</f>
        <v/>
      </c>
      <c r="S17" s="68" t="str">
        <f>IF(AND('Mapa de Riesgos'!$Y$21="Alta",'Mapa de Riesgos'!$AA$21="Menor"),CONCATENATE("R2C",'Mapa de Riesgos'!$O$21),"")</f>
        <v/>
      </c>
      <c r="T17" s="68" t="str">
        <f>IF(AND('Mapa de Riesgos'!$Y$22="Alta",'Mapa de Riesgos'!$AA$22="Menor"),CONCATENATE("R2C",'Mapa de Riesgos'!$O$22),"")</f>
        <v/>
      </c>
      <c r="U17" s="69" t="str">
        <f>IF(AND('Mapa de Riesgos'!$Y$23="Alta",'Mapa de Riesgos'!$AA$23="Menor"),CONCATENATE("R2C",'Mapa de Riesgos'!$O$23),"")</f>
        <v/>
      </c>
      <c r="V17" s="52" t="str">
        <f>IF(AND('Mapa de Riesgos'!$Y$18="Alta",'Mapa de Riesgos'!$AA$18="Moderado"),CONCATENATE("R2C",'Mapa de Riesgos'!$O$18),"")</f>
        <v/>
      </c>
      <c r="W17" s="53" t="str">
        <f>IF(AND('Mapa de Riesgos'!$Y$19="Alta",'Mapa de Riesgos'!$AA$19="Moderado"),CONCATENATE("R2C",'Mapa de Riesgos'!$O$19),"")</f>
        <v/>
      </c>
      <c r="X17" s="53" t="str">
        <f>IF(AND('Mapa de Riesgos'!$Y$20="Alta",'Mapa de Riesgos'!$AA$20="Moderado"),CONCATENATE("R2C",'Mapa de Riesgos'!$O$20),"")</f>
        <v/>
      </c>
      <c r="Y17" s="53" t="str">
        <f>IF(AND('Mapa de Riesgos'!$Y$21="Alta",'Mapa de Riesgos'!$AA$21="Moderado"),CONCATENATE("R2C",'Mapa de Riesgos'!$O$21),"")</f>
        <v/>
      </c>
      <c r="Z17" s="53" t="str">
        <f>IF(AND('Mapa de Riesgos'!$Y$22="Alta",'Mapa de Riesgos'!$AA$22="Moderado"),CONCATENATE("R2C",'Mapa de Riesgos'!$O$22),"")</f>
        <v/>
      </c>
      <c r="AA17" s="54" t="str">
        <f>IF(AND('Mapa de Riesgos'!$Y$23="Alta",'Mapa de Riesgos'!$AA$23="Moderado"),CONCATENATE("R2C",'Mapa de Riesgos'!$O$23),"")</f>
        <v/>
      </c>
      <c r="AB17" s="52" t="str">
        <f>IF(AND('Mapa de Riesgos'!$Y$18="Alta",'Mapa de Riesgos'!$AA$18="Mayor"),CONCATENATE("R2C",'Mapa de Riesgos'!$O$18),"")</f>
        <v/>
      </c>
      <c r="AC17" s="53" t="str">
        <f>IF(AND('Mapa de Riesgos'!$Y$19="Alta",'Mapa de Riesgos'!$AA$19="Mayor"),CONCATENATE("R2C",'Mapa de Riesgos'!$O$19),"")</f>
        <v/>
      </c>
      <c r="AD17" s="53" t="str">
        <f>IF(AND('Mapa de Riesgos'!$Y$20="Alta",'Mapa de Riesgos'!$AA$20="Mayor"),CONCATENATE("R2C",'Mapa de Riesgos'!$O$20),"")</f>
        <v/>
      </c>
      <c r="AE17" s="53" t="str">
        <f>IF(AND('Mapa de Riesgos'!$Y$21="Alta",'Mapa de Riesgos'!$AA$21="Mayor"),CONCATENATE("R2C",'Mapa de Riesgos'!$O$21),"")</f>
        <v/>
      </c>
      <c r="AF17" s="53" t="str">
        <f>IF(AND('Mapa de Riesgos'!$Y$22="Alta",'Mapa de Riesgos'!$AA$22="Mayor"),CONCATENATE("R2C",'Mapa de Riesgos'!$O$22),"")</f>
        <v/>
      </c>
      <c r="AG17" s="54" t="str">
        <f>IF(AND('Mapa de Riesgos'!$Y$23="Alta",'Mapa de Riesgos'!$AA$23="Mayor"),CONCATENATE("R2C",'Mapa de Riesgos'!$O$23),"")</f>
        <v/>
      </c>
      <c r="AH17" s="55" t="str">
        <f>IF(AND('Mapa de Riesgos'!$Y$18="Alta",'Mapa de Riesgos'!$AA$18="Catastrófico"),CONCATENATE("R2C",'Mapa de Riesgos'!$O$18),"")</f>
        <v/>
      </c>
      <c r="AI17" s="56" t="str">
        <f>IF(AND('Mapa de Riesgos'!$Y$19="Alta",'Mapa de Riesgos'!$AA$19="Catastrófico"),CONCATENATE("R2C",'Mapa de Riesgos'!$O$19),"")</f>
        <v/>
      </c>
      <c r="AJ17" s="56" t="str">
        <f>IF(AND('Mapa de Riesgos'!$Y$20="Alta",'Mapa de Riesgos'!$AA$20="Catastrófico"),CONCATENATE("R2C",'Mapa de Riesgos'!$O$20),"")</f>
        <v/>
      </c>
      <c r="AK17" s="56" t="str">
        <f>IF(AND('Mapa de Riesgos'!$Y$21="Alta",'Mapa de Riesgos'!$AA$21="Catastrófico"),CONCATENATE("R2C",'Mapa de Riesgos'!$O$21),"")</f>
        <v/>
      </c>
      <c r="AL17" s="56" t="str">
        <f>IF(AND('Mapa de Riesgos'!$Y$22="Alta",'Mapa de Riesgos'!$AA$22="Catastrófico"),CONCATENATE("R2C",'Mapa de Riesgos'!$O$22),"")</f>
        <v/>
      </c>
      <c r="AM17" s="57" t="str">
        <f>IF(AND('Mapa de Riesgos'!$Y$23="Alta",'Mapa de Riesgos'!$AA$23="Catastrófico"),CONCATENATE("R2C",'Mapa de Riesgos'!$O$23),"")</f>
        <v/>
      </c>
      <c r="AN17" s="83"/>
      <c r="AO17" s="500"/>
      <c r="AP17" s="501"/>
      <c r="AQ17" s="501"/>
      <c r="AR17" s="501"/>
      <c r="AS17" s="501"/>
      <c r="AT17" s="502"/>
      <c r="AU17" s="83"/>
      <c r="AV17" s="83"/>
      <c r="AW17" s="83"/>
      <c r="AX17" s="83"/>
      <c r="AY17" s="83"/>
      <c r="AZ17" s="83"/>
      <c r="BA17" s="83"/>
      <c r="BB17" s="83"/>
      <c r="BC17" s="83"/>
      <c r="BD17" s="83"/>
      <c r="BE17" s="83"/>
      <c r="BF17" s="83"/>
      <c r="BG17" s="83"/>
      <c r="BH17" s="83"/>
      <c r="BI17" s="83"/>
      <c r="BJ17" s="83"/>
      <c r="BK17" s="83"/>
      <c r="BL17" s="83"/>
      <c r="BM17" s="83"/>
      <c r="BN17" s="83"/>
      <c r="BO17" s="83"/>
      <c r="BP17" s="83"/>
      <c r="BQ17" s="83"/>
      <c r="BR17" s="83"/>
      <c r="BS17" s="83"/>
      <c r="BT17" s="83"/>
      <c r="BU17" s="83"/>
      <c r="BV17" s="83"/>
      <c r="BW17" s="83"/>
      <c r="BX17" s="83"/>
    </row>
    <row r="18" spans="1:76" ht="15" customHeight="1">
      <c r="A18" s="83"/>
      <c r="B18" s="411"/>
      <c r="C18" s="411"/>
      <c r="D18" s="412"/>
      <c r="E18" s="510"/>
      <c r="F18" s="509"/>
      <c r="G18" s="509"/>
      <c r="H18" s="509"/>
      <c r="I18" s="509"/>
      <c r="J18" s="67" t="str">
        <f>IF(AND('Mapa de Riesgos'!$Y$24="Alta",'Mapa de Riesgos'!$AA$24="Leve"),CONCATENATE("R3C",'Mapa de Riesgos'!$O$24),"")</f>
        <v/>
      </c>
      <c r="K18" s="68" t="str">
        <f>IF(AND('Mapa de Riesgos'!$Y$25="Alta",'Mapa de Riesgos'!$AA$25="Leve"),CONCATENATE("R3C",'Mapa de Riesgos'!$O$25),"")</f>
        <v/>
      </c>
      <c r="L18" s="68" t="str">
        <f>IF(AND('Mapa de Riesgos'!$Y$26="Alta",'Mapa de Riesgos'!$AA$26="Leve"),CONCATENATE("R3C",'Mapa de Riesgos'!$O$26),"")</f>
        <v/>
      </c>
      <c r="M18" s="68" t="str">
        <f>IF(AND('Mapa de Riesgos'!$Y$27="Alta",'Mapa de Riesgos'!$AA$27="Leve"),CONCATENATE("R3C",'Mapa de Riesgos'!$O$27),"")</f>
        <v/>
      </c>
      <c r="N18" s="68" t="str">
        <f>IF(AND('Mapa de Riesgos'!$Y$28="Alta",'Mapa de Riesgos'!$AA$28="Leve"),CONCATENATE("R3C",'Mapa de Riesgos'!$O$28),"")</f>
        <v/>
      </c>
      <c r="O18" s="69" t="str">
        <f>IF(AND('Mapa de Riesgos'!$Y$29="Alta",'Mapa de Riesgos'!$AA$29="Leve"),CONCATENATE("R3C",'Mapa de Riesgos'!$O$29),"")</f>
        <v/>
      </c>
      <c r="P18" s="67" t="str">
        <f>IF(AND('Mapa de Riesgos'!$Y$24="Alta",'Mapa de Riesgos'!$AA$24="Menor"),CONCATENATE("R3C",'Mapa de Riesgos'!$O$24),"")</f>
        <v/>
      </c>
      <c r="Q18" s="68" t="str">
        <f>IF(AND('Mapa de Riesgos'!$Y$25="Alta",'Mapa de Riesgos'!$AA$25="Menor"),CONCATENATE("R3C",'Mapa de Riesgos'!$O$25),"")</f>
        <v/>
      </c>
      <c r="R18" s="68" t="str">
        <f>IF(AND('Mapa de Riesgos'!$Y$26="Alta",'Mapa de Riesgos'!$AA$26="Menor"),CONCATENATE("R3C",'Mapa de Riesgos'!$O$26),"")</f>
        <v/>
      </c>
      <c r="S18" s="68" t="str">
        <f>IF(AND('Mapa de Riesgos'!$Y$27="Alta",'Mapa de Riesgos'!$AA$27="Menor"),CONCATENATE("R3C",'Mapa de Riesgos'!$O$27),"")</f>
        <v/>
      </c>
      <c r="T18" s="68" t="str">
        <f>IF(AND('Mapa de Riesgos'!$Y$28="Alta",'Mapa de Riesgos'!$AA$28="Menor"),CONCATENATE("R3C",'Mapa de Riesgos'!$O$28),"")</f>
        <v/>
      </c>
      <c r="U18" s="69" t="str">
        <f>IF(AND('Mapa de Riesgos'!$Y$29="Alta",'Mapa de Riesgos'!$AA$29="Menor"),CONCATENATE("R3C",'Mapa de Riesgos'!$O$29),"")</f>
        <v/>
      </c>
      <c r="V18" s="52" t="str">
        <f>IF(AND('Mapa de Riesgos'!$Y$24="Alta",'Mapa de Riesgos'!$AA$24="Moderado"),CONCATENATE("R3C",'Mapa de Riesgos'!$O$24),"")</f>
        <v/>
      </c>
      <c r="W18" s="53" t="str">
        <f>IF(AND('Mapa de Riesgos'!$Y$25="Alta",'Mapa de Riesgos'!$AA$25="Moderado"),CONCATENATE("R3C",'Mapa de Riesgos'!$O$25),"")</f>
        <v/>
      </c>
      <c r="X18" s="53" t="str">
        <f>IF(AND('Mapa de Riesgos'!$Y$26="Alta",'Mapa de Riesgos'!$AA$26="Moderado"),CONCATENATE("R3C",'Mapa de Riesgos'!$O$26),"")</f>
        <v/>
      </c>
      <c r="Y18" s="53" t="str">
        <f>IF(AND('Mapa de Riesgos'!$Y$27="Alta",'Mapa de Riesgos'!$AA$27="Moderado"),CONCATENATE("R3C",'Mapa de Riesgos'!$O$27),"")</f>
        <v/>
      </c>
      <c r="Z18" s="53" t="str">
        <f>IF(AND('Mapa de Riesgos'!$Y$28="Alta",'Mapa de Riesgos'!$AA$28="Moderado"),CONCATENATE("R3C",'Mapa de Riesgos'!$O$28),"")</f>
        <v/>
      </c>
      <c r="AA18" s="54" t="str">
        <f>IF(AND('Mapa de Riesgos'!$Y$29="Alta",'Mapa de Riesgos'!$AA$29="Moderado"),CONCATENATE("R3C",'Mapa de Riesgos'!$O$29),"")</f>
        <v/>
      </c>
      <c r="AB18" s="52" t="str">
        <f>IF(AND('Mapa de Riesgos'!$Y$24="Alta",'Mapa de Riesgos'!$AA$24="Mayor"),CONCATENATE("R3C",'Mapa de Riesgos'!$O$24),"")</f>
        <v/>
      </c>
      <c r="AC18" s="53" t="str">
        <f>IF(AND('Mapa de Riesgos'!$Y$25="Alta",'Mapa de Riesgos'!$AA$25="Mayor"),CONCATENATE("R3C",'Mapa de Riesgos'!$O$25),"")</f>
        <v/>
      </c>
      <c r="AD18" s="53" t="str">
        <f>IF(AND('Mapa de Riesgos'!$Y$26="Alta",'Mapa de Riesgos'!$AA$26="Mayor"),CONCATENATE("R3C",'Mapa de Riesgos'!$O$26),"")</f>
        <v/>
      </c>
      <c r="AE18" s="53" t="str">
        <f>IF(AND('Mapa de Riesgos'!$Y$27="Alta",'Mapa de Riesgos'!$AA$27="Mayor"),CONCATENATE("R3C",'Mapa de Riesgos'!$O$27),"")</f>
        <v/>
      </c>
      <c r="AF18" s="53" t="str">
        <f>IF(AND('Mapa de Riesgos'!$Y$28="Alta",'Mapa de Riesgos'!$AA$28="Mayor"),CONCATENATE("R3C",'Mapa de Riesgos'!$O$28),"")</f>
        <v/>
      </c>
      <c r="AG18" s="54" t="str">
        <f>IF(AND('Mapa de Riesgos'!$Y$29="Alta",'Mapa de Riesgos'!$AA$29="Mayor"),CONCATENATE("R3C",'Mapa de Riesgos'!$O$29),"")</f>
        <v/>
      </c>
      <c r="AH18" s="55" t="str">
        <f>IF(AND('Mapa de Riesgos'!$Y$24="Alta",'Mapa de Riesgos'!$AA$24="Catastrófico"),CONCATENATE("R3C",'Mapa de Riesgos'!$O$24),"")</f>
        <v/>
      </c>
      <c r="AI18" s="56" t="str">
        <f>IF(AND('Mapa de Riesgos'!$Y$25="Alta",'Mapa de Riesgos'!$AA$25="Catastrófico"),CONCATENATE("R3C",'Mapa de Riesgos'!$O$25),"")</f>
        <v/>
      </c>
      <c r="AJ18" s="56" t="str">
        <f>IF(AND('Mapa de Riesgos'!$Y$26="Alta",'Mapa de Riesgos'!$AA$26="Catastrófico"),CONCATENATE("R3C",'Mapa de Riesgos'!$O$26),"")</f>
        <v/>
      </c>
      <c r="AK18" s="56" t="str">
        <f>IF(AND('Mapa de Riesgos'!$Y$27="Alta",'Mapa de Riesgos'!$AA$27="Catastrófico"),CONCATENATE("R3C",'Mapa de Riesgos'!$O$27),"")</f>
        <v/>
      </c>
      <c r="AL18" s="56" t="str">
        <f>IF(AND('Mapa de Riesgos'!$Y$28="Alta",'Mapa de Riesgos'!$AA$28="Catastrófico"),CONCATENATE("R3C",'Mapa de Riesgos'!$O$28),"")</f>
        <v/>
      </c>
      <c r="AM18" s="57" t="str">
        <f>IF(AND('Mapa de Riesgos'!$Y$29="Alta",'Mapa de Riesgos'!$AA$29="Catastrófico"),CONCATENATE("R3C",'Mapa de Riesgos'!$O$29),"")</f>
        <v/>
      </c>
      <c r="AN18" s="83"/>
      <c r="AO18" s="500"/>
      <c r="AP18" s="501"/>
      <c r="AQ18" s="501"/>
      <c r="AR18" s="501"/>
      <c r="AS18" s="501"/>
      <c r="AT18" s="502"/>
      <c r="AU18" s="83"/>
      <c r="AV18" s="83"/>
      <c r="AW18" s="83"/>
      <c r="AX18" s="83"/>
      <c r="AY18" s="83"/>
      <c r="AZ18" s="83"/>
      <c r="BA18" s="83"/>
      <c r="BB18" s="83"/>
      <c r="BC18" s="83"/>
      <c r="BD18" s="83"/>
      <c r="BE18" s="83"/>
      <c r="BF18" s="83"/>
      <c r="BG18" s="83"/>
      <c r="BH18" s="83"/>
      <c r="BI18" s="83"/>
      <c r="BJ18" s="83"/>
      <c r="BK18" s="83"/>
      <c r="BL18" s="83"/>
      <c r="BM18" s="83"/>
      <c r="BN18" s="83"/>
      <c r="BO18" s="83"/>
      <c r="BP18" s="83"/>
      <c r="BQ18" s="83"/>
      <c r="BR18" s="83"/>
      <c r="BS18" s="83"/>
      <c r="BT18" s="83"/>
      <c r="BU18" s="83"/>
      <c r="BV18" s="83"/>
      <c r="BW18" s="83"/>
      <c r="BX18" s="83"/>
    </row>
    <row r="19" spans="1:76" ht="15" customHeight="1">
      <c r="A19" s="83"/>
      <c r="B19" s="411"/>
      <c r="C19" s="411"/>
      <c r="D19" s="412"/>
      <c r="E19" s="510"/>
      <c r="F19" s="509"/>
      <c r="G19" s="509"/>
      <c r="H19" s="509"/>
      <c r="I19" s="509"/>
      <c r="J19" s="67" t="str">
        <f>IF(AND('Mapa de Riesgos'!$Y$30="Alta",'Mapa de Riesgos'!$AA$30="Leve"),CONCATENATE("R4C",'Mapa de Riesgos'!$O$30),"")</f>
        <v/>
      </c>
      <c r="K19" s="68" t="str">
        <f>IF(AND('Mapa de Riesgos'!$Y$31="Alta",'Mapa de Riesgos'!$AA$31="Leve"),CONCATENATE("R4C",'Mapa de Riesgos'!$O$31),"")</f>
        <v/>
      </c>
      <c r="L19" s="68" t="str">
        <f>IF(AND('Mapa de Riesgos'!$Y$32="Alta",'Mapa de Riesgos'!$AA$32="Leve"),CONCATENATE("R4C",'Mapa de Riesgos'!$O$32),"")</f>
        <v/>
      </c>
      <c r="M19" s="68" t="str">
        <f>IF(AND('Mapa de Riesgos'!$Y$33="Alta",'Mapa de Riesgos'!$AA$33="Leve"),CONCATENATE("R4C",'Mapa de Riesgos'!$O$33),"")</f>
        <v/>
      </c>
      <c r="N19" s="68" t="str">
        <f>IF(AND('Mapa de Riesgos'!$Y$34="Alta",'Mapa de Riesgos'!$AA$34="Leve"),CONCATENATE("R4C",'Mapa de Riesgos'!$O$34),"")</f>
        <v/>
      </c>
      <c r="O19" s="69" t="str">
        <f>IF(AND('Mapa de Riesgos'!$Y$35="Alta",'Mapa de Riesgos'!$AA$35="Leve"),CONCATENATE("R4C",'Mapa de Riesgos'!$O$35),"")</f>
        <v/>
      </c>
      <c r="P19" s="67" t="str">
        <f>IF(AND('Mapa de Riesgos'!$Y$30="Alta",'Mapa de Riesgos'!$AA$30="Menor"),CONCATENATE("R4C",'Mapa de Riesgos'!$O$30),"")</f>
        <v/>
      </c>
      <c r="Q19" s="68" t="str">
        <f>IF(AND('Mapa de Riesgos'!$Y$31="Alta",'Mapa de Riesgos'!$AA$31="Menor"),CONCATENATE("R4C",'Mapa de Riesgos'!$O$31),"")</f>
        <v/>
      </c>
      <c r="R19" s="68" t="str">
        <f>IF(AND('Mapa de Riesgos'!$Y$32="Alta",'Mapa de Riesgos'!$AA$32="Menor"),CONCATENATE("R4C",'Mapa de Riesgos'!$O$32),"")</f>
        <v/>
      </c>
      <c r="S19" s="68" t="str">
        <f>IF(AND('Mapa de Riesgos'!$Y$33="Alta",'Mapa de Riesgos'!$AA$33="Menor"),CONCATENATE("R4C",'Mapa de Riesgos'!$O$33),"")</f>
        <v/>
      </c>
      <c r="T19" s="68" t="str">
        <f>IF(AND('Mapa de Riesgos'!$Y$34="Alta",'Mapa de Riesgos'!$AA$34="Menor"),CONCATENATE("R4C",'Mapa de Riesgos'!$O$34),"")</f>
        <v/>
      </c>
      <c r="U19" s="69" t="str">
        <f>IF(AND('Mapa de Riesgos'!$Y$35="Alta",'Mapa de Riesgos'!$AA$35="Menor"),CONCATENATE("R4C",'Mapa de Riesgos'!$O$35),"")</f>
        <v/>
      </c>
      <c r="V19" s="52" t="str">
        <f>IF(AND('Mapa de Riesgos'!$Y$30="Alta",'Mapa de Riesgos'!$AA$30="Moderado"),CONCATENATE("R4C",'Mapa de Riesgos'!$O$30),"")</f>
        <v/>
      </c>
      <c r="W19" s="53" t="str">
        <f>IF(AND('Mapa de Riesgos'!$Y$31="Alta",'Mapa de Riesgos'!$AA$31="Moderado"),CONCATENATE("R4C",'Mapa de Riesgos'!$O$31),"")</f>
        <v/>
      </c>
      <c r="X19" s="53" t="str">
        <f>IF(AND('Mapa de Riesgos'!$Y$32="Alta",'Mapa de Riesgos'!$AA$32="Moderado"),CONCATENATE("R4C",'Mapa de Riesgos'!$O$32),"")</f>
        <v/>
      </c>
      <c r="Y19" s="53" t="str">
        <f>IF(AND('Mapa de Riesgos'!$Y$33="Alta",'Mapa de Riesgos'!$AA$33="Moderado"),CONCATENATE("R4C",'Mapa de Riesgos'!$O$33),"")</f>
        <v/>
      </c>
      <c r="Z19" s="53" t="str">
        <f>IF(AND('Mapa de Riesgos'!$Y$34="Alta",'Mapa de Riesgos'!$AA$34="Moderado"),CONCATENATE("R4C",'Mapa de Riesgos'!$O$34),"")</f>
        <v/>
      </c>
      <c r="AA19" s="54" t="str">
        <f>IF(AND('Mapa de Riesgos'!$Y$35="Alta",'Mapa de Riesgos'!$AA$35="Moderado"),CONCATENATE("R4C",'Mapa de Riesgos'!$O$35),"")</f>
        <v/>
      </c>
      <c r="AB19" s="52" t="str">
        <f>IF(AND('Mapa de Riesgos'!$Y$30="Alta",'Mapa de Riesgos'!$AA$30="Mayor"),CONCATENATE("R4C",'Mapa de Riesgos'!$O$30),"")</f>
        <v/>
      </c>
      <c r="AC19" s="53" t="str">
        <f>IF(AND('Mapa de Riesgos'!$Y$31="Alta",'Mapa de Riesgos'!$AA$31="Mayor"),CONCATENATE("R4C",'Mapa de Riesgos'!$O$31),"")</f>
        <v/>
      </c>
      <c r="AD19" s="53" t="str">
        <f>IF(AND('Mapa de Riesgos'!$Y$32="Alta",'Mapa de Riesgos'!$AA$32="Mayor"),CONCATENATE("R4C",'Mapa de Riesgos'!$O$32),"")</f>
        <v/>
      </c>
      <c r="AE19" s="53" t="str">
        <f>IF(AND('Mapa de Riesgos'!$Y$33="Alta",'Mapa de Riesgos'!$AA$33="Mayor"),CONCATENATE("R4C",'Mapa de Riesgos'!$O$33),"")</f>
        <v/>
      </c>
      <c r="AF19" s="53" t="str">
        <f>IF(AND('Mapa de Riesgos'!$Y$34="Alta",'Mapa de Riesgos'!$AA$34="Mayor"),CONCATENATE("R4C",'Mapa de Riesgos'!$O$34),"")</f>
        <v/>
      </c>
      <c r="AG19" s="54" t="str">
        <f>IF(AND('Mapa de Riesgos'!$Y$35="Alta",'Mapa de Riesgos'!$AA$35="Mayor"),CONCATENATE("R4C",'Mapa de Riesgos'!$O$35),"")</f>
        <v/>
      </c>
      <c r="AH19" s="55" t="str">
        <f>IF(AND('Mapa de Riesgos'!$Y$30="Alta",'Mapa de Riesgos'!$AA$30="Catastrófico"),CONCATENATE("R4C",'Mapa de Riesgos'!$O$30),"")</f>
        <v/>
      </c>
      <c r="AI19" s="56" t="str">
        <f>IF(AND('Mapa de Riesgos'!$Y$31="Alta",'Mapa de Riesgos'!$AA$31="Catastrófico"),CONCATENATE("R4C",'Mapa de Riesgos'!$O$31),"")</f>
        <v/>
      </c>
      <c r="AJ19" s="56" t="str">
        <f>IF(AND('Mapa de Riesgos'!$Y$32="Alta",'Mapa de Riesgos'!$AA$32="Catastrófico"),CONCATENATE("R4C",'Mapa de Riesgos'!$O$32),"")</f>
        <v/>
      </c>
      <c r="AK19" s="56" t="str">
        <f>IF(AND('Mapa de Riesgos'!$Y$33="Alta",'Mapa de Riesgos'!$AA$33="Catastrófico"),CONCATENATE("R4C",'Mapa de Riesgos'!$O$33),"")</f>
        <v/>
      </c>
      <c r="AL19" s="56" t="str">
        <f>IF(AND('Mapa de Riesgos'!$Y$34="Alta",'Mapa de Riesgos'!$AA$34="Catastrófico"),CONCATENATE("R4C",'Mapa de Riesgos'!$O$34),"")</f>
        <v/>
      </c>
      <c r="AM19" s="57" t="str">
        <f>IF(AND('Mapa de Riesgos'!$Y$35="Alta",'Mapa de Riesgos'!$AA$35="Catastrófico"),CONCATENATE("R4C",'Mapa de Riesgos'!$O$35),"")</f>
        <v/>
      </c>
      <c r="AN19" s="83"/>
      <c r="AO19" s="500"/>
      <c r="AP19" s="501"/>
      <c r="AQ19" s="501"/>
      <c r="AR19" s="501"/>
      <c r="AS19" s="501"/>
      <c r="AT19" s="502"/>
      <c r="AU19" s="83"/>
      <c r="AV19" s="83"/>
      <c r="AW19" s="83"/>
      <c r="AX19" s="83"/>
      <c r="AY19" s="83"/>
      <c r="AZ19" s="83"/>
      <c r="BA19" s="83"/>
      <c r="BB19" s="83"/>
      <c r="BC19" s="83"/>
      <c r="BD19" s="83"/>
      <c r="BE19" s="83"/>
      <c r="BF19" s="83"/>
      <c r="BG19" s="83"/>
      <c r="BH19" s="83"/>
      <c r="BI19" s="83"/>
      <c r="BJ19" s="83"/>
      <c r="BK19" s="83"/>
      <c r="BL19" s="83"/>
      <c r="BM19" s="83"/>
      <c r="BN19" s="83"/>
      <c r="BO19" s="83"/>
      <c r="BP19" s="83"/>
      <c r="BQ19" s="83"/>
      <c r="BR19" s="83"/>
      <c r="BS19" s="83"/>
      <c r="BT19" s="83"/>
      <c r="BU19" s="83"/>
      <c r="BV19" s="83"/>
      <c r="BW19" s="83"/>
      <c r="BX19" s="83"/>
    </row>
    <row r="20" spans="1:76" ht="15" customHeight="1">
      <c r="A20" s="83"/>
      <c r="B20" s="411"/>
      <c r="C20" s="411"/>
      <c r="D20" s="412"/>
      <c r="E20" s="510"/>
      <c r="F20" s="509"/>
      <c r="G20" s="509"/>
      <c r="H20" s="509"/>
      <c r="I20" s="509"/>
      <c r="J20" s="67" t="str">
        <f>IF(AND('Mapa de Riesgos'!$Y$36="Alta",'Mapa de Riesgos'!$AA$36="Leve"),CONCATENATE("R5C",'Mapa de Riesgos'!$O$36),"")</f>
        <v/>
      </c>
      <c r="K20" s="68" t="str">
        <f>IF(AND('Mapa de Riesgos'!$Y$37="Alta",'Mapa de Riesgos'!$AA$37="Leve"),CONCATENATE("R5C",'Mapa de Riesgos'!$O$37),"")</f>
        <v/>
      </c>
      <c r="L20" s="68" t="str">
        <f>IF(AND('Mapa de Riesgos'!$Y$38="Alta",'Mapa de Riesgos'!$AA$38="Leve"),CONCATENATE("R5C",'Mapa de Riesgos'!$O$38),"")</f>
        <v/>
      </c>
      <c r="M20" s="68" t="str">
        <f>IF(AND('Mapa de Riesgos'!$Y$39="Alta",'Mapa de Riesgos'!$AA$39="Leve"),CONCATENATE("R5C",'Mapa de Riesgos'!$O$39),"")</f>
        <v/>
      </c>
      <c r="N20" s="68" t="str">
        <f>IF(AND('Mapa de Riesgos'!$Y$40="Alta",'Mapa de Riesgos'!$AA$40="Leve"),CONCATENATE("R5C",'Mapa de Riesgos'!$O$40),"")</f>
        <v/>
      </c>
      <c r="O20" s="69" t="str">
        <f>IF(AND('Mapa de Riesgos'!$Y$41="Alta",'Mapa de Riesgos'!$AA$41="Leve"),CONCATENATE("R5C",'Mapa de Riesgos'!$O$41),"")</f>
        <v/>
      </c>
      <c r="P20" s="67" t="str">
        <f>IF(AND('Mapa de Riesgos'!$Y$36="Alta",'Mapa de Riesgos'!$AA$36="Menor"),CONCATENATE("R5C",'Mapa de Riesgos'!$O$36),"")</f>
        <v/>
      </c>
      <c r="Q20" s="68" t="str">
        <f>IF(AND('Mapa de Riesgos'!$Y$37="Alta",'Mapa de Riesgos'!$AA$37="Menor"),CONCATENATE("R5C",'Mapa de Riesgos'!$O$37),"")</f>
        <v/>
      </c>
      <c r="R20" s="68" t="str">
        <f>IF(AND('Mapa de Riesgos'!$Y$38="Alta",'Mapa de Riesgos'!$AA$38="Menor"),CONCATENATE("R5C",'Mapa de Riesgos'!$O$38),"")</f>
        <v/>
      </c>
      <c r="S20" s="68" t="str">
        <f>IF(AND('Mapa de Riesgos'!$Y$39="Alta",'Mapa de Riesgos'!$AA$39="Menor"),CONCATENATE("R5C",'Mapa de Riesgos'!$O$39),"")</f>
        <v/>
      </c>
      <c r="T20" s="68" t="str">
        <f>IF(AND('Mapa de Riesgos'!$Y$40="Alta",'Mapa de Riesgos'!$AA$40="Menor"),CONCATENATE("R5C",'Mapa de Riesgos'!$O$40),"")</f>
        <v/>
      </c>
      <c r="U20" s="69" t="str">
        <f>IF(AND('Mapa de Riesgos'!$Y$41="Alta",'Mapa de Riesgos'!$AA$41="Menor"),CONCATENATE("R5C",'Mapa de Riesgos'!$O$41),"")</f>
        <v/>
      </c>
      <c r="V20" s="52" t="str">
        <f>IF(AND('Mapa de Riesgos'!$Y$36="Alta",'Mapa de Riesgos'!$AA$36="Moderado"),CONCATENATE("R5C",'Mapa de Riesgos'!$O$36),"")</f>
        <v/>
      </c>
      <c r="W20" s="53" t="str">
        <f>IF(AND('Mapa de Riesgos'!$Y$37="Alta",'Mapa de Riesgos'!$AA$37="Moderado"),CONCATENATE("R5C",'Mapa de Riesgos'!$O$37),"")</f>
        <v/>
      </c>
      <c r="X20" s="53" t="str">
        <f>IF(AND('Mapa de Riesgos'!$Y$38="Alta",'Mapa de Riesgos'!$AA$38="Moderado"),CONCATENATE("R5C",'Mapa de Riesgos'!$O$38),"")</f>
        <v/>
      </c>
      <c r="Y20" s="53" t="str">
        <f>IF(AND('Mapa de Riesgos'!$Y$39="Alta",'Mapa de Riesgos'!$AA$39="Moderado"),CONCATENATE("R5C",'Mapa de Riesgos'!$O$39),"")</f>
        <v/>
      </c>
      <c r="Z20" s="53" t="str">
        <f>IF(AND('Mapa de Riesgos'!$Y$40="Alta",'Mapa de Riesgos'!$AA$40="Moderado"),CONCATENATE("R5C",'Mapa de Riesgos'!$O$40),"")</f>
        <v/>
      </c>
      <c r="AA20" s="54" t="str">
        <f>IF(AND('Mapa de Riesgos'!$Y$41="Alta",'Mapa de Riesgos'!$AA$41="Moderado"),CONCATENATE("R5C",'Mapa de Riesgos'!$O$41),"")</f>
        <v/>
      </c>
      <c r="AB20" s="52" t="str">
        <f>IF(AND('Mapa de Riesgos'!$Y$36="Alta",'Mapa de Riesgos'!$AA$36="Mayor"),CONCATENATE("R5C",'Mapa de Riesgos'!$O$36),"")</f>
        <v/>
      </c>
      <c r="AC20" s="53" t="str">
        <f>IF(AND('Mapa de Riesgos'!$Y$37="Alta",'Mapa de Riesgos'!$AA$37="Mayor"),CONCATENATE("R5C",'Mapa de Riesgos'!$O$37),"")</f>
        <v/>
      </c>
      <c r="AD20" s="53" t="str">
        <f>IF(AND('Mapa de Riesgos'!$Y$38="Alta",'Mapa de Riesgos'!$AA$38="Mayor"),CONCATENATE("R5C",'Mapa de Riesgos'!$O$38),"")</f>
        <v/>
      </c>
      <c r="AE20" s="53" t="str">
        <f>IF(AND('Mapa de Riesgos'!$Y$39="Alta",'Mapa de Riesgos'!$AA$39="Mayor"),CONCATENATE("R5C",'Mapa de Riesgos'!$O$39),"")</f>
        <v/>
      </c>
      <c r="AF20" s="53" t="str">
        <f>IF(AND('Mapa de Riesgos'!$Y$40="Alta",'Mapa de Riesgos'!$AA$40="Mayor"),CONCATENATE("R5C",'Mapa de Riesgos'!$O$40),"")</f>
        <v/>
      </c>
      <c r="AG20" s="54" t="str">
        <f>IF(AND('Mapa de Riesgos'!$Y$41="Alta",'Mapa de Riesgos'!$AA$41="Mayor"),CONCATENATE("R5C",'Mapa de Riesgos'!$O$41),"")</f>
        <v/>
      </c>
      <c r="AH20" s="55" t="str">
        <f>IF(AND('Mapa de Riesgos'!$Y$36="Alta",'Mapa de Riesgos'!$AA$36="Catastrófico"),CONCATENATE("R5C",'Mapa de Riesgos'!$O$36),"")</f>
        <v/>
      </c>
      <c r="AI20" s="56" t="str">
        <f>IF(AND('Mapa de Riesgos'!$Y$37="Alta",'Mapa de Riesgos'!$AA$37="Catastrófico"),CONCATENATE("R5C",'Mapa de Riesgos'!$O$37),"")</f>
        <v/>
      </c>
      <c r="AJ20" s="56" t="str">
        <f>IF(AND('Mapa de Riesgos'!$Y$38="Alta",'Mapa de Riesgos'!$AA$38="Catastrófico"),CONCATENATE("R5C",'Mapa de Riesgos'!$O$38),"")</f>
        <v/>
      </c>
      <c r="AK20" s="56" t="str">
        <f>IF(AND('Mapa de Riesgos'!$Y$39="Alta",'Mapa de Riesgos'!$AA$39="Catastrófico"),CONCATENATE("R5C",'Mapa de Riesgos'!$O$39),"")</f>
        <v/>
      </c>
      <c r="AL20" s="56" t="str">
        <f>IF(AND('Mapa de Riesgos'!$Y$40="Alta",'Mapa de Riesgos'!$AA$40="Catastrófico"),CONCATENATE("R5C",'Mapa de Riesgos'!$O$40),"")</f>
        <v/>
      </c>
      <c r="AM20" s="57" t="str">
        <f>IF(AND('Mapa de Riesgos'!$Y$41="Alta",'Mapa de Riesgos'!$AA$41="Catastrófico"),CONCATENATE("R5C",'Mapa de Riesgos'!$O$41),"")</f>
        <v/>
      </c>
      <c r="AN20" s="83"/>
      <c r="AO20" s="500"/>
      <c r="AP20" s="501"/>
      <c r="AQ20" s="501"/>
      <c r="AR20" s="501"/>
      <c r="AS20" s="501"/>
      <c r="AT20" s="502"/>
      <c r="AU20" s="83"/>
      <c r="AV20" s="83"/>
      <c r="AW20" s="83"/>
      <c r="AX20" s="83"/>
      <c r="AY20" s="83"/>
      <c r="AZ20" s="83"/>
      <c r="BA20" s="83"/>
      <c r="BB20" s="83"/>
      <c r="BC20" s="83"/>
      <c r="BD20" s="83"/>
      <c r="BE20" s="83"/>
      <c r="BF20" s="83"/>
      <c r="BG20" s="83"/>
      <c r="BH20" s="83"/>
      <c r="BI20" s="83"/>
      <c r="BJ20" s="83"/>
      <c r="BK20" s="83"/>
      <c r="BL20" s="83"/>
      <c r="BM20" s="83"/>
      <c r="BN20" s="83"/>
      <c r="BO20" s="83"/>
      <c r="BP20" s="83"/>
      <c r="BQ20" s="83"/>
      <c r="BR20" s="83"/>
      <c r="BS20" s="83"/>
      <c r="BT20" s="83"/>
      <c r="BU20" s="83"/>
      <c r="BV20" s="83"/>
      <c r="BW20" s="83"/>
      <c r="BX20" s="83"/>
    </row>
    <row r="21" spans="1:76" ht="15" customHeight="1">
      <c r="A21" s="83"/>
      <c r="B21" s="411"/>
      <c r="C21" s="411"/>
      <c r="D21" s="412"/>
      <c r="E21" s="510"/>
      <c r="F21" s="509"/>
      <c r="G21" s="509"/>
      <c r="H21" s="509"/>
      <c r="I21" s="509"/>
      <c r="J21" s="67" t="str">
        <f>IF(AND('Mapa de Riesgos'!$Y$42="Alta",'Mapa de Riesgos'!$AA$42="Leve"),CONCATENATE("R6C",'Mapa de Riesgos'!$O$42),"")</f>
        <v/>
      </c>
      <c r="K21" s="68" t="str">
        <f>IF(AND('Mapa de Riesgos'!$Y$43="Alta",'Mapa de Riesgos'!$AA$43="Leve"),CONCATENATE("R6C",'Mapa de Riesgos'!$O$43),"")</f>
        <v/>
      </c>
      <c r="L21" s="68" t="str">
        <f>IF(AND('Mapa de Riesgos'!$Y$44="Alta",'Mapa de Riesgos'!$AA$44="Leve"),CONCATENATE("R6C",'Mapa de Riesgos'!$O$44),"")</f>
        <v/>
      </c>
      <c r="M21" s="68" t="str">
        <f>IF(AND('Mapa de Riesgos'!$Y$45="Alta",'Mapa de Riesgos'!$AA$45="Leve"),CONCATENATE("R6C",'Mapa de Riesgos'!$O$45),"")</f>
        <v/>
      </c>
      <c r="N21" s="68" t="str">
        <f>IF(AND('Mapa de Riesgos'!$Y$46="Alta",'Mapa de Riesgos'!$AA$46="Leve"),CONCATENATE("R6C",'Mapa de Riesgos'!$O$46),"")</f>
        <v/>
      </c>
      <c r="O21" s="69" t="str">
        <f>IF(AND('Mapa de Riesgos'!$Y$47="Alta",'Mapa de Riesgos'!$AA$47="Leve"),CONCATENATE("R6C",'Mapa de Riesgos'!$O$47),"")</f>
        <v/>
      </c>
      <c r="P21" s="67" t="str">
        <f>IF(AND('Mapa de Riesgos'!$Y$42="Alta",'Mapa de Riesgos'!$AA$42="Menor"),CONCATENATE("R6C",'Mapa de Riesgos'!$O$42),"")</f>
        <v/>
      </c>
      <c r="Q21" s="68" t="str">
        <f>IF(AND('Mapa de Riesgos'!$Y$43="Alta",'Mapa de Riesgos'!$AA$43="Menor"),CONCATENATE("R6C",'Mapa de Riesgos'!$O$43),"")</f>
        <v/>
      </c>
      <c r="R21" s="68" t="str">
        <f>IF(AND('Mapa de Riesgos'!$Y$44="Alta",'Mapa de Riesgos'!$AA$44="Menor"),CONCATENATE("R6C",'Mapa de Riesgos'!$O$44),"")</f>
        <v/>
      </c>
      <c r="S21" s="68" t="str">
        <f>IF(AND('Mapa de Riesgos'!$Y$45="Alta",'Mapa de Riesgos'!$AA$45="Menor"),CONCATENATE("R6C",'Mapa de Riesgos'!$O$45),"")</f>
        <v/>
      </c>
      <c r="T21" s="68" t="str">
        <f>IF(AND('Mapa de Riesgos'!$Y$46="Alta",'Mapa de Riesgos'!$AA$46="Menor"),CONCATENATE("R6C",'Mapa de Riesgos'!$O$46),"")</f>
        <v/>
      </c>
      <c r="U21" s="69" t="str">
        <f>IF(AND('Mapa de Riesgos'!$Y$47="Alta",'Mapa de Riesgos'!$AA$47="Menor"),CONCATENATE("R6C",'Mapa de Riesgos'!$O$47),"")</f>
        <v/>
      </c>
      <c r="V21" s="52" t="str">
        <f>IF(AND('Mapa de Riesgos'!$Y$42="Alta",'Mapa de Riesgos'!$AA$42="Moderado"),CONCATENATE("R6C",'Mapa de Riesgos'!$O$42),"")</f>
        <v/>
      </c>
      <c r="W21" s="53" t="str">
        <f>IF(AND('Mapa de Riesgos'!$Y$43="Alta",'Mapa de Riesgos'!$AA$43="Moderado"),CONCATENATE("R6C",'Mapa de Riesgos'!$O$43),"")</f>
        <v/>
      </c>
      <c r="X21" s="53" t="str">
        <f>IF(AND('Mapa de Riesgos'!$Y$44="Alta",'Mapa de Riesgos'!$AA$44="Moderado"),CONCATENATE("R6C",'Mapa de Riesgos'!$O$44),"")</f>
        <v/>
      </c>
      <c r="Y21" s="53" t="str">
        <f>IF(AND('Mapa de Riesgos'!$Y$45="Alta",'Mapa de Riesgos'!$AA$45="Moderado"),CONCATENATE("R6C",'Mapa de Riesgos'!$O$45),"")</f>
        <v/>
      </c>
      <c r="Z21" s="53" t="str">
        <f>IF(AND('Mapa de Riesgos'!$Y$46="Alta",'Mapa de Riesgos'!$AA$46="Moderado"),CONCATENATE("R6C",'Mapa de Riesgos'!$O$46),"")</f>
        <v/>
      </c>
      <c r="AA21" s="54" t="str">
        <f>IF(AND('Mapa de Riesgos'!$Y$47="Alta",'Mapa de Riesgos'!$AA$47="Moderado"),CONCATENATE("R6C",'Mapa de Riesgos'!$O$47),"")</f>
        <v/>
      </c>
      <c r="AB21" s="52" t="str">
        <f>IF(AND('Mapa de Riesgos'!$Y$42="Alta",'Mapa de Riesgos'!$AA$42="Mayor"),CONCATENATE("R6C",'Mapa de Riesgos'!$O$42),"")</f>
        <v/>
      </c>
      <c r="AC21" s="53" t="str">
        <f>IF(AND('Mapa de Riesgos'!$Y$43="Alta",'Mapa de Riesgos'!$AA$43="Mayor"),CONCATENATE("R6C",'Mapa de Riesgos'!$O$43),"")</f>
        <v/>
      </c>
      <c r="AD21" s="53" t="str">
        <f>IF(AND('Mapa de Riesgos'!$Y$44="Alta",'Mapa de Riesgos'!$AA$44="Mayor"),CONCATENATE("R6C",'Mapa de Riesgos'!$O$44),"")</f>
        <v/>
      </c>
      <c r="AE21" s="53" t="str">
        <f>IF(AND('Mapa de Riesgos'!$Y$45="Alta",'Mapa de Riesgos'!$AA$45="Mayor"),CONCATENATE("R6C",'Mapa de Riesgos'!$O$45),"")</f>
        <v/>
      </c>
      <c r="AF21" s="53" t="str">
        <f>IF(AND('Mapa de Riesgos'!$Y$46="Alta",'Mapa de Riesgos'!$AA$46="Mayor"),CONCATENATE("R6C",'Mapa de Riesgos'!$O$46),"")</f>
        <v/>
      </c>
      <c r="AG21" s="54" t="str">
        <f>IF(AND('Mapa de Riesgos'!$Y$47="Alta",'Mapa de Riesgos'!$AA$47="Mayor"),CONCATENATE("R6C",'Mapa de Riesgos'!$O$47),"")</f>
        <v/>
      </c>
      <c r="AH21" s="55" t="str">
        <f>IF(AND('Mapa de Riesgos'!$Y$42="Alta",'Mapa de Riesgos'!$AA$42="Catastrófico"),CONCATENATE("R6C",'Mapa de Riesgos'!$O$42),"")</f>
        <v/>
      </c>
      <c r="AI21" s="56" t="str">
        <f>IF(AND('Mapa de Riesgos'!$Y$43="Alta",'Mapa de Riesgos'!$AA$43="Catastrófico"),CONCATENATE("R6C",'Mapa de Riesgos'!$O$43),"")</f>
        <v/>
      </c>
      <c r="AJ21" s="56" t="str">
        <f>IF(AND('Mapa de Riesgos'!$Y$44="Alta",'Mapa de Riesgos'!$AA$44="Catastrófico"),CONCATENATE("R6C",'Mapa de Riesgos'!$O$44),"")</f>
        <v/>
      </c>
      <c r="AK21" s="56" t="str">
        <f>IF(AND('Mapa de Riesgos'!$Y$45="Alta",'Mapa de Riesgos'!$AA$45="Catastrófico"),CONCATENATE("R6C",'Mapa de Riesgos'!$O$45),"")</f>
        <v/>
      </c>
      <c r="AL21" s="56" t="str">
        <f>IF(AND('Mapa de Riesgos'!$Y$46="Alta",'Mapa de Riesgos'!$AA$46="Catastrófico"),CONCATENATE("R6C",'Mapa de Riesgos'!$O$46),"")</f>
        <v/>
      </c>
      <c r="AM21" s="57" t="str">
        <f>IF(AND('Mapa de Riesgos'!$Y$47="Alta",'Mapa de Riesgos'!$AA$47="Catastrófico"),CONCATENATE("R6C",'Mapa de Riesgos'!$O$47),"")</f>
        <v/>
      </c>
      <c r="AN21" s="83"/>
      <c r="AO21" s="500"/>
      <c r="AP21" s="501"/>
      <c r="AQ21" s="501"/>
      <c r="AR21" s="501"/>
      <c r="AS21" s="501"/>
      <c r="AT21" s="502"/>
      <c r="AU21" s="83"/>
      <c r="AV21" s="83"/>
      <c r="AW21" s="83"/>
      <c r="AX21" s="83"/>
      <c r="AY21" s="83"/>
      <c r="AZ21" s="83"/>
      <c r="BA21" s="83"/>
      <c r="BB21" s="83"/>
      <c r="BC21" s="83"/>
      <c r="BD21" s="83"/>
      <c r="BE21" s="83"/>
      <c r="BF21" s="83"/>
      <c r="BG21" s="83"/>
      <c r="BH21" s="83"/>
      <c r="BI21" s="83"/>
      <c r="BJ21" s="83"/>
      <c r="BK21" s="83"/>
      <c r="BL21" s="83"/>
      <c r="BM21" s="83"/>
      <c r="BN21" s="83"/>
      <c r="BO21" s="83"/>
      <c r="BP21" s="83"/>
      <c r="BQ21" s="83"/>
      <c r="BR21" s="83"/>
      <c r="BS21" s="83"/>
      <c r="BT21" s="83"/>
      <c r="BU21" s="83"/>
      <c r="BV21" s="83"/>
      <c r="BW21" s="83"/>
      <c r="BX21" s="83"/>
    </row>
    <row r="22" spans="1:76" ht="15" customHeight="1">
      <c r="A22" s="83"/>
      <c r="B22" s="411"/>
      <c r="C22" s="411"/>
      <c r="D22" s="412"/>
      <c r="E22" s="510"/>
      <c r="F22" s="509"/>
      <c r="G22" s="509"/>
      <c r="H22" s="509"/>
      <c r="I22" s="509"/>
      <c r="J22" s="67" t="str">
        <f>IF(AND('Mapa de Riesgos'!$Y$48="Alta",'Mapa de Riesgos'!$AA$48="Leve"),CONCATENATE("R7C",'Mapa de Riesgos'!$O$48),"")</f>
        <v/>
      </c>
      <c r="K22" s="68" t="str">
        <f>IF(AND('Mapa de Riesgos'!$Y$49="Alta",'Mapa de Riesgos'!$AA$49="Leve"),CONCATENATE("R7C",'Mapa de Riesgos'!$O$49),"")</f>
        <v/>
      </c>
      <c r="L22" s="68" t="str">
        <f>IF(AND('Mapa de Riesgos'!$Y$50="Alta",'Mapa de Riesgos'!$AA$50="Leve"),CONCATENATE("R7C",'Mapa de Riesgos'!$O$50),"")</f>
        <v/>
      </c>
      <c r="M22" s="68" t="str">
        <f>IF(AND('Mapa de Riesgos'!$Y$51="Alta",'Mapa de Riesgos'!$AA$51="Leve"),CONCATENATE("R7C",'Mapa de Riesgos'!$O$51),"")</f>
        <v/>
      </c>
      <c r="N22" s="68" t="str">
        <f>IF(AND('Mapa de Riesgos'!$Y$52="Alta",'Mapa de Riesgos'!$AA$52="Leve"),CONCATENATE("R7C",'Mapa de Riesgos'!$O$52),"")</f>
        <v/>
      </c>
      <c r="O22" s="69" t="str">
        <f>IF(AND('Mapa de Riesgos'!$Y$53="Alta",'Mapa de Riesgos'!$AA$53="Leve"),CONCATENATE("R7C",'Mapa de Riesgos'!$O$53),"")</f>
        <v/>
      </c>
      <c r="P22" s="67" t="str">
        <f>IF(AND('Mapa de Riesgos'!$Y$48="Alta",'Mapa de Riesgos'!$AA$48="Menor"),CONCATENATE("R7C",'Mapa de Riesgos'!$O$48),"")</f>
        <v/>
      </c>
      <c r="Q22" s="68" t="str">
        <f>IF(AND('Mapa de Riesgos'!$Y$49="Alta",'Mapa de Riesgos'!$AA$49="Menor"),CONCATENATE("R7C",'Mapa de Riesgos'!$O$49),"")</f>
        <v/>
      </c>
      <c r="R22" s="68" t="str">
        <f>IF(AND('Mapa de Riesgos'!$Y$50="Alta",'Mapa de Riesgos'!$AA$50="Menor"),CONCATENATE("R7C",'Mapa de Riesgos'!$O$50),"")</f>
        <v/>
      </c>
      <c r="S22" s="68" t="str">
        <f>IF(AND('Mapa de Riesgos'!$Y$51="Alta",'Mapa de Riesgos'!$AA$51="Menor"),CONCATENATE("R7C",'Mapa de Riesgos'!$O$51),"")</f>
        <v/>
      </c>
      <c r="T22" s="68" t="str">
        <f>IF(AND('Mapa de Riesgos'!$Y$52="Alta",'Mapa de Riesgos'!$AA$52="Menor"),CONCATENATE("R7C",'Mapa de Riesgos'!$O$52),"")</f>
        <v/>
      </c>
      <c r="U22" s="69" t="str">
        <f>IF(AND('Mapa de Riesgos'!$Y$53="Alta",'Mapa de Riesgos'!$AA$53="Menor"),CONCATENATE("R7C",'Mapa de Riesgos'!$O$53),"")</f>
        <v/>
      </c>
      <c r="V22" s="52" t="str">
        <f>IF(AND('Mapa de Riesgos'!$Y$48="Alta",'Mapa de Riesgos'!$AA$48="Moderado"),CONCATENATE("R7C",'Mapa de Riesgos'!$O$48),"")</f>
        <v/>
      </c>
      <c r="W22" s="53" t="str">
        <f>IF(AND('Mapa de Riesgos'!$Y$49="Alta",'Mapa de Riesgos'!$AA$49="Moderado"),CONCATENATE("R7C",'Mapa de Riesgos'!$O$49),"")</f>
        <v/>
      </c>
      <c r="X22" s="53" t="str">
        <f>IF(AND('Mapa de Riesgos'!$Y$50="Alta",'Mapa de Riesgos'!$AA$50="Moderado"),CONCATENATE("R7C",'Mapa de Riesgos'!$O$50),"")</f>
        <v/>
      </c>
      <c r="Y22" s="53" t="str">
        <f>IF(AND('Mapa de Riesgos'!$Y$51="Alta",'Mapa de Riesgos'!$AA$51="Moderado"),CONCATENATE("R7C",'Mapa de Riesgos'!$O$51),"")</f>
        <v/>
      </c>
      <c r="Z22" s="53" t="str">
        <f>IF(AND('Mapa de Riesgos'!$Y$52="Alta",'Mapa de Riesgos'!$AA$52="Moderado"),CONCATENATE("R7C",'Mapa de Riesgos'!$O$52),"")</f>
        <v/>
      </c>
      <c r="AA22" s="54" t="str">
        <f>IF(AND('Mapa de Riesgos'!$Y$53="Alta",'Mapa de Riesgos'!$AA$53="Moderado"),CONCATENATE("R7C",'Mapa de Riesgos'!$O$53),"")</f>
        <v/>
      </c>
      <c r="AB22" s="52" t="str">
        <f>IF(AND('Mapa de Riesgos'!$Y$48="Alta",'Mapa de Riesgos'!$AA$48="Mayor"),CONCATENATE("R7C",'Mapa de Riesgos'!$O$48),"")</f>
        <v/>
      </c>
      <c r="AC22" s="53" t="str">
        <f>IF(AND('Mapa de Riesgos'!$Y$49="Alta",'Mapa de Riesgos'!$AA$49="Mayor"),CONCATENATE("R7C",'Mapa de Riesgos'!$O$49),"")</f>
        <v/>
      </c>
      <c r="AD22" s="53" t="str">
        <f>IF(AND('Mapa de Riesgos'!$Y$50="Alta",'Mapa de Riesgos'!$AA$50="Mayor"),CONCATENATE("R7C",'Mapa de Riesgos'!$O$50),"")</f>
        <v/>
      </c>
      <c r="AE22" s="53" t="str">
        <f>IF(AND('Mapa de Riesgos'!$Y$51="Alta",'Mapa de Riesgos'!$AA$51="Mayor"),CONCATENATE("R7C",'Mapa de Riesgos'!$O$51),"")</f>
        <v/>
      </c>
      <c r="AF22" s="53" t="str">
        <f>IF(AND('Mapa de Riesgos'!$Y$52="Alta",'Mapa de Riesgos'!$AA$52="Mayor"),CONCATENATE("R7C",'Mapa de Riesgos'!$O$52),"")</f>
        <v/>
      </c>
      <c r="AG22" s="54" t="str">
        <f>IF(AND('Mapa de Riesgos'!$Y$53="Alta",'Mapa de Riesgos'!$AA$53="Mayor"),CONCATENATE("R7C",'Mapa de Riesgos'!$O$53),"")</f>
        <v/>
      </c>
      <c r="AH22" s="55" t="str">
        <f>IF(AND('Mapa de Riesgos'!$Y$48="Alta",'Mapa de Riesgos'!$AA$48="Catastrófico"),CONCATENATE("R7C",'Mapa de Riesgos'!$O$48),"")</f>
        <v/>
      </c>
      <c r="AI22" s="56" t="str">
        <f>IF(AND('Mapa de Riesgos'!$Y$49="Alta",'Mapa de Riesgos'!$AA$49="Catastrófico"),CONCATENATE("R7C",'Mapa de Riesgos'!$O$49),"")</f>
        <v/>
      </c>
      <c r="AJ22" s="56" t="str">
        <f>IF(AND('Mapa de Riesgos'!$Y$50="Alta",'Mapa de Riesgos'!$AA$50="Catastrófico"),CONCATENATE("R7C",'Mapa de Riesgos'!$O$50),"")</f>
        <v/>
      </c>
      <c r="AK22" s="56" t="str">
        <f>IF(AND('Mapa de Riesgos'!$Y$51="Alta",'Mapa de Riesgos'!$AA$51="Catastrófico"),CONCATENATE("R7C",'Mapa de Riesgos'!$O$51),"")</f>
        <v/>
      </c>
      <c r="AL22" s="56" t="str">
        <f>IF(AND('Mapa de Riesgos'!$Y$52="Alta",'Mapa de Riesgos'!$AA$52="Catastrófico"),CONCATENATE("R7C",'Mapa de Riesgos'!$O$52),"")</f>
        <v/>
      </c>
      <c r="AM22" s="57" t="str">
        <f>IF(AND('Mapa de Riesgos'!$Y$53="Alta",'Mapa de Riesgos'!$AA$53="Catastrófico"),CONCATENATE("R7C",'Mapa de Riesgos'!$O$53),"")</f>
        <v/>
      </c>
      <c r="AN22" s="83"/>
      <c r="AO22" s="500"/>
      <c r="AP22" s="501"/>
      <c r="AQ22" s="501"/>
      <c r="AR22" s="501"/>
      <c r="AS22" s="501"/>
      <c r="AT22" s="502"/>
      <c r="AU22" s="83"/>
      <c r="AV22" s="83"/>
      <c r="AW22" s="83"/>
      <c r="AX22" s="83"/>
      <c r="AY22" s="83"/>
      <c r="AZ22" s="83"/>
      <c r="BA22" s="83"/>
      <c r="BB22" s="83"/>
      <c r="BC22" s="83"/>
      <c r="BD22" s="83"/>
      <c r="BE22" s="83"/>
      <c r="BF22" s="83"/>
      <c r="BG22" s="83"/>
      <c r="BH22" s="83"/>
      <c r="BI22" s="83"/>
      <c r="BJ22" s="83"/>
      <c r="BK22" s="83"/>
      <c r="BL22" s="83"/>
      <c r="BM22" s="83"/>
      <c r="BN22" s="83"/>
      <c r="BO22" s="83"/>
      <c r="BP22" s="83"/>
      <c r="BQ22" s="83"/>
      <c r="BR22" s="83"/>
      <c r="BS22" s="83"/>
      <c r="BT22" s="83"/>
      <c r="BU22" s="83"/>
      <c r="BV22" s="83"/>
      <c r="BW22" s="83"/>
      <c r="BX22" s="83"/>
    </row>
    <row r="23" spans="1:76" ht="15" customHeight="1">
      <c r="A23" s="83"/>
      <c r="B23" s="411"/>
      <c r="C23" s="411"/>
      <c r="D23" s="412"/>
      <c r="E23" s="510"/>
      <c r="F23" s="509"/>
      <c r="G23" s="509"/>
      <c r="H23" s="509"/>
      <c r="I23" s="509"/>
      <c r="J23" s="67" t="str">
        <f>IF(AND('Mapa de Riesgos'!$Y$54="Alta",'Mapa de Riesgos'!$AA$54="Leve"),CONCATENATE("R8C",'Mapa de Riesgos'!$O$54),"")</f>
        <v/>
      </c>
      <c r="K23" s="68" t="str">
        <f>IF(AND('Mapa de Riesgos'!$Y$55="Alta",'Mapa de Riesgos'!$AA$55="Leve"),CONCATENATE("R8C",'Mapa de Riesgos'!$O$55),"")</f>
        <v/>
      </c>
      <c r="L23" s="68" t="str">
        <f>IF(AND('Mapa de Riesgos'!$Y$56="Alta",'Mapa de Riesgos'!$AA$56="Leve"),CONCATENATE("R8C",'Mapa de Riesgos'!$O$56),"")</f>
        <v/>
      </c>
      <c r="M23" s="68" t="str">
        <f>IF(AND('Mapa de Riesgos'!$Y$57="Alta",'Mapa de Riesgos'!$AA$57="Leve"),CONCATENATE("R8C",'Mapa de Riesgos'!$O$57),"")</f>
        <v/>
      </c>
      <c r="N23" s="68" t="str">
        <f>IF(AND('Mapa de Riesgos'!$Y$58="Alta",'Mapa de Riesgos'!$AA$58="Leve"),CONCATENATE("R8C",'Mapa de Riesgos'!$O$58),"")</f>
        <v/>
      </c>
      <c r="O23" s="69" t="str">
        <f>IF(AND('Mapa de Riesgos'!$Y$59="Alta",'Mapa de Riesgos'!$AA$59="Leve"),CONCATENATE("R8C",'Mapa de Riesgos'!$O$59),"")</f>
        <v/>
      </c>
      <c r="P23" s="67" t="str">
        <f>IF(AND('Mapa de Riesgos'!$Y$54="Alta",'Mapa de Riesgos'!$AA$54="Menor"),CONCATENATE("R8C",'Mapa de Riesgos'!$O$54),"")</f>
        <v/>
      </c>
      <c r="Q23" s="68" t="str">
        <f>IF(AND('Mapa de Riesgos'!$Y$55="Alta",'Mapa de Riesgos'!$AA$55="Menor"),CONCATENATE("R8C",'Mapa de Riesgos'!$O$55),"")</f>
        <v/>
      </c>
      <c r="R23" s="68" t="str">
        <f>IF(AND('Mapa de Riesgos'!$Y$56="Alta",'Mapa de Riesgos'!$AA$56="Menor"),CONCATENATE("R8C",'Mapa de Riesgos'!$O$56),"")</f>
        <v/>
      </c>
      <c r="S23" s="68" t="str">
        <f>IF(AND('Mapa de Riesgos'!$Y$57="Alta",'Mapa de Riesgos'!$AA$57="Menor"),CONCATENATE("R8C",'Mapa de Riesgos'!$O$57),"")</f>
        <v/>
      </c>
      <c r="T23" s="68" t="str">
        <f>IF(AND('Mapa de Riesgos'!$Y$58="Alta",'Mapa de Riesgos'!$AA$58="Menor"),CONCATENATE("R8C",'Mapa de Riesgos'!$O$58),"")</f>
        <v/>
      </c>
      <c r="U23" s="69" t="str">
        <f>IF(AND('Mapa de Riesgos'!$Y$59="Alta",'Mapa de Riesgos'!$AA$59="Menor"),CONCATENATE("R8C",'Mapa de Riesgos'!$O$59),"")</f>
        <v/>
      </c>
      <c r="V23" s="52" t="str">
        <f>IF(AND('Mapa de Riesgos'!$Y$54="Alta",'Mapa de Riesgos'!$AA$54="Moderado"),CONCATENATE("R8C",'Mapa de Riesgos'!$O$54),"")</f>
        <v/>
      </c>
      <c r="W23" s="53" t="str">
        <f>IF(AND('Mapa de Riesgos'!$Y$55="Alta",'Mapa de Riesgos'!$AA$55="Moderado"),CONCATENATE("R8C",'Mapa de Riesgos'!$O$55),"")</f>
        <v/>
      </c>
      <c r="X23" s="53" t="str">
        <f>IF(AND('Mapa de Riesgos'!$Y$56="Alta",'Mapa de Riesgos'!$AA$56="Moderado"),CONCATENATE("R8C",'Mapa de Riesgos'!$O$56),"")</f>
        <v/>
      </c>
      <c r="Y23" s="53" t="str">
        <f>IF(AND('Mapa de Riesgos'!$Y$57="Alta",'Mapa de Riesgos'!$AA$57="Moderado"),CONCATENATE("R8C",'Mapa de Riesgos'!$O$57),"")</f>
        <v/>
      </c>
      <c r="Z23" s="53" t="str">
        <f>IF(AND('Mapa de Riesgos'!$Y$58="Alta",'Mapa de Riesgos'!$AA$58="Moderado"),CONCATENATE("R8C",'Mapa de Riesgos'!$O$58),"")</f>
        <v/>
      </c>
      <c r="AA23" s="54" t="str">
        <f>IF(AND('Mapa de Riesgos'!$Y$59="Alta",'Mapa de Riesgos'!$AA$59="Moderado"),CONCATENATE("R8C",'Mapa de Riesgos'!$O$59),"")</f>
        <v/>
      </c>
      <c r="AB23" s="52" t="str">
        <f>IF(AND('Mapa de Riesgos'!$Y$54="Alta",'Mapa de Riesgos'!$AA$54="Mayor"),CONCATENATE("R8C",'Mapa de Riesgos'!$O$54),"")</f>
        <v/>
      </c>
      <c r="AC23" s="53" t="str">
        <f>IF(AND('Mapa de Riesgos'!$Y$55="Alta",'Mapa de Riesgos'!$AA$55="Mayor"),CONCATENATE("R8C",'Mapa de Riesgos'!$O$55),"")</f>
        <v/>
      </c>
      <c r="AD23" s="53" t="str">
        <f>IF(AND('Mapa de Riesgos'!$Y$56="Alta",'Mapa de Riesgos'!$AA$56="Mayor"),CONCATENATE("R8C",'Mapa de Riesgos'!$O$56),"")</f>
        <v/>
      </c>
      <c r="AE23" s="53" t="str">
        <f>IF(AND('Mapa de Riesgos'!$Y$57="Alta",'Mapa de Riesgos'!$AA$57="Mayor"),CONCATENATE("R8C",'Mapa de Riesgos'!$O$57),"")</f>
        <v/>
      </c>
      <c r="AF23" s="53" t="str">
        <f>IF(AND('Mapa de Riesgos'!$Y$58="Alta",'Mapa de Riesgos'!$AA$58="Mayor"),CONCATENATE("R8C",'Mapa de Riesgos'!$O$58),"")</f>
        <v/>
      </c>
      <c r="AG23" s="54" t="str">
        <f>IF(AND('Mapa de Riesgos'!$Y$59="Alta",'Mapa de Riesgos'!$AA$59="Mayor"),CONCATENATE("R8C",'Mapa de Riesgos'!$O$59),"")</f>
        <v/>
      </c>
      <c r="AH23" s="55" t="str">
        <f>IF(AND('Mapa de Riesgos'!$Y$54="Alta",'Mapa de Riesgos'!$AA$54="Catastrófico"),CONCATENATE("R8C",'Mapa de Riesgos'!$O$54),"")</f>
        <v/>
      </c>
      <c r="AI23" s="56" t="str">
        <f>IF(AND('Mapa de Riesgos'!$Y$55="Alta",'Mapa de Riesgos'!$AA$55="Catastrófico"),CONCATENATE("R8C",'Mapa de Riesgos'!$O$55),"")</f>
        <v/>
      </c>
      <c r="AJ23" s="56" t="str">
        <f>IF(AND('Mapa de Riesgos'!$Y$56="Alta",'Mapa de Riesgos'!$AA$56="Catastrófico"),CONCATENATE("R8C",'Mapa de Riesgos'!$O$56),"")</f>
        <v/>
      </c>
      <c r="AK23" s="56" t="str">
        <f>IF(AND('Mapa de Riesgos'!$Y$57="Alta",'Mapa de Riesgos'!$AA$57="Catastrófico"),CONCATENATE("R8C",'Mapa de Riesgos'!$O$57),"")</f>
        <v/>
      </c>
      <c r="AL23" s="56" t="str">
        <f>IF(AND('Mapa de Riesgos'!$Y$58="Alta",'Mapa de Riesgos'!$AA$58="Catastrófico"),CONCATENATE("R8C",'Mapa de Riesgos'!$O$58),"")</f>
        <v/>
      </c>
      <c r="AM23" s="57" t="str">
        <f>IF(AND('Mapa de Riesgos'!$Y$59="Alta",'Mapa de Riesgos'!$AA$59="Catastrófico"),CONCATENATE("R8C",'Mapa de Riesgos'!$O$59),"")</f>
        <v/>
      </c>
      <c r="AN23" s="83"/>
      <c r="AO23" s="500"/>
      <c r="AP23" s="501"/>
      <c r="AQ23" s="501"/>
      <c r="AR23" s="501"/>
      <c r="AS23" s="501"/>
      <c r="AT23" s="502"/>
      <c r="AU23" s="83"/>
      <c r="AV23" s="83"/>
      <c r="AW23" s="83"/>
      <c r="AX23" s="83"/>
      <c r="AY23" s="83"/>
      <c r="AZ23" s="83"/>
      <c r="BA23" s="83"/>
      <c r="BB23" s="83"/>
      <c r="BC23" s="83"/>
      <c r="BD23" s="83"/>
      <c r="BE23" s="83"/>
      <c r="BF23" s="83"/>
      <c r="BG23" s="83"/>
      <c r="BH23" s="83"/>
      <c r="BI23" s="83"/>
      <c r="BJ23" s="83"/>
      <c r="BK23" s="83"/>
      <c r="BL23" s="83"/>
      <c r="BM23" s="83"/>
      <c r="BN23" s="83"/>
      <c r="BO23" s="83"/>
      <c r="BP23" s="83"/>
      <c r="BQ23" s="83"/>
      <c r="BR23" s="83"/>
      <c r="BS23" s="83"/>
      <c r="BT23" s="83"/>
      <c r="BU23" s="83"/>
      <c r="BV23" s="83"/>
      <c r="BW23" s="83"/>
      <c r="BX23" s="83"/>
    </row>
    <row r="24" spans="1:76" ht="15" customHeight="1">
      <c r="A24" s="83"/>
      <c r="B24" s="411"/>
      <c r="C24" s="411"/>
      <c r="D24" s="412"/>
      <c r="E24" s="510"/>
      <c r="F24" s="509"/>
      <c r="G24" s="509"/>
      <c r="H24" s="509"/>
      <c r="I24" s="509"/>
      <c r="J24" s="67" t="str">
        <f>IF(AND('Mapa de Riesgos'!$Y$60="Alta",'Mapa de Riesgos'!$AA$60="Leve"),CONCATENATE("R9C",'Mapa de Riesgos'!$O$60),"")</f>
        <v/>
      </c>
      <c r="K24" s="68" t="str">
        <f>IF(AND('Mapa de Riesgos'!$Y$61="Alta",'Mapa de Riesgos'!$AA$61="Leve"),CONCATENATE("R9C",'Mapa de Riesgos'!$O$61),"")</f>
        <v/>
      </c>
      <c r="L24" s="68" t="str">
        <f>IF(AND('Mapa de Riesgos'!$Y$62="Alta",'Mapa de Riesgos'!$AA$62="Leve"),CONCATENATE("R9C",'Mapa de Riesgos'!$O$62),"")</f>
        <v/>
      </c>
      <c r="M24" s="68" t="str">
        <f>IF(AND('Mapa de Riesgos'!$Y$63="Alta",'Mapa de Riesgos'!$AA$63="Leve"),CONCATENATE("R9C",'Mapa de Riesgos'!$O$63),"")</f>
        <v/>
      </c>
      <c r="N24" s="68" t="str">
        <f>IF(AND('Mapa de Riesgos'!$Y$64="Alta",'Mapa de Riesgos'!$AA$64="Leve"),CONCATENATE("R9C",'Mapa de Riesgos'!$O$64),"")</f>
        <v/>
      </c>
      <c r="O24" s="69" t="str">
        <f>IF(AND('Mapa de Riesgos'!$Y$65="Alta",'Mapa de Riesgos'!$AA$65="Leve"),CONCATENATE("R9C",'Mapa de Riesgos'!$O$65),"")</f>
        <v/>
      </c>
      <c r="P24" s="67" t="str">
        <f>IF(AND('Mapa de Riesgos'!$Y$60="Alta",'Mapa de Riesgos'!$AA$60="Menor"),CONCATENATE("R9C",'Mapa de Riesgos'!$O$60),"")</f>
        <v/>
      </c>
      <c r="Q24" s="68" t="str">
        <f>IF(AND('Mapa de Riesgos'!$Y$61="Alta",'Mapa de Riesgos'!$AA$61="Menor"),CONCATENATE("R9C",'Mapa de Riesgos'!$O$61),"")</f>
        <v/>
      </c>
      <c r="R24" s="68" t="str">
        <f>IF(AND('Mapa de Riesgos'!$Y$62="Alta",'Mapa de Riesgos'!$AA$62="Menor"),CONCATENATE("R9C",'Mapa de Riesgos'!$O$62),"")</f>
        <v/>
      </c>
      <c r="S24" s="68" t="str">
        <f>IF(AND('Mapa de Riesgos'!$Y$63="Alta",'Mapa de Riesgos'!$AA$63="Menor"),CONCATENATE("R9C",'Mapa de Riesgos'!$O$63),"")</f>
        <v/>
      </c>
      <c r="T24" s="68" t="str">
        <f>IF(AND('Mapa de Riesgos'!$Y$64="Alta",'Mapa de Riesgos'!$AA$64="Menor"),CONCATENATE("R9C",'Mapa de Riesgos'!$O$64),"")</f>
        <v/>
      </c>
      <c r="U24" s="69" t="str">
        <f>IF(AND('Mapa de Riesgos'!$Y$65="Alta",'Mapa de Riesgos'!$AA$65="Menor"),CONCATENATE("R9C",'Mapa de Riesgos'!$O$65),"")</f>
        <v/>
      </c>
      <c r="V24" s="52" t="str">
        <f>IF(AND('Mapa de Riesgos'!$Y$60="Alta",'Mapa de Riesgos'!$AA$60="Moderado"),CONCATENATE("R9C",'Mapa de Riesgos'!$O$60),"")</f>
        <v/>
      </c>
      <c r="W24" s="53" t="str">
        <f>IF(AND('Mapa de Riesgos'!$Y$61="Alta",'Mapa de Riesgos'!$AA$61="Moderado"),CONCATENATE("R9C",'Mapa de Riesgos'!$O$61),"")</f>
        <v/>
      </c>
      <c r="X24" s="53" t="str">
        <f>IF(AND('Mapa de Riesgos'!$Y$62="Alta",'Mapa de Riesgos'!$AA$62="Moderado"),CONCATENATE("R9C",'Mapa de Riesgos'!$O$62),"")</f>
        <v/>
      </c>
      <c r="Y24" s="53" t="str">
        <f>IF(AND('Mapa de Riesgos'!$Y$63="Alta",'Mapa de Riesgos'!$AA$63="Moderado"),CONCATENATE("R9C",'Mapa de Riesgos'!$O$63),"")</f>
        <v/>
      </c>
      <c r="Z24" s="53" t="str">
        <f>IF(AND('Mapa de Riesgos'!$Y$64="Alta",'Mapa de Riesgos'!$AA$64="Moderado"),CONCATENATE("R9C",'Mapa de Riesgos'!$O$64),"")</f>
        <v/>
      </c>
      <c r="AA24" s="54" t="str">
        <f>IF(AND('Mapa de Riesgos'!$Y$65="Alta",'Mapa de Riesgos'!$AA$65="Moderado"),CONCATENATE("R9C",'Mapa de Riesgos'!$O$65),"")</f>
        <v/>
      </c>
      <c r="AB24" s="52" t="str">
        <f>IF(AND('Mapa de Riesgos'!$Y$60="Alta",'Mapa de Riesgos'!$AA$60="Mayor"),CONCATENATE("R9C",'Mapa de Riesgos'!$O$60),"")</f>
        <v/>
      </c>
      <c r="AC24" s="53" t="str">
        <f>IF(AND('Mapa de Riesgos'!$Y$61="Alta",'Mapa de Riesgos'!$AA$61="Mayor"),CONCATENATE("R9C",'Mapa de Riesgos'!$O$61),"")</f>
        <v/>
      </c>
      <c r="AD24" s="53" t="str">
        <f>IF(AND('Mapa de Riesgos'!$Y$62="Alta",'Mapa de Riesgos'!$AA$62="Mayor"),CONCATENATE("R9C",'Mapa de Riesgos'!$O$62),"")</f>
        <v/>
      </c>
      <c r="AE24" s="53" t="str">
        <f>IF(AND('Mapa de Riesgos'!$Y$63="Alta",'Mapa de Riesgos'!$AA$63="Mayor"),CONCATENATE("R9C",'Mapa de Riesgos'!$O$63),"")</f>
        <v/>
      </c>
      <c r="AF24" s="53" t="str">
        <f>IF(AND('Mapa de Riesgos'!$Y$64="Alta",'Mapa de Riesgos'!$AA$64="Mayor"),CONCATENATE("R9C",'Mapa de Riesgos'!$O$64),"")</f>
        <v/>
      </c>
      <c r="AG24" s="54" t="str">
        <f>IF(AND('Mapa de Riesgos'!$Y$65="Alta",'Mapa de Riesgos'!$AA$65="Mayor"),CONCATENATE("R9C",'Mapa de Riesgos'!$O$65),"")</f>
        <v/>
      </c>
      <c r="AH24" s="55" t="str">
        <f>IF(AND('Mapa de Riesgos'!$Y$60="Alta",'Mapa de Riesgos'!$AA$60="Catastrófico"),CONCATENATE("R9C",'Mapa de Riesgos'!$O$60),"")</f>
        <v/>
      </c>
      <c r="AI24" s="56" t="str">
        <f>IF(AND('Mapa de Riesgos'!$Y$61="Alta",'Mapa de Riesgos'!$AA$61="Catastrófico"),CONCATENATE("R9C",'Mapa de Riesgos'!$O$61),"")</f>
        <v/>
      </c>
      <c r="AJ24" s="56" t="str">
        <f>IF(AND('Mapa de Riesgos'!$Y$62="Alta",'Mapa de Riesgos'!$AA$62="Catastrófico"),CONCATENATE("R9C",'Mapa de Riesgos'!$O$62),"")</f>
        <v/>
      </c>
      <c r="AK24" s="56" t="str">
        <f>IF(AND('Mapa de Riesgos'!$Y$63="Alta",'Mapa de Riesgos'!$AA$63="Catastrófico"),CONCATENATE("R9C",'Mapa de Riesgos'!$O$63),"")</f>
        <v/>
      </c>
      <c r="AL24" s="56" t="str">
        <f>IF(AND('Mapa de Riesgos'!$Y$64="Alta",'Mapa de Riesgos'!$AA$64="Catastrófico"),CONCATENATE("R9C",'Mapa de Riesgos'!$O$64),"")</f>
        <v/>
      </c>
      <c r="AM24" s="57" t="str">
        <f>IF(AND('Mapa de Riesgos'!$Y$65="Alta",'Mapa de Riesgos'!$AA$65="Catastrófico"),CONCATENATE("R9C",'Mapa de Riesgos'!$O$65),"")</f>
        <v/>
      </c>
      <c r="AN24" s="83"/>
      <c r="AO24" s="500"/>
      <c r="AP24" s="501"/>
      <c r="AQ24" s="501"/>
      <c r="AR24" s="501"/>
      <c r="AS24" s="501"/>
      <c r="AT24" s="502"/>
      <c r="AU24" s="83"/>
      <c r="AV24" s="83"/>
      <c r="AW24" s="83"/>
      <c r="AX24" s="83"/>
      <c r="AY24" s="83"/>
      <c r="AZ24" s="83"/>
      <c r="BA24" s="83"/>
      <c r="BB24" s="83"/>
      <c r="BC24" s="83"/>
      <c r="BD24" s="83"/>
      <c r="BE24" s="83"/>
      <c r="BF24" s="83"/>
      <c r="BG24" s="83"/>
      <c r="BH24" s="83"/>
      <c r="BI24" s="83"/>
      <c r="BJ24" s="83"/>
      <c r="BK24" s="83"/>
      <c r="BL24" s="83"/>
      <c r="BM24" s="83"/>
      <c r="BN24" s="83"/>
      <c r="BO24" s="83"/>
      <c r="BP24" s="83"/>
      <c r="BQ24" s="83"/>
      <c r="BR24" s="83"/>
      <c r="BS24" s="83"/>
      <c r="BT24" s="83"/>
      <c r="BU24" s="83"/>
      <c r="BV24" s="83"/>
      <c r="BW24" s="83"/>
      <c r="BX24" s="83"/>
    </row>
    <row r="25" spans="1:76" ht="15.75" customHeight="1" thickBot="1">
      <c r="A25" s="83"/>
      <c r="B25" s="411"/>
      <c r="C25" s="411"/>
      <c r="D25" s="412"/>
      <c r="E25" s="511"/>
      <c r="F25" s="512"/>
      <c r="G25" s="512"/>
      <c r="H25" s="512"/>
      <c r="I25" s="512"/>
      <c r="J25" s="70" t="str">
        <f>IF(AND('Mapa de Riesgos'!$Y$66="Alta",'Mapa de Riesgos'!$AA$66="Leve"),CONCATENATE("R10C",'Mapa de Riesgos'!$O$66),"")</f>
        <v/>
      </c>
      <c r="K25" s="71" t="str">
        <f>IF(AND('Mapa de Riesgos'!$Y$67="Alta",'Mapa de Riesgos'!$AA$67="Leve"),CONCATENATE("R10C",'Mapa de Riesgos'!$O$67),"")</f>
        <v/>
      </c>
      <c r="L25" s="71" t="str">
        <f>IF(AND('Mapa de Riesgos'!$Y$68="Alta",'Mapa de Riesgos'!$AA$68="Leve"),CONCATENATE("R10C",'Mapa de Riesgos'!$O$68),"")</f>
        <v/>
      </c>
      <c r="M25" s="71" t="str">
        <f>IF(AND('Mapa de Riesgos'!$Y$69="Alta",'Mapa de Riesgos'!$AA$69="Leve"),CONCATENATE("R10C",'Mapa de Riesgos'!$O$69),"")</f>
        <v/>
      </c>
      <c r="N25" s="71" t="str">
        <f>IF(AND('Mapa de Riesgos'!$Y$70="Alta",'Mapa de Riesgos'!$AA$70="Leve"),CONCATENATE("R10C",'Mapa de Riesgos'!$O$70),"")</f>
        <v/>
      </c>
      <c r="O25" s="72" t="str">
        <f>IF(AND('Mapa de Riesgos'!$Y$71="Alta",'Mapa de Riesgos'!$AA$71="Leve"),CONCATENATE("R10C",'Mapa de Riesgos'!$O$71),"")</f>
        <v/>
      </c>
      <c r="P25" s="70" t="str">
        <f>IF(AND('Mapa de Riesgos'!$Y$66="Alta",'Mapa de Riesgos'!$AA$66="Menor"),CONCATENATE("R10C",'Mapa de Riesgos'!$O$66),"")</f>
        <v/>
      </c>
      <c r="Q25" s="71" t="str">
        <f>IF(AND('Mapa de Riesgos'!$Y$67="Alta",'Mapa de Riesgos'!$AA$67="Menor"),CONCATENATE("R10C",'Mapa de Riesgos'!$O$67),"")</f>
        <v/>
      </c>
      <c r="R25" s="71" t="str">
        <f>IF(AND('Mapa de Riesgos'!$Y$68="Alta",'Mapa de Riesgos'!$AA$68="Menor"),CONCATENATE("R10C",'Mapa de Riesgos'!$O$68),"")</f>
        <v/>
      </c>
      <c r="S25" s="71" t="str">
        <f>IF(AND('Mapa de Riesgos'!$Y$69="Alta",'Mapa de Riesgos'!$AA$69="Menor"),CONCATENATE("R10C",'Mapa de Riesgos'!$O$69),"")</f>
        <v/>
      </c>
      <c r="T25" s="71" t="str">
        <f>IF(AND('Mapa de Riesgos'!$Y$70="Alta",'Mapa de Riesgos'!$AA$70="Menor"),CONCATENATE("R10C",'Mapa de Riesgos'!$O$70),"")</f>
        <v/>
      </c>
      <c r="U25" s="72" t="str">
        <f>IF(AND('Mapa de Riesgos'!$Y$71="Alta",'Mapa de Riesgos'!$AA$71="Menor"),CONCATENATE("R10C",'Mapa de Riesgos'!$O$71),"")</f>
        <v/>
      </c>
      <c r="V25" s="58" t="str">
        <f>IF(AND('Mapa de Riesgos'!$Y$66="Alta",'Mapa de Riesgos'!$AA$66="Moderado"),CONCATENATE("R10C",'Mapa de Riesgos'!$O$66),"")</f>
        <v/>
      </c>
      <c r="W25" s="59" t="str">
        <f>IF(AND('Mapa de Riesgos'!$Y$67="Alta",'Mapa de Riesgos'!$AA$67="Moderado"),CONCATENATE("R10C",'Mapa de Riesgos'!$O$67),"")</f>
        <v/>
      </c>
      <c r="X25" s="59" t="str">
        <f>IF(AND('Mapa de Riesgos'!$Y$68="Alta",'Mapa de Riesgos'!$AA$68="Moderado"),CONCATENATE("R10C",'Mapa de Riesgos'!$O$68),"")</f>
        <v/>
      </c>
      <c r="Y25" s="59" t="str">
        <f>IF(AND('Mapa de Riesgos'!$Y$69="Alta",'Mapa de Riesgos'!$AA$69="Moderado"),CONCATENATE("R10C",'Mapa de Riesgos'!$O$69),"")</f>
        <v/>
      </c>
      <c r="Z25" s="59" t="str">
        <f>IF(AND('Mapa de Riesgos'!$Y$70="Alta",'Mapa de Riesgos'!$AA$70="Moderado"),CONCATENATE("R10C",'Mapa de Riesgos'!$O$70),"")</f>
        <v/>
      </c>
      <c r="AA25" s="60" t="str">
        <f>IF(AND('Mapa de Riesgos'!$Y$71="Alta",'Mapa de Riesgos'!$AA$71="Moderado"),CONCATENATE("R10C",'Mapa de Riesgos'!$O$71),"")</f>
        <v/>
      </c>
      <c r="AB25" s="58" t="str">
        <f>IF(AND('Mapa de Riesgos'!$Y$66="Alta",'Mapa de Riesgos'!$AA$66="Mayor"),CONCATENATE("R10C",'Mapa de Riesgos'!$O$66),"")</f>
        <v/>
      </c>
      <c r="AC25" s="59" t="str">
        <f>IF(AND('Mapa de Riesgos'!$Y$67="Alta",'Mapa de Riesgos'!$AA$67="Mayor"),CONCATENATE("R10C",'Mapa de Riesgos'!$O$67),"")</f>
        <v/>
      </c>
      <c r="AD25" s="59" t="str">
        <f>IF(AND('Mapa de Riesgos'!$Y$68="Alta",'Mapa de Riesgos'!$AA$68="Mayor"),CONCATENATE("R10C",'Mapa de Riesgos'!$O$68),"")</f>
        <v/>
      </c>
      <c r="AE25" s="59" t="str">
        <f>IF(AND('Mapa de Riesgos'!$Y$69="Alta",'Mapa de Riesgos'!$AA$69="Mayor"),CONCATENATE("R10C",'Mapa de Riesgos'!$O$69),"")</f>
        <v/>
      </c>
      <c r="AF25" s="59" t="str">
        <f>IF(AND('Mapa de Riesgos'!$Y$70="Alta",'Mapa de Riesgos'!$AA$70="Mayor"),CONCATENATE("R10C",'Mapa de Riesgos'!$O$70),"")</f>
        <v/>
      </c>
      <c r="AG25" s="60" t="str">
        <f>IF(AND('Mapa de Riesgos'!$Y$71="Alta",'Mapa de Riesgos'!$AA$71="Mayor"),CONCATENATE("R10C",'Mapa de Riesgos'!$O$71),"")</f>
        <v/>
      </c>
      <c r="AH25" s="61" t="str">
        <f>IF(AND('Mapa de Riesgos'!$Y$66="Alta",'Mapa de Riesgos'!$AA$66="Catastrófico"),CONCATENATE("R10C",'Mapa de Riesgos'!$O$66),"")</f>
        <v/>
      </c>
      <c r="AI25" s="62" t="str">
        <f>IF(AND('Mapa de Riesgos'!$Y$67="Alta",'Mapa de Riesgos'!$AA$67="Catastrófico"),CONCATENATE("R10C",'Mapa de Riesgos'!$O$67),"")</f>
        <v/>
      </c>
      <c r="AJ25" s="62" t="str">
        <f>IF(AND('Mapa de Riesgos'!$Y$68="Alta",'Mapa de Riesgos'!$AA$68="Catastrófico"),CONCATENATE("R10C",'Mapa de Riesgos'!$O$68),"")</f>
        <v/>
      </c>
      <c r="AK25" s="62" t="str">
        <f>IF(AND('Mapa de Riesgos'!$Y$69="Alta",'Mapa de Riesgos'!$AA$69="Catastrófico"),CONCATENATE("R10C",'Mapa de Riesgos'!$O$69),"")</f>
        <v/>
      </c>
      <c r="AL25" s="62" t="str">
        <f>IF(AND('Mapa de Riesgos'!$Y$70="Alta",'Mapa de Riesgos'!$AA$70="Catastrófico"),CONCATENATE("R10C",'Mapa de Riesgos'!$O$70),"")</f>
        <v/>
      </c>
      <c r="AM25" s="63" t="str">
        <f>IF(AND('Mapa de Riesgos'!$Y$71="Alta",'Mapa de Riesgos'!$AA$71="Catastrófico"),CONCATENATE("R10C",'Mapa de Riesgos'!$O$71),"")</f>
        <v/>
      </c>
      <c r="AN25" s="83"/>
      <c r="AO25" s="503"/>
      <c r="AP25" s="504"/>
      <c r="AQ25" s="504"/>
      <c r="AR25" s="504"/>
      <c r="AS25" s="504"/>
      <c r="AT25" s="505"/>
      <c r="AU25" s="83"/>
      <c r="AV25" s="83"/>
      <c r="AW25" s="83"/>
      <c r="AX25" s="83"/>
      <c r="AY25" s="83"/>
      <c r="AZ25" s="83"/>
      <c r="BA25" s="83"/>
      <c r="BB25" s="83"/>
      <c r="BC25" s="83"/>
      <c r="BD25" s="83"/>
      <c r="BE25" s="83"/>
      <c r="BF25" s="83"/>
      <c r="BG25" s="83"/>
      <c r="BH25" s="83"/>
      <c r="BI25" s="83"/>
      <c r="BJ25" s="83"/>
      <c r="BK25" s="83"/>
      <c r="BL25" s="83"/>
      <c r="BM25" s="83"/>
      <c r="BN25" s="83"/>
      <c r="BO25" s="83"/>
      <c r="BP25" s="83"/>
      <c r="BQ25" s="83"/>
      <c r="BR25" s="83"/>
      <c r="BS25" s="83"/>
      <c r="BT25" s="83"/>
      <c r="BU25" s="83"/>
      <c r="BV25" s="83"/>
      <c r="BW25" s="83"/>
      <c r="BX25" s="83"/>
    </row>
    <row r="26" spans="1:76" ht="15" customHeight="1">
      <c r="A26" s="83"/>
      <c r="B26" s="411"/>
      <c r="C26" s="411"/>
      <c r="D26" s="412"/>
      <c r="E26" s="506" t="s">
        <v>171</v>
      </c>
      <c r="F26" s="507"/>
      <c r="G26" s="507"/>
      <c r="H26" s="507"/>
      <c r="I26" s="524"/>
      <c r="J26" s="64" t="str">
        <f>IF(AND('Mapa de Riesgos'!$Y$12="Media",'Mapa de Riesgos'!$AA$12="Leve"),CONCATENATE("R1C",'Mapa de Riesgos'!$O$12),"")</f>
        <v/>
      </c>
      <c r="K26" s="65" t="str">
        <f>IF(AND('Mapa de Riesgos'!$Y$13="Media",'Mapa de Riesgos'!$AA$13="Leve"),CONCATENATE("R1C",'Mapa de Riesgos'!$O$13),"")</f>
        <v/>
      </c>
      <c r="L26" s="65" t="str">
        <f>IF(AND('Mapa de Riesgos'!$Y$14="Media",'Mapa de Riesgos'!$AA$14="Leve"),CONCATENATE("R1C",'Mapa de Riesgos'!$O$14),"")</f>
        <v/>
      </c>
      <c r="M26" s="65" t="str">
        <f>IF(AND('Mapa de Riesgos'!$Y$15="Media",'Mapa de Riesgos'!$AA$15="Leve"),CONCATENATE("R1C",'Mapa de Riesgos'!$O$15),"")</f>
        <v/>
      </c>
      <c r="N26" s="65" t="str">
        <f>IF(AND('Mapa de Riesgos'!$Y$16="Media",'Mapa de Riesgos'!$AA$16="Leve"),CONCATENATE("R1C",'Mapa de Riesgos'!$O$16),"")</f>
        <v/>
      </c>
      <c r="O26" s="66" t="str">
        <f>IF(AND('Mapa de Riesgos'!$Y$17="Media",'Mapa de Riesgos'!$AA$17="Leve"),CONCATENATE("R1C",'Mapa de Riesgos'!$O$17),"")</f>
        <v/>
      </c>
      <c r="P26" s="64" t="str">
        <f>IF(AND('Mapa de Riesgos'!$Y$12="Media",'Mapa de Riesgos'!$AA$12="Menor"),CONCATENATE("R1C",'Mapa de Riesgos'!$O$12),"")</f>
        <v/>
      </c>
      <c r="Q26" s="65" t="str">
        <f>IF(AND('Mapa de Riesgos'!$Y$13="Media",'Mapa de Riesgos'!$AA$13="Menor"),CONCATENATE("R1C",'Mapa de Riesgos'!$O$13),"")</f>
        <v/>
      </c>
      <c r="R26" s="65" t="str">
        <f>IF(AND('Mapa de Riesgos'!$Y$14="Media",'Mapa de Riesgos'!$AA$14="Menor"),CONCATENATE("R1C",'Mapa de Riesgos'!$O$14),"")</f>
        <v/>
      </c>
      <c r="S26" s="65" t="str">
        <f>IF(AND('Mapa de Riesgos'!$Y$15="Media",'Mapa de Riesgos'!$AA$15="Menor"),CONCATENATE("R1C",'Mapa de Riesgos'!$O$15),"")</f>
        <v/>
      </c>
      <c r="T26" s="65" t="str">
        <f>IF(AND('Mapa de Riesgos'!$Y$16="Media",'Mapa de Riesgos'!$AA$16="Menor"),CONCATENATE("R1C",'Mapa de Riesgos'!$O$16),"")</f>
        <v/>
      </c>
      <c r="U26" s="66" t="str">
        <f>IF(AND('Mapa de Riesgos'!$Y$17="Media",'Mapa de Riesgos'!$AA$17="Menor"),CONCATENATE("R1C",'Mapa de Riesgos'!$O$17),"")</f>
        <v/>
      </c>
      <c r="V26" s="64" t="str">
        <f>IF(AND('Mapa de Riesgos'!$Y$12="Media",'Mapa de Riesgos'!$AA$12="Moderado"),CONCATENATE("R1C",'Mapa de Riesgos'!$O$12),"")</f>
        <v/>
      </c>
      <c r="W26" s="65" t="str">
        <f>IF(AND('Mapa de Riesgos'!$Y$13="Media",'Mapa de Riesgos'!$AA$13="Moderado"),CONCATENATE("R1C",'Mapa de Riesgos'!$O$13),"")</f>
        <v/>
      </c>
      <c r="X26" s="65" t="str">
        <f>IF(AND('Mapa de Riesgos'!$Y$14="Media",'Mapa de Riesgos'!$AA$14="Moderado"),CONCATENATE("R1C",'Mapa de Riesgos'!$O$14),"")</f>
        <v/>
      </c>
      <c r="Y26" s="65" t="str">
        <f>IF(AND('Mapa de Riesgos'!$Y$15="Media",'Mapa de Riesgos'!$AA$15="Moderado"),CONCATENATE("R1C",'Mapa de Riesgos'!$O$15),"")</f>
        <v/>
      </c>
      <c r="Z26" s="65" t="str">
        <f>IF(AND('Mapa de Riesgos'!$Y$16="Media",'Mapa de Riesgos'!$AA$16="Moderado"),CONCATENATE("R1C",'Mapa de Riesgos'!$O$16),"")</f>
        <v/>
      </c>
      <c r="AA26" s="66" t="str">
        <f>IF(AND('Mapa de Riesgos'!$Y$17="Media",'Mapa de Riesgos'!$AA$17="Moderado"),CONCATENATE("R1C",'Mapa de Riesgos'!$O$17),"")</f>
        <v/>
      </c>
      <c r="AB26" s="46" t="str">
        <f>IF(AND('Mapa de Riesgos'!$Y$12="Media",'Mapa de Riesgos'!$AA$12="Mayor"),CONCATENATE("R1C",'Mapa de Riesgos'!$O$12),"")</f>
        <v/>
      </c>
      <c r="AC26" s="47" t="str">
        <f>IF(AND('Mapa de Riesgos'!$Y$13="Media",'Mapa de Riesgos'!$AA$13="Mayor"),CONCATENATE("R1C",'Mapa de Riesgos'!$O$13),"")</f>
        <v/>
      </c>
      <c r="AD26" s="47" t="str">
        <f>IF(AND('Mapa de Riesgos'!$Y$14="Media",'Mapa de Riesgos'!$AA$14="Mayor"),CONCATENATE("R1C",'Mapa de Riesgos'!$O$14),"")</f>
        <v/>
      </c>
      <c r="AE26" s="47" t="str">
        <f>IF(AND('Mapa de Riesgos'!$Y$15="Media",'Mapa de Riesgos'!$AA$15="Mayor"),CONCATENATE("R1C",'Mapa de Riesgos'!$O$15),"")</f>
        <v/>
      </c>
      <c r="AF26" s="47" t="str">
        <f>IF(AND('Mapa de Riesgos'!$Y$16="Media",'Mapa de Riesgos'!$AA$16="Mayor"),CONCATENATE("R1C",'Mapa de Riesgos'!$O$16),"")</f>
        <v/>
      </c>
      <c r="AG26" s="48" t="str">
        <f>IF(AND('Mapa de Riesgos'!$Y$17="Media",'Mapa de Riesgos'!$AA$17="Mayor"),CONCATENATE("R1C",'Mapa de Riesgos'!$O$17),"")</f>
        <v/>
      </c>
      <c r="AH26" s="49" t="str">
        <f>IF(AND('Mapa de Riesgos'!$Y$12="Media",'Mapa de Riesgos'!$AA$12="Catastrófico"),CONCATENATE("R1C",'Mapa de Riesgos'!$O$12),"")</f>
        <v/>
      </c>
      <c r="AI26" s="50" t="str">
        <f>IF(AND('Mapa de Riesgos'!$Y$13="Media",'Mapa de Riesgos'!$AA$13="Catastrófico"),CONCATENATE("R1C",'Mapa de Riesgos'!$O$13),"")</f>
        <v/>
      </c>
      <c r="AJ26" s="50" t="str">
        <f>IF(AND('Mapa de Riesgos'!$Y$14="Media",'Mapa de Riesgos'!$AA$14="Catastrófico"),CONCATENATE("R1C",'Mapa de Riesgos'!$O$14),"")</f>
        <v/>
      </c>
      <c r="AK26" s="50" t="str">
        <f>IF(AND('Mapa de Riesgos'!$Y$15="Media",'Mapa de Riesgos'!$AA$15="Catastrófico"),CONCATENATE("R1C",'Mapa de Riesgos'!$O$15),"")</f>
        <v/>
      </c>
      <c r="AL26" s="50" t="str">
        <f>IF(AND('Mapa de Riesgos'!$Y$16="Media",'Mapa de Riesgos'!$AA$16="Catastrófico"),CONCATENATE("R1C",'Mapa de Riesgos'!$O$16),"")</f>
        <v/>
      </c>
      <c r="AM26" s="51" t="str">
        <f>IF(AND('Mapa de Riesgos'!$Y$17="Media",'Mapa de Riesgos'!$AA$17="Catastrófico"),CONCATENATE("R1C",'Mapa de Riesgos'!$O$17),"")</f>
        <v/>
      </c>
      <c r="AN26" s="83"/>
      <c r="AO26" s="536" t="s">
        <v>172</v>
      </c>
      <c r="AP26" s="537"/>
      <c r="AQ26" s="537"/>
      <c r="AR26" s="537"/>
      <c r="AS26" s="537"/>
      <c r="AT26" s="538"/>
      <c r="AU26" s="83"/>
      <c r="AV26" s="83"/>
      <c r="AW26" s="83"/>
      <c r="AX26" s="83"/>
      <c r="AY26" s="83"/>
      <c r="AZ26" s="83"/>
      <c r="BA26" s="83"/>
      <c r="BB26" s="83"/>
      <c r="BC26" s="83"/>
      <c r="BD26" s="83"/>
      <c r="BE26" s="83"/>
      <c r="BF26" s="83"/>
      <c r="BG26" s="83"/>
      <c r="BH26" s="83"/>
      <c r="BI26" s="83"/>
      <c r="BJ26" s="83"/>
      <c r="BK26" s="83"/>
      <c r="BL26" s="83"/>
      <c r="BM26" s="83"/>
      <c r="BN26" s="83"/>
      <c r="BO26" s="83"/>
      <c r="BP26" s="83"/>
      <c r="BQ26" s="83"/>
      <c r="BR26" s="83"/>
      <c r="BS26" s="83"/>
      <c r="BT26" s="83"/>
      <c r="BU26" s="83"/>
      <c r="BV26" s="83"/>
      <c r="BW26" s="83"/>
      <c r="BX26" s="83"/>
    </row>
    <row r="27" spans="1:76" ht="15" customHeight="1">
      <c r="A27" s="83"/>
      <c r="B27" s="411"/>
      <c r="C27" s="411"/>
      <c r="D27" s="412"/>
      <c r="E27" s="508"/>
      <c r="F27" s="509"/>
      <c r="G27" s="509"/>
      <c r="H27" s="509"/>
      <c r="I27" s="525"/>
      <c r="J27" s="67" t="str">
        <f>IF(AND('Mapa de Riesgos'!$Y$18="Media",'Mapa de Riesgos'!$AA$18="Leve"),CONCATENATE("R2C",'Mapa de Riesgos'!$O$18),"")</f>
        <v/>
      </c>
      <c r="K27" s="68" t="str">
        <f>IF(AND('Mapa de Riesgos'!$Y$19="Media",'Mapa de Riesgos'!$AA$19="Leve"),CONCATENATE("R2C",'Mapa de Riesgos'!$O$19),"")</f>
        <v/>
      </c>
      <c r="L27" s="68" t="str">
        <f>IF(AND('Mapa de Riesgos'!$Y$20="Media",'Mapa de Riesgos'!$AA$20="Leve"),CONCATENATE("R2C",'Mapa de Riesgos'!$O$20),"")</f>
        <v/>
      </c>
      <c r="M27" s="68" t="str">
        <f>IF(AND('Mapa de Riesgos'!$Y$21="Media",'Mapa de Riesgos'!$AA$21="Leve"),CONCATENATE("R2C",'Mapa de Riesgos'!$O$21),"")</f>
        <v/>
      </c>
      <c r="N27" s="68" t="str">
        <f>IF(AND('Mapa de Riesgos'!$Y$22="Media",'Mapa de Riesgos'!$AA$22="Leve"),CONCATENATE("R2C",'Mapa de Riesgos'!$O$22),"")</f>
        <v/>
      </c>
      <c r="O27" s="69" t="str">
        <f>IF(AND('Mapa de Riesgos'!$Y$23="Media",'Mapa de Riesgos'!$AA$23="Leve"),CONCATENATE("R2C",'Mapa de Riesgos'!$O$23),"")</f>
        <v/>
      </c>
      <c r="P27" s="67" t="str">
        <f>IF(AND('Mapa de Riesgos'!$Y$18="Media",'Mapa de Riesgos'!$AA$18="Menor"),CONCATENATE("R2C",'Mapa de Riesgos'!$O$18),"")</f>
        <v/>
      </c>
      <c r="Q27" s="68" t="str">
        <f>IF(AND('Mapa de Riesgos'!$Y$19="Media",'Mapa de Riesgos'!$AA$19="Menor"),CONCATENATE("R2C",'Mapa de Riesgos'!$O$19),"")</f>
        <v/>
      </c>
      <c r="R27" s="68" t="str">
        <f>IF(AND('Mapa de Riesgos'!$Y$20="Media",'Mapa de Riesgos'!$AA$20="Menor"),CONCATENATE("R2C",'Mapa de Riesgos'!$O$20),"")</f>
        <v/>
      </c>
      <c r="S27" s="68" t="str">
        <f>IF(AND('Mapa de Riesgos'!$Y$21="Media",'Mapa de Riesgos'!$AA$21="Menor"),CONCATENATE("R2C",'Mapa de Riesgos'!$O$21),"")</f>
        <v/>
      </c>
      <c r="T27" s="68" t="str">
        <f>IF(AND('Mapa de Riesgos'!$Y$22="Media",'Mapa de Riesgos'!$AA$22="Menor"),CONCATENATE("R2C",'Mapa de Riesgos'!$O$22),"")</f>
        <v/>
      </c>
      <c r="U27" s="69" t="str">
        <f>IF(AND('Mapa de Riesgos'!$Y$23="Media",'Mapa de Riesgos'!$AA$23="Menor"),CONCATENATE("R2C",'Mapa de Riesgos'!$O$23),"")</f>
        <v/>
      </c>
      <c r="V27" s="67" t="str">
        <f>IF(AND('Mapa de Riesgos'!$Y$18="Media",'Mapa de Riesgos'!$AA$18="Moderado"),CONCATENATE("R2C",'Mapa de Riesgos'!$O$18),"")</f>
        <v/>
      </c>
      <c r="W27" s="68" t="str">
        <f>IF(AND('Mapa de Riesgos'!$Y$19="Media",'Mapa de Riesgos'!$AA$19="Moderado"),CONCATENATE("R2C",'Mapa de Riesgos'!$O$19),"")</f>
        <v/>
      </c>
      <c r="X27" s="68" t="str">
        <f>IF(AND('Mapa de Riesgos'!$Y$20="Media",'Mapa de Riesgos'!$AA$20="Moderado"),CONCATENATE("R2C",'Mapa de Riesgos'!$O$20),"")</f>
        <v/>
      </c>
      <c r="Y27" s="68" t="str">
        <f>IF(AND('Mapa de Riesgos'!$Y$21="Media",'Mapa de Riesgos'!$AA$21="Moderado"),CONCATENATE("R2C",'Mapa de Riesgos'!$O$21),"")</f>
        <v/>
      </c>
      <c r="Z27" s="68" t="str">
        <f>IF(AND('Mapa de Riesgos'!$Y$22="Media",'Mapa de Riesgos'!$AA$22="Moderado"),CONCATENATE("R2C",'Mapa de Riesgos'!$O$22),"")</f>
        <v/>
      </c>
      <c r="AA27" s="69" t="str">
        <f>IF(AND('Mapa de Riesgos'!$Y$23="Media",'Mapa de Riesgos'!$AA$23="Moderado"),CONCATENATE("R2C",'Mapa de Riesgos'!$O$23),"")</f>
        <v/>
      </c>
      <c r="AB27" s="52" t="str">
        <f>IF(AND('Mapa de Riesgos'!$Y$18="Media",'Mapa de Riesgos'!$AA$18="Mayor"),CONCATENATE("R2C",'Mapa de Riesgos'!$O$18),"")</f>
        <v/>
      </c>
      <c r="AC27" s="53" t="str">
        <f>IF(AND('Mapa de Riesgos'!$Y$19="Media",'Mapa de Riesgos'!$AA$19="Mayor"),CONCATENATE("R2C",'Mapa de Riesgos'!$O$19),"")</f>
        <v/>
      </c>
      <c r="AD27" s="53" t="str">
        <f>IF(AND('Mapa de Riesgos'!$Y$20="Media",'Mapa de Riesgos'!$AA$20="Mayor"),CONCATENATE("R2C",'Mapa de Riesgos'!$O$20),"")</f>
        <v/>
      </c>
      <c r="AE27" s="53" t="str">
        <f>IF(AND('Mapa de Riesgos'!$Y$21="Media",'Mapa de Riesgos'!$AA$21="Mayor"),CONCATENATE("R2C",'Mapa de Riesgos'!$O$21),"")</f>
        <v/>
      </c>
      <c r="AF27" s="53" t="str">
        <f>IF(AND('Mapa de Riesgos'!$Y$22="Media",'Mapa de Riesgos'!$AA$22="Mayor"),CONCATENATE("R2C",'Mapa de Riesgos'!$O$22),"")</f>
        <v/>
      </c>
      <c r="AG27" s="54" t="str">
        <f>IF(AND('Mapa de Riesgos'!$Y$23="Media",'Mapa de Riesgos'!$AA$23="Mayor"),CONCATENATE("R2C",'Mapa de Riesgos'!$O$23),"")</f>
        <v/>
      </c>
      <c r="AH27" s="55" t="str">
        <f>IF(AND('Mapa de Riesgos'!$Y$18="Media",'Mapa de Riesgos'!$AA$18="Catastrófico"),CONCATENATE("R2C",'Mapa de Riesgos'!$O$18),"")</f>
        <v/>
      </c>
      <c r="AI27" s="56" t="str">
        <f>IF(AND('Mapa de Riesgos'!$Y$19="Media",'Mapa de Riesgos'!$AA$19="Catastrófico"),CONCATENATE("R2C",'Mapa de Riesgos'!$O$19),"")</f>
        <v/>
      </c>
      <c r="AJ27" s="56" t="str">
        <f>IF(AND('Mapa de Riesgos'!$Y$20="Media",'Mapa de Riesgos'!$AA$20="Catastrófico"),CONCATENATE("R2C",'Mapa de Riesgos'!$O$20),"")</f>
        <v/>
      </c>
      <c r="AK27" s="56" t="str">
        <f>IF(AND('Mapa de Riesgos'!$Y$21="Media",'Mapa de Riesgos'!$AA$21="Catastrófico"),CONCATENATE("R2C",'Mapa de Riesgos'!$O$21),"")</f>
        <v/>
      </c>
      <c r="AL27" s="56" t="str">
        <f>IF(AND('Mapa de Riesgos'!$Y$22="Media",'Mapa de Riesgos'!$AA$22="Catastrófico"),CONCATENATE("R2C",'Mapa de Riesgos'!$O$22),"")</f>
        <v/>
      </c>
      <c r="AM27" s="57" t="str">
        <f>IF(AND('Mapa de Riesgos'!$Y$23="Media",'Mapa de Riesgos'!$AA$23="Catastrófico"),CONCATENATE("R2C",'Mapa de Riesgos'!$O$23),"")</f>
        <v/>
      </c>
      <c r="AN27" s="83"/>
      <c r="AO27" s="539"/>
      <c r="AP27" s="540"/>
      <c r="AQ27" s="540"/>
      <c r="AR27" s="540"/>
      <c r="AS27" s="540"/>
      <c r="AT27" s="541"/>
      <c r="AU27" s="83"/>
      <c r="AV27" s="83"/>
      <c r="AW27" s="83"/>
      <c r="AX27" s="83"/>
      <c r="AY27" s="83"/>
      <c r="AZ27" s="83"/>
      <c r="BA27" s="83"/>
      <c r="BB27" s="83"/>
      <c r="BC27" s="83"/>
      <c r="BD27" s="83"/>
      <c r="BE27" s="83"/>
      <c r="BF27" s="83"/>
      <c r="BG27" s="83"/>
      <c r="BH27" s="83"/>
      <c r="BI27" s="83"/>
      <c r="BJ27" s="83"/>
      <c r="BK27" s="83"/>
      <c r="BL27" s="83"/>
      <c r="BM27" s="83"/>
      <c r="BN27" s="83"/>
      <c r="BO27" s="83"/>
      <c r="BP27" s="83"/>
      <c r="BQ27" s="83"/>
      <c r="BR27" s="83"/>
      <c r="BS27" s="83"/>
      <c r="BT27" s="83"/>
      <c r="BU27" s="83"/>
      <c r="BV27" s="83"/>
      <c r="BW27" s="83"/>
      <c r="BX27" s="83"/>
    </row>
    <row r="28" spans="1:76" ht="15" customHeight="1">
      <c r="A28" s="83"/>
      <c r="B28" s="411"/>
      <c r="C28" s="411"/>
      <c r="D28" s="412"/>
      <c r="E28" s="510"/>
      <c r="F28" s="509"/>
      <c r="G28" s="509"/>
      <c r="H28" s="509"/>
      <c r="I28" s="525"/>
      <c r="J28" s="67" t="str">
        <f>IF(AND('Mapa de Riesgos'!$Y$24="Media",'Mapa de Riesgos'!$AA$24="Leve"),CONCATENATE("R3C",'Mapa de Riesgos'!$O$24),"")</f>
        <v/>
      </c>
      <c r="K28" s="68" t="str">
        <f>IF(AND('Mapa de Riesgos'!$Y$25="Media",'Mapa de Riesgos'!$AA$25="Leve"),CONCATENATE("R3C",'Mapa de Riesgos'!$O$25),"")</f>
        <v/>
      </c>
      <c r="L28" s="68" t="str">
        <f>IF(AND('Mapa de Riesgos'!$Y$26="Media",'Mapa de Riesgos'!$AA$26="Leve"),CONCATENATE("R3C",'Mapa de Riesgos'!$O$26),"")</f>
        <v/>
      </c>
      <c r="M28" s="68" t="str">
        <f>IF(AND('Mapa de Riesgos'!$Y$27="Media",'Mapa de Riesgos'!$AA$27="Leve"),CONCATENATE("R3C",'Mapa de Riesgos'!$O$27),"")</f>
        <v/>
      </c>
      <c r="N28" s="68" t="str">
        <f>IF(AND('Mapa de Riesgos'!$Y$28="Media",'Mapa de Riesgos'!$AA$28="Leve"),CONCATENATE("R3C",'Mapa de Riesgos'!$O$28),"")</f>
        <v/>
      </c>
      <c r="O28" s="69" t="str">
        <f>IF(AND('Mapa de Riesgos'!$Y$29="Media",'Mapa de Riesgos'!$AA$29="Leve"),CONCATENATE("R3C",'Mapa de Riesgos'!$O$29),"")</f>
        <v/>
      </c>
      <c r="P28" s="67" t="str">
        <f>IF(AND('Mapa de Riesgos'!$Y$24="Media",'Mapa de Riesgos'!$AA$24="Menor"),CONCATENATE("R3C",'Mapa de Riesgos'!$O$24),"")</f>
        <v/>
      </c>
      <c r="Q28" s="68" t="str">
        <f>IF(AND('Mapa de Riesgos'!$Y$25="Media",'Mapa de Riesgos'!$AA$25="Menor"),CONCATENATE("R3C",'Mapa de Riesgos'!$O$25),"")</f>
        <v/>
      </c>
      <c r="R28" s="68" t="str">
        <f>IF(AND('Mapa de Riesgos'!$Y$26="Media",'Mapa de Riesgos'!$AA$26="Menor"),CONCATENATE("R3C",'Mapa de Riesgos'!$O$26),"")</f>
        <v/>
      </c>
      <c r="S28" s="68" t="str">
        <f>IF(AND('Mapa de Riesgos'!$Y$27="Media",'Mapa de Riesgos'!$AA$27="Menor"),CONCATENATE("R3C",'Mapa de Riesgos'!$O$27),"")</f>
        <v/>
      </c>
      <c r="T28" s="68" t="str">
        <f>IF(AND('Mapa de Riesgos'!$Y$28="Media",'Mapa de Riesgos'!$AA$28="Menor"),CONCATENATE("R3C",'Mapa de Riesgos'!$O$28),"")</f>
        <v/>
      </c>
      <c r="U28" s="69" t="str">
        <f>IF(AND('Mapa de Riesgos'!$Y$29="Media",'Mapa de Riesgos'!$AA$29="Menor"),CONCATENATE("R3C",'Mapa de Riesgos'!$O$29),"")</f>
        <v/>
      </c>
      <c r="V28" s="67" t="str">
        <f>IF(AND('Mapa de Riesgos'!$Y$24="Media",'Mapa de Riesgos'!$AA$24="Moderado"),CONCATENATE("R3C",'Mapa de Riesgos'!$O$24),"")</f>
        <v/>
      </c>
      <c r="W28" s="68" t="str">
        <f>IF(AND('Mapa de Riesgos'!$Y$25="Media",'Mapa de Riesgos'!$AA$25="Moderado"),CONCATENATE("R3C",'Mapa de Riesgos'!$O$25),"")</f>
        <v/>
      </c>
      <c r="X28" s="68" t="str">
        <f>IF(AND('Mapa de Riesgos'!$Y$26="Media",'Mapa de Riesgos'!$AA$26="Moderado"),CONCATENATE("R3C",'Mapa de Riesgos'!$O$26),"")</f>
        <v/>
      </c>
      <c r="Y28" s="68" t="str">
        <f>IF(AND('Mapa de Riesgos'!$Y$27="Media",'Mapa de Riesgos'!$AA$27="Moderado"),CONCATENATE("R3C",'Mapa de Riesgos'!$O$27),"")</f>
        <v/>
      </c>
      <c r="Z28" s="68" t="str">
        <f>IF(AND('Mapa de Riesgos'!$Y$28="Media",'Mapa de Riesgos'!$AA$28="Moderado"),CONCATENATE("R3C",'Mapa de Riesgos'!$O$28),"")</f>
        <v/>
      </c>
      <c r="AA28" s="69" t="str">
        <f>IF(AND('Mapa de Riesgos'!$Y$29="Media",'Mapa de Riesgos'!$AA$29="Moderado"),CONCATENATE("R3C",'Mapa de Riesgos'!$O$29),"")</f>
        <v/>
      </c>
      <c r="AB28" s="52" t="str">
        <f>IF(AND('Mapa de Riesgos'!$Y$24="Media",'Mapa de Riesgos'!$AA$24="Mayor"),CONCATENATE("R3C",'Mapa de Riesgos'!$O$24),"")</f>
        <v/>
      </c>
      <c r="AC28" s="53" t="str">
        <f>IF(AND('Mapa de Riesgos'!$Y$25="Media",'Mapa de Riesgos'!$AA$25="Mayor"),CONCATENATE("R3C",'Mapa de Riesgos'!$O$25),"")</f>
        <v/>
      </c>
      <c r="AD28" s="53" t="str">
        <f>IF(AND('Mapa de Riesgos'!$Y$26="Media",'Mapa de Riesgos'!$AA$26="Mayor"),CONCATENATE("R3C",'Mapa de Riesgos'!$O$26),"")</f>
        <v/>
      </c>
      <c r="AE28" s="53" t="str">
        <f>IF(AND('Mapa de Riesgos'!$Y$27="Media",'Mapa de Riesgos'!$AA$27="Mayor"),CONCATENATE("R3C",'Mapa de Riesgos'!$O$27),"")</f>
        <v/>
      </c>
      <c r="AF28" s="53" t="str">
        <f>IF(AND('Mapa de Riesgos'!$Y$28="Media",'Mapa de Riesgos'!$AA$28="Mayor"),CONCATENATE("R3C",'Mapa de Riesgos'!$O$28),"")</f>
        <v/>
      </c>
      <c r="AG28" s="54" t="str">
        <f>IF(AND('Mapa de Riesgos'!$Y$29="Media",'Mapa de Riesgos'!$AA$29="Mayor"),CONCATENATE("R3C",'Mapa de Riesgos'!$O$29),"")</f>
        <v/>
      </c>
      <c r="AH28" s="55" t="str">
        <f>IF(AND('Mapa de Riesgos'!$Y$24="Media",'Mapa de Riesgos'!$AA$24="Catastrófico"),CONCATENATE("R3C",'Mapa de Riesgos'!$O$24),"")</f>
        <v/>
      </c>
      <c r="AI28" s="56" t="str">
        <f>IF(AND('Mapa de Riesgos'!$Y$25="Media",'Mapa de Riesgos'!$AA$25="Catastrófico"),CONCATENATE("R3C",'Mapa de Riesgos'!$O$25),"")</f>
        <v/>
      </c>
      <c r="AJ28" s="56" t="str">
        <f>IF(AND('Mapa de Riesgos'!$Y$26="Media",'Mapa de Riesgos'!$AA$26="Catastrófico"),CONCATENATE("R3C",'Mapa de Riesgos'!$O$26),"")</f>
        <v/>
      </c>
      <c r="AK28" s="56" t="str">
        <f>IF(AND('Mapa de Riesgos'!$Y$27="Media",'Mapa de Riesgos'!$AA$27="Catastrófico"),CONCATENATE("R3C",'Mapa de Riesgos'!$O$27),"")</f>
        <v/>
      </c>
      <c r="AL28" s="56" t="str">
        <f>IF(AND('Mapa de Riesgos'!$Y$28="Media",'Mapa de Riesgos'!$AA$28="Catastrófico"),CONCATENATE("R3C",'Mapa de Riesgos'!$O$28),"")</f>
        <v/>
      </c>
      <c r="AM28" s="57" t="str">
        <f>IF(AND('Mapa de Riesgos'!$Y$29="Media",'Mapa de Riesgos'!$AA$29="Catastrófico"),CONCATENATE("R3C",'Mapa de Riesgos'!$O$29),"")</f>
        <v/>
      </c>
      <c r="AN28" s="83"/>
      <c r="AO28" s="539"/>
      <c r="AP28" s="540"/>
      <c r="AQ28" s="540"/>
      <c r="AR28" s="540"/>
      <c r="AS28" s="540"/>
      <c r="AT28" s="541"/>
      <c r="AU28" s="83"/>
      <c r="AV28" s="83"/>
      <c r="AW28" s="83"/>
      <c r="AX28" s="83"/>
      <c r="AY28" s="83"/>
      <c r="AZ28" s="83"/>
      <c r="BA28" s="83"/>
      <c r="BB28" s="83"/>
      <c r="BC28" s="83"/>
      <c r="BD28" s="83"/>
      <c r="BE28" s="83"/>
      <c r="BF28" s="83"/>
      <c r="BG28" s="83"/>
      <c r="BH28" s="83"/>
      <c r="BI28" s="83"/>
      <c r="BJ28" s="83"/>
      <c r="BK28" s="83"/>
      <c r="BL28" s="83"/>
      <c r="BM28" s="83"/>
      <c r="BN28" s="83"/>
      <c r="BO28" s="83"/>
      <c r="BP28" s="83"/>
      <c r="BQ28" s="83"/>
      <c r="BR28" s="83"/>
      <c r="BS28" s="83"/>
      <c r="BT28" s="83"/>
      <c r="BU28" s="83"/>
      <c r="BV28" s="83"/>
      <c r="BW28" s="83"/>
      <c r="BX28" s="83"/>
    </row>
    <row r="29" spans="1:76" ht="15" customHeight="1">
      <c r="A29" s="83"/>
      <c r="B29" s="411"/>
      <c r="C29" s="411"/>
      <c r="D29" s="412"/>
      <c r="E29" s="510"/>
      <c r="F29" s="509"/>
      <c r="G29" s="509"/>
      <c r="H29" s="509"/>
      <c r="I29" s="525"/>
      <c r="J29" s="67" t="str">
        <f>IF(AND('Mapa de Riesgos'!$Y$30="Media",'Mapa de Riesgos'!$AA$30="Leve"),CONCATENATE("R4C",'Mapa de Riesgos'!$O$30),"")</f>
        <v/>
      </c>
      <c r="K29" s="68" t="str">
        <f>IF(AND('Mapa de Riesgos'!$Y$31="Media",'Mapa de Riesgos'!$AA$31="Leve"),CONCATENATE("R4C",'Mapa de Riesgos'!$O$31),"")</f>
        <v/>
      </c>
      <c r="L29" s="68" t="str">
        <f>IF(AND('Mapa de Riesgos'!$Y$32="Media",'Mapa de Riesgos'!$AA$32="Leve"),CONCATENATE("R4C",'Mapa de Riesgos'!$O$32),"")</f>
        <v/>
      </c>
      <c r="M29" s="68" t="str">
        <f>IF(AND('Mapa de Riesgos'!$Y$33="Media",'Mapa de Riesgos'!$AA$33="Leve"),CONCATENATE("R4C",'Mapa de Riesgos'!$O$33),"")</f>
        <v/>
      </c>
      <c r="N29" s="68" t="str">
        <f>IF(AND('Mapa de Riesgos'!$Y$34="Media",'Mapa de Riesgos'!$AA$34="Leve"),CONCATENATE("R4C",'Mapa de Riesgos'!$O$34),"")</f>
        <v/>
      </c>
      <c r="O29" s="69" t="str">
        <f>IF(AND('Mapa de Riesgos'!$Y$35="Media",'Mapa de Riesgos'!$AA$35="Leve"),CONCATENATE("R4C",'Mapa de Riesgos'!$O$35),"")</f>
        <v/>
      </c>
      <c r="P29" s="67" t="str">
        <f>IF(AND('Mapa de Riesgos'!$Y$30="Media",'Mapa de Riesgos'!$AA$30="Menor"),CONCATENATE("R4C",'Mapa de Riesgos'!$O$30),"")</f>
        <v/>
      </c>
      <c r="Q29" s="68" t="str">
        <f>IF(AND('Mapa de Riesgos'!$Y$31="Media",'Mapa de Riesgos'!$AA$31="Menor"),CONCATENATE("R4C",'Mapa de Riesgos'!$O$31),"")</f>
        <v/>
      </c>
      <c r="R29" s="68" t="str">
        <f>IF(AND('Mapa de Riesgos'!$Y$32="Media",'Mapa de Riesgos'!$AA$32="Menor"),CONCATENATE("R4C",'Mapa de Riesgos'!$O$32),"")</f>
        <v/>
      </c>
      <c r="S29" s="68" t="str">
        <f>IF(AND('Mapa de Riesgos'!$Y$33="Media",'Mapa de Riesgos'!$AA$33="Menor"),CONCATENATE("R4C",'Mapa de Riesgos'!$O$33),"")</f>
        <v/>
      </c>
      <c r="T29" s="68" t="str">
        <f>IF(AND('Mapa de Riesgos'!$Y$34="Media",'Mapa de Riesgos'!$AA$34="Menor"),CONCATENATE("R4C",'Mapa de Riesgos'!$O$34),"")</f>
        <v/>
      </c>
      <c r="U29" s="69" t="str">
        <f>IF(AND('Mapa de Riesgos'!$Y$35="Media",'Mapa de Riesgos'!$AA$35="Menor"),CONCATENATE("R4C",'Mapa de Riesgos'!$O$35),"")</f>
        <v/>
      </c>
      <c r="V29" s="67" t="str">
        <f>IF(AND('Mapa de Riesgos'!$Y$30="Media",'Mapa de Riesgos'!$AA$30="Moderado"),CONCATENATE("R4C",'Mapa de Riesgos'!$O$30),"")</f>
        <v/>
      </c>
      <c r="W29" s="68" t="str">
        <f>IF(AND('Mapa de Riesgos'!$Y$31="Media",'Mapa de Riesgos'!$AA$31="Moderado"),CONCATENATE("R4C",'Mapa de Riesgos'!$O$31),"")</f>
        <v/>
      </c>
      <c r="X29" s="68" t="str">
        <f>IF(AND('Mapa de Riesgos'!$Y$32="Media",'Mapa de Riesgos'!$AA$32="Moderado"),CONCATENATE("R4C",'Mapa de Riesgos'!$O$32),"")</f>
        <v/>
      </c>
      <c r="Y29" s="68" t="str">
        <f>IF(AND('Mapa de Riesgos'!$Y$33="Media",'Mapa de Riesgos'!$AA$33="Moderado"),CONCATENATE("R4C",'Mapa de Riesgos'!$O$33),"")</f>
        <v/>
      </c>
      <c r="Z29" s="68" t="str">
        <f>IF(AND('Mapa de Riesgos'!$Y$34="Media",'Mapa de Riesgos'!$AA$34="Moderado"),CONCATENATE("R4C",'Mapa de Riesgos'!$O$34),"")</f>
        <v/>
      </c>
      <c r="AA29" s="69" t="str">
        <f>IF(AND('Mapa de Riesgos'!$Y$35="Media",'Mapa de Riesgos'!$AA$35="Moderado"),CONCATENATE("R4C",'Mapa de Riesgos'!$O$35),"")</f>
        <v/>
      </c>
      <c r="AB29" s="52" t="str">
        <f>IF(AND('Mapa de Riesgos'!$Y$30="Media",'Mapa de Riesgos'!$AA$30="Mayor"),CONCATENATE("R4C",'Mapa de Riesgos'!$O$30),"")</f>
        <v/>
      </c>
      <c r="AC29" s="53" t="str">
        <f>IF(AND('Mapa de Riesgos'!$Y$31="Media",'Mapa de Riesgos'!$AA$31="Mayor"),CONCATENATE("R4C",'Mapa de Riesgos'!$O$31),"")</f>
        <v/>
      </c>
      <c r="AD29" s="53" t="str">
        <f>IF(AND('Mapa de Riesgos'!$Y$32="Media",'Mapa de Riesgos'!$AA$32="Mayor"),CONCATENATE("R4C",'Mapa de Riesgos'!$O$32),"")</f>
        <v/>
      </c>
      <c r="AE29" s="53" t="str">
        <f>IF(AND('Mapa de Riesgos'!$Y$33="Media",'Mapa de Riesgos'!$AA$33="Mayor"),CONCATENATE("R4C",'Mapa de Riesgos'!$O$33),"")</f>
        <v/>
      </c>
      <c r="AF29" s="53" t="str">
        <f>IF(AND('Mapa de Riesgos'!$Y$34="Media",'Mapa de Riesgos'!$AA$34="Mayor"),CONCATENATE("R4C",'Mapa de Riesgos'!$O$34),"")</f>
        <v/>
      </c>
      <c r="AG29" s="54" t="str">
        <f>IF(AND('Mapa de Riesgos'!$Y$35="Media",'Mapa de Riesgos'!$AA$35="Mayor"),CONCATENATE("R4C",'Mapa de Riesgos'!$O$35),"")</f>
        <v/>
      </c>
      <c r="AH29" s="55" t="str">
        <f>IF(AND('Mapa de Riesgos'!$Y$30="Media",'Mapa de Riesgos'!$AA$30="Catastrófico"),CONCATENATE("R4C",'Mapa de Riesgos'!$O$30),"")</f>
        <v/>
      </c>
      <c r="AI29" s="56" t="str">
        <f>IF(AND('Mapa de Riesgos'!$Y$31="Media",'Mapa de Riesgos'!$AA$31="Catastrófico"),CONCATENATE("R4C",'Mapa de Riesgos'!$O$31),"")</f>
        <v/>
      </c>
      <c r="AJ29" s="56" t="str">
        <f>IF(AND('Mapa de Riesgos'!$Y$32="Media",'Mapa de Riesgos'!$AA$32="Catastrófico"),CONCATENATE("R4C",'Mapa de Riesgos'!$O$32),"")</f>
        <v/>
      </c>
      <c r="AK29" s="56" t="str">
        <f>IF(AND('Mapa de Riesgos'!$Y$33="Media",'Mapa de Riesgos'!$AA$33="Catastrófico"),CONCATENATE("R4C",'Mapa de Riesgos'!$O$33),"")</f>
        <v/>
      </c>
      <c r="AL29" s="56" t="str">
        <f>IF(AND('Mapa de Riesgos'!$Y$34="Media",'Mapa de Riesgos'!$AA$34="Catastrófico"),CONCATENATE("R4C",'Mapa de Riesgos'!$O$34),"")</f>
        <v/>
      </c>
      <c r="AM29" s="57" t="str">
        <f>IF(AND('Mapa de Riesgos'!$Y$35="Media",'Mapa de Riesgos'!$AA$35="Catastrófico"),CONCATENATE("R4C",'Mapa de Riesgos'!$O$35),"")</f>
        <v/>
      </c>
      <c r="AN29" s="83"/>
      <c r="AO29" s="539"/>
      <c r="AP29" s="540"/>
      <c r="AQ29" s="540"/>
      <c r="AR29" s="540"/>
      <c r="AS29" s="540"/>
      <c r="AT29" s="541"/>
      <c r="AU29" s="83"/>
      <c r="AV29" s="83"/>
      <c r="AW29" s="83"/>
      <c r="AX29" s="83"/>
      <c r="AY29" s="83"/>
      <c r="AZ29" s="83"/>
      <c r="BA29" s="83"/>
      <c r="BB29" s="83"/>
      <c r="BC29" s="83"/>
      <c r="BD29" s="83"/>
      <c r="BE29" s="83"/>
      <c r="BF29" s="83"/>
      <c r="BG29" s="83"/>
      <c r="BH29" s="83"/>
      <c r="BI29" s="83"/>
      <c r="BJ29" s="83"/>
      <c r="BK29" s="83"/>
      <c r="BL29" s="83"/>
      <c r="BM29" s="83"/>
      <c r="BN29" s="83"/>
      <c r="BO29" s="83"/>
      <c r="BP29" s="83"/>
      <c r="BQ29" s="83"/>
      <c r="BR29" s="83"/>
      <c r="BS29" s="83"/>
      <c r="BT29" s="83"/>
      <c r="BU29" s="83"/>
      <c r="BV29" s="83"/>
      <c r="BW29" s="83"/>
      <c r="BX29" s="83"/>
    </row>
    <row r="30" spans="1:76" ht="15" customHeight="1">
      <c r="A30" s="83"/>
      <c r="B30" s="411"/>
      <c r="C30" s="411"/>
      <c r="D30" s="412"/>
      <c r="E30" s="510"/>
      <c r="F30" s="509"/>
      <c r="G30" s="509"/>
      <c r="H30" s="509"/>
      <c r="I30" s="525"/>
      <c r="J30" s="67" t="str">
        <f>IF(AND('Mapa de Riesgos'!$Y$36="Media",'Mapa de Riesgos'!$AA$36="Leve"),CONCATENATE("R5C",'Mapa de Riesgos'!$O$36),"")</f>
        <v/>
      </c>
      <c r="K30" s="68" t="str">
        <f>IF(AND('Mapa de Riesgos'!$Y$37="Media",'Mapa de Riesgos'!$AA$37="Leve"),CONCATENATE("R5C",'Mapa de Riesgos'!$O$37),"")</f>
        <v/>
      </c>
      <c r="L30" s="68" t="str">
        <f>IF(AND('Mapa de Riesgos'!$Y$38="Media",'Mapa de Riesgos'!$AA$38="Leve"),CONCATENATE("R5C",'Mapa de Riesgos'!$O$38),"")</f>
        <v/>
      </c>
      <c r="M30" s="68" t="str">
        <f>IF(AND('Mapa de Riesgos'!$Y$39="Media",'Mapa de Riesgos'!$AA$39="Leve"),CONCATENATE("R5C",'Mapa de Riesgos'!$O$39),"")</f>
        <v/>
      </c>
      <c r="N30" s="68" t="str">
        <f>IF(AND('Mapa de Riesgos'!$Y$40="Media",'Mapa de Riesgos'!$AA$40="Leve"),CONCATENATE("R5C",'Mapa de Riesgos'!$O$40),"")</f>
        <v/>
      </c>
      <c r="O30" s="69" t="str">
        <f>IF(AND('Mapa de Riesgos'!$Y$41="Media",'Mapa de Riesgos'!$AA$41="Leve"),CONCATENATE("R5C",'Mapa de Riesgos'!$O$41),"")</f>
        <v/>
      </c>
      <c r="P30" s="67" t="str">
        <f>IF(AND('Mapa de Riesgos'!$Y$36="Media",'Mapa de Riesgos'!$AA$36="Menor"),CONCATENATE("R5C",'Mapa de Riesgos'!$O$36),"")</f>
        <v/>
      </c>
      <c r="Q30" s="68" t="str">
        <f>IF(AND('Mapa de Riesgos'!$Y$37="Media",'Mapa de Riesgos'!$AA$37="Menor"),CONCATENATE("R5C",'Mapa de Riesgos'!$O$37),"")</f>
        <v/>
      </c>
      <c r="R30" s="68" t="str">
        <f>IF(AND('Mapa de Riesgos'!$Y$38="Media",'Mapa de Riesgos'!$AA$38="Menor"),CONCATENATE("R5C",'Mapa de Riesgos'!$O$38),"")</f>
        <v/>
      </c>
      <c r="S30" s="68" t="str">
        <f>IF(AND('Mapa de Riesgos'!$Y$39="Media",'Mapa de Riesgos'!$AA$39="Menor"),CONCATENATE("R5C",'Mapa de Riesgos'!$O$39),"")</f>
        <v/>
      </c>
      <c r="T30" s="68" t="str">
        <f>IF(AND('Mapa de Riesgos'!$Y$40="Media",'Mapa de Riesgos'!$AA$40="Menor"),CONCATENATE("R5C",'Mapa de Riesgos'!$O$40),"")</f>
        <v/>
      </c>
      <c r="U30" s="69" t="str">
        <f>IF(AND('Mapa de Riesgos'!$Y$41="Media",'Mapa de Riesgos'!$AA$41="Menor"),CONCATENATE("R5C",'Mapa de Riesgos'!$O$41),"")</f>
        <v/>
      </c>
      <c r="V30" s="67" t="str">
        <f>IF(AND('Mapa de Riesgos'!$Y$36="Media",'Mapa de Riesgos'!$AA$36="Moderado"),CONCATENATE("R5C",'Mapa de Riesgos'!$O$36),"")</f>
        <v/>
      </c>
      <c r="W30" s="68" t="str">
        <f>IF(AND('Mapa de Riesgos'!$Y$37="Media",'Mapa de Riesgos'!$AA$37="Moderado"),CONCATENATE("R5C",'Mapa de Riesgos'!$O$37),"")</f>
        <v/>
      </c>
      <c r="X30" s="68" t="str">
        <f>IF(AND('Mapa de Riesgos'!$Y$38="Media",'Mapa de Riesgos'!$AA$38="Moderado"),CONCATENATE("R5C",'Mapa de Riesgos'!$O$38),"")</f>
        <v/>
      </c>
      <c r="Y30" s="68" t="str">
        <f>IF(AND('Mapa de Riesgos'!$Y$39="Media",'Mapa de Riesgos'!$AA$39="Moderado"),CONCATENATE("R5C",'Mapa de Riesgos'!$O$39),"")</f>
        <v/>
      </c>
      <c r="Z30" s="68" t="str">
        <f>IF(AND('Mapa de Riesgos'!$Y$40="Media",'Mapa de Riesgos'!$AA$40="Moderado"),CONCATENATE("R5C",'Mapa de Riesgos'!$O$40),"")</f>
        <v/>
      </c>
      <c r="AA30" s="69" t="str">
        <f>IF(AND('Mapa de Riesgos'!$Y$41="Media",'Mapa de Riesgos'!$AA$41="Moderado"),CONCATENATE("R5C",'Mapa de Riesgos'!$O$41),"")</f>
        <v/>
      </c>
      <c r="AB30" s="52" t="str">
        <f>IF(AND('Mapa de Riesgos'!$Y$36="Media",'Mapa de Riesgos'!$AA$36="Mayor"),CONCATENATE("R5C",'Mapa de Riesgos'!$O$36),"")</f>
        <v/>
      </c>
      <c r="AC30" s="53" t="str">
        <f>IF(AND('Mapa de Riesgos'!$Y$37="Media",'Mapa de Riesgos'!$AA$37="Mayor"),CONCATENATE("R5C",'Mapa de Riesgos'!$O$37),"")</f>
        <v/>
      </c>
      <c r="AD30" s="53" t="str">
        <f>IF(AND('Mapa de Riesgos'!$Y$38="Media",'Mapa de Riesgos'!$AA$38="Mayor"),CONCATENATE("R5C",'Mapa de Riesgos'!$O$38),"")</f>
        <v/>
      </c>
      <c r="AE30" s="53" t="str">
        <f>IF(AND('Mapa de Riesgos'!$Y$39="Media",'Mapa de Riesgos'!$AA$39="Mayor"),CONCATENATE("R5C",'Mapa de Riesgos'!$O$39),"")</f>
        <v/>
      </c>
      <c r="AF30" s="53" t="str">
        <f>IF(AND('Mapa de Riesgos'!$Y$40="Media",'Mapa de Riesgos'!$AA$40="Mayor"),CONCATENATE("R5C",'Mapa de Riesgos'!$O$40),"")</f>
        <v/>
      </c>
      <c r="AG30" s="54" t="str">
        <f>IF(AND('Mapa de Riesgos'!$Y$41="Media",'Mapa de Riesgos'!$AA$41="Mayor"),CONCATENATE("R5C",'Mapa de Riesgos'!$O$41),"")</f>
        <v/>
      </c>
      <c r="AH30" s="55" t="str">
        <f>IF(AND('Mapa de Riesgos'!$Y$36="Media",'Mapa de Riesgos'!$AA$36="Catastrófico"),CONCATENATE("R5C",'Mapa de Riesgos'!$O$36),"")</f>
        <v/>
      </c>
      <c r="AI30" s="56" t="str">
        <f>IF(AND('Mapa de Riesgos'!$Y$37="Media",'Mapa de Riesgos'!$AA$37="Catastrófico"),CONCATENATE("R5C",'Mapa de Riesgos'!$O$37),"")</f>
        <v/>
      </c>
      <c r="AJ30" s="56" t="str">
        <f>IF(AND('Mapa de Riesgos'!$Y$38="Media",'Mapa de Riesgos'!$AA$38="Catastrófico"),CONCATENATE("R5C",'Mapa de Riesgos'!$O$38),"")</f>
        <v/>
      </c>
      <c r="AK30" s="56" t="str">
        <f>IF(AND('Mapa de Riesgos'!$Y$39="Media",'Mapa de Riesgos'!$AA$39="Catastrófico"),CONCATENATE("R5C",'Mapa de Riesgos'!$O$39),"")</f>
        <v/>
      </c>
      <c r="AL30" s="56" t="str">
        <f>IF(AND('Mapa de Riesgos'!$Y$40="Media",'Mapa de Riesgos'!$AA$40="Catastrófico"),CONCATENATE("R5C",'Mapa de Riesgos'!$O$40),"")</f>
        <v/>
      </c>
      <c r="AM30" s="57" t="str">
        <f>IF(AND('Mapa de Riesgos'!$Y$41="Media",'Mapa de Riesgos'!$AA$41="Catastrófico"),CONCATENATE("R5C",'Mapa de Riesgos'!$O$41),"")</f>
        <v/>
      </c>
      <c r="AN30" s="83"/>
      <c r="AO30" s="539"/>
      <c r="AP30" s="540"/>
      <c r="AQ30" s="540"/>
      <c r="AR30" s="540"/>
      <c r="AS30" s="540"/>
      <c r="AT30" s="541"/>
      <c r="AU30" s="83"/>
      <c r="AV30" s="83"/>
      <c r="AW30" s="83"/>
      <c r="AX30" s="83"/>
      <c r="AY30" s="83"/>
      <c r="AZ30" s="83"/>
      <c r="BA30" s="83"/>
      <c r="BB30" s="83"/>
      <c r="BC30" s="83"/>
      <c r="BD30" s="83"/>
      <c r="BE30" s="83"/>
      <c r="BF30" s="83"/>
      <c r="BG30" s="83"/>
      <c r="BH30" s="83"/>
      <c r="BI30" s="83"/>
      <c r="BJ30" s="83"/>
      <c r="BK30" s="83"/>
      <c r="BL30" s="83"/>
      <c r="BM30" s="83"/>
      <c r="BN30" s="83"/>
      <c r="BO30" s="83"/>
      <c r="BP30" s="83"/>
      <c r="BQ30" s="83"/>
      <c r="BR30" s="83"/>
      <c r="BS30" s="83"/>
      <c r="BT30" s="83"/>
      <c r="BU30" s="83"/>
      <c r="BV30" s="83"/>
      <c r="BW30" s="83"/>
      <c r="BX30" s="83"/>
    </row>
    <row r="31" spans="1:76" ht="15" customHeight="1">
      <c r="A31" s="83"/>
      <c r="B31" s="411"/>
      <c r="C31" s="411"/>
      <c r="D31" s="412"/>
      <c r="E31" s="510"/>
      <c r="F31" s="509"/>
      <c r="G31" s="509"/>
      <c r="H31" s="509"/>
      <c r="I31" s="525"/>
      <c r="J31" s="67" t="str">
        <f>IF(AND('Mapa de Riesgos'!$Y$42="Media",'Mapa de Riesgos'!$AA$42="Leve"),CONCATENATE("R6C",'Mapa de Riesgos'!$O$42),"")</f>
        <v/>
      </c>
      <c r="K31" s="68" t="str">
        <f>IF(AND('Mapa de Riesgos'!$Y$43="Media",'Mapa de Riesgos'!$AA$43="Leve"),CONCATENATE("R6C",'Mapa de Riesgos'!$O$43),"")</f>
        <v/>
      </c>
      <c r="L31" s="68" t="str">
        <f>IF(AND('Mapa de Riesgos'!$Y$44="Media",'Mapa de Riesgos'!$AA$44="Leve"),CONCATENATE("R6C",'Mapa de Riesgos'!$O$44),"")</f>
        <v/>
      </c>
      <c r="M31" s="68" t="str">
        <f>IF(AND('Mapa de Riesgos'!$Y$45="Media",'Mapa de Riesgos'!$AA$45="Leve"),CONCATENATE("R6C",'Mapa de Riesgos'!$O$45),"")</f>
        <v/>
      </c>
      <c r="N31" s="68" t="str">
        <f>IF(AND('Mapa de Riesgos'!$Y$46="Media",'Mapa de Riesgos'!$AA$46="Leve"),CONCATENATE("R6C",'Mapa de Riesgos'!$O$46),"")</f>
        <v/>
      </c>
      <c r="O31" s="69" t="str">
        <f>IF(AND('Mapa de Riesgos'!$Y$47="Media",'Mapa de Riesgos'!$AA$47="Leve"),CONCATENATE("R6C",'Mapa de Riesgos'!$O$47),"")</f>
        <v/>
      </c>
      <c r="P31" s="67" t="str">
        <f>IF(AND('Mapa de Riesgos'!$Y$42="Media",'Mapa de Riesgos'!$AA$42="Menor"),CONCATENATE("R6C",'Mapa de Riesgos'!$O$42),"")</f>
        <v/>
      </c>
      <c r="Q31" s="68" t="str">
        <f>IF(AND('Mapa de Riesgos'!$Y$43="Media",'Mapa de Riesgos'!$AA$43="Menor"),CONCATENATE("R6C",'Mapa de Riesgos'!$O$43),"")</f>
        <v/>
      </c>
      <c r="R31" s="68" t="str">
        <f>IF(AND('Mapa de Riesgos'!$Y$44="Media",'Mapa de Riesgos'!$AA$44="Menor"),CONCATENATE("R6C",'Mapa de Riesgos'!$O$44),"")</f>
        <v/>
      </c>
      <c r="S31" s="68" t="str">
        <f>IF(AND('Mapa de Riesgos'!$Y$45="Media",'Mapa de Riesgos'!$AA$45="Menor"),CONCATENATE("R6C",'Mapa de Riesgos'!$O$45),"")</f>
        <v/>
      </c>
      <c r="T31" s="68" t="str">
        <f>IF(AND('Mapa de Riesgos'!$Y$46="Media",'Mapa de Riesgos'!$AA$46="Menor"),CONCATENATE("R6C",'Mapa de Riesgos'!$O$46),"")</f>
        <v/>
      </c>
      <c r="U31" s="69" t="str">
        <f>IF(AND('Mapa de Riesgos'!$Y$47="Media",'Mapa de Riesgos'!$AA$47="Menor"),CONCATENATE("R6C",'Mapa de Riesgos'!$O$47),"")</f>
        <v/>
      </c>
      <c r="V31" s="67" t="str">
        <f>IF(AND('Mapa de Riesgos'!$Y$42="Media",'Mapa de Riesgos'!$AA$42="Moderado"),CONCATENATE("R6C",'Mapa de Riesgos'!$O$42),"")</f>
        <v/>
      </c>
      <c r="W31" s="68" t="str">
        <f>IF(AND('Mapa de Riesgos'!$Y$43="Media",'Mapa de Riesgos'!$AA$43="Moderado"),CONCATENATE("R6C",'Mapa de Riesgos'!$O$43),"")</f>
        <v/>
      </c>
      <c r="X31" s="68" t="str">
        <f>IF(AND('Mapa de Riesgos'!$Y$44="Media",'Mapa de Riesgos'!$AA$44="Moderado"),CONCATENATE("R6C",'Mapa de Riesgos'!$O$44),"")</f>
        <v/>
      </c>
      <c r="Y31" s="68" t="str">
        <f>IF(AND('Mapa de Riesgos'!$Y$45="Media",'Mapa de Riesgos'!$AA$45="Moderado"),CONCATENATE("R6C",'Mapa de Riesgos'!$O$45),"")</f>
        <v/>
      </c>
      <c r="Z31" s="68" t="str">
        <f>IF(AND('Mapa de Riesgos'!$Y$46="Media",'Mapa de Riesgos'!$AA$46="Moderado"),CONCATENATE("R6C",'Mapa de Riesgos'!$O$46),"")</f>
        <v/>
      </c>
      <c r="AA31" s="69" t="str">
        <f>IF(AND('Mapa de Riesgos'!$Y$47="Media",'Mapa de Riesgos'!$AA$47="Moderado"),CONCATENATE("R6C",'Mapa de Riesgos'!$O$47),"")</f>
        <v/>
      </c>
      <c r="AB31" s="52" t="str">
        <f>IF(AND('Mapa de Riesgos'!$Y$42="Media",'Mapa de Riesgos'!$AA$42="Mayor"),CONCATENATE("R6C",'Mapa de Riesgos'!$O$42),"")</f>
        <v/>
      </c>
      <c r="AC31" s="53" t="str">
        <f>IF(AND('Mapa de Riesgos'!$Y$43="Media",'Mapa de Riesgos'!$AA$43="Mayor"),CONCATENATE("R6C",'Mapa de Riesgos'!$O$43),"")</f>
        <v/>
      </c>
      <c r="AD31" s="53" t="str">
        <f>IF(AND('Mapa de Riesgos'!$Y$44="Media",'Mapa de Riesgos'!$AA$44="Mayor"),CONCATENATE("R6C",'Mapa de Riesgos'!$O$44),"")</f>
        <v/>
      </c>
      <c r="AE31" s="53" t="str">
        <f>IF(AND('Mapa de Riesgos'!$Y$45="Media",'Mapa de Riesgos'!$AA$45="Mayor"),CONCATENATE("R6C",'Mapa de Riesgos'!$O$45),"")</f>
        <v/>
      </c>
      <c r="AF31" s="53" t="str">
        <f>IF(AND('Mapa de Riesgos'!$Y$46="Media",'Mapa de Riesgos'!$AA$46="Mayor"),CONCATENATE("R6C",'Mapa de Riesgos'!$O$46),"")</f>
        <v/>
      </c>
      <c r="AG31" s="54" t="str">
        <f>IF(AND('Mapa de Riesgos'!$Y$47="Media",'Mapa de Riesgos'!$AA$47="Mayor"),CONCATENATE("R6C",'Mapa de Riesgos'!$O$47),"")</f>
        <v/>
      </c>
      <c r="AH31" s="55" t="str">
        <f>IF(AND('Mapa de Riesgos'!$Y$42="Media",'Mapa de Riesgos'!$AA$42="Catastrófico"),CONCATENATE("R6C",'Mapa de Riesgos'!$O$42),"")</f>
        <v/>
      </c>
      <c r="AI31" s="56" t="str">
        <f>IF(AND('Mapa de Riesgos'!$Y$43="Media",'Mapa de Riesgos'!$AA$43="Catastrófico"),CONCATENATE("R6C",'Mapa de Riesgos'!$O$43),"")</f>
        <v/>
      </c>
      <c r="AJ31" s="56" t="str">
        <f>IF(AND('Mapa de Riesgos'!$Y$44="Media",'Mapa de Riesgos'!$AA$44="Catastrófico"),CONCATENATE("R6C",'Mapa de Riesgos'!$O$44),"")</f>
        <v/>
      </c>
      <c r="AK31" s="56" t="str">
        <f>IF(AND('Mapa de Riesgos'!$Y$45="Media",'Mapa de Riesgos'!$AA$45="Catastrófico"),CONCATENATE("R6C",'Mapa de Riesgos'!$O$45),"")</f>
        <v/>
      </c>
      <c r="AL31" s="56" t="str">
        <f>IF(AND('Mapa de Riesgos'!$Y$46="Media",'Mapa de Riesgos'!$AA$46="Catastrófico"),CONCATENATE("R6C",'Mapa de Riesgos'!$O$46),"")</f>
        <v/>
      </c>
      <c r="AM31" s="57" t="str">
        <f>IF(AND('Mapa de Riesgos'!$Y$47="Media",'Mapa de Riesgos'!$AA$47="Catastrófico"),CONCATENATE("R6C",'Mapa de Riesgos'!$O$47),"")</f>
        <v/>
      </c>
      <c r="AN31" s="83"/>
      <c r="AO31" s="539"/>
      <c r="AP31" s="540"/>
      <c r="AQ31" s="540"/>
      <c r="AR31" s="540"/>
      <c r="AS31" s="540"/>
      <c r="AT31" s="541"/>
      <c r="AU31" s="83"/>
      <c r="AV31" s="83"/>
      <c r="AW31" s="83"/>
      <c r="AX31" s="83"/>
      <c r="AY31" s="83"/>
      <c r="AZ31" s="83"/>
      <c r="BA31" s="83"/>
      <c r="BB31" s="83"/>
      <c r="BC31" s="83"/>
      <c r="BD31" s="83"/>
      <c r="BE31" s="83"/>
      <c r="BF31" s="83"/>
      <c r="BG31" s="83"/>
      <c r="BH31" s="83"/>
      <c r="BI31" s="83"/>
      <c r="BJ31" s="83"/>
      <c r="BK31" s="83"/>
      <c r="BL31" s="83"/>
      <c r="BM31" s="83"/>
      <c r="BN31" s="83"/>
      <c r="BO31" s="83"/>
      <c r="BP31" s="83"/>
      <c r="BQ31" s="83"/>
      <c r="BR31" s="83"/>
      <c r="BS31" s="83"/>
      <c r="BT31" s="83"/>
      <c r="BU31" s="83"/>
      <c r="BV31" s="83"/>
      <c r="BW31" s="83"/>
      <c r="BX31" s="83"/>
    </row>
    <row r="32" spans="1:76" ht="15" customHeight="1">
      <c r="A32" s="83"/>
      <c r="B32" s="411"/>
      <c r="C32" s="411"/>
      <c r="D32" s="412"/>
      <c r="E32" s="510"/>
      <c r="F32" s="509"/>
      <c r="G32" s="509"/>
      <c r="H32" s="509"/>
      <c r="I32" s="525"/>
      <c r="J32" s="67" t="str">
        <f>IF(AND('Mapa de Riesgos'!$Y$48="Media",'Mapa de Riesgos'!$AA$48="Leve"),CONCATENATE("R7C",'Mapa de Riesgos'!$O$48),"")</f>
        <v/>
      </c>
      <c r="K32" s="68" t="str">
        <f>IF(AND('Mapa de Riesgos'!$Y$49="Media",'Mapa de Riesgos'!$AA$49="Leve"),CONCATENATE("R7C",'Mapa de Riesgos'!$O$49),"")</f>
        <v/>
      </c>
      <c r="L32" s="68" t="str">
        <f>IF(AND('Mapa de Riesgos'!$Y$50="Media",'Mapa de Riesgos'!$AA$50="Leve"),CONCATENATE("R7C",'Mapa de Riesgos'!$O$50),"")</f>
        <v/>
      </c>
      <c r="M32" s="68" t="str">
        <f>IF(AND('Mapa de Riesgos'!$Y$51="Media",'Mapa de Riesgos'!$AA$51="Leve"),CONCATENATE("R7C",'Mapa de Riesgos'!$O$51),"")</f>
        <v/>
      </c>
      <c r="N32" s="68" t="str">
        <f>IF(AND('Mapa de Riesgos'!$Y$52="Media",'Mapa de Riesgos'!$AA$52="Leve"),CONCATENATE("R7C",'Mapa de Riesgos'!$O$52),"")</f>
        <v/>
      </c>
      <c r="O32" s="69" t="str">
        <f>IF(AND('Mapa de Riesgos'!$Y$53="Media",'Mapa de Riesgos'!$AA$53="Leve"),CONCATENATE("R7C",'Mapa de Riesgos'!$O$53),"")</f>
        <v/>
      </c>
      <c r="P32" s="67" t="str">
        <f>IF(AND('Mapa de Riesgos'!$Y$48="Media",'Mapa de Riesgos'!$AA$48="Menor"),CONCATENATE("R7C",'Mapa de Riesgos'!$O$48),"")</f>
        <v/>
      </c>
      <c r="Q32" s="68" t="str">
        <f>IF(AND('Mapa de Riesgos'!$Y$49="Media",'Mapa de Riesgos'!$AA$49="Menor"),CONCATENATE("R7C",'Mapa de Riesgos'!$O$49),"")</f>
        <v/>
      </c>
      <c r="R32" s="68" t="str">
        <f>IF(AND('Mapa de Riesgos'!$Y$50="Media",'Mapa de Riesgos'!$AA$50="Menor"),CONCATENATE("R7C",'Mapa de Riesgos'!$O$50),"")</f>
        <v/>
      </c>
      <c r="S32" s="68" t="str">
        <f>IF(AND('Mapa de Riesgos'!$Y$51="Media",'Mapa de Riesgos'!$AA$51="Menor"),CONCATENATE("R7C",'Mapa de Riesgos'!$O$51),"")</f>
        <v/>
      </c>
      <c r="T32" s="68" t="str">
        <f>IF(AND('Mapa de Riesgos'!$Y$52="Media",'Mapa de Riesgos'!$AA$52="Menor"),CONCATENATE("R7C",'Mapa de Riesgos'!$O$52),"")</f>
        <v/>
      </c>
      <c r="U32" s="69" t="str">
        <f>IF(AND('Mapa de Riesgos'!$Y$53="Media",'Mapa de Riesgos'!$AA$53="Menor"),CONCATENATE("R7C",'Mapa de Riesgos'!$O$53),"")</f>
        <v/>
      </c>
      <c r="V32" s="67" t="str">
        <f>IF(AND('Mapa de Riesgos'!$Y$48="Media",'Mapa de Riesgos'!$AA$48="Moderado"),CONCATENATE("R7C",'Mapa de Riesgos'!$O$48),"")</f>
        <v/>
      </c>
      <c r="W32" s="68" t="str">
        <f>IF(AND('Mapa de Riesgos'!$Y$49="Media",'Mapa de Riesgos'!$AA$49="Moderado"),CONCATENATE("R7C",'Mapa de Riesgos'!$O$49),"")</f>
        <v/>
      </c>
      <c r="X32" s="68" t="str">
        <f>IF(AND('Mapa de Riesgos'!$Y$50="Media",'Mapa de Riesgos'!$AA$50="Moderado"),CONCATENATE("R7C",'Mapa de Riesgos'!$O$50),"")</f>
        <v/>
      </c>
      <c r="Y32" s="68" t="str">
        <f>IF(AND('Mapa de Riesgos'!$Y$51="Media",'Mapa de Riesgos'!$AA$51="Moderado"),CONCATENATE("R7C",'Mapa de Riesgos'!$O$51),"")</f>
        <v/>
      </c>
      <c r="Z32" s="68" t="str">
        <f>IF(AND('Mapa de Riesgos'!$Y$52="Media",'Mapa de Riesgos'!$AA$52="Moderado"),CONCATENATE("R7C",'Mapa de Riesgos'!$O$52),"")</f>
        <v/>
      </c>
      <c r="AA32" s="69" t="str">
        <f>IF(AND('Mapa de Riesgos'!$Y$53="Media",'Mapa de Riesgos'!$AA$53="Moderado"),CONCATENATE("R7C",'Mapa de Riesgos'!$O$53),"")</f>
        <v/>
      </c>
      <c r="AB32" s="52" t="str">
        <f>IF(AND('Mapa de Riesgos'!$Y$48="Media",'Mapa de Riesgos'!$AA$48="Mayor"),CONCATENATE("R7C",'Mapa de Riesgos'!$O$48),"")</f>
        <v/>
      </c>
      <c r="AC32" s="53" t="str">
        <f>IF(AND('Mapa de Riesgos'!$Y$49="Media",'Mapa de Riesgos'!$AA$49="Mayor"),CONCATENATE("R7C",'Mapa de Riesgos'!$O$49),"")</f>
        <v/>
      </c>
      <c r="AD32" s="53" t="str">
        <f>IF(AND('Mapa de Riesgos'!$Y$50="Media",'Mapa de Riesgos'!$AA$50="Mayor"),CONCATENATE("R7C",'Mapa de Riesgos'!$O$50),"")</f>
        <v/>
      </c>
      <c r="AE32" s="53" t="str">
        <f>IF(AND('Mapa de Riesgos'!$Y$51="Media",'Mapa de Riesgos'!$AA$51="Mayor"),CONCATENATE("R7C",'Mapa de Riesgos'!$O$51),"")</f>
        <v/>
      </c>
      <c r="AF32" s="53" t="str">
        <f>IF(AND('Mapa de Riesgos'!$Y$52="Media",'Mapa de Riesgos'!$AA$52="Mayor"),CONCATENATE("R7C",'Mapa de Riesgos'!$O$52),"")</f>
        <v/>
      </c>
      <c r="AG32" s="54" t="str">
        <f>IF(AND('Mapa de Riesgos'!$Y$53="Media",'Mapa de Riesgos'!$AA$53="Mayor"),CONCATENATE("R7C",'Mapa de Riesgos'!$O$53),"")</f>
        <v/>
      </c>
      <c r="AH32" s="55" t="str">
        <f>IF(AND('Mapa de Riesgos'!$Y$48="Media",'Mapa de Riesgos'!$AA$48="Catastrófico"),CONCATENATE("R7C",'Mapa de Riesgos'!$O$48),"")</f>
        <v/>
      </c>
      <c r="AI32" s="56" t="str">
        <f>IF(AND('Mapa de Riesgos'!$Y$49="Media",'Mapa de Riesgos'!$AA$49="Catastrófico"),CONCATENATE("R7C",'Mapa de Riesgos'!$O$49),"")</f>
        <v/>
      </c>
      <c r="AJ32" s="56" t="str">
        <f>IF(AND('Mapa de Riesgos'!$Y$50="Media",'Mapa de Riesgos'!$AA$50="Catastrófico"),CONCATENATE("R7C",'Mapa de Riesgos'!$O$50),"")</f>
        <v/>
      </c>
      <c r="AK32" s="56" t="str">
        <f>IF(AND('Mapa de Riesgos'!$Y$51="Media",'Mapa de Riesgos'!$AA$51="Catastrófico"),CONCATENATE("R7C",'Mapa de Riesgos'!$O$51),"")</f>
        <v/>
      </c>
      <c r="AL32" s="56" t="str">
        <f>IF(AND('Mapa de Riesgos'!$Y$52="Media",'Mapa de Riesgos'!$AA$52="Catastrófico"),CONCATENATE("R7C",'Mapa de Riesgos'!$O$52),"")</f>
        <v/>
      </c>
      <c r="AM32" s="57" t="str">
        <f>IF(AND('Mapa de Riesgos'!$Y$53="Media",'Mapa de Riesgos'!$AA$53="Catastrófico"),CONCATENATE("R7C",'Mapa de Riesgos'!$O$53),"")</f>
        <v/>
      </c>
      <c r="AN32" s="83"/>
      <c r="AO32" s="539"/>
      <c r="AP32" s="540"/>
      <c r="AQ32" s="540"/>
      <c r="AR32" s="540"/>
      <c r="AS32" s="540"/>
      <c r="AT32" s="541"/>
      <c r="AU32" s="83"/>
      <c r="AV32" s="83"/>
      <c r="AW32" s="83"/>
      <c r="AX32" s="83"/>
      <c r="AY32" s="83"/>
      <c r="AZ32" s="83"/>
      <c r="BA32" s="83"/>
      <c r="BB32" s="83"/>
      <c r="BC32" s="83"/>
      <c r="BD32" s="83"/>
      <c r="BE32" s="83"/>
      <c r="BF32" s="83"/>
      <c r="BG32" s="83"/>
      <c r="BH32" s="83"/>
      <c r="BI32" s="83"/>
      <c r="BJ32" s="83"/>
      <c r="BK32" s="83"/>
      <c r="BL32" s="83"/>
      <c r="BM32" s="83"/>
      <c r="BN32" s="83"/>
      <c r="BO32" s="83"/>
      <c r="BP32" s="83"/>
      <c r="BQ32" s="83"/>
      <c r="BR32" s="83"/>
      <c r="BS32" s="83"/>
      <c r="BT32" s="83"/>
      <c r="BU32" s="83"/>
      <c r="BV32" s="83"/>
      <c r="BW32" s="83"/>
      <c r="BX32" s="83"/>
    </row>
    <row r="33" spans="1:80" ht="15" customHeight="1">
      <c r="A33" s="83"/>
      <c r="B33" s="411"/>
      <c r="C33" s="411"/>
      <c r="D33" s="412"/>
      <c r="E33" s="510"/>
      <c r="F33" s="509"/>
      <c r="G33" s="509"/>
      <c r="H33" s="509"/>
      <c r="I33" s="525"/>
      <c r="J33" s="67" t="str">
        <f>IF(AND('Mapa de Riesgos'!$Y$54="Media",'Mapa de Riesgos'!$AA$54="Leve"),CONCATENATE("R8C",'Mapa de Riesgos'!$O$54),"")</f>
        <v/>
      </c>
      <c r="K33" s="68" t="str">
        <f>IF(AND('Mapa de Riesgos'!$Y$55="Media",'Mapa de Riesgos'!$AA$55="Leve"),CONCATENATE("R8C",'Mapa de Riesgos'!$O$55),"")</f>
        <v/>
      </c>
      <c r="L33" s="68" t="str">
        <f>IF(AND('Mapa de Riesgos'!$Y$56="Media",'Mapa de Riesgos'!$AA$56="Leve"),CONCATENATE("R8C",'Mapa de Riesgos'!$O$56),"")</f>
        <v/>
      </c>
      <c r="M33" s="68" t="str">
        <f>IF(AND('Mapa de Riesgos'!$Y$57="Media",'Mapa de Riesgos'!$AA$57="Leve"),CONCATENATE("R8C",'Mapa de Riesgos'!$O$57),"")</f>
        <v/>
      </c>
      <c r="N33" s="68" t="str">
        <f>IF(AND('Mapa de Riesgos'!$Y$58="Media",'Mapa de Riesgos'!$AA$58="Leve"),CONCATENATE("R8C",'Mapa de Riesgos'!$O$58),"")</f>
        <v/>
      </c>
      <c r="O33" s="69" t="str">
        <f>IF(AND('Mapa de Riesgos'!$Y$59="Media",'Mapa de Riesgos'!$AA$59="Leve"),CONCATENATE("R8C",'Mapa de Riesgos'!$O$59),"")</f>
        <v/>
      </c>
      <c r="P33" s="67" t="str">
        <f>IF(AND('Mapa de Riesgos'!$Y$54="Media",'Mapa de Riesgos'!$AA$54="Menor"),CONCATENATE("R8C",'Mapa de Riesgos'!$O$54),"")</f>
        <v/>
      </c>
      <c r="Q33" s="68" t="str">
        <f>IF(AND('Mapa de Riesgos'!$Y$55="Media",'Mapa de Riesgos'!$AA$55="Menor"),CONCATENATE("R8C",'Mapa de Riesgos'!$O$55),"")</f>
        <v/>
      </c>
      <c r="R33" s="68" t="str">
        <f>IF(AND('Mapa de Riesgos'!$Y$56="Media",'Mapa de Riesgos'!$AA$56="Menor"),CONCATENATE("R8C",'Mapa de Riesgos'!$O$56),"")</f>
        <v/>
      </c>
      <c r="S33" s="68" t="str">
        <f>IF(AND('Mapa de Riesgos'!$Y$57="Media",'Mapa de Riesgos'!$AA$57="Menor"),CONCATENATE("R8C",'Mapa de Riesgos'!$O$57),"")</f>
        <v/>
      </c>
      <c r="T33" s="68" t="str">
        <f>IF(AND('Mapa de Riesgos'!$Y$58="Media",'Mapa de Riesgos'!$AA$58="Menor"),CONCATENATE("R8C",'Mapa de Riesgos'!$O$58),"")</f>
        <v/>
      </c>
      <c r="U33" s="69" t="str">
        <f>IF(AND('Mapa de Riesgos'!$Y$59="Media",'Mapa de Riesgos'!$AA$59="Menor"),CONCATENATE("R8C",'Mapa de Riesgos'!$O$59),"")</f>
        <v/>
      </c>
      <c r="V33" s="67" t="str">
        <f>IF(AND('Mapa de Riesgos'!$Y$54="Media",'Mapa de Riesgos'!$AA$54="Moderado"),CONCATENATE("R8C",'Mapa de Riesgos'!$O$54),"")</f>
        <v/>
      </c>
      <c r="W33" s="68" t="str">
        <f>IF(AND('Mapa de Riesgos'!$Y$55="Media",'Mapa de Riesgos'!$AA$55="Moderado"),CONCATENATE("R8C",'Mapa de Riesgos'!$O$55),"")</f>
        <v/>
      </c>
      <c r="X33" s="68" t="str">
        <f>IF(AND('Mapa de Riesgos'!$Y$56="Media",'Mapa de Riesgos'!$AA$56="Moderado"),CONCATENATE("R8C",'Mapa de Riesgos'!$O$56),"")</f>
        <v/>
      </c>
      <c r="Y33" s="68" t="str">
        <f>IF(AND('Mapa de Riesgos'!$Y$57="Media",'Mapa de Riesgos'!$AA$57="Moderado"),CONCATENATE("R8C",'Mapa de Riesgos'!$O$57),"")</f>
        <v/>
      </c>
      <c r="Z33" s="68" t="str">
        <f>IF(AND('Mapa de Riesgos'!$Y$58="Media",'Mapa de Riesgos'!$AA$58="Moderado"),CONCATENATE("R8C",'Mapa de Riesgos'!$O$58),"")</f>
        <v/>
      </c>
      <c r="AA33" s="69" t="str">
        <f>IF(AND('Mapa de Riesgos'!$Y$59="Media",'Mapa de Riesgos'!$AA$59="Moderado"),CONCATENATE("R8C",'Mapa de Riesgos'!$O$59),"")</f>
        <v/>
      </c>
      <c r="AB33" s="52" t="str">
        <f>IF(AND('Mapa de Riesgos'!$Y$54="Media",'Mapa de Riesgos'!$AA$54="Mayor"),CONCATENATE("R8C",'Mapa de Riesgos'!$O$54),"")</f>
        <v/>
      </c>
      <c r="AC33" s="53" t="str">
        <f>IF(AND('Mapa de Riesgos'!$Y$55="Media",'Mapa de Riesgos'!$AA$55="Mayor"),CONCATENATE("R8C",'Mapa de Riesgos'!$O$55),"")</f>
        <v/>
      </c>
      <c r="AD33" s="53" t="str">
        <f>IF(AND('Mapa de Riesgos'!$Y$56="Media",'Mapa de Riesgos'!$AA$56="Mayor"),CONCATENATE("R8C",'Mapa de Riesgos'!$O$56),"")</f>
        <v/>
      </c>
      <c r="AE33" s="53" t="str">
        <f>IF(AND('Mapa de Riesgos'!$Y$57="Media",'Mapa de Riesgos'!$AA$57="Mayor"),CONCATENATE("R8C",'Mapa de Riesgos'!$O$57),"")</f>
        <v/>
      </c>
      <c r="AF33" s="53" t="str">
        <f>IF(AND('Mapa de Riesgos'!$Y$58="Media",'Mapa de Riesgos'!$AA$58="Mayor"),CONCATENATE("R8C",'Mapa de Riesgos'!$O$58),"")</f>
        <v/>
      </c>
      <c r="AG33" s="54" t="str">
        <f>IF(AND('Mapa de Riesgos'!$Y$59="Media",'Mapa de Riesgos'!$AA$59="Mayor"),CONCATENATE("R8C",'Mapa de Riesgos'!$O$59),"")</f>
        <v/>
      </c>
      <c r="AH33" s="55" t="str">
        <f>IF(AND('Mapa de Riesgos'!$Y$54="Media",'Mapa de Riesgos'!$AA$54="Catastrófico"),CONCATENATE("R8C",'Mapa de Riesgos'!$O$54),"")</f>
        <v/>
      </c>
      <c r="AI33" s="56" t="str">
        <f>IF(AND('Mapa de Riesgos'!$Y$55="Media",'Mapa de Riesgos'!$AA$55="Catastrófico"),CONCATENATE("R8C",'Mapa de Riesgos'!$O$55),"")</f>
        <v/>
      </c>
      <c r="AJ33" s="56" t="str">
        <f>IF(AND('Mapa de Riesgos'!$Y$56="Media",'Mapa de Riesgos'!$AA$56="Catastrófico"),CONCATENATE("R8C",'Mapa de Riesgos'!$O$56),"")</f>
        <v/>
      </c>
      <c r="AK33" s="56" t="str">
        <f>IF(AND('Mapa de Riesgos'!$Y$57="Media",'Mapa de Riesgos'!$AA$57="Catastrófico"),CONCATENATE("R8C",'Mapa de Riesgos'!$O$57),"")</f>
        <v/>
      </c>
      <c r="AL33" s="56" t="str">
        <f>IF(AND('Mapa de Riesgos'!$Y$58="Media",'Mapa de Riesgos'!$AA$58="Catastrófico"),CONCATENATE("R8C",'Mapa de Riesgos'!$O$58),"")</f>
        <v/>
      </c>
      <c r="AM33" s="57" t="str">
        <f>IF(AND('Mapa de Riesgos'!$Y$59="Media",'Mapa de Riesgos'!$AA$59="Catastrófico"),CONCATENATE("R8C",'Mapa de Riesgos'!$O$59),"")</f>
        <v/>
      </c>
      <c r="AN33" s="83"/>
      <c r="AO33" s="539"/>
      <c r="AP33" s="540"/>
      <c r="AQ33" s="540"/>
      <c r="AR33" s="540"/>
      <c r="AS33" s="540"/>
      <c r="AT33" s="541"/>
      <c r="AU33" s="83"/>
      <c r="AV33" s="83"/>
      <c r="AW33" s="83"/>
      <c r="AX33" s="83"/>
      <c r="AY33" s="83"/>
      <c r="AZ33" s="83"/>
      <c r="BA33" s="83"/>
      <c r="BB33" s="83"/>
      <c r="BC33" s="83"/>
      <c r="BD33" s="83"/>
      <c r="BE33" s="83"/>
      <c r="BF33" s="83"/>
      <c r="BG33" s="83"/>
      <c r="BH33" s="83"/>
      <c r="BI33" s="83"/>
      <c r="BJ33" s="83"/>
      <c r="BK33" s="83"/>
      <c r="BL33" s="83"/>
      <c r="BM33" s="83"/>
      <c r="BN33" s="83"/>
      <c r="BO33" s="83"/>
      <c r="BP33" s="83"/>
      <c r="BQ33" s="83"/>
      <c r="BR33" s="83"/>
      <c r="BS33" s="83"/>
      <c r="BT33" s="83"/>
      <c r="BU33" s="83"/>
      <c r="BV33" s="83"/>
      <c r="BW33" s="83"/>
      <c r="BX33" s="83"/>
    </row>
    <row r="34" spans="1:80" ht="15" customHeight="1">
      <c r="A34" s="83"/>
      <c r="B34" s="411"/>
      <c r="C34" s="411"/>
      <c r="D34" s="412"/>
      <c r="E34" s="510"/>
      <c r="F34" s="509"/>
      <c r="G34" s="509"/>
      <c r="H34" s="509"/>
      <c r="I34" s="525"/>
      <c r="J34" s="67" t="str">
        <f>IF(AND('Mapa de Riesgos'!$Y$60="Media",'Mapa de Riesgos'!$AA$60="Leve"),CONCATENATE("R9C",'Mapa de Riesgos'!$O$60),"")</f>
        <v/>
      </c>
      <c r="K34" s="68" t="str">
        <f>IF(AND('Mapa de Riesgos'!$Y$61="Media",'Mapa de Riesgos'!$AA$61="Leve"),CONCATENATE("R9C",'Mapa de Riesgos'!$O$61),"")</f>
        <v/>
      </c>
      <c r="L34" s="68" t="str">
        <f>IF(AND('Mapa de Riesgos'!$Y$62="Media",'Mapa de Riesgos'!$AA$62="Leve"),CONCATENATE("R9C",'Mapa de Riesgos'!$O$62),"")</f>
        <v/>
      </c>
      <c r="M34" s="68" t="str">
        <f>IF(AND('Mapa de Riesgos'!$Y$63="Media",'Mapa de Riesgos'!$AA$63="Leve"),CONCATENATE("R9C",'Mapa de Riesgos'!$O$63),"")</f>
        <v/>
      </c>
      <c r="N34" s="68" t="str">
        <f>IF(AND('Mapa de Riesgos'!$Y$64="Media",'Mapa de Riesgos'!$AA$64="Leve"),CONCATENATE("R9C",'Mapa de Riesgos'!$O$64),"")</f>
        <v/>
      </c>
      <c r="O34" s="69" t="str">
        <f>IF(AND('Mapa de Riesgos'!$Y$65="Media",'Mapa de Riesgos'!$AA$65="Leve"),CONCATENATE("R9C",'Mapa de Riesgos'!$O$65),"")</f>
        <v/>
      </c>
      <c r="P34" s="67" t="str">
        <f>IF(AND('Mapa de Riesgos'!$Y$60="Media",'Mapa de Riesgos'!$AA$60="Menor"),CONCATENATE("R9C",'Mapa de Riesgos'!$O$60),"")</f>
        <v/>
      </c>
      <c r="Q34" s="68" t="str">
        <f>IF(AND('Mapa de Riesgos'!$Y$61="Media",'Mapa de Riesgos'!$AA$61="Menor"),CONCATENATE("R9C",'Mapa de Riesgos'!$O$61),"")</f>
        <v/>
      </c>
      <c r="R34" s="68" t="str">
        <f>IF(AND('Mapa de Riesgos'!$Y$62="Media",'Mapa de Riesgos'!$AA$62="Menor"),CONCATENATE("R9C",'Mapa de Riesgos'!$O$62),"")</f>
        <v/>
      </c>
      <c r="S34" s="68" t="str">
        <f>IF(AND('Mapa de Riesgos'!$Y$63="Media",'Mapa de Riesgos'!$AA$63="Menor"),CONCATENATE("R9C",'Mapa de Riesgos'!$O$63),"")</f>
        <v/>
      </c>
      <c r="T34" s="68" t="str">
        <f>IF(AND('Mapa de Riesgos'!$Y$64="Media",'Mapa de Riesgos'!$AA$64="Menor"),CONCATENATE("R9C",'Mapa de Riesgos'!$O$64),"")</f>
        <v/>
      </c>
      <c r="U34" s="69" t="str">
        <f>IF(AND('Mapa de Riesgos'!$Y$65="Media",'Mapa de Riesgos'!$AA$65="Menor"),CONCATENATE("R9C",'Mapa de Riesgos'!$O$65),"")</f>
        <v/>
      </c>
      <c r="V34" s="67" t="str">
        <f>IF(AND('Mapa de Riesgos'!$Y$60="Media",'Mapa de Riesgos'!$AA$60="Moderado"),CONCATENATE("R9C",'Mapa de Riesgos'!$O$60),"")</f>
        <v/>
      </c>
      <c r="W34" s="68" t="str">
        <f>IF(AND('Mapa de Riesgos'!$Y$61="Media",'Mapa de Riesgos'!$AA$61="Moderado"),CONCATENATE("R9C",'Mapa de Riesgos'!$O$61),"")</f>
        <v/>
      </c>
      <c r="X34" s="68" t="str">
        <f>IF(AND('Mapa de Riesgos'!$Y$62="Media",'Mapa de Riesgos'!$AA$62="Moderado"),CONCATENATE("R9C",'Mapa de Riesgos'!$O$62),"")</f>
        <v/>
      </c>
      <c r="Y34" s="68" t="str">
        <f>IF(AND('Mapa de Riesgos'!$Y$63="Media",'Mapa de Riesgos'!$AA$63="Moderado"),CONCATENATE("R9C",'Mapa de Riesgos'!$O$63),"")</f>
        <v/>
      </c>
      <c r="Z34" s="68" t="str">
        <f>IF(AND('Mapa de Riesgos'!$Y$64="Media",'Mapa de Riesgos'!$AA$64="Moderado"),CONCATENATE("R9C",'Mapa de Riesgos'!$O$64),"")</f>
        <v/>
      </c>
      <c r="AA34" s="69" t="str">
        <f>IF(AND('Mapa de Riesgos'!$Y$65="Media",'Mapa de Riesgos'!$AA$65="Moderado"),CONCATENATE("R9C",'Mapa de Riesgos'!$O$65),"")</f>
        <v/>
      </c>
      <c r="AB34" s="52" t="str">
        <f>IF(AND('Mapa de Riesgos'!$Y$60="Media",'Mapa de Riesgos'!$AA$60="Mayor"),CONCATENATE("R9C",'Mapa de Riesgos'!$O$60),"")</f>
        <v/>
      </c>
      <c r="AC34" s="53" t="str">
        <f>IF(AND('Mapa de Riesgos'!$Y$61="Media",'Mapa de Riesgos'!$AA$61="Mayor"),CONCATENATE("R9C",'Mapa de Riesgos'!$O$61),"")</f>
        <v/>
      </c>
      <c r="AD34" s="53" t="str">
        <f>IF(AND('Mapa de Riesgos'!$Y$62="Media",'Mapa de Riesgos'!$AA$62="Mayor"),CONCATENATE("R9C",'Mapa de Riesgos'!$O$62),"")</f>
        <v/>
      </c>
      <c r="AE34" s="53" t="str">
        <f>IF(AND('Mapa de Riesgos'!$Y$63="Media",'Mapa de Riesgos'!$AA$63="Mayor"),CONCATENATE("R9C",'Mapa de Riesgos'!$O$63),"")</f>
        <v/>
      </c>
      <c r="AF34" s="53" t="str">
        <f>IF(AND('Mapa de Riesgos'!$Y$64="Media",'Mapa de Riesgos'!$AA$64="Mayor"),CONCATENATE("R9C",'Mapa de Riesgos'!$O$64),"")</f>
        <v/>
      </c>
      <c r="AG34" s="54" t="str">
        <f>IF(AND('Mapa de Riesgos'!$Y$65="Media",'Mapa de Riesgos'!$AA$65="Mayor"),CONCATENATE("R9C",'Mapa de Riesgos'!$O$65),"")</f>
        <v/>
      </c>
      <c r="AH34" s="55" t="str">
        <f>IF(AND('Mapa de Riesgos'!$Y$60="Media",'Mapa de Riesgos'!$AA$60="Catastrófico"),CONCATENATE("R9C",'Mapa de Riesgos'!$O$60),"")</f>
        <v/>
      </c>
      <c r="AI34" s="56" t="str">
        <f>IF(AND('Mapa de Riesgos'!$Y$61="Media",'Mapa de Riesgos'!$AA$61="Catastrófico"),CONCATENATE("R9C",'Mapa de Riesgos'!$O$61),"")</f>
        <v/>
      </c>
      <c r="AJ34" s="56" t="str">
        <f>IF(AND('Mapa de Riesgos'!$Y$62="Media",'Mapa de Riesgos'!$AA$62="Catastrófico"),CONCATENATE("R9C",'Mapa de Riesgos'!$O$62),"")</f>
        <v/>
      </c>
      <c r="AK34" s="56" t="str">
        <f>IF(AND('Mapa de Riesgos'!$Y$63="Media",'Mapa de Riesgos'!$AA$63="Catastrófico"),CONCATENATE("R9C",'Mapa de Riesgos'!$O$63),"")</f>
        <v/>
      </c>
      <c r="AL34" s="56" t="str">
        <f>IF(AND('Mapa de Riesgos'!$Y$64="Media",'Mapa de Riesgos'!$AA$64="Catastrófico"),CONCATENATE("R9C",'Mapa de Riesgos'!$O$64),"")</f>
        <v/>
      </c>
      <c r="AM34" s="57" t="str">
        <f>IF(AND('Mapa de Riesgos'!$Y$65="Media",'Mapa de Riesgos'!$AA$65="Catastrófico"),CONCATENATE("R9C",'Mapa de Riesgos'!$O$65),"")</f>
        <v/>
      </c>
      <c r="AN34" s="83"/>
      <c r="AO34" s="539"/>
      <c r="AP34" s="540"/>
      <c r="AQ34" s="540"/>
      <c r="AR34" s="540"/>
      <c r="AS34" s="540"/>
      <c r="AT34" s="541"/>
      <c r="AU34" s="83"/>
      <c r="AV34" s="83"/>
      <c r="AW34" s="83"/>
      <c r="AX34" s="83"/>
      <c r="AY34" s="83"/>
      <c r="AZ34" s="83"/>
      <c r="BA34" s="83"/>
      <c r="BB34" s="83"/>
      <c r="BC34" s="83"/>
      <c r="BD34" s="83"/>
      <c r="BE34" s="83"/>
      <c r="BF34" s="83"/>
      <c r="BG34" s="83"/>
      <c r="BH34" s="83"/>
      <c r="BI34" s="83"/>
      <c r="BJ34" s="83"/>
      <c r="BK34" s="83"/>
      <c r="BL34" s="83"/>
      <c r="BM34" s="83"/>
      <c r="BN34" s="83"/>
      <c r="BO34" s="83"/>
      <c r="BP34" s="83"/>
      <c r="BQ34" s="83"/>
      <c r="BR34" s="83"/>
      <c r="BS34" s="83"/>
      <c r="BT34" s="83"/>
      <c r="BU34" s="83"/>
      <c r="BV34" s="83"/>
      <c r="BW34" s="83"/>
      <c r="BX34" s="83"/>
    </row>
    <row r="35" spans="1:80" ht="15.75" customHeight="1" thickBot="1">
      <c r="A35" s="83"/>
      <c r="B35" s="411"/>
      <c r="C35" s="411"/>
      <c r="D35" s="412"/>
      <c r="E35" s="511"/>
      <c r="F35" s="512"/>
      <c r="G35" s="512"/>
      <c r="H35" s="512"/>
      <c r="I35" s="526"/>
      <c r="J35" s="67" t="str">
        <f>IF(AND('Mapa de Riesgos'!$Y$66="Media",'Mapa de Riesgos'!$AA$66="Leve"),CONCATENATE("R10C",'Mapa de Riesgos'!$O$66),"")</f>
        <v/>
      </c>
      <c r="K35" s="68" t="str">
        <f>IF(AND('Mapa de Riesgos'!$Y$67="Media",'Mapa de Riesgos'!$AA$67="Leve"),CONCATENATE("R10C",'Mapa de Riesgos'!$O$67),"")</f>
        <v/>
      </c>
      <c r="L35" s="68" t="str">
        <f>IF(AND('Mapa de Riesgos'!$Y$68="Media",'Mapa de Riesgos'!$AA$68="Leve"),CONCATENATE("R10C",'Mapa de Riesgos'!$O$68),"")</f>
        <v/>
      </c>
      <c r="M35" s="68" t="str">
        <f>IF(AND('Mapa de Riesgos'!$Y$69="Media",'Mapa de Riesgos'!$AA$69="Leve"),CONCATENATE("R10C",'Mapa de Riesgos'!$O$69),"")</f>
        <v/>
      </c>
      <c r="N35" s="68" t="str">
        <f>IF(AND('Mapa de Riesgos'!$Y$70="Media",'Mapa de Riesgos'!$AA$70="Leve"),CONCATENATE("R10C",'Mapa de Riesgos'!$O$70),"")</f>
        <v/>
      </c>
      <c r="O35" s="69" t="str">
        <f>IF(AND('Mapa de Riesgos'!$Y$71="Media",'Mapa de Riesgos'!$AA$71="Leve"),CONCATENATE("R10C",'Mapa de Riesgos'!$O$71),"")</f>
        <v/>
      </c>
      <c r="P35" s="67" t="str">
        <f>IF(AND('Mapa de Riesgos'!$Y$66="Media",'Mapa de Riesgos'!$AA$66="Menor"),CONCATENATE("R10C",'Mapa de Riesgos'!$O$66),"")</f>
        <v/>
      </c>
      <c r="Q35" s="68" t="str">
        <f>IF(AND('Mapa de Riesgos'!$Y$67="Media",'Mapa de Riesgos'!$AA$67="Menor"),CONCATENATE("R10C",'Mapa de Riesgos'!$O$67),"")</f>
        <v/>
      </c>
      <c r="R35" s="68" t="str">
        <f>IF(AND('Mapa de Riesgos'!$Y$68="Media",'Mapa de Riesgos'!$AA$68="Menor"),CONCATENATE("R10C",'Mapa de Riesgos'!$O$68),"")</f>
        <v/>
      </c>
      <c r="S35" s="68" t="str">
        <f>IF(AND('Mapa de Riesgos'!$Y$69="Media",'Mapa de Riesgos'!$AA$69="Menor"),CONCATENATE("R10C",'Mapa de Riesgos'!$O$69),"")</f>
        <v/>
      </c>
      <c r="T35" s="68" t="str">
        <f>IF(AND('Mapa de Riesgos'!$Y$70="Media",'Mapa de Riesgos'!$AA$70="Menor"),CONCATENATE("R10C",'Mapa de Riesgos'!$O$70),"")</f>
        <v/>
      </c>
      <c r="U35" s="69" t="str">
        <f>IF(AND('Mapa de Riesgos'!$Y$71="Media",'Mapa de Riesgos'!$AA$71="Menor"),CONCATENATE("R10C",'Mapa de Riesgos'!$O$71),"")</f>
        <v/>
      </c>
      <c r="V35" s="67" t="str">
        <f>IF(AND('Mapa de Riesgos'!$Y$66="Media",'Mapa de Riesgos'!$AA$66="Moderado"),CONCATENATE("R10C",'Mapa de Riesgos'!$O$66),"")</f>
        <v/>
      </c>
      <c r="W35" s="68" t="str">
        <f>IF(AND('Mapa de Riesgos'!$Y$67="Media",'Mapa de Riesgos'!$AA$67="Moderado"),CONCATENATE("R10C",'Mapa de Riesgos'!$O$67),"")</f>
        <v/>
      </c>
      <c r="X35" s="68" t="str">
        <f>IF(AND('Mapa de Riesgos'!$Y$68="Media",'Mapa de Riesgos'!$AA$68="Moderado"),CONCATENATE("R10C",'Mapa de Riesgos'!$O$68),"")</f>
        <v/>
      </c>
      <c r="Y35" s="68" t="str">
        <f>IF(AND('Mapa de Riesgos'!$Y$69="Media",'Mapa de Riesgos'!$AA$69="Moderado"),CONCATENATE("R10C",'Mapa de Riesgos'!$O$69),"")</f>
        <v/>
      </c>
      <c r="Z35" s="68" t="str">
        <f>IF(AND('Mapa de Riesgos'!$Y$70="Media",'Mapa de Riesgos'!$AA$70="Moderado"),CONCATENATE("R10C",'Mapa de Riesgos'!$O$70),"")</f>
        <v/>
      </c>
      <c r="AA35" s="69" t="str">
        <f>IF(AND('Mapa de Riesgos'!$Y$71="Media",'Mapa de Riesgos'!$AA$71="Moderado"),CONCATENATE("R10C",'Mapa de Riesgos'!$O$71),"")</f>
        <v/>
      </c>
      <c r="AB35" s="58" t="str">
        <f>IF(AND('Mapa de Riesgos'!$Y$66="Media",'Mapa de Riesgos'!$AA$66="Mayor"),CONCATENATE("R10C",'Mapa de Riesgos'!$O$66),"")</f>
        <v/>
      </c>
      <c r="AC35" s="59" t="str">
        <f>IF(AND('Mapa de Riesgos'!$Y$67="Media",'Mapa de Riesgos'!$AA$67="Mayor"),CONCATENATE("R10C",'Mapa de Riesgos'!$O$67),"")</f>
        <v/>
      </c>
      <c r="AD35" s="59" t="str">
        <f>IF(AND('Mapa de Riesgos'!$Y$68="Media",'Mapa de Riesgos'!$AA$68="Mayor"),CONCATENATE("R10C",'Mapa de Riesgos'!$O$68),"")</f>
        <v/>
      </c>
      <c r="AE35" s="59" t="str">
        <f>IF(AND('Mapa de Riesgos'!$Y$69="Media",'Mapa de Riesgos'!$AA$69="Mayor"),CONCATENATE("R10C",'Mapa de Riesgos'!$O$69),"")</f>
        <v/>
      </c>
      <c r="AF35" s="59" t="str">
        <f>IF(AND('Mapa de Riesgos'!$Y$70="Media",'Mapa de Riesgos'!$AA$70="Mayor"),CONCATENATE("R10C",'Mapa de Riesgos'!$O$70),"")</f>
        <v/>
      </c>
      <c r="AG35" s="60" t="str">
        <f>IF(AND('Mapa de Riesgos'!$Y$71="Media",'Mapa de Riesgos'!$AA$71="Mayor"),CONCATENATE("R10C",'Mapa de Riesgos'!$O$71),"")</f>
        <v/>
      </c>
      <c r="AH35" s="61" t="str">
        <f>IF(AND('Mapa de Riesgos'!$Y$66="Media",'Mapa de Riesgos'!$AA$66="Catastrófico"),CONCATENATE("R10C",'Mapa de Riesgos'!$O$66),"")</f>
        <v/>
      </c>
      <c r="AI35" s="62" t="str">
        <f>IF(AND('Mapa de Riesgos'!$Y$67="Media",'Mapa de Riesgos'!$AA$67="Catastrófico"),CONCATENATE("R10C",'Mapa de Riesgos'!$O$67),"")</f>
        <v/>
      </c>
      <c r="AJ35" s="62" t="str">
        <f>IF(AND('Mapa de Riesgos'!$Y$68="Media",'Mapa de Riesgos'!$AA$68="Catastrófico"),CONCATENATE("R10C",'Mapa de Riesgos'!$O$68),"")</f>
        <v/>
      </c>
      <c r="AK35" s="62" t="str">
        <f>IF(AND('Mapa de Riesgos'!$Y$69="Media",'Mapa de Riesgos'!$AA$69="Catastrófico"),CONCATENATE("R10C",'Mapa de Riesgos'!$O$69),"")</f>
        <v/>
      </c>
      <c r="AL35" s="62" t="str">
        <f>IF(AND('Mapa de Riesgos'!$Y$70="Media",'Mapa de Riesgos'!$AA$70="Catastrófico"),CONCATENATE("R10C",'Mapa de Riesgos'!$O$70),"")</f>
        <v/>
      </c>
      <c r="AM35" s="63" t="str">
        <f>IF(AND('Mapa de Riesgos'!$Y$71="Media",'Mapa de Riesgos'!$AA$71="Catastrófico"),CONCATENATE("R10C",'Mapa de Riesgos'!$O$71),"")</f>
        <v/>
      </c>
      <c r="AN35" s="83"/>
      <c r="AO35" s="542"/>
      <c r="AP35" s="543"/>
      <c r="AQ35" s="543"/>
      <c r="AR35" s="543"/>
      <c r="AS35" s="543"/>
      <c r="AT35" s="544"/>
      <c r="AU35" s="83"/>
      <c r="AV35" s="83"/>
      <c r="AW35" s="83"/>
      <c r="AX35" s="83"/>
      <c r="AY35" s="83"/>
      <c r="AZ35" s="83"/>
      <c r="BA35" s="83"/>
      <c r="BB35" s="83"/>
      <c r="BC35" s="83"/>
      <c r="BD35" s="83"/>
      <c r="BE35" s="83"/>
      <c r="BF35" s="83"/>
      <c r="BG35" s="83"/>
      <c r="BH35" s="83"/>
      <c r="BI35" s="83"/>
      <c r="BJ35" s="83"/>
      <c r="BK35" s="83"/>
      <c r="BL35" s="83"/>
      <c r="BM35" s="83"/>
      <c r="BN35" s="83"/>
      <c r="BO35" s="83"/>
      <c r="BP35" s="83"/>
      <c r="BQ35" s="83"/>
      <c r="BR35" s="83"/>
      <c r="BS35" s="83"/>
      <c r="BT35" s="83"/>
      <c r="BU35" s="83"/>
      <c r="BV35" s="83"/>
      <c r="BW35" s="83"/>
      <c r="BX35" s="83"/>
    </row>
    <row r="36" spans="1:80" ht="15" customHeight="1">
      <c r="A36" s="83"/>
      <c r="B36" s="411"/>
      <c r="C36" s="411"/>
      <c r="D36" s="412"/>
      <c r="E36" s="506" t="s">
        <v>173</v>
      </c>
      <c r="F36" s="507"/>
      <c r="G36" s="507"/>
      <c r="H36" s="507"/>
      <c r="I36" s="507"/>
      <c r="J36" s="73" t="str">
        <f>IF(AND('Mapa de Riesgos'!$Y$12="Baja",'Mapa de Riesgos'!$AA$12="Leve"),CONCATENATE("R1C",'Mapa de Riesgos'!$O$12),"")</f>
        <v/>
      </c>
      <c r="K36" s="74" t="str">
        <f>IF(AND('Mapa de Riesgos'!$Y$13="Baja",'Mapa de Riesgos'!$AA$13="Leve"),CONCATENATE("R1C",'Mapa de Riesgos'!$O$13),"")</f>
        <v/>
      </c>
      <c r="L36" s="74" t="str">
        <f>IF(AND('Mapa de Riesgos'!$Y$14="Baja",'Mapa de Riesgos'!$AA$14="Leve"),CONCATENATE("R1C",'Mapa de Riesgos'!$O$14),"")</f>
        <v/>
      </c>
      <c r="M36" s="74" t="str">
        <f>IF(AND('Mapa de Riesgos'!$Y$15="Baja",'Mapa de Riesgos'!$AA$15="Leve"),CONCATENATE("R1C",'Mapa de Riesgos'!$O$15),"")</f>
        <v/>
      </c>
      <c r="N36" s="74" t="str">
        <f>IF(AND('Mapa de Riesgos'!$Y$16="Baja",'Mapa de Riesgos'!$AA$16="Leve"),CONCATENATE("R1C",'Mapa de Riesgos'!$O$16),"")</f>
        <v/>
      </c>
      <c r="O36" s="75" t="str">
        <f>IF(AND('Mapa de Riesgos'!$Y$17="Baja",'Mapa de Riesgos'!$AA$17="Leve"),CONCATENATE("R1C",'Mapa de Riesgos'!$O$17),"")</f>
        <v/>
      </c>
      <c r="P36" s="64" t="str">
        <f>IF(AND('Mapa de Riesgos'!$Y$12="Baja",'Mapa de Riesgos'!$AA$12="Menor"),CONCATENATE("R1C",'Mapa de Riesgos'!$O$12),"")</f>
        <v/>
      </c>
      <c r="Q36" s="65" t="str">
        <f>IF(AND('Mapa de Riesgos'!$Y$13="Baja",'Mapa de Riesgos'!$AA$13="Menor"),CONCATENATE("R1C",'Mapa de Riesgos'!$O$13),"")</f>
        <v/>
      </c>
      <c r="R36" s="65" t="str">
        <f>IF(AND('Mapa de Riesgos'!$Y$14="Baja",'Mapa de Riesgos'!$AA$14="Menor"),CONCATENATE("R1C",'Mapa de Riesgos'!$O$14),"")</f>
        <v/>
      </c>
      <c r="S36" s="65" t="str">
        <f>IF(AND('Mapa de Riesgos'!$Y$15="Baja",'Mapa de Riesgos'!$AA$15="Menor"),CONCATENATE("R1C",'Mapa de Riesgos'!$O$15),"")</f>
        <v/>
      </c>
      <c r="T36" s="65" t="str">
        <f>IF(AND('Mapa de Riesgos'!$Y$16="Baja",'Mapa de Riesgos'!$AA$16="Menor"),CONCATENATE("R1C",'Mapa de Riesgos'!$O$16),"")</f>
        <v/>
      </c>
      <c r="U36" s="66" t="str">
        <f>IF(AND('Mapa de Riesgos'!$Y$17="Baja",'Mapa de Riesgos'!$AA$17="Menor"),CONCATENATE("R1C",'Mapa de Riesgos'!$O$17),"")</f>
        <v/>
      </c>
      <c r="V36" s="64" t="str">
        <f>IF(AND('Mapa de Riesgos'!$Y$12="Baja",'Mapa de Riesgos'!$AA$12="Moderado"),CONCATENATE("R1C",'Mapa de Riesgos'!$O$12),"")</f>
        <v>R1C1</v>
      </c>
      <c r="W36" s="65" t="str">
        <f>IF(AND('Mapa de Riesgos'!$Y$13="Baja",'Mapa de Riesgos'!$AA$13="Moderado"),CONCATENATE("R1C",'Mapa de Riesgos'!$O$13),"")</f>
        <v/>
      </c>
      <c r="X36" s="65" t="str">
        <f>IF(AND('Mapa de Riesgos'!$Y$14="Baja",'Mapa de Riesgos'!$AA$14="Moderado"),CONCATENATE("R1C",'Mapa de Riesgos'!$O$14),"")</f>
        <v/>
      </c>
      <c r="Y36" s="65" t="str">
        <f>IF(AND('Mapa de Riesgos'!$Y$15="Baja",'Mapa de Riesgos'!$AA$15="Moderado"),CONCATENATE("R1C",'Mapa de Riesgos'!$O$15),"")</f>
        <v/>
      </c>
      <c r="Z36" s="65" t="str">
        <f>IF(AND('Mapa de Riesgos'!$Y$16="Baja",'Mapa de Riesgos'!$AA$16="Moderado"),CONCATENATE("R1C",'Mapa de Riesgos'!$O$16),"")</f>
        <v/>
      </c>
      <c r="AA36" s="66" t="str">
        <f>IF(AND('Mapa de Riesgos'!$Y$17="Baja",'Mapa de Riesgos'!$AA$17="Moderado"),CONCATENATE("R1C",'Mapa de Riesgos'!$O$17),"")</f>
        <v/>
      </c>
      <c r="AB36" s="46" t="str">
        <f>IF(AND('Mapa de Riesgos'!$Y$12="Baja",'Mapa de Riesgos'!$AA$12="Mayor"),CONCATENATE("R1C",'Mapa de Riesgos'!$O$12),"")</f>
        <v/>
      </c>
      <c r="AC36" s="47" t="str">
        <f>IF(AND('Mapa de Riesgos'!$Y$13="Baja",'Mapa de Riesgos'!$AA$13="Mayor"),CONCATENATE("R1C",'Mapa de Riesgos'!$O$13),"")</f>
        <v/>
      </c>
      <c r="AD36" s="47" t="str">
        <f>IF(AND('Mapa de Riesgos'!$Y$14="Baja",'Mapa de Riesgos'!$AA$14="Mayor"),CONCATENATE("R1C",'Mapa de Riesgos'!$O$14),"")</f>
        <v/>
      </c>
      <c r="AE36" s="47" t="str">
        <f>IF(AND('Mapa de Riesgos'!$Y$15="Baja",'Mapa de Riesgos'!$AA$15="Mayor"),CONCATENATE("R1C",'Mapa de Riesgos'!$O$15),"")</f>
        <v/>
      </c>
      <c r="AF36" s="47" t="str">
        <f>IF(AND('Mapa de Riesgos'!$Y$16="Baja",'Mapa de Riesgos'!$AA$16="Mayor"),CONCATENATE("R1C",'Mapa de Riesgos'!$O$16),"")</f>
        <v/>
      </c>
      <c r="AG36" s="48" t="str">
        <f>IF(AND('Mapa de Riesgos'!$Y$17="Baja",'Mapa de Riesgos'!$AA$17="Mayor"),CONCATENATE("R1C",'Mapa de Riesgos'!$O$17),"")</f>
        <v/>
      </c>
      <c r="AH36" s="49" t="str">
        <f>IF(AND('Mapa de Riesgos'!$Y$12="Baja",'Mapa de Riesgos'!$AA$12="Catastrófico"),CONCATENATE("R1C",'Mapa de Riesgos'!$O$12),"")</f>
        <v/>
      </c>
      <c r="AI36" s="50" t="str">
        <f>IF(AND('Mapa de Riesgos'!$Y$13="Baja",'Mapa de Riesgos'!$AA$13="Catastrófico"),CONCATENATE("R1C",'Mapa de Riesgos'!$O$13),"")</f>
        <v/>
      </c>
      <c r="AJ36" s="50" t="str">
        <f>IF(AND('Mapa de Riesgos'!$Y$14="Baja",'Mapa de Riesgos'!$AA$14="Catastrófico"),CONCATENATE("R1C",'Mapa de Riesgos'!$O$14),"")</f>
        <v/>
      </c>
      <c r="AK36" s="50" t="str">
        <f>IF(AND('Mapa de Riesgos'!$Y$15="Baja",'Mapa de Riesgos'!$AA$15="Catastrófico"),CONCATENATE("R1C",'Mapa de Riesgos'!$O$15),"")</f>
        <v/>
      </c>
      <c r="AL36" s="50" t="str">
        <f>IF(AND('Mapa de Riesgos'!$Y$16="Baja",'Mapa de Riesgos'!$AA$16="Catastrófico"),CONCATENATE("R1C",'Mapa de Riesgos'!$O$16),"")</f>
        <v/>
      </c>
      <c r="AM36" s="51" t="str">
        <f>IF(AND('Mapa de Riesgos'!$Y$17="Baja",'Mapa de Riesgos'!$AA$17="Catastrófico"),CONCATENATE("R1C",'Mapa de Riesgos'!$O$17),"")</f>
        <v/>
      </c>
      <c r="AN36" s="83"/>
      <c r="AO36" s="527" t="s">
        <v>174</v>
      </c>
      <c r="AP36" s="528"/>
      <c r="AQ36" s="528"/>
      <c r="AR36" s="528"/>
      <c r="AS36" s="528"/>
      <c r="AT36" s="529"/>
      <c r="AU36" s="83"/>
      <c r="AV36" s="83"/>
      <c r="AW36" s="83"/>
      <c r="AX36" s="83"/>
      <c r="AY36" s="83"/>
      <c r="AZ36" s="83"/>
      <c r="BA36" s="83"/>
      <c r="BB36" s="83"/>
      <c r="BC36" s="83"/>
      <c r="BD36" s="83"/>
      <c r="BE36" s="83"/>
      <c r="BF36" s="83"/>
      <c r="BG36" s="83"/>
      <c r="BH36" s="83"/>
      <c r="BI36" s="83"/>
      <c r="BJ36" s="83"/>
      <c r="BK36" s="83"/>
      <c r="BL36" s="83"/>
      <c r="BM36" s="83"/>
      <c r="BN36" s="83"/>
      <c r="BO36" s="83"/>
      <c r="BP36" s="83"/>
      <c r="BQ36" s="83"/>
      <c r="BR36" s="83"/>
      <c r="BS36" s="83"/>
      <c r="BT36" s="83"/>
      <c r="BU36" s="83"/>
      <c r="BV36" s="83"/>
      <c r="BW36" s="83"/>
      <c r="BX36" s="83"/>
    </row>
    <row r="37" spans="1:80" ht="15" customHeight="1">
      <c r="A37" s="83"/>
      <c r="B37" s="411"/>
      <c r="C37" s="411"/>
      <c r="D37" s="412"/>
      <c r="E37" s="508"/>
      <c r="F37" s="509"/>
      <c r="G37" s="509"/>
      <c r="H37" s="509"/>
      <c r="I37" s="509"/>
      <c r="J37" s="76" t="str">
        <f>IF(AND('Mapa de Riesgos'!$Y$18="Baja",'Mapa de Riesgos'!$AA$18="Leve"),CONCATENATE("R2C",'Mapa de Riesgos'!$O$18),"")</f>
        <v/>
      </c>
      <c r="K37" s="77" t="str">
        <f>IF(AND('Mapa de Riesgos'!$Y$19="Baja",'Mapa de Riesgos'!$AA$19="Leve"),CONCATENATE("R2C",'Mapa de Riesgos'!$O$19),"")</f>
        <v/>
      </c>
      <c r="L37" s="77" t="str">
        <f>IF(AND('Mapa de Riesgos'!$Y$20="Baja",'Mapa de Riesgos'!$AA$20="Leve"),CONCATENATE("R2C",'Mapa de Riesgos'!$O$20),"")</f>
        <v/>
      </c>
      <c r="M37" s="77" t="str">
        <f>IF(AND('Mapa de Riesgos'!$Y$21="Baja",'Mapa de Riesgos'!$AA$21="Leve"),CONCATENATE("R2C",'Mapa de Riesgos'!$O$21),"")</f>
        <v/>
      </c>
      <c r="N37" s="77" t="str">
        <f>IF(AND('Mapa de Riesgos'!$Y$22="Baja",'Mapa de Riesgos'!$AA$22="Leve"),CONCATENATE("R2C",'Mapa de Riesgos'!$O$22),"")</f>
        <v/>
      </c>
      <c r="O37" s="78" t="str">
        <f>IF(AND('Mapa de Riesgos'!$Y$23="Baja",'Mapa de Riesgos'!$AA$23="Leve"),CONCATENATE("R2C",'Mapa de Riesgos'!$O$23),"")</f>
        <v/>
      </c>
      <c r="P37" s="67" t="str">
        <f>IF(AND('Mapa de Riesgos'!$Y$18="Baja",'Mapa de Riesgos'!$AA$18="Menor"),CONCATENATE("R2C",'Mapa de Riesgos'!$O$18),"")</f>
        <v/>
      </c>
      <c r="Q37" s="68" t="str">
        <f>IF(AND('Mapa de Riesgos'!$Y$19="Baja",'Mapa de Riesgos'!$AA$19="Menor"),CONCATENATE("R2C",'Mapa de Riesgos'!$O$19),"")</f>
        <v/>
      </c>
      <c r="R37" s="68" t="str">
        <f>IF(AND('Mapa de Riesgos'!$Y$20="Baja",'Mapa de Riesgos'!$AA$20="Menor"),CONCATENATE("R2C",'Mapa de Riesgos'!$O$20),"")</f>
        <v/>
      </c>
      <c r="S37" s="68" t="str">
        <f>IF(AND('Mapa de Riesgos'!$Y$21="Baja",'Mapa de Riesgos'!$AA$21="Menor"),CONCATENATE("R2C",'Mapa de Riesgos'!$O$21),"")</f>
        <v/>
      </c>
      <c r="T37" s="68" t="str">
        <f>IF(AND('Mapa de Riesgos'!$Y$22="Baja",'Mapa de Riesgos'!$AA$22="Menor"),CONCATENATE("R2C",'Mapa de Riesgos'!$O$22),"")</f>
        <v/>
      </c>
      <c r="U37" s="69" t="str">
        <f>IF(AND('Mapa de Riesgos'!$Y$23="Baja",'Mapa de Riesgos'!$AA$23="Menor"),CONCATENATE("R2C",'Mapa de Riesgos'!$O$23),"")</f>
        <v/>
      </c>
      <c r="V37" s="67" t="str">
        <f>IF(AND('Mapa de Riesgos'!$Y$18="Baja",'Mapa de Riesgos'!$AA$18="Moderado"),CONCATENATE("R2C",'Mapa de Riesgos'!$O$18),"")</f>
        <v>R2C1</v>
      </c>
      <c r="W37" s="68" t="str">
        <f>IF(AND('Mapa de Riesgos'!$Y$19="Baja",'Mapa de Riesgos'!$AA$19="Moderado"),CONCATENATE("R2C",'Mapa de Riesgos'!$O$19),"")</f>
        <v/>
      </c>
      <c r="X37" s="68" t="str">
        <f>IF(AND('Mapa de Riesgos'!$Y$20="Baja",'Mapa de Riesgos'!$AA$20="Moderado"),CONCATENATE("R2C",'Mapa de Riesgos'!$O$20),"")</f>
        <v/>
      </c>
      <c r="Y37" s="68" t="str">
        <f>IF(AND('Mapa de Riesgos'!$Y$21="Baja",'Mapa de Riesgos'!$AA$21="Moderado"),CONCATENATE("R2C",'Mapa de Riesgos'!$O$21),"")</f>
        <v/>
      </c>
      <c r="Z37" s="68" t="str">
        <f>IF(AND('Mapa de Riesgos'!$Y$22="Baja",'Mapa de Riesgos'!$AA$22="Moderado"),CONCATENATE("R2C",'Mapa de Riesgos'!$O$22),"")</f>
        <v/>
      </c>
      <c r="AA37" s="69" t="str">
        <f>IF(AND('Mapa de Riesgos'!$Y$23="Baja",'Mapa de Riesgos'!$AA$23="Moderado"),CONCATENATE("R2C",'Mapa de Riesgos'!$O$23),"")</f>
        <v/>
      </c>
      <c r="AB37" s="52" t="str">
        <f>IF(AND('Mapa de Riesgos'!$Y$18="Baja",'Mapa de Riesgos'!$AA$18="Mayor"),CONCATENATE("R2C",'Mapa de Riesgos'!$O$18),"")</f>
        <v/>
      </c>
      <c r="AC37" s="53" t="str">
        <f>IF(AND('Mapa de Riesgos'!$Y$19="Baja",'Mapa de Riesgos'!$AA$19="Mayor"),CONCATENATE("R2C",'Mapa de Riesgos'!$O$19),"")</f>
        <v/>
      </c>
      <c r="AD37" s="53" t="str">
        <f>IF(AND('Mapa de Riesgos'!$Y$20="Baja",'Mapa de Riesgos'!$AA$20="Mayor"),CONCATENATE("R2C",'Mapa de Riesgos'!$O$20),"")</f>
        <v/>
      </c>
      <c r="AE37" s="53" t="str">
        <f>IF(AND('Mapa de Riesgos'!$Y$21="Baja",'Mapa de Riesgos'!$AA$21="Mayor"),CONCATENATE("R2C",'Mapa de Riesgos'!$O$21),"")</f>
        <v/>
      </c>
      <c r="AF37" s="53" t="str">
        <f>IF(AND('Mapa de Riesgos'!$Y$22="Baja",'Mapa de Riesgos'!$AA$22="Mayor"),CONCATENATE("R2C",'Mapa de Riesgos'!$O$22),"")</f>
        <v/>
      </c>
      <c r="AG37" s="54" t="str">
        <f>IF(AND('Mapa de Riesgos'!$Y$23="Baja",'Mapa de Riesgos'!$AA$23="Mayor"),CONCATENATE("R2C",'Mapa de Riesgos'!$O$23),"")</f>
        <v/>
      </c>
      <c r="AH37" s="55" t="str">
        <f>IF(AND('Mapa de Riesgos'!$Y$18="Baja",'Mapa de Riesgos'!$AA$18="Catastrófico"),CONCATENATE("R2C",'Mapa de Riesgos'!$O$18),"")</f>
        <v/>
      </c>
      <c r="AI37" s="56" t="str">
        <f>IF(AND('Mapa de Riesgos'!$Y$19="Baja",'Mapa de Riesgos'!$AA$19="Catastrófico"),CONCATENATE("R2C",'Mapa de Riesgos'!$O$19),"")</f>
        <v/>
      </c>
      <c r="AJ37" s="56" t="str">
        <f>IF(AND('Mapa de Riesgos'!$Y$20="Baja",'Mapa de Riesgos'!$AA$20="Catastrófico"),CONCATENATE("R2C",'Mapa de Riesgos'!$O$20),"")</f>
        <v/>
      </c>
      <c r="AK37" s="56" t="str">
        <f>IF(AND('Mapa de Riesgos'!$Y$21="Baja",'Mapa de Riesgos'!$AA$21="Catastrófico"),CONCATENATE("R2C",'Mapa de Riesgos'!$O$21),"")</f>
        <v/>
      </c>
      <c r="AL37" s="56" t="str">
        <f>IF(AND('Mapa de Riesgos'!$Y$22="Baja",'Mapa de Riesgos'!$AA$22="Catastrófico"),CONCATENATE("R2C",'Mapa de Riesgos'!$O$22),"")</f>
        <v/>
      </c>
      <c r="AM37" s="57" t="str">
        <f>IF(AND('Mapa de Riesgos'!$Y$23="Baja",'Mapa de Riesgos'!$AA$23="Catastrófico"),CONCATENATE("R2C",'Mapa de Riesgos'!$O$23),"")</f>
        <v/>
      </c>
      <c r="AN37" s="83"/>
      <c r="AO37" s="530"/>
      <c r="AP37" s="531"/>
      <c r="AQ37" s="531"/>
      <c r="AR37" s="531"/>
      <c r="AS37" s="531"/>
      <c r="AT37" s="532"/>
      <c r="AU37" s="83"/>
      <c r="AV37" s="83"/>
      <c r="AW37" s="83"/>
      <c r="AX37" s="83"/>
      <c r="AY37" s="83"/>
      <c r="AZ37" s="83"/>
      <c r="BA37" s="83"/>
      <c r="BB37" s="83"/>
      <c r="BC37" s="83"/>
      <c r="BD37" s="83"/>
      <c r="BE37" s="83"/>
      <c r="BF37" s="83"/>
      <c r="BG37" s="83"/>
      <c r="BH37" s="83"/>
      <c r="BI37" s="83"/>
      <c r="BJ37" s="83"/>
      <c r="BK37" s="83"/>
      <c r="BL37" s="83"/>
      <c r="BM37" s="83"/>
      <c r="BN37" s="83"/>
      <c r="BO37" s="83"/>
      <c r="BP37" s="83"/>
      <c r="BQ37" s="83"/>
      <c r="BR37" s="83"/>
      <c r="BS37" s="83"/>
      <c r="BT37" s="83"/>
      <c r="BU37" s="83"/>
      <c r="BV37" s="83"/>
      <c r="BW37" s="83"/>
      <c r="BX37" s="83"/>
    </row>
    <row r="38" spans="1:80" ht="15" customHeight="1">
      <c r="A38" s="83"/>
      <c r="B38" s="411"/>
      <c r="C38" s="411"/>
      <c r="D38" s="412"/>
      <c r="E38" s="510"/>
      <c r="F38" s="509"/>
      <c r="G38" s="509"/>
      <c r="H38" s="509"/>
      <c r="I38" s="509"/>
      <c r="J38" s="76" t="str">
        <f>IF(AND('Mapa de Riesgos'!$Y$24="Baja",'Mapa de Riesgos'!$AA$24="Leve"),CONCATENATE("R3C",'Mapa de Riesgos'!$O$24),"")</f>
        <v/>
      </c>
      <c r="K38" s="77" t="str">
        <f>IF(AND('Mapa de Riesgos'!$Y$25="Baja",'Mapa de Riesgos'!$AA$25="Leve"),CONCATENATE("R3C",'Mapa de Riesgos'!$O$25),"")</f>
        <v/>
      </c>
      <c r="L38" s="77" t="str">
        <f>IF(AND('Mapa de Riesgos'!$Y$26="Baja",'Mapa de Riesgos'!$AA$26="Leve"),CONCATENATE("R3C",'Mapa de Riesgos'!$O$26),"")</f>
        <v/>
      </c>
      <c r="M38" s="77" t="str">
        <f>IF(AND('Mapa de Riesgos'!$Y$27="Baja",'Mapa de Riesgos'!$AA$27="Leve"),CONCATENATE("R3C",'Mapa de Riesgos'!$O$27),"")</f>
        <v/>
      </c>
      <c r="N38" s="77" t="str">
        <f>IF(AND('Mapa de Riesgos'!$Y$28="Baja",'Mapa de Riesgos'!$AA$28="Leve"),CONCATENATE("R3C",'Mapa de Riesgos'!$O$28),"")</f>
        <v/>
      </c>
      <c r="O38" s="78" t="str">
        <f>IF(AND('Mapa de Riesgos'!$Y$29="Baja",'Mapa de Riesgos'!$AA$29="Leve"),CONCATENATE("R3C",'Mapa de Riesgos'!$O$29),"")</f>
        <v/>
      </c>
      <c r="P38" s="67" t="str">
        <f>IF(AND('Mapa de Riesgos'!$Y$24="Baja",'Mapa de Riesgos'!$AA$24="Menor"),CONCATENATE("R3C",'Mapa de Riesgos'!$O$24),"")</f>
        <v/>
      </c>
      <c r="Q38" s="68" t="str">
        <f>IF(AND('Mapa de Riesgos'!$Y$25="Baja",'Mapa de Riesgos'!$AA$25="Menor"),CONCATENATE("R3C",'Mapa de Riesgos'!$O$25),"")</f>
        <v/>
      </c>
      <c r="R38" s="68" t="str">
        <f>IF(AND('Mapa de Riesgos'!$Y$26="Baja",'Mapa de Riesgos'!$AA$26="Menor"),CONCATENATE("R3C",'Mapa de Riesgos'!$O$26),"")</f>
        <v/>
      </c>
      <c r="S38" s="68" t="str">
        <f>IF(AND('Mapa de Riesgos'!$Y$27="Baja",'Mapa de Riesgos'!$AA$27="Menor"),CONCATENATE("R3C",'Mapa de Riesgos'!$O$27),"")</f>
        <v/>
      </c>
      <c r="T38" s="68" t="str">
        <f>IF(AND('Mapa de Riesgos'!$Y$28="Baja",'Mapa de Riesgos'!$AA$28="Menor"),CONCATENATE("R3C",'Mapa de Riesgos'!$O$28),"")</f>
        <v/>
      </c>
      <c r="U38" s="69" t="str">
        <f>IF(AND('Mapa de Riesgos'!$Y$29="Baja",'Mapa de Riesgos'!$AA$29="Menor"),CONCATENATE("R3C",'Mapa de Riesgos'!$O$29),"")</f>
        <v/>
      </c>
      <c r="V38" s="67" t="str">
        <f>IF(AND('Mapa de Riesgos'!$Y$24="Baja",'Mapa de Riesgos'!$AA$24="Moderado"),CONCATENATE("R3C",'Mapa de Riesgos'!$O$24),"")</f>
        <v/>
      </c>
      <c r="W38" s="68" t="str">
        <f>IF(AND('Mapa de Riesgos'!$Y$25="Baja",'Mapa de Riesgos'!$AA$25="Moderado"),CONCATENATE("R3C",'Mapa de Riesgos'!$O$25),"")</f>
        <v/>
      </c>
      <c r="X38" s="68" t="str">
        <f>IF(AND('Mapa de Riesgos'!$Y$26="Baja",'Mapa de Riesgos'!$AA$26="Moderado"),CONCATENATE("R3C",'Mapa de Riesgos'!$O$26),"")</f>
        <v/>
      </c>
      <c r="Y38" s="68" t="str">
        <f>IF(AND('Mapa de Riesgos'!$Y$27="Baja",'Mapa de Riesgos'!$AA$27="Moderado"),CONCATENATE("R3C",'Mapa de Riesgos'!$O$27),"")</f>
        <v/>
      </c>
      <c r="Z38" s="68" t="str">
        <f>IF(AND('Mapa de Riesgos'!$Y$28="Baja",'Mapa de Riesgos'!$AA$28="Moderado"),CONCATENATE("R3C",'Mapa de Riesgos'!$O$28),"")</f>
        <v/>
      </c>
      <c r="AA38" s="69" t="str">
        <f>IF(AND('Mapa de Riesgos'!$Y$29="Baja",'Mapa de Riesgos'!$AA$29="Moderado"),CONCATENATE("R3C",'Mapa de Riesgos'!$O$29),"")</f>
        <v/>
      </c>
      <c r="AB38" s="52" t="str">
        <f>IF(AND('Mapa de Riesgos'!$Y$24="Baja",'Mapa de Riesgos'!$AA$24="Mayor"),CONCATENATE("R3C",'Mapa de Riesgos'!$O$24),"")</f>
        <v/>
      </c>
      <c r="AC38" s="53" t="str">
        <f>IF(AND('Mapa de Riesgos'!$Y$25="Baja",'Mapa de Riesgos'!$AA$25="Mayor"),CONCATENATE("R3C",'Mapa de Riesgos'!$O$25),"")</f>
        <v/>
      </c>
      <c r="AD38" s="53" t="str">
        <f>IF(AND('Mapa de Riesgos'!$Y$26="Baja",'Mapa de Riesgos'!$AA$26="Mayor"),CONCATENATE("R3C",'Mapa de Riesgos'!$O$26),"")</f>
        <v/>
      </c>
      <c r="AE38" s="53" t="str">
        <f>IF(AND('Mapa de Riesgos'!$Y$27="Baja",'Mapa de Riesgos'!$AA$27="Mayor"),CONCATENATE("R3C",'Mapa de Riesgos'!$O$27),"")</f>
        <v/>
      </c>
      <c r="AF38" s="53" t="str">
        <f>IF(AND('Mapa de Riesgos'!$Y$28="Baja",'Mapa de Riesgos'!$AA$28="Mayor"),CONCATENATE("R3C",'Mapa de Riesgos'!$O$28),"")</f>
        <v/>
      </c>
      <c r="AG38" s="54" t="str">
        <f>IF(AND('Mapa de Riesgos'!$Y$29="Baja",'Mapa de Riesgos'!$AA$29="Mayor"),CONCATENATE("R3C",'Mapa de Riesgos'!$O$29),"")</f>
        <v/>
      </c>
      <c r="AH38" s="55" t="str">
        <f>IF(AND('Mapa de Riesgos'!$Y$24="Baja",'Mapa de Riesgos'!$AA$24="Catastrófico"),CONCATENATE("R3C",'Mapa de Riesgos'!$O$24),"")</f>
        <v/>
      </c>
      <c r="AI38" s="56" t="str">
        <f>IF(AND('Mapa de Riesgos'!$Y$25="Baja",'Mapa de Riesgos'!$AA$25="Catastrófico"),CONCATENATE("R3C",'Mapa de Riesgos'!$O$25),"")</f>
        <v/>
      </c>
      <c r="AJ38" s="56" t="str">
        <f>IF(AND('Mapa de Riesgos'!$Y$26="Baja",'Mapa de Riesgos'!$AA$26="Catastrófico"),CONCATENATE("R3C",'Mapa de Riesgos'!$O$26),"")</f>
        <v/>
      </c>
      <c r="AK38" s="56" t="str">
        <f>IF(AND('Mapa de Riesgos'!$Y$27="Baja",'Mapa de Riesgos'!$AA$27="Catastrófico"),CONCATENATE("R3C",'Mapa de Riesgos'!$O$27),"")</f>
        <v/>
      </c>
      <c r="AL38" s="56" t="str">
        <f>IF(AND('Mapa de Riesgos'!$Y$28="Baja",'Mapa de Riesgos'!$AA$28="Catastrófico"),CONCATENATE("R3C",'Mapa de Riesgos'!$O$28),"")</f>
        <v/>
      </c>
      <c r="AM38" s="57" t="str">
        <f>IF(AND('Mapa de Riesgos'!$Y$29="Baja",'Mapa de Riesgos'!$AA$29="Catastrófico"),CONCATENATE("R3C",'Mapa de Riesgos'!$O$29),"")</f>
        <v/>
      </c>
      <c r="AN38" s="83"/>
      <c r="AO38" s="530"/>
      <c r="AP38" s="531"/>
      <c r="AQ38" s="531"/>
      <c r="AR38" s="531"/>
      <c r="AS38" s="531"/>
      <c r="AT38" s="532"/>
      <c r="AU38" s="83"/>
      <c r="AV38" s="83"/>
      <c r="AW38" s="83"/>
      <c r="AX38" s="83"/>
      <c r="AY38" s="83"/>
      <c r="AZ38" s="83"/>
      <c r="BA38" s="83"/>
      <c r="BB38" s="83"/>
      <c r="BC38" s="83"/>
      <c r="BD38" s="83"/>
      <c r="BE38" s="83"/>
      <c r="BF38" s="83"/>
      <c r="BG38" s="83"/>
      <c r="BH38" s="83"/>
      <c r="BI38" s="83"/>
      <c r="BJ38" s="83"/>
      <c r="BK38" s="83"/>
      <c r="BL38" s="83"/>
      <c r="BM38" s="83"/>
      <c r="BN38" s="83"/>
      <c r="BO38" s="83"/>
      <c r="BP38" s="83"/>
      <c r="BQ38" s="83"/>
      <c r="BR38" s="83"/>
      <c r="BS38" s="83"/>
      <c r="BT38" s="83"/>
      <c r="BU38" s="83"/>
      <c r="BV38" s="83"/>
      <c r="BW38" s="83"/>
      <c r="BX38" s="83"/>
    </row>
    <row r="39" spans="1:80" ht="15" customHeight="1">
      <c r="A39" s="83"/>
      <c r="B39" s="411"/>
      <c r="C39" s="411"/>
      <c r="D39" s="412"/>
      <c r="E39" s="510"/>
      <c r="F39" s="509"/>
      <c r="G39" s="509"/>
      <c r="H39" s="509"/>
      <c r="I39" s="509"/>
      <c r="J39" s="76" t="str">
        <f>IF(AND('Mapa de Riesgos'!$Y$30="Baja",'Mapa de Riesgos'!$AA$30="Leve"),CONCATENATE("R4C",'Mapa de Riesgos'!$O$30),"")</f>
        <v/>
      </c>
      <c r="K39" s="77" t="str">
        <f>IF(AND('Mapa de Riesgos'!$Y$31="Baja",'Mapa de Riesgos'!$AA$31="Leve"),CONCATENATE("R4C",'Mapa de Riesgos'!$O$31),"")</f>
        <v/>
      </c>
      <c r="L39" s="77" t="str">
        <f>IF(AND('Mapa de Riesgos'!$Y$32="Baja",'Mapa de Riesgos'!$AA$32="Leve"),CONCATENATE("R4C",'Mapa de Riesgos'!$O$32),"")</f>
        <v/>
      </c>
      <c r="M39" s="77" t="str">
        <f>IF(AND('Mapa de Riesgos'!$Y$33="Baja",'Mapa de Riesgos'!$AA$33="Leve"),CONCATENATE("R4C",'Mapa de Riesgos'!$O$33),"")</f>
        <v/>
      </c>
      <c r="N39" s="77" t="str">
        <f>IF(AND('Mapa de Riesgos'!$Y$34="Baja",'Mapa de Riesgos'!$AA$34="Leve"),CONCATENATE("R4C",'Mapa de Riesgos'!$O$34),"")</f>
        <v/>
      </c>
      <c r="O39" s="78" t="str">
        <f>IF(AND('Mapa de Riesgos'!$Y$35="Baja",'Mapa de Riesgos'!$AA$35="Leve"),CONCATENATE("R4C",'Mapa de Riesgos'!$O$35),"")</f>
        <v/>
      </c>
      <c r="P39" s="67" t="str">
        <f>IF(AND('Mapa de Riesgos'!$Y$30="Baja",'Mapa de Riesgos'!$AA$30="Menor"),CONCATENATE("R4C",'Mapa de Riesgos'!$O$30),"")</f>
        <v/>
      </c>
      <c r="Q39" s="68" t="str">
        <f>IF(AND('Mapa de Riesgos'!$Y$31="Baja",'Mapa de Riesgos'!$AA$31="Menor"),CONCATENATE("R4C",'Mapa de Riesgos'!$O$31),"")</f>
        <v/>
      </c>
      <c r="R39" s="68" t="str">
        <f>IF(AND('Mapa de Riesgos'!$Y$32="Baja",'Mapa de Riesgos'!$AA$32="Menor"),CONCATENATE("R4C",'Mapa de Riesgos'!$O$32),"")</f>
        <v/>
      </c>
      <c r="S39" s="68" t="str">
        <f>IF(AND('Mapa de Riesgos'!$Y$33="Baja",'Mapa de Riesgos'!$AA$33="Menor"),CONCATENATE("R4C",'Mapa de Riesgos'!$O$33),"")</f>
        <v/>
      </c>
      <c r="T39" s="68" t="str">
        <f>IF(AND('Mapa de Riesgos'!$Y$34="Baja",'Mapa de Riesgos'!$AA$34="Menor"),CONCATENATE("R4C",'Mapa de Riesgos'!$O$34),"")</f>
        <v/>
      </c>
      <c r="U39" s="69" t="str">
        <f>IF(AND('Mapa de Riesgos'!$Y$35="Baja",'Mapa de Riesgos'!$AA$35="Menor"),CONCATENATE("R4C",'Mapa de Riesgos'!$O$35),"")</f>
        <v/>
      </c>
      <c r="V39" s="67" t="str">
        <f>IF(AND('Mapa de Riesgos'!$Y$30="Baja",'Mapa de Riesgos'!$AA$30="Moderado"),CONCATENATE("R4C",'Mapa de Riesgos'!$O$30),"")</f>
        <v/>
      </c>
      <c r="W39" s="68" t="str">
        <f>IF(AND('Mapa de Riesgos'!$Y$31="Baja",'Mapa de Riesgos'!$AA$31="Moderado"),CONCATENATE("R4C",'Mapa de Riesgos'!$O$31),"")</f>
        <v/>
      </c>
      <c r="X39" s="68" t="str">
        <f>IF(AND('Mapa de Riesgos'!$Y$32="Baja",'Mapa de Riesgos'!$AA$32="Moderado"),CONCATENATE("R4C",'Mapa de Riesgos'!$O$32),"")</f>
        <v/>
      </c>
      <c r="Y39" s="68" t="str">
        <f>IF(AND('Mapa de Riesgos'!$Y$33="Baja",'Mapa de Riesgos'!$AA$33="Moderado"),CONCATENATE("R4C",'Mapa de Riesgos'!$O$33),"")</f>
        <v/>
      </c>
      <c r="Z39" s="68" t="str">
        <f>IF(AND('Mapa de Riesgos'!$Y$34="Baja",'Mapa de Riesgos'!$AA$34="Moderado"),CONCATENATE("R4C",'Mapa de Riesgos'!$O$34),"")</f>
        <v/>
      </c>
      <c r="AA39" s="69" t="str">
        <f>IF(AND('Mapa de Riesgos'!$Y$35="Baja",'Mapa de Riesgos'!$AA$35="Moderado"),CONCATENATE("R4C",'Mapa de Riesgos'!$O$35),"")</f>
        <v/>
      </c>
      <c r="AB39" s="52" t="str">
        <f>IF(AND('Mapa de Riesgos'!$Y$30="Baja",'Mapa de Riesgos'!$AA$30="Mayor"),CONCATENATE("R4C",'Mapa de Riesgos'!$O$30),"")</f>
        <v/>
      </c>
      <c r="AC39" s="53" t="str">
        <f>IF(AND('Mapa de Riesgos'!$Y$31="Baja",'Mapa de Riesgos'!$AA$31="Mayor"),CONCATENATE("R4C",'Mapa de Riesgos'!$O$31),"")</f>
        <v/>
      </c>
      <c r="AD39" s="53" t="str">
        <f>IF(AND('Mapa de Riesgos'!$Y$32="Baja",'Mapa de Riesgos'!$AA$32="Mayor"),CONCATENATE("R4C",'Mapa de Riesgos'!$O$32),"")</f>
        <v/>
      </c>
      <c r="AE39" s="53" t="str">
        <f>IF(AND('Mapa de Riesgos'!$Y$33="Baja",'Mapa de Riesgos'!$AA$33="Mayor"),CONCATENATE("R4C",'Mapa de Riesgos'!$O$33),"")</f>
        <v/>
      </c>
      <c r="AF39" s="53" t="str">
        <f>IF(AND('Mapa de Riesgos'!$Y$34="Baja",'Mapa de Riesgos'!$AA$34="Mayor"),CONCATENATE("R4C",'Mapa de Riesgos'!$O$34),"")</f>
        <v/>
      </c>
      <c r="AG39" s="54" t="str">
        <f>IF(AND('Mapa de Riesgos'!$Y$35="Baja",'Mapa de Riesgos'!$AA$35="Mayor"),CONCATENATE("R4C",'Mapa de Riesgos'!$O$35),"")</f>
        <v/>
      </c>
      <c r="AH39" s="55" t="str">
        <f>IF(AND('Mapa de Riesgos'!$Y$30="Baja",'Mapa de Riesgos'!$AA$30="Catastrófico"),CONCATENATE("R4C",'Mapa de Riesgos'!$O$30),"")</f>
        <v/>
      </c>
      <c r="AI39" s="56" t="str">
        <f>IF(AND('Mapa de Riesgos'!$Y$31="Baja",'Mapa de Riesgos'!$AA$31="Catastrófico"),CONCATENATE("R4C",'Mapa de Riesgos'!$O$31),"")</f>
        <v/>
      </c>
      <c r="AJ39" s="56" t="str">
        <f>IF(AND('Mapa de Riesgos'!$Y$32="Baja",'Mapa de Riesgos'!$AA$32="Catastrófico"),CONCATENATE("R4C",'Mapa de Riesgos'!$O$32),"")</f>
        <v/>
      </c>
      <c r="AK39" s="56" t="str">
        <f>IF(AND('Mapa de Riesgos'!$Y$33="Baja",'Mapa de Riesgos'!$AA$33="Catastrófico"),CONCATENATE("R4C",'Mapa de Riesgos'!$O$33),"")</f>
        <v/>
      </c>
      <c r="AL39" s="56" t="str">
        <f>IF(AND('Mapa de Riesgos'!$Y$34="Baja",'Mapa de Riesgos'!$AA$34="Catastrófico"),CONCATENATE("R4C",'Mapa de Riesgos'!$O$34),"")</f>
        <v/>
      </c>
      <c r="AM39" s="57" t="str">
        <f>IF(AND('Mapa de Riesgos'!$Y$35="Baja",'Mapa de Riesgos'!$AA$35="Catastrófico"),CONCATENATE("R4C",'Mapa de Riesgos'!$O$35),"")</f>
        <v/>
      </c>
      <c r="AN39" s="83"/>
      <c r="AO39" s="530"/>
      <c r="AP39" s="531"/>
      <c r="AQ39" s="531"/>
      <c r="AR39" s="531"/>
      <c r="AS39" s="531"/>
      <c r="AT39" s="532"/>
      <c r="AU39" s="83"/>
      <c r="AV39" s="83"/>
      <c r="AW39" s="83"/>
      <c r="AX39" s="83"/>
      <c r="AY39" s="83"/>
      <c r="AZ39" s="83"/>
      <c r="BA39" s="83"/>
      <c r="BB39" s="83"/>
      <c r="BC39" s="83"/>
      <c r="BD39" s="83"/>
      <c r="BE39" s="83"/>
      <c r="BF39" s="83"/>
      <c r="BG39" s="83"/>
      <c r="BH39" s="83"/>
      <c r="BI39" s="83"/>
      <c r="BJ39" s="83"/>
      <c r="BK39" s="83"/>
      <c r="BL39" s="83"/>
      <c r="BM39" s="83"/>
      <c r="BN39" s="83"/>
      <c r="BO39" s="83"/>
      <c r="BP39" s="83"/>
      <c r="BQ39" s="83"/>
      <c r="BR39" s="83"/>
      <c r="BS39" s="83"/>
      <c r="BT39" s="83"/>
      <c r="BU39" s="83"/>
      <c r="BV39" s="83"/>
      <c r="BW39" s="83"/>
      <c r="BX39" s="83"/>
    </row>
    <row r="40" spans="1:80" ht="15" customHeight="1">
      <c r="A40" s="83"/>
      <c r="B40" s="411"/>
      <c r="C40" s="411"/>
      <c r="D40" s="412"/>
      <c r="E40" s="510"/>
      <c r="F40" s="509"/>
      <c r="G40" s="509"/>
      <c r="H40" s="509"/>
      <c r="I40" s="509"/>
      <c r="J40" s="76" t="str">
        <f>IF(AND('Mapa de Riesgos'!$Y$36="Baja",'Mapa de Riesgos'!$AA$36="Leve"),CONCATENATE("R5C",'Mapa de Riesgos'!$O$36),"")</f>
        <v/>
      </c>
      <c r="K40" s="77" t="str">
        <f>IF(AND('Mapa de Riesgos'!$Y$37="Baja",'Mapa de Riesgos'!$AA$37="Leve"),CONCATENATE("R5C",'Mapa de Riesgos'!$O$37),"")</f>
        <v/>
      </c>
      <c r="L40" s="77" t="str">
        <f>IF(AND('Mapa de Riesgos'!$Y$38="Baja",'Mapa de Riesgos'!$AA$38="Leve"),CONCATENATE("R5C",'Mapa de Riesgos'!$O$38),"")</f>
        <v/>
      </c>
      <c r="M40" s="77" t="str">
        <f>IF(AND('Mapa de Riesgos'!$Y$39="Baja",'Mapa de Riesgos'!$AA$39="Leve"),CONCATENATE("R5C",'Mapa de Riesgos'!$O$39),"")</f>
        <v/>
      </c>
      <c r="N40" s="77" t="str">
        <f>IF(AND('Mapa de Riesgos'!$Y$40="Baja",'Mapa de Riesgos'!$AA$40="Leve"),CONCATENATE("R5C",'Mapa de Riesgos'!$O$40),"")</f>
        <v/>
      </c>
      <c r="O40" s="78" t="str">
        <f>IF(AND('Mapa de Riesgos'!$Y$41="Baja",'Mapa de Riesgos'!$AA$41="Leve"),CONCATENATE("R5C",'Mapa de Riesgos'!$O$41),"")</f>
        <v/>
      </c>
      <c r="P40" s="67" t="str">
        <f>IF(AND('Mapa de Riesgos'!$Y$36="Baja",'Mapa de Riesgos'!$AA$36="Menor"),CONCATENATE("R5C",'Mapa de Riesgos'!$O$36),"")</f>
        <v/>
      </c>
      <c r="Q40" s="68" t="str">
        <f>IF(AND('Mapa de Riesgos'!$Y$37="Baja",'Mapa de Riesgos'!$AA$37="Menor"),CONCATENATE("R5C",'Mapa de Riesgos'!$O$37),"")</f>
        <v/>
      </c>
      <c r="R40" s="68" t="str">
        <f>IF(AND('Mapa de Riesgos'!$Y$38="Baja",'Mapa de Riesgos'!$AA$38="Menor"),CONCATENATE("R5C",'Mapa de Riesgos'!$O$38),"")</f>
        <v/>
      </c>
      <c r="S40" s="68" t="str">
        <f>IF(AND('Mapa de Riesgos'!$Y$39="Baja",'Mapa de Riesgos'!$AA$39="Menor"),CONCATENATE("R5C",'Mapa de Riesgos'!$O$39),"")</f>
        <v/>
      </c>
      <c r="T40" s="68" t="str">
        <f>IF(AND('Mapa de Riesgos'!$Y$40="Baja",'Mapa de Riesgos'!$AA$40="Menor"),CONCATENATE("R5C",'Mapa de Riesgos'!$O$40),"")</f>
        <v/>
      </c>
      <c r="U40" s="69" t="str">
        <f>IF(AND('Mapa de Riesgos'!$Y$41="Baja",'Mapa de Riesgos'!$AA$41="Menor"),CONCATENATE("R5C",'Mapa de Riesgos'!$O$41),"")</f>
        <v/>
      </c>
      <c r="V40" s="67" t="str">
        <f>IF(AND('Mapa de Riesgos'!$Y$36="Baja",'Mapa de Riesgos'!$AA$36="Moderado"),CONCATENATE("R5C",'Mapa de Riesgos'!$O$36),"")</f>
        <v/>
      </c>
      <c r="W40" s="68" t="str">
        <f>IF(AND('Mapa de Riesgos'!$Y$37="Baja",'Mapa de Riesgos'!$AA$37="Moderado"),CONCATENATE("R5C",'Mapa de Riesgos'!$O$37),"")</f>
        <v/>
      </c>
      <c r="X40" s="68" t="str">
        <f>IF(AND('Mapa de Riesgos'!$Y$38="Baja",'Mapa de Riesgos'!$AA$38="Moderado"),CONCATENATE("R5C",'Mapa de Riesgos'!$O$38),"")</f>
        <v/>
      </c>
      <c r="Y40" s="68" t="str">
        <f>IF(AND('Mapa de Riesgos'!$Y$39="Baja",'Mapa de Riesgos'!$AA$39="Moderado"),CONCATENATE("R5C",'Mapa de Riesgos'!$O$39),"")</f>
        <v/>
      </c>
      <c r="Z40" s="68" t="str">
        <f>IF(AND('Mapa de Riesgos'!$Y$40="Baja",'Mapa de Riesgos'!$AA$40="Moderado"),CONCATENATE("R5C",'Mapa de Riesgos'!$O$40),"")</f>
        <v/>
      </c>
      <c r="AA40" s="69" t="str">
        <f>IF(AND('Mapa de Riesgos'!$Y$41="Baja",'Mapa de Riesgos'!$AA$41="Moderado"),CONCATENATE("R5C",'Mapa de Riesgos'!$O$41),"")</f>
        <v/>
      </c>
      <c r="AB40" s="52" t="str">
        <f>IF(AND('Mapa de Riesgos'!$Y$36="Baja",'Mapa de Riesgos'!$AA$36="Mayor"),CONCATENATE("R5C",'Mapa de Riesgos'!$O$36),"")</f>
        <v/>
      </c>
      <c r="AC40" s="53" t="str">
        <f>IF(AND('Mapa de Riesgos'!$Y$37="Baja",'Mapa de Riesgos'!$AA$37="Mayor"),CONCATENATE("R5C",'Mapa de Riesgos'!$O$37),"")</f>
        <v/>
      </c>
      <c r="AD40" s="53" t="str">
        <f>IF(AND('Mapa de Riesgos'!$Y$38="Baja",'Mapa de Riesgos'!$AA$38="Mayor"),CONCATENATE("R5C",'Mapa de Riesgos'!$O$38),"")</f>
        <v/>
      </c>
      <c r="AE40" s="53" t="str">
        <f>IF(AND('Mapa de Riesgos'!$Y$39="Baja",'Mapa de Riesgos'!$AA$39="Mayor"),CONCATENATE("R5C",'Mapa de Riesgos'!$O$39),"")</f>
        <v/>
      </c>
      <c r="AF40" s="53" t="str">
        <f>IF(AND('Mapa de Riesgos'!$Y$40="Baja",'Mapa de Riesgos'!$AA$40="Mayor"),CONCATENATE("R5C",'Mapa de Riesgos'!$O$40),"")</f>
        <v/>
      </c>
      <c r="AG40" s="54" t="str">
        <f>IF(AND('Mapa de Riesgos'!$Y$41="Baja",'Mapa de Riesgos'!$AA$41="Mayor"),CONCATENATE("R5C",'Mapa de Riesgos'!$O$41),"")</f>
        <v/>
      </c>
      <c r="AH40" s="55" t="str">
        <f>IF(AND('Mapa de Riesgos'!$Y$36="Baja",'Mapa de Riesgos'!$AA$36="Catastrófico"),CONCATENATE("R5C",'Mapa de Riesgos'!$O$36),"")</f>
        <v/>
      </c>
      <c r="AI40" s="56" t="str">
        <f>IF(AND('Mapa de Riesgos'!$Y$37="Baja",'Mapa de Riesgos'!$AA$37="Catastrófico"),CONCATENATE("R5C",'Mapa de Riesgos'!$O$37),"")</f>
        <v/>
      </c>
      <c r="AJ40" s="56" t="str">
        <f>IF(AND('Mapa de Riesgos'!$Y$38="Baja",'Mapa de Riesgos'!$AA$38="Catastrófico"),CONCATENATE("R5C",'Mapa de Riesgos'!$O$38),"")</f>
        <v/>
      </c>
      <c r="AK40" s="56" t="str">
        <f>IF(AND('Mapa de Riesgos'!$Y$39="Baja",'Mapa de Riesgos'!$AA$39="Catastrófico"),CONCATENATE("R5C",'Mapa de Riesgos'!$O$39),"")</f>
        <v/>
      </c>
      <c r="AL40" s="56" t="str">
        <f>IF(AND('Mapa de Riesgos'!$Y$40="Baja",'Mapa de Riesgos'!$AA$40="Catastrófico"),CONCATENATE("R5C",'Mapa de Riesgos'!$O$40),"")</f>
        <v/>
      </c>
      <c r="AM40" s="57" t="str">
        <f>IF(AND('Mapa de Riesgos'!$Y$41="Baja",'Mapa de Riesgos'!$AA$41="Catastrófico"),CONCATENATE("R5C",'Mapa de Riesgos'!$O$41),"")</f>
        <v/>
      </c>
      <c r="AN40" s="83"/>
      <c r="AO40" s="530"/>
      <c r="AP40" s="531"/>
      <c r="AQ40" s="531"/>
      <c r="AR40" s="531"/>
      <c r="AS40" s="531"/>
      <c r="AT40" s="532"/>
      <c r="AU40" s="83"/>
      <c r="AV40" s="83"/>
      <c r="AW40" s="83"/>
      <c r="AX40" s="83"/>
      <c r="AY40" s="83"/>
      <c r="AZ40" s="83"/>
      <c r="BA40" s="83"/>
      <c r="BB40" s="83"/>
      <c r="BC40" s="83"/>
      <c r="BD40" s="83"/>
      <c r="BE40" s="83"/>
      <c r="BF40" s="83"/>
      <c r="BG40" s="83"/>
      <c r="BH40" s="83"/>
      <c r="BI40" s="83"/>
      <c r="BJ40" s="83"/>
      <c r="BK40" s="83"/>
      <c r="BL40" s="83"/>
      <c r="BM40" s="83"/>
      <c r="BN40" s="83"/>
      <c r="BO40" s="83"/>
      <c r="BP40" s="83"/>
      <c r="BQ40" s="83"/>
      <c r="BR40" s="83"/>
      <c r="BS40" s="83"/>
      <c r="BT40" s="83"/>
      <c r="BU40" s="83"/>
      <c r="BV40" s="83"/>
      <c r="BW40" s="83"/>
      <c r="BX40" s="83"/>
    </row>
    <row r="41" spans="1:80" ht="15" customHeight="1">
      <c r="A41" s="83"/>
      <c r="B41" s="411"/>
      <c r="C41" s="411"/>
      <c r="D41" s="412"/>
      <c r="E41" s="510"/>
      <c r="F41" s="509"/>
      <c r="G41" s="509"/>
      <c r="H41" s="509"/>
      <c r="I41" s="509"/>
      <c r="J41" s="76" t="str">
        <f>IF(AND('Mapa de Riesgos'!$Y$42="Baja",'Mapa de Riesgos'!$AA$42="Leve"),CONCATENATE("R6C",'Mapa de Riesgos'!$O$42),"")</f>
        <v/>
      </c>
      <c r="K41" s="77" t="str">
        <f>IF(AND('Mapa de Riesgos'!$Y$43="Baja",'Mapa de Riesgos'!$AA$43="Leve"),CONCATENATE("R6C",'Mapa de Riesgos'!$O$43),"")</f>
        <v/>
      </c>
      <c r="L41" s="77" t="str">
        <f>IF(AND('Mapa de Riesgos'!$Y$44="Baja",'Mapa de Riesgos'!$AA$44="Leve"),CONCATENATE("R6C",'Mapa de Riesgos'!$O$44),"")</f>
        <v/>
      </c>
      <c r="M41" s="77" t="str">
        <f>IF(AND('Mapa de Riesgos'!$Y$45="Baja",'Mapa de Riesgos'!$AA$45="Leve"),CONCATENATE("R6C",'Mapa de Riesgos'!$O$45),"")</f>
        <v/>
      </c>
      <c r="N41" s="77" t="str">
        <f>IF(AND('Mapa de Riesgos'!$Y$46="Baja",'Mapa de Riesgos'!$AA$46="Leve"),CONCATENATE("R6C",'Mapa de Riesgos'!$O$46),"")</f>
        <v/>
      </c>
      <c r="O41" s="78" t="str">
        <f>IF(AND('Mapa de Riesgos'!$Y$47="Baja",'Mapa de Riesgos'!$AA$47="Leve"),CONCATENATE("R6C",'Mapa de Riesgos'!$O$47),"")</f>
        <v/>
      </c>
      <c r="P41" s="67" t="str">
        <f>IF(AND('Mapa de Riesgos'!$Y$42="Baja",'Mapa de Riesgos'!$AA$42="Menor"),CONCATENATE("R6C",'Mapa de Riesgos'!$O$42),"")</f>
        <v/>
      </c>
      <c r="Q41" s="68" t="str">
        <f>IF(AND('Mapa de Riesgos'!$Y$43="Baja",'Mapa de Riesgos'!$AA$43="Menor"),CONCATENATE("R6C",'Mapa de Riesgos'!$O$43),"")</f>
        <v/>
      </c>
      <c r="R41" s="68" t="str">
        <f>IF(AND('Mapa de Riesgos'!$Y$44="Baja",'Mapa de Riesgos'!$AA$44="Menor"),CONCATENATE("R6C",'Mapa de Riesgos'!$O$44),"")</f>
        <v/>
      </c>
      <c r="S41" s="68" t="str">
        <f>IF(AND('Mapa de Riesgos'!$Y$45="Baja",'Mapa de Riesgos'!$AA$45="Menor"),CONCATENATE("R6C",'Mapa de Riesgos'!$O$45),"")</f>
        <v/>
      </c>
      <c r="T41" s="68" t="str">
        <f>IF(AND('Mapa de Riesgos'!$Y$46="Baja",'Mapa de Riesgos'!$AA$46="Menor"),CONCATENATE("R6C",'Mapa de Riesgos'!$O$46),"")</f>
        <v/>
      </c>
      <c r="U41" s="69" t="str">
        <f>IF(AND('Mapa de Riesgos'!$Y$47="Baja",'Mapa de Riesgos'!$AA$47="Menor"),CONCATENATE("R6C",'Mapa de Riesgos'!$O$47),"")</f>
        <v/>
      </c>
      <c r="V41" s="67" t="str">
        <f>IF(AND('Mapa de Riesgos'!$Y$42="Baja",'Mapa de Riesgos'!$AA$42="Moderado"),CONCATENATE("R6C",'Mapa de Riesgos'!$O$42),"")</f>
        <v/>
      </c>
      <c r="W41" s="68" t="str">
        <f>IF(AND('Mapa de Riesgos'!$Y$43="Baja",'Mapa de Riesgos'!$AA$43="Moderado"),CONCATENATE("R6C",'Mapa de Riesgos'!$O$43),"")</f>
        <v/>
      </c>
      <c r="X41" s="68" t="str">
        <f>IF(AND('Mapa de Riesgos'!$Y$44="Baja",'Mapa de Riesgos'!$AA$44="Moderado"),CONCATENATE("R6C",'Mapa de Riesgos'!$O$44),"")</f>
        <v/>
      </c>
      <c r="Y41" s="68" t="str">
        <f>IF(AND('Mapa de Riesgos'!$Y$45="Baja",'Mapa de Riesgos'!$AA$45="Moderado"),CONCATENATE("R6C",'Mapa de Riesgos'!$O$45),"")</f>
        <v/>
      </c>
      <c r="Z41" s="68" t="str">
        <f>IF(AND('Mapa de Riesgos'!$Y$46="Baja",'Mapa de Riesgos'!$AA$46="Moderado"),CONCATENATE("R6C",'Mapa de Riesgos'!$O$46),"")</f>
        <v/>
      </c>
      <c r="AA41" s="69" t="str">
        <f>IF(AND('Mapa de Riesgos'!$Y$47="Baja",'Mapa de Riesgos'!$AA$47="Moderado"),CONCATENATE("R6C",'Mapa de Riesgos'!$O$47),"")</f>
        <v/>
      </c>
      <c r="AB41" s="52" t="str">
        <f>IF(AND('Mapa de Riesgos'!$Y$42="Baja",'Mapa de Riesgos'!$AA$42="Mayor"),CONCATENATE("R6C",'Mapa de Riesgos'!$O$42),"")</f>
        <v/>
      </c>
      <c r="AC41" s="53" t="str">
        <f>IF(AND('Mapa de Riesgos'!$Y$43="Baja",'Mapa de Riesgos'!$AA$43="Mayor"),CONCATENATE("R6C",'Mapa de Riesgos'!$O$43),"")</f>
        <v/>
      </c>
      <c r="AD41" s="53" t="str">
        <f>IF(AND('Mapa de Riesgos'!$Y$44="Baja",'Mapa de Riesgos'!$AA$44="Mayor"),CONCATENATE("R6C",'Mapa de Riesgos'!$O$44),"")</f>
        <v/>
      </c>
      <c r="AE41" s="53" t="str">
        <f>IF(AND('Mapa de Riesgos'!$Y$45="Baja",'Mapa de Riesgos'!$AA$45="Mayor"),CONCATENATE("R6C",'Mapa de Riesgos'!$O$45),"")</f>
        <v/>
      </c>
      <c r="AF41" s="53" t="str">
        <f>IF(AND('Mapa de Riesgos'!$Y$46="Baja",'Mapa de Riesgos'!$AA$46="Mayor"),CONCATENATE("R6C",'Mapa de Riesgos'!$O$46),"")</f>
        <v/>
      </c>
      <c r="AG41" s="54" t="str">
        <f>IF(AND('Mapa de Riesgos'!$Y$47="Baja",'Mapa de Riesgos'!$AA$47="Mayor"),CONCATENATE("R6C",'Mapa de Riesgos'!$O$47),"")</f>
        <v/>
      </c>
      <c r="AH41" s="55" t="str">
        <f>IF(AND('Mapa de Riesgos'!$Y$42="Baja",'Mapa de Riesgos'!$AA$42="Catastrófico"),CONCATENATE("R6C",'Mapa de Riesgos'!$O$42),"")</f>
        <v/>
      </c>
      <c r="AI41" s="56" t="str">
        <f>IF(AND('Mapa de Riesgos'!$Y$43="Baja",'Mapa de Riesgos'!$AA$43="Catastrófico"),CONCATENATE("R6C",'Mapa de Riesgos'!$O$43),"")</f>
        <v/>
      </c>
      <c r="AJ41" s="56" t="str">
        <f>IF(AND('Mapa de Riesgos'!$Y$44="Baja",'Mapa de Riesgos'!$AA$44="Catastrófico"),CONCATENATE("R6C",'Mapa de Riesgos'!$O$44),"")</f>
        <v/>
      </c>
      <c r="AK41" s="56" t="str">
        <f>IF(AND('Mapa de Riesgos'!$Y$45="Baja",'Mapa de Riesgos'!$AA$45="Catastrófico"),CONCATENATE("R6C",'Mapa de Riesgos'!$O$45),"")</f>
        <v/>
      </c>
      <c r="AL41" s="56" t="str">
        <f>IF(AND('Mapa de Riesgos'!$Y$46="Baja",'Mapa de Riesgos'!$AA$46="Catastrófico"),CONCATENATE("R6C",'Mapa de Riesgos'!$O$46),"")</f>
        <v/>
      </c>
      <c r="AM41" s="57" t="str">
        <f>IF(AND('Mapa de Riesgos'!$Y$47="Baja",'Mapa de Riesgos'!$AA$47="Catastrófico"),CONCATENATE("R6C",'Mapa de Riesgos'!$O$47),"")</f>
        <v/>
      </c>
      <c r="AN41" s="83"/>
      <c r="AO41" s="530"/>
      <c r="AP41" s="531"/>
      <c r="AQ41" s="531"/>
      <c r="AR41" s="531"/>
      <c r="AS41" s="531"/>
      <c r="AT41" s="532"/>
      <c r="AU41" s="83"/>
      <c r="AV41" s="83"/>
      <c r="AW41" s="83"/>
      <c r="AX41" s="83"/>
      <c r="AY41" s="83"/>
      <c r="AZ41" s="83"/>
      <c r="BA41" s="83"/>
      <c r="BB41" s="83"/>
      <c r="BC41" s="83"/>
      <c r="BD41" s="83"/>
      <c r="BE41" s="83"/>
      <c r="BF41" s="83"/>
      <c r="BG41" s="83"/>
      <c r="BH41" s="83"/>
      <c r="BI41" s="83"/>
      <c r="BJ41" s="83"/>
      <c r="BK41" s="83"/>
      <c r="BL41" s="83"/>
      <c r="BM41" s="83"/>
      <c r="BN41" s="83"/>
      <c r="BO41" s="83"/>
      <c r="BP41" s="83"/>
      <c r="BQ41" s="83"/>
      <c r="BR41" s="83"/>
      <c r="BS41" s="83"/>
      <c r="BT41" s="83"/>
      <c r="BU41" s="83"/>
      <c r="BV41" s="83"/>
      <c r="BW41" s="83"/>
      <c r="BX41" s="83"/>
    </row>
    <row r="42" spans="1:80" ht="15" customHeight="1">
      <c r="A42" s="83"/>
      <c r="B42" s="411"/>
      <c r="C42" s="411"/>
      <c r="D42" s="412"/>
      <c r="E42" s="510"/>
      <c r="F42" s="509"/>
      <c r="G42" s="509"/>
      <c r="H42" s="509"/>
      <c r="I42" s="509"/>
      <c r="J42" s="76" t="str">
        <f>IF(AND('Mapa de Riesgos'!$Y$48="Baja",'Mapa de Riesgos'!$AA$48="Leve"),CONCATENATE("R7C",'Mapa de Riesgos'!$O$48),"")</f>
        <v/>
      </c>
      <c r="K42" s="77" t="str">
        <f>IF(AND('Mapa de Riesgos'!$Y$49="Baja",'Mapa de Riesgos'!$AA$49="Leve"),CONCATENATE("R7C",'Mapa de Riesgos'!$O$49),"")</f>
        <v/>
      </c>
      <c r="L42" s="77" t="str">
        <f>IF(AND('Mapa de Riesgos'!$Y$50="Baja",'Mapa de Riesgos'!$AA$50="Leve"),CONCATENATE("R7C",'Mapa de Riesgos'!$O$50),"")</f>
        <v/>
      </c>
      <c r="M42" s="77" t="str">
        <f>IF(AND('Mapa de Riesgos'!$Y$51="Baja",'Mapa de Riesgos'!$AA$51="Leve"),CONCATENATE("R7C",'Mapa de Riesgos'!$O$51),"")</f>
        <v/>
      </c>
      <c r="N42" s="77" t="str">
        <f>IF(AND('Mapa de Riesgos'!$Y$52="Baja",'Mapa de Riesgos'!$AA$52="Leve"),CONCATENATE("R7C",'Mapa de Riesgos'!$O$52),"")</f>
        <v/>
      </c>
      <c r="O42" s="78" t="str">
        <f>IF(AND('Mapa de Riesgos'!$Y$53="Baja",'Mapa de Riesgos'!$AA$53="Leve"),CONCATENATE("R7C",'Mapa de Riesgos'!$O$53),"")</f>
        <v/>
      </c>
      <c r="P42" s="67" t="str">
        <f>IF(AND('Mapa de Riesgos'!$Y$48="Baja",'Mapa de Riesgos'!$AA$48="Menor"),CONCATENATE("R7C",'Mapa de Riesgos'!$O$48),"")</f>
        <v/>
      </c>
      <c r="Q42" s="68" t="str">
        <f>IF(AND('Mapa de Riesgos'!$Y$49="Baja",'Mapa de Riesgos'!$AA$49="Menor"),CONCATENATE("R7C",'Mapa de Riesgos'!$O$49),"")</f>
        <v/>
      </c>
      <c r="R42" s="68" t="str">
        <f>IF(AND('Mapa de Riesgos'!$Y$50="Baja",'Mapa de Riesgos'!$AA$50="Menor"),CONCATENATE("R7C",'Mapa de Riesgos'!$O$50),"")</f>
        <v/>
      </c>
      <c r="S42" s="68" t="str">
        <f>IF(AND('Mapa de Riesgos'!$Y$51="Baja",'Mapa de Riesgos'!$AA$51="Menor"),CONCATENATE("R7C",'Mapa de Riesgos'!$O$51),"")</f>
        <v/>
      </c>
      <c r="T42" s="68" t="str">
        <f>IF(AND('Mapa de Riesgos'!$Y$52="Baja",'Mapa de Riesgos'!$AA$52="Menor"),CONCATENATE("R7C",'Mapa de Riesgos'!$O$52),"")</f>
        <v/>
      </c>
      <c r="U42" s="69" t="str">
        <f>IF(AND('Mapa de Riesgos'!$Y$53="Baja",'Mapa de Riesgos'!$AA$53="Menor"),CONCATENATE("R7C",'Mapa de Riesgos'!$O$53),"")</f>
        <v/>
      </c>
      <c r="V42" s="67" t="str">
        <f>IF(AND('Mapa de Riesgos'!$Y$48="Baja",'Mapa de Riesgos'!$AA$48="Moderado"),CONCATENATE("R7C",'Mapa de Riesgos'!$O$48),"")</f>
        <v/>
      </c>
      <c r="W42" s="68" t="str">
        <f>IF(AND('Mapa de Riesgos'!$Y$49="Baja",'Mapa de Riesgos'!$AA$49="Moderado"),CONCATENATE("R7C",'Mapa de Riesgos'!$O$49),"")</f>
        <v/>
      </c>
      <c r="X42" s="68" t="str">
        <f>IF(AND('Mapa de Riesgos'!$Y$50="Baja",'Mapa de Riesgos'!$AA$50="Moderado"),CONCATENATE("R7C",'Mapa de Riesgos'!$O$50),"")</f>
        <v/>
      </c>
      <c r="Y42" s="68" t="str">
        <f>IF(AND('Mapa de Riesgos'!$Y$51="Baja",'Mapa de Riesgos'!$AA$51="Moderado"),CONCATENATE("R7C",'Mapa de Riesgos'!$O$51),"")</f>
        <v/>
      </c>
      <c r="Z42" s="68" t="str">
        <f>IF(AND('Mapa de Riesgos'!$Y$52="Baja",'Mapa de Riesgos'!$AA$52="Moderado"),CONCATENATE("R7C",'Mapa de Riesgos'!$O$52),"")</f>
        <v/>
      </c>
      <c r="AA42" s="69" t="str">
        <f>IF(AND('Mapa de Riesgos'!$Y$53="Baja",'Mapa de Riesgos'!$AA$53="Moderado"),CONCATENATE("R7C",'Mapa de Riesgos'!$O$53),"")</f>
        <v/>
      </c>
      <c r="AB42" s="52" t="str">
        <f>IF(AND('Mapa de Riesgos'!$Y$48="Baja",'Mapa de Riesgos'!$AA$48="Mayor"),CONCATENATE("R7C",'Mapa de Riesgos'!$O$48),"")</f>
        <v/>
      </c>
      <c r="AC42" s="53" t="str">
        <f>IF(AND('Mapa de Riesgos'!$Y$49="Baja",'Mapa de Riesgos'!$AA$49="Mayor"),CONCATENATE("R7C",'Mapa de Riesgos'!$O$49),"")</f>
        <v/>
      </c>
      <c r="AD42" s="53" t="str">
        <f>IF(AND('Mapa de Riesgos'!$Y$50="Baja",'Mapa de Riesgos'!$AA$50="Mayor"),CONCATENATE("R7C",'Mapa de Riesgos'!$O$50),"")</f>
        <v/>
      </c>
      <c r="AE42" s="53" t="str">
        <f>IF(AND('Mapa de Riesgos'!$Y$51="Baja",'Mapa de Riesgos'!$AA$51="Mayor"),CONCATENATE("R7C",'Mapa de Riesgos'!$O$51),"")</f>
        <v/>
      </c>
      <c r="AF42" s="53" t="str">
        <f>IF(AND('Mapa de Riesgos'!$Y$52="Baja",'Mapa de Riesgos'!$AA$52="Mayor"),CONCATENATE("R7C",'Mapa de Riesgos'!$O$52),"")</f>
        <v/>
      </c>
      <c r="AG42" s="54" t="str">
        <f>IF(AND('Mapa de Riesgos'!$Y$53="Baja",'Mapa de Riesgos'!$AA$53="Mayor"),CONCATENATE("R7C",'Mapa de Riesgos'!$O$53),"")</f>
        <v/>
      </c>
      <c r="AH42" s="55" t="str">
        <f>IF(AND('Mapa de Riesgos'!$Y$48="Baja",'Mapa de Riesgos'!$AA$48="Catastrófico"),CONCATENATE("R7C",'Mapa de Riesgos'!$O$48),"")</f>
        <v/>
      </c>
      <c r="AI42" s="56" t="str">
        <f>IF(AND('Mapa de Riesgos'!$Y$49="Baja",'Mapa de Riesgos'!$AA$49="Catastrófico"),CONCATENATE("R7C",'Mapa de Riesgos'!$O$49),"")</f>
        <v/>
      </c>
      <c r="AJ42" s="56" t="str">
        <f>IF(AND('Mapa de Riesgos'!$Y$50="Baja",'Mapa de Riesgos'!$AA$50="Catastrófico"),CONCATENATE("R7C",'Mapa de Riesgos'!$O$50),"")</f>
        <v/>
      </c>
      <c r="AK42" s="56" t="str">
        <f>IF(AND('Mapa de Riesgos'!$Y$51="Baja",'Mapa de Riesgos'!$AA$51="Catastrófico"),CONCATENATE("R7C",'Mapa de Riesgos'!$O$51),"")</f>
        <v/>
      </c>
      <c r="AL42" s="56" t="str">
        <f>IF(AND('Mapa de Riesgos'!$Y$52="Baja",'Mapa de Riesgos'!$AA$52="Catastrófico"),CONCATENATE("R7C",'Mapa de Riesgos'!$O$52),"")</f>
        <v/>
      </c>
      <c r="AM42" s="57" t="str">
        <f>IF(AND('Mapa de Riesgos'!$Y$53="Baja",'Mapa de Riesgos'!$AA$53="Catastrófico"),CONCATENATE("R7C",'Mapa de Riesgos'!$O$53),"")</f>
        <v/>
      </c>
      <c r="AN42" s="83"/>
      <c r="AO42" s="530"/>
      <c r="AP42" s="531"/>
      <c r="AQ42" s="531"/>
      <c r="AR42" s="531"/>
      <c r="AS42" s="531"/>
      <c r="AT42" s="532"/>
      <c r="AU42" s="83"/>
      <c r="AV42" s="83"/>
      <c r="AW42" s="83"/>
      <c r="AX42" s="83"/>
      <c r="AY42" s="83"/>
      <c r="AZ42" s="83"/>
      <c r="BA42" s="83"/>
      <c r="BB42" s="83"/>
      <c r="BC42" s="83"/>
      <c r="BD42" s="83"/>
      <c r="BE42" s="83"/>
      <c r="BF42" s="83"/>
      <c r="BG42" s="83"/>
      <c r="BH42" s="83"/>
      <c r="BI42" s="83"/>
      <c r="BJ42" s="83"/>
      <c r="BK42" s="83"/>
      <c r="BL42" s="83"/>
      <c r="BM42" s="83"/>
      <c r="BN42" s="83"/>
      <c r="BO42" s="83"/>
      <c r="BP42" s="83"/>
      <c r="BQ42" s="83"/>
      <c r="BR42" s="83"/>
      <c r="BS42" s="83"/>
      <c r="BT42" s="83"/>
      <c r="BU42" s="83"/>
      <c r="BV42" s="83"/>
      <c r="BW42" s="83"/>
      <c r="BX42" s="83"/>
    </row>
    <row r="43" spans="1:80" ht="15" customHeight="1">
      <c r="A43" s="83"/>
      <c r="B43" s="411"/>
      <c r="C43" s="411"/>
      <c r="D43" s="412"/>
      <c r="E43" s="510"/>
      <c r="F43" s="509"/>
      <c r="G43" s="509"/>
      <c r="H43" s="509"/>
      <c r="I43" s="509"/>
      <c r="J43" s="76" t="str">
        <f>IF(AND('Mapa de Riesgos'!$Y$54="Baja",'Mapa de Riesgos'!$AA$54="Leve"),CONCATENATE("R8C",'Mapa de Riesgos'!$O$54),"")</f>
        <v/>
      </c>
      <c r="K43" s="77" t="str">
        <f>IF(AND('Mapa de Riesgos'!$Y$55="Baja",'Mapa de Riesgos'!$AA$55="Leve"),CONCATENATE("R8C",'Mapa de Riesgos'!$O$55),"")</f>
        <v/>
      </c>
      <c r="L43" s="77" t="str">
        <f>IF(AND('Mapa de Riesgos'!$Y$56="Baja",'Mapa de Riesgos'!$AA$56="Leve"),CONCATENATE("R8C",'Mapa de Riesgos'!$O$56),"")</f>
        <v/>
      </c>
      <c r="M43" s="77" t="str">
        <f>IF(AND('Mapa de Riesgos'!$Y$57="Baja",'Mapa de Riesgos'!$AA$57="Leve"),CONCATENATE("R8C",'Mapa de Riesgos'!$O$57),"")</f>
        <v/>
      </c>
      <c r="N43" s="77" t="str">
        <f>IF(AND('Mapa de Riesgos'!$Y$58="Baja",'Mapa de Riesgos'!$AA$58="Leve"),CONCATENATE("R8C",'Mapa de Riesgos'!$O$58),"")</f>
        <v/>
      </c>
      <c r="O43" s="78" t="str">
        <f>IF(AND('Mapa de Riesgos'!$Y$59="Baja",'Mapa de Riesgos'!$AA$59="Leve"),CONCATENATE("R8C",'Mapa de Riesgos'!$O$59),"")</f>
        <v/>
      </c>
      <c r="P43" s="67" t="str">
        <f>IF(AND('Mapa de Riesgos'!$Y$54="Baja",'Mapa de Riesgos'!$AA$54="Menor"),CONCATENATE("R8C",'Mapa de Riesgos'!$O$54),"")</f>
        <v/>
      </c>
      <c r="Q43" s="68" t="str">
        <f>IF(AND('Mapa de Riesgos'!$Y$55="Baja",'Mapa de Riesgos'!$AA$55="Menor"),CONCATENATE("R8C",'Mapa de Riesgos'!$O$55),"")</f>
        <v/>
      </c>
      <c r="R43" s="68" t="str">
        <f>IF(AND('Mapa de Riesgos'!$Y$56="Baja",'Mapa de Riesgos'!$AA$56="Menor"),CONCATENATE("R8C",'Mapa de Riesgos'!$O$56),"")</f>
        <v/>
      </c>
      <c r="S43" s="68" t="str">
        <f>IF(AND('Mapa de Riesgos'!$Y$57="Baja",'Mapa de Riesgos'!$AA$57="Menor"),CONCATENATE("R8C",'Mapa de Riesgos'!$O$57),"")</f>
        <v/>
      </c>
      <c r="T43" s="68" t="str">
        <f>IF(AND('Mapa de Riesgos'!$Y$58="Baja",'Mapa de Riesgos'!$AA$58="Menor"),CONCATENATE("R8C",'Mapa de Riesgos'!$O$58),"")</f>
        <v/>
      </c>
      <c r="U43" s="69" t="str">
        <f>IF(AND('Mapa de Riesgos'!$Y$59="Baja",'Mapa de Riesgos'!$AA$59="Menor"),CONCATENATE("R8C",'Mapa de Riesgos'!$O$59),"")</f>
        <v/>
      </c>
      <c r="V43" s="67" t="str">
        <f>IF(AND('Mapa de Riesgos'!$Y$54="Baja",'Mapa de Riesgos'!$AA$54="Moderado"),CONCATENATE("R8C",'Mapa de Riesgos'!$O$54),"")</f>
        <v/>
      </c>
      <c r="W43" s="68" t="str">
        <f>IF(AND('Mapa de Riesgos'!$Y$55="Baja",'Mapa de Riesgos'!$AA$55="Moderado"),CONCATENATE("R8C",'Mapa de Riesgos'!$O$55),"")</f>
        <v/>
      </c>
      <c r="X43" s="68" t="str">
        <f>IF(AND('Mapa de Riesgos'!$Y$56="Baja",'Mapa de Riesgos'!$AA$56="Moderado"),CONCATENATE("R8C",'Mapa de Riesgos'!$O$56),"")</f>
        <v/>
      </c>
      <c r="Y43" s="68" t="str">
        <f>IF(AND('Mapa de Riesgos'!$Y$57="Baja",'Mapa de Riesgos'!$AA$57="Moderado"),CONCATENATE("R8C",'Mapa de Riesgos'!$O$57),"")</f>
        <v/>
      </c>
      <c r="Z43" s="68" t="str">
        <f>IF(AND('Mapa de Riesgos'!$Y$58="Baja",'Mapa de Riesgos'!$AA$58="Moderado"),CONCATENATE("R8C",'Mapa de Riesgos'!$O$58),"")</f>
        <v/>
      </c>
      <c r="AA43" s="69" t="str">
        <f>IF(AND('Mapa de Riesgos'!$Y$59="Baja",'Mapa de Riesgos'!$AA$59="Moderado"),CONCATENATE("R8C",'Mapa de Riesgos'!$O$59),"")</f>
        <v/>
      </c>
      <c r="AB43" s="52" t="str">
        <f>IF(AND('Mapa de Riesgos'!$Y$54="Baja",'Mapa de Riesgos'!$AA$54="Mayor"),CONCATENATE("R8C",'Mapa de Riesgos'!$O$54),"")</f>
        <v/>
      </c>
      <c r="AC43" s="53" t="str">
        <f>IF(AND('Mapa de Riesgos'!$Y$55="Baja",'Mapa de Riesgos'!$AA$55="Mayor"),CONCATENATE("R8C",'Mapa de Riesgos'!$O$55),"")</f>
        <v/>
      </c>
      <c r="AD43" s="53" t="str">
        <f>IF(AND('Mapa de Riesgos'!$Y$56="Baja",'Mapa de Riesgos'!$AA$56="Mayor"),CONCATENATE("R8C",'Mapa de Riesgos'!$O$56),"")</f>
        <v/>
      </c>
      <c r="AE43" s="53" t="str">
        <f>IF(AND('Mapa de Riesgos'!$Y$57="Baja",'Mapa de Riesgos'!$AA$57="Mayor"),CONCATENATE("R8C",'Mapa de Riesgos'!$O$57),"")</f>
        <v/>
      </c>
      <c r="AF43" s="53" t="str">
        <f>IF(AND('Mapa de Riesgos'!$Y$58="Baja",'Mapa de Riesgos'!$AA$58="Mayor"),CONCATENATE("R8C",'Mapa de Riesgos'!$O$58),"")</f>
        <v/>
      </c>
      <c r="AG43" s="54" t="str">
        <f>IF(AND('Mapa de Riesgos'!$Y$59="Baja",'Mapa de Riesgos'!$AA$59="Mayor"),CONCATENATE("R8C",'Mapa de Riesgos'!$O$59),"")</f>
        <v/>
      </c>
      <c r="AH43" s="55" t="str">
        <f>IF(AND('Mapa de Riesgos'!$Y$54="Baja",'Mapa de Riesgos'!$AA$54="Catastrófico"),CONCATENATE("R8C",'Mapa de Riesgos'!$O$54),"")</f>
        <v/>
      </c>
      <c r="AI43" s="56" t="str">
        <f>IF(AND('Mapa de Riesgos'!$Y$55="Baja",'Mapa de Riesgos'!$AA$55="Catastrófico"),CONCATENATE("R8C",'Mapa de Riesgos'!$O$55),"")</f>
        <v/>
      </c>
      <c r="AJ43" s="56" t="str">
        <f>IF(AND('Mapa de Riesgos'!$Y$56="Baja",'Mapa de Riesgos'!$AA$56="Catastrófico"),CONCATENATE("R8C",'Mapa de Riesgos'!$O$56),"")</f>
        <v/>
      </c>
      <c r="AK43" s="56" t="str">
        <f>IF(AND('Mapa de Riesgos'!$Y$57="Baja",'Mapa de Riesgos'!$AA$57="Catastrófico"),CONCATENATE("R8C",'Mapa de Riesgos'!$O$57),"")</f>
        <v/>
      </c>
      <c r="AL43" s="56" t="str">
        <f>IF(AND('Mapa de Riesgos'!$Y$58="Baja",'Mapa de Riesgos'!$AA$58="Catastrófico"),CONCATENATE("R8C",'Mapa de Riesgos'!$O$58),"")</f>
        <v/>
      </c>
      <c r="AM43" s="57" t="str">
        <f>IF(AND('Mapa de Riesgos'!$Y$59="Baja",'Mapa de Riesgos'!$AA$59="Catastrófico"),CONCATENATE("R8C",'Mapa de Riesgos'!$O$59),"")</f>
        <v/>
      </c>
      <c r="AN43" s="83"/>
      <c r="AO43" s="530"/>
      <c r="AP43" s="531"/>
      <c r="AQ43" s="531"/>
      <c r="AR43" s="531"/>
      <c r="AS43" s="531"/>
      <c r="AT43" s="532"/>
      <c r="AU43" s="83"/>
      <c r="AV43" s="83"/>
      <c r="AW43" s="83"/>
      <c r="AX43" s="83"/>
      <c r="AY43" s="83"/>
      <c r="AZ43" s="83"/>
      <c r="BA43" s="83"/>
      <c r="BB43" s="83"/>
      <c r="BC43" s="83"/>
      <c r="BD43" s="83"/>
      <c r="BE43" s="83"/>
      <c r="BF43" s="83"/>
      <c r="BG43" s="83"/>
      <c r="BH43" s="83"/>
      <c r="BI43" s="83"/>
      <c r="BJ43" s="83"/>
      <c r="BK43" s="83"/>
      <c r="BL43" s="83"/>
      <c r="BM43" s="83"/>
      <c r="BN43" s="83"/>
      <c r="BO43" s="83"/>
      <c r="BP43" s="83"/>
      <c r="BQ43" s="83"/>
      <c r="BR43" s="83"/>
      <c r="BS43" s="83"/>
      <c r="BT43" s="83"/>
      <c r="BU43" s="83"/>
      <c r="BV43" s="83"/>
      <c r="BW43" s="83"/>
      <c r="BX43" s="83"/>
    </row>
    <row r="44" spans="1:80" ht="15" customHeight="1">
      <c r="A44" s="83"/>
      <c r="B44" s="411"/>
      <c r="C44" s="411"/>
      <c r="D44" s="412"/>
      <c r="E44" s="510"/>
      <c r="F44" s="509"/>
      <c r="G44" s="509"/>
      <c r="H44" s="509"/>
      <c r="I44" s="509"/>
      <c r="J44" s="76" t="str">
        <f>IF(AND('Mapa de Riesgos'!$Y$60="Baja",'Mapa de Riesgos'!$AA$60="Leve"),CONCATENATE("R9C",'Mapa de Riesgos'!$O$60),"")</f>
        <v/>
      </c>
      <c r="K44" s="77" t="str">
        <f>IF(AND('Mapa de Riesgos'!$Y$61="Baja",'Mapa de Riesgos'!$AA$61="Leve"),CONCATENATE("R9C",'Mapa de Riesgos'!$O$61),"")</f>
        <v/>
      </c>
      <c r="L44" s="77" t="str">
        <f>IF(AND('Mapa de Riesgos'!$Y$62="Baja",'Mapa de Riesgos'!$AA$62="Leve"),CONCATENATE("R9C",'Mapa de Riesgos'!$O$62),"")</f>
        <v/>
      </c>
      <c r="M44" s="77" t="str">
        <f>IF(AND('Mapa de Riesgos'!$Y$63="Baja",'Mapa de Riesgos'!$AA$63="Leve"),CONCATENATE("R9C",'Mapa de Riesgos'!$O$63),"")</f>
        <v/>
      </c>
      <c r="N44" s="77" t="str">
        <f>IF(AND('Mapa de Riesgos'!$Y$64="Baja",'Mapa de Riesgos'!$AA$64="Leve"),CONCATENATE("R9C",'Mapa de Riesgos'!$O$64),"")</f>
        <v/>
      </c>
      <c r="O44" s="78" t="str">
        <f>IF(AND('Mapa de Riesgos'!$Y$65="Baja",'Mapa de Riesgos'!$AA$65="Leve"),CONCATENATE("R9C",'Mapa de Riesgos'!$O$65),"")</f>
        <v/>
      </c>
      <c r="P44" s="67" t="str">
        <f>IF(AND('Mapa de Riesgos'!$Y$60="Baja",'Mapa de Riesgos'!$AA$60="Menor"),CONCATENATE("R9C",'Mapa de Riesgos'!$O$60),"")</f>
        <v/>
      </c>
      <c r="Q44" s="68" t="str">
        <f>IF(AND('Mapa de Riesgos'!$Y$61="Baja",'Mapa de Riesgos'!$AA$61="Menor"),CONCATENATE("R9C",'Mapa de Riesgos'!$O$61),"")</f>
        <v/>
      </c>
      <c r="R44" s="68" t="str">
        <f>IF(AND('Mapa de Riesgos'!$Y$62="Baja",'Mapa de Riesgos'!$AA$62="Menor"),CONCATENATE("R9C",'Mapa de Riesgos'!$O$62),"")</f>
        <v/>
      </c>
      <c r="S44" s="68" t="str">
        <f>IF(AND('Mapa de Riesgos'!$Y$63="Baja",'Mapa de Riesgos'!$AA$63="Menor"),CONCATENATE("R9C",'Mapa de Riesgos'!$O$63),"")</f>
        <v/>
      </c>
      <c r="T44" s="68" t="str">
        <f>IF(AND('Mapa de Riesgos'!$Y$64="Baja",'Mapa de Riesgos'!$AA$64="Menor"),CONCATENATE("R9C",'Mapa de Riesgos'!$O$64),"")</f>
        <v/>
      </c>
      <c r="U44" s="69" t="str">
        <f>IF(AND('Mapa de Riesgos'!$Y$65="Baja",'Mapa de Riesgos'!$AA$65="Menor"),CONCATENATE("R9C",'Mapa de Riesgos'!$O$65),"")</f>
        <v/>
      </c>
      <c r="V44" s="67" t="str">
        <f>IF(AND('Mapa de Riesgos'!$Y$60="Baja",'Mapa de Riesgos'!$AA$60="Moderado"),CONCATENATE("R9C",'Mapa de Riesgos'!$O$60),"")</f>
        <v/>
      </c>
      <c r="W44" s="68" t="str">
        <f>IF(AND('Mapa de Riesgos'!$Y$61="Baja",'Mapa de Riesgos'!$AA$61="Moderado"),CONCATENATE("R9C",'Mapa de Riesgos'!$O$61),"")</f>
        <v/>
      </c>
      <c r="X44" s="68" t="str">
        <f>IF(AND('Mapa de Riesgos'!$Y$62="Baja",'Mapa de Riesgos'!$AA$62="Moderado"),CONCATENATE("R9C",'Mapa de Riesgos'!$O$62),"")</f>
        <v/>
      </c>
      <c r="Y44" s="68" t="str">
        <f>IF(AND('Mapa de Riesgos'!$Y$63="Baja",'Mapa de Riesgos'!$AA$63="Moderado"),CONCATENATE("R9C",'Mapa de Riesgos'!$O$63),"")</f>
        <v/>
      </c>
      <c r="Z44" s="68" t="str">
        <f>IF(AND('Mapa de Riesgos'!$Y$64="Baja",'Mapa de Riesgos'!$AA$64="Moderado"),CONCATENATE("R9C",'Mapa de Riesgos'!$O$64),"")</f>
        <v/>
      </c>
      <c r="AA44" s="69" t="str">
        <f>IF(AND('Mapa de Riesgos'!$Y$65="Baja",'Mapa de Riesgos'!$AA$65="Moderado"),CONCATENATE("R9C",'Mapa de Riesgos'!$O$65),"")</f>
        <v/>
      </c>
      <c r="AB44" s="52" t="str">
        <f>IF(AND('Mapa de Riesgos'!$Y$60="Baja",'Mapa de Riesgos'!$AA$60="Mayor"),CONCATENATE("R9C",'Mapa de Riesgos'!$O$60),"")</f>
        <v/>
      </c>
      <c r="AC44" s="53" t="str">
        <f>IF(AND('Mapa de Riesgos'!$Y$61="Baja",'Mapa de Riesgos'!$AA$61="Mayor"),CONCATENATE("R9C",'Mapa de Riesgos'!$O$61),"")</f>
        <v/>
      </c>
      <c r="AD44" s="53" t="str">
        <f>IF(AND('Mapa de Riesgos'!$Y$62="Baja",'Mapa de Riesgos'!$AA$62="Mayor"),CONCATENATE("R9C",'Mapa de Riesgos'!$O$62),"")</f>
        <v/>
      </c>
      <c r="AE44" s="53" t="str">
        <f>IF(AND('Mapa de Riesgos'!$Y$63="Baja",'Mapa de Riesgos'!$AA$63="Mayor"),CONCATENATE("R9C",'Mapa de Riesgos'!$O$63),"")</f>
        <v/>
      </c>
      <c r="AF44" s="53" t="str">
        <f>IF(AND('Mapa de Riesgos'!$Y$64="Baja",'Mapa de Riesgos'!$AA$64="Mayor"),CONCATENATE("R9C",'Mapa de Riesgos'!$O$64),"")</f>
        <v/>
      </c>
      <c r="AG44" s="54" t="str">
        <f>IF(AND('Mapa de Riesgos'!$Y$65="Baja",'Mapa de Riesgos'!$AA$65="Mayor"),CONCATENATE("R9C",'Mapa de Riesgos'!$O$65),"")</f>
        <v/>
      </c>
      <c r="AH44" s="55" t="str">
        <f>IF(AND('Mapa de Riesgos'!$Y$60="Baja",'Mapa de Riesgos'!$AA$60="Catastrófico"),CONCATENATE("R9C",'Mapa de Riesgos'!$O$60),"")</f>
        <v/>
      </c>
      <c r="AI44" s="56" t="str">
        <f>IF(AND('Mapa de Riesgos'!$Y$61="Baja",'Mapa de Riesgos'!$AA$61="Catastrófico"),CONCATENATE("R9C",'Mapa de Riesgos'!$O$61),"")</f>
        <v/>
      </c>
      <c r="AJ44" s="56" t="str">
        <f>IF(AND('Mapa de Riesgos'!$Y$62="Baja",'Mapa de Riesgos'!$AA$62="Catastrófico"),CONCATENATE("R9C",'Mapa de Riesgos'!$O$62),"")</f>
        <v/>
      </c>
      <c r="AK44" s="56" t="str">
        <f>IF(AND('Mapa de Riesgos'!$Y$63="Baja",'Mapa de Riesgos'!$AA$63="Catastrófico"),CONCATENATE("R9C",'Mapa de Riesgos'!$O$63),"")</f>
        <v/>
      </c>
      <c r="AL44" s="56" t="str">
        <f>IF(AND('Mapa de Riesgos'!$Y$64="Baja",'Mapa de Riesgos'!$AA$64="Catastrófico"),CONCATENATE("R9C",'Mapa de Riesgos'!$O$64),"")</f>
        <v/>
      </c>
      <c r="AM44" s="57" t="str">
        <f>IF(AND('Mapa de Riesgos'!$Y$65="Baja",'Mapa de Riesgos'!$AA$65="Catastrófico"),CONCATENATE("R9C",'Mapa de Riesgos'!$O$65),"")</f>
        <v/>
      </c>
      <c r="AN44" s="83"/>
      <c r="AO44" s="530"/>
      <c r="AP44" s="531"/>
      <c r="AQ44" s="531"/>
      <c r="AR44" s="531"/>
      <c r="AS44" s="531"/>
      <c r="AT44" s="532"/>
      <c r="AU44" s="83"/>
      <c r="AV44" s="83"/>
      <c r="AW44" s="83"/>
      <c r="AX44" s="83"/>
      <c r="AY44" s="83"/>
      <c r="AZ44" s="83"/>
      <c r="BA44" s="83"/>
      <c r="BB44" s="83"/>
      <c r="BC44" s="83"/>
      <c r="BD44" s="83"/>
      <c r="BE44" s="83"/>
      <c r="BF44" s="83"/>
      <c r="BG44" s="83"/>
      <c r="BH44" s="83"/>
      <c r="BI44" s="83"/>
      <c r="BJ44" s="83"/>
      <c r="BK44" s="83"/>
      <c r="BL44" s="83"/>
      <c r="BM44" s="83"/>
      <c r="BN44" s="83"/>
      <c r="BO44" s="83"/>
      <c r="BP44" s="83"/>
      <c r="BQ44" s="83"/>
      <c r="BR44" s="83"/>
      <c r="BS44" s="83"/>
      <c r="BT44" s="83"/>
      <c r="BU44" s="83"/>
      <c r="BV44" s="83"/>
      <c r="BW44" s="83"/>
      <c r="BX44" s="83"/>
    </row>
    <row r="45" spans="1:80" ht="15.75" customHeight="1" thickBot="1">
      <c r="A45" s="83"/>
      <c r="B45" s="411"/>
      <c r="C45" s="411"/>
      <c r="D45" s="412"/>
      <c r="E45" s="511"/>
      <c r="F45" s="512"/>
      <c r="G45" s="512"/>
      <c r="H45" s="512"/>
      <c r="I45" s="512"/>
      <c r="J45" s="79" t="str">
        <f>IF(AND('Mapa de Riesgos'!$Y$66="Baja",'Mapa de Riesgos'!$AA$66="Leve"),CONCATENATE("R10C",'Mapa de Riesgos'!$O$66),"")</f>
        <v/>
      </c>
      <c r="K45" s="80" t="str">
        <f>IF(AND('Mapa de Riesgos'!$Y$67="Baja",'Mapa de Riesgos'!$AA$67="Leve"),CONCATENATE("R10C",'Mapa de Riesgos'!$O$67),"")</f>
        <v/>
      </c>
      <c r="L45" s="80" t="str">
        <f>IF(AND('Mapa de Riesgos'!$Y$68="Baja",'Mapa de Riesgos'!$AA$68="Leve"),CONCATENATE("R10C",'Mapa de Riesgos'!$O$68),"")</f>
        <v/>
      </c>
      <c r="M45" s="80" t="str">
        <f>IF(AND('Mapa de Riesgos'!$Y$69="Baja",'Mapa de Riesgos'!$AA$69="Leve"),CONCATENATE("R10C",'Mapa de Riesgos'!$O$69),"")</f>
        <v/>
      </c>
      <c r="N45" s="80" t="str">
        <f>IF(AND('Mapa de Riesgos'!$Y$70="Baja",'Mapa de Riesgos'!$AA$70="Leve"),CONCATENATE("R10C",'Mapa de Riesgos'!$O$70),"")</f>
        <v/>
      </c>
      <c r="O45" s="81" t="str">
        <f>IF(AND('Mapa de Riesgos'!$Y$71="Baja",'Mapa de Riesgos'!$AA$71="Leve"),CONCATENATE("R10C",'Mapa de Riesgos'!$O$71),"")</f>
        <v/>
      </c>
      <c r="P45" s="67" t="str">
        <f>IF(AND('Mapa de Riesgos'!$Y$66="Baja",'Mapa de Riesgos'!$AA$66="Menor"),CONCATENATE("R10C",'Mapa de Riesgos'!$O$66),"")</f>
        <v/>
      </c>
      <c r="Q45" s="68" t="str">
        <f>IF(AND('Mapa de Riesgos'!$Y$67="Baja",'Mapa de Riesgos'!$AA$67="Menor"),CONCATENATE("R10C",'Mapa de Riesgos'!$O$67),"")</f>
        <v/>
      </c>
      <c r="R45" s="68" t="str">
        <f>IF(AND('Mapa de Riesgos'!$Y$68="Baja",'Mapa de Riesgos'!$AA$68="Menor"),CONCATENATE("R10C",'Mapa de Riesgos'!$O$68),"")</f>
        <v/>
      </c>
      <c r="S45" s="68" t="str">
        <f>IF(AND('Mapa de Riesgos'!$Y$69="Baja",'Mapa de Riesgos'!$AA$69="Menor"),CONCATENATE("R10C",'Mapa de Riesgos'!$O$69),"")</f>
        <v/>
      </c>
      <c r="T45" s="68" t="str">
        <f>IF(AND('Mapa de Riesgos'!$Y$70="Baja",'Mapa de Riesgos'!$AA$70="Menor"),CONCATENATE("R10C",'Mapa de Riesgos'!$O$70),"")</f>
        <v/>
      </c>
      <c r="U45" s="69" t="str">
        <f>IF(AND('Mapa de Riesgos'!$Y$71="Baja",'Mapa de Riesgos'!$AA$71="Menor"),CONCATENATE("R10C",'Mapa de Riesgos'!$O$71),"")</f>
        <v/>
      </c>
      <c r="V45" s="70" t="str">
        <f>IF(AND('Mapa de Riesgos'!$Y$66="Baja",'Mapa de Riesgos'!$AA$66="Moderado"),CONCATENATE("R10C",'Mapa de Riesgos'!$O$66),"")</f>
        <v/>
      </c>
      <c r="W45" s="71" t="str">
        <f>IF(AND('Mapa de Riesgos'!$Y$67="Baja",'Mapa de Riesgos'!$AA$67="Moderado"),CONCATENATE("R10C",'Mapa de Riesgos'!$O$67),"")</f>
        <v/>
      </c>
      <c r="X45" s="71" t="str">
        <f>IF(AND('Mapa de Riesgos'!$Y$68="Baja",'Mapa de Riesgos'!$AA$68="Moderado"),CONCATENATE("R10C",'Mapa de Riesgos'!$O$68),"")</f>
        <v/>
      </c>
      <c r="Y45" s="71" t="str">
        <f>IF(AND('Mapa de Riesgos'!$Y$69="Baja",'Mapa de Riesgos'!$AA$69="Moderado"),CONCATENATE("R10C",'Mapa de Riesgos'!$O$69),"")</f>
        <v/>
      </c>
      <c r="Z45" s="71" t="str">
        <f>IF(AND('Mapa de Riesgos'!$Y$70="Baja",'Mapa de Riesgos'!$AA$70="Moderado"),CONCATENATE("R10C",'Mapa de Riesgos'!$O$70),"")</f>
        <v/>
      </c>
      <c r="AA45" s="72" t="str">
        <f>IF(AND('Mapa de Riesgos'!$Y$71="Baja",'Mapa de Riesgos'!$AA$71="Moderado"),CONCATENATE("R10C",'Mapa de Riesgos'!$O$71),"")</f>
        <v/>
      </c>
      <c r="AB45" s="58" t="str">
        <f>IF(AND('Mapa de Riesgos'!$Y$66="Baja",'Mapa de Riesgos'!$AA$66="Mayor"),CONCATENATE("R10C",'Mapa de Riesgos'!$O$66),"")</f>
        <v/>
      </c>
      <c r="AC45" s="59" t="str">
        <f>IF(AND('Mapa de Riesgos'!$Y$67="Baja",'Mapa de Riesgos'!$AA$67="Mayor"),CONCATENATE("R10C",'Mapa de Riesgos'!$O$67),"")</f>
        <v/>
      </c>
      <c r="AD45" s="59" t="str">
        <f>IF(AND('Mapa de Riesgos'!$Y$68="Baja",'Mapa de Riesgos'!$AA$68="Mayor"),CONCATENATE("R10C",'Mapa de Riesgos'!$O$68),"")</f>
        <v/>
      </c>
      <c r="AE45" s="59" t="str">
        <f>IF(AND('Mapa de Riesgos'!$Y$69="Baja",'Mapa de Riesgos'!$AA$69="Mayor"),CONCATENATE("R10C",'Mapa de Riesgos'!$O$69),"")</f>
        <v/>
      </c>
      <c r="AF45" s="59" t="str">
        <f>IF(AND('Mapa de Riesgos'!$Y$70="Baja",'Mapa de Riesgos'!$AA$70="Mayor"),CONCATENATE("R10C",'Mapa de Riesgos'!$O$70),"")</f>
        <v/>
      </c>
      <c r="AG45" s="60" t="str">
        <f>IF(AND('Mapa de Riesgos'!$Y$71="Baja",'Mapa de Riesgos'!$AA$71="Mayor"),CONCATENATE("R10C",'Mapa de Riesgos'!$O$71),"")</f>
        <v/>
      </c>
      <c r="AH45" s="61" t="str">
        <f>IF(AND('Mapa de Riesgos'!$Y$66="Baja",'Mapa de Riesgos'!$AA$66="Catastrófico"),CONCATENATE("R10C",'Mapa de Riesgos'!$O$66),"")</f>
        <v/>
      </c>
      <c r="AI45" s="62" t="str">
        <f>IF(AND('Mapa de Riesgos'!$Y$67="Baja",'Mapa de Riesgos'!$AA$67="Catastrófico"),CONCATENATE("R10C",'Mapa de Riesgos'!$O$67),"")</f>
        <v/>
      </c>
      <c r="AJ45" s="62" t="str">
        <f>IF(AND('Mapa de Riesgos'!$Y$68="Baja",'Mapa de Riesgos'!$AA$68="Catastrófico"),CONCATENATE("R10C",'Mapa de Riesgos'!$O$68),"")</f>
        <v/>
      </c>
      <c r="AK45" s="62" t="str">
        <f>IF(AND('Mapa de Riesgos'!$Y$69="Baja",'Mapa de Riesgos'!$AA$69="Catastrófico"),CONCATENATE("R10C",'Mapa de Riesgos'!$O$69),"")</f>
        <v/>
      </c>
      <c r="AL45" s="62" t="str">
        <f>IF(AND('Mapa de Riesgos'!$Y$70="Baja",'Mapa de Riesgos'!$AA$70="Catastrófico"),CONCATENATE("R10C",'Mapa de Riesgos'!$O$70),"")</f>
        <v/>
      </c>
      <c r="AM45" s="63" t="str">
        <f>IF(AND('Mapa de Riesgos'!$Y$71="Baja",'Mapa de Riesgos'!$AA$71="Catastrófico"),CONCATENATE("R10C",'Mapa de Riesgos'!$O$71),"")</f>
        <v/>
      </c>
      <c r="AN45" s="83"/>
      <c r="AO45" s="533"/>
      <c r="AP45" s="534"/>
      <c r="AQ45" s="534"/>
      <c r="AR45" s="534"/>
      <c r="AS45" s="534"/>
      <c r="AT45" s="535"/>
    </row>
    <row r="46" spans="1:80" ht="46.5" customHeight="1">
      <c r="A46" s="83"/>
      <c r="B46" s="411"/>
      <c r="C46" s="411"/>
      <c r="D46" s="412"/>
      <c r="E46" s="506" t="s">
        <v>175</v>
      </c>
      <c r="F46" s="507"/>
      <c r="G46" s="507"/>
      <c r="H46" s="507"/>
      <c r="I46" s="524"/>
      <c r="J46" s="73" t="str">
        <f>IF(AND('Mapa de Riesgos'!$Y$12="Muy Baja",'Mapa de Riesgos'!$AA$12="Leve"),CONCATENATE("R1C",'Mapa de Riesgos'!$O$12),"")</f>
        <v/>
      </c>
      <c r="K46" s="74" t="str">
        <f>IF(AND('Mapa de Riesgos'!$Y$13="Muy Baja",'Mapa de Riesgos'!$AA$13="Leve"),CONCATENATE("R1C",'Mapa de Riesgos'!$O$13),"")</f>
        <v/>
      </c>
      <c r="L46" s="74" t="str">
        <f>IF(AND('Mapa de Riesgos'!$Y$14="Muy Baja",'Mapa de Riesgos'!$AA$14="Leve"),CONCATENATE("R1C",'Mapa de Riesgos'!$O$14),"")</f>
        <v/>
      </c>
      <c r="M46" s="74" t="str">
        <f>IF(AND('Mapa de Riesgos'!$Y$15="Muy Baja",'Mapa de Riesgos'!$AA$15="Leve"),CONCATENATE("R1C",'Mapa de Riesgos'!$O$15),"")</f>
        <v/>
      </c>
      <c r="N46" s="74" t="str">
        <f>IF(AND('Mapa de Riesgos'!$Y$16="Muy Baja",'Mapa de Riesgos'!$AA$16="Leve"),CONCATENATE("R1C",'Mapa de Riesgos'!$O$16),"")</f>
        <v/>
      </c>
      <c r="O46" s="75" t="str">
        <f>IF(AND('Mapa de Riesgos'!$Y$17="Muy Baja",'Mapa de Riesgos'!$AA$17="Leve"),CONCATENATE("R1C",'Mapa de Riesgos'!$O$17),"")</f>
        <v/>
      </c>
      <c r="P46" s="73" t="str">
        <f>IF(AND('Mapa de Riesgos'!$Y$12="Muy Baja",'Mapa de Riesgos'!$AA$12="Menor"),CONCATENATE("R1C",'Mapa de Riesgos'!$O$12),"")</f>
        <v/>
      </c>
      <c r="Q46" s="74" t="str">
        <f>IF(AND('Mapa de Riesgos'!$Y$13="Muy Baja",'Mapa de Riesgos'!$AA$13="Menor"),CONCATENATE("R1C",'Mapa de Riesgos'!$O$13),"")</f>
        <v/>
      </c>
      <c r="R46" s="74" t="str">
        <f>IF(AND('Mapa de Riesgos'!$Y$14="Muy Baja",'Mapa de Riesgos'!$AA$14="Menor"),CONCATENATE("R1C",'Mapa de Riesgos'!$O$14),"")</f>
        <v/>
      </c>
      <c r="S46" s="74" t="str">
        <f>IF(AND('Mapa de Riesgos'!$Y$15="Muy Baja",'Mapa de Riesgos'!$AA$15="Menor"),CONCATENATE("R1C",'Mapa de Riesgos'!$O$15),"")</f>
        <v/>
      </c>
      <c r="T46" s="74" t="str">
        <f>IF(AND('Mapa de Riesgos'!$Y$16="Muy Baja",'Mapa de Riesgos'!$AA$16="Menor"),CONCATENATE("R1C",'Mapa de Riesgos'!$O$16),"")</f>
        <v/>
      </c>
      <c r="U46" s="75" t="str">
        <f>IF(AND('Mapa de Riesgos'!$Y$17="Muy Baja",'Mapa de Riesgos'!$AA$17="Menor"),CONCATENATE("R1C",'Mapa de Riesgos'!$O$17),"")</f>
        <v/>
      </c>
      <c r="V46" s="64" t="str">
        <f>IF(AND('Mapa de Riesgos'!$Y$12="Muy Baja",'Mapa de Riesgos'!$AA$12="Moderado"),CONCATENATE("R1C",'Mapa de Riesgos'!$O$12),"")</f>
        <v/>
      </c>
      <c r="W46" s="82" t="str">
        <f>IF(AND('Mapa de Riesgos'!$Y$13="Muy Baja",'Mapa de Riesgos'!$AA$13="Moderado"),CONCATENATE("R1C",'Mapa de Riesgos'!$O$13),"")</f>
        <v>R1C2</v>
      </c>
      <c r="X46" s="65" t="str">
        <f>IF(AND('Mapa de Riesgos'!$Y$14="Muy Baja",'Mapa de Riesgos'!$AA$14="Moderado"),CONCATENATE("R1C",'Mapa de Riesgos'!$O$14),"")</f>
        <v/>
      </c>
      <c r="Y46" s="65" t="str">
        <f>IF(AND('Mapa de Riesgos'!$Y$15="Muy Baja",'Mapa de Riesgos'!$AA$15="Moderado"),CONCATENATE("R1C",'Mapa de Riesgos'!$O$15),"")</f>
        <v/>
      </c>
      <c r="Z46" s="65" t="str">
        <f>IF(AND('Mapa de Riesgos'!$Y$16="Muy Baja",'Mapa de Riesgos'!$AA$16="Moderado"),CONCATENATE("R1C",'Mapa de Riesgos'!$O$16),"")</f>
        <v/>
      </c>
      <c r="AA46" s="66" t="str">
        <f>IF(AND('Mapa de Riesgos'!$Y$17="Muy Baja",'Mapa de Riesgos'!$AA$17="Moderado"),CONCATENATE("R1C",'Mapa de Riesgos'!$O$17),"")</f>
        <v/>
      </c>
      <c r="AB46" s="46" t="str">
        <f>IF(AND('Mapa de Riesgos'!$Y$12="Muy Baja",'Mapa de Riesgos'!$AA$12="Mayor"),CONCATENATE("R1C",'Mapa de Riesgos'!$O$12),"")</f>
        <v/>
      </c>
      <c r="AC46" s="47" t="str">
        <f>IF(AND('Mapa de Riesgos'!$Y$13="Muy Baja",'Mapa de Riesgos'!$AA$13="Mayor"),CONCATENATE("R1C",'Mapa de Riesgos'!$O$13),"")</f>
        <v/>
      </c>
      <c r="AD46" s="47" t="str">
        <f>IF(AND('Mapa de Riesgos'!$Y$14="Muy Baja",'Mapa de Riesgos'!$AA$14="Mayor"),CONCATENATE("R1C",'Mapa de Riesgos'!$O$14),"")</f>
        <v/>
      </c>
      <c r="AE46" s="47" t="str">
        <f>IF(AND('Mapa de Riesgos'!$Y$15="Muy Baja",'Mapa de Riesgos'!$AA$15="Mayor"),CONCATENATE("R1C",'Mapa de Riesgos'!$O$15),"")</f>
        <v/>
      </c>
      <c r="AF46" s="47" t="str">
        <f>IF(AND('Mapa de Riesgos'!$Y$16="Muy Baja",'Mapa de Riesgos'!$AA$16="Mayor"),CONCATENATE("R1C",'Mapa de Riesgos'!$O$16),"")</f>
        <v/>
      </c>
      <c r="AG46" s="48" t="str">
        <f>IF(AND('Mapa de Riesgos'!$Y$17="Muy Baja",'Mapa de Riesgos'!$AA$17="Mayor"),CONCATENATE("R1C",'Mapa de Riesgos'!$O$17),"")</f>
        <v/>
      </c>
      <c r="AH46" s="49" t="str">
        <f>IF(AND('Mapa de Riesgos'!$Y$12="Muy Baja",'Mapa de Riesgos'!$AA$12="Catastrófico"),CONCATENATE("R1C",'Mapa de Riesgos'!$O$12),"")</f>
        <v/>
      </c>
      <c r="AI46" s="50" t="str">
        <f>IF(AND('Mapa de Riesgos'!$Y$13="Muy Baja",'Mapa de Riesgos'!$AA$13="Catastrófico"),CONCATENATE("R1C",'Mapa de Riesgos'!$O$13),"")</f>
        <v/>
      </c>
      <c r="AJ46" s="50" t="str">
        <f>IF(AND('Mapa de Riesgos'!$Y$14="Muy Baja",'Mapa de Riesgos'!$AA$14="Catastrófico"),CONCATENATE("R1C",'Mapa de Riesgos'!$O$14),"")</f>
        <v/>
      </c>
      <c r="AK46" s="50" t="str">
        <f>IF(AND('Mapa de Riesgos'!$Y$15="Muy Baja",'Mapa de Riesgos'!$AA$15="Catastrófico"),CONCATENATE("R1C",'Mapa de Riesgos'!$O$15),"")</f>
        <v/>
      </c>
      <c r="AL46" s="50" t="str">
        <f>IF(AND('Mapa de Riesgos'!$Y$16="Muy Baja",'Mapa de Riesgos'!$AA$16="Catastrófico"),CONCATENATE("R1C",'Mapa de Riesgos'!$O$16),"")</f>
        <v/>
      </c>
      <c r="AM46" s="51" t="str">
        <f>IF(AND('Mapa de Riesgos'!$Y$17="Muy Baja",'Mapa de Riesgos'!$AA$17="Catastrófico"),CONCATENATE("R1C",'Mapa de Riesgos'!$O$17),"")</f>
        <v/>
      </c>
      <c r="AN46" s="83"/>
      <c r="AO46" s="83"/>
      <c r="AP46" s="83"/>
      <c r="AQ46" s="83"/>
      <c r="AR46" s="83"/>
      <c r="AS46" s="83"/>
      <c r="AT46" s="83"/>
      <c r="AU46" s="83"/>
      <c r="AV46" s="83"/>
      <c r="AW46" s="83"/>
      <c r="AX46" s="83"/>
      <c r="AY46" s="83"/>
      <c r="AZ46" s="83"/>
      <c r="BA46" s="83"/>
      <c r="BB46" s="83"/>
      <c r="BC46" s="83"/>
      <c r="BD46" s="83"/>
      <c r="BE46" s="83"/>
      <c r="BF46" s="83"/>
      <c r="BG46" s="83"/>
      <c r="BH46" s="83"/>
      <c r="BI46" s="83"/>
      <c r="BJ46" s="83"/>
      <c r="BK46" s="83"/>
      <c r="BL46" s="83"/>
      <c r="BM46" s="83"/>
      <c r="BN46" s="83"/>
      <c r="BO46" s="83"/>
      <c r="BP46" s="83"/>
      <c r="BQ46" s="83"/>
      <c r="BR46" s="83"/>
      <c r="BS46" s="83"/>
      <c r="BT46" s="83"/>
      <c r="BU46" s="83"/>
      <c r="BV46" s="83"/>
      <c r="BW46" s="83"/>
      <c r="BX46" s="83"/>
      <c r="BY46" s="83"/>
      <c r="BZ46" s="83"/>
      <c r="CA46" s="83"/>
      <c r="CB46" s="83"/>
    </row>
    <row r="47" spans="1:80" ht="46.5" customHeight="1">
      <c r="A47" s="83"/>
      <c r="B47" s="411"/>
      <c r="C47" s="411"/>
      <c r="D47" s="412"/>
      <c r="E47" s="508"/>
      <c r="F47" s="509"/>
      <c r="G47" s="509"/>
      <c r="H47" s="509"/>
      <c r="I47" s="525"/>
      <c r="J47" s="76" t="str">
        <f>IF(AND('Mapa de Riesgos'!$Y$18="Muy Baja",'Mapa de Riesgos'!$AA$18="Leve"),CONCATENATE("R2C",'Mapa de Riesgos'!$O$18),"")</f>
        <v/>
      </c>
      <c r="K47" s="77" t="str">
        <f>IF(AND('Mapa de Riesgos'!$Y$19="Muy Baja",'Mapa de Riesgos'!$AA$19="Leve"),CONCATENATE("R2C",'Mapa de Riesgos'!$O$19),"")</f>
        <v/>
      </c>
      <c r="L47" s="77" t="str">
        <f>IF(AND('Mapa de Riesgos'!$Y$20="Muy Baja",'Mapa de Riesgos'!$AA$20="Leve"),CONCATENATE("R2C",'Mapa de Riesgos'!$O$20),"")</f>
        <v/>
      </c>
      <c r="M47" s="77" t="str">
        <f>IF(AND('Mapa de Riesgos'!$Y$21="Muy Baja",'Mapa de Riesgos'!$AA$21="Leve"),CONCATENATE("R2C",'Mapa de Riesgos'!$O$21),"")</f>
        <v/>
      </c>
      <c r="N47" s="77" t="str">
        <f>IF(AND('Mapa de Riesgos'!$Y$22="Muy Baja",'Mapa de Riesgos'!$AA$22="Leve"),CONCATENATE("R2C",'Mapa de Riesgos'!$O$22),"")</f>
        <v/>
      </c>
      <c r="O47" s="78" t="str">
        <f>IF(AND('Mapa de Riesgos'!$Y$23="Muy Baja",'Mapa de Riesgos'!$AA$23="Leve"),CONCATENATE("R2C",'Mapa de Riesgos'!$O$23),"")</f>
        <v/>
      </c>
      <c r="P47" s="76" t="str">
        <f>IF(AND('Mapa de Riesgos'!$Y$18="Muy Baja",'Mapa de Riesgos'!$AA$18="Menor"),CONCATENATE("R2C",'Mapa de Riesgos'!$O$18),"")</f>
        <v/>
      </c>
      <c r="Q47" s="77" t="str">
        <f>IF(AND('Mapa de Riesgos'!$Y$19="Muy Baja",'Mapa de Riesgos'!$AA$19="Menor"),CONCATENATE("R2C",'Mapa de Riesgos'!$O$19),"")</f>
        <v/>
      </c>
      <c r="R47" s="77" t="str">
        <f>IF(AND('Mapa de Riesgos'!$Y$20="Muy Baja",'Mapa de Riesgos'!$AA$20="Menor"),CONCATENATE("R2C",'Mapa de Riesgos'!$O$20),"")</f>
        <v/>
      </c>
      <c r="S47" s="77" t="str">
        <f>IF(AND('Mapa de Riesgos'!$Y$21="Muy Baja",'Mapa de Riesgos'!$AA$21="Menor"),CONCATENATE("R2C",'Mapa de Riesgos'!$O$21),"")</f>
        <v/>
      </c>
      <c r="T47" s="77" t="str">
        <f>IF(AND('Mapa de Riesgos'!$Y$22="Muy Baja",'Mapa de Riesgos'!$AA$22="Menor"),CONCATENATE("R2C",'Mapa de Riesgos'!$O$22),"")</f>
        <v/>
      </c>
      <c r="U47" s="78" t="str">
        <f>IF(AND('Mapa de Riesgos'!$Y$23="Muy Baja",'Mapa de Riesgos'!$AA$23="Menor"),CONCATENATE("R2C",'Mapa de Riesgos'!$O$23),"")</f>
        <v/>
      </c>
      <c r="V47" s="67" t="str">
        <f>IF(AND('Mapa de Riesgos'!$Y$18="Muy Baja",'Mapa de Riesgos'!$AA$18="Moderado"),CONCATENATE("R2C",'Mapa de Riesgos'!$O$18),"")</f>
        <v/>
      </c>
      <c r="W47" s="68" t="str">
        <f>IF(AND('Mapa de Riesgos'!$Y$19="Muy Baja",'Mapa de Riesgos'!$AA$19="Moderado"),CONCATENATE("R2C",'Mapa de Riesgos'!$O$19),"")</f>
        <v>R2C2</v>
      </c>
      <c r="X47" s="68" t="str">
        <f>IF(AND('Mapa de Riesgos'!$Y$20="Muy Baja",'Mapa de Riesgos'!$AA$20="Moderado"),CONCATENATE("R2C",'Mapa de Riesgos'!$O$20),"")</f>
        <v/>
      </c>
      <c r="Y47" s="68" t="str">
        <f>IF(AND('Mapa de Riesgos'!$Y$21="Muy Baja",'Mapa de Riesgos'!$AA$21="Moderado"),CONCATENATE("R2C",'Mapa de Riesgos'!$O$21),"")</f>
        <v/>
      </c>
      <c r="Z47" s="68" t="str">
        <f>IF(AND('Mapa de Riesgos'!$Y$22="Muy Baja",'Mapa de Riesgos'!$AA$22="Moderado"),CONCATENATE("R2C",'Mapa de Riesgos'!$O$22),"")</f>
        <v/>
      </c>
      <c r="AA47" s="69" t="str">
        <f>IF(AND('Mapa de Riesgos'!$Y$23="Muy Baja",'Mapa de Riesgos'!$AA$23="Moderado"),CONCATENATE("R2C",'Mapa de Riesgos'!$O$23),"")</f>
        <v/>
      </c>
      <c r="AB47" s="52" t="str">
        <f>IF(AND('Mapa de Riesgos'!$Y$18="Muy Baja",'Mapa de Riesgos'!$AA$18="Mayor"),CONCATENATE("R2C",'Mapa de Riesgos'!$O$18),"")</f>
        <v/>
      </c>
      <c r="AC47" s="53" t="str">
        <f>IF(AND('Mapa de Riesgos'!$Y$19="Muy Baja",'Mapa de Riesgos'!$AA$19="Mayor"),CONCATENATE("R2C",'Mapa de Riesgos'!$O$19),"")</f>
        <v/>
      </c>
      <c r="AD47" s="53" t="str">
        <f>IF(AND('Mapa de Riesgos'!$Y$20="Muy Baja",'Mapa de Riesgos'!$AA$20="Mayor"),CONCATENATE("R2C",'Mapa de Riesgos'!$O$20),"")</f>
        <v/>
      </c>
      <c r="AE47" s="53" t="str">
        <f>IF(AND('Mapa de Riesgos'!$Y$21="Muy Baja",'Mapa de Riesgos'!$AA$21="Mayor"),CONCATENATE("R2C",'Mapa de Riesgos'!$O$21),"")</f>
        <v/>
      </c>
      <c r="AF47" s="53" t="str">
        <f>IF(AND('Mapa de Riesgos'!$Y$22="Muy Baja",'Mapa de Riesgos'!$AA$22="Mayor"),CONCATENATE("R2C",'Mapa de Riesgos'!$O$22),"")</f>
        <v/>
      </c>
      <c r="AG47" s="54" t="str">
        <f>IF(AND('Mapa de Riesgos'!$Y$23="Muy Baja",'Mapa de Riesgos'!$AA$23="Mayor"),CONCATENATE("R2C",'Mapa de Riesgos'!$O$23),"")</f>
        <v/>
      </c>
      <c r="AH47" s="55" t="str">
        <f>IF(AND('Mapa de Riesgos'!$Y$18="Muy Baja",'Mapa de Riesgos'!$AA$18="Catastrófico"),CONCATENATE("R2C",'Mapa de Riesgos'!$O$18),"")</f>
        <v/>
      </c>
      <c r="AI47" s="56" t="str">
        <f>IF(AND('Mapa de Riesgos'!$Y$19="Muy Baja",'Mapa de Riesgos'!$AA$19="Catastrófico"),CONCATENATE("R2C",'Mapa de Riesgos'!$O$19),"")</f>
        <v/>
      </c>
      <c r="AJ47" s="56" t="str">
        <f>IF(AND('Mapa de Riesgos'!$Y$20="Muy Baja",'Mapa de Riesgos'!$AA$20="Catastrófico"),CONCATENATE("R2C",'Mapa de Riesgos'!$O$20),"")</f>
        <v/>
      </c>
      <c r="AK47" s="56" t="str">
        <f>IF(AND('Mapa de Riesgos'!$Y$21="Muy Baja",'Mapa de Riesgos'!$AA$21="Catastrófico"),CONCATENATE("R2C",'Mapa de Riesgos'!$O$21),"")</f>
        <v/>
      </c>
      <c r="AL47" s="56" t="str">
        <f>IF(AND('Mapa de Riesgos'!$Y$22="Muy Baja",'Mapa de Riesgos'!$AA$22="Catastrófico"),CONCATENATE("R2C",'Mapa de Riesgos'!$O$22),"")</f>
        <v/>
      </c>
      <c r="AM47" s="57" t="str">
        <f>IF(AND('Mapa de Riesgos'!$Y$23="Muy Baja",'Mapa de Riesgos'!$AA$23="Catastrófico"),CONCATENATE("R2C",'Mapa de Riesgos'!$O$23),"")</f>
        <v/>
      </c>
      <c r="AN47" s="83"/>
      <c r="AO47" s="83"/>
      <c r="AP47" s="83"/>
      <c r="AQ47" s="83"/>
      <c r="AR47" s="83"/>
      <c r="AS47" s="83"/>
      <c r="AT47" s="83"/>
      <c r="AU47" s="83"/>
      <c r="AV47" s="83"/>
      <c r="AW47" s="83"/>
      <c r="AX47" s="83"/>
      <c r="AY47" s="83"/>
      <c r="AZ47" s="83"/>
      <c r="BA47" s="83"/>
      <c r="BB47" s="83"/>
      <c r="BC47" s="83"/>
      <c r="BD47" s="83"/>
      <c r="BE47" s="83"/>
      <c r="BF47" s="83"/>
      <c r="BG47" s="83"/>
      <c r="BH47" s="83"/>
      <c r="BI47" s="83"/>
      <c r="BJ47" s="83"/>
      <c r="BK47" s="83"/>
      <c r="BL47" s="83"/>
      <c r="BM47" s="83"/>
      <c r="BN47" s="83"/>
      <c r="BO47" s="83"/>
      <c r="BP47" s="83"/>
      <c r="BQ47" s="83"/>
      <c r="BR47" s="83"/>
      <c r="BS47" s="83"/>
      <c r="BT47" s="83"/>
      <c r="BU47" s="83"/>
      <c r="BV47" s="83"/>
      <c r="BW47" s="83"/>
      <c r="BX47" s="83"/>
      <c r="BY47" s="83"/>
      <c r="BZ47" s="83"/>
      <c r="CA47" s="83"/>
      <c r="CB47" s="83"/>
    </row>
    <row r="48" spans="1:80" ht="15" customHeight="1">
      <c r="A48" s="83"/>
      <c r="B48" s="411"/>
      <c r="C48" s="411"/>
      <c r="D48" s="412"/>
      <c r="E48" s="508"/>
      <c r="F48" s="509"/>
      <c r="G48" s="509"/>
      <c r="H48" s="509"/>
      <c r="I48" s="525"/>
      <c r="J48" s="76" t="str">
        <f>IF(AND('Mapa de Riesgos'!$Y$24="Muy Baja",'Mapa de Riesgos'!$AA$24="Leve"),CONCATENATE("R3C",'Mapa de Riesgos'!$O$24),"")</f>
        <v/>
      </c>
      <c r="K48" s="77" t="str">
        <f>IF(AND('Mapa de Riesgos'!$Y$25="Muy Baja",'Mapa de Riesgos'!$AA$25="Leve"),CONCATENATE("R3C",'Mapa de Riesgos'!$O$25),"")</f>
        <v/>
      </c>
      <c r="L48" s="77" t="str">
        <f>IF(AND('Mapa de Riesgos'!$Y$26="Muy Baja",'Mapa de Riesgos'!$AA$26="Leve"),CONCATENATE("R3C",'Mapa de Riesgos'!$O$26),"")</f>
        <v/>
      </c>
      <c r="M48" s="77" t="str">
        <f>IF(AND('Mapa de Riesgos'!$Y$27="Muy Baja",'Mapa de Riesgos'!$AA$27="Leve"),CONCATENATE("R3C",'Mapa de Riesgos'!$O$27),"")</f>
        <v/>
      </c>
      <c r="N48" s="77" t="str">
        <f>IF(AND('Mapa de Riesgos'!$Y$28="Muy Baja",'Mapa de Riesgos'!$AA$28="Leve"),CONCATENATE("R3C",'Mapa de Riesgos'!$O$28),"")</f>
        <v/>
      </c>
      <c r="O48" s="78" t="str">
        <f>IF(AND('Mapa de Riesgos'!$Y$29="Muy Baja",'Mapa de Riesgos'!$AA$29="Leve"),CONCATENATE("R3C",'Mapa de Riesgos'!$O$29),"")</f>
        <v/>
      </c>
      <c r="P48" s="76" t="str">
        <f>IF(AND('Mapa de Riesgos'!$Y$24="Muy Baja",'Mapa de Riesgos'!$AA$24="Menor"),CONCATENATE("R3C",'Mapa de Riesgos'!$O$24),"")</f>
        <v/>
      </c>
      <c r="Q48" s="77" t="str">
        <f>IF(AND('Mapa de Riesgos'!$Y$25="Muy Baja",'Mapa de Riesgos'!$AA$25="Menor"),CONCATENATE("R3C",'Mapa de Riesgos'!$O$25),"")</f>
        <v/>
      </c>
      <c r="R48" s="77" t="str">
        <f>IF(AND('Mapa de Riesgos'!$Y$26="Muy Baja",'Mapa de Riesgos'!$AA$26="Menor"),CONCATENATE("R3C",'Mapa de Riesgos'!$O$26),"")</f>
        <v/>
      </c>
      <c r="S48" s="77" t="str">
        <f>IF(AND('Mapa de Riesgos'!$Y$27="Muy Baja",'Mapa de Riesgos'!$AA$27="Menor"),CONCATENATE("R3C",'Mapa de Riesgos'!$O$27),"")</f>
        <v/>
      </c>
      <c r="T48" s="77" t="str">
        <f>IF(AND('Mapa de Riesgos'!$Y$28="Muy Baja",'Mapa de Riesgos'!$AA$28="Menor"),CONCATENATE("R3C",'Mapa de Riesgos'!$O$28),"")</f>
        <v/>
      </c>
      <c r="U48" s="78" t="str">
        <f>IF(AND('Mapa de Riesgos'!$Y$29="Muy Baja",'Mapa de Riesgos'!$AA$29="Menor"),CONCATENATE("R3C",'Mapa de Riesgos'!$O$29),"")</f>
        <v/>
      </c>
      <c r="V48" s="67" t="str">
        <f>IF(AND('Mapa de Riesgos'!$Y$24="Muy Baja",'Mapa de Riesgos'!$AA$24="Moderado"),CONCATENATE("R3C",'Mapa de Riesgos'!$O$24),"")</f>
        <v/>
      </c>
      <c r="W48" s="68" t="str">
        <f>IF(AND('Mapa de Riesgos'!$Y$25="Muy Baja",'Mapa de Riesgos'!$AA$25="Moderado"),CONCATENATE("R3C",'Mapa de Riesgos'!$O$25),"")</f>
        <v/>
      </c>
      <c r="X48" s="68" t="str">
        <f>IF(AND('Mapa de Riesgos'!$Y$26="Muy Baja",'Mapa de Riesgos'!$AA$26="Moderado"),CONCATENATE("R3C",'Mapa de Riesgos'!$O$26),"")</f>
        <v/>
      </c>
      <c r="Y48" s="68" t="str">
        <f>IF(AND('Mapa de Riesgos'!$Y$27="Muy Baja",'Mapa de Riesgos'!$AA$27="Moderado"),CONCATENATE("R3C",'Mapa de Riesgos'!$O$27),"")</f>
        <v/>
      </c>
      <c r="Z48" s="68" t="str">
        <f>IF(AND('Mapa de Riesgos'!$Y$28="Muy Baja",'Mapa de Riesgos'!$AA$28="Moderado"),CONCATENATE("R3C",'Mapa de Riesgos'!$O$28),"")</f>
        <v/>
      </c>
      <c r="AA48" s="69" t="str">
        <f>IF(AND('Mapa de Riesgos'!$Y$29="Muy Baja",'Mapa de Riesgos'!$AA$29="Moderado"),CONCATENATE("R3C",'Mapa de Riesgos'!$O$29),"")</f>
        <v/>
      </c>
      <c r="AB48" s="52" t="str">
        <f>IF(AND('Mapa de Riesgos'!$Y$24="Muy Baja",'Mapa de Riesgos'!$AA$24="Mayor"),CONCATENATE("R3C",'Mapa de Riesgos'!$O$24),"")</f>
        <v/>
      </c>
      <c r="AC48" s="53" t="str">
        <f>IF(AND('Mapa de Riesgos'!$Y$25="Muy Baja",'Mapa de Riesgos'!$AA$25="Mayor"),CONCATENATE("R3C",'Mapa de Riesgos'!$O$25),"")</f>
        <v/>
      </c>
      <c r="AD48" s="53" t="str">
        <f>IF(AND('Mapa de Riesgos'!$Y$26="Muy Baja",'Mapa de Riesgos'!$AA$26="Mayor"),CONCATENATE("R3C",'Mapa de Riesgos'!$O$26),"")</f>
        <v/>
      </c>
      <c r="AE48" s="53" t="str">
        <f>IF(AND('Mapa de Riesgos'!$Y$27="Muy Baja",'Mapa de Riesgos'!$AA$27="Mayor"),CONCATENATE("R3C",'Mapa de Riesgos'!$O$27),"")</f>
        <v/>
      </c>
      <c r="AF48" s="53" t="str">
        <f>IF(AND('Mapa de Riesgos'!$Y$28="Muy Baja",'Mapa de Riesgos'!$AA$28="Mayor"),CONCATENATE("R3C",'Mapa de Riesgos'!$O$28),"")</f>
        <v/>
      </c>
      <c r="AG48" s="54" t="str">
        <f>IF(AND('Mapa de Riesgos'!$Y$29="Muy Baja",'Mapa de Riesgos'!$AA$29="Mayor"),CONCATENATE("R3C",'Mapa de Riesgos'!$O$29),"")</f>
        <v/>
      </c>
      <c r="AH48" s="55" t="str">
        <f>IF(AND('Mapa de Riesgos'!$Y$24="Muy Baja",'Mapa de Riesgos'!$AA$24="Catastrófico"),CONCATENATE("R3C",'Mapa de Riesgos'!$O$24),"")</f>
        <v/>
      </c>
      <c r="AI48" s="56" t="str">
        <f>IF(AND('Mapa de Riesgos'!$Y$25="Muy Baja",'Mapa de Riesgos'!$AA$25="Catastrófico"),CONCATENATE("R3C",'Mapa de Riesgos'!$O$25),"")</f>
        <v/>
      </c>
      <c r="AJ48" s="56" t="str">
        <f>IF(AND('Mapa de Riesgos'!$Y$26="Muy Baja",'Mapa de Riesgos'!$AA$26="Catastrófico"),CONCATENATE("R3C",'Mapa de Riesgos'!$O$26),"")</f>
        <v/>
      </c>
      <c r="AK48" s="56" t="str">
        <f>IF(AND('Mapa de Riesgos'!$Y$27="Muy Baja",'Mapa de Riesgos'!$AA$27="Catastrófico"),CONCATENATE("R3C",'Mapa de Riesgos'!$O$27),"")</f>
        <v/>
      </c>
      <c r="AL48" s="56" t="str">
        <f>IF(AND('Mapa de Riesgos'!$Y$28="Muy Baja",'Mapa de Riesgos'!$AA$28="Catastrófico"),CONCATENATE("R3C",'Mapa de Riesgos'!$O$28),"")</f>
        <v/>
      </c>
      <c r="AM48" s="57" t="str">
        <f>IF(AND('Mapa de Riesgos'!$Y$29="Muy Baja",'Mapa de Riesgos'!$AA$29="Catastrófico"),CONCATENATE("R3C",'Mapa de Riesgos'!$O$29),"")</f>
        <v/>
      </c>
      <c r="AN48" s="83"/>
      <c r="AO48" s="83"/>
      <c r="AP48" s="83"/>
      <c r="AQ48" s="83"/>
      <c r="AR48" s="83"/>
      <c r="AS48" s="83"/>
      <c r="AT48" s="83"/>
      <c r="AU48" s="83"/>
      <c r="AV48" s="83"/>
      <c r="AW48" s="83"/>
      <c r="AX48" s="83"/>
      <c r="AY48" s="83"/>
      <c r="AZ48" s="83"/>
      <c r="BA48" s="83"/>
      <c r="BB48" s="83"/>
      <c r="BC48" s="83"/>
      <c r="BD48" s="83"/>
      <c r="BE48" s="83"/>
      <c r="BF48" s="83"/>
      <c r="BG48" s="83"/>
      <c r="BH48" s="83"/>
      <c r="BI48" s="83"/>
      <c r="BJ48" s="83"/>
      <c r="BK48" s="83"/>
      <c r="BL48" s="83"/>
      <c r="BM48" s="83"/>
      <c r="BN48" s="83"/>
      <c r="BO48" s="83"/>
      <c r="BP48" s="83"/>
      <c r="BQ48" s="83"/>
      <c r="BR48" s="83"/>
      <c r="BS48" s="83"/>
      <c r="BT48" s="83"/>
      <c r="BU48" s="83"/>
      <c r="BV48" s="83"/>
      <c r="BW48" s="83"/>
      <c r="BX48" s="83"/>
      <c r="BY48" s="83"/>
      <c r="BZ48" s="83"/>
      <c r="CA48" s="83"/>
      <c r="CB48" s="83"/>
    </row>
    <row r="49" spans="1:80" ht="15" customHeight="1">
      <c r="A49" s="83"/>
      <c r="B49" s="411"/>
      <c r="C49" s="411"/>
      <c r="D49" s="412"/>
      <c r="E49" s="510"/>
      <c r="F49" s="509"/>
      <c r="G49" s="509"/>
      <c r="H49" s="509"/>
      <c r="I49" s="525"/>
      <c r="J49" s="76" t="str">
        <f>IF(AND('Mapa de Riesgos'!$Y$30="Muy Baja",'Mapa de Riesgos'!$AA$30="Leve"),CONCATENATE("R4C",'Mapa de Riesgos'!$O$30),"")</f>
        <v/>
      </c>
      <c r="K49" s="77" t="str">
        <f>IF(AND('Mapa de Riesgos'!$Y$31="Muy Baja",'Mapa de Riesgos'!$AA$31="Leve"),CONCATENATE("R4C",'Mapa de Riesgos'!$O$31),"")</f>
        <v/>
      </c>
      <c r="L49" s="77" t="str">
        <f>IF(AND('Mapa de Riesgos'!$Y$32="Muy Baja",'Mapa de Riesgos'!$AA$32="Leve"),CONCATENATE("R4C",'Mapa de Riesgos'!$O$32),"")</f>
        <v/>
      </c>
      <c r="M49" s="77" t="str">
        <f>IF(AND('Mapa de Riesgos'!$Y$33="Muy Baja",'Mapa de Riesgos'!$AA$33="Leve"),CONCATENATE("R4C",'Mapa de Riesgos'!$O$33),"")</f>
        <v/>
      </c>
      <c r="N49" s="77" t="str">
        <f>IF(AND('Mapa de Riesgos'!$Y$34="Muy Baja",'Mapa de Riesgos'!$AA$34="Leve"),CONCATENATE("R4C",'Mapa de Riesgos'!$O$34),"")</f>
        <v/>
      </c>
      <c r="O49" s="78" t="str">
        <f>IF(AND('Mapa de Riesgos'!$Y$35="Muy Baja",'Mapa de Riesgos'!$AA$35="Leve"),CONCATENATE("R4C",'Mapa de Riesgos'!$O$35),"")</f>
        <v/>
      </c>
      <c r="P49" s="76" t="str">
        <f>IF(AND('Mapa de Riesgos'!$Y$30="Muy Baja",'Mapa de Riesgos'!$AA$30="Menor"),CONCATENATE("R4C",'Mapa de Riesgos'!$O$30),"")</f>
        <v/>
      </c>
      <c r="Q49" s="77" t="str">
        <f>IF(AND('Mapa de Riesgos'!$Y$31="Muy Baja",'Mapa de Riesgos'!$AA$31="Menor"),CONCATENATE("R4C",'Mapa de Riesgos'!$O$31),"")</f>
        <v/>
      </c>
      <c r="R49" s="77" t="str">
        <f>IF(AND('Mapa de Riesgos'!$Y$32="Muy Baja",'Mapa de Riesgos'!$AA$32="Menor"),CONCATENATE("R4C",'Mapa de Riesgos'!$O$32),"")</f>
        <v/>
      </c>
      <c r="S49" s="77" t="str">
        <f>IF(AND('Mapa de Riesgos'!$Y$33="Muy Baja",'Mapa de Riesgos'!$AA$33="Menor"),CONCATENATE("R4C",'Mapa de Riesgos'!$O$33),"")</f>
        <v/>
      </c>
      <c r="T49" s="77" t="str">
        <f>IF(AND('Mapa de Riesgos'!$Y$34="Muy Baja",'Mapa de Riesgos'!$AA$34="Menor"),CONCATENATE("R4C",'Mapa de Riesgos'!$O$34),"")</f>
        <v/>
      </c>
      <c r="U49" s="78" t="str">
        <f>IF(AND('Mapa de Riesgos'!$Y$35="Muy Baja",'Mapa de Riesgos'!$AA$35="Menor"),CONCATENATE("R4C",'Mapa de Riesgos'!$O$35),"")</f>
        <v/>
      </c>
      <c r="V49" s="67" t="str">
        <f>IF(AND('Mapa de Riesgos'!$Y$30="Muy Baja",'Mapa de Riesgos'!$AA$30="Moderado"),CONCATENATE("R4C",'Mapa de Riesgos'!$O$30),"")</f>
        <v/>
      </c>
      <c r="W49" s="68" t="str">
        <f>IF(AND('Mapa de Riesgos'!$Y$31="Muy Baja",'Mapa de Riesgos'!$AA$31="Moderado"),CONCATENATE("R4C",'Mapa de Riesgos'!$O$31),"")</f>
        <v/>
      </c>
      <c r="X49" s="68" t="str">
        <f>IF(AND('Mapa de Riesgos'!$Y$32="Muy Baja",'Mapa de Riesgos'!$AA$32="Moderado"),CONCATENATE("R4C",'Mapa de Riesgos'!$O$32),"")</f>
        <v/>
      </c>
      <c r="Y49" s="68" t="str">
        <f>IF(AND('Mapa de Riesgos'!$Y$33="Muy Baja",'Mapa de Riesgos'!$AA$33="Moderado"),CONCATENATE("R4C",'Mapa de Riesgos'!$O$33),"")</f>
        <v/>
      </c>
      <c r="Z49" s="68" t="str">
        <f>IF(AND('Mapa de Riesgos'!$Y$34="Muy Baja",'Mapa de Riesgos'!$AA$34="Moderado"),CONCATENATE("R4C",'Mapa de Riesgos'!$O$34),"")</f>
        <v/>
      </c>
      <c r="AA49" s="69" t="str">
        <f>IF(AND('Mapa de Riesgos'!$Y$35="Muy Baja",'Mapa de Riesgos'!$AA$35="Moderado"),CONCATENATE("R4C",'Mapa de Riesgos'!$O$35),"")</f>
        <v/>
      </c>
      <c r="AB49" s="52" t="str">
        <f>IF(AND('Mapa de Riesgos'!$Y$30="Muy Baja",'Mapa de Riesgos'!$AA$30="Mayor"),CONCATENATE("R4C",'Mapa de Riesgos'!$O$30),"")</f>
        <v/>
      </c>
      <c r="AC49" s="53" t="str">
        <f>IF(AND('Mapa de Riesgos'!$Y$31="Muy Baja",'Mapa de Riesgos'!$AA$31="Mayor"),CONCATENATE("R4C",'Mapa de Riesgos'!$O$31),"")</f>
        <v/>
      </c>
      <c r="AD49" s="53" t="str">
        <f>IF(AND('Mapa de Riesgos'!$Y$32="Muy Baja",'Mapa de Riesgos'!$AA$32="Mayor"),CONCATENATE("R4C",'Mapa de Riesgos'!$O$32),"")</f>
        <v/>
      </c>
      <c r="AE49" s="53" t="str">
        <f>IF(AND('Mapa de Riesgos'!$Y$33="Muy Baja",'Mapa de Riesgos'!$AA$33="Mayor"),CONCATENATE("R4C",'Mapa de Riesgos'!$O$33),"")</f>
        <v/>
      </c>
      <c r="AF49" s="53" t="str">
        <f>IF(AND('Mapa de Riesgos'!$Y$34="Muy Baja",'Mapa de Riesgos'!$AA$34="Mayor"),CONCATENATE("R4C",'Mapa de Riesgos'!$O$34),"")</f>
        <v/>
      </c>
      <c r="AG49" s="54" t="str">
        <f>IF(AND('Mapa de Riesgos'!$Y$35="Muy Baja",'Mapa de Riesgos'!$AA$35="Mayor"),CONCATENATE("R4C",'Mapa de Riesgos'!$O$35),"")</f>
        <v/>
      </c>
      <c r="AH49" s="55" t="str">
        <f>IF(AND('Mapa de Riesgos'!$Y$30="Muy Baja",'Mapa de Riesgos'!$AA$30="Catastrófico"),CONCATENATE("R4C",'Mapa de Riesgos'!$O$30),"")</f>
        <v/>
      </c>
      <c r="AI49" s="56" t="str">
        <f>IF(AND('Mapa de Riesgos'!$Y$31="Muy Baja",'Mapa de Riesgos'!$AA$31="Catastrófico"),CONCATENATE("R4C",'Mapa de Riesgos'!$O$31),"")</f>
        <v/>
      </c>
      <c r="AJ49" s="56" t="str">
        <f>IF(AND('Mapa de Riesgos'!$Y$32="Muy Baja",'Mapa de Riesgos'!$AA$32="Catastrófico"),CONCATENATE("R4C",'Mapa de Riesgos'!$O$32),"")</f>
        <v/>
      </c>
      <c r="AK49" s="56" t="str">
        <f>IF(AND('Mapa de Riesgos'!$Y$33="Muy Baja",'Mapa de Riesgos'!$AA$33="Catastrófico"),CONCATENATE("R4C",'Mapa de Riesgos'!$O$33),"")</f>
        <v/>
      </c>
      <c r="AL49" s="56" t="str">
        <f>IF(AND('Mapa de Riesgos'!$Y$34="Muy Baja",'Mapa de Riesgos'!$AA$34="Catastrófico"),CONCATENATE("R4C",'Mapa de Riesgos'!$O$34),"")</f>
        <v/>
      </c>
      <c r="AM49" s="57" t="str">
        <f>IF(AND('Mapa de Riesgos'!$Y$35="Muy Baja",'Mapa de Riesgos'!$AA$35="Catastrófico"),CONCATENATE("R4C",'Mapa de Riesgos'!$O$35),"")</f>
        <v/>
      </c>
      <c r="AN49" s="83"/>
      <c r="AO49" s="83"/>
      <c r="AP49" s="83"/>
      <c r="AQ49" s="83"/>
      <c r="AR49" s="83"/>
      <c r="AS49" s="83"/>
      <c r="AT49" s="83"/>
      <c r="AU49" s="83"/>
      <c r="AV49" s="83"/>
      <c r="AW49" s="83"/>
      <c r="AX49" s="83"/>
      <c r="AY49" s="83"/>
      <c r="AZ49" s="83"/>
      <c r="BA49" s="83"/>
      <c r="BB49" s="83"/>
      <c r="BC49" s="83"/>
      <c r="BD49" s="83"/>
      <c r="BE49" s="83"/>
      <c r="BF49" s="83"/>
      <c r="BG49" s="83"/>
      <c r="BH49" s="83"/>
      <c r="BI49" s="83"/>
      <c r="BJ49" s="83"/>
      <c r="BK49" s="83"/>
      <c r="BL49" s="83"/>
      <c r="BM49" s="83"/>
      <c r="BN49" s="83"/>
      <c r="BO49" s="83"/>
      <c r="BP49" s="83"/>
      <c r="BQ49" s="83"/>
      <c r="BR49" s="83"/>
      <c r="BS49" s="83"/>
      <c r="BT49" s="83"/>
      <c r="BU49" s="83"/>
      <c r="BV49" s="83"/>
      <c r="BW49" s="83"/>
      <c r="BX49" s="83"/>
      <c r="BY49" s="83"/>
      <c r="BZ49" s="83"/>
      <c r="CA49" s="83"/>
      <c r="CB49" s="83"/>
    </row>
    <row r="50" spans="1:80" ht="15" customHeight="1">
      <c r="A50" s="83"/>
      <c r="B50" s="411"/>
      <c r="C50" s="411"/>
      <c r="D50" s="412"/>
      <c r="E50" s="510"/>
      <c r="F50" s="509"/>
      <c r="G50" s="509"/>
      <c r="H50" s="509"/>
      <c r="I50" s="525"/>
      <c r="J50" s="76" t="str">
        <f>IF(AND('Mapa de Riesgos'!$Y$36="Muy Baja",'Mapa de Riesgos'!$AA$36="Leve"),CONCATENATE("R5C",'Mapa de Riesgos'!$O$36),"")</f>
        <v/>
      </c>
      <c r="K50" s="77" t="str">
        <f>IF(AND('Mapa de Riesgos'!$Y$37="Muy Baja",'Mapa de Riesgos'!$AA$37="Leve"),CONCATENATE("R5C",'Mapa de Riesgos'!$O$37),"")</f>
        <v/>
      </c>
      <c r="L50" s="77" t="str">
        <f>IF(AND('Mapa de Riesgos'!$Y$38="Muy Baja",'Mapa de Riesgos'!$AA$38="Leve"),CONCATENATE("R5C",'Mapa de Riesgos'!$O$38),"")</f>
        <v/>
      </c>
      <c r="M50" s="77" t="str">
        <f>IF(AND('Mapa de Riesgos'!$Y$39="Muy Baja",'Mapa de Riesgos'!$AA$39="Leve"),CONCATENATE("R5C",'Mapa de Riesgos'!$O$39),"")</f>
        <v/>
      </c>
      <c r="N50" s="77" t="str">
        <f>IF(AND('Mapa de Riesgos'!$Y$40="Muy Baja",'Mapa de Riesgos'!$AA$40="Leve"),CONCATENATE("R5C",'Mapa de Riesgos'!$O$40),"")</f>
        <v/>
      </c>
      <c r="O50" s="78" t="str">
        <f>IF(AND('Mapa de Riesgos'!$Y$41="Muy Baja",'Mapa de Riesgos'!$AA$41="Leve"),CONCATENATE("R5C",'Mapa de Riesgos'!$O$41),"")</f>
        <v/>
      </c>
      <c r="P50" s="76" t="str">
        <f>IF(AND('Mapa de Riesgos'!$Y$36="Muy Baja",'Mapa de Riesgos'!$AA$36="Menor"),CONCATENATE("R5C",'Mapa de Riesgos'!$O$36),"")</f>
        <v/>
      </c>
      <c r="Q50" s="77" t="str">
        <f>IF(AND('Mapa de Riesgos'!$Y$37="Muy Baja",'Mapa de Riesgos'!$AA$37="Menor"),CONCATENATE("R5C",'Mapa de Riesgos'!$O$37),"")</f>
        <v/>
      </c>
      <c r="R50" s="77" t="str">
        <f>IF(AND('Mapa de Riesgos'!$Y$38="Muy Baja",'Mapa de Riesgos'!$AA$38="Menor"),CONCATENATE("R5C",'Mapa de Riesgos'!$O$38),"")</f>
        <v/>
      </c>
      <c r="S50" s="77" t="str">
        <f>IF(AND('Mapa de Riesgos'!$Y$39="Muy Baja",'Mapa de Riesgos'!$AA$39="Menor"),CONCATENATE("R5C",'Mapa de Riesgos'!$O$39),"")</f>
        <v/>
      </c>
      <c r="T50" s="77" t="str">
        <f>IF(AND('Mapa de Riesgos'!$Y$40="Muy Baja",'Mapa de Riesgos'!$AA$40="Menor"),CONCATENATE("R5C",'Mapa de Riesgos'!$O$40),"")</f>
        <v/>
      </c>
      <c r="U50" s="78" t="str">
        <f>IF(AND('Mapa de Riesgos'!$Y$41="Muy Baja",'Mapa de Riesgos'!$AA$41="Menor"),CONCATENATE("R5C",'Mapa de Riesgos'!$O$41),"")</f>
        <v/>
      </c>
      <c r="V50" s="67" t="str">
        <f>IF(AND('Mapa de Riesgos'!$Y$36="Muy Baja",'Mapa de Riesgos'!$AA$36="Moderado"),CONCATENATE("R5C",'Mapa de Riesgos'!$O$36),"")</f>
        <v/>
      </c>
      <c r="W50" s="68" t="str">
        <f>IF(AND('Mapa de Riesgos'!$Y$37="Muy Baja",'Mapa de Riesgos'!$AA$37="Moderado"),CONCATENATE("R5C",'Mapa de Riesgos'!$O$37),"")</f>
        <v/>
      </c>
      <c r="X50" s="68" t="str">
        <f>IF(AND('Mapa de Riesgos'!$Y$38="Muy Baja",'Mapa de Riesgos'!$AA$38="Moderado"),CONCATENATE("R5C",'Mapa de Riesgos'!$O$38),"")</f>
        <v/>
      </c>
      <c r="Y50" s="68" t="str">
        <f>IF(AND('Mapa de Riesgos'!$Y$39="Muy Baja",'Mapa de Riesgos'!$AA$39="Moderado"),CONCATENATE("R5C",'Mapa de Riesgos'!$O$39),"")</f>
        <v/>
      </c>
      <c r="Z50" s="68" t="str">
        <f>IF(AND('Mapa de Riesgos'!$Y$40="Muy Baja",'Mapa de Riesgos'!$AA$40="Moderado"),CONCATENATE("R5C",'Mapa de Riesgos'!$O$40),"")</f>
        <v/>
      </c>
      <c r="AA50" s="69" t="str">
        <f>IF(AND('Mapa de Riesgos'!$Y$41="Muy Baja",'Mapa de Riesgos'!$AA$41="Moderado"),CONCATENATE("R5C",'Mapa de Riesgos'!$O$41),"")</f>
        <v/>
      </c>
      <c r="AB50" s="52" t="str">
        <f>IF(AND('Mapa de Riesgos'!$Y$36="Muy Baja",'Mapa de Riesgos'!$AA$36="Mayor"),CONCATENATE("R5C",'Mapa de Riesgos'!$O$36),"")</f>
        <v/>
      </c>
      <c r="AC50" s="53" t="str">
        <f>IF(AND('Mapa de Riesgos'!$Y$37="Muy Baja",'Mapa de Riesgos'!$AA$37="Mayor"),CONCATENATE("R5C",'Mapa de Riesgos'!$O$37),"")</f>
        <v/>
      </c>
      <c r="AD50" s="53" t="str">
        <f>IF(AND('Mapa de Riesgos'!$Y$38="Muy Baja",'Mapa de Riesgos'!$AA$38="Mayor"),CONCATENATE("R5C",'Mapa de Riesgos'!$O$38),"")</f>
        <v/>
      </c>
      <c r="AE50" s="53" t="str">
        <f>IF(AND('Mapa de Riesgos'!$Y$39="Muy Baja",'Mapa de Riesgos'!$AA$39="Mayor"),CONCATENATE("R5C",'Mapa de Riesgos'!$O$39),"")</f>
        <v/>
      </c>
      <c r="AF50" s="53" t="str">
        <f>IF(AND('Mapa de Riesgos'!$Y$40="Muy Baja",'Mapa de Riesgos'!$AA$40="Mayor"),CONCATENATE("R5C",'Mapa de Riesgos'!$O$40),"")</f>
        <v/>
      </c>
      <c r="AG50" s="54" t="str">
        <f>IF(AND('Mapa de Riesgos'!$Y$41="Muy Baja",'Mapa de Riesgos'!$AA$41="Mayor"),CONCATENATE("R5C",'Mapa de Riesgos'!$O$41),"")</f>
        <v/>
      </c>
      <c r="AH50" s="55" t="str">
        <f>IF(AND('Mapa de Riesgos'!$Y$36="Muy Baja",'Mapa de Riesgos'!$AA$36="Catastrófico"),CONCATENATE("R5C",'Mapa de Riesgos'!$O$36),"")</f>
        <v/>
      </c>
      <c r="AI50" s="56" t="str">
        <f>IF(AND('Mapa de Riesgos'!$Y$37="Muy Baja",'Mapa de Riesgos'!$AA$37="Catastrófico"),CONCATENATE("R5C",'Mapa de Riesgos'!$O$37),"")</f>
        <v/>
      </c>
      <c r="AJ50" s="56" t="str">
        <f>IF(AND('Mapa de Riesgos'!$Y$38="Muy Baja",'Mapa de Riesgos'!$AA$38="Catastrófico"),CONCATENATE("R5C",'Mapa de Riesgos'!$O$38),"")</f>
        <v/>
      </c>
      <c r="AK50" s="56" t="str">
        <f>IF(AND('Mapa de Riesgos'!$Y$39="Muy Baja",'Mapa de Riesgos'!$AA$39="Catastrófico"),CONCATENATE("R5C",'Mapa de Riesgos'!$O$39),"")</f>
        <v/>
      </c>
      <c r="AL50" s="56" t="str">
        <f>IF(AND('Mapa de Riesgos'!$Y$40="Muy Baja",'Mapa de Riesgos'!$AA$40="Catastrófico"),CONCATENATE("R5C",'Mapa de Riesgos'!$O$40),"")</f>
        <v/>
      </c>
      <c r="AM50" s="57" t="str">
        <f>IF(AND('Mapa de Riesgos'!$Y$41="Muy Baja",'Mapa de Riesgos'!$AA$41="Catastrófico"),CONCATENATE("R5C",'Mapa de Riesgos'!$O$41),"")</f>
        <v/>
      </c>
      <c r="AN50" s="83"/>
      <c r="AO50" s="83"/>
      <c r="AP50" s="83"/>
      <c r="AQ50" s="83"/>
      <c r="AR50" s="83"/>
      <c r="AS50" s="83"/>
      <c r="AT50" s="83"/>
      <c r="AU50" s="83"/>
      <c r="AV50" s="83"/>
      <c r="AW50" s="83"/>
      <c r="AX50" s="83"/>
      <c r="AY50" s="83"/>
      <c r="AZ50" s="83"/>
      <c r="BA50" s="83"/>
      <c r="BB50" s="83"/>
      <c r="BC50" s="83"/>
      <c r="BD50" s="83"/>
      <c r="BE50" s="83"/>
      <c r="BF50" s="83"/>
      <c r="BG50" s="83"/>
      <c r="BH50" s="83"/>
      <c r="BI50" s="83"/>
      <c r="BJ50" s="83"/>
      <c r="BK50" s="83"/>
      <c r="BL50" s="83"/>
      <c r="BM50" s="83"/>
      <c r="BN50" s="83"/>
      <c r="BO50" s="83"/>
      <c r="BP50" s="83"/>
      <c r="BQ50" s="83"/>
      <c r="BR50" s="83"/>
      <c r="BS50" s="83"/>
      <c r="BT50" s="83"/>
      <c r="BU50" s="83"/>
      <c r="BV50" s="83"/>
      <c r="BW50" s="83"/>
      <c r="BX50" s="83"/>
      <c r="BY50" s="83"/>
      <c r="BZ50" s="83"/>
      <c r="CA50" s="83"/>
      <c r="CB50" s="83"/>
    </row>
    <row r="51" spans="1:80" ht="15" customHeight="1">
      <c r="A51" s="83"/>
      <c r="B51" s="411"/>
      <c r="C51" s="411"/>
      <c r="D51" s="412"/>
      <c r="E51" s="510"/>
      <c r="F51" s="509"/>
      <c r="G51" s="509"/>
      <c r="H51" s="509"/>
      <c r="I51" s="525"/>
      <c r="J51" s="76" t="str">
        <f>IF(AND('Mapa de Riesgos'!$Y$42="Muy Baja",'Mapa de Riesgos'!$AA$42="Leve"),CONCATENATE("R6C",'Mapa de Riesgos'!$O$42),"")</f>
        <v/>
      </c>
      <c r="K51" s="77" t="str">
        <f>IF(AND('Mapa de Riesgos'!$Y$43="Muy Baja",'Mapa de Riesgos'!$AA$43="Leve"),CONCATENATE("R6C",'Mapa de Riesgos'!$O$43),"")</f>
        <v/>
      </c>
      <c r="L51" s="77" t="str">
        <f>IF(AND('Mapa de Riesgos'!$Y$44="Muy Baja",'Mapa de Riesgos'!$AA$44="Leve"),CONCATENATE("R6C",'Mapa de Riesgos'!$O$44),"")</f>
        <v/>
      </c>
      <c r="M51" s="77" t="str">
        <f>IF(AND('Mapa de Riesgos'!$Y$45="Muy Baja",'Mapa de Riesgos'!$AA$45="Leve"),CONCATENATE("R6C",'Mapa de Riesgos'!$O$45),"")</f>
        <v/>
      </c>
      <c r="N51" s="77" t="str">
        <f>IF(AND('Mapa de Riesgos'!$Y$46="Muy Baja",'Mapa de Riesgos'!$AA$46="Leve"),CONCATENATE("R6C",'Mapa de Riesgos'!$O$46),"")</f>
        <v/>
      </c>
      <c r="O51" s="78" t="str">
        <f>IF(AND('Mapa de Riesgos'!$Y$47="Muy Baja",'Mapa de Riesgos'!$AA$47="Leve"),CONCATENATE("R6C",'Mapa de Riesgos'!$O$47),"")</f>
        <v/>
      </c>
      <c r="P51" s="76" t="str">
        <f>IF(AND('Mapa de Riesgos'!$Y$42="Muy Baja",'Mapa de Riesgos'!$AA$42="Menor"),CONCATENATE("R6C",'Mapa de Riesgos'!$O$42),"")</f>
        <v/>
      </c>
      <c r="Q51" s="77" t="str">
        <f>IF(AND('Mapa de Riesgos'!$Y$43="Muy Baja",'Mapa de Riesgos'!$AA$43="Menor"),CONCATENATE("R6C",'Mapa de Riesgos'!$O$43),"")</f>
        <v/>
      </c>
      <c r="R51" s="77" t="str">
        <f>IF(AND('Mapa de Riesgos'!$Y$44="Muy Baja",'Mapa de Riesgos'!$AA$44="Menor"),CONCATENATE("R6C",'Mapa de Riesgos'!$O$44),"")</f>
        <v/>
      </c>
      <c r="S51" s="77" t="str">
        <f>IF(AND('Mapa de Riesgos'!$Y$45="Muy Baja",'Mapa de Riesgos'!$AA$45="Menor"),CONCATENATE("R6C",'Mapa de Riesgos'!$O$45),"")</f>
        <v/>
      </c>
      <c r="T51" s="77" t="str">
        <f>IF(AND('Mapa de Riesgos'!$Y$46="Muy Baja",'Mapa de Riesgos'!$AA$46="Menor"),CONCATENATE("R6C",'Mapa de Riesgos'!$O$46),"")</f>
        <v/>
      </c>
      <c r="U51" s="78" t="str">
        <f>IF(AND('Mapa de Riesgos'!$Y$47="Muy Baja",'Mapa de Riesgos'!$AA$47="Menor"),CONCATENATE("R6C",'Mapa de Riesgos'!$O$47),"")</f>
        <v/>
      </c>
      <c r="V51" s="67" t="str">
        <f>IF(AND('Mapa de Riesgos'!$Y$42="Muy Baja",'Mapa de Riesgos'!$AA$42="Moderado"),CONCATENATE("R6C",'Mapa de Riesgos'!$O$42),"")</f>
        <v/>
      </c>
      <c r="W51" s="68" t="str">
        <f>IF(AND('Mapa de Riesgos'!$Y$43="Muy Baja",'Mapa de Riesgos'!$AA$43="Moderado"),CONCATENATE("R6C",'Mapa de Riesgos'!$O$43),"")</f>
        <v/>
      </c>
      <c r="X51" s="68" t="str">
        <f>IF(AND('Mapa de Riesgos'!$Y$44="Muy Baja",'Mapa de Riesgos'!$AA$44="Moderado"),CONCATENATE("R6C",'Mapa de Riesgos'!$O$44),"")</f>
        <v/>
      </c>
      <c r="Y51" s="68" t="str">
        <f>IF(AND('Mapa de Riesgos'!$Y$45="Muy Baja",'Mapa de Riesgos'!$AA$45="Moderado"),CONCATENATE("R6C",'Mapa de Riesgos'!$O$45),"")</f>
        <v/>
      </c>
      <c r="Z51" s="68" t="str">
        <f>IF(AND('Mapa de Riesgos'!$Y$46="Muy Baja",'Mapa de Riesgos'!$AA$46="Moderado"),CONCATENATE("R6C",'Mapa de Riesgos'!$O$46),"")</f>
        <v/>
      </c>
      <c r="AA51" s="69" t="str">
        <f>IF(AND('Mapa de Riesgos'!$Y$47="Muy Baja",'Mapa de Riesgos'!$AA$47="Moderado"),CONCATENATE("R6C",'Mapa de Riesgos'!$O$47),"")</f>
        <v/>
      </c>
      <c r="AB51" s="52" t="str">
        <f>IF(AND('Mapa de Riesgos'!$Y$42="Muy Baja",'Mapa de Riesgos'!$AA$42="Mayor"),CONCATENATE("R6C",'Mapa de Riesgos'!$O$42),"")</f>
        <v/>
      </c>
      <c r="AC51" s="53" t="str">
        <f>IF(AND('Mapa de Riesgos'!$Y$43="Muy Baja",'Mapa de Riesgos'!$AA$43="Mayor"),CONCATENATE("R6C",'Mapa de Riesgos'!$O$43),"")</f>
        <v/>
      </c>
      <c r="AD51" s="53" t="str">
        <f>IF(AND('Mapa de Riesgos'!$Y$44="Muy Baja",'Mapa de Riesgos'!$AA$44="Mayor"),CONCATENATE("R6C",'Mapa de Riesgos'!$O$44),"")</f>
        <v/>
      </c>
      <c r="AE51" s="53" t="str">
        <f>IF(AND('Mapa de Riesgos'!$Y$45="Muy Baja",'Mapa de Riesgos'!$AA$45="Mayor"),CONCATENATE("R6C",'Mapa de Riesgos'!$O$45),"")</f>
        <v/>
      </c>
      <c r="AF51" s="53" t="str">
        <f>IF(AND('Mapa de Riesgos'!$Y$46="Muy Baja",'Mapa de Riesgos'!$AA$46="Mayor"),CONCATENATE("R6C",'Mapa de Riesgos'!$O$46),"")</f>
        <v/>
      </c>
      <c r="AG51" s="54" t="str">
        <f>IF(AND('Mapa de Riesgos'!$Y$47="Muy Baja",'Mapa de Riesgos'!$AA$47="Mayor"),CONCATENATE("R6C",'Mapa de Riesgos'!$O$47),"")</f>
        <v/>
      </c>
      <c r="AH51" s="55" t="str">
        <f>IF(AND('Mapa de Riesgos'!$Y$42="Muy Baja",'Mapa de Riesgos'!$AA$42="Catastrófico"),CONCATENATE("R6C",'Mapa de Riesgos'!$O$42),"")</f>
        <v/>
      </c>
      <c r="AI51" s="56" t="str">
        <f>IF(AND('Mapa de Riesgos'!$Y$43="Muy Baja",'Mapa de Riesgos'!$AA$43="Catastrófico"),CONCATENATE("R6C",'Mapa de Riesgos'!$O$43),"")</f>
        <v/>
      </c>
      <c r="AJ51" s="56" t="str">
        <f>IF(AND('Mapa de Riesgos'!$Y$44="Muy Baja",'Mapa de Riesgos'!$AA$44="Catastrófico"),CONCATENATE("R6C",'Mapa de Riesgos'!$O$44),"")</f>
        <v/>
      </c>
      <c r="AK51" s="56" t="str">
        <f>IF(AND('Mapa de Riesgos'!$Y$45="Muy Baja",'Mapa de Riesgos'!$AA$45="Catastrófico"),CONCATENATE("R6C",'Mapa de Riesgos'!$O$45),"")</f>
        <v/>
      </c>
      <c r="AL51" s="56" t="str">
        <f>IF(AND('Mapa de Riesgos'!$Y$46="Muy Baja",'Mapa de Riesgos'!$AA$46="Catastrófico"),CONCATENATE("R6C",'Mapa de Riesgos'!$O$46),"")</f>
        <v/>
      </c>
      <c r="AM51" s="57" t="str">
        <f>IF(AND('Mapa de Riesgos'!$Y$47="Muy Baja",'Mapa de Riesgos'!$AA$47="Catastrófico"),CONCATENATE("R6C",'Mapa de Riesgos'!$O$47),"")</f>
        <v/>
      </c>
      <c r="AN51" s="83"/>
      <c r="AO51" s="83"/>
      <c r="AP51" s="83"/>
      <c r="AQ51" s="83"/>
      <c r="AR51" s="83"/>
      <c r="AS51" s="83"/>
      <c r="AT51" s="83"/>
      <c r="AU51" s="83"/>
      <c r="AV51" s="83"/>
      <c r="AW51" s="83"/>
      <c r="AX51" s="83"/>
      <c r="AY51" s="83"/>
      <c r="AZ51" s="83"/>
      <c r="BA51" s="83"/>
      <c r="BB51" s="83"/>
      <c r="BC51" s="83"/>
      <c r="BD51" s="83"/>
      <c r="BE51" s="83"/>
      <c r="BF51" s="83"/>
      <c r="BG51" s="83"/>
      <c r="BH51" s="83"/>
      <c r="BI51" s="83"/>
      <c r="BJ51" s="83"/>
      <c r="BK51" s="83"/>
      <c r="BL51" s="83"/>
      <c r="BM51" s="83"/>
      <c r="BN51" s="83"/>
      <c r="BO51" s="83"/>
      <c r="BP51" s="83"/>
      <c r="BQ51" s="83"/>
      <c r="BR51" s="83"/>
      <c r="BS51" s="83"/>
      <c r="BT51" s="83"/>
      <c r="BU51" s="83"/>
      <c r="BV51" s="83"/>
      <c r="BW51" s="83"/>
      <c r="BX51" s="83"/>
      <c r="BY51" s="83"/>
      <c r="BZ51" s="83"/>
      <c r="CA51" s="83"/>
      <c r="CB51" s="83"/>
    </row>
    <row r="52" spans="1:80" ht="15" customHeight="1">
      <c r="A52" s="83"/>
      <c r="B52" s="411"/>
      <c r="C52" s="411"/>
      <c r="D52" s="412"/>
      <c r="E52" s="510"/>
      <c r="F52" s="509"/>
      <c r="G52" s="509"/>
      <c r="H52" s="509"/>
      <c r="I52" s="525"/>
      <c r="J52" s="76" t="str">
        <f>IF(AND('Mapa de Riesgos'!$Y$48="Muy Baja",'Mapa de Riesgos'!$AA$48="Leve"),CONCATENATE("R7C",'Mapa de Riesgos'!$O$48),"")</f>
        <v/>
      </c>
      <c r="K52" s="77" t="str">
        <f>IF(AND('Mapa de Riesgos'!$Y$49="Muy Baja",'Mapa de Riesgos'!$AA$49="Leve"),CONCATENATE("R7C",'Mapa de Riesgos'!$O$49),"")</f>
        <v/>
      </c>
      <c r="L52" s="77" t="str">
        <f>IF(AND('Mapa de Riesgos'!$Y$50="Muy Baja",'Mapa de Riesgos'!$AA$50="Leve"),CONCATENATE("R7C",'Mapa de Riesgos'!$O$50),"")</f>
        <v/>
      </c>
      <c r="M52" s="77" t="str">
        <f>IF(AND('Mapa de Riesgos'!$Y$51="Muy Baja",'Mapa de Riesgos'!$AA$51="Leve"),CONCATENATE("R7C",'Mapa de Riesgos'!$O$51),"")</f>
        <v/>
      </c>
      <c r="N52" s="77" t="str">
        <f>IF(AND('Mapa de Riesgos'!$Y$52="Muy Baja",'Mapa de Riesgos'!$AA$52="Leve"),CONCATENATE("R7C",'Mapa de Riesgos'!$O$52),"")</f>
        <v/>
      </c>
      <c r="O52" s="78" t="str">
        <f>IF(AND('Mapa de Riesgos'!$Y$53="Muy Baja",'Mapa de Riesgos'!$AA$53="Leve"),CONCATENATE("R7C",'Mapa de Riesgos'!$O$53),"")</f>
        <v/>
      </c>
      <c r="P52" s="76" t="str">
        <f>IF(AND('Mapa de Riesgos'!$Y$48="Muy Baja",'Mapa de Riesgos'!$AA$48="Menor"),CONCATENATE("R7C",'Mapa de Riesgos'!$O$48),"")</f>
        <v/>
      </c>
      <c r="Q52" s="77" t="str">
        <f>IF(AND('Mapa de Riesgos'!$Y$49="Muy Baja",'Mapa de Riesgos'!$AA$49="Menor"),CONCATENATE("R7C",'Mapa de Riesgos'!$O$49),"")</f>
        <v/>
      </c>
      <c r="R52" s="77" t="str">
        <f>IF(AND('Mapa de Riesgos'!$Y$50="Muy Baja",'Mapa de Riesgos'!$AA$50="Menor"),CONCATENATE("R7C",'Mapa de Riesgos'!$O$50),"")</f>
        <v/>
      </c>
      <c r="S52" s="77" t="str">
        <f>IF(AND('Mapa de Riesgos'!$Y$51="Muy Baja",'Mapa de Riesgos'!$AA$51="Menor"),CONCATENATE("R7C",'Mapa de Riesgos'!$O$51),"")</f>
        <v/>
      </c>
      <c r="T52" s="77" t="str">
        <f>IF(AND('Mapa de Riesgos'!$Y$52="Muy Baja",'Mapa de Riesgos'!$AA$52="Menor"),CONCATENATE("R7C",'Mapa de Riesgos'!$O$52),"")</f>
        <v/>
      </c>
      <c r="U52" s="78" t="str">
        <f>IF(AND('Mapa de Riesgos'!$Y$53="Muy Baja",'Mapa de Riesgos'!$AA$53="Menor"),CONCATENATE("R7C",'Mapa de Riesgos'!$O$53),"")</f>
        <v/>
      </c>
      <c r="V52" s="67" t="str">
        <f>IF(AND('Mapa de Riesgos'!$Y$48="Muy Baja",'Mapa de Riesgos'!$AA$48="Moderado"),CONCATENATE("R7C",'Mapa de Riesgos'!$O$48),"")</f>
        <v/>
      </c>
      <c r="W52" s="68" t="str">
        <f>IF(AND('Mapa de Riesgos'!$Y$49="Muy Baja",'Mapa de Riesgos'!$AA$49="Moderado"),CONCATENATE("R7C",'Mapa de Riesgos'!$O$49),"")</f>
        <v/>
      </c>
      <c r="X52" s="68" t="str">
        <f>IF(AND('Mapa de Riesgos'!$Y$50="Muy Baja",'Mapa de Riesgos'!$AA$50="Moderado"),CONCATENATE("R7C",'Mapa de Riesgos'!$O$50),"")</f>
        <v/>
      </c>
      <c r="Y52" s="68" t="str">
        <f>IF(AND('Mapa de Riesgos'!$Y$51="Muy Baja",'Mapa de Riesgos'!$AA$51="Moderado"),CONCATENATE("R7C",'Mapa de Riesgos'!$O$51),"")</f>
        <v/>
      </c>
      <c r="Z52" s="68" t="str">
        <f>IF(AND('Mapa de Riesgos'!$Y$52="Muy Baja",'Mapa de Riesgos'!$AA$52="Moderado"),CONCATENATE("R7C",'Mapa de Riesgos'!$O$52),"")</f>
        <v/>
      </c>
      <c r="AA52" s="69" t="str">
        <f>IF(AND('Mapa de Riesgos'!$Y$53="Muy Baja",'Mapa de Riesgos'!$AA$53="Moderado"),CONCATENATE("R7C",'Mapa de Riesgos'!$O$53),"")</f>
        <v/>
      </c>
      <c r="AB52" s="52" t="str">
        <f>IF(AND('Mapa de Riesgos'!$Y$48="Muy Baja",'Mapa de Riesgos'!$AA$48="Mayor"),CONCATENATE("R7C",'Mapa de Riesgos'!$O$48),"")</f>
        <v/>
      </c>
      <c r="AC52" s="53" t="str">
        <f>IF(AND('Mapa de Riesgos'!$Y$49="Muy Baja",'Mapa de Riesgos'!$AA$49="Mayor"),CONCATENATE("R7C",'Mapa de Riesgos'!$O$49),"")</f>
        <v/>
      </c>
      <c r="AD52" s="53" t="str">
        <f>IF(AND('Mapa de Riesgos'!$Y$50="Muy Baja",'Mapa de Riesgos'!$AA$50="Mayor"),CONCATENATE("R7C",'Mapa de Riesgos'!$O$50),"")</f>
        <v/>
      </c>
      <c r="AE52" s="53" t="str">
        <f>IF(AND('Mapa de Riesgos'!$Y$51="Muy Baja",'Mapa de Riesgos'!$AA$51="Mayor"),CONCATENATE("R7C",'Mapa de Riesgos'!$O$51),"")</f>
        <v/>
      </c>
      <c r="AF52" s="53" t="str">
        <f>IF(AND('Mapa de Riesgos'!$Y$52="Muy Baja",'Mapa de Riesgos'!$AA$52="Mayor"),CONCATENATE("R7C",'Mapa de Riesgos'!$O$52),"")</f>
        <v/>
      </c>
      <c r="AG52" s="54" t="str">
        <f>IF(AND('Mapa de Riesgos'!$Y$53="Muy Baja",'Mapa de Riesgos'!$AA$53="Mayor"),CONCATENATE("R7C",'Mapa de Riesgos'!$O$53),"")</f>
        <v/>
      </c>
      <c r="AH52" s="55" t="str">
        <f>IF(AND('Mapa de Riesgos'!$Y$48="Muy Baja",'Mapa de Riesgos'!$AA$48="Catastrófico"),CONCATENATE("R7C",'Mapa de Riesgos'!$O$48),"")</f>
        <v/>
      </c>
      <c r="AI52" s="56" t="str">
        <f>IF(AND('Mapa de Riesgos'!$Y$49="Muy Baja",'Mapa de Riesgos'!$AA$49="Catastrófico"),CONCATENATE("R7C",'Mapa de Riesgos'!$O$49),"")</f>
        <v/>
      </c>
      <c r="AJ52" s="56" t="str">
        <f>IF(AND('Mapa de Riesgos'!$Y$50="Muy Baja",'Mapa de Riesgos'!$AA$50="Catastrófico"),CONCATENATE("R7C",'Mapa de Riesgos'!$O$50),"")</f>
        <v/>
      </c>
      <c r="AK52" s="56" t="str">
        <f>IF(AND('Mapa de Riesgos'!$Y$51="Muy Baja",'Mapa de Riesgos'!$AA$51="Catastrófico"),CONCATENATE("R7C",'Mapa de Riesgos'!$O$51),"")</f>
        <v/>
      </c>
      <c r="AL52" s="56" t="str">
        <f>IF(AND('Mapa de Riesgos'!$Y$52="Muy Baja",'Mapa de Riesgos'!$AA$52="Catastrófico"),CONCATENATE("R7C",'Mapa de Riesgos'!$O$52),"")</f>
        <v/>
      </c>
      <c r="AM52" s="57" t="str">
        <f>IF(AND('Mapa de Riesgos'!$Y$53="Muy Baja",'Mapa de Riesgos'!$AA$53="Catastrófico"),CONCATENATE("R7C",'Mapa de Riesgos'!$O$53),"")</f>
        <v/>
      </c>
      <c r="AN52" s="83"/>
      <c r="AO52" s="83"/>
      <c r="AP52" s="83"/>
      <c r="AQ52" s="83"/>
      <c r="AR52" s="83"/>
      <c r="AS52" s="83"/>
      <c r="AT52" s="83"/>
      <c r="AU52" s="83"/>
      <c r="AV52" s="83"/>
      <c r="AW52" s="83"/>
      <c r="AX52" s="83"/>
      <c r="AY52" s="83"/>
      <c r="AZ52" s="83"/>
      <c r="BA52" s="83"/>
      <c r="BB52" s="83"/>
      <c r="BC52" s="83"/>
      <c r="BD52" s="83"/>
      <c r="BE52" s="83"/>
      <c r="BF52" s="83"/>
      <c r="BG52" s="83"/>
      <c r="BH52" s="83"/>
      <c r="BI52" s="83"/>
      <c r="BJ52" s="83"/>
      <c r="BK52" s="83"/>
      <c r="BL52" s="83"/>
      <c r="BM52" s="83"/>
      <c r="BN52" s="83"/>
      <c r="BO52" s="83"/>
      <c r="BP52" s="83"/>
      <c r="BQ52" s="83"/>
      <c r="BR52" s="83"/>
      <c r="BS52" s="83"/>
      <c r="BT52" s="83"/>
      <c r="BU52" s="83"/>
      <c r="BV52" s="83"/>
      <c r="BW52" s="83"/>
      <c r="BX52" s="83"/>
      <c r="BY52" s="83"/>
      <c r="BZ52" s="83"/>
      <c r="CA52" s="83"/>
      <c r="CB52" s="83"/>
    </row>
    <row r="53" spans="1:80" ht="15" customHeight="1">
      <c r="A53" s="83"/>
      <c r="B53" s="411"/>
      <c r="C53" s="411"/>
      <c r="D53" s="412"/>
      <c r="E53" s="510"/>
      <c r="F53" s="509"/>
      <c r="G53" s="509"/>
      <c r="H53" s="509"/>
      <c r="I53" s="525"/>
      <c r="J53" s="76" t="str">
        <f>IF(AND('Mapa de Riesgos'!$Y$54="Muy Baja",'Mapa de Riesgos'!$AA$54="Leve"),CONCATENATE("R8C",'Mapa de Riesgos'!$O$54),"")</f>
        <v/>
      </c>
      <c r="K53" s="77" t="str">
        <f>IF(AND('Mapa de Riesgos'!$Y$55="Muy Baja",'Mapa de Riesgos'!$AA$55="Leve"),CONCATENATE("R8C",'Mapa de Riesgos'!$O$55),"")</f>
        <v/>
      </c>
      <c r="L53" s="77" t="str">
        <f>IF(AND('Mapa de Riesgos'!$Y$56="Muy Baja",'Mapa de Riesgos'!$AA$56="Leve"),CONCATENATE("R8C",'Mapa de Riesgos'!$O$56),"")</f>
        <v/>
      </c>
      <c r="M53" s="77" t="str">
        <f>IF(AND('Mapa de Riesgos'!$Y$57="Muy Baja",'Mapa de Riesgos'!$AA$57="Leve"),CONCATENATE("R8C",'Mapa de Riesgos'!$O$57),"")</f>
        <v/>
      </c>
      <c r="N53" s="77" t="str">
        <f>IF(AND('Mapa de Riesgos'!$Y$58="Muy Baja",'Mapa de Riesgos'!$AA$58="Leve"),CONCATENATE("R8C",'Mapa de Riesgos'!$O$58),"")</f>
        <v/>
      </c>
      <c r="O53" s="78" t="str">
        <f>IF(AND('Mapa de Riesgos'!$Y$59="Muy Baja",'Mapa de Riesgos'!$AA$59="Leve"),CONCATENATE("R8C",'Mapa de Riesgos'!$O$59),"")</f>
        <v/>
      </c>
      <c r="P53" s="76" t="str">
        <f>IF(AND('Mapa de Riesgos'!$Y$54="Muy Baja",'Mapa de Riesgos'!$AA$54="Menor"),CONCATENATE("R8C",'Mapa de Riesgos'!$O$54),"")</f>
        <v/>
      </c>
      <c r="Q53" s="77" t="str">
        <f>IF(AND('Mapa de Riesgos'!$Y$55="Muy Baja",'Mapa de Riesgos'!$AA$55="Menor"),CONCATENATE("R8C",'Mapa de Riesgos'!$O$55),"")</f>
        <v/>
      </c>
      <c r="R53" s="77" t="str">
        <f>IF(AND('Mapa de Riesgos'!$Y$56="Muy Baja",'Mapa de Riesgos'!$AA$56="Menor"),CONCATENATE("R8C",'Mapa de Riesgos'!$O$56),"")</f>
        <v/>
      </c>
      <c r="S53" s="77" t="str">
        <f>IF(AND('Mapa de Riesgos'!$Y$57="Muy Baja",'Mapa de Riesgos'!$AA$57="Menor"),CONCATENATE("R8C",'Mapa de Riesgos'!$O$57),"")</f>
        <v/>
      </c>
      <c r="T53" s="77" t="str">
        <f>IF(AND('Mapa de Riesgos'!$Y$58="Muy Baja",'Mapa de Riesgos'!$AA$58="Menor"),CONCATENATE("R8C",'Mapa de Riesgos'!$O$58),"")</f>
        <v/>
      </c>
      <c r="U53" s="78" t="str">
        <f>IF(AND('Mapa de Riesgos'!$Y$59="Muy Baja",'Mapa de Riesgos'!$AA$59="Menor"),CONCATENATE("R8C",'Mapa de Riesgos'!$O$59),"")</f>
        <v/>
      </c>
      <c r="V53" s="67" t="str">
        <f>IF(AND('Mapa de Riesgos'!$Y$54="Muy Baja",'Mapa de Riesgos'!$AA$54="Moderado"),CONCATENATE("R8C",'Mapa de Riesgos'!$O$54),"")</f>
        <v/>
      </c>
      <c r="W53" s="68" t="str">
        <f>IF(AND('Mapa de Riesgos'!$Y$55="Muy Baja",'Mapa de Riesgos'!$AA$55="Moderado"),CONCATENATE("R8C",'Mapa de Riesgos'!$O$55),"")</f>
        <v/>
      </c>
      <c r="X53" s="68" t="str">
        <f>IF(AND('Mapa de Riesgos'!$Y$56="Muy Baja",'Mapa de Riesgos'!$AA$56="Moderado"),CONCATENATE("R8C",'Mapa de Riesgos'!$O$56),"")</f>
        <v/>
      </c>
      <c r="Y53" s="68" t="str">
        <f>IF(AND('Mapa de Riesgos'!$Y$57="Muy Baja",'Mapa de Riesgos'!$AA$57="Moderado"),CONCATENATE("R8C",'Mapa de Riesgos'!$O$57),"")</f>
        <v/>
      </c>
      <c r="Z53" s="68" t="str">
        <f>IF(AND('Mapa de Riesgos'!$Y$58="Muy Baja",'Mapa de Riesgos'!$AA$58="Moderado"),CONCATENATE("R8C",'Mapa de Riesgos'!$O$58),"")</f>
        <v/>
      </c>
      <c r="AA53" s="69" t="str">
        <f>IF(AND('Mapa de Riesgos'!$Y$59="Muy Baja",'Mapa de Riesgos'!$AA$59="Moderado"),CONCATENATE("R8C",'Mapa de Riesgos'!$O$59),"")</f>
        <v/>
      </c>
      <c r="AB53" s="52" t="str">
        <f>IF(AND('Mapa de Riesgos'!$Y$54="Muy Baja",'Mapa de Riesgos'!$AA$54="Mayor"),CONCATENATE("R8C",'Mapa de Riesgos'!$O$54),"")</f>
        <v/>
      </c>
      <c r="AC53" s="53" t="str">
        <f>IF(AND('Mapa de Riesgos'!$Y$55="Muy Baja",'Mapa de Riesgos'!$AA$55="Mayor"),CONCATENATE("R8C",'Mapa de Riesgos'!$O$55),"")</f>
        <v/>
      </c>
      <c r="AD53" s="53" t="str">
        <f>IF(AND('Mapa de Riesgos'!$Y$56="Muy Baja",'Mapa de Riesgos'!$AA$56="Mayor"),CONCATENATE("R8C",'Mapa de Riesgos'!$O$56),"")</f>
        <v/>
      </c>
      <c r="AE53" s="53" t="str">
        <f>IF(AND('Mapa de Riesgos'!$Y$57="Muy Baja",'Mapa de Riesgos'!$AA$57="Mayor"),CONCATENATE("R8C",'Mapa de Riesgos'!$O$57),"")</f>
        <v/>
      </c>
      <c r="AF53" s="53" t="str">
        <f>IF(AND('Mapa de Riesgos'!$Y$58="Muy Baja",'Mapa de Riesgos'!$AA$58="Mayor"),CONCATENATE("R8C",'Mapa de Riesgos'!$O$58),"")</f>
        <v/>
      </c>
      <c r="AG53" s="54" t="str">
        <f>IF(AND('Mapa de Riesgos'!$Y$59="Muy Baja",'Mapa de Riesgos'!$AA$59="Mayor"),CONCATENATE("R8C",'Mapa de Riesgos'!$O$59),"")</f>
        <v/>
      </c>
      <c r="AH53" s="55" t="str">
        <f>IF(AND('Mapa de Riesgos'!$Y$54="Muy Baja",'Mapa de Riesgos'!$AA$54="Catastrófico"),CONCATENATE("R8C",'Mapa de Riesgos'!$O$54),"")</f>
        <v/>
      </c>
      <c r="AI53" s="56" t="str">
        <f>IF(AND('Mapa de Riesgos'!$Y$55="Muy Baja",'Mapa de Riesgos'!$AA$55="Catastrófico"),CONCATENATE("R8C",'Mapa de Riesgos'!$O$55),"")</f>
        <v/>
      </c>
      <c r="AJ53" s="56" t="str">
        <f>IF(AND('Mapa de Riesgos'!$Y$56="Muy Baja",'Mapa de Riesgos'!$AA$56="Catastrófico"),CONCATENATE("R8C",'Mapa de Riesgos'!$O$56),"")</f>
        <v/>
      </c>
      <c r="AK53" s="56" t="str">
        <f>IF(AND('Mapa de Riesgos'!$Y$57="Muy Baja",'Mapa de Riesgos'!$AA$57="Catastrófico"),CONCATENATE("R8C",'Mapa de Riesgos'!$O$57),"")</f>
        <v/>
      </c>
      <c r="AL53" s="56" t="str">
        <f>IF(AND('Mapa de Riesgos'!$Y$58="Muy Baja",'Mapa de Riesgos'!$AA$58="Catastrófico"),CONCATENATE("R8C",'Mapa de Riesgos'!$O$58),"")</f>
        <v/>
      </c>
      <c r="AM53" s="57" t="str">
        <f>IF(AND('Mapa de Riesgos'!$Y$59="Muy Baja",'Mapa de Riesgos'!$AA$59="Catastrófico"),CONCATENATE("R8C",'Mapa de Riesgos'!$O$59),"")</f>
        <v/>
      </c>
      <c r="AN53" s="83"/>
      <c r="AO53" s="83"/>
      <c r="AP53" s="83"/>
      <c r="AQ53" s="83"/>
      <c r="AR53" s="83"/>
      <c r="AS53" s="83"/>
      <c r="AT53" s="83"/>
      <c r="AU53" s="83"/>
      <c r="AV53" s="83"/>
      <c r="AW53" s="83"/>
      <c r="AX53" s="83"/>
      <c r="AY53" s="83"/>
      <c r="AZ53" s="83"/>
      <c r="BA53" s="83"/>
      <c r="BB53" s="83"/>
      <c r="BC53" s="83"/>
      <c r="BD53" s="83"/>
      <c r="BE53" s="83"/>
      <c r="BF53" s="83"/>
      <c r="BG53" s="83"/>
      <c r="BH53" s="83"/>
      <c r="BI53" s="83"/>
      <c r="BJ53" s="83"/>
      <c r="BK53" s="83"/>
      <c r="BL53" s="83"/>
      <c r="BM53" s="83"/>
      <c r="BN53" s="83"/>
      <c r="BO53" s="83"/>
      <c r="BP53" s="83"/>
      <c r="BQ53" s="83"/>
      <c r="BR53" s="83"/>
      <c r="BS53" s="83"/>
      <c r="BT53" s="83"/>
      <c r="BU53" s="83"/>
      <c r="BV53" s="83"/>
      <c r="BW53" s="83"/>
      <c r="BX53" s="83"/>
      <c r="BY53" s="83"/>
      <c r="BZ53" s="83"/>
      <c r="CA53" s="83"/>
      <c r="CB53" s="83"/>
    </row>
    <row r="54" spans="1:80" ht="15" customHeight="1">
      <c r="A54" s="83"/>
      <c r="B54" s="411"/>
      <c r="C54" s="411"/>
      <c r="D54" s="412"/>
      <c r="E54" s="510"/>
      <c r="F54" s="509"/>
      <c r="G54" s="509"/>
      <c r="H54" s="509"/>
      <c r="I54" s="525"/>
      <c r="J54" s="76" t="str">
        <f>IF(AND('Mapa de Riesgos'!$Y$60="Muy Baja",'Mapa de Riesgos'!$AA$60="Leve"),CONCATENATE("R9C",'Mapa de Riesgos'!$O$60),"")</f>
        <v/>
      </c>
      <c r="K54" s="77" t="str">
        <f>IF(AND('Mapa de Riesgos'!$Y$61="Muy Baja",'Mapa de Riesgos'!$AA$61="Leve"),CONCATENATE("R9C",'Mapa de Riesgos'!$O$61),"")</f>
        <v/>
      </c>
      <c r="L54" s="77" t="str">
        <f>IF(AND('Mapa de Riesgos'!$Y$62="Muy Baja",'Mapa de Riesgos'!$AA$62="Leve"),CONCATENATE("R9C",'Mapa de Riesgos'!$O$62),"")</f>
        <v/>
      </c>
      <c r="M54" s="77" t="str">
        <f>IF(AND('Mapa de Riesgos'!$Y$63="Muy Baja",'Mapa de Riesgos'!$AA$63="Leve"),CONCATENATE("R9C",'Mapa de Riesgos'!$O$63),"")</f>
        <v/>
      </c>
      <c r="N54" s="77" t="str">
        <f>IF(AND('Mapa de Riesgos'!$Y$64="Muy Baja",'Mapa de Riesgos'!$AA$64="Leve"),CONCATENATE("R9C",'Mapa de Riesgos'!$O$64),"")</f>
        <v/>
      </c>
      <c r="O54" s="78" t="str">
        <f>IF(AND('Mapa de Riesgos'!$Y$65="Muy Baja",'Mapa de Riesgos'!$AA$65="Leve"),CONCATENATE("R9C",'Mapa de Riesgos'!$O$65),"")</f>
        <v/>
      </c>
      <c r="P54" s="76" t="str">
        <f>IF(AND('Mapa de Riesgos'!$Y$60="Muy Baja",'Mapa de Riesgos'!$AA$60="Menor"),CONCATENATE("R9C",'Mapa de Riesgos'!$O$60),"")</f>
        <v/>
      </c>
      <c r="Q54" s="77" t="str">
        <f>IF(AND('Mapa de Riesgos'!$Y$61="Muy Baja",'Mapa de Riesgos'!$AA$61="Menor"),CONCATENATE("R9C",'Mapa de Riesgos'!$O$61),"")</f>
        <v/>
      </c>
      <c r="R54" s="77" t="str">
        <f>IF(AND('Mapa de Riesgos'!$Y$62="Muy Baja",'Mapa de Riesgos'!$AA$62="Menor"),CONCATENATE("R9C",'Mapa de Riesgos'!$O$62),"")</f>
        <v/>
      </c>
      <c r="S54" s="77" t="str">
        <f>IF(AND('Mapa de Riesgos'!$Y$63="Muy Baja",'Mapa de Riesgos'!$AA$63="Menor"),CONCATENATE("R9C",'Mapa de Riesgos'!$O$63),"")</f>
        <v/>
      </c>
      <c r="T54" s="77" t="str">
        <f>IF(AND('Mapa de Riesgos'!$Y$64="Muy Baja",'Mapa de Riesgos'!$AA$64="Menor"),CONCATENATE("R9C",'Mapa de Riesgos'!$O$64),"")</f>
        <v/>
      </c>
      <c r="U54" s="78" t="str">
        <f>IF(AND('Mapa de Riesgos'!$Y$65="Muy Baja",'Mapa de Riesgos'!$AA$65="Menor"),CONCATENATE("R9C",'Mapa de Riesgos'!$O$65),"")</f>
        <v/>
      </c>
      <c r="V54" s="67" t="str">
        <f>IF(AND('Mapa de Riesgos'!$Y$60="Muy Baja",'Mapa de Riesgos'!$AA$60="Moderado"),CONCATENATE("R9C",'Mapa de Riesgos'!$O$60),"")</f>
        <v/>
      </c>
      <c r="W54" s="68" t="str">
        <f>IF(AND('Mapa de Riesgos'!$Y$61="Muy Baja",'Mapa de Riesgos'!$AA$61="Moderado"),CONCATENATE("R9C",'Mapa de Riesgos'!$O$61),"")</f>
        <v/>
      </c>
      <c r="X54" s="68" t="str">
        <f>IF(AND('Mapa de Riesgos'!$Y$62="Muy Baja",'Mapa de Riesgos'!$AA$62="Moderado"),CONCATENATE("R9C",'Mapa de Riesgos'!$O$62),"")</f>
        <v/>
      </c>
      <c r="Y54" s="68" t="str">
        <f>IF(AND('Mapa de Riesgos'!$Y$63="Muy Baja",'Mapa de Riesgos'!$AA$63="Moderado"),CONCATENATE("R9C",'Mapa de Riesgos'!$O$63),"")</f>
        <v/>
      </c>
      <c r="Z54" s="68" t="str">
        <f>IF(AND('Mapa de Riesgos'!$Y$64="Muy Baja",'Mapa de Riesgos'!$AA$64="Moderado"),CONCATENATE("R9C",'Mapa de Riesgos'!$O$64),"")</f>
        <v/>
      </c>
      <c r="AA54" s="69" t="str">
        <f>IF(AND('Mapa de Riesgos'!$Y$65="Muy Baja",'Mapa de Riesgos'!$AA$65="Moderado"),CONCATENATE("R9C",'Mapa de Riesgos'!$O$65),"")</f>
        <v/>
      </c>
      <c r="AB54" s="52" t="str">
        <f>IF(AND('Mapa de Riesgos'!$Y$60="Muy Baja",'Mapa de Riesgos'!$AA$60="Mayor"),CONCATENATE("R9C",'Mapa de Riesgos'!$O$60),"")</f>
        <v/>
      </c>
      <c r="AC54" s="53" t="str">
        <f>IF(AND('Mapa de Riesgos'!$Y$61="Muy Baja",'Mapa de Riesgos'!$AA$61="Mayor"),CONCATENATE("R9C",'Mapa de Riesgos'!$O$61),"")</f>
        <v/>
      </c>
      <c r="AD54" s="53" t="str">
        <f>IF(AND('Mapa de Riesgos'!$Y$62="Muy Baja",'Mapa de Riesgos'!$AA$62="Mayor"),CONCATENATE("R9C",'Mapa de Riesgos'!$O$62),"")</f>
        <v/>
      </c>
      <c r="AE54" s="53" t="str">
        <f>IF(AND('Mapa de Riesgos'!$Y$63="Muy Baja",'Mapa de Riesgos'!$AA$63="Mayor"),CONCATENATE("R9C",'Mapa de Riesgos'!$O$63),"")</f>
        <v/>
      </c>
      <c r="AF54" s="53" t="str">
        <f>IF(AND('Mapa de Riesgos'!$Y$64="Muy Baja",'Mapa de Riesgos'!$AA$64="Mayor"),CONCATENATE("R9C",'Mapa de Riesgos'!$O$64),"")</f>
        <v/>
      </c>
      <c r="AG54" s="54" t="str">
        <f>IF(AND('Mapa de Riesgos'!$Y$65="Muy Baja",'Mapa de Riesgos'!$AA$65="Mayor"),CONCATENATE("R9C",'Mapa de Riesgos'!$O$65),"")</f>
        <v/>
      </c>
      <c r="AH54" s="55" t="str">
        <f>IF(AND('Mapa de Riesgos'!$Y$60="Muy Baja",'Mapa de Riesgos'!$AA$60="Catastrófico"),CONCATENATE("R9C",'Mapa de Riesgos'!$O$60),"")</f>
        <v/>
      </c>
      <c r="AI54" s="56" t="str">
        <f>IF(AND('Mapa de Riesgos'!$Y$61="Muy Baja",'Mapa de Riesgos'!$AA$61="Catastrófico"),CONCATENATE("R9C",'Mapa de Riesgos'!$O$61),"")</f>
        <v/>
      </c>
      <c r="AJ54" s="56" t="str">
        <f>IF(AND('Mapa de Riesgos'!$Y$62="Muy Baja",'Mapa de Riesgos'!$AA$62="Catastrófico"),CONCATENATE("R9C",'Mapa de Riesgos'!$O$62),"")</f>
        <v/>
      </c>
      <c r="AK54" s="56" t="str">
        <f>IF(AND('Mapa de Riesgos'!$Y$63="Muy Baja",'Mapa de Riesgos'!$AA$63="Catastrófico"),CONCATENATE("R9C",'Mapa de Riesgos'!$O$63),"")</f>
        <v/>
      </c>
      <c r="AL54" s="56" t="str">
        <f>IF(AND('Mapa de Riesgos'!$Y$64="Muy Baja",'Mapa de Riesgos'!$AA$64="Catastrófico"),CONCATENATE("R9C",'Mapa de Riesgos'!$O$64),"")</f>
        <v/>
      </c>
      <c r="AM54" s="57" t="str">
        <f>IF(AND('Mapa de Riesgos'!$Y$65="Muy Baja",'Mapa de Riesgos'!$AA$65="Catastrófico"),CONCATENATE("R9C",'Mapa de Riesgos'!$O$65),"")</f>
        <v/>
      </c>
      <c r="AN54" s="83"/>
      <c r="AO54" s="83"/>
      <c r="AP54" s="83"/>
      <c r="AQ54" s="83"/>
      <c r="AR54" s="83"/>
      <c r="AS54" s="83"/>
      <c r="AT54" s="83"/>
      <c r="AU54" s="83"/>
      <c r="AV54" s="83"/>
      <c r="AW54" s="83"/>
      <c r="AX54" s="83"/>
      <c r="AY54" s="83"/>
      <c r="AZ54" s="83"/>
      <c r="BA54" s="83"/>
      <c r="BB54" s="83"/>
      <c r="BC54" s="83"/>
      <c r="BD54" s="83"/>
      <c r="BE54" s="83"/>
      <c r="BF54" s="83"/>
      <c r="BG54" s="83"/>
      <c r="BH54" s="83"/>
      <c r="BI54" s="83"/>
      <c r="BJ54" s="83"/>
      <c r="BK54" s="83"/>
      <c r="BL54" s="83"/>
      <c r="BM54" s="83"/>
      <c r="BN54" s="83"/>
      <c r="BO54" s="83"/>
      <c r="BP54" s="83"/>
      <c r="BQ54" s="83"/>
      <c r="BR54" s="83"/>
      <c r="BS54" s="83"/>
      <c r="BT54" s="83"/>
      <c r="BU54" s="83"/>
      <c r="BV54" s="83"/>
      <c r="BW54" s="83"/>
      <c r="BX54" s="83"/>
      <c r="BY54" s="83"/>
      <c r="BZ54" s="83"/>
      <c r="CA54" s="83"/>
      <c r="CB54" s="83"/>
    </row>
    <row r="55" spans="1:80" ht="15.75" customHeight="1" thickBot="1">
      <c r="A55" s="83"/>
      <c r="B55" s="411"/>
      <c r="C55" s="411"/>
      <c r="D55" s="412"/>
      <c r="E55" s="511"/>
      <c r="F55" s="512"/>
      <c r="G55" s="512"/>
      <c r="H55" s="512"/>
      <c r="I55" s="526"/>
      <c r="J55" s="79" t="str">
        <f>IF(AND('Mapa de Riesgos'!$Y$66="Muy Baja",'Mapa de Riesgos'!$AA$66="Leve"),CONCATENATE("R10C",'Mapa de Riesgos'!$O$66),"")</f>
        <v/>
      </c>
      <c r="K55" s="80" t="str">
        <f>IF(AND('Mapa de Riesgos'!$Y$67="Muy Baja",'Mapa de Riesgos'!$AA$67="Leve"),CONCATENATE("R10C",'Mapa de Riesgos'!$O$67),"")</f>
        <v/>
      </c>
      <c r="L55" s="80" t="str">
        <f>IF(AND('Mapa de Riesgos'!$Y$68="Muy Baja",'Mapa de Riesgos'!$AA$68="Leve"),CONCATENATE("R10C",'Mapa de Riesgos'!$O$68),"")</f>
        <v/>
      </c>
      <c r="M55" s="80" t="str">
        <f>IF(AND('Mapa de Riesgos'!$Y$69="Muy Baja",'Mapa de Riesgos'!$AA$69="Leve"),CONCATENATE("R10C",'Mapa de Riesgos'!$O$69),"")</f>
        <v/>
      </c>
      <c r="N55" s="80" t="str">
        <f>IF(AND('Mapa de Riesgos'!$Y$70="Muy Baja",'Mapa de Riesgos'!$AA$70="Leve"),CONCATENATE("R10C",'Mapa de Riesgos'!$O$70),"")</f>
        <v/>
      </c>
      <c r="O55" s="81" t="str">
        <f>IF(AND('Mapa de Riesgos'!$Y$71="Muy Baja",'Mapa de Riesgos'!$AA$71="Leve"),CONCATENATE("R10C",'Mapa de Riesgos'!$O$71),"")</f>
        <v/>
      </c>
      <c r="P55" s="79" t="str">
        <f>IF(AND('Mapa de Riesgos'!$Y$66="Muy Baja",'Mapa de Riesgos'!$AA$66="Menor"),CONCATENATE("R10C",'Mapa de Riesgos'!$O$66),"")</f>
        <v/>
      </c>
      <c r="Q55" s="80" t="str">
        <f>IF(AND('Mapa de Riesgos'!$Y$67="Muy Baja",'Mapa de Riesgos'!$AA$67="Menor"),CONCATENATE("R10C",'Mapa de Riesgos'!$O$67),"")</f>
        <v/>
      </c>
      <c r="R55" s="80" t="str">
        <f>IF(AND('Mapa de Riesgos'!$Y$68="Muy Baja",'Mapa de Riesgos'!$AA$68="Menor"),CONCATENATE("R10C",'Mapa de Riesgos'!$O$68),"")</f>
        <v/>
      </c>
      <c r="S55" s="80" t="str">
        <f>IF(AND('Mapa de Riesgos'!$Y$69="Muy Baja",'Mapa de Riesgos'!$AA$69="Menor"),CONCATENATE("R10C",'Mapa de Riesgos'!$O$69),"")</f>
        <v/>
      </c>
      <c r="T55" s="80" t="str">
        <f>IF(AND('Mapa de Riesgos'!$Y$70="Muy Baja",'Mapa de Riesgos'!$AA$70="Menor"),CONCATENATE("R10C",'Mapa de Riesgos'!$O$70),"")</f>
        <v/>
      </c>
      <c r="U55" s="81" t="str">
        <f>IF(AND('Mapa de Riesgos'!$Y$71="Muy Baja",'Mapa de Riesgos'!$AA$71="Menor"),CONCATENATE("R10C",'Mapa de Riesgos'!$O$71),"")</f>
        <v/>
      </c>
      <c r="V55" s="70" t="str">
        <f>IF(AND('Mapa de Riesgos'!$Y$66="Muy Baja",'Mapa de Riesgos'!$AA$66="Moderado"),CONCATENATE("R10C",'Mapa de Riesgos'!$O$66),"")</f>
        <v/>
      </c>
      <c r="W55" s="71" t="str">
        <f>IF(AND('Mapa de Riesgos'!$Y$67="Muy Baja",'Mapa de Riesgos'!$AA$67="Moderado"),CONCATENATE("R10C",'Mapa de Riesgos'!$O$67),"")</f>
        <v/>
      </c>
      <c r="X55" s="71" t="str">
        <f>IF(AND('Mapa de Riesgos'!$Y$68="Muy Baja",'Mapa de Riesgos'!$AA$68="Moderado"),CONCATENATE("R10C",'Mapa de Riesgos'!$O$68),"")</f>
        <v/>
      </c>
      <c r="Y55" s="71" t="str">
        <f>IF(AND('Mapa de Riesgos'!$Y$69="Muy Baja",'Mapa de Riesgos'!$AA$69="Moderado"),CONCATENATE("R10C",'Mapa de Riesgos'!$O$69),"")</f>
        <v/>
      </c>
      <c r="Z55" s="71" t="str">
        <f>IF(AND('Mapa de Riesgos'!$Y$70="Muy Baja",'Mapa de Riesgos'!$AA$70="Moderado"),CONCATENATE("R10C",'Mapa de Riesgos'!$O$70),"")</f>
        <v/>
      </c>
      <c r="AA55" s="72" t="str">
        <f>IF(AND('Mapa de Riesgos'!$Y$71="Muy Baja",'Mapa de Riesgos'!$AA$71="Moderado"),CONCATENATE("R10C",'Mapa de Riesgos'!$O$71),"")</f>
        <v/>
      </c>
      <c r="AB55" s="58" t="str">
        <f>IF(AND('Mapa de Riesgos'!$Y$66="Muy Baja",'Mapa de Riesgos'!$AA$66="Mayor"),CONCATENATE("R10C",'Mapa de Riesgos'!$O$66),"")</f>
        <v/>
      </c>
      <c r="AC55" s="59" t="str">
        <f>IF(AND('Mapa de Riesgos'!$Y$67="Muy Baja",'Mapa de Riesgos'!$AA$67="Mayor"),CONCATENATE("R10C",'Mapa de Riesgos'!$O$67),"")</f>
        <v/>
      </c>
      <c r="AD55" s="59" t="str">
        <f>IF(AND('Mapa de Riesgos'!$Y$68="Muy Baja",'Mapa de Riesgos'!$AA$68="Mayor"),CONCATENATE("R10C",'Mapa de Riesgos'!$O$68),"")</f>
        <v/>
      </c>
      <c r="AE55" s="59" t="str">
        <f>IF(AND('Mapa de Riesgos'!$Y$69="Muy Baja",'Mapa de Riesgos'!$AA$69="Mayor"),CONCATENATE("R10C",'Mapa de Riesgos'!$O$69),"")</f>
        <v/>
      </c>
      <c r="AF55" s="59" t="str">
        <f>IF(AND('Mapa de Riesgos'!$Y$70="Muy Baja",'Mapa de Riesgos'!$AA$70="Mayor"),CONCATENATE("R10C",'Mapa de Riesgos'!$O$70),"")</f>
        <v/>
      </c>
      <c r="AG55" s="60" t="str">
        <f>IF(AND('Mapa de Riesgos'!$Y$71="Muy Baja",'Mapa de Riesgos'!$AA$71="Mayor"),CONCATENATE("R10C",'Mapa de Riesgos'!$O$71),"")</f>
        <v/>
      </c>
      <c r="AH55" s="61" t="str">
        <f>IF(AND('Mapa de Riesgos'!$Y$66="Muy Baja",'Mapa de Riesgos'!$AA$66="Catastrófico"),CONCATENATE("R10C",'Mapa de Riesgos'!$O$66),"")</f>
        <v/>
      </c>
      <c r="AI55" s="62" t="str">
        <f>IF(AND('Mapa de Riesgos'!$Y$67="Muy Baja",'Mapa de Riesgos'!$AA$67="Catastrófico"),CONCATENATE("R10C",'Mapa de Riesgos'!$O$67),"")</f>
        <v/>
      </c>
      <c r="AJ55" s="62" t="str">
        <f>IF(AND('Mapa de Riesgos'!$Y$68="Muy Baja",'Mapa de Riesgos'!$AA$68="Catastrófico"),CONCATENATE("R10C",'Mapa de Riesgos'!$O$68),"")</f>
        <v/>
      </c>
      <c r="AK55" s="62" t="str">
        <f>IF(AND('Mapa de Riesgos'!$Y$69="Muy Baja",'Mapa de Riesgos'!$AA$69="Catastrófico"),CONCATENATE("R10C",'Mapa de Riesgos'!$O$69),"")</f>
        <v/>
      </c>
      <c r="AL55" s="62" t="str">
        <f>IF(AND('Mapa de Riesgos'!$Y$70="Muy Baja",'Mapa de Riesgos'!$AA$70="Catastrófico"),CONCATENATE("R10C",'Mapa de Riesgos'!$O$70),"")</f>
        <v/>
      </c>
      <c r="AM55" s="63" t="str">
        <f>IF(AND('Mapa de Riesgos'!$Y$71="Muy Baja",'Mapa de Riesgos'!$AA$71="Catastrófico"),CONCATENATE("R10C",'Mapa de Riesgos'!$O$71),"")</f>
        <v/>
      </c>
      <c r="AN55" s="83"/>
      <c r="AO55" s="83"/>
      <c r="AP55" s="83"/>
      <c r="AQ55" s="83"/>
      <c r="AR55" s="83"/>
      <c r="AS55" s="83"/>
      <c r="AT55" s="83"/>
      <c r="AU55" s="83"/>
      <c r="AV55" s="83"/>
      <c r="AW55" s="83"/>
      <c r="AX55" s="83"/>
      <c r="AY55" s="83"/>
      <c r="AZ55" s="83"/>
      <c r="BA55" s="83"/>
      <c r="BB55" s="83"/>
      <c r="BC55" s="83"/>
      <c r="BD55" s="83"/>
      <c r="BE55" s="83"/>
      <c r="BF55" s="83"/>
      <c r="BG55" s="83"/>
      <c r="BH55" s="83"/>
      <c r="BI55" s="83"/>
      <c r="BJ55" s="83"/>
      <c r="BK55" s="83"/>
      <c r="BL55" s="83"/>
      <c r="BM55" s="83"/>
      <c r="BN55" s="83"/>
      <c r="BO55" s="83"/>
      <c r="BP55" s="83"/>
      <c r="BQ55" s="83"/>
      <c r="BR55" s="83"/>
      <c r="BS55" s="83"/>
      <c r="BT55" s="83"/>
      <c r="BU55" s="83"/>
      <c r="BV55" s="83"/>
      <c r="BW55" s="83"/>
      <c r="BX55" s="83"/>
      <c r="BY55" s="83"/>
      <c r="BZ55" s="83"/>
      <c r="CA55" s="83"/>
      <c r="CB55" s="83"/>
    </row>
    <row r="56" spans="1:80">
      <c r="A56" s="83"/>
      <c r="B56" s="83"/>
      <c r="C56" s="83"/>
      <c r="D56" s="83"/>
      <c r="E56" s="83"/>
      <c r="F56" s="83"/>
      <c r="G56" s="83"/>
      <c r="H56" s="83"/>
      <c r="I56" s="83"/>
      <c r="J56" s="506" t="s">
        <v>176</v>
      </c>
      <c r="K56" s="507"/>
      <c r="L56" s="507"/>
      <c r="M56" s="507"/>
      <c r="N56" s="507"/>
      <c r="O56" s="524"/>
      <c r="P56" s="506" t="s">
        <v>177</v>
      </c>
      <c r="Q56" s="507"/>
      <c r="R56" s="507"/>
      <c r="S56" s="507"/>
      <c r="T56" s="507"/>
      <c r="U56" s="524"/>
      <c r="V56" s="506" t="s">
        <v>178</v>
      </c>
      <c r="W56" s="507"/>
      <c r="X56" s="507"/>
      <c r="Y56" s="507"/>
      <c r="Z56" s="507"/>
      <c r="AA56" s="524"/>
      <c r="AB56" s="506" t="s">
        <v>179</v>
      </c>
      <c r="AC56" s="545"/>
      <c r="AD56" s="507"/>
      <c r="AE56" s="507"/>
      <c r="AF56" s="507"/>
      <c r="AG56" s="524"/>
      <c r="AH56" s="506" t="s">
        <v>180</v>
      </c>
      <c r="AI56" s="507"/>
      <c r="AJ56" s="507"/>
      <c r="AK56" s="507"/>
      <c r="AL56" s="507"/>
      <c r="AM56" s="524"/>
      <c r="AN56" s="83"/>
      <c r="AO56" s="83"/>
      <c r="AP56" s="83"/>
      <c r="AQ56" s="83"/>
      <c r="AR56" s="83"/>
      <c r="AS56" s="83"/>
      <c r="AT56" s="83"/>
      <c r="AU56" s="83"/>
      <c r="AV56" s="83"/>
      <c r="AW56" s="83"/>
      <c r="AX56" s="83"/>
      <c r="AY56" s="83"/>
      <c r="AZ56" s="83"/>
      <c r="BA56" s="83"/>
      <c r="BB56" s="83"/>
      <c r="BC56" s="83"/>
      <c r="BD56" s="83"/>
      <c r="BE56" s="83"/>
      <c r="BF56" s="83"/>
      <c r="BG56" s="83"/>
      <c r="BH56" s="83"/>
      <c r="BI56" s="83"/>
      <c r="BJ56" s="83"/>
      <c r="BK56" s="83"/>
      <c r="BL56" s="83"/>
      <c r="BM56" s="83"/>
      <c r="BN56" s="83"/>
      <c r="BO56" s="83"/>
      <c r="BP56" s="83"/>
      <c r="BQ56" s="83"/>
      <c r="BR56" s="83"/>
      <c r="BS56" s="83"/>
      <c r="BT56" s="83"/>
      <c r="BU56" s="83"/>
      <c r="BV56" s="83"/>
      <c r="BW56" s="83"/>
      <c r="BX56" s="83"/>
      <c r="BY56" s="83"/>
      <c r="BZ56" s="83"/>
      <c r="CA56" s="83"/>
      <c r="CB56" s="83"/>
    </row>
    <row r="57" spans="1:80">
      <c r="A57" s="83"/>
      <c r="B57" s="83"/>
      <c r="C57" s="83"/>
      <c r="D57" s="83"/>
      <c r="E57" s="83"/>
      <c r="F57" s="83"/>
      <c r="G57" s="83"/>
      <c r="H57" s="83"/>
      <c r="I57" s="83"/>
      <c r="J57" s="510"/>
      <c r="K57" s="509"/>
      <c r="L57" s="509"/>
      <c r="M57" s="509"/>
      <c r="N57" s="509"/>
      <c r="O57" s="525"/>
      <c r="P57" s="510"/>
      <c r="Q57" s="509"/>
      <c r="R57" s="509"/>
      <c r="S57" s="509"/>
      <c r="T57" s="509"/>
      <c r="U57" s="525"/>
      <c r="V57" s="510"/>
      <c r="W57" s="509"/>
      <c r="X57" s="509"/>
      <c r="Y57" s="509"/>
      <c r="Z57" s="509"/>
      <c r="AA57" s="525"/>
      <c r="AB57" s="510"/>
      <c r="AC57" s="509"/>
      <c r="AD57" s="509"/>
      <c r="AE57" s="509"/>
      <c r="AF57" s="509"/>
      <c r="AG57" s="525"/>
      <c r="AH57" s="510"/>
      <c r="AI57" s="509"/>
      <c r="AJ57" s="509"/>
      <c r="AK57" s="509"/>
      <c r="AL57" s="509"/>
      <c r="AM57" s="525"/>
      <c r="AN57" s="83"/>
      <c r="AO57" s="83"/>
      <c r="AP57" s="83"/>
      <c r="AQ57" s="83"/>
      <c r="AR57" s="83"/>
      <c r="AS57" s="83"/>
      <c r="AT57" s="83"/>
      <c r="AU57" s="83"/>
      <c r="AV57" s="83"/>
      <c r="AW57" s="83"/>
      <c r="AX57" s="83"/>
      <c r="AY57" s="83"/>
      <c r="AZ57" s="83"/>
      <c r="BA57" s="83"/>
      <c r="BB57" s="83"/>
      <c r="BC57" s="83"/>
      <c r="BD57" s="83"/>
      <c r="BE57" s="83"/>
      <c r="BF57" s="83"/>
      <c r="BG57" s="83"/>
      <c r="BH57" s="83"/>
      <c r="BI57" s="83"/>
      <c r="BJ57" s="83"/>
      <c r="BK57" s="83"/>
      <c r="BL57" s="83"/>
      <c r="BM57" s="83"/>
      <c r="BN57" s="83"/>
      <c r="BO57" s="83"/>
      <c r="BP57" s="83"/>
      <c r="BQ57" s="83"/>
      <c r="BR57" s="83"/>
      <c r="BS57" s="83"/>
      <c r="BT57" s="83"/>
      <c r="BU57" s="83"/>
      <c r="BV57" s="83"/>
      <c r="BW57" s="83"/>
      <c r="BX57" s="83"/>
      <c r="BY57" s="83"/>
      <c r="BZ57" s="83"/>
      <c r="CA57" s="83"/>
      <c r="CB57" s="83"/>
    </row>
    <row r="58" spans="1:80">
      <c r="A58" s="83"/>
      <c r="B58" s="83"/>
      <c r="C58" s="83"/>
      <c r="D58" s="83"/>
      <c r="E58" s="83"/>
      <c r="F58" s="83"/>
      <c r="G58" s="83"/>
      <c r="H58" s="83"/>
      <c r="I58" s="83"/>
      <c r="J58" s="510"/>
      <c r="K58" s="509"/>
      <c r="L58" s="509"/>
      <c r="M58" s="509"/>
      <c r="N58" s="509"/>
      <c r="O58" s="525"/>
      <c r="P58" s="510"/>
      <c r="Q58" s="509"/>
      <c r="R58" s="509"/>
      <c r="S58" s="509"/>
      <c r="T58" s="509"/>
      <c r="U58" s="525"/>
      <c r="V58" s="510"/>
      <c r="W58" s="509"/>
      <c r="X58" s="509"/>
      <c r="Y58" s="509"/>
      <c r="Z58" s="509"/>
      <c r="AA58" s="525"/>
      <c r="AB58" s="510"/>
      <c r="AC58" s="509"/>
      <c r="AD58" s="509"/>
      <c r="AE58" s="509"/>
      <c r="AF58" s="509"/>
      <c r="AG58" s="525"/>
      <c r="AH58" s="510"/>
      <c r="AI58" s="509"/>
      <c r="AJ58" s="509"/>
      <c r="AK58" s="509"/>
      <c r="AL58" s="509"/>
      <c r="AM58" s="525"/>
      <c r="AN58" s="83"/>
      <c r="AO58" s="83"/>
      <c r="AP58" s="83"/>
      <c r="AQ58" s="83"/>
      <c r="AR58" s="83"/>
      <c r="AS58" s="83"/>
      <c r="AT58" s="83"/>
      <c r="AU58" s="83"/>
      <c r="AV58" s="83"/>
      <c r="AW58" s="83"/>
      <c r="AX58" s="83"/>
      <c r="AY58" s="83"/>
      <c r="AZ58" s="83"/>
      <c r="BA58" s="83"/>
      <c r="BB58" s="83"/>
      <c r="BC58" s="83"/>
      <c r="BD58" s="83"/>
      <c r="BE58" s="83"/>
      <c r="BF58" s="83"/>
      <c r="BG58" s="83"/>
      <c r="BH58" s="83"/>
      <c r="BI58" s="83"/>
      <c r="BJ58" s="83"/>
      <c r="BK58" s="83"/>
      <c r="BL58" s="83"/>
      <c r="BM58" s="83"/>
      <c r="BN58" s="83"/>
      <c r="BO58" s="83"/>
      <c r="BP58" s="83"/>
      <c r="BQ58" s="83"/>
      <c r="BR58" s="83"/>
      <c r="BS58" s="83"/>
      <c r="BT58" s="83"/>
      <c r="BU58" s="83"/>
      <c r="BV58" s="83"/>
      <c r="BW58" s="83"/>
      <c r="BX58" s="83"/>
      <c r="BY58" s="83"/>
      <c r="BZ58" s="83"/>
      <c r="CA58" s="83"/>
      <c r="CB58" s="83"/>
    </row>
    <row r="59" spans="1:80">
      <c r="A59" s="83"/>
      <c r="B59" s="83"/>
      <c r="C59" s="83"/>
      <c r="D59" s="83"/>
      <c r="E59" s="83"/>
      <c r="F59" s="83"/>
      <c r="G59" s="83"/>
      <c r="H59" s="83"/>
      <c r="I59" s="83"/>
      <c r="J59" s="510"/>
      <c r="K59" s="509"/>
      <c r="L59" s="509"/>
      <c r="M59" s="509"/>
      <c r="N59" s="509"/>
      <c r="O59" s="525"/>
      <c r="P59" s="510"/>
      <c r="Q59" s="509"/>
      <c r="R59" s="509"/>
      <c r="S59" s="509"/>
      <c r="T59" s="509"/>
      <c r="U59" s="525"/>
      <c r="V59" s="510"/>
      <c r="W59" s="509"/>
      <c r="X59" s="509"/>
      <c r="Y59" s="509"/>
      <c r="Z59" s="509"/>
      <c r="AA59" s="525"/>
      <c r="AB59" s="510"/>
      <c r="AC59" s="509"/>
      <c r="AD59" s="509"/>
      <c r="AE59" s="509"/>
      <c r="AF59" s="509"/>
      <c r="AG59" s="525"/>
      <c r="AH59" s="510"/>
      <c r="AI59" s="509"/>
      <c r="AJ59" s="509"/>
      <c r="AK59" s="509"/>
      <c r="AL59" s="509"/>
      <c r="AM59" s="525"/>
      <c r="AN59" s="83"/>
      <c r="AO59" s="83"/>
      <c r="AP59" s="83"/>
      <c r="AQ59" s="83"/>
      <c r="AR59" s="83"/>
      <c r="AS59" s="83"/>
      <c r="AT59" s="83"/>
      <c r="AU59" s="83"/>
      <c r="AV59" s="83"/>
      <c r="AW59" s="83"/>
      <c r="AX59" s="83"/>
      <c r="AY59" s="83"/>
      <c r="AZ59" s="83"/>
      <c r="BA59" s="83"/>
      <c r="BB59" s="83"/>
      <c r="BC59" s="83"/>
      <c r="BD59" s="83"/>
      <c r="BE59" s="83"/>
      <c r="BF59" s="83"/>
      <c r="BG59" s="83"/>
      <c r="BH59" s="83"/>
      <c r="BI59" s="83"/>
      <c r="BJ59" s="83"/>
      <c r="BK59" s="83"/>
      <c r="BL59" s="83"/>
      <c r="BM59" s="83"/>
      <c r="BN59" s="83"/>
      <c r="BO59" s="83"/>
      <c r="BP59" s="83"/>
      <c r="BQ59" s="83"/>
      <c r="BR59" s="83"/>
      <c r="BS59" s="83"/>
      <c r="BT59" s="83"/>
      <c r="BU59" s="83"/>
      <c r="BV59" s="83"/>
      <c r="BW59" s="83"/>
      <c r="BX59" s="83"/>
      <c r="BY59" s="83"/>
      <c r="BZ59" s="83"/>
      <c r="CA59" s="83"/>
      <c r="CB59" s="83"/>
    </row>
    <row r="60" spans="1:80">
      <c r="A60" s="83"/>
      <c r="B60" s="83"/>
      <c r="C60" s="83"/>
      <c r="D60" s="83"/>
      <c r="E60" s="83"/>
      <c r="F60" s="83"/>
      <c r="G60" s="83"/>
      <c r="H60" s="83"/>
      <c r="I60" s="83"/>
      <c r="J60" s="510"/>
      <c r="K60" s="509"/>
      <c r="L60" s="509"/>
      <c r="M60" s="509"/>
      <c r="N60" s="509"/>
      <c r="O60" s="525"/>
      <c r="P60" s="510"/>
      <c r="Q60" s="509"/>
      <c r="R60" s="509"/>
      <c r="S60" s="509"/>
      <c r="T60" s="509"/>
      <c r="U60" s="525"/>
      <c r="V60" s="510"/>
      <c r="W60" s="509"/>
      <c r="X60" s="509"/>
      <c r="Y60" s="509"/>
      <c r="Z60" s="509"/>
      <c r="AA60" s="525"/>
      <c r="AB60" s="510"/>
      <c r="AC60" s="509"/>
      <c r="AD60" s="509"/>
      <c r="AE60" s="509"/>
      <c r="AF60" s="509"/>
      <c r="AG60" s="525"/>
      <c r="AH60" s="510"/>
      <c r="AI60" s="509"/>
      <c r="AJ60" s="509"/>
      <c r="AK60" s="509"/>
      <c r="AL60" s="509"/>
      <c r="AM60" s="525"/>
      <c r="AN60" s="83"/>
      <c r="AO60" s="83"/>
      <c r="AP60" s="83"/>
      <c r="AQ60" s="83"/>
      <c r="AR60" s="83"/>
      <c r="AS60" s="83"/>
      <c r="AT60" s="83"/>
      <c r="AU60" s="83"/>
      <c r="AV60" s="83"/>
      <c r="AW60" s="83"/>
      <c r="AX60" s="83"/>
      <c r="AY60" s="83"/>
      <c r="AZ60" s="83"/>
      <c r="BA60" s="83"/>
      <c r="BB60" s="83"/>
      <c r="BC60" s="83"/>
      <c r="BD60" s="83"/>
      <c r="BE60" s="83"/>
      <c r="BF60" s="83"/>
      <c r="BG60" s="83"/>
      <c r="BH60" s="83"/>
      <c r="BI60" s="83"/>
      <c r="BJ60" s="83"/>
      <c r="BK60" s="83"/>
      <c r="BL60" s="83"/>
      <c r="BM60" s="83"/>
      <c r="BN60" s="83"/>
      <c r="BO60" s="83"/>
      <c r="BP60" s="83"/>
      <c r="BQ60" s="83"/>
      <c r="BR60" s="83"/>
      <c r="BS60" s="83"/>
      <c r="BT60" s="83"/>
      <c r="BU60" s="83"/>
      <c r="BV60" s="83"/>
      <c r="BW60" s="83"/>
      <c r="BX60" s="83"/>
      <c r="BY60" s="83"/>
      <c r="BZ60" s="83"/>
      <c r="CA60" s="83"/>
      <c r="CB60" s="83"/>
    </row>
    <row r="61" spans="1:80" ht="15.75" thickBot="1">
      <c r="A61" s="83"/>
      <c r="B61" s="83"/>
      <c r="C61" s="83"/>
      <c r="D61" s="83"/>
      <c r="E61" s="83"/>
      <c r="F61" s="83"/>
      <c r="G61" s="83"/>
      <c r="H61" s="83"/>
      <c r="I61" s="83"/>
      <c r="J61" s="511"/>
      <c r="K61" s="512"/>
      <c r="L61" s="512"/>
      <c r="M61" s="512"/>
      <c r="N61" s="512"/>
      <c r="O61" s="526"/>
      <c r="P61" s="511"/>
      <c r="Q61" s="512"/>
      <c r="R61" s="512"/>
      <c r="S61" s="512"/>
      <c r="T61" s="512"/>
      <c r="U61" s="526"/>
      <c r="V61" s="511"/>
      <c r="W61" s="512"/>
      <c r="X61" s="512"/>
      <c r="Y61" s="512"/>
      <c r="Z61" s="512"/>
      <c r="AA61" s="526"/>
      <c r="AB61" s="511"/>
      <c r="AC61" s="512"/>
      <c r="AD61" s="512"/>
      <c r="AE61" s="512"/>
      <c r="AF61" s="512"/>
      <c r="AG61" s="526"/>
      <c r="AH61" s="511"/>
      <c r="AI61" s="512"/>
      <c r="AJ61" s="512"/>
      <c r="AK61" s="512"/>
      <c r="AL61" s="512"/>
      <c r="AM61" s="526"/>
      <c r="AN61" s="83"/>
      <c r="AO61" s="83"/>
      <c r="AP61" s="83"/>
      <c r="AQ61" s="83"/>
      <c r="AR61" s="83"/>
      <c r="AS61" s="83"/>
      <c r="AT61" s="83"/>
      <c r="AU61" s="83"/>
      <c r="AV61" s="83"/>
      <c r="AW61" s="83"/>
      <c r="AX61" s="83"/>
      <c r="AY61" s="83"/>
      <c r="AZ61" s="83"/>
      <c r="BA61" s="83"/>
      <c r="BB61" s="83"/>
      <c r="BC61" s="83"/>
      <c r="BD61" s="83"/>
      <c r="BE61" s="83"/>
      <c r="BF61" s="83"/>
      <c r="BG61" s="83"/>
      <c r="BH61" s="83"/>
      <c r="BI61" s="83"/>
      <c r="BJ61" s="83"/>
      <c r="BK61" s="83"/>
      <c r="BL61" s="83"/>
      <c r="BM61" s="83"/>
      <c r="BN61" s="83"/>
      <c r="BO61" s="83"/>
      <c r="BP61" s="83"/>
      <c r="BQ61" s="83"/>
      <c r="BR61" s="83"/>
      <c r="BS61" s="83"/>
      <c r="BT61" s="83"/>
      <c r="BU61" s="83"/>
      <c r="BV61" s="83"/>
      <c r="BW61" s="83"/>
      <c r="BX61" s="83"/>
      <c r="BY61" s="83"/>
      <c r="BZ61" s="83"/>
      <c r="CA61" s="83"/>
      <c r="CB61" s="83"/>
    </row>
    <row r="62" spans="1:80">
      <c r="A62" s="83"/>
      <c r="B62" s="83"/>
      <c r="C62" s="83"/>
      <c r="D62" s="83"/>
      <c r="E62" s="83"/>
      <c r="F62" s="83"/>
      <c r="G62" s="83"/>
      <c r="H62" s="83"/>
      <c r="I62" s="83"/>
      <c r="J62" s="83"/>
      <c r="K62" s="83"/>
      <c r="L62" s="83"/>
      <c r="M62" s="83"/>
      <c r="N62" s="83"/>
      <c r="O62" s="83"/>
      <c r="P62" s="83"/>
      <c r="Q62" s="83"/>
      <c r="R62" s="83"/>
      <c r="S62" s="83"/>
      <c r="T62" s="83"/>
      <c r="U62" s="83"/>
      <c r="V62" s="83"/>
      <c r="W62" s="83"/>
      <c r="X62" s="83"/>
      <c r="Y62" s="83"/>
      <c r="Z62" s="83"/>
      <c r="AA62" s="83"/>
      <c r="AB62" s="83"/>
      <c r="AC62" s="83"/>
      <c r="AD62" s="83"/>
      <c r="AE62" s="83"/>
      <c r="AF62" s="83"/>
      <c r="AG62" s="83"/>
      <c r="AH62" s="83"/>
      <c r="AI62" s="83"/>
      <c r="AJ62" s="83"/>
      <c r="AK62" s="83"/>
      <c r="AL62" s="83"/>
      <c r="AM62" s="83"/>
      <c r="AN62" s="83"/>
      <c r="AO62" s="83"/>
      <c r="AP62" s="83"/>
      <c r="AQ62" s="83"/>
      <c r="AR62" s="83"/>
      <c r="AS62" s="83"/>
      <c r="AT62" s="83"/>
      <c r="AU62" s="83"/>
      <c r="AV62" s="83"/>
      <c r="AW62" s="83"/>
      <c r="AX62" s="83"/>
      <c r="AY62" s="83"/>
      <c r="AZ62" s="83"/>
      <c r="BA62" s="83"/>
      <c r="BB62" s="83"/>
      <c r="BC62" s="83"/>
      <c r="BD62" s="83"/>
      <c r="BE62" s="83"/>
      <c r="BF62" s="83"/>
      <c r="BG62" s="83"/>
      <c r="BH62" s="83"/>
    </row>
    <row r="63" spans="1:80" ht="15" customHeight="1">
      <c r="A63" s="83"/>
      <c r="B63" s="84"/>
      <c r="C63" s="84"/>
      <c r="D63" s="84"/>
      <c r="E63" s="84"/>
      <c r="F63" s="84"/>
      <c r="G63" s="84"/>
      <c r="H63" s="84"/>
      <c r="I63" s="84"/>
      <c r="J63" s="84"/>
      <c r="K63" s="84"/>
      <c r="L63" s="84"/>
      <c r="M63" s="84"/>
      <c r="N63" s="84"/>
      <c r="O63" s="84"/>
      <c r="P63" s="84"/>
      <c r="Q63" s="84"/>
      <c r="R63" s="84"/>
      <c r="S63" s="84"/>
      <c r="T63" s="84"/>
      <c r="U63" s="84"/>
      <c r="V63" s="84"/>
      <c r="W63" s="84"/>
      <c r="X63" s="84"/>
      <c r="Y63" s="84"/>
      <c r="Z63" s="84"/>
      <c r="AA63" s="84"/>
      <c r="AB63" s="84"/>
      <c r="AC63" s="84"/>
      <c r="AD63" s="84"/>
      <c r="AE63" s="84"/>
      <c r="AF63" s="84"/>
      <c r="AG63" s="84"/>
      <c r="AH63" s="84"/>
      <c r="AI63" s="84"/>
      <c r="AJ63" s="84"/>
      <c r="AK63" s="84"/>
      <c r="AL63" s="84"/>
      <c r="AM63" s="84"/>
      <c r="AN63" s="84"/>
      <c r="AO63" s="84"/>
      <c r="AP63" s="84"/>
      <c r="AQ63" s="84"/>
      <c r="AR63" s="84"/>
      <c r="AS63" s="84"/>
      <c r="AT63" s="84"/>
      <c r="AU63" s="83"/>
      <c r="AV63" s="83"/>
      <c r="AW63" s="83"/>
      <c r="AX63" s="83"/>
      <c r="AY63" s="83"/>
      <c r="AZ63" s="83"/>
      <c r="BA63" s="83"/>
      <c r="BB63" s="83"/>
      <c r="BC63" s="83"/>
      <c r="BD63" s="83"/>
      <c r="BE63" s="83"/>
      <c r="BF63" s="83"/>
      <c r="BG63" s="83"/>
      <c r="BH63" s="83"/>
    </row>
    <row r="64" spans="1:80" ht="15" customHeight="1">
      <c r="A64" s="83"/>
      <c r="B64" s="84"/>
      <c r="C64" s="84"/>
      <c r="D64" s="84"/>
      <c r="E64" s="84"/>
      <c r="F64" s="84"/>
      <c r="G64" s="84"/>
      <c r="H64" s="84"/>
      <c r="I64" s="84"/>
      <c r="J64" s="84"/>
      <c r="K64" s="84"/>
      <c r="L64" s="84"/>
      <c r="M64" s="84"/>
      <c r="N64" s="84"/>
      <c r="O64" s="84"/>
      <c r="P64" s="84"/>
      <c r="Q64" s="84"/>
      <c r="R64" s="84"/>
      <c r="S64" s="84"/>
      <c r="T64" s="84"/>
      <c r="U64" s="84"/>
      <c r="V64" s="84"/>
      <c r="W64" s="84"/>
      <c r="X64" s="84"/>
      <c r="Y64" s="84"/>
      <c r="Z64" s="84"/>
      <c r="AA64" s="84"/>
      <c r="AB64" s="84"/>
      <c r="AC64" s="84"/>
      <c r="AD64" s="84"/>
      <c r="AE64" s="84"/>
      <c r="AF64" s="84"/>
      <c r="AG64" s="84"/>
      <c r="AH64" s="84"/>
      <c r="AI64" s="84"/>
      <c r="AJ64" s="84"/>
      <c r="AK64" s="84"/>
      <c r="AL64" s="84"/>
      <c r="AM64" s="84"/>
      <c r="AN64" s="84"/>
      <c r="AO64" s="84"/>
      <c r="AP64" s="84"/>
      <c r="AQ64" s="84"/>
      <c r="AR64" s="84"/>
      <c r="AS64" s="84"/>
      <c r="AT64" s="84"/>
      <c r="AU64" s="83"/>
      <c r="AV64" s="83"/>
      <c r="AW64" s="83"/>
      <c r="AX64" s="83"/>
      <c r="AY64" s="83"/>
      <c r="AZ64" s="83"/>
      <c r="BA64" s="83"/>
      <c r="BB64" s="83"/>
      <c r="BC64" s="83"/>
      <c r="BD64" s="83"/>
      <c r="BE64" s="83"/>
      <c r="BF64" s="83"/>
      <c r="BG64" s="83"/>
      <c r="BH64" s="83"/>
    </row>
    <row r="65" spans="1:60">
      <c r="A65" s="83"/>
      <c r="B65" s="83"/>
      <c r="C65" s="83"/>
      <c r="D65" s="83"/>
      <c r="E65" s="83"/>
      <c r="F65" s="83"/>
      <c r="G65" s="83"/>
      <c r="H65" s="83"/>
      <c r="I65" s="83"/>
      <c r="J65" s="83"/>
      <c r="K65" s="83"/>
      <c r="L65" s="83"/>
      <c r="M65" s="83"/>
      <c r="N65" s="83"/>
      <c r="O65" s="83"/>
      <c r="P65" s="83"/>
      <c r="Q65" s="83"/>
      <c r="R65" s="83"/>
      <c r="S65" s="83"/>
      <c r="T65" s="83"/>
      <c r="U65" s="83"/>
      <c r="V65" s="83"/>
      <c r="W65" s="83"/>
      <c r="X65" s="83"/>
      <c r="Y65" s="83"/>
      <c r="Z65" s="83"/>
      <c r="AA65" s="83"/>
      <c r="AB65" s="83"/>
      <c r="AC65" s="83"/>
      <c r="AD65" s="83"/>
      <c r="AE65" s="83"/>
      <c r="AF65" s="83"/>
      <c r="AG65" s="83"/>
      <c r="AH65" s="83"/>
      <c r="AI65" s="83"/>
      <c r="AJ65" s="83"/>
      <c r="AK65" s="83"/>
      <c r="AL65" s="83"/>
      <c r="AM65" s="83"/>
      <c r="AN65" s="83"/>
      <c r="AO65" s="83"/>
      <c r="AP65" s="83"/>
      <c r="AQ65" s="83"/>
      <c r="AR65" s="83"/>
      <c r="AS65" s="83"/>
      <c r="AT65" s="83"/>
      <c r="AU65" s="83"/>
      <c r="AV65" s="83"/>
      <c r="AW65" s="83"/>
      <c r="AX65" s="83"/>
      <c r="AY65" s="83"/>
      <c r="AZ65" s="83"/>
      <c r="BA65" s="83"/>
      <c r="BB65" s="83"/>
      <c r="BC65" s="83"/>
      <c r="BD65" s="83"/>
      <c r="BE65" s="83"/>
      <c r="BF65" s="83"/>
      <c r="BG65" s="83"/>
      <c r="BH65" s="83"/>
    </row>
    <row r="66" spans="1:60">
      <c r="A66" s="83"/>
      <c r="B66" s="83"/>
      <c r="C66" s="83"/>
      <c r="D66" s="83"/>
      <c r="E66" s="83"/>
      <c r="F66" s="83"/>
      <c r="G66" s="83"/>
      <c r="H66" s="83"/>
      <c r="I66" s="83"/>
      <c r="J66" s="83"/>
      <c r="K66" s="83"/>
      <c r="L66" s="83"/>
      <c r="M66" s="83"/>
      <c r="N66" s="83"/>
      <c r="O66" s="83"/>
      <c r="P66" s="83"/>
      <c r="Q66" s="83"/>
      <c r="R66" s="83"/>
      <c r="S66" s="83"/>
      <c r="T66" s="83"/>
      <c r="U66" s="83"/>
      <c r="V66" s="83"/>
      <c r="W66" s="83"/>
      <c r="X66" s="83"/>
      <c r="Y66" s="83"/>
      <c r="Z66" s="83"/>
      <c r="AA66" s="83"/>
      <c r="AB66" s="83"/>
      <c r="AC66" s="83"/>
      <c r="AD66" s="83"/>
      <c r="AE66" s="83"/>
      <c r="AF66" s="83"/>
      <c r="AG66" s="83"/>
      <c r="AH66" s="83"/>
      <c r="AI66" s="83"/>
      <c r="AJ66" s="83"/>
      <c r="AK66" s="83"/>
      <c r="AL66" s="83"/>
      <c r="AM66" s="83"/>
      <c r="AN66" s="83"/>
      <c r="AO66" s="83"/>
      <c r="AP66" s="83"/>
      <c r="AQ66" s="83"/>
      <c r="AR66" s="83"/>
      <c r="AS66" s="83"/>
      <c r="AT66" s="83"/>
      <c r="AU66" s="83"/>
      <c r="AV66" s="83"/>
      <c r="AW66" s="83"/>
      <c r="AX66" s="83"/>
      <c r="AY66" s="83"/>
      <c r="AZ66" s="83"/>
      <c r="BA66" s="83"/>
      <c r="BB66" s="83"/>
      <c r="BC66" s="83"/>
      <c r="BD66" s="83"/>
      <c r="BE66" s="83"/>
      <c r="BF66" s="83"/>
      <c r="BG66" s="83"/>
      <c r="BH66" s="83"/>
    </row>
    <row r="67" spans="1:60">
      <c r="A67" s="83"/>
      <c r="B67" s="83"/>
      <c r="C67" s="83"/>
      <c r="D67" s="83"/>
      <c r="E67" s="83"/>
      <c r="F67" s="83"/>
      <c r="G67" s="83"/>
      <c r="H67" s="83"/>
      <c r="I67" s="83"/>
      <c r="J67" s="83"/>
      <c r="K67" s="83"/>
      <c r="L67" s="83"/>
      <c r="M67" s="83"/>
      <c r="N67" s="83"/>
      <c r="O67" s="83"/>
      <c r="P67" s="83"/>
      <c r="Q67" s="83"/>
      <c r="R67" s="83"/>
      <c r="S67" s="83"/>
      <c r="T67" s="83"/>
      <c r="U67" s="83"/>
      <c r="V67" s="83"/>
      <c r="W67" s="83"/>
      <c r="X67" s="83"/>
      <c r="Y67" s="83"/>
      <c r="Z67" s="83"/>
      <c r="AA67" s="83"/>
      <c r="AB67" s="83"/>
      <c r="AC67" s="83"/>
      <c r="AD67" s="83"/>
      <c r="AE67" s="83"/>
      <c r="AF67" s="83"/>
      <c r="AG67" s="83"/>
      <c r="AH67" s="83"/>
      <c r="AI67" s="83"/>
      <c r="AJ67" s="83"/>
      <c r="AK67" s="83"/>
      <c r="AL67" s="83"/>
      <c r="AM67" s="83"/>
      <c r="AN67" s="83"/>
      <c r="AO67" s="83"/>
      <c r="AP67" s="83"/>
      <c r="AQ67" s="83"/>
      <c r="AR67" s="83"/>
      <c r="AS67" s="83"/>
      <c r="AT67" s="83"/>
      <c r="AU67" s="83"/>
      <c r="AV67" s="83"/>
      <c r="AW67" s="83"/>
      <c r="AX67" s="83"/>
      <c r="AY67" s="83"/>
      <c r="AZ67" s="83"/>
      <c r="BA67" s="83"/>
      <c r="BB67" s="83"/>
      <c r="BC67" s="83"/>
      <c r="BD67" s="83"/>
      <c r="BE67" s="83"/>
      <c r="BF67" s="83"/>
      <c r="BG67" s="83"/>
      <c r="BH67" s="83"/>
    </row>
    <row r="68" spans="1:60">
      <c r="A68" s="83"/>
      <c r="B68" s="83"/>
      <c r="C68" s="83"/>
      <c r="D68" s="83"/>
      <c r="E68" s="83"/>
      <c r="F68" s="83"/>
      <c r="G68" s="83"/>
      <c r="H68" s="83"/>
      <c r="I68" s="83"/>
      <c r="J68" s="83"/>
      <c r="K68" s="83"/>
      <c r="L68" s="83"/>
      <c r="M68" s="83"/>
      <c r="N68" s="83"/>
      <c r="O68" s="83"/>
      <c r="P68" s="83"/>
      <c r="Q68" s="83"/>
      <c r="R68" s="83"/>
      <c r="S68" s="83"/>
      <c r="T68" s="83"/>
      <c r="U68" s="83"/>
      <c r="V68" s="83"/>
      <c r="W68" s="83"/>
      <c r="X68" s="83"/>
      <c r="Y68" s="83"/>
      <c r="Z68" s="83"/>
      <c r="AA68" s="83"/>
      <c r="AB68" s="83"/>
      <c r="AC68" s="83"/>
      <c r="AD68" s="83"/>
      <c r="AE68" s="83"/>
      <c r="AF68" s="83"/>
      <c r="AG68" s="83"/>
      <c r="AH68" s="83"/>
      <c r="AI68" s="83"/>
      <c r="AJ68" s="83"/>
      <c r="AK68" s="83"/>
      <c r="AL68" s="83"/>
      <c r="AM68" s="83"/>
      <c r="AN68" s="83"/>
      <c r="AO68" s="83"/>
      <c r="AP68" s="83"/>
      <c r="AQ68" s="83"/>
      <c r="AR68" s="83"/>
      <c r="AS68" s="83"/>
      <c r="AT68" s="83"/>
      <c r="AU68" s="83"/>
      <c r="AV68" s="83"/>
      <c r="AW68" s="83"/>
      <c r="AX68" s="83"/>
      <c r="AY68" s="83"/>
      <c r="AZ68" s="83"/>
      <c r="BA68" s="83"/>
      <c r="BB68" s="83"/>
      <c r="BC68" s="83"/>
      <c r="BD68" s="83"/>
      <c r="BE68" s="83"/>
      <c r="BF68" s="83"/>
      <c r="BG68" s="83"/>
      <c r="BH68" s="83"/>
    </row>
    <row r="69" spans="1:60">
      <c r="A69" s="83"/>
      <c r="B69" s="83"/>
      <c r="C69" s="83"/>
      <c r="D69" s="83"/>
      <c r="E69" s="83"/>
      <c r="F69" s="83"/>
      <c r="G69" s="83"/>
      <c r="H69" s="83"/>
      <c r="I69" s="83"/>
      <c r="J69" s="83"/>
      <c r="K69" s="83"/>
      <c r="L69" s="83"/>
      <c r="M69" s="83"/>
      <c r="N69" s="83"/>
      <c r="O69" s="83"/>
      <c r="P69" s="83"/>
      <c r="Q69" s="83"/>
      <c r="R69" s="83"/>
      <c r="S69" s="83"/>
      <c r="T69" s="83"/>
      <c r="U69" s="83"/>
      <c r="V69" s="83"/>
      <c r="W69" s="83"/>
      <c r="X69" s="83"/>
      <c r="Y69" s="83"/>
      <c r="Z69" s="83"/>
      <c r="AA69" s="83"/>
      <c r="AB69" s="83"/>
      <c r="AC69" s="83"/>
      <c r="AD69" s="83"/>
      <c r="AE69" s="83"/>
      <c r="AF69" s="83"/>
      <c r="AG69" s="83"/>
      <c r="AH69" s="83"/>
      <c r="AI69" s="83"/>
      <c r="AJ69" s="83"/>
      <c r="AK69" s="83"/>
      <c r="AL69" s="83"/>
      <c r="AM69" s="83"/>
      <c r="AN69" s="83"/>
      <c r="AO69" s="83"/>
      <c r="AP69" s="83"/>
      <c r="AQ69" s="83"/>
      <c r="AR69" s="83"/>
      <c r="AS69" s="83"/>
      <c r="AT69" s="83"/>
      <c r="AU69" s="83"/>
      <c r="AV69" s="83"/>
      <c r="AW69" s="83"/>
      <c r="AX69" s="83"/>
      <c r="AY69" s="83"/>
      <c r="AZ69" s="83"/>
      <c r="BA69" s="83"/>
      <c r="BB69" s="83"/>
      <c r="BC69" s="83"/>
      <c r="BD69" s="83"/>
      <c r="BE69" s="83"/>
      <c r="BF69" s="83"/>
      <c r="BG69" s="83"/>
      <c r="BH69" s="83"/>
    </row>
    <row r="70" spans="1:60">
      <c r="A70" s="83"/>
      <c r="B70" s="83"/>
      <c r="C70" s="83"/>
      <c r="D70" s="83"/>
      <c r="E70" s="83"/>
      <c r="F70" s="83"/>
      <c r="G70" s="83"/>
      <c r="H70" s="83"/>
      <c r="I70" s="83"/>
      <c r="J70" s="83"/>
      <c r="K70" s="83"/>
      <c r="L70" s="83"/>
      <c r="M70" s="83"/>
      <c r="N70" s="83"/>
      <c r="O70" s="83"/>
      <c r="P70" s="83"/>
      <c r="Q70" s="83"/>
      <c r="R70" s="83"/>
      <c r="S70" s="83"/>
      <c r="T70" s="83"/>
      <c r="U70" s="83"/>
      <c r="V70" s="83"/>
      <c r="W70" s="83"/>
      <c r="X70" s="83"/>
      <c r="Y70" s="83"/>
      <c r="Z70" s="83"/>
      <c r="AA70" s="83"/>
      <c r="AB70" s="83"/>
      <c r="AC70" s="83"/>
      <c r="AD70" s="83"/>
      <c r="AE70" s="83"/>
      <c r="AF70" s="83"/>
      <c r="AG70" s="83"/>
      <c r="AH70" s="83"/>
      <c r="AI70" s="83"/>
      <c r="AJ70" s="83"/>
      <c r="AK70" s="83"/>
      <c r="AL70" s="83"/>
      <c r="AM70" s="83"/>
      <c r="AN70" s="83"/>
      <c r="AO70" s="83"/>
      <c r="AP70" s="83"/>
      <c r="AQ70" s="83"/>
      <c r="AR70" s="83"/>
      <c r="AS70" s="83"/>
      <c r="AT70" s="83"/>
      <c r="AU70" s="83"/>
      <c r="AV70" s="83"/>
      <c r="AW70" s="83"/>
      <c r="AX70" s="83"/>
      <c r="AY70" s="83"/>
      <c r="AZ70" s="83"/>
      <c r="BA70" s="83"/>
      <c r="BB70" s="83"/>
      <c r="BC70" s="83"/>
      <c r="BD70" s="83"/>
      <c r="BE70" s="83"/>
      <c r="BF70" s="83"/>
      <c r="BG70" s="83"/>
      <c r="BH70" s="83"/>
    </row>
    <row r="71" spans="1:60">
      <c r="A71" s="83"/>
      <c r="B71" s="83"/>
      <c r="C71" s="83"/>
      <c r="D71" s="83"/>
      <c r="E71" s="83"/>
      <c r="F71" s="83"/>
      <c r="G71" s="83"/>
      <c r="H71" s="83"/>
      <c r="I71" s="83"/>
      <c r="J71" s="83"/>
      <c r="K71" s="83"/>
      <c r="L71" s="83"/>
      <c r="M71" s="83"/>
      <c r="N71" s="83"/>
      <c r="O71" s="83"/>
      <c r="P71" s="83"/>
      <c r="Q71" s="83"/>
      <c r="R71" s="83"/>
      <c r="S71" s="83"/>
      <c r="T71" s="83"/>
      <c r="U71" s="83"/>
      <c r="V71" s="83"/>
      <c r="W71" s="83"/>
      <c r="X71" s="83"/>
      <c r="Y71" s="83"/>
      <c r="Z71" s="83"/>
      <c r="AA71" s="83"/>
      <c r="AB71" s="83"/>
      <c r="AC71" s="83"/>
      <c r="AD71" s="83"/>
      <c r="AE71" s="83"/>
      <c r="AF71" s="83"/>
      <c r="AG71" s="83"/>
      <c r="AH71" s="83"/>
      <c r="AI71" s="83"/>
      <c r="AJ71" s="83"/>
      <c r="AK71" s="83"/>
      <c r="AL71" s="83"/>
      <c r="AM71" s="83"/>
      <c r="AN71" s="83"/>
      <c r="AO71" s="83"/>
      <c r="AP71" s="83"/>
      <c r="AQ71" s="83"/>
      <c r="AR71" s="83"/>
      <c r="AS71" s="83"/>
      <c r="AT71" s="83"/>
      <c r="AU71" s="83"/>
      <c r="AV71" s="83"/>
      <c r="AW71" s="83"/>
      <c r="AX71" s="83"/>
      <c r="AY71" s="83"/>
      <c r="AZ71" s="83"/>
      <c r="BA71" s="83"/>
      <c r="BB71" s="83"/>
      <c r="BC71" s="83"/>
      <c r="BD71" s="83"/>
      <c r="BE71" s="83"/>
      <c r="BF71" s="83"/>
      <c r="BG71" s="83"/>
      <c r="BH71" s="83"/>
    </row>
    <row r="72" spans="1:60">
      <c r="A72" s="83"/>
      <c r="B72" s="83"/>
      <c r="C72" s="83"/>
      <c r="D72" s="83"/>
      <c r="E72" s="83"/>
      <c r="F72" s="83"/>
      <c r="G72" s="83"/>
      <c r="H72" s="83"/>
      <c r="I72" s="83"/>
      <c r="J72" s="83"/>
      <c r="K72" s="83"/>
      <c r="L72" s="83"/>
      <c r="M72" s="83"/>
      <c r="N72" s="83"/>
      <c r="O72" s="83"/>
      <c r="P72" s="83"/>
      <c r="Q72" s="83"/>
      <c r="R72" s="83"/>
      <c r="S72" s="83"/>
      <c r="T72" s="83"/>
      <c r="U72" s="83"/>
      <c r="V72" s="83"/>
      <c r="W72" s="83"/>
      <c r="X72" s="83"/>
      <c r="Y72" s="83"/>
      <c r="Z72" s="83"/>
      <c r="AA72" s="83"/>
      <c r="AB72" s="83"/>
      <c r="AC72" s="83"/>
      <c r="AD72" s="83"/>
      <c r="AE72" s="83"/>
      <c r="AF72" s="83"/>
      <c r="AG72" s="83"/>
      <c r="AH72" s="83"/>
      <c r="AI72" s="83"/>
      <c r="AJ72" s="83"/>
      <c r="AK72" s="83"/>
      <c r="AL72" s="83"/>
      <c r="AM72" s="83"/>
      <c r="AN72" s="83"/>
      <c r="AO72" s="83"/>
      <c r="AP72" s="83"/>
      <c r="AQ72" s="83"/>
      <c r="AR72" s="83"/>
      <c r="AS72" s="83"/>
      <c r="AT72" s="83"/>
      <c r="AU72" s="83"/>
      <c r="AV72" s="83"/>
      <c r="AW72" s="83"/>
      <c r="AX72" s="83"/>
      <c r="AY72" s="83"/>
      <c r="AZ72" s="83"/>
      <c r="BA72" s="83"/>
      <c r="BB72" s="83"/>
      <c r="BC72" s="83"/>
      <c r="BD72" s="83"/>
      <c r="BE72" s="83"/>
      <c r="BF72" s="83"/>
      <c r="BG72" s="83"/>
      <c r="BH72" s="83"/>
    </row>
    <row r="73" spans="1:60">
      <c r="A73" s="83"/>
      <c r="B73" s="83"/>
      <c r="C73" s="83"/>
      <c r="D73" s="83"/>
      <c r="E73" s="83"/>
      <c r="F73" s="83"/>
      <c r="G73" s="83"/>
      <c r="H73" s="83"/>
      <c r="I73" s="83"/>
      <c r="J73" s="83"/>
      <c r="K73" s="83"/>
      <c r="L73" s="83"/>
      <c r="M73" s="83"/>
      <c r="N73" s="83"/>
      <c r="O73" s="83"/>
      <c r="P73" s="83"/>
      <c r="Q73" s="83"/>
      <c r="R73" s="83"/>
      <c r="S73" s="83"/>
      <c r="T73" s="83"/>
      <c r="U73" s="83"/>
      <c r="V73" s="83"/>
      <c r="W73" s="83"/>
      <c r="X73" s="83"/>
      <c r="Y73" s="83"/>
      <c r="Z73" s="83"/>
      <c r="AA73" s="83"/>
      <c r="AB73" s="83"/>
      <c r="AC73" s="83"/>
      <c r="AD73" s="83"/>
      <c r="AE73" s="83"/>
      <c r="AF73" s="83"/>
      <c r="AG73" s="83"/>
      <c r="AH73" s="83"/>
      <c r="AI73" s="83"/>
      <c r="AJ73" s="83"/>
      <c r="AK73" s="83"/>
      <c r="AL73" s="83"/>
      <c r="AM73" s="83"/>
      <c r="AN73" s="83"/>
      <c r="AO73" s="83"/>
      <c r="AP73" s="83"/>
      <c r="AQ73" s="83"/>
      <c r="AR73" s="83"/>
      <c r="AS73" s="83"/>
      <c r="AT73" s="83"/>
      <c r="AU73" s="83"/>
      <c r="AV73" s="83"/>
      <c r="AW73" s="83"/>
      <c r="AX73" s="83"/>
      <c r="AY73" s="83"/>
      <c r="AZ73" s="83"/>
      <c r="BA73" s="83"/>
      <c r="BB73" s="83"/>
      <c r="BC73" s="83"/>
      <c r="BD73" s="83"/>
      <c r="BE73" s="83"/>
      <c r="BF73" s="83"/>
      <c r="BG73" s="83"/>
      <c r="BH73" s="83"/>
    </row>
    <row r="74" spans="1:60">
      <c r="A74" s="83"/>
      <c r="B74" s="83"/>
      <c r="C74" s="83"/>
      <c r="D74" s="83"/>
      <c r="E74" s="83"/>
      <c r="F74" s="83"/>
      <c r="G74" s="83"/>
      <c r="H74" s="83"/>
      <c r="I74" s="83"/>
      <c r="J74" s="83"/>
      <c r="K74" s="83"/>
      <c r="L74" s="83"/>
      <c r="M74" s="83"/>
      <c r="N74" s="83"/>
      <c r="O74" s="83"/>
      <c r="P74" s="83"/>
      <c r="Q74" s="83"/>
      <c r="R74" s="83"/>
      <c r="S74" s="83"/>
      <c r="T74" s="83"/>
      <c r="U74" s="83"/>
      <c r="V74" s="83"/>
      <c r="W74" s="83"/>
      <c r="X74" s="83"/>
      <c r="Y74" s="83"/>
      <c r="Z74" s="83"/>
      <c r="AA74" s="83"/>
      <c r="AB74" s="83"/>
      <c r="AC74" s="83"/>
      <c r="AD74" s="83"/>
      <c r="AE74" s="83"/>
      <c r="AF74" s="83"/>
      <c r="AG74" s="83"/>
      <c r="AH74" s="83"/>
      <c r="AI74" s="83"/>
      <c r="AJ74" s="83"/>
      <c r="AK74" s="83"/>
      <c r="AL74" s="83"/>
      <c r="AM74" s="83"/>
      <c r="AN74" s="83"/>
      <c r="AO74" s="83"/>
      <c r="AP74" s="83"/>
      <c r="AQ74" s="83"/>
      <c r="AR74" s="83"/>
      <c r="AS74" s="83"/>
      <c r="AT74" s="83"/>
      <c r="AU74" s="83"/>
      <c r="AV74" s="83"/>
      <c r="AW74" s="83"/>
      <c r="AX74" s="83"/>
      <c r="AY74" s="83"/>
      <c r="AZ74" s="83"/>
      <c r="BA74" s="83"/>
      <c r="BB74" s="83"/>
      <c r="BC74" s="83"/>
      <c r="BD74" s="83"/>
      <c r="BE74" s="83"/>
      <c r="BF74" s="83"/>
      <c r="BG74" s="83"/>
      <c r="BH74" s="83"/>
    </row>
    <row r="75" spans="1:60">
      <c r="A75" s="83"/>
      <c r="B75" s="83"/>
      <c r="C75" s="83"/>
      <c r="D75" s="83"/>
      <c r="E75" s="83"/>
      <c r="F75" s="83"/>
      <c r="G75" s="83"/>
      <c r="H75" s="83"/>
      <c r="I75" s="83"/>
      <c r="J75" s="83"/>
      <c r="K75" s="83"/>
      <c r="L75" s="83"/>
      <c r="M75" s="83"/>
      <c r="N75" s="83"/>
      <c r="O75" s="83"/>
      <c r="P75" s="83"/>
      <c r="Q75" s="83"/>
      <c r="R75" s="83"/>
      <c r="S75" s="83"/>
      <c r="T75" s="83"/>
      <c r="U75" s="83"/>
      <c r="V75" s="83"/>
      <c r="W75" s="83"/>
      <c r="X75" s="83"/>
      <c r="Y75" s="83"/>
      <c r="Z75" s="83"/>
      <c r="AA75" s="83"/>
      <c r="AB75" s="83"/>
      <c r="AC75" s="83"/>
      <c r="AD75" s="83"/>
      <c r="AE75" s="83"/>
      <c r="AF75" s="83"/>
      <c r="AG75" s="83"/>
      <c r="AH75" s="83"/>
      <c r="AI75" s="83"/>
      <c r="AJ75" s="83"/>
      <c r="AK75" s="83"/>
      <c r="AL75" s="83"/>
      <c r="AM75" s="83"/>
      <c r="AN75" s="83"/>
      <c r="AO75" s="83"/>
      <c r="AP75" s="83"/>
      <c r="AQ75" s="83"/>
      <c r="AR75" s="83"/>
      <c r="AS75" s="83"/>
      <c r="AT75" s="83"/>
      <c r="AU75" s="83"/>
      <c r="AV75" s="83"/>
      <c r="AW75" s="83"/>
      <c r="AX75" s="83"/>
      <c r="AY75" s="83"/>
      <c r="AZ75" s="83"/>
      <c r="BA75" s="83"/>
      <c r="BB75" s="83"/>
      <c r="BC75" s="83"/>
      <c r="BD75" s="83"/>
      <c r="BE75" s="83"/>
      <c r="BF75" s="83"/>
      <c r="BG75" s="83"/>
      <c r="BH75" s="83"/>
    </row>
    <row r="76" spans="1:60">
      <c r="A76" s="83"/>
      <c r="B76" s="83"/>
      <c r="C76" s="83"/>
      <c r="D76" s="83"/>
      <c r="E76" s="83"/>
      <c r="F76" s="83"/>
      <c r="G76" s="83"/>
      <c r="H76" s="83"/>
      <c r="I76" s="83"/>
      <c r="J76" s="83"/>
      <c r="K76" s="83"/>
      <c r="L76" s="83"/>
      <c r="M76" s="83"/>
      <c r="N76" s="83"/>
      <c r="O76" s="83"/>
      <c r="P76" s="83"/>
      <c r="Q76" s="83"/>
      <c r="R76" s="83"/>
      <c r="S76" s="83"/>
      <c r="T76" s="83"/>
      <c r="U76" s="83"/>
      <c r="V76" s="83"/>
      <c r="W76" s="83"/>
      <c r="X76" s="83"/>
      <c r="Y76" s="83"/>
      <c r="Z76" s="83"/>
      <c r="AA76" s="83"/>
      <c r="AB76" s="83"/>
      <c r="AC76" s="83"/>
      <c r="AD76" s="83"/>
      <c r="AE76" s="83"/>
      <c r="AF76" s="83"/>
      <c r="AG76" s="83"/>
      <c r="AH76" s="83"/>
      <c r="AI76" s="83"/>
      <c r="AJ76" s="83"/>
      <c r="AK76" s="83"/>
      <c r="AL76" s="83"/>
      <c r="AM76" s="83"/>
      <c r="AN76" s="83"/>
      <c r="AO76" s="83"/>
      <c r="AP76" s="83"/>
      <c r="AQ76" s="83"/>
      <c r="AR76" s="83"/>
      <c r="AS76" s="83"/>
      <c r="AT76" s="83"/>
      <c r="AU76" s="83"/>
      <c r="AV76" s="83"/>
      <c r="AW76" s="83"/>
      <c r="AX76" s="83"/>
      <c r="AY76" s="83"/>
      <c r="AZ76" s="83"/>
      <c r="BA76" s="83"/>
      <c r="BB76" s="83"/>
      <c r="BC76" s="83"/>
      <c r="BD76" s="83"/>
      <c r="BE76" s="83"/>
      <c r="BF76" s="83"/>
      <c r="BG76" s="83"/>
      <c r="BH76" s="83"/>
    </row>
    <row r="77" spans="1:60">
      <c r="A77" s="83"/>
      <c r="B77" s="83"/>
      <c r="C77" s="83"/>
      <c r="D77" s="83"/>
      <c r="E77" s="83"/>
      <c r="F77" s="83"/>
      <c r="G77" s="83"/>
      <c r="H77" s="83"/>
      <c r="I77" s="83"/>
      <c r="J77" s="83"/>
      <c r="K77" s="83"/>
      <c r="L77" s="83"/>
      <c r="M77" s="83"/>
      <c r="N77" s="83"/>
      <c r="O77" s="83"/>
      <c r="P77" s="83"/>
      <c r="Q77" s="83"/>
      <c r="R77" s="83"/>
      <c r="S77" s="83"/>
      <c r="T77" s="83"/>
      <c r="U77" s="83"/>
      <c r="V77" s="83"/>
      <c r="W77" s="83"/>
      <c r="X77" s="83"/>
      <c r="Y77" s="83"/>
      <c r="Z77" s="83"/>
      <c r="AA77" s="83"/>
      <c r="AB77" s="83"/>
      <c r="AC77" s="83"/>
      <c r="AD77" s="83"/>
      <c r="AE77" s="83"/>
      <c r="AF77" s="83"/>
      <c r="AG77" s="83"/>
      <c r="AH77" s="83"/>
      <c r="AI77" s="83"/>
      <c r="AJ77" s="83"/>
      <c r="AK77" s="83"/>
      <c r="AL77" s="83"/>
      <c r="AM77" s="83"/>
      <c r="AN77" s="83"/>
      <c r="AO77" s="83"/>
      <c r="AP77" s="83"/>
      <c r="AQ77" s="83"/>
      <c r="AR77" s="83"/>
      <c r="AS77" s="83"/>
      <c r="AT77" s="83"/>
      <c r="AU77" s="83"/>
      <c r="AV77" s="83"/>
      <c r="AW77" s="83"/>
      <c r="AX77" s="83"/>
      <c r="AY77" s="83"/>
      <c r="AZ77" s="83"/>
      <c r="BA77" s="83"/>
      <c r="BB77" s="83"/>
      <c r="BC77" s="83"/>
      <c r="BD77" s="83"/>
      <c r="BE77" s="83"/>
      <c r="BF77" s="83"/>
      <c r="BG77" s="83"/>
      <c r="BH77" s="83"/>
    </row>
    <row r="78" spans="1:60">
      <c r="A78" s="83"/>
      <c r="B78" s="83"/>
      <c r="C78" s="83"/>
      <c r="D78" s="83"/>
      <c r="E78" s="83"/>
      <c r="F78" s="83"/>
      <c r="G78" s="83"/>
      <c r="H78" s="83"/>
      <c r="I78" s="83"/>
      <c r="J78" s="83"/>
      <c r="K78" s="83"/>
      <c r="L78" s="83"/>
      <c r="M78" s="83"/>
      <c r="N78" s="83"/>
      <c r="O78" s="83"/>
      <c r="P78" s="83"/>
      <c r="Q78" s="83"/>
      <c r="R78" s="83"/>
      <c r="S78" s="83"/>
      <c r="T78" s="83"/>
      <c r="U78" s="83"/>
      <c r="V78" s="83"/>
      <c r="W78" s="83"/>
      <c r="X78" s="83"/>
      <c r="Y78" s="83"/>
      <c r="Z78" s="83"/>
      <c r="AA78" s="83"/>
      <c r="AB78" s="83"/>
      <c r="AC78" s="83"/>
      <c r="AD78" s="83"/>
      <c r="AE78" s="83"/>
      <c r="AF78" s="83"/>
      <c r="AG78" s="83"/>
      <c r="AH78" s="83"/>
      <c r="AI78" s="83"/>
      <c r="AJ78" s="83"/>
      <c r="AK78" s="83"/>
      <c r="AL78" s="83"/>
      <c r="AM78" s="83"/>
      <c r="AN78" s="83"/>
      <c r="AO78" s="83"/>
      <c r="AP78" s="83"/>
      <c r="AQ78" s="83"/>
      <c r="AR78" s="83"/>
      <c r="AS78" s="83"/>
      <c r="AT78" s="83"/>
      <c r="AU78" s="83"/>
      <c r="AV78" s="83"/>
      <c r="AW78" s="83"/>
      <c r="AX78" s="83"/>
      <c r="AY78" s="83"/>
      <c r="AZ78" s="83"/>
      <c r="BA78" s="83"/>
      <c r="BB78" s="83"/>
      <c r="BC78" s="83"/>
      <c r="BD78" s="83"/>
      <c r="BE78" s="83"/>
      <c r="BF78" s="83"/>
      <c r="BG78" s="83"/>
      <c r="BH78" s="83"/>
    </row>
    <row r="79" spans="1:60">
      <c r="A79" s="83"/>
      <c r="B79" s="83"/>
      <c r="C79" s="83"/>
      <c r="D79" s="83"/>
      <c r="E79" s="83"/>
      <c r="F79" s="83"/>
      <c r="G79" s="83"/>
      <c r="H79" s="83"/>
      <c r="I79" s="83"/>
      <c r="J79" s="83"/>
      <c r="K79" s="83"/>
      <c r="L79" s="83"/>
      <c r="M79" s="83"/>
      <c r="N79" s="83"/>
      <c r="O79" s="83"/>
      <c r="P79" s="83"/>
      <c r="Q79" s="83"/>
      <c r="R79" s="83"/>
      <c r="S79" s="83"/>
      <c r="T79" s="83"/>
      <c r="U79" s="83"/>
      <c r="V79" s="83"/>
      <c r="W79" s="83"/>
      <c r="X79" s="83"/>
      <c r="Y79" s="83"/>
      <c r="Z79" s="83"/>
      <c r="AA79" s="83"/>
      <c r="AB79" s="83"/>
      <c r="AC79" s="83"/>
      <c r="AD79" s="83"/>
      <c r="AE79" s="83"/>
      <c r="AF79" s="83"/>
      <c r="AG79" s="83"/>
      <c r="AH79" s="83"/>
      <c r="AI79" s="83"/>
      <c r="AJ79" s="83"/>
      <c r="AK79" s="83"/>
      <c r="AL79" s="83"/>
      <c r="AM79" s="83"/>
      <c r="AN79" s="83"/>
      <c r="AO79" s="83"/>
      <c r="AP79" s="83"/>
      <c r="AQ79" s="83"/>
      <c r="AR79" s="83"/>
      <c r="AS79" s="83"/>
      <c r="AT79" s="83"/>
      <c r="AU79" s="83"/>
      <c r="AV79" s="83"/>
      <c r="AW79" s="83"/>
      <c r="AX79" s="83"/>
      <c r="AY79" s="83"/>
      <c r="AZ79" s="83"/>
      <c r="BA79" s="83"/>
      <c r="BB79" s="83"/>
      <c r="BC79" s="83"/>
      <c r="BD79" s="83"/>
      <c r="BE79" s="83"/>
      <c r="BF79" s="83"/>
      <c r="BG79" s="83"/>
      <c r="BH79" s="83"/>
    </row>
    <row r="80" spans="1:60">
      <c r="A80" s="83"/>
      <c r="B80" s="83"/>
      <c r="C80" s="83"/>
      <c r="D80" s="83"/>
      <c r="E80" s="83"/>
      <c r="F80" s="83"/>
      <c r="G80" s="83"/>
      <c r="H80" s="83"/>
      <c r="I80" s="83"/>
      <c r="J80" s="83"/>
      <c r="K80" s="83"/>
      <c r="L80" s="83"/>
      <c r="M80" s="83"/>
      <c r="N80" s="83"/>
      <c r="O80" s="83"/>
      <c r="P80" s="83"/>
      <c r="Q80" s="83"/>
      <c r="R80" s="83"/>
      <c r="S80" s="83"/>
      <c r="T80" s="83"/>
      <c r="U80" s="83"/>
      <c r="V80" s="83"/>
      <c r="W80" s="83"/>
      <c r="X80" s="83"/>
      <c r="Y80" s="83"/>
      <c r="Z80" s="83"/>
      <c r="AA80" s="83"/>
      <c r="AB80" s="83"/>
      <c r="AC80" s="83"/>
      <c r="AD80" s="83"/>
      <c r="AE80" s="83"/>
      <c r="AF80" s="83"/>
      <c r="AG80" s="83"/>
      <c r="AH80" s="83"/>
      <c r="AI80" s="83"/>
      <c r="AJ80" s="83"/>
      <c r="AK80" s="83"/>
      <c r="AL80" s="83"/>
      <c r="AM80" s="83"/>
      <c r="AN80" s="83"/>
      <c r="AO80" s="83"/>
      <c r="AP80" s="83"/>
      <c r="AQ80" s="83"/>
      <c r="AR80" s="83"/>
      <c r="AS80" s="83"/>
      <c r="AT80" s="83"/>
      <c r="AU80" s="83"/>
      <c r="AV80" s="83"/>
      <c r="AW80" s="83"/>
      <c r="AX80" s="83"/>
      <c r="AY80" s="83"/>
      <c r="AZ80" s="83"/>
      <c r="BA80" s="83"/>
      <c r="BB80" s="83"/>
      <c r="BC80" s="83"/>
      <c r="BD80" s="83"/>
      <c r="BE80" s="83"/>
      <c r="BF80" s="83"/>
      <c r="BG80" s="83"/>
      <c r="BH80" s="83"/>
    </row>
    <row r="81" spans="1:60">
      <c r="A81" s="83"/>
      <c r="B81" s="83"/>
      <c r="C81" s="83"/>
      <c r="D81" s="83"/>
      <c r="E81" s="83"/>
      <c r="F81" s="83"/>
      <c r="G81" s="83"/>
      <c r="H81" s="83"/>
      <c r="I81" s="83"/>
      <c r="J81" s="83"/>
      <c r="K81" s="83"/>
      <c r="L81" s="83"/>
      <c r="M81" s="83"/>
      <c r="N81" s="83"/>
      <c r="O81" s="83"/>
      <c r="P81" s="83"/>
      <c r="Q81" s="83"/>
      <c r="R81" s="83"/>
      <c r="S81" s="83"/>
      <c r="T81" s="83"/>
      <c r="U81" s="83"/>
      <c r="V81" s="83"/>
      <c r="W81" s="83"/>
      <c r="X81" s="83"/>
      <c r="Y81" s="83"/>
      <c r="Z81" s="83"/>
      <c r="AA81" s="83"/>
      <c r="AB81" s="83"/>
      <c r="AC81" s="83"/>
      <c r="AD81" s="83"/>
      <c r="AE81" s="83"/>
      <c r="AF81" s="83"/>
      <c r="AG81" s="83"/>
      <c r="AH81" s="83"/>
      <c r="AI81" s="83"/>
      <c r="AJ81" s="83"/>
      <c r="AK81" s="83"/>
      <c r="AL81" s="83"/>
      <c r="AM81" s="83"/>
      <c r="AN81" s="83"/>
      <c r="AO81" s="83"/>
      <c r="AP81" s="83"/>
      <c r="AQ81" s="83"/>
      <c r="AR81" s="83"/>
      <c r="AS81" s="83"/>
      <c r="AT81" s="83"/>
      <c r="AU81" s="83"/>
      <c r="AV81" s="83"/>
      <c r="AW81" s="83"/>
      <c r="AX81" s="83"/>
      <c r="AY81" s="83"/>
      <c r="AZ81" s="83"/>
      <c r="BA81" s="83"/>
      <c r="BB81" s="83"/>
      <c r="BC81" s="83"/>
      <c r="BD81" s="83"/>
      <c r="BE81" s="83"/>
      <c r="BF81" s="83"/>
      <c r="BG81" s="83"/>
      <c r="BH81" s="83"/>
    </row>
    <row r="82" spans="1:60">
      <c r="A82" s="83"/>
      <c r="B82" s="83"/>
      <c r="C82" s="83"/>
      <c r="D82" s="83"/>
      <c r="E82" s="83"/>
      <c r="F82" s="83"/>
      <c r="G82" s="83"/>
      <c r="H82" s="83"/>
      <c r="I82" s="83"/>
      <c r="J82" s="83"/>
      <c r="K82" s="83"/>
      <c r="L82" s="83"/>
      <c r="M82" s="83"/>
      <c r="N82" s="83"/>
      <c r="O82" s="83"/>
      <c r="P82" s="83"/>
      <c r="Q82" s="83"/>
      <c r="R82" s="83"/>
      <c r="S82" s="83"/>
      <c r="T82" s="83"/>
      <c r="U82" s="83"/>
      <c r="V82" s="83"/>
      <c r="W82" s="83"/>
      <c r="X82" s="83"/>
      <c r="Y82" s="83"/>
      <c r="Z82" s="83"/>
      <c r="AA82" s="83"/>
      <c r="AB82" s="83"/>
      <c r="AC82" s="83"/>
      <c r="AD82" s="83"/>
      <c r="AE82" s="83"/>
      <c r="AF82" s="83"/>
      <c r="AG82" s="83"/>
      <c r="AH82" s="83"/>
      <c r="AI82" s="83"/>
      <c r="AJ82" s="83"/>
      <c r="AK82" s="83"/>
      <c r="AL82" s="83"/>
      <c r="AM82" s="83"/>
      <c r="AN82" s="83"/>
      <c r="AO82" s="83"/>
      <c r="AP82" s="83"/>
      <c r="AQ82" s="83"/>
      <c r="AR82" s="83"/>
      <c r="AS82" s="83"/>
      <c r="AT82" s="83"/>
      <c r="AU82" s="83"/>
      <c r="AV82" s="83"/>
      <c r="AW82" s="83"/>
      <c r="AX82" s="83"/>
      <c r="AY82" s="83"/>
      <c r="AZ82" s="83"/>
      <c r="BA82" s="83"/>
      <c r="BB82" s="83"/>
      <c r="BC82" s="83"/>
      <c r="BD82" s="83"/>
      <c r="BE82" s="83"/>
      <c r="BF82" s="83"/>
      <c r="BG82" s="83"/>
      <c r="BH82" s="83"/>
    </row>
    <row r="83" spans="1:60">
      <c r="A83" s="83"/>
      <c r="B83" s="83"/>
      <c r="C83" s="83"/>
      <c r="D83" s="83"/>
      <c r="E83" s="83"/>
      <c r="F83" s="83"/>
      <c r="G83" s="83"/>
      <c r="H83" s="83"/>
      <c r="I83" s="83"/>
      <c r="J83" s="83"/>
      <c r="K83" s="83"/>
      <c r="L83" s="83"/>
      <c r="M83" s="83"/>
      <c r="N83" s="83"/>
      <c r="O83" s="83"/>
      <c r="P83" s="83"/>
      <c r="Q83" s="83"/>
      <c r="R83" s="83"/>
      <c r="S83" s="83"/>
      <c r="T83" s="83"/>
      <c r="U83" s="83"/>
      <c r="V83" s="83"/>
      <c r="W83" s="83"/>
      <c r="X83" s="83"/>
      <c r="Y83" s="83"/>
      <c r="Z83" s="83"/>
      <c r="AA83" s="83"/>
      <c r="AB83" s="83"/>
      <c r="AC83" s="83"/>
      <c r="AD83" s="83"/>
      <c r="AE83" s="83"/>
      <c r="AF83" s="83"/>
      <c r="AG83" s="83"/>
      <c r="AH83" s="83"/>
      <c r="AI83" s="83"/>
      <c r="AJ83" s="83"/>
      <c r="AK83" s="83"/>
      <c r="AL83" s="83"/>
      <c r="AM83" s="83"/>
      <c r="AN83" s="83"/>
      <c r="AO83" s="83"/>
      <c r="AP83" s="83"/>
      <c r="AQ83" s="83"/>
      <c r="AR83" s="83"/>
      <c r="AS83" s="83"/>
      <c r="AT83" s="83"/>
      <c r="AU83" s="83"/>
      <c r="AV83" s="83"/>
      <c r="AW83" s="83"/>
      <c r="AX83" s="83"/>
      <c r="AY83" s="83"/>
      <c r="AZ83" s="83"/>
      <c r="BA83" s="83"/>
      <c r="BB83" s="83"/>
      <c r="BC83" s="83"/>
      <c r="BD83" s="83"/>
      <c r="BE83" s="83"/>
      <c r="BF83" s="83"/>
      <c r="BG83" s="83"/>
      <c r="BH83" s="83"/>
    </row>
    <row r="84" spans="1:60">
      <c r="A84" s="83"/>
      <c r="B84" s="83"/>
      <c r="C84" s="83"/>
      <c r="D84" s="83"/>
      <c r="E84" s="83"/>
      <c r="F84" s="83"/>
      <c r="G84" s="83"/>
      <c r="H84" s="83"/>
      <c r="I84" s="83"/>
      <c r="J84" s="83"/>
      <c r="K84" s="83"/>
      <c r="L84" s="83"/>
      <c r="M84" s="83"/>
      <c r="N84" s="83"/>
      <c r="O84" s="83"/>
      <c r="P84" s="83"/>
      <c r="Q84" s="83"/>
      <c r="R84" s="83"/>
      <c r="S84" s="83"/>
      <c r="T84" s="83"/>
      <c r="U84" s="83"/>
      <c r="V84" s="83"/>
      <c r="W84" s="83"/>
      <c r="X84" s="83"/>
      <c r="Y84" s="83"/>
      <c r="Z84" s="83"/>
      <c r="AA84" s="83"/>
      <c r="AB84" s="83"/>
      <c r="AC84" s="83"/>
      <c r="AD84" s="83"/>
      <c r="AE84" s="83"/>
      <c r="AF84" s="83"/>
      <c r="AG84" s="83"/>
      <c r="AH84" s="83"/>
      <c r="AI84" s="83"/>
      <c r="AJ84" s="83"/>
      <c r="AK84" s="83"/>
      <c r="AL84" s="83"/>
      <c r="AM84" s="83"/>
      <c r="AN84" s="83"/>
      <c r="AO84" s="83"/>
      <c r="AP84" s="83"/>
      <c r="AQ84" s="83"/>
      <c r="AR84" s="83"/>
      <c r="AS84" s="83"/>
      <c r="AT84" s="83"/>
      <c r="AU84" s="83"/>
      <c r="AV84" s="83"/>
      <c r="AW84" s="83"/>
      <c r="AX84" s="83"/>
      <c r="AY84" s="83"/>
      <c r="AZ84" s="83"/>
      <c r="BA84" s="83"/>
      <c r="BB84" s="83"/>
      <c r="BC84" s="83"/>
      <c r="BD84" s="83"/>
      <c r="BE84" s="83"/>
      <c r="BF84" s="83"/>
      <c r="BG84" s="83"/>
      <c r="BH84" s="83"/>
    </row>
    <row r="85" spans="1:60">
      <c r="A85" s="83"/>
      <c r="B85" s="83"/>
      <c r="C85" s="83"/>
      <c r="D85" s="83"/>
      <c r="E85" s="83"/>
      <c r="F85" s="83"/>
      <c r="G85" s="83"/>
      <c r="H85" s="83"/>
      <c r="I85" s="83"/>
      <c r="J85" s="83"/>
      <c r="K85" s="83"/>
      <c r="L85" s="83"/>
      <c r="M85" s="83"/>
      <c r="N85" s="83"/>
      <c r="O85" s="83"/>
      <c r="P85" s="83"/>
      <c r="Q85" s="83"/>
      <c r="R85" s="83"/>
      <c r="S85" s="83"/>
      <c r="T85" s="83"/>
      <c r="U85" s="83"/>
      <c r="V85" s="83"/>
      <c r="W85" s="83"/>
      <c r="X85" s="83"/>
      <c r="Y85" s="83"/>
      <c r="Z85" s="83"/>
      <c r="AA85" s="83"/>
      <c r="AB85" s="83"/>
      <c r="AC85" s="83"/>
      <c r="AD85" s="83"/>
      <c r="AE85" s="83"/>
      <c r="AF85" s="83"/>
      <c r="AG85" s="83"/>
      <c r="AH85" s="83"/>
      <c r="AI85" s="83"/>
      <c r="AJ85" s="83"/>
      <c r="AK85" s="83"/>
      <c r="AL85" s="83"/>
      <c r="AM85" s="83"/>
      <c r="AN85" s="83"/>
      <c r="AO85" s="83"/>
      <c r="AP85" s="83"/>
      <c r="AQ85" s="83"/>
      <c r="AR85" s="83"/>
      <c r="AS85" s="83"/>
      <c r="AT85" s="83"/>
      <c r="AU85" s="83"/>
      <c r="AV85" s="83"/>
      <c r="AW85" s="83"/>
      <c r="AX85" s="83"/>
      <c r="AY85" s="83"/>
      <c r="AZ85" s="83"/>
      <c r="BA85" s="83"/>
      <c r="BB85" s="83"/>
      <c r="BC85" s="83"/>
      <c r="BD85" s="83"/>
      <c r="BE85" s="83"/>
      <c r="BF85" s="83"/>
      <c r="BG85" s="83"/>
      <c r="BH85" s="83"/>
    </row>
    <row r="86" spans="1:60">
      <c r="A86" s="83"/>
      <c r="B86" s="83"/>
      <c r="C86" s="83"/>
      <c r="D86" s="83"/>
      <c r="E86" s="83"/>
      <c r="F86" s="83"/>
      <c r="G86" s="83"/>
      <c r="H86" s="83"/>
      <c r="I86" s="83"/>
      <c r="J86" s="83"/>
      <c r="K86" s="83"/>
      <c r="L86" s="83"/>
      <c r="M86" s="83"/>
      <c r="N86" s="83"/>
      <c r="O86" s="83"/>
      <c r="P86" s="83"/>
      <c r="Q86" s="83"/>
      <c r="R86" s="83"/>
      <c r="S86" s="83"/>
      <c r="T86" s="83"/>
      <c r="U86" s="83"/>
      <c r="V86" s="83"/>
      <c r="W86" s="83"/>
      <c r="X86" s="83"/>
      <c r="Y86" s="83"/>
      <c r="Z86" s="83"/>
      <c r="AA86" s="83"/>
      <c r="AB86" s="83"/>
      <c r="AC86" s="83"/>
      <c r="AD86" s="83"/>
      <c r="AE86" s="83"/>
      <c r="AF86" s="83"/>
      <c r="AG86" s="83"/>
      <c r="AH86" s="83"/>
      <c r="AI86" s="83"/>
      <c r="AJ86" s="83"/>
      <c r="AK86" s="83"/>
      <c r="AL86" s="83"/>
      <c r="AM86" s="83"/>
      <c r="AN86" s="83"/>
      <c r="AO86" s="83"/>
      <c r="AP86" s="83"/>
      <c r="AQ86" s="83"/>
      <c r="AR86" s="83"/>
      <c r="AS86" s="83"/>
      <c r="AT86" s="83"/>
      <c r="AU86" s="83"/>
      <c r="AV86" s="83"/>
      <c r="AW86" s="83"/>
      <c r="AX86" s="83"/>
      <c r="AY86" s="83"/>
      <c r="AZ86" s="83"/>
      <c r="BA86" s="83"/>
      <c r="BB86" s="83"/>
      <c r="BC86" s="83"/>
      <c r="BD86" s="83"/>
      <c r="BE86" s="83"/>
      <c r="BF86" s="83"/>
      <c r="BG86" s="83"/>
      <c r="BH86" s="83"/>
    </row>
    <row r="87" spans="1:60">
      <c r="A87" s="83"/>
      <c r="B87" s="83"/>
      <c r="C87" s="83"/>
      <c r="D87" s="83"/>
      <c r="E87" s="83"/>
      <c r="F87" s="83"/>
      <c r="G87" s="83"/>
      <c r="H87" s="83"/>
      <c r="I87" s="83"/>
      <c r="J87" s="83"/>
      <c r="K87" s="83"/>
      <c r="L87" s="83"/>
      <c r="M87" s="83"/>
      <c r="N87" s="83"/>
      <c r="O87" s="83"/>
      <c r="P87" s="83"/>
      <c r="Q87" s="83"/>
      <c r="R87" s="83"/>
      <c r="S87" s="83"/>
      <c r="T87" s="83"/>
      <c r="U87" s="83"/>
      <c r="V87" s="83"/>
      <c r="W87" s="83"/>
      <c r="X87" s="83"/>
      <c r="Y87" s="83"/>
      <c r="Z87" s="83"/>
      <c r="AA87" s="83"/>
      <c r="AB87" s="83"/>
      <c r="AC87" s="83"/>
      <c r="AD87" s="83"/>
      <c r="AE87" s="83"/>
      <c r="AF87" s="83"/>
      <c r="AG87" s="83"/>
      <c r="AH87" s="83"/>
      <c r="AI87" s="83"/>
      <c r="AJ87" s="83"/>
      <c r="AK87" s="83"/>
      <c r="AL87" s="83"/>
      <c r="AM87" s="83"/>
      <c r="AN87" s="83"/>
      <c r="AO87" s="83"/>
      <c r="AP87" s="83"/>
      <c r="AQ87" s="83"/>
      <c r="AR87" s="83"/>
      <c r="AS87" s="83"/>
      <c r="AT87" s="83"/>
      <c r="AU87" s="83"/>
      <c r="AV87" s="83"/>
      <c r="AW87" s="83"/>
      <c r="AX87" s="83"/>
      <c r="AY87" s="83"/>
      <c r="AZ87" s="83"/>
      <c r="BA87" s="83"/>
      <c r="BB87" s="83"/>
      <c r="BC87" s="83"/>
      <c r="BD87" s="83"/>
      <c r="BE87" s="83"/>
      <c r="BF87" s="83"/>
      <c r="BG87" s="83"/>
      <c r="BH87" s="83"/>
    </row>
    <row r="88" spans="1:60">
      <c r="A88" s="83"/>
      <c r="B88" s="83"/>
      <c r="C88" s="83"/>
      <c r="D88" s="83"/>
      <c r="E88" s="83"/>
      <c r="F88" s="83"/>
      <c r="G88" s="83"/>
      <c r="H88" s="83"/>
      <c r="I88" s="83"/>
      <c r="J88" s="83"/>
      <c r="K88" s="83"/>
      <c r="L88" s="83"/>
      <c r="M88" s="83"/>
      <c r="N88" s="83"/>
      <c r="O88" s="83"/>
      <c r="P88" s="83"/>
      <c r="Q88" s="83"/>
      <c r="R88" s="83"/>
      <c r="S88" s="83"/>
      <c r="T88" s="83"/>
      <c r="U88" s="83"/>
      <c r="V88" s="83"/>
      <c r="W88" s="83"/>
      <c r="X88" s="83"/>
      <c r="Y88" s="83"/>
      <c r="Z88" s="83"/>
      <c r="AA88" s="83"/>
      <c r="AB88" s="83"/>
      <c r="AC88" s="83"/>
      <c r="AD88" s="83"/>
      <c r="AE88" s="83"/>
      <c r="AF88" s="83"/>
      <c r="AG88" s="83"/>
      <c r="AH88" s="83"/>
      <c r="AI88" s="83"/>
      <c r="AJ88" s="83"/>
      <c r="AK88" s="83"/>
      <c r="AL88" s="83"/>
      <c r="AM88" s="83"/>
      <c r="AN88" s="83"/>
      <c r="AO88" s="83"/>
      <c r="AP88" s="83"/>
      <c r="AQ88" s="83"/>
      <c r="AR88" s="83"/>
      <c r="AS88" s="83"/>
      <c r="AT88" s="83"/>
      <c r="AU88" s="83"/>
      <c r="AV88" s="83"/>
      <c r="AW88" s="83"/>
      <c r="AX88" s="83"/>
      <c r="AY88" s="83"/>
      <c r="AZ88" s="83"/>
      <c r="BA88" s="83"/>
      <c r="BB88" s="83"/>
      <c r="BC88" s="83"/>
      <c r="BD88" s="83"/>
      <c r="BE88" s="83"/>
      <c r="BF88" s="83"/>
      <c r="BG88" s="83"/>
      <c r="BH88" s="83"/>
    </row>
    <row r="89" spans="1:60">
      <c r="A89" s="83"/>
      <c r="B89" s="83"/>
      <c r="C89" s="83"/>
      <c r="D89" s="83"/>
      <c r="E89" s="83"/>
      <c r="F89" s="83"/>
      <c r="G89" s="83"/>
      <c r="H89" s="83"/>
      <c r="I89" s="83"/>
      <c r="J89" s="83"/>
      <c r="K89" s="83"/>
      <c r="L89" s="83"/>
      <c r="M89" s="83"/>
      <c r="N89" s="83"/>
      <c r="O89" s="83"/>
      <c r="P89" s="83"/>
      <c r="Q89" s="83"/>
      <c r="R89" s="83"/>
      <c r="S89" s="83"/>
      <c r="T89" s="83"/>
      <c r="U89" s="83"/>
      <c r="V89" s="83"/>
      <c r="W89" s="83"/>
      <c r="X89" s="83"/>
      <c r="Y89" s="83"/>
      <c r="Z89" s="83"/>
      <c r="AA89" s="83"/>
      <c r="AB89" s="83"/>
      <c r="AC89" s="83"/>
      <c r="AD89" s="83"/>
      <c r="AE89" s="83"/>
      <c r="AF89" s="83"/>
      <c r="AG89" s="83"/>
      <c r="AH89" s="83"/>
      <c r="AI89" s="83"/>
      <c r="AJ89" s="83"/>
      <c r="AK89" s="83"/>
      <c r="AL89" s="83"/>
      <c r="AM89" s="83"/>
      <c r="AN89" s="83"/>
      <c r="AO89" s="83"/>
      <c r="AP89" s="83"/>
      <c r="AQ89" s="83"/>
      <c r="AR89" s="83"/>
      <c r="AS89" s="83"/>
      <c r="AT89" s="83"/>
      <c r="AU89" s="83"/>
      <c r="AV89" s="83"/>
      <c r="AW89" s="83"/>
      <c r="AX89" s="83"/>
      <c r="AY89" s="83"/>
      <c r="AZ89" s="83"/>
      <c r="BA89" s="83"/>
      <c r="BB89" s="83"/>
      <c r="BC89" s="83"/>
      <c r="BD89" s="83"/>
      <c r="BE89" s="83"/>
      <c r="BF89" s="83"/>
      <c r="BG89" s="83"/>
      <c r="BH89" s="83"/>
    </row>
    <row r="90" spans="1:60">
      <c r="A90" s="83"/>
      <c r="B90" s="83"/>
      <c r="C90" s="83"/>
      <c r="D90" s="83"/>
      <c r="E90" s="83"/>
      <c r="F90" s="83"/>
      <c r="G90" s="83"/>
      <c r="H90" s="83"/>
      <c r="I90" s="83"/>
      <c r="J90" s="83"/>
      <c r="K90" s="83"/>
      <c r="L90" s="83"/>
      <c r="M90" s="83"/>
      <c r="N90" s="83"/>
      <c r="O90" s="83"/>
      <c r="P90" s="83"/>
      <c r="Q90" s="83"/>
      <c r="R90" s="83"/>
      <c r="S90" s="83"/>
      <c r="T90" s="83"/>
      <c r="U90" s="83"/>
      <c r="V90" s="83"/>
      <c r="W90" s="83"/>
      <c r="X90" s="83"/>
      <c r="Y90" s="83"/>
      <c r="Z90" s="83"/>
      <c r="AA90" s="83"/>
      <c r="AB90" s="83"/>
      <c r="AC90" s="83"/>
      <c r="AD90" s="83"/>
      <c r="AE90" s="83"/>
      <c r="AF90" s="83"/>
      <c r="AG90" s="83"/>
      <c r="AH90" s="83"/>
      <c r="AI90" s="83"/>
      <c r="AJ90" s="83"/>
      <c r="AK90" s="83"/>
      <c r="AL90" s="83"/>
      <c r="AM90" s="83"/>
      <c r="AN90" s="83"/>
      <c r="AO90" s="83"/>
      <c r="AP90" s="83"/>
      <c r="AQ90" s="83"/>
      <c r="AR90" s="83"/>
      <c r="AS90" s="83"/>
      <c r="AT90" s="83"/>
      <c r="AU90" s="83"/>
      <c r="AV90" s="83"/>
      <c r="AW90" s="83"/>
      <c r="AX90" s="83"/>
      <c r="AY90" s="83"/>
      <c r="AZ90" s="83"/>
      <c r="BA90" s="83"/>
      <c r="BB90" s="83"/>
      <c r="BC90" s="83"/>
      <c r="BD90" s="83"/>
      <c r="BE90" s="83"/>
      <c r="BF90" s="83"/>
      <c r="BG90" s="83"/>
      <c r="BH90" s="83"/>
    </row>
    <row r="91" spans="1:60">
      <c r="A91" s="83"/>
      <c r="B91" s="83"/>
      <c r="C91" s="83"/>
      <c r="D91" s="83"/>
      <c r="E91" s="83"/>
      <c r="F91" s="83"/>
      <c r="G91" s="83"/>
      <c r="H91" s="83"/>
      <c r="I91" s="83"/>
      <c r="J91" s="83"/>
      <c r="K91" s="83"/>
      <c r="L91" s="83"/>
      <c r="M91" s="83"/>
      <c r="N91" s="83"/>
      <c r="O91" s="83"/>
      <c r="P91" s="83"/>
      <c r="Q91" s="83"/>
      <c r="R91" s="83"/>
      <c r="S91" s="83"/>
      <c r="T91" s="83"/>
      <c r="U91" s="83"/>
      <c r="V91" s="83"/>
      <c r="W91" s="83"/>
      <c r="X91" s="83"/>
      <c r="Y91" s="83"/>
      <c r="Z91" s="83"/>
      <c r="AA91" s="83"/>
      <c r="AB91" s="83"/>
      <c r="AC91" s="83"/>
      <c r="AD91" s="83"/>
      <c r="AE91" s="83"/>
      <c r="AF91" s="83"/>
      <c r="AG91" s="83"/>
      <c r="AH91" s="83"/>
      <c r="AI91" s="83"/>
      <c r="AJ91" s="83"/>
      <c r="AK91" s="83"/>
      <c r="AL91" s="83"/>
      <c r="AM91" s="83"/>
      <c r="AN91" s="83"/>
      <c r="AO91" s="83"/>
      <c r="AP91" s="83"/>
      <c r="AQ91" s="83"/>
      <c r="AR91" s="83"/>
      <c r="AS91" s="83"/>
      <c r="AT91" s="83"/>
      <c r="AU91" s="83"/>
      <c r="AV91" s="83"/>
      <c r="AW91" s="83"/>
      <c r="AX91" s="83"/>
      <c r="AY91" s="83"/>
      <c r="AZ91" s="83"/>
      <c r="BA91" s="83"/>
      <c r="BB91" s="83"/>
      <c r="BC91" s="83"/>
      <c r="BD91" s="83"/>
      <c r="BE91" s="83"/>
      <c r="BF91" s="83"/>
      <c r="BG91" s="83"/>
      <c r="BH91" s="83"/>
    </row>
    <row r="92" spans="1:60">
      <c r="A92" s="83"/>
      <c r="B92" s="83"/>
      <c r="C92" s="83"/>
      <c r="D92" s="83"/>
      <c r="E92" s="83"/>
      <c r="F92" s="83"/>
      <c r="G92" s="83"/>
      <c r="H92" s="83"/>
      <c r="I92" s="83"/>
      <c r="J92" s="83"/>
      <c r="K92" s="83"/>
      <c r="L92" s="83"/>
      <c r="M92" s="83"/>
      <c r="N92" s="83"/>
      <c r="O92" s="83"/>
      <c r="P92" s="83"/>
      <c r="Q92" s="83"/>
      <c r="R92" s="83"/>
      <c r="S92" s="83"/>
      <c r="T92" s="83"/>
      <c r="U92" s="83"/>
      <c r="V92" s="83"/>
      <c r="W92" s="83"/>
      <c r="X92" s="83"/>
      <c r="Y92" s="83"/>
      <c r="Z92" s="83"/>
      <c r="AA92" s="83"/>
      <c r="AB92" s="83"/>
      <c r="AC92" s="83"/>
      <c r="AD92" s="83"/>
      <c r="AE92" s="83"/>
      <c r="AF92" s="83"/>
      <c r="AG92" s="83"/>
      <c r="AH92" s="83"/>
      <c r="AI92" s="83"/>
      <c r="AJ92" s="83"/>
      <c r="AK92" s="83"/>
      <c r="AL92" s="83"/>
      <c r="AM92" s="83"/>
      <c r="AN92" s="83"/>
      <c r="AO92" s="83"/>
      <c r="AP92" s="83"/>
      <c r="AQ92" s="83"/>
      <c r="AR92" s="83"/>
      <c r="AS92" s="83"/>
      <c r="AT92" s="83"/>
      <c r="AU92" s="83"/>
      <c r="AV92" s="83"/>
      <c r="AW92" s="83"/>
      <c r="AX92" s="83"/>
      <c r="AY92" s="83"/>
      <c r="AZ92" s="83"/>
      <c r="BA92" s="83"/>
      <c r="BB92" s="83"/>
      <c r="BC92" s="83"/>
      <c r="BD92" s="83"/>
      <c r="BE92" s="83"/>
      <c r="BF92" s="83"/>
      <c r="BG92" s="83"/>
      <c r="BH92" s="83"/>
    </row>
    <row r="93" spans="1:60">
      <c r="A93" s="83"/>
      <c r="B93" s="83"/>
      <c r="C93" s="83"/>
      <c r="D93" s="83"/>
      <c r="E93" s="83"/>
      <c r="F93" s="83"/>
      <c r="G93" s="83"/>
      <c r="H93" s="83"/>
      <c r="I93" s="83"/>
      <c r="J93" s="83"/>
      <c r="K93" s="83"/>
      <c r="L93" s="83"/>
      <c r="M93" s="83"/>
      <c r="N93" s="83"/>
      <c r="O93" s="83"/>
      <c r="P93" s="83"/>
      <c r="Q93" s="83"/>
      <c r="R93" s="83"/>
      <c r="S93" s="83"/>
      <c r="T93" s="83"/>
      <c r="U93" s="83"/>
      <c r="V93" s="83"/>
      <c r="W93" s="83"/>
      <c r="X93" s="83"/>
      <c r="Y93" s="83"/>
      <c r="Z93" s="83"/>
      <c r="AA93" s="83"/>
      <c r="AB93" s="83"/>
      <c r="AC93" s="83"/>
      <c r="AD93" s="83"/>
      <c r="AE93" s="83"/>
      <c r="AF93" s="83"/>
      <c r="AG93" s="83"/>
      <c r="AH93" s="83"/>
      <c r="AI93" s="83"/>
      <c r="AJ93" s="83"/>
      <c r="AK93" s="83"/>
      <c r="AL93" s="83"/>
      <c r="AM93" s="83"/>
      <c r="AN93" s="83"/>
      <c r="AO93" s="83"/>
      <c r="AP93" s="83"/>
      <c r="AQ93" s="83"/>
      <c r="AR93" s="83"/>
      <c r="AS93" s="83"/>
      <c r="AT93" s="83"/>
      <c r="AU93" s="83"/>
      <c r="AV93" s="83"/>
      <c r="AW93" s="83"/>
      <c r="AX93" s="83"/>
      <c r="AY93" s="83"/>
      <c r="AZ93" s="83"/>
      <c r="BA93" s="83"/>
      <c r="BB93" s="83"/>
      <c r="BC93" s="83"/>
      <c r="BD93" s="83"/>
      <c r="BE93" s="83"/>
      <c r="BF93" s="83"/>
      <c r="BG93" s="83"/>
      <c r="BH93" s="83"/>
    </row>
    <row r="94" spans="1:60">
      <c r="A94" s="83"/>
      <c r="B94" s="83"/>
      <c r="C94" s="83"/>
      <c r="D94" s="83"/>
      <c r="E94" s="83"/>
      <c r="F94" s="83"/>
      <c r="G94" s="83"/>
      <c r="H94" s="83"/>
      <c r="I94" s="83"/>
      <c r="J94" s="83"/>
      <c r="K94" s="83"/>
      <c r="L94" s="83"/>
      <c r="M94" s="83"/>
      <c r="N94" s="83"/>
      <c r="O94" s="83"/>
      <c r="P94" s="83"/>
      <c r="Q94" s="83"/>
      <c r="R94" s="83"/>
      <c r="S94" s="83"/>
      <c r="T94" s="83"/>
      <c r="U94" s="83"/>
      <c r="V94" s="83"/>
      <c r="W94" s="83"/>
      <c r="X94" s="83"/>
      <c r="Y94" s="83"/>
      <c r="Z94" s="83"/>
      <c r="AA94" s="83"/>
      <c r="AB94" s="83"/>
      <c r="AC94" s="83"/>
      <c r="AD94" s="83"/>
      <c r="AE94" s="83"/>
      <c r="AF94" s="83"/>
      <c r="AG94" s="83"/>
      <c r="AH94" s="83"/>
      <c r="AI94" s="83"/>
      <c r="AJ94" s="83"/>
      <c r="AK94" s="83"/>
      <c r="AL94" s="83"/>
      <c r="AM94" s="83"/>
      <c r="AN94" s="83"/>
      <c r="AO94" s="83"/>
      <c r="AP94" s="83"/>
      <c r="AQ94" s="83"/>
      <c r="AR94" s="83"/>
      <c r="AS94" s="83"/>
      <c r="AT94" s="83"/>
      <c r="AU94" s="83"/>
      <c r="AV94" s="83"/>
      <c r="AW94" s="83"/>
      <c r="AX94" s="83"/>
      <c r="AY94" s="83"/>
      <c r="AZ94" s="83"/>
      <c r="BA94" s="83"/>
      <c r="BB94" s="83"/>
      <c r="BC94" s="83"/>
      <c r="BD94" s="83"/>
      <c r="BE94" s="83"/>
      <c r="BF94" s="83"/>
      <c r="BG94" s="83"/>
      <c r="BH94" s="83"/>
    </row>
    <row r="95" spans="1:60">
      <c r="A95" s="83"/>
      <c r="B95" s="83"/>
      <c r="C95" s="83"/>
      <c r="D95" s="83"/>
      <c r="E95" s="83"/>
      <c r="F95" s="83"/>
      <c r="G95" s="83"/>
      <c r="H95" s="83"/>
      <c r="I95" s="83"/>
      <c r="J95" s="83"/>
      <c r="K95" s="83"/>
      <c r="L95" s="83"/>
      <c r="M95" s="83"/>
      <c r="N95" s="83"/>
      <c r="O95" s="83"/>
      <c r="P95" s="83"/>
      <c r="Q95" s="83"/>
      <c r="R95" s="83"/>
      <c r="S95" s="83"/>
      <c r="T95" s="83"/>
      <c r="U95" s="83"/>
      <c r="V95" s="83"/>
      <c r="W95" s="83"/>
      <c r="X95" s="83"/>
      <c r="Y95" s="83"/>
      <c r="Z95" s="83"/>
      <c r="AA95" s="83"/>
      <c r="AB95" s="83"/>
      <c r="AC95" s="83"/>
      <c r="AD95" s="83"/>
      <c r="AE95" s="83"/>
      <c r="AF95" s="83"/>
      <c r="AG95" s="83"/>
      <c r="AH95" s="83"/>
      <c r="AI95" s="83"/>
      <c r="AJ95" s="83"/>
      <c r="AK95" s="83"/>
      <c r="AL95" s="83"/>
      <c r="AM95" s="83"/>
      <c r="AN95" s="83"/>
      <c r="AO95" s="83"/>
      <c r="AP95" s="83"/>
      <c r="AQ95" s="83"/>
      <c r="AR95" s="83"/>
      <c r="AS95" s="83"/>
      <c r="AT95" s="83"/>
      <c r="AU95" s="83"/>
      <c r="AV95" s="83"/>
      <c r="AW95" s="83"/>
      <c r="AX95" s="83"/>
      <c r="AY95" s="83"/>
      <c r="AZ95" s="83"/>
      <c r="BA95" s="83"/>
      <c r="BB95" s="83"/>
      <c r="BC95" s="83"/>
      <c r="BD95" s="83"/>
      <c r="BE95" s="83"/>
      <c r="BF95" s="83"/>
      <c r="BG95" s="83"/>
      <c r="BH95" s="83"/>
    </row>
    <row r="96" spans="1:60">
      <c r="A96" s="83"/>
      <c r="B96" s="83"/>
      <c r="C96" s="83"/>
      <c r="D96" s="83"/>
      <c r="E96" s="83"/>
      <c r="F96" s="83"/>
      <c r="G96" s="83"/>
      <c r="H96" s="83"/>
      <c r="I96" s="83"/>
      <c r="J96" s="83"/>
      <c r="K96" s="83"/>
      <c r="L96" s="83"/>
      <c r="M96" s="83"/>
      <c r="N96" s="83"/>
      <c r="O96" s="83"/>
      <c r="P96" s="83"/>
      <c r="Q96" s="83"/>
      <c r="R96" s="83"/>
      <c r="S96" s="83"/>
      <c r="T96" s="83"/>
      <c r="U96" s="83"/>
      <c r="V96" s="83"/>
      <c r="W96" s="83"/>
      <c r="X96" s="83"/>
      <c r="Y96" s="83"/>
      <c r="Z96" s="83"/>
      <c r="AA96" s="83"/>
      <c r="AB96" s="83"/>
      <c r="AC96" s="83"/>
      <c r="AD96" s="83"/>
      <c r="AE96" s="83"/>
      <c r="AF96" s="83"/>
      <c r="AG96" s="83"/>
      <c r="AH96" s="83"/>
      <c r="AI96" s="83"/>
      <c r="AJ96" s="83"/>
      <c r="AK96" s="83"/>
      <c r="AL96" s="83"/>
      <c r="AM96" s="83"/>
      <c r="AN96" s="83"/>
      <c r="AO96" s="83"/>
      <c r="AP96" s="83"/>
      <c r="AQ96" s="83"/>
      <c r="AR96" s="83"/>
      <c r="AS96" s="83"/>
      <c r="AT96" s="83"/>
      <c r="AU96" s="83"/>
      <c r="AV96" s="83"/>
      <c r="AW96" s="83"/>
      <c r="AX96" s="83"/>
      <c r="AY96" s="83"/>
      <c r="AZ96" s="83"/>
      <c r="BA96" s="83"/>
      <c r="BB96" s="83"/>
      <c r="BC96" s="83"/>
      <c r="BD96" s="83"/>
      <c r="BE96" s="83"/>
      <c r="BF96" s="83"/>
      <c r="BG96" s="83"/>
      <c r="BH96" s="83"/>
    </row>
    <row r="97" spans="1:60">
      <c r="A97" s="83"/>
      <c r="B97" s="83"/>
      <c r="C97" s="83"/>
      <c r="D97" s="83"/>
      <c r="E97" s="83"/>
      <c r="F97" s="83"/>
      <c r="G97" s="83"/>
      <c r="H97" s="83"/>
      <c r="I97" s="83"/>
      <c r="J97" s="83"/>
      <c r="K97" s="83"/>
      <c r="L97" s="83"/>
      <c r="M97" s="83"/>
      <c r="N97" s="83"/>
      <c r="O97" s="83"/>
      <c r="P97" s="83"/>
      <c r="Q97" s="83"/>
      <c r="R97" s="83"/>
      <c r="S97" s="83"/>
      <c r="T97" s="83"/>
      <c r="U97" s="83"/>
      <c r="V97" s="83"/>
      <c r="W97" s="83"/>
      <c r="X97" s="83"/>
      <c r="Y97" s="83"/>
      <c r="Z97" s="83"/>
      <c r="AA97" s="83"/>
      <c r="AB97" s="83"/>
      <c r="AC97" s="83"/>
      <c r="AD97" s="83"/>
      <c r="AE97" s="83"/>
      <c r="AF97" s="83"/>
      <c r="AG97" s="83"/>
      <c r="AH97" s="83"/>
      <c r="AI97" s="83"/>
      <c r="AJ97" s="83"/>
      <c r="AK97" s="83"/>
      <c r="AL97" s="83"/>
      <c r="AM97" s="83"/>
      <c r="AN97" s="83"/>
      <c r="AO97" s="83"/>
      <c r="AP97" s="83"/>
      <c r="AQ97" s="83"/>
      <c r="AR97" s="83"/>
      <c r="AS97" s="83"/>
      <c r="AT97" s="83"/>
      <c r="AU97" s="83"/>
      <c r="AV97" s="83"/>
      <c r="AW97" s="83"/>
      <c r="AX97" s="83"/>
      <c r="AY97" s="83"/>
      <c r="AZ97" s="83"/>
      <c r="BA97" s="83"/>
      <c r="BB97" s="83"/>
      <c r="BC97" s="83"/>
      <c r="BD97" s="83"/>
      <c r="BE97" s="83"/>
      <c r="BF97" s="83"/>
      <c r="BG97" s="83"/>
      <c r="BH97" s="83"/>
    </row>
    <row r="98" spans="1:60">
      <c r="A98" s="83"/>
      <c r="B98" s="83"/>
      <c r="C98" s="83"/>
      <c r="D98" s="83"/>
      <c r="E98" s="83"/>
      <c r="F98" s="83"/>
      <c r="G98" s="83"/>
      <c r="H98" s="83"/>
      <c r="I98" s="83"/>
      <c r="J98" s="83"/>
      <c r="K98" s="83"/>
      <c r="L98" s="83"/>
      <c r="M98" s="83"/>
      <c r="N98" s="83"/>
      <c r="O98" s="83"/>
      <c r="P98" s="83"/>
      <c r="Q98" s="83"/>
      <c r="R98" s="83"/>
      <c r="S98" s="83"/>
      <c r="T98" s="83"/>
      <c r="U98" s="83"/>
      <c r="V98" s="83"/>
      <c r="W98" s="83"/>
      <c r="X98" s="83"/>
      <c r="Y98" s="83"/>
      <c r="Z98" s="83"/>
      <c r="AA98" s="83"/>
      <c r="AB98" s="83"/>
      <c r="AC98" s="83"/>
      <c r="AD98" s="83"/>
      <c r="AE98" s="83"/>
      <c r="AF98" s="83"/>
      <c r="AG98" s="83"/>
      <c r="AH98" s="83"/>
      <c r="AI98" s="83"/>
      <c r="AJ98" s="83"/>
      <c r="AK98" s="83"/>
      <c r="AL98" s="83"/>
      <c r="AM98" s="83"/>
      <c r="AN98" s="83"/>
      <c r="AO98" s="83"/>
      <c r="AP98" s="83"/>
      <c r="AQ98" s="83"/>
      <c r="AR98" s="83"/>
      <c r="AS98" s="83"/>
      <c r="AT98" s="83"/>
      <c r="AU98" s="83"/>
      <c r="AV98" s="83"/>
      <c r="AW98" s="83"/>
      <c r="AX98" s="83"/>
      <c r="AY98" s="83"/>
      <c r="AZ98" s="83"/>
      <c r="BA98" s="83"/>
      <c r="BB98" s="83"/>
      <c r="BC98" s="83"/>
      <c r="BD98" s="83"/>
      <c r="BE98" s="83"/>
      <c r="BF98" s="83"/>
      <c r="BG98" s="83"/>
      <c r="BH98" s="83"/>
    </row>
    <row r="99" spans="1:60">
      <c r="A99" s="83"/>
      <c r="B99" s="83"/>
      <c r="C99" s="83"/>
      <c r="D99" s="83"/>
      <c r="E99" s="83"/>
      <c r="F99" s="83"/>
      <c r="G99" s="83"/>
      <c r="H99" s="83"/>
      <c r="I99" s="83"/>
      <c r="J99" s="83"/>
      <c r="K99" s="83"/>
      <c r="L99" s="83"/>
      <c r="M99" s="83"/>
      <c r="N99" s="83"/>
      <c r="O99" s="83"/>
      <c r="P99" s="83"/>
      <c r="Q99" s="83"/>
      <c r="R99" s="83"/>
      <c r="S99" s="83"/>
      <c r="T99" s="83"/>
      <c r="U99" s="83"/>
      <c r="V99" s="83"/>
      <c r="W99" s="83"/>
      <c r="X99" s="83"/>
      <c r="Y99" s="83"/>
      <c r="Z99" s="83"/>
      <c r="AA99" s="83"/>
      <c r="AB99" s="83"/>
      <c r="AC99" s="83"/>
      <c r="AD99" s="83"/>
      <c r="AE99" s="83"/>
      <c r="AF99" s="83"/>
      <c r="AG99" s="83"/>
      <c r="AH99" s="83"/>
      <c r="AI99" s="83"/>
      <c r="AJ99" s="83"/>
      <c r="AK99" s="83"/>
      <c r="AL99" s="83"/>
      <c r="AM99" s="83"/>
      <c r="AN99" s="83"/>
      <c r="AO99" s="83"/>
      <c r="AP99" s="83"/>
      <c r="AQ99" s="83"/>
      <c r="AR99" s="83"/>
      <c r="AS99" s="83"/>
      <c r="AT99" s="83"/>
      <c r="AU99" s="83"/>
      <c r="AV99" s="83"/>
      <c r="AW99" s="83"/>
      <c r="AX99" s="83"/>
      <c r="AY99" s="83"/>
      <c r="AZ99" s="83"/>
      <c r="BA99" s="83"/>
      <c r="BB99" s="83"/>
      <c r="BC99" s="83"/>
      <c r="BD99" s="83"/>
      <c r="BE99" s="83"/>
      <c r="BF99" s="83"/>
      <c r="BG99" s="83"/>
      <c r="BH99" s="83"/>
    </row>
    <row r="100" spans="1:60">
      <c r="A100" s="83"/>
      <c r="B100" s="83"/>
      <c r="C100" s="83"/>
      <c r="D100" s="83"/>
      <c r="E100" s="83"/>
      <c r="F100" s="83"/>
      <c r="G100" s="83"/>
      <c r="H100" s="83"/>
      <c r="I100" s="83"/>
      <c r="J100" s="83"/>
      <c r="K100" s="83"/>
      <c r="L100" s="83"/>
      <c r="M100" s="83"/>
      <c r="N100" s="83"/>
      <c r="O100" s="83"/>
      <c r="P100" s="83"/>
      <c r="Q100" s="83"/>
      <c r="R100" s="83"/>
      <c r="S100" s="83"/>
      <c r="T100" s="83"/>
      <c r="U100" s="83"/>
      <c r="V100" s="83"/>
      <c r="W100" s="83"/>
      <c r="X100" s="83"/>
      <c r="Y100" s="83"/>
      <c r="Z100" s="83"/>
      <c r="AA100" s="83"/>
      <c r="AB100" s="83"/>
      <c r="AC100" s="83"/>
      <c r="AD100" s="83"/>
      <c r="AE100" s="83"/>
      <c r="AF100" s="83"/>
      <c r="AG100" s="83"/>
      <c r="AH100" s="83"/>
      <c r="AI100" s="83"/>
      <c r="AJ100" s="83"/>
      <c r="AK100" s="83"/>
      <c r="AL100" s="83"/>
      <c r="AM100" s="83"/>
      <c r="AN100" s="83"/>
      <c r="AO100" s="83"/>
      <c r="AP100" s="83"/>
      <c r="AQ100" s="83"/>
      <c r="AR100" s="83"/>
      <c r="AS100" s="83"/>
      <c r="AT100" s="83"/>
      <c r="AU100" s="83"/>
      <c r="AV100" s="83"/>
      <c r="AW100" s="83"/>
      <c r="AX100" s="83"/>
      <c r="AY100" s="83"/>
      <c r="AZ100" s="83"/>
      <c r="BA100" s="83"/>
      <c r="BB100" s="83"/>
      <c r="BC100" s="83"/>
      <c r="BD100" s="83"/>
      <c r="BE100" s="83"/>
      <c r="BF100" s="83"/>
      <c r="BG100" s="83"/>
      <c r="BH100" s="83"/>
    </row>
    <row r="101" spans="1:60">
      <c r="A101" s="83"/>
      <c r="B101" s="83"/>
      <c r="C101" s="83"/>
      <c r="D101" s="83"/>
      <c r="E101" s="83"/>
      <c r="F101" s="83"/>
      <c r="G101" s="83"/>
      <c r="H101" s="83"/>
      <c r="I101" s="83"/>
      <c r="J101" s="83"/>
      <c r="K101" s="83"/>
      <c r="L101" s="83"/>
      <c r="M101" s="83"/>
      <c r="N101" s="83"/>
      <c r="O101" s="83"/>
      <c r="P101" s="83"/>
      <c r="Q101" s="83"/>
      <c r="R101" s="83"/>
      <c r="S101" s="83"/>
      <c r="T101" s="83"/>
      <c r="U101" s="83"/>
      <c r="V101" s="83"/>
      <c r="W101" s="83"/>
      <c r="X101" s="83"/>
      <c r="Y101" s="83"/>
      <c r="Z101" s="83"/>
      <c r="AA101" s="83"/>
      <c r="AB101" s="83"/>
      <c r="AC101" s="83"/>
      <c r="AD101" s="83"/>
      <c r="AE101" s="83"/>
      <c r="AF101" s="83"/>
      <c r="AG101" s="83"/>
      <c r="AH101" s="83"/>
      <c r="AI101" s="83"/>
      <c r="AJ101" s="83"/>
      <c r="AK101" s="83"/>
      <c r="AL101" s="83"/>
      <c r="AM101" s="83"/>
      <c r="AN101" s="83"/>
      <c r="AO101" s="83"/>
      <c r="AP101" s="83"/>
      <c r="AQ101" s="83"/>
      <c r="AR101" s="83"/>
      <c r="AS101" s="83"/>
      <c r="AT101" s="83"/>
      <c r="AU101" s="83"/>
      <c r="AV101" s="83"/>
      <c r="AW101" s="83"/>
      <c r="AX101" s="83"/>
      <c r="AY101" s="83"/>
      <c r="AZ101" s="83"/>
      <c r="BA101" s="83"/>
      <c r="BB101" s="83"/>
      <c r="BC101" s="83"/>
      <c r="BD101" s="83"/>
      <c r="BE101" s="83"/>
      <c r="BF101" s="83"/>
      <c r="BG101" s="83"/>
      <c r="BH101" s="83"/>
    </row>
    <row r="102" spans="1:60">
      <c r="A102" s="83"/>
      <c r="B102" s="83"/>
      <c r="C102" s="83"/>
      <c r="D102" s="83"/>
      <c r="E102" s="83"/>
      <c r="F102" s="83"/>
      <c r="G102" s="83"/>
      <c r="H102" s="83"/>
      <c r="I102" s="83"/>
      <c r="J102" s="83"/>
      <c r="K102" s="83"/>
      <c r="L102" s="83"/>
      <c r="M102" s="83"/>
      <c r="N102" s="83"/>
      <c r="O102" s="83"/>
      <c r="P102" s="83"/>
      <c r="Q102" s="83"/>
      <c r="R102" s="83"/>
      <c r="S102" s="83"/>
      <c r="T102" s="83"/>
      <c r="U102" s="83"/>
      <c r="V102" s="83"/>
      <c r="W102" s="83"/>
      <c r="X102" s="83"/>
      <c r="Y102" s="83"/>
      <c r="Z102" s="83"/>
      <c r="AA102" s="83"/>
      <c r="AB102" s="83"/>
      <c r="AC102" s="83"/>
      <c r="AD102" s="83"/>
      <c r="AE102" s="83"/>
      <c r="AF102" s="83"/>
      <c r="AG102" s="83"/>
      <c r="AH102" s="83"/>
      <c r="AI102" s="83"/>
      <c r="AJ102" s="83"/>
      <c r="AK102" s="83"/>
      <c r="AL102" s="83"/>
      <c r="AM102" s="83"/>
      <c r="AN102" s="83"/>
      <c r="AO102" s="83"/>
      <c r="AP102" s="83"/>
      <c r="AQ102" s="83"/>
      <c r="AR102" s="83"/>
      <c r="AS102" s="83"/>
      <c r="AT102" s="83"/>
      <c r="AU102" s="83"/>
      <c r="AV102" s="83"/>
      <c r="AW102" s="83"/>
      <c r="AX102" s="83"/>
      <c r="AY102" s="83"/>
      <c r="AZ102" s="83"/>
      <c r="BA102" s="83"/>
      <c r="BB102" s="83"/>
      <c r="BC102" s="83"/>
      <c r="BD102" s="83"/>
      <c r="BE102" s="83"/>
      <c r="BF102" s="83"/>
      <c r="BG102" s="83"/>
      <c r="BH102" s="83"/>
    </row>
    <row r="103" spans="1:60">
      <c r="A103" s="83"/>
      <c r="B103" s="83"/>
      <c r="C103" s="83"/>
      <c r="D103" s="83"/>
      <c r="E103" s="83"/>
      <c r="F103" s="83"/>
      <c r="G103" s="83"/>
      <c r="H103" s="83"/>
      <c r="I103" s="83"/>
      <c r="J103" s="83"/>
      <c r="K103" s="83"/>
      <c r="L103" s="83"/>
      <c r="M103" s="83"/>
      <c r="N103" s="83"/>
      <c r="O103" s="83"/>
      <c r="P103" s="83"/>
      <c r="Q103" s="83"/>
      <c r="R103" s="83"/>
      <c r="S103" s="83"/>
      <c r="T103" s="83"/>
      <c r="U103" s="83"/>
      <c r="V103" s="83"/>
      <c r="W103" s="83"/>
      <c r="X103" s="83"/>
      <c r="Y103" s="83"/>
      <c r="Z103" s="83"/>
      <c r="AA103" s="83"/>
      <c r="AB103" s="83"/>
      <c r="AC103" s="83"/>
      <c r="AD103" s="83"/>
      <c r="AE103" s="83"/>
      <c r="AF103" s="83"/>
      <c r="AG103" s="83"/>
      <c r="AH103" s="83"/>
      <c r="AI103" s="83"/>
      <c r="AJ103" s="83"/>
      <c r="AK103" s="83"/>
      <c r="AL103" s="83"/>
      <c r="AM103" s="83"/>
      <c r="AN103" s="83"/>
      <c r="AO103" s="83"/>
      <c r="AP103" s="83"/>
      <c r="AQ103" s="83"/>
      <c r="AR103" s="83"/>
      <c r="AS103" s="83"/>
      <c r="AT103" s="83"/>
      <c r="AU103" s="83"/>
      <c r="AV103" s="83"/>
      <c r="AW103" s="83"/>
      <c r="AX103" s="83"/>
      <c r="AY103" s="83"/>
      <c r="AZ103" s="83"/>
      <c r="BA103" s="83"/>
      <c r="BB103" s="83"/>
      <c r="BC103" s="83"/>
      <c r="BD103" s="83"/>
      <c r="BE103" s="83"/>
      <c r="BF103" s="83"/>
      <c r="BG103" s="83"/>
      <c r="BH103" s="83"/>
    </row>
    <row r="104" spans="1:60">
      <c r="A104" s="83"/>
      <c r="B104" s="83"/>
      <c r="C104" s="83"/>
      <c r="D104" s="83"/>
      <c r="E104" s="83"/>
      <c r="F104" s="83"/>
      <c r="G104" s="83"/>
      <c r="H104" s="83"/>
      <c r="I104" s="83"/>
      <c r="J104" s="83"/>
      <c r="K104" s="83"/>
      <c r="L104" s="83"/>
      <c r="M104" s="83"/>
      <c r="N104" s="83"/>
      <c r="O104" s="83"/>
      <c r="P104" s="83"/>
      <c r="Q104" s="83"/>
      <c r="R104" s="83"/>
      <c r="S104" s="83"/>
      <c r="T104" s="83"/>
      <c r="U104" s="83"/>
      <c r="V104" s="83"/>
      <c r="W104" s="83"/>
      <c r="X104" s="83"/>
      <c r="Y104" s="83"/>
      <c r="Z104" s="83"/>
      <c r="AA104" s="83"/>
      <c r="AB104" s="83"/>
      <c r="AC104" s="83"/>
      <c r="AD104" s="83"/>
      <c r="AE104" s="83"/>
      <c r="AF104" s="83"/>
      <c r="AG104" s="83"/>
      <c r="AH104" s="83"/>
      <c r="AI104" s="83"/>
      <c r="AJ104" s="83"/>
      <c r="AK104" s="83"/>
      <c r="AL104" s="83"/>
      <c r="AM104" s="83"/>
      <c r="AN104" s="83"/>
      <c r="AO104" s="83"/>
      <c r="AP104" s="83"/>
      <c r="AQ104" s="83"/>
      <c r="AR104" s="83"/>
      <c r="AS104" s="83"/>
      <c r="AT104" s="83"/>
      <c r="AU104" s="83"/>
      <c r="AV104" s="83"/>
      <c r="AW104" s="83"/>
      <c r="AX104" s="83"/>
      <c r="AY104" s="83"/>
      <c r="AZ104" s="83"/>
      <c r="BA104" s="83"/>
      <c r="BB104" s="83"/>
      <c r="BC104" s="83"/>
      <c r="BD104" s="83"/>
      <c r="BE104" s="83"/>
      <c r="BF104" s="83"/>
      <c r="BG104" s="83"/>
      <c r="BH104" s="83"/>
    </row>
    <row r="105" spans="1:60">
      <c r="A105" s="83"/>
      <c r="B105" s="83"/>
      <c r="C105" s="83"/>
      <c r="D105" s="83"/>
      <c r="E105" s="83"/>
      <c r="F105" s="83"/>
      <c r="G105" s="83"/>
      <c r="H105" s="83"/>
      <c r="I105" s="83"/>
      <c r="J105" s="83"/>
      <c r="K105" s="83"/>
      <c r="L105" s="83"/>
      <c r="M105" s="83"/>
      <c r="N105" s="83"/>
      <c r="O105" s="83"/>
      <c r="P105" s="83"/>
      <c r="Q105" s="83"/>
      <c r="R105" s="83"/>
      <c r="S105" s="83"/>
      <c r="T105" s="83"/>
      <c r="U105" s="83"/>
      <c r="V105" s="83"/>
      <c r="W105" s="83"/>
      <c r="X105" s="83"/>
      <c r="Y105" s="83"/>
      <c r="Z105" s="83"/>
      <c r="AA105" s="83"/>
      <c r="AB105" s="83"/>
      <c r="AC105" s="83"/>
      <c r="AD105" s="83"/>
      <c r="AE105" s="83"/>
      <c r="AF105" s="83"/>
      <c r="AG105" s="83"/>
      <c r="AH105" s="83"/>
      <c r="AI105" s="83"/>
      <c r="AJ105" s="83"/>
      <c r="AK105" s="83"/>
      <c r="AL105" s="83"/>
      <c r="AM105" s="83"/>
      <c r="AN105" s="83"/>
      <c r="AO105" s="83"/>
      <c r="AP105" s="83"/>
      <c r="AQ105" s="83"/>
      <c r="AR105" s="83"/>
      <c r="AS105" s="83"/>
      <c r="AT105" s="83"/>
      <c r="AU105" s="83"/>
      <c r="AV105" s="83"/>
      <c r="AW105" s="83"/>
      <c r="AX105" s="83"/>
      <c r="AY105" s="83"/>
      <c r="AZ105" s="83"/>
      <c r="BA105" s="83"/>
      <c r="BB105" s="83"/>
      <c r="BC105" s="83"/>
      <c r="BD105" s="83"/>
      <c r="BE105" s="83"/>
      <c r="BF105" s="83"/>
      <c r="BG105" s="83"/>
      <c r="BH105" s="83"/>
    </row>
    <row r="106" spans="1:60">
      <c r="A106" s="83"/>
      <c r="B106" s="83"/>
      <c r="C106" s="83"/>
      <c r="D106" s="83"/>
      <c r="E106" s="83"/>
      <c r="F106" s="83"/>
      <c r="G106" s="83"/>
      <c r="H106" s="83"/>
      <c r="I106" s="83"/>
      <c r="J106" s="83"/>
      <c r="K106" s="83"/>
      <c r="L106" s="83"/>
      <c r="M106" s="83"/>
      <c r="N106" s="83"/>
      <c r="O106" s="83"/>
      <c r="P106" s="83"/>
      <c r="Q106" s="83"/>
      <c r="R106" s="83"/>
      <c r="S106" s="83"/>
      <c r="T106" s="83"/>
      <c r="U106" s="83"/>
      <c r="V106" s="83"/>
      <c r="W106" s="83"/>
      <c r="X106" s="83"/>
      <c r="Y106" s="83"/>
      <c r="Z106" s="83"/>
      <c r="AA106" s="83"/>
      <c r="AB106" s="83"/>
      <c r="AC106" s="83"/>
      <c r="AD106" s="83"/>
      <c r="AE106" s="83"/>
      <c r="AF106" s="83"/>
      <c r="AG106" s="83"/>
      <c r="AH106" s="83"/>
      <c r="AI106" s="83"/>
      <c r="AJ106" s="83"/>
      <c r="AK106" s="83"/>
      <c r="AL106" s="83"/>
      <c r="AM106" s="83"/>
      <c r="AN106" s="83"/>
      <c r="AO106" s="83"/>
      <c r="AP106" s="83"/>
      <c r="AQ106" s="83"/>
      <c r="AR106" s="83"/>
      <c r="AS106" s="83"/>
      <c r="AT106" s="83"/>
      <c r="AU106" s="83"/>
      <c r="AV106" s="83"/>
      <c r="AW106" s="83"/>
      <c r="AX106" s="83"/>
      <c r="AY106" s="83"/>
      <c r="AZ106" s="83"/>
      <c r="BA106" s="83"/>
      <c r="BB106" s="83"/>
      <c r="BC106" s="83"/>
      <c r="BD106" s="83"/>
      <c r="BE106" s="83"/>
      <c r="BF106" s="83"/>
      <c r="BG106" s="83"/>
      <c r="BH106" s="83"/>
    </row>
    <row r="107" spans="1:60">
      <c r="A107" s="83"/>
      <c r="B107" s="83"/>
      <c r="C107" s="83"/>
      <c r="D107" s="83"/>
      <c r="E107" s="83"/>
      <c r="F107" s="83"/>
      <c r="G107" s="83"/>
      <c r="H107" s="83"/>
      <c r="I107" s="83"/>
      <c r="J107" s="83"/>
      <c r="K107" s="83"/>
      <c r="L107" s="83"/>
      <c r="M107" s="83"/>
      <c r="N107" s="83"/>
      <c r="O107" s="83"/>
      <c r="P107" s="83"/>
      <c r="Q107" s="83"/>
      <c r="R107" s="83"/>
      <c r="S107" s="83"/>
      <c r="T107" s="83"/>
      <c r="U107" s="83"/>
      <c r="V107" s="83"/>
      <c r="W107" s="83"/>
      <c r="X107" s="83"/>
      <c r="Y107" s="83"/>
      <c r="Z107" s="83"/>
      <c r="AA107" s="83"/>
      <c r="AB107" s="83"/>
      <c r="AC107" s="83"/>
      <c r="AD107" s="83"/>
      <c r="AE107" s="83"/>
      <c r="AF107" s="83"/>
      <c r="AG107" s="83"/>
      <c r="AH107" s="83"/>
      <c r="AI107" s="83"/>
      <c r="AJ107" s="83"/>
      <c r="AK107" s="83"/>
      <c r="AL107" s="83"/>
      <c r="AM107" s="83"/>
      <c r="AN107" s="83"/>
      <c r="AO107" s="83"/>
      <c r="AP107" s="83"/>
      <c r="AQ107" s="83"/>
      <c r="AR107" s="83"/>
      <c r="AS107" s="83"/>
      <c r="AT107" s="83"/>
      <c r="AU107" s="83"/>
      <c r="AV107" s="83"/>
      <c r="AW107" s="83"/>
      <c r="AX107" s="83"/>
      <c r="AY107" s="83"/>
      <c r="AZ107" s="83"/>
      <c r="BA107" s="83"/>
      <c r="BB107" s="83"/>
      <c r="BC107" s="83"/>
      <c r="BD107" s="83"/>
      <c r="BE107" s="83"/>
      <c r="BF107" s="83"/>
      <c r="BG107" s="83"/>
      <c r="BH107" s="83"/>
    </row>
    <row r="108" spans="1:60">
      <c r="A108" s="83"/>
      <c r="B108" s="83"/>
      <c r="C108" s="83"/>
      <c r="D108" s="83"/>
      <c r="E108" s="83"/>
      <c r="F108" s="83"/>
      <c r="G108" s="83"/>
      <c r="H108" s="83"/>
      <c r="I108" s="83"/>
      <c r="J108" s="83"/>
      <c r="K108" s="83"/>
      <c r="L108" s="83"/>
      <c r="M108" s="83"/>
      <c r="N108" s="83"/>
      <c r="O108" s="83"/>
      <c r="P108" s="83"/>
      <c r="Q108" s="83"/>
      <c r="R108" s="83"/>
      <c r="S108" s="83"/>
      <c r="T108" s="83"/>
      <c r="U108" s="83"/>
      <c r="V108" s="83"/>
      <c r="W108" s="83"/>
      <c r="X108" s="83"/>
      <c r="Y108" s="83"/>
      <c r="Z108" s="83"/>
      <c r="AA108" s="83"/>
      <c r="AB108" s="83"/>
      <c r="AC108" s="83"/>
      <c r="AD108" s="83"/>
      <c r="AE108" s="83"/>
      <c r="AF108" s="83"/>
      <c r="AG108" s="83"/>
      <c r="AH108" s="83"/>
      <c r="AI108" s="83"/>
      <c r="AJ108" s="83"/>
      <c r="AK108" s="83"/>
      <c r="AL108" s="83"/>
      <c r="AM108" s="83"/>
      <c r="AN108" s="83"/>
      <c r="AO108" s="83"/>
      <c r="AP108" s="83"/>
      <c r="AQ108" s="83"/>
      <c r="AR108" s="83"/>
      <c r="AS108" s="83"/>
      <c r="AT108" s="83"/>
      <c r="AU108" s="83"/>
      <c r="AV108" s="83"/>
      <c r="AW108" s="83"/>
      <c r="AX108" s="83"/>
      <c r="AY108" s="83"/>
      <c r="AZ108" s="83"/>
      <c r="BA108" s="83"/>
      <c r="BB108" s="83"/>
      <c r="BC108" s="83"/>
      <c r="BD108" s="83"/>
      <c r="BE108" s="83"/>
      <c r="BF108" s="83"/>
      <c r="BG108" s="83"/>
      <c r="BH108" s="83"/>
    </row>
    <row r="109" spans="1:60">
      <c r="A109" s="83"/>
      <c r="B109" s="83"/>
      <c r="C109" s="83"/>
      <c r="D109" s="83"/>
      <c r="E109" s="83"/>
      <c r="F109" s="83"/>
      <c r="G109" s="83"/>
      <c r="H109" s="83"/>
      <c r="I109" s="83"/>
      <c r="J109" s="83"/>
      <c r="K109" s="83"/>
      <c r="L109" s="83"/>
      <c r="M109" s="83"/>
      <c r="N109" s="83"/>
      <c r="O109" s="83"/>
      <c r="P109" s="83"/>
      <c r="Q109" s="83"/>
      <c r="R109" s="83"/>
      <c r="S109" s="83"/>
      <c r="T109" s="83"/>
      <c r="U109" s="83"/>
      <c r="V109" s="83"/>
      <c r="W109" s="83"/>
      <c r="X109" s="83"/>
      <c r="Y109" s="83"/>
      <c r="Z109" s="83"/>
      <c r="AA109" s="83"/>
      <c r="AB109" s="83"/>
      <c r="AC109" s="83"/>
      <c r="AD109" s="83"/>
      <c r="AE109" s="83"/>
      <c r="AF109" s="83"/>
      <c r="AG109" s="83"/>
      <c r="AH109" s="83"/>
      <c r="AI109" s="83"/>
      <c r="AJ109" s="83"/>
      <c r="AK109" s="83"/>
      <c r="AL109" s="83"/>
      <c r="AM109" s="83"/>
      <c r="AN109" s="83"/>
      <c r="AO109" s="83"/>
      <c r="AP109" s="83"/>
      <c r="AQ109" s="83"/>
      <c r="AR109" s="83"/>
      <c r="AS109" s="83"/>
      <c r="AT109" s="83"/>
      <c r="AU109" s="83"/>
      <c r="AV109" s="83"/>
      <c r="AW109" s="83"/>
      <c r="AX109" s="83"/>
      <c r="AY109" s="83"/>
      <c r="AZ109" s="83"/>
      <c r="BA109" s="83"/>
      <c r="BB109" s="83"/>
      <c r="BC109" s="83"/>
      <c r="BD109" s="83"/>
      <c r="BE109" s="83"/>
      <c r="BF109" s="83"/>
      <c r="BG109" s="83"/>
      <c r="BH109" s="83"/>
    </row>
    <row r="110" spans="1:60">
      <c r="A110" s="83"/>
      <c r="B110" s="83"/>
      <c r="C110" s="83"/>
      <c r="D110" s="83"/>
      <c r="E110" s="83"/>
      <c r="F110" s="83"/>
      <c r="G110" s="83"/>
      <c r="H110" s="83"/>
      <c r="I110" s="83"/>
      <c r="J110" s="83"/>
      <c r="K110" s="83"/>
      <c r="L110" s="83"/>
      <c r="M110" s="83"/>
      <c r="N110" s="83"/>
      <c r="O110" s="83"/>
      <c r="P110" s="83"/>
      <c r="Q110" s="83"/>
      <c r="R110" s="83"/>
      <c r="S110" s="83"/>
      <c r="T110" s="83"/>
      <c r="U110" s="83"/>
      <c r="V110" s="83"/>
      <c r="W110" s="83"/>
      <c r="X110" s="83"/>
      <c r="Y110" s="83"/>
      <c r="Z110" s="83"/>
      <c r="AA110" s="83"/>
      <c r="AB110" s="83"/>
      <c r="AC110" s="83"/>
      <c r="AD110" s="83"/>
      <c r="AE110" s="83"/>
      <c r="AF110" s="83"/>
      <c r="AG110" s="83"/>
      <c r="AH110" s="83"/>
      <c r="AI110" s="83"/>
      <c r="AJ110" s="83"/>
      <c r="AK110" s="83"/>
      <c r="AL110" s="83"/>
      <c r="AM110" s="83"/>
      <c r="AN110" s="83"/>
      <c r="AO110" s="83"/>
      <c r="AP110" s="83"/>
      <c r="AQ110" s="83"/>
      <c r="AR110" s="83"/>
      <c r="AS110" s="83"/>
      <c r="AT110" s="83"/>
      <c r="AU110" s="83"/>
      <c r="AV110" s="83"/>
      <c r="AW110" s="83"/>
      <c r="AX110" s="83"/>
      <c r="AY110" s="83"/>
      <c r="AZ110" s="83"/>
      <c r="BA110" s="83"/>
      <c r="BB110" s="83"/>
      <c r="BC110" s="83"/>
      <c r="BD110" s="83"/>
      <c r="BE110" s="83"/>
      <c r="BF110" s="83"/>
      <c r="BG110" s="83"/>
      <c r="BH110" s="83"/>
    </row>
    <row r="111" spans="1:60">
      <c r="A111" s="83"/>
      <c r="B111" s="83"/>
      <c r="C111" s="83"/>
      <c r="D111" s="83"/>
      <c r="E111" s="83"/>
      <c r="F111" s="83"/>
      <c r="G111" s="83"/>
      <c r="H111" s="83"/>
      <c r="I111" s="83"/>
      <c r="J111" s="83"/>
      <c r="K111" s="83"/>
      <c r="L111" s="83"/>
      <c r="M111" s="83"/>
      <c r="N111" s="83"/>
      <c r="O111" s="83"/>
      <c r="P111" s="83"/>
      <c r="Q111" s="83"/>
      <c r="R111" s="83"/>
      <c r="S111" s="83"/>
      <c r="T111" s="83"/>
      <c r="U111" s="83"/>
      <c r="V111" s="83"/>
      <c r="W111" s="83"/>
      <c r="X111" s="83"/>
      <c r="Y111" s="83"/>
      <c r="Z111" s="83"/>
      <c r="AA111" s="83"/>
      <c r="AB111" s="83"/>
      <c r="AC111" s="83"/>
      <c r="AD111" s="83"/>
      <c r="AE111" s="83"/>
      <c r="AF111" s="83"/>
      <c r="AG111" s="83"/>
      <c r="AH111" s="83"/>
      <c r="AI111" s="83"/>
      <c r="AJ111" s="83"/>
      <c r="AK111" s="83"/>
      <c r="AL111" s="83"/>
      <c r="AM111" s="83"/>
      <c r="AN111" s="83"/>
      <c r="AO111" s="83"/>
      <c r="AP111" s="83"/>
      <c r="AQ111" s="83"/>
      <c r="AR111" s="83"/>
      <c r="AS111" s="83"/>
      <c r="AT111" s="83"/>
      <c r="AU111" s="83"/>
      <c r="AV111" s="83"/>
      <c r="AW111" s="83"/>
      <c r="AX111" s="83"/>
      <c r="AY111" s="83"/>
      <c r="AZ111" s="83"/>
      <c r="BA111" s="83"/>
      <c r="BB111" s="83"/>
      <c r="BC111" s="83"/>
      <c r="BD111" s="83"/>
      <c r="BE111" s="83"/>
      <c r="BF111" s="83"/>
      <c r="BG111" s="83"/>
      <c r="BH111" s="83"/>
    </row>
    <row r="112" spans="1:60">
      <c r="A112" s="83"/>
      <c r="B112" s="83"/>
      <c r="C112" s="83"/>
      <c r="D112" s="83"/>
      <c r="E112" s="83"/>
      <c r="F112" s="83"/>
      <c r="G112" s="83"/>
      <c r="H112" s="83"/>
      <c r="I112" s="83"/>
      <c r="J112" s="83"/>
      <c r="K112" s="83"/>
      <c r="L112" s="83"/>
      <c r="M112" s="83"/>
      <c r="N112" s="83"/>
      <c r="O112" s="83"/>
      <c r="P112" s="83"/>
      <c r="Q112" s="83"/>
      <c r="R112" s="83"/>
      <c r="S112" s="83"/>
      <c r="T112" s="83"/>
      <c r="U112" s="83"/>
      <c r="V112" s="83"/>
      <c r="W112" s="83"/>
      <c r="X112" s="83"/>
      <c r="Y112" s="83"/>
      <c r="Z112" s="83"/>
      <c r="AA112" s="83"/>
      <c r="AB112" s="83"/>
      <c r="AC112" s="83"/>
      <c r="AD112" s="83"/>
      <c r="AE112" s="83"/>
      <c r="AF112" s="83"/>
      <c r="AG112" s="83"/>
      <c r="AH112" s="83"/>
      <c r="AI112" s="83"/>
      <c r="AJ112" s="83"/>
      <c r="AK112" s="83"/>
      <c r="AL112" s="83"/>
      <c r="AM112" s="83"/>
      <c r="AN112" s="83"/>
      <c r="AO112" s="83"/>
      <c r="AP112" s="83"/>
      <c r="AQ112" s="83"/>
      <c r="AR112" s="83"/>
      <c r="AS112" s="83"/>
      <c r="AT112" s="83"/>
      <c r="AU112" s="83"/>
      <c r="AV112" s="83"/>
      <c r="AW112" s="83"/>
      <c r="AX112" s="83"/>
      <c r="AY112" s="83"/>
      <c r="AZ112" s="83"/>
      <c r="BA112" s="83"/>
      <c r="BB112" s="83"/>
      <c r="BC112" s="83"/>
      <c r="BD112" s="83"/>
      <c r="BE112" s="83"/>
      <c r="BF112" s="83"/>
      <c r="BG112" s="83"/>
      <c r="BH112" s="83"/>
    </row>
    <row r="113" spans="1:60">
      <c r="A113" s="83"/>
      <c r="B113" s="83"/>
      <c r="C113" s="83"/>
      <c r="D113" s="83"/>
      <c r="E113" s="83"/>
      <c r="F113" s="83"/>
      <c r="G113" s="83"/>
      <c r="H113" s="83"/>
      <c r="I113" s="83"/>
      <c r="J113" s="83"/>
      <c r="K113" s="83"/>
      <c r="L113" s="83"/>
      <c r="M113" s="83"/>
      <c r="N113" s="83"/>
      <c r="O113" s="83"/>
      <c r="P113" s="83"/>
      <c r="Q113" s="83"/>
      <c r="R113" s="83"/>
      <c r="S113" s="83"/>
      <c r="T113" s="83"/>
      <c r="U113" s="83"/>
      <c r="V113" s="83"/>
      <c r="W113" s="83"/>
      <c r="X113" s="83"/>
      <c r="Y113" s="83"/>
      <c r="Z113" s="83"/>
      <c r="AA113" s="83"/>
      <c r="AB113" s="83"/>
      <c r="AC113" s="83"/>
      <c r="AD113" s="83"/>
      <c r="AE113" s="83"/>
      <c r="AF113" s="83"/>
      <c r="AG113" s="83"/>
      <c r="AH113" s="83"/>
      <c r="AI113" s="83"/>
      <c r="AJ113" s="83"/>
      <c r="AK113" s="83"/>
      <c r="AL113" s="83"/>
      <c r="AM113" s="83"/>
      <c r="AN113" s="83"/>
      <c r="AO113" s="83"/>
      <c r="AP113" s="83"/>
      <c r="AQ113" s="83"/>
      <c r="AR113" s="83"/>
      <c r="AS113" s="83"/>
      <c r="AT113" s="83"/>
      <c r="AU113" s="83"/>
      <c r="AV113" s="83"/>
      <c r="AW113" s="83"/>
      <c r="AX113" s="83"/>
      <c r="AY113" s="83"/>
      <c r="AZ113" s="83"/>
      <c r="BA113" s="83"/>
      <c r="BB113" s="83"/>
      <c r="BC113" s="83"/>
      <c r="BD113" s="83"/>
      <c r="BE113" s="83"/>
      <c r="BF113" s="83"/>
      <c r="BG113" s="83"/>
      <c r="BH113" s="83"/>
    </row>
    <row r="114" spans="1:60">
      <c r="A114" s="83"/>
      <c r="B114" s="83"/>
      <c r="C114" s="83"/>
      <c r="D114" s="83"/>
      <c r="E114" s="83"/>
      <c r="F114" s="83"/>
      <c r="G114" s="83"/>
      <c r="H114" s="83"/>
      <c r="I114" s="83"/>
      <c r="J114" s="83"/>
      <c r="K114" s="83"/>
      <c r="L114" s="83"/>
      <c r="M114" s="83"/>
      <c r="N114" s="83"/>
      <c r="O114" s="83"/>
      <c r="P114" s="83"/>
      <c r="Q114" s="83"/>
      <c r="R114" s="83"/>
      <c r="S114" s="83"/>
      <c r="T114" s="83"/>
      <c r="U114" s="83"/>
      <c r="V114" s="83"/>
      <c r="W114" s="83"/>
      <c r="X114" s="83"/>
      <c r="Y114" s="83"/>
      <c r="Z114" s="83"/>
      <c r="AA114" s="83"/>
      <c r="AB114" s="83"/>
      <c r="AC114" s="83"/>
      <c r="AD114" s="83"/>
      <c r="AE114" s="83"/>
      <c r="AF114" s="83"/>
      <c r="AG114" s="83"/>
      <c r="AH114" s="83"/>
      <c r="AI114" s="83"/>
      <c r="AJ114" s="83"/>
      <c r="AK114" s="83"/>
      <c r="AL114" s="83"/>
      <c r="AM114" s="83"/>
      <c r="AN114" s="83"/>
      <c r="AO114" s="83"/>
      <c r="AP114" s="83"/>
      <c r="AQ114" s="83"/>
      <c r="AR114" s="83"/>
      <c r="AS114" s="83"/>
      <c r="AT114" s="83"/>
      <c r="AU114" s="83"/>
      <c r="AV114" s="83"/>
      <c r="AW114" s="83"/>
      <c r="AX114" s="83"/>
      <c r="AY114" s="83"/>
      <c r="AZ114" s="83"/>
      <c r="BA114" s="83"/>
      <c r="BB114" s="83"/>
      <c r="BC114" s="83"/>
      <c r="BD114" s="83"/>
      <c r="BE114" s="83"/>
      <c r="BF114" s="83"/>
      <c r="BG114" s="83"/>
      <c r="BH114" s="83"/>
    </row>
    <row r="115" spans="1:60">
      <c r="A115" s="83"/>
      <c r="B115" s="83"/>
      <c r="C115" s="83"/>
      <c r="D115" s="83"/>
      <c r="E115" s="83"/>
      <c r="F115" s="83"/>
      <c r="G115" s="83"/>
      <c r="H115" s="83"/>
      <c r="I115" s="83"/>
      <c r="J115" s="83"/>
      <c r="K115" s="83"/>
      <c r="L115" s="83"/>
      <c r="M115" s="83"/>
      <c r="N115" s="83"/>
      <c r="O115" s="83"/>
      <c r="P115" s="83"/>
      <c r="Q115" s="83"/>
      <c r="R115" s="83"/>
      <c r="S115" s="83"/>
      <c r="T115" s="83"/>
      <c r="U115" s="83"/>
      <c r="V115" s="83"/>
      <c r="W115" s="83"/>
      <c r="X115" s="83"/>
      <c r="Y115" s="83"/>
      <c r="Z115" s="83"/>
      <c r="AA115" s="83"/>
      <c r="AB115" s="83"/>
      <c r="AC115" s="83"/>
      <c r="AD115" s="83"/>
      <c r="AE115" s="83"/>
      <c r="AF115" s="83"/>
      <c r="AG115" s="83"/>
      <c r="AH115" s="83"/>
      <c r="AI115" s="83"/>
      <c r="AJ115" s="83"/>
      <c r="AK115" s="83"/>
      <c r="AL115" s="83"/>
      <c r="AM115" s="83"/>
      <c r="AN115" s="83"/>
      <c r="AO115" s="83"/>
      <c r="AP115" s="83"/>
      <c r="AQ115" s="83"/>
      <c r="AR115" s="83"/>
      <c r="AS115" s="83"/>
      <c r="AT115" s="83"/>
      <c r="AU115" s="83"/>
      <c r="AV115" s="83"/>
      <c r="AW115" s="83"/>
      <c r="AX115" s="83"/>
      <c r="AY115" s="83"/>
      <c r="AZ115" s="83"/>
      <c r="BA115" s="83"/>
      <c r="BB115" s="83"/>
      <c r="BC115" s="83"/>
      <c r="BD115" s="83"/>
      <c r="BE115" s="83"/>
      <c r="BF115" s="83"/>
      <c r="BG115" s="83"/>
      <c r="BH115" s="83"/>
    </row>
    <row r="116" spans="1:60">
      <c r="A116" s="83"/>
      <c r="B116" s="83"/>
      <c r="C116" s="83"/>
      <c r="D116" s="83"/>
      <c r="E116" s="83"/>
      <c r="F116" s="83"/>
      <c r="G116" s="83"/>
      <c r="H116" s="83"/>
      <c r="I116" s="83"/>
      <c r="J116" s="83"/>
      <c r="K116" s="83"/>
      <c r="L116" s="83"/>
      <c r="M116" s="83"/>
      <c r="N116" s="83"/>
      <c r="O116" s="83"/>
      <c r="P116" s="83"/>
      <c r="Q116" s="83"/>
      <c r="R116" s="83"/>
      <c r="S116" s="83"/>
      <c r="T116" s="83"/>
      <c r="U116" s="83"/>
      <c r="V116" s="83"/>
      <c r="W116" s="83"/>
      <c r="X116" s="83"/>
      <c r="Y116" s="83"/>
      <c r="Z116" s="83"/>
      <c r="AA116" s="83"/>
      <c r="AB116" s="83"/>
      <c r="AC116" s="83"/>
      <c r="AD116" s="83"/>
      <c r="AE116" s="83"/>
      <c r="AF116" s="83"/>
      <c r="AG116" s="83"/>
      <c r="AH116" s="83"/>
      <c r="AI116" s="83"/>
      <c r="AJ116" s="83"/>
      <c r="AK116" s="83"/>
      <c r="AL116" s="83"/>
      <c r="AM116" s="83"/>
      <c r="AN116" s="83"/>
      <c r="AO116" s="83"/>
      <c r="AP116" s="83"/>
      <c r="AQ116" s="83"/>
      <c r="AR116" s="83"/>
      <c r="AS116" s="83"/>
      <c r="AT116" s="83"/>
      <c r="AU116" s="83"/>
      <c r="AV116" s="83"/>
      <c r="AW116" s="83"/>
      <c r="AX116" s="83"/>
      <c r="AY116" s="83"/>
      <c r="AZ116" s="83"/>
      <c r="BA116" s="83"/>
      <c r="BB116" s="83"/>
      <c r="BC116" s="83"/>
      <c r="BD116" s="83"/>
      <c r="BE116" s="83"/>
      <c r="BF116" s="83"/>
      <c r="BG116" s="83"/>
      <c r="BH116" s="83"/>
    </row>
    <row r="117" spans="1:60">
      <c r="A117" s="83"/>
      <c r="B117" s="83"/>
      <c r="C117" s="83"/>
      <c r="D117" s="83"/>
      <c r="E117" s="83"/>
      <c r="F117" s="83"/>
      <c r="G117" s="83"/>
      <c r="H117" s="83"/>
      <c r="I117" s="83"/>
      <c r="J117" s="83"/>
      <c r="K117" s="83"/>
      <c r="L117" s="83"/>
      <c r="M117" s="83"/>
      <c r="N117" s="83"/>
      <c r="O117" s="83"/>
      <c r="P117" s="83"/>
      <c r="Q117" s="83"/>
      <c r="R117" s="83"/>
      <c r="S117" s="83"/>
      <c r="T117" s="83"/>
      <c r="U117" s="83"/>
      <c r="V117" s="83"/>
      <c r="W117" s="83"/>
      <c r="X117" s="83"/>
      <c r="Y117" s="83"/>
      <c r="Z117" s="83"/>
      <c r="AA117" s="83"/>
      <c r="AB117" s="83"/>
      <c r="AC117" s="83"/>
      <c r="AD117" s="83"/>
      <c r="AE117" s="83"/>
      <c r="AF117" s="83"/>
      <c r="AG117" s="83"/>
      <c r="AH117" s="83"/>
      <c r="AI117" s="83"/>
      <c r="AJ117" s="83"/>
      <c r="AK117" s="83"/>
      <c r="AL117" s="83"/>
      <c r="AM117" s="83"/>
      <c r="AN117" s="83"/>
      <c r="AO117" s="83"/>
      <c r="AP117" s="83"/>
      <c r="AQ117" s="83"/>
      <c r="AR117" s="83"/>
      <c r="AS117" s="83"/>
      <c r="AT117" s="83"/>
      <c r="AU117" s="83"/>
      <c r="AV117" s="83"/>
      <c r="AW117" s="83"/>
      <c r="AX117" s="83"/>
      <c r="AY117" s="83"/>
      <c r="AZ117" s="83"/>
      <c r="BA117" s="83"/>
      <c r="BB117" s="83"/>
      <c r="BC117" s="83"/>
      <c r="BD117" s="83"/>
      <c r="BE117" s="83"/>
      <c r="BF117" s="83"/>
      <c r="BG117" s="83"/>
      <c r="BH117" s="83"/>
    </row>
    <row r="118" spans="1:60">
      <c r="A118" s="83"/>
      <c r="B118" s="83"/>
      <c r="C118" s="83"/>
      <c r="D118" s="83"/>
      <c r="E118" s="83"/>
      <c r="F118" s="83"/>
      <c r="G118" s="83"/>
      <c r="H118" s="83"/>
      <c r="I118" s="83"/>
      <c r="J118" s="83"/>
      <c r="K118" s="83"/>
      <c r="L118" s="83"/>
      <c r="M118" s="83"/>
      <c r="N118" s="83"/>
      <c r="O118" s="83"/>
      <c r="P118" s="83"/>
      <c r="Q118" s="83"/>
      <c r="R118" s="83"/>
      <c r="S118" s="83"/>
      <c r="T118" s="83"/>
      <c r="U118" s="83"/>
      <c r="V118" s="83"/>
      <c r="W118" s="83"/>
      <c r="X118" s="83"/>
      <c r="Y118" s="83"/>
      <c r="Z118" s="83"/>
      <c r="AA118" s="83"/>
      <c r="AB118" s="83"/>
      <c r="AC118" s="83"/>
      <c r="AD118" s="83"/>
      <c r="AE118" s="83"/>
      <c r="AF118" s="83"/>
      <c r="AG118" s="83"/>
      <c r="AH118" s="83"/>
      <c r="AI118" s="83"/>
      <c r="AJ118" s="83"/>
      <c r="AK118" s="83"/>
      <c r="AL118" s="83"/>
      <c r="AM118" s="83"/>
      <c r="AN118" s="83"/>
      <c r="AO118" s="83"/>
      <c r="AP118" s="83"/>
      <c r="AQ118" s="83"/>
      <c r="AR118" s="83"/>
      <c r="AS118" s="83"/>
      <c r="AT118" s="83"/>
      <c r="AU118" s="83"/>
      <c r="AV118" s="83"/>
      <c r="AW118" s="83"/>
      <c r="AX118" s="83"/>
      <c r="AY118" s="83"/>
      <c r="AZ118" s="83"/>
      <c r="BA118" s="83"/>
      <c r="BB118" s="83"/>
      <c r="BC118" s="83"/>
      <c r="BD118" s="83"/>
      <c r="BE118" s="83"/>
      <c r="BF118" s="83"/>
      <c r="BG118" s="83"/>
      <c r="BH118" s="83"/>
    </row>
    <row r="119" spans="1:60">
      <c r="A119" s="83"/>
      <c r="B119" s="83"/>
      <c r="C119" s="83"/>
      <c r="D119" s="83"/>
      <c r="E119" s="83"/>
      <c r="F119" s="83"/>
      <c r="G119" s="83"/>
      <c r="H119" s="83"/>
      <c r="I119" s="83"/>
      <c r="J119" s="83"/>
      <c r="K119" s="83"/>
      <c r="L119" s="83"/>
      <c r="M119" s="83"/>
      <c r="N119" s="83"/>
      <c r="O119" s="83"/>
      <c r="P119" s="83"/>
      <c r="Q119" s="83"/>
      <c r="R119" s="83"/>
      <c r="S119" s="83"/>
      <c r="T119" s="83"/>
      <c r="U119" s="83"/>
      <c r="V119" s="83"/>
      <c r="W119" s="83"/>
      <c r="X119" s="83"/>
      <c r="Y119" s="83"/>
      <c r="Z119" s="83"/>
      <c r="AA119" s="83"/>
      <c r="AB119" s="83"/>
      <c r="AC119" s="83"/>
      <c r="AD119" s="83"/>
      <c r="AE119" s="83"/>
      <c r="AF119" s="83"/>
      <c r="AG119" s="83"/>
      <c r="AH119" s="83"/>
      <c r="AI119" s="83"/>
      <c r="AJ119" s="83"/>
      <c r="AK119" s="83"/>
      <c r="AL119" s="83"/>
      <c r="AM119" s="83"/>
      <c r="AN119" s="83"/>
      <c r="AO119" s="83"/>
      <c r="AP119" s="83"/>
      <c r="AQ119" s="83"/>
      <c r="AR119" s="83"/>
      <c r="AS119" s="83"/>
      <c r="AT119" s="83"/>
      <c r="AU119" s="83"/>
      <c r="AV119" s="83"/>
      <c r="AW119" s="83"/>
      <c r="AX119" s="83"/>
      <c r="AY119" s="83"/>
      <c r="AZ119" s="83"/>
      <c r="BA119" s="83"/>
      <c r="BB119" s="83"/>
      <c r="BC119" s="83"/>
      <c r="BD119" s="83"/>
      <c r="BE119" s="83"/>
      <c r="BF119" s="83"/>
      <c r="BG119" s="83"/>
      <c r="BH119" s="83"/>
    </row>
    <row r="120" spans="1:60">
      <c r="A120" s="83"/>
      <c r="B120" s="83"/>
      <c r="C120" s="83"/>
      <c r="D120" s="83"/>
      <c r="E120" s="83"/>
      <c r="F120" s="83"/>
      <c r="G120" s="83"/>
      <c r="H120" s="83"/>
      <c r="I120" s="83"/>
      <c r="J120" s="83"/>
      <c r="K120" s="83"/>
      <c r="L120" s="83"/>
      <c r="M120" s="83"/>
      <c r="N120" s="83"/>
      <c r="O120" s="83"/>
      <c r="P120" s="83"/>
      <c r="Q120" s="83"/>
      <c r="R120" s="83"/>
      <c r="S120" s="83"/>
      <c r="T120" s="83"/>
      <c r="U120" s="83"/>
      <c r="V120" s="83"/>
      <c r="W120" s="83"/>
      <c r="X120" s="83"/>
      <c r="Y120" s="83"/>
      <c r="Z120" s="83"/>
      <c r="AA120" s="83"/>
      <c r="AB120" s="83"/>
      <c r="AC120" s="83"/>
      <c r="AD120" s="83"/>
      <c r="AE120" s="83"/>
      <c r="AF120" s="83"/>
      <c r="AG120" s="83"/>
      <c r="AH120" s="83"/>
      <c r="AI120" s="83"/>
      <c r="AJ120" s="83"/>
      <c r="AK120" s="83"/>
      <c r="AL120" s="83"/>
      <c r="AM120" s="83"/>
      <c r="AN120" s="83"/>
      <c r="AO120" s="83"/>
      <c r="AP120" s="83"/>
      <c r="AQ120" s="83"/>
      <c r="AR120" s="83"/>
      <c r="AS120" s="83"/>
      <c r="AT120" s="83"/>
      <c r="AU120" s="83"/>
      <c r="AV120" s="83"/>
      <c r="AW120" s="83"/>
      <c r="AX120" s="83"/>
      <c r="AY120" s="83"/>
      <c r="AZ120" s="83"/>
      <c r="BA120" s="83"/>
      <c r="BB120" s="83"/>
      <c r="BC120" s="83"/>
      <c r="BD120" s="83"/>
      <c r="BE120" s="83"/>
      <c r="BF120" s="83"/>
      <c r="BG120" s="83"/>
      <c r="BH120" s="83"/>
    </row>
    <row r="121" spans="1:60">
      <c r="A121" s="83"/>
      <c r="B121" s="83"/>
      <c r="C121" s="83"/>
      <c r="D121" s="83"/>
      <c r="E121" s="83"/>
      <c r="F121" s="83"/>
      <c r="G121" s="83"/>
      <c r="H121" s="83"/>
      <c r="I121" s="83"/>
      <c r="J121" s="83"/>
      <c r="K121" s="83"/>
      <c r="L121" s="83"/>
      <c r="M121" s="83"/>
      <c r="N121" s="83"/>
      <c r="O121" s="83"/>
      <c r="P121" s="83"/>
      <c r="Q121" s="83"/>
      <c r="R121" s="83"/>
      <c r="S121" s="83"/>
      <c r="T121" s="83"/>
      <c r="U121" s="83"/>
      <c r="V121" s="83"/>
      <c r="W121" s="83"/>
      <c r="X121" s="83"/>
      <c r="Y121" s="83"/>
      <c r="Z121" s="83"/>
      <c r="AA121" s="83"/>
      <c r="AB121" s="83"/>
      <c r="AC121" s="83"/>
      <c r="AD121" s="83"/>
      <c r="AE121" s="83"/>
      <c r="AF121" s="83"/>
      <c r="AG121" s="83"/>
      <c r="AH121" s="83"/>
      <c r="AI121" s="83"/>
      <c r="AJ121" s="83"/>
      <c r="AK121" s="83"/>
      <c r="AL121" s="83"/>
      <c r="AM121" s="83"/>
      <c r="AN121" s="83"/>
      <c r="AO121" s="83"/>
      <c r="AP121" s="83"/>
      <c r="AQ121" s="83"/>
      <c r="AR121" s="83"/>
      <c r="AS121" s="83"/>
      <c r="AT121" s="83"/>
      <c r="AU121" s="83"/>
      <c r="AV121" s="83"/>
      <c r="AW121" s="83"/>
      <c r="AX121" s="83"/>
      <c r="AY121" s="83"/>
      <c r="AZ121" s="83"/>
      <c r="BA121" s="83"/>
      <c r="BB121" s="83"/>
      <c r="BC121" s="83"/>
      <c r="BD121" s="83"/>
      <c r="BE121" s="83"/>
      <c r="BF121" s="83"/>
      <c r="BG121" s="83"/>
      <c r="BH121" s="83"/>
    </row>
    <row r="122" spans="1:60">
      <c r="A122" s="83"/>
      <c r="B122" s="83"/>
      <c r="C122" s="83"/>
      <c r="D122" s="83"/>
      <c r="E122" s="83"/>
      <c r="F122" s="83"/>
      <c r="G122" s="83"/>
      <c r="H122" s="83"/>
      <c r="I122" s="83"/>
      <c r="J122" s="83"/>
      <c r="K122" s="83"/>
      <c r="L122" s="83"/>
      <c r="M122" s="83"/>
      <c r="N122" s="83"/>
      <c r="O122" s="83"/>
      <c r="P122" s="83"/>
      <c r="Q122" s="83"/>
      <c r="R122" s="83"/>
      <c r="S122" s="83"/>
      <c r="T122" s="83"/>
      <c r="U122" s="83"/>
      <c r="V122" s="83"/>
      <c r="W122" s="83"/>
      <c r="X122" s="83"/>
      <c r="Y122" s="83"/>
      <c r="Z122" s="83"/>
      <c r="AA122" s="83"/>
      <c r="AB122" s="83"/>
      <c r="AC122" s="83"/>
      <c r="AD122" s="83"/>
      <c r="AE122" s="83"/>
      <c r="AF122" s="83"/>
      <c r="AG122" s="83"/>
      <c r="AH122" s="83"/>
      <c r="AI122" s="83"/>
      <c r="AJ122" s="83"/>
      <c r="AK122" s="83"/>
      <c r="AL122" s="83"/>
      <c r="AM122" s="83"/>
      <c r="AN122" s="83"/>
      <c r="AO122" s="83"/>
      <c r="AP122" s="83"/>
      <c r="AQ122" s="83"/>
      <c r="AR122" s="83"/>
      <c r="AS122" s="83"/>
      <c r="AT122" s="83"/>
      <c r="AU122" s="83"/>
      <c r="AV122" s="83"/>
      <c r="AW122" s="83"/>
      <c r="AX122" s="83"/>
      <c r="AY122" s="83"/>
      <c r="AZ122" s="83"/>
      <c r="BA122" s="83"/>
      <c r="BB122" s="83"/>
      <c r="BC122" s="83"/>
      <c r="BD122" s="83"/>
      <c r="BE122" s="83"/>
      <c r="BF122" s="83"/>
      <c r="BG122" s="83"/>
      <c r="BH122" s="83"/>
    </row>
    <row r="123" spans="1:60">
      <c r="A123" s="83"/>
      <c r="B123" s="83"/>
      <c r="C123" s="83"/>
      <c r="D123" s="83"/>
      <c r="E123" s="83"/>
      <c r="F123" s="83"/>
      <c r="G123" s="83"/>
      <c r="H123" s="83"/>
      <c r="I123" s="83"/>
      <c r="J123" s="83"/>
      <c r="K123" s="83"/>
      <c r="L123" s="83"/>
      <c r="M123" s="83"/>
      <c r="N123" s="83"/>
      <c r="O123" s="83"/>
      <c r="P123" s="83"/>
      <c r="Q123" s="83"/>
      <c r="R123" s="83"/>
      <c r="S123" s="83"/>
      <c r="T123" s="83"/>
      <c r="U123" s="83"/>
      <c r="V123" s="83"/>
      <c r="W123" s="83"/>
      <c r="X123" s="83"/>
      <c r="Y123" s="83"/>
      <c r="Z123" s="83"/>
      <c r="AA123" s="83"/>
      <c r="AB123" s="83"/>
      <c r="AC123" s="83"/>
      <c r="AD123" s="83"/>
      <c r="AE123" s="83"/>
      <c r="AF123" s="83"/>
      <c r="AG123" s="83"/>
      <c r="AH123" s="83"/>
      <c r="AI123" s="83"/>
      <c r="AJ123" s="83"/>
      <c r="AK123" s="83"/>
      <c r="AL123" s="83"/>
      <c r="AM123" s="83"/>
      <c r="AN123" s="83"/>
      <c r="AO123" s="83"/>
      <c r="AP123" s="83"/>
      <c r="AQ123" s="83"/>
      <c r="AR123" s="83"/>
      <c r="AS123" s="83"/>
      <c r="AT123" s="83"/>
      <c r="AU123" s="83"/>
      <c r="AV123" s="83"/>
      <c r="AW123" s="83"/>
      <c r="AX123" s="83"/>
      <c r="AY123" s="83"/>
      <c r="AZ123" s="83"/>
      <c r="BA123" s="83"/>
      <c r="BB123" s="83"/>
      <c r="BC123" s="83"/>
      <c r="BD123" s="83"/>
      <c r="BE123" s="83"/>
      <c r="BF123" s="83"/>
      <c r="BG123" s="83"/>
      <c r="BH123" s="83"/>
    </row>
    <row r="124" spans="1:60">
      <c r="A124" s="83"/>
      <c r="B124" s="83"/>
      <c r="C124" s="83"/>
      <c r="D124" s="83"/>
      <c r="E124" s="83"/>
      <c r="F124" s="83"/>
      <c r="G124" s="83"/>
      <c r="H124" s="83"/>
      <c r="I124" s="83"/>
      <c r="J124" s="83"/>
      <c r="K124" s="83"/>
      <c r="L124" s="83"/>
      <c r="M124" s="83"/>
      <c r="N124" s="83"/>
      <c r="O124" s="83"/>
      <c r="P124" s="83"/>
      <c r="Q124" s="83"/>
      <c r="R124" s="83"/>
      <c r="S124" s="83"/>
      <c r="T124" s="83"/>
      <c r="U124" s="83"/>
      <c r="V124" s="83"/>
      <c r="W124" s="83"/>
      <c r="X124" s="83"/>
      <c r="Y124" s="83"/>
      <c r="Z124" s="83"/>
      <c r="AA124" s="83"/>
      <c r="AB124" s="83"/>
      <c r="AC124" s="83"/>
      <c r="AD124" s="83"/>
      <c r="AE124" s="83"/>
      <c r="AF124" s="83"/>
      <c r="AG124" s="83"/>
      <c r="AH124" s="83"/>
      <c r="AI124" s="83"/>
      <c r="AJ124" s="83"/>
      <c r="AK124" s="83"/>
      <c r="AL124" s="83"/>
      <c r="AM124" s="83"/>
      <c r="AN124" s="83"/>
      <c r="AO124" s="83"/>
      <c r="AP124" s="83"/>
      <c r="AQ124" s="83"/>
      <c r="AR124" s="83"/>
      <c r="AS124" s="83"/>
      <c r="AT124" s="83"/>
      <c r="AU124" s="83"/>
      <c r="AV124" s="83"/>
      <c r="AW124" s="83"/>
      <c r="AX124" s="83"/>
      <c r="AY124" s="83"/>
      <c r="AZ124" s="83"/>
      <c r="BA124" s="83"/>
      <c r="BB124" s="83"/>
      <c r="BC124" s="83"/>
      <c r="BD124" s="83"/>
      <c r="BE124" s="83"/>
      <c r="BF124" s="83"/>
      <c r="BG124" s="83"/>
      <c r="BH124" s="83"/>
    </row>
    <row r="125" spans="1:60">
      <c r="A125" s="83"/>
      <c r="B125" s="83"/>
      <c r="C125" s="83"/>
      <c r="D125" s="83"/>
      <c r="E125" s="83"/>
      <c r="F125" s="83"/>
      <c r="G125" s="83"/>
      <c r="H125" s="83"/>
      <c r="I125" s="83"/>
      <c r="J125" s="83"/>
      <c r="K125" s="83"/>
      <c r="L125" s="83"/>
      <c r="M125" s="83"/>
      <c r="N125" s="83"/>
      <c r="O125" s="83"/>
      <c r="P125" s="83"/>
      <c r="Q125" s="83"/>
      <c r="R125" s="83"/>
      <c r="S125" s="83"/>
      <c r="T125" s="83"/>
      <c r="U125" s="83"/>
      <c r="V125" s="83"/>
      <c r="W125" s="83"/>
      <c r="X125" s="83"/>
      <c r="Y125" s="83"/>
      <c r="Z125" s="83"/>
      <c r="AA125" s="83"/>
      <c r="AB125" s="83"/>
      <c r="AC125" s="83"/>
      <c r="AD125" s="83"/>
      <c r="AE125" s="83"/>
      <c r="AF125" s="83"/>
      <c r="AG125" s="83"/>
      <c r="AH125" s="83"/>
      <c r="AI125" s="83"/>
      <c r="AJ125" s="83"/>
      <c r="AK125" s="83"/>
      <c r="AL125" s="83"/>
      <c r="AM125" s="83"/>
      <c r="AN125" s="83"/>
      <c r="AO125" s="83"/>
      <c r="AP125" s="83"/>
      <c r="AQ125" s="83"/>
      <c r="AR125" s="83"/>
      <c r="AS125" s="83"/>
      <c r="AT125" s="83"/>
      <c r="AU125" s="83"/>
      <c r="AV125" s="83"/>
      <c r="AW125" s="83"/>
      <c r="AX125" s="83"/>
      <c r="AY125" s="83"/>
      <c r="AZ125" s="83"/>
      <c r="BA125" s="83"/>
      <c r="BB125" s="83"/>
      <c r="BC125" s="83"/>
      <c r="BD125" s="83"/>
      <c r="BE125" s="83"/>
      <c r="BF125" s="83"/>
      <c r="BG125" s="83"/>
      <c r="BH125" s="83"/>
    </row>
    <row r="126" spans="1:60">
      <c r="A126" s="83"/>
      <c r="B126" s="83"/>
      <c r="C126" s="83"/>
      <c r="D126" s="83"/>
      <c r="E126" s="83"/>
      <c r="F126" s="83"/>
      <c r="G126" s="83"/>
      <c r="H126" s="83"/>
      <c r="I126" s="83"/>
      <c r="J126" s="83"/>
      <c r="K126" s="83"/>
      <c r="L126" s="83"/>
      <c r="M126" s="83"/>
      <c r="N126" s="83"/>
      <c r="O126" s="83"/>
      <c r="P126" s="83"/>
      <c r="Q126" s="83"/>
      <c r="R126" s="83"/>
      <c r="S126" s="83"/>
      <c r="T126" s="83"/>
      <c r="U126" s="83"/>
      <c r="V126" s="83"/>
      <c r="W126" s="83"/>
      <c r="X126" s="83"/>
      <c r="Y126" s="83"/>
      <c r="Z126" s="83"/>
      <c r="AA126" s="83"/>
      <c r="AB126" s="83"/>
      <c r="AC126" s="83"/>
      <c r="AD126" s="83"/>
      <c r="AE126" s="83"/>
      <c r="AF126" s="83"/>
      <c r="AG126" s="83"/>
      <c r="AH126" s="83"/>
      <c r="AI126" s="83"/>
      <c r="AJ126" s="83"/>
      <c r="AK126" s="83"/>
      <c r="AL126" s="83"/>
      <c r="AM126" s="83"/>
      <c r="AN126" s="83"/>
      <c r="AO126" s="83"/>
      <c r="AP126" s="83"/>
      <c r="AQ126" s="83"/>
      <c r="AR126" s="83"/>
      <c r="AS126" s="83"/>
      <c r="AT126" s="83"/>
      <c r="AU126" s="83"/>
      <c r="AV126" s="83"/>
      <c r="AW126" s="83"/>
      <c r="AX126" s="83"/>
      <c r="AY126" s="83"/>
      <c r="AZ126" s="83"/>
      <c r="BA126" s="83"/>
      <c r="BB126" s="83"/>
      <c r="BC126" s="83"/>
      <c r="BD126" s="83"/>
      <c r="BE126" s="83"/>
      <c r="BF126" s="83"/>
      <c r="BG126" s="83"/>
      <c r="BH126" s="83"/>
    </row>
    <row r="127" spans="1:60">
      <c r="A127" s="83"/>
      <c r="B127" s="83"/>
      <c r="C127" s="83"/>
      <c r="D127" s="83"/>
      <c r="E127" s="83"/>
      <c r="F127" s="83"/>
      <c r="G127" s="83"/>
      <c r="H127" s="83"/>
      <c r="I127" s="83"/>
      <c r="J127" s="83"/>
      <c r="K127" s="83"/>
      <c r="L127" s="83"/>
      <c r="M127" s="83"/>
      <c r="N127" s="83"/>
      <c r="O127" s="83"/>
      <c r="P127" s="83"/>
      <c r="Q127" s="83"/>
      <c r="R127" s="83"/>
      <c r="S127" s="83"/>
      <c r="T127" s="83"/>
      <c r="U127" s="83"/>
      <c r="V127" s="83"/>
      <c r="W127" s="83"/>
      <c r="X127" s="83"/>
      <c r="Y127" s="83"/>
      <c r="Z127" s="83"/>
      <c r="AA127" s="83"/>
      <c r="AB127" s="83"/>
      <c r="AC127" s="83"/>
      <c r="AD127" s="83"/>
      <c r="AE127" s="83"/>
      <c r="AF127" s="83"/>
      <c r="AG127" s="83"/>
      <c r="AH127" s="83"/>
      <c r="AI127" s="83"/>
      <c r="AJ127" s="83"/>
      <c r="AK127" s="83"/>
      <c r="AL127" s="83"/>
      <c r="AM127" s="83"/>
      <c r="AN127" s="83"/>
      <c r="AO127" s="83"/>
      <c r="AP127" s="83"/>
      <c r="AQ127" s="83"/>
      <c r="AR127" s="83"/>
      <c r="AS127" s="83"/>
      <c r="AT127" s="83"/>
      <c r="AU127" s="83"/>
      <c r="AV127" s="83"/>
      <c r="AW127" s="83"/>
      <c r="AX127" s="83"/>
      <c r="AY127" s="83"/>
      <c r="AZ127" s="83"/>
      <c r="BA127" s="83"/>
      <c r="BB127" s="83"/>
      <c r="BC127" s="83"/>
      <c r="BD127" s="83"/>
      <c r="BE127" s="83"/>
      <c r="BF127" s="83"/>
      <c r="BG127" s="83"/>
      <c r="BH127" s="83"/>
    </row>
    <row r="128" spans="1:60">
      <c r="A128" s="83"/>
      <c r="B128" s="83"/>
      <c r="C128" s="83"/>
      <c r="D128" s="83"/>
      <c r="E128" s="83"/>
      <c r="F128" s="83"/>
      <c r="G128" s="83"/>
      <c r="H128" s="83"/>
      <c r="I128" s="83"/>
      <c r="J128" s="83"/>
      <c r="K128" s="83"/>
      <c r="L128" s="83"/>
      <c r="M128" s="83"/>
      <c r="N128" s="83"/>
      <c r="O128" s="83"/>
      <c r="P128" s="83"/>
      <c r="Q128" s="83"/>
      <c r="R128" s="83"/>
      <c r="S128" s="83"/>
      <c r="T128" s="83"/>
      <c r="U128" s="83"/>
      <c r="V128" s="83"/>
      <c r="W128" s="83"/>
      <c r="X128" s="83"/>
      <c r="Y128" s="83"/>
      <c r="Z128" s="83"/>
      <c r="AA128" s="83"/>
      <c r="AB128" s="83"/>
      <c r="AC128" s="83"/>
      <c r="AD128" s="83"/>
      <c r="AE128" s="83"/>
      <c r="AF128" s="83"/>
      <c r="AG128" s="83"/>
      <c r="AH128" s="83"/>
      <c r="AI128" s="83"/>
      <c r="AJ128" s="83"/>
      <c r="AK128" s="83"/>
      <c r="AL128" s="83"/>
      <c r="AM128" s="83"/>
      <c r="AN128" s="83"/>
      <c r="AO128" s="83"/>
      <c r="AP128" s="83"/>
      <c r="AQ128" s="83"/>
      <c r="AR128" s="83"/>
      <c r="AS128" s="83"/>
      <c r="AT128" s="83"/>
      <c r="AU128" s="83"/>
      <c r="AV128" s="83"/>
      <c r="AW128" s="83"/>
      <c r="AX128" s="83"/>
      <c r="AY128" s="83"/>
      <c r="AZ128" s="83"/>
      <c r="BA128" s="83"/>
      <c r="BB128" s="83"/>
      <c r="BC128" s="83"/>
      <c r="BD128" s="83"/>
      <c r="BE128" s="83"/>
      <c r="BF128" s="83"/>
      <c r="BG128" s="83"/>
      <c r="BH128" s="83"/>
    </row>
    <row r="129" spans="1:60">
      <c r="A129" s="83"/>
      <c r="B129" s="83"/>
      <c r="C129" s="83"/>
      <c r="D129" s="83"/>
      <c r="E129" s="83"/>
      <c r="F129" s="83"/>
      <c r="G129" s="83"/>
      <c r="H129" s="83"/>
      <c r="I129" s="83"/>
      <c r="J129" s="83"/>
      <c r="K129" s="83"/>
      <c r="L129" s="83"/>
      <c r="M129" s="83"/>
      <c r="N129" s="83"/>
      <c r="O129" s="83"/>
      <c r="P129" s="83"/>
      <c r="Q129" s="83"/>
      <c r="R129" s="83"/>
      <c r="S129" s="83"/>
      <c r="T129" s="83"/>
      <c r="U129" s="83"/>
      <c r="V129" s="83"/>
      <c r="W129" s="83"/>
      <c r="X129" s="83"/>
      <c r="Y129" s="83"/>
      <c r="Z129" s="83"/>
      <c r="AA129" s="83"/>
      <c r="AB129" s="83"/>
      <c r="AC129" s="83"/>
      <c r="AD129" s="83"/>
      <c r="AE129" s="83"/>
      <c r="AF129" s="83"/>
      <c r="AG129" s="83"/>
      <c r="AH129" s="83"/>
      <c r="AI129" s="83"/>
      <c r="AJ129" s="83"/>
      <c r="AK129" s="83"/>
      <c r="AL129" s="83"/>
      <c r="AM129" s="83"/>
      <c r="AN129" s="83"/>
      <c r="AO129" s="83"/>
      <c r="AP129" s="83"/>
      <c r="AQ129" s="83"/>
      <c r="AR129" s="83"/>
      <c r="AS129" s="83"/>
      <c r="AT129" s="83"/>
      <c r="AU129" s="83"/>
      <c r="AV129" s="83"/>
      <c r="AW129" s="83"/>
      <c r="AX129" s="83"/>
      <c r="AY129" s="83"/>
      <c r="AZ129" s="83"/>
      <c r="BA129" s="83"/>
      <c r="BB129" s="83"/>
      <c r="BC129" s="83"/>
      <c r="BD129" s="83"/>
      <c r="BE129" s="83"/>
      <c r="BF129" s="83"/>
      <c r="BG129" s="83"/>
      <c r="BH129" s="83"/>
    </row>
    <row r="130" spans="1:60">
      <c r="A130" s="83"/>
      <c r="B130" s="83"/>
      <c r="C130" s="83"/>
      <c r="D130" s="83"/>
      <c r="E130" s="83"/>
      <c r="F130" s="83"/>
      <c r="G130" s="83"/>
      <c r="H130" s="83"/>
      <c r="I130" s="83"/>
      <c r="J130" s="83"/>
      <c r="K130" s="83"/>
      <c r="L130" s="83"/>
      <c r="M130" s="83"/>
      <c r="N130" s="83"/>
      <c r="O130" s="83"/>
      <c r="P130" s="83"/>
      <c r="Q130" s="83"/>
      <c r="R130" s="83"/>
      <c r="S130" s="83"/>
      <c r="T130" s="83"/>
      <c r="U130" s="83"/>
      <c r="V130" s="83"/>
      <c r="W130" s="83"/>
      <c r="X130" s="83"/>
      <c r="Y130" s="83"/>
      <c r="Z130" s="83"/>
      <c r="AA130" s="83"/>
      <c r="AB130" s="83"/>
      <c r="AC130" s="83"/>
      <c r="AD130" s="83"/>
      <c r="AE130" s="83"/>
      <c r="AF130" s="83"/>
      <c r="AG130" s="83"/>
      <c r="AH130" s="83"/>
      <c r="AI130" s="83"/>
      <c r="AJ130" s="83"/>
      <c r="AK130" s="83"/>
      <c r="AL130" s="83"/>
      <c r="AM130" s="83"/>
      <c r="AN130" s="83"/>
      <c r="AO130" s="83"/>
      <c r="AP130" s="83"/>
      <c r="AQ130" s="83"/>
      <c r="AR130" s="83"/>
      <c r="AS130" s="83"/>
      <c r="AT130" s="83"/>
      <c r="AU130" s="83"/>
      <c r="AV130" s="83"/>
      <c r="AW130" s="83"/>
      <c r="AX130" s="83"/>
      <c r="AY130" s="83"/>
      <c r="AZ130" s="83"/>
      <c r="BA130" s="83"/>
      <c r="BB130" s="83"/>
      <c r="BC130" s="83"/>
      <c r="BD130" s="83"/>
      <c r="BE130" s="83"/>
      <c r="BF130" s="83"/>
      <c r="BG130" s="83"/>
      <c r="BH130" s="83"/>
    </row>
    <row r="131" spans="1:60">
      <c r="A131" s="83"/>
      <c r="B131" s="83"/>
      <c r="C131" s="83"/>
      <c r="D131" s="83"/>
      <c r="E131" s="83"/>
      <c r="F131" s="83"/>
      <c r="G131" s="83"/>
      <c r="H131" s="83"/>
      <c r="I131" s="83"/>
      <c r="J131" s="83"/>
      <c r="K131" s="83"/>
      <c r="L131" s="83"/>
      <c r="M131" s="83"/>
      <c r="N131" s="83"/>
      <c r="O131" s="83"/>
      <c r="P131" s="83"/>
      <c r="Q131" s="83"/>
      <c r="R131" s="83"/>
      <c r="S131" s="83"/>
      <c r="T131" s="83"/>
      <c r="U131" s="83"/>
      <c r="V131" s="83"/>
      <c r="W131" s="83"/>
      <c r="X131" s="83"/>
      <c r="Y131" s="83"/>
      <c r="Z131" s="83"/>
      <c r="AA131" s="83"/>
      <c r="AB131" s="83"/>
      <c r="AC131" s="83"/>
      <c r="AD131" s="83"/>
      <c r="AE131" s="83"/>
      <c r="AF131" s="83"/>
      <c r="AG131" s="83"/>
      <c r="AH131" s="83"/>
      <c r="AI131" s="83"/>
      <c r="AJ131" s="83"/>
      <c r="AK131" s="83"/>
      <c r="AL131" s="83"/>
      <c r="AM131" s="83"/>
      <c r="AN131" s="83"/>
      <c r="AO131" s="83"/>
      <c r="AP131" s="83"/>
      <c r="AQ131" s="83"/>
      <c r="AR131" s="83"/>
      <c r="AS131" s="83"/>
      <c r="AT131" s="83"/>
      <c r="AU131" s="83"/>
      <c r="AV131" s="83"/>
      <c r="AW131" s="83"/>
      <c r="AX131" s="83"/>
      <c r="AY131" s="83"/>
      <c r="AZ131" s="83"/>
      <c r="BA131" s="83"/>
      <c r="BB131" s="83"/>
      <c r="BC131" s="83"/>
      <c r="BD131" s="83"/>
      <c r="BE131" s="83"/>
      <c r="BF131" s="83"/>
      <c r="BG131" s="83"/>
      <c r="BH131" s="83"/>
    </row>
    <row r="132" spans="1:60">
      <c r="A132" s="83"/>
      <c r="B132" s="83"/>
      <c r="C132" s="83"/>
      <c r="D132" s="83"/>
      <c r="E132" s="83"/>
      <c r="F132" s="83"/>
      <c r="G132" s="83"/>
      <c r="H132" s="83"/>
      <c r="I132" s="83"/>
      <c r="J132" s="83"/>
      <c r="K132" s="83"/>
      <c r="L132" s="83"/>
      <c r="M132" s="83"/>
      <c r="N132" s="83"/>
      <c r="O132" s="83"/>
      <c r="P132" s="83"/>
      <c r="Q132" s="83"/>
      <c r="R132" s="83"/>
      <c r="S132" s="83"/>
      <c r="T132" s="83"/>
      <c r="U132" s="83"/>
      <c r="V132" s="83"/>
      <c r="W132" s="83"/>
      <c r="X132" s="83"/>
      <c r="Y132" s="83"/>
      <c r="Z132" s="83"/>
      <c r="AA132" s="83"/>
      <c r="AB132" s="83"/>
      <c r="AC132" s="83"/>
      <c r="AD132" s="83"/>
      <c r="AE132" s="83"/>
      <c r="AF132" s="83"/>
      <c r="AG132" s="83"/>
      <c r="AH132" s="83"/>
      <c r="AI132" s="83"/>
      <c r="AJ132" s="83"/>
      <c r="AK132" s="83"/>
      <c r="AL132" s="83"/>
      <c r="AM132" s="83"/>
      <c r="AN132" s="83"/>
      <c r="AO132" s="83"/>
      <c r="AP132" s="83"/>
      <c r="AQ132" s="83"/>
      <c r="AR132" s="83"/>
      <c r="AS132" s="83"/>
      <c r="AT132" s="83"/>
      <c r="AU132" s="83"/>
      <c r="AV132" s="83"/>
      <c r="AW132" s="83"/>
      <c r="AX132" s="83"/>
      <c r="AY132" s="83"/>
      <c r="AZ132" s="83"/>
      <c r="BA132" s="83"/>
      <c r="BB132" s="83"/>
      <c r="BC132" s="83"/>
      <c r="BD132" s="83"/>
      <c r="BE132" s="83"/>
      <c r="BF132" s="83"/>
      <c r="BG132" s="83"/>
      <c r="BH132" s="83"/>
    </row>
    <row r="133" spans="1:60">
      <c r="A133" s="83"/>
      <c r="B133" s="83"/>
      <c r="C133" s="83"/>
      <c r="D133" s="83"/>
      <c r="E133" s="83"/>
      <c r="F133" s="83"/>
      <c r="G133" s="83"/>
      <c r="H133" s="83"/>
      <c r="I133" s="83"/>
      <c r="J133" s="83"/>
      <c r="K133" s="83"/>
      <c r="L133" s="83"/>
      <c r="M133" s="83"/>
      <c r="N133" s="83"/>
      <c r="O133" s="83"/>
      <c r="P133" s="83"/>
      <c r="Q133" s="83"/>
      <c r="R133" s="83"/>
      <c r="S133" s="83"/>
      <c r="T133" s="83"/>
      <c r="U133" s="83"/>
      <c r="V133" s="83"/>
      <c r="W133" s="83"/>
      <c r="X133" s="83"/>
      <c r="Y133" s="83"/>
      <c r="Z133" s="83"/>
      <c r="AA133" s="83"/>
      <c r="AB133" s="83"/>
      <c r="AC133" s="83"/>
      <c r="AD133" s="83"/>
      <c r="AE133" s="83"/>
      <c r="AF133" s="83"/>
      <c r="AG133" s="83"/>
      <c r="AH133" s="83"/>
      <c r="AI133" s="83"/>
      <c r="AJ133" s="83"/>
      <c r="AK133" s="83"/>
      <c r="AL133" s="83"/>
      <c r="AM133" s="83"/>
      <c r="AN133" s="83"/>
      <c r="AO133" s="83"/>
      <c r="AP133" s="83"/>
      <c r="AQ133" s="83"/>
      <c r="AR133" s="83"/>
      <c r="AS133" s="83"/>
      <c r="AT133" s="83"/>
      <c r="AU133" s="83"/>
      <c r="AV133" s="83"/>
      <c r="AW133" s="83"/>
      <c r="AX133" s="83"/>
      <c r="AY133" s="83"/>
      <c r="AZ133" s="83"/>
      <c r="BA133" s="83"/>
      <c r="BB133" s="83"/>
      <c r="BC133" s="83"/>
      <c r="BD133" s="83"/>
      <c r="BE133" s="83"/>
      <c r="BF133" s="83"/>
      <c r="BG133" s="83"/>
      <c r="BH133" s="83"/>
    </row>
    <row r="134" spans="1:60">
      <c r="A134" s="83"/>
      <c r="B134" s="83"/>
      <c r="C134" s="83"/>
      <c r="D134" s="83"/>
      <c r="E134" s="83"/>
      <c r="F134" s="83"/>
      <c r="G134" s="83"/>
      <c r="H134" s="83"/>
      <c r="I134" s="83"/>
      <c r="J134" s="83"/>
      <c r="K134" s="83"/>
      <c r="L134" s="83"/>
      <c r="M134" s="83"/>
      <c r="N134" s="83"/>
      <c r="O134" s="83"/>
      <c r="P134" s="83"/>
      <c r="Q134" s="83"/>
      <c r="R134" s="83"/>
      <c r="S134" s="83"/>
      <c r="T134" s="83"/>
      <c r="U134" s="83"/>
      <c r="V134" s="83"/>
      <c r="W134" s="83"/>
      <c r="X134" s="83"/>
      <c r="Y134" s="83"/>
      <c r="Z134" s="83"/>
      <c r="AA134" s="83"/>
      <c r="AB134" s="83"/>
      <c r="AC134" s="83"/>
      <c r="AD134" s="83"/>
      <c r="AE134" s="83"/>
      <c r="AF134" s="83"/>
      <c r="AG134" s="83"/>
      <c r="AH134" s="83"/>
      <c r="AI134" s="83"/>
      <c r="AJ134" s="83"/>
      <c r="AK134" s="83"/>
      <c r="AL134" s="83"/>
      <c r="AM134" s="83"/>
      <c r="AN134" s="83"/>
      <c r="AO134" s="83"/>
      <c r="AP134" s="83"/>
      <c r="AQ134" s="83"/>
      <c r="AR134" s="83"/>
      <c r="AS134" s="83"/>
      <c r="AT134" s="83"/>
      <c r="AU134" s="83"/>
      <c r="AV134" s="83"/>
      <c r="AW134" s="83"/>
      <c r="AX134" s="83"/>
      <c r="AY134" s="83"/>
      <c r="AZ134" s="83"/>
      <c r="BA134" s="83"/>
      <c r="BB134" s="83"/>
      <c r="BC134" s="83"/>
      <c r="BD134" s="83"/>
      <c r="BE134" s="83"/>
      <c r="BF134" s="83"/>
      <c r="BG134" s="83"/>
      <c r="BH134" s="83"/>
    </row>
    <row r="135" spans="1:60">
      <c r="A135" s="83"/>
      <c r="B135" s="83"/>
      <c r="C135" s="83"/>
      <c r="D135" s="83"/>
      <c r="E135" s="83"/>
      <c r="F135" s="83"/>
      <c r="G135" s="83"/>
      <c r="H135" s="83"/>
      <c r="I135" s="83"/>
      <c r="J135" s="83"/>
      <c r="K135" s="83"/>
      <c r="L135" s="83"/>
      <c r="M135" s="83"/>
      <c r="N135" s="83"/>
      <c r="O135" s="83"/>
      <c r="P135" s="83"/>
      <c r="Q135" s="83"/>
      <c r="R135" s="83"/>
      <c r="S135" s="83"/>
      <c r="T135" s="83"/>
      <c r="U135" s="83"/>
      <c r="V135" s="83"/>
      <c r="W135" s="83"/>
      <c r="X135" s="83"/>
      <c r="Y135" s="83"/>
      <c r="Z135" s="83"/>
      <c r="AA135" s="83"/>
      <c r="AB135" s="83"/>
      <c r="AC135" s="83"/>
      <c r="AD135" s="83"/>
      <c r="AE135" s="83"/>
      <c r="AF135" s="83"/>
      <c r="AG135" s="83"/>
      <c r="AH135" s="83"/>
      <c r="AI135" s="83"/>
      <c r="AJ135" s="83"/>
      <c r="AK135" s="83"/>
      <c r="AL135" s="83"/>
      <c r="AM135" s="83"/>
      <c r="AN135" s="83"/>
      <c r="AO135" s="83"/>
      <c r="AP135" s="83"/>
      <c r="AQ135" s="83"/>
      <c r="AR135" s="83"/>
      <c r="AS135" s="83"/>
      <c r="AT135" s="83"/>
      <c r="AU135" s="83"/>
      <c r="AV135" s="83"/>
      <c r="AW135" s="83"/>
      <c r="AX135" s="83"/>
      <c r="AY135" s="83"/>
      <c r="AZ135" s="83"/>
      <c r="BA135" s="83"/>
      <c r="BB135" s="83"/>
      <c r="BC135" s="83"/>
      <c r="BD135" s="83"/>
      <c r="BE135" s="83"/>
      <c r="BF135" s="83"/>
      <c r="BG135" s="83"/>
      <c r="BH135" s="83"/>
    </row>
    <row r="136" spans="1:60">
      <c r="A136" s="83"/>
      <c r="B136" s="83"/>
      <c r="C136" s="83"/>
      <c r="D136" s="83"/>
      <c r="E136" s="83"/>
      <c r="F136" s="83"/>
      <c r="G136" s="83"/>
      <c r="H136" s="83"/>
      <c r="I136" s="83"/>
      <c r="J136" s="83"/>
      <c r="K136" s="83"/>
      <c r="L136" s="83"/>
      <c r="M136" s="83"/>
      <c r="N136" s="83"/>
      <c r="O136" s="83"/>
      <c r="P136" s="83"/>
      <c r="Q136" s="83"/>
      <c r="R136" s="83"/>
      <c r="S136" s="83"/>
      <c r="T136" s="83"/>
      <c r="U136" s="83"/>
      <c r="V136" s="83"/>
      <c r="W136" s="83"/>
      <c r="X136" s="83"/>
      <c r="Y136" s="83"/>
      <c r="Z136" s="83"/>
      <c r="AA136" s="83"/>
      <c r="AB136" s="83"/>
      <c r="AC136" s="83"/>
      <c r="AD136" s="83"/>
      <c r="AE136" s="83"/>
      <c r="AF136" s="83"/>
      <c r="AG136" s="83"/>
      <c r="AH136" s="83"/>
      <c r="AI136" s="83"/>
      <c r="AJ136" s="83"/>
      <c r="AK136" s="83"/>
      <c r="AL136" s="83"/>
      <c r="AM136" s="83"/>
      <c r="AN136" s="83"/>
      <c r="AO136" s="83"/>
      <c r="AP136" s="83"/>
      <c r="AQ136" s="83"/>
      <c r="AR136" s="83"/>
      <c r="AS136" s="83"/>
      <c r="AT136" s="83"/>
      <c r="AU136" s="83"/>
      <c r="AV136" s="83"/>
      <c r="AW136" s="83"/>
      <c r="AX136" s="83"/>
      <c r="AY136" s="83"/>
      <c r="AZ136" s="83"/>
      <c r="BA136" s="83"/>
      <c r="BB136" s="83"/>
      <c r="BC136" s="83"/>
      <c r="BD136" s="83"/>
      <c r="BE136" s="83"/>
      <c r="BF136" s="83"/>
      <c r="BG136" s="83"/>
      <c r="BH136" s="83"/>
    </row>
    <row r="137" spans="1:60">
      <c r="A137" s="83"/>
      <c r="B137" s="83"/>
      <c r="C137" s="83"/>
      <c r="D137" s="83"/>
      <c r="E137" s="83"/>
      <c r="F137" s="83"/>
      <c r="G137" s="83"/>
      <c r="H137" s="83"/>
      <c r="I137" s="83"/>
      <c r="J137" s="83"/>
      <c r="K137" s="83"/>
      <c r="L137" s="83"/>
      <c r="M137" s="83"/>
      <c r="N137" s="83"/>
      <c r="O137" s="83"/>
      <c r="P137" s="83"/>
      <c r="Q137" s="83"/>
      <c r="R137" s="83"/>
      <c r="S137" s="83"/>
      <c r="T137" s="83"/>
      <c r="U137" s="83"/>
      <c r="V137" s="83"/>
      <c r="W137" s="83"/>
      <c r="X137" s="83"/>
      <c r="Y137" s="83"/>
      <c r="Z137" s="83"/>
      <c r="AA137" s="83"/>
      <c r="AB137" s="83"/>
      <c r="AC137" s="83"/>
      <c r="AD137" s="83"/>
      <c r="AE137" s="83"/>
      <c r="AF137" s="83"/>
      <c r="AG137" s="83"/>
      <c r="AH137" s="83"/>
      <c r="AI137" s="83"/>
      <c r="AJ137" s="83"/>
      <c r="AK137" s="83"/>
      <c r="AL137" s="83"/>
      <c r="AM137" s="83"/>
      <c r="AN137" s="83"/>
      <c r="AO137" s="83"/>
      <c r="AP137" s="83"/>
      <c r="AQ137" s="83"/>
      <c r="AR137" s="83"/>
      <c r="AS137" s="83"/>
      <c r="AT137" s="83"/>
      <c r="AU137" s="83"/>
      <c r="AV137" s="83"/>
      <c r="AW137" s="83"/>
      <c r="AX137" s="83"/>
      <c r="AY137" s="83"/>
      <c r="AZ137" s="83"/>
      <c r="BA137" s="83"/>
      <c r="BB137" s="83"/>
      <c r="BC137" s="83"/>
      <c r="BD137" s="83"/>
      <c r="BE137" s="83"/>
      <c r="BF137" s="83"/>
      <c r="BG137" s="83"/>
      <c r="BH137" s="83"/>
    </row>
    <row r="138" spans="1:60">
      <c r="A138" s="83"/>
      <c r="B138" s="83"/>
      <c r="C138" s="83"/>
      <c r="D138" s="83"/>
      <c r="E138" s="83"/>
      <c r="F138" s="83"/>
      <c r="G138" s="83"/>
      <c r="H138" s="83"/>
      <c r="I138" s="83"/>
      <c r="J138" s="83"/>
      <c r="K138" s="83"/>
      <c r="L138" s="83"/>
      <c r="M138" s="83"/>
      <c r="N138" s="83"/>
      <c r="O138" s="83"/>
      <c r="P138" s="83"/>
      <c r="Q138" s="83"/>
      <c r="R138" s="83"/>
      <c r="S138" s="83"/>
      <c r="T138" s="83"/>
      <c r="U138" s="83"/>
      <c r="V138" s="83"/>
      <c r="W138" s="83"/>
      <c r="X138" s="83"/>
      <c r="Y138" s="83"/>
      <c r="Z138" s="83"/>
      <c r="AA138" s="83"/>
      <c r="AB138" s="83"/>
      <c r="AC138" s="83"/>
      <c r="AD138" s="83"/>
      <c r="AE138" s="83"/>
      <c r="AF138" s="83"/>
      <c r="AG138" s="83"/>
      <c r="AH138" s="83"/>
      <c r="AI138" s="83"/>
      <c r="AJ138" s="83"/>
      <c r="AK138" s="83"/>
      <c r="AL138" s="83"/>
      <c r="AM138" s="83"/>
      <c r="AN138" s="83"/>
      <c r="AO138" s="83"/>
      <c r="AP138" s="83"/>
      <c r="AQ138" s="83"/>
      <c r="AR138" s="83"/>
      <c r="AS138" s="83"/>
      <c r="AT138" s="83"/>
      <c r="AU138" s="83"/>
      <c r="AV138" s="83"/>
      <c r="AW138" s="83"/>
      <c r="AX138" s="83"/>
      <c r="AY138" s="83"/>
      <c r="AZ138" s="83"/>
      <c r="BA138" s="83"/>
      <c r="BB138" s="83"/>
      <c r="BC138" s="83"/>
      <c r="BD138" s="83"/>
      <c r="BE138" s="83"/>
      <c r="BF138" s="83"/>
      <c r="BG138" s="83"/>
      <c r="BH138" s="83"/>
    </row>
    <row r="139" spans="1:60">
      <c r="A139" s="83"/>
      <c r="B139" s="83"/>
      <c r="C139" s="83"/>
      <c r="D139" s="83"/>
      <c r="E139" s="83"/>
      <c r="F139" s="83"/>
      <c r="G139" s="83"/>
      <c r="H139" s="83"/>
      <c r="I139" s="83"/>
      <c r="J139" s="83"/>
      <c r="K139" s="83"/>
      <c r="L139" s="83"/>
      <c r="M139" s="83"/>
      <c r="N139" s="83"/>
      <c r="O139" s="83"/>
      <c r="P139" s="83"/>
      <c r="Q139" s="83"/>
      <c r="R139" s="83"/>
      <c r="S139" s="83"/>
      <c r="T139" s="83"/>
      <c r="U139" s="83"/>
      <c r="V139" s="83"/>
      <c r="W139" s="83"/>
      <c r="X139" s="83"/>
      <c r="Y139" s="83"/>
      <c r="Z139" s="83"/>
      <c r="AA139" s="83"/>
      <c r="AB139" s="83"/>
      <c r="AC139" s="83"/>
      <c r="AD139" s="83"/>
      <c r="AE139" s="83"/>
      <c r="AF139" s="83"/>
      <c r="AG139" s="83"/>
      <c r="AH139" s="83"/>
      <c r="AI139" s="83"/>
      <c r="AJ139" s="83"/>
      <c r="AK139" s="83"/>
      <c r="AL139" s="83"/>
      <c r="AM139" s="83"/>
      <c r="AN139" s="83"/>
      <c r="AO139" s="83"/>
      <c r="AP139" s="83"/>
      <c r="AQ139" s="83"/>
      <c r="AR139" s="83"/>
      <c r="AS139" s="83"/>
      <c r="AT139" s="83"/>
      <c r="AU139" s="83"/>
      <c r="AV139" s="83"/>
      <c r="AW139" s="83"/>
      <c r="AX139" s="83"/>
      <c r="AY139" s="83"/>
      <c r="AZ139" s="83"/>
      <c r="BA139" s="83"/>
      <c r="BB139" s="83"/>
      <c r="BC139" s="83"/>
      <c r="BD139" s="83"/>
      <c r="BE139" s="83"/>
      <c r="BF139" s="83"/>
      <c r="BG139" s="83"/>
      <c r="BH139" s="83"/>
    </row>
    <row r="140" spans="1:60">
      <c r="A140" s="83"/>
      <c r="B140" s="83"/>
      <c r="C140" s="83"/>
      <c r="D140" s="83"/>
      <c r="E140" s="83"/>
      <c r="F140" s="83"/>
      <c r="G140" s="83"/>
      <c r="H140" s="83"/>
      <c r="I140" s="83"/>
      <c r="J140" s="83"/>
      <c r="K140" s="83"/>
      <c r="L140" s="83"/>
      <c r="M140" s="83"/>
      <c r="N140" s="83"/>
      <c r="O140" s="83"/>
      <c r="P140" s="83"/>
      <c r="Q140" s="83"/>
      <c r="R140" s="83"/>
      <c r="S140" s="83"/>
      <c r="T140" s="83"/>
      <c r="U140" s="83"/>
      <c r="V140" s="83"/>
      <c r="W140" s="83"/>
      <c r="X140" s="83"/>
      <c r="Y140" s="83"/>
      <c r="Z140" s="83"/>
      <c r="AA140" s="83"/>
      <c r="AB140" s="83"/>
      <c r="AC140" s="83"/>
      <c r="AD140" s="83"/>
      <c r="AE140" s="83"/>
      <c r="AF140" s="83"/>
      <c r="AG140" s="83"/>
      <c r="AH140" s="83"/>
      <c r="AI140" s="83"/>
      <c r="AJ140" s="83"/>
      <c r="AK140" s="83"/>
      <c r="AL140" s="83"/>
      <c r="AM140" s="83"/>
      <c r="AN140" s="83"/>
      <c r="AO140" s="83"/>
      <c r="AP140" s="83"/>
      <c r="AQ140" s="83"/>
      <c r="AR140" s="83"/>
      <c r="AS140" s="83"/>
      <c r="AT140" s="83"/>
      <c r="AU140" s="83"/>
      <c r="AV140" s="83"/>
      <c r="AW140" s="83"/>
      <c r="AX140" s="83"/>
      <c r="AY140" s="83"/>
      <c r="AZ140" s="83"/>
      <c r="BA140" s="83"/>
      <c r="BB140" s="83"/>
      <c r="BC140" s="83"/>
      <c r="BD140" s="83"/>
      <c r="BE140" s="83"/>
      <c r="BF140" s="83"/>
      <c r="BG140" s="83"/>
      <c r="BH140" s="83"/>
    </row>
    <row r="141" spans="1:60">
      <c r="A141" s="83"/>
      <c r="B141" s="83"/>
      <c r="C141" s="83"/>
      <c r="D141" s="83"/>
      <c r="E141" s="83"/>
      <c r="F141" s="83"/>
      <c r="G141" s="83"/>
      <c r="H141" s="83"/>
      <c r="I141" s="83"/>
      <c r="J141" s="83"/>
      <c r="K141" s="83"/>
      <c r="L141" s="83"/>
      <c r="M141" s="83"/>
      <c r="N141" s="83"/>
      <c r="O141" s="83"/>
      <c r="P141" s="83"/>
      <c r="Q141" s="83"/>
      <c r="R141" s="83"/>
      <c r="S141" s="83"/>
      <c r="T141" s="83"/>
      <c r="U141" s="83"/>
      <c r="V141" s="83"/>
      <c r="W141" s="83"/>
      <c r="X141" s="83"/>
      <c r="Y141" s="83"/>
      <c r="Z141" s="83"/>
      <c r="AA141" s="83"/>
      <c r="AB141" s="83"/>
      <c r="AC141" s="83"/>
      <c r="AD141" s="83"/>
      <c r="AE141" s="83"/>
      <c r="AF141" s="83"/>
      <c r="AG141" s="83"/>
      <c r="AH141" s="83"/>
      <c r="AI141" s="83"/>
      <c r="AJ141" s="83"/>
      <c r="AK141" s="83"/>
      <c r="AL141" s="83"/>
      <c r="AM141" s="83"/>
      <c r="AN141" s="83"/>
      <c r="AO141" s="83"/>
      <c r="AP141" s="83"/>
      <c r="AQ141" s="83"/>
      <c r="AR141" s="83"/>
      <c r="AS141" s="83"/>
      <c r="AT141" s="83"/>
      <c r="AU141" s="83"/>
      <c r="AV141" s="83"/>
      <c r="AW141" s="83"/>
      <c r="AX141" s="83"/>
      <c r="AY141" s="83"/>
      <c r="AZ141" s="83"/>
      <c r="BA141" s="83"/>
      <c r="BB141" s="83"/>
      <c r="BC141" s="83"/>
      <c r="BD141" s="83"/>
      <c r="BE141" s="83"/>
      <c r="BF141" s="83"/>
      <c r="BG141" s="83"/>
      <c r="BH141" s="83"/>
    </row>
    <row r="142" spans="1:60">
      <c r="A142" s="83"/>
      <c r="B142" s="83"/>
      <c r="C142" s="83"/>
      <c r="D142" s="83"/>
      <c r="E142" s="83"/>
      <c r="F142" s="83"/>
      <c r="G142" s="83"/>
      <c r="H142" s="83"/>
      <c r="I142" s="83"/>
      <c r="J142" s="83"/>
      <c r="K142" s="83"/>
      <c r="L142" s="83"/>
      <c r="M142" s="83"/>
      <c r="N142" s="83"/>
      <c r="O142" s="83"/>
      <c r="P142" s="83"/>
      <c r="Q142" s="83"/>
      <c r="R142" s="83"/>
      <c r="S142" s="83"/>
      <c r="T142" s="83"/>
      <c r="U142" s="83"/>
      <c r="V142" s="83"/>
      <c r="W142" s="83"/>
      <c r="X142" s="83"/>
      <c r="Y142" s="83"/>
      <c r="Z142" s="83"/>
      <c r="AA142" s="83"/>
      <c r="AB142" s="83"/>
      <c r="AC142" s="83"/>
      <c r="AD142" s="83"/>
      <c r="AE142" s="83"/>
      <c r="AF142" s="83"/>
      <c r="AG142" s="83"/>
      <c r="AH142" s="83"/>
      <c r="AI142" s="83"/>
      <c r="AJ142" s="83"/>
      <c r="AK142" s="83"/>
      <c r="AL142" s="83"/>
      <c r="AM142" s="83"/>
      <c r="AN142" s="83"/>
      <c r="AO142" s="83"/>
      <c r="AP142" s="83"/>
      <c r="AQ142" s="83"/>
      <c r="AR142" s="83"/>
      <c r="AS142" s="83"/>
      <c r="AT142" s="83"/>
      <c r="AU142" s="83"/>
      <c r="AV142" s="83"/>
      <c r="AW142" s="83"/>
      <c r="AX142" s="83"/>
      <c r="AY142" s="83"/>
      <c r="AZ142" s="83"/>
      <c r="BA142" s="83"/>
      <c r="BB142" s="83"/>
      <c r="BC142" s="83"/>
      <c r="BD142" s="83"/>
      <c r="BE142" s="83"/>
      <c r="BF142" s="83"/>
      <c r="BG142" s="83"/>
      <c r="BH142" s="83"/>
    </row>
    <row r="143" spans="1:60">
      <c r="A143" s="83"/>
      <c r="B143" s="83"/>
      <c r="C143" s="83"/>
      <c r="D143" s="83"/>
      <c r="E143" s="83"/>
      <c r="F143" s="83"/>
      <c r="G143" s="83"/>
      <c r="H143" s="83"/>
      <c r="I143" s="83"/>
      <c r="J143" s="83"/>
      <c r="K143" s="83"/>
      <c r="L143" s="83"/>
      <c r="M143" s="83"/>
      <c r="N143" s="83"/>
      <c r="O143" s="83"/>
      <c r="P143" s="83"/>
      <c r="Q143" s="83"/>
      <c r="R143" s="83"/>
      <c r="S143" s="83"/>
      <c r="T143" s="83"/>
      <c r="U143" s="83"/>
      <c r="V143" s="83"/>
      <c r="W143" s="83"/>
      <c r="X143" s="83"/>
      <c r="Y143" s="83"/>
      <c r="Z143" s="83"/>
      <c r="AA143" s="83"/>
      <c r="AB143" s="83"/>
      <c r="AC143" s="83"/>
      <c r="AD143" s="83"/>
      <c r="AE143" s="83"/>
      <c r="AF143" s="83"/>
      <c r="AG143" s="83"/>
      <c r="AH143" s="83"/>
      <c r="AI143" s="83"/>
      <c r="AJ143" s="83"/>
      <c r="AK143" s="83"/>
      <c r="AL143" s="83"/>
      <c r="AM143" s="83"/>
      <c r="AN143" s="83"/>
      <c r="AO143" s="83"/>
      <c r="AP143" s="83"/>
      <c r="AQ143" s="83"/>
      <c r="AR143" s="83"/>
      <c r="AS143" s="83"/>
      <c r="AT143" s="83"/>
      <c r="AU143" s="83"/>
      <c r="AV143" s="83"/>
      <c r="AW143" s="83"/>
      <c r="AX143" s="83"/>
      <c r="AY143" s="83"/>
      <c r="AZ143" s="83"/>
      <c r="BA143" s="83"/>
      <c r="BB143" s="83"/>
      <c r="BC143" s="83"/>
      <c r="BD143" s="83"/>
      <c r="BE143" s="83"/>
      <c r="BF143" s="83"/>
      <c r="BG143" s="83"/>
      <c r="BH143" s="83"/>
    </row>
    <row r="144" spans="1:60">
      <c r="A144" s="83"/>
      <c r="B144" s="83"/>
      <c r="C144" s="83"/>
      <c r="D144" s="83"/>
      <c r="E144" s="83"/>
      <c r="F144" s="83"/>
      <c r="G144" s="83"/>
      <c r="H144" s="83"/>
      <c r="I144" s="83"/>
      <c r="J144" s="83"/>
      <c r="K144" s="83"/>
      <c r="L144" s="83"/>
      <c r="M144" s="83"/>
      <c r="N144" s="83"/>
      <c r="O144" s="83"/>
      <c r="P144" s="83"/>
      <c r="Q144" s="83"/>
      <c r="R144" s="83"/>
      <c r="S144" s="83"/>
      <c r="T144" s="83"/>
      <c r="U144" s="83"/>
      <c r="V144" s="83"/>
      <c r="W144" s="83"/>
      <c r="X144" s="83"/>
      <c r="Y144" s="83"/>
      <c r="Z144" s="83"/>
      <c r="AA144" s="83"/>
      <c r="AB144" s="83"/>
      <c r="AC144" s="83"/>
      <c r="AD144" s="83"/>
      <c r="AE144" s="83"/>
      <c r="AF144" s="83"/>
      <c r="AG144" s="83"/>
      <c r="AH144" s="83"/>
      <c r="AI144" s="83"/>
      <c r="AJ144" s="83"/>
      <c r="AK144" s="83"/>
      <c r="AL144" s="83"/>
      <c r="AM144" s="83"/>
      <c r="AN144" s="83"/>
      <c r="AO144" s="83"/>
      <c r="AP144" s="83"/>
      <c r="AQ144" s="83"/>
      <c r="AR144" s="83"/>
      <c r="AS144" s="83"/>
      <c r="AT144" s="83"/>
      <c r="AU144" s="83"/>
      <c r="AV144" s="83"/>
      <c r="AW144" s="83"/>
      <c r="AX144" s="83"/>
      <c r="AY144" s="83"/>
      <c r="AZ144" s="83"/>
      <c r="BA144" s="83"/>
      <c r="BB144" s="83"/>
      <c r="BC144" s="83"/>
      <c r="BD144" s="83"/>
      <c r="BE144" s="83"/>
      <c r="BF144" s="83"/>
      <c r="BG144" s="83"/>
      <c r="BH144" s="83"/>
    </row>
    <row r="145" spans="1:60">
      <c r="A145" s="83"/>
      <c r="B145" s="83"/>
      <c r="C145" s="83"/>
      <c r="D145" s="83"/>
      <c r="E145" s="83"/>
      <c r="F145" s="83"/>
      <c r="G145" s="83"/>
      <c r="H145" s="83"/>
      <c r="I145" s="83"/>
      <c r="J145" s="83"/>
      <c r="K145" s="83"/>
      <c r="L145" s="83"/>
      <c r="M145" s="83"/>
      <c r="N145" s="83"/>
      <c r="O145" s="83"/>
      <c r="P145" s="83"/>
      <c r="Q145" s="83"/>
      <c r="R145" s="83"/>
      <c r="S145" s="83"/>
      <c r="T145" s="83"/>
      <c r="U145" s="83"/>
      <c r="V145" s="83"/>
      <c r="W145" s="83"/>
      <c r="X145" s="83"/>
      <c r="Y145" s="83"/>
      <c r="Z145" s="83"/>
      <c r="AA145" s="83"/>
      <c r="AB145" s="83"/>
      <c r="AC145" s="83"/>
      <c r="AD145" s="83"/>
      <c r="AE145" s="83"/>
      <c r="AF145" s="83"/>
      <c r="AG145" s="83"/>
      <c r="AH145" s="83"/>
      <c r="AI145" s="83"/>
      <c r="AJ145" s="83"/>
      <c r="AK145" s="83"/>
      <c r="AL145" s="83"/>
      <c r="AM145" s="83"/>
      <c r="AN145" s="83"/>
      <c r="AO145" s="83"/>
      <c r="AP145" s="83"/>
      <c r="AQ145" s="83"/>
      <c r="AR145" s="83"/>
      <c r="AS145" s="83"/>
      <c r="AT145" s="83"/>
      <c r="AU145" s="83"/>
      <c r="AV145" s="83"/>
      <c r="AW145" s="83"/>
      <c r="AX145" s="83"/>
      <c r="AY145" s="83"/>
      <c r="AZ145" s="83"/>
      <c r="BA145" s="83"/>
      <c r="BB145" s="83"/>
      <c r="BC145" s="83"/>
      <c r="BD145" s="83"/>
      <c r="BE145" s="83"/>
      <c r="BF145" s="83"/>
      <c r="BG145" s="83"/>
      <c r="BH145" s="83"/>
    </row>
    <row r="146" spans="1:60">
      <c r="A146" s="83"/>
      <c r="B146" s="83"/>
      <c r="C146" s="83"/>
      <c r="D146" s="83"/>
      <c r="E146" s="83"/>
      <c r="F146" s="83"/>
      <c r="G146" s="83"/>
      <c r="H146" s="83"/>
      <c r="I146" s="83"/>
      <c r="J146" s="83"/>
      <c r="K146" s="83"/>
      <c r="L146" s="83"/>
      <c r="M146" s="83"/>
      <c r="N146" s="83"/>
      <c r="O146" s="83"/>
      <c r="P146" s="83"/>
      <c r="Q146" s="83"/>
      <c r="R146" s="83"/>
      <c r="S146" s="83"/>
      <c r="T146" s="83"/>
      <c r="U146" s="83"/>
      <c r="V146" s="83"/>
      <c r="W146" s="83"/>
      <c r="X146" s="83"/>
      <c r="Y146" s="83"/>
      <c r="Z146" s="83"/>
      <c r="AA146" s="83"/>
      <c r="AB146" s="83"/>
      <c r="AC146" s="83"/>
      <c r="AD146" s="83"/>
      <c r="AE146" s="83"/>
      <c r="AF146" s="83"/>
      <c r="AG146" s="83"/>
      <c r="AH146" s="83"/>
      <c r="AI146" s="83"/>
      <c r="AJ146" s="83"/>
      <c r="AK146" s="83"/>
      <c r="AL146" s="83"/>
      <c r="AM146" s="83"/>
      <c r="AN146" s="83"/>
      <c r="AO146" s="83"/>
      <c r="AP146" s="83"/>
      <c r="AQ146" s="83"/>
      <c r="AR146" s="83"/>
      <c r="AS146" s="83"/>
      <c r="AT146" s="83"/>
      <c r="AU146" s="83"/>
      <c r="AV146" s="83"/>
      <c r="AW146" s="83"/>
      <c r="AX146" s="83"/>
      <c r="AY146" s="83"/>
      <c r="AZ146" s="83"/>
      <c r="BA146" s="83"/>
      <c r="BB146" s="83"/>
      <c r="BC146" s="83"/>
      <c r="BD146" s="83"/>
      <c r="BE146" s="83"/>
      <c r="BF146" s="83"/>
      <c r="BG146" s="83"/>
      <c r="BH146" s="83"/>
    </row>
    <row r="147" spans="1:60">
      <c r="A147" s="83"/>
      <c r="B147" s="83"/>
      <c r="C147" s="83"/>
      <c r="D147" s="83"/>
      <c r="E147" s="83"/>
      <c r="F147" s="83"/>
      <c r="G147" s="83"/>
      <c r="H147" s="83"/>
      <c r="I147" s="83"/>
      <c r="J147" s="83"/>
      <c r="K147" s="83"/>
      <c r="L147" s="83"/>
      <c r="M147" s="83"/>
      <c r="N147" s="83"/>
      <c r="O147" s="83"/>
      <c r="P147" s="83"/>
      <c r="Q147" s="83"/>
      <c r="R147" s="83"/>
      <c r="S147" s="83"/>
      <c r="T147" s="83"/>
      <c r="U147" s="83"/>
      <c r="V147" s="83"/>
      <c r="W147" s="83"/>
      <c r="X147" s="83"/>
      <c r="Y147" s="83"/>
      <c r="Z147" s="83"/>
      <c r="AA147" s="83"/>
      <c r="AB147" s="83"/>
      <c r="AC147" s="83"/>
      <c r="AD147" s="83"/>
      <c r="AE147" s="83"/>
      <c r="AF147" s="83"/>
      <c r="AG147" s="83"/>
      <c r="AH147" s="83"/>
      <c r="AI147" s="83"/>
      <c r="AJ147" s="83"/>
      <c r="AK147" s="83"/>
      <c r="AL147" s="83"/>
      <c r="AM147" s="83"/>
      <c r="AN147" s="83"/>
      <c r="AO147" s="83"/>
      <c r="AP147" s="83"/>
      <c r="AQ147" s="83"/>
      <c r="AR147" s="83"/>
      <c r="AS147" s="83"/>
      <c r="AT147" s="83"/>
      <c r="AU147" s="83"/>
      <c r="AV147" s="83"/>
      <c r="AW147" s="83"/>
      <c r="AX147" s="83"/>
      <c r="AY147" s="83"/>
      <c r="AZ147" s="83"/>
      <c r="BA147" s="83"/>
      <c r="BB147" s="83"/>
      <c r="BC147" s="83"/>
      <c r="BD147" s="83"/>
      <c r="BE147" s="83"/>
      <c r="BF147" s="83"/>
      <c r="BG147" s="83"/>
      <c r="BH147" s="83"/>
    </row>
    <row r="148" spans="1:60">
      <c r="A148" s="83"/>
      <c r="B148" s="83"/>
      <c r="C148" s="83"/>
      <c r="D148" s="83"/>
      <c r="E148" s="83"/>
      <c r="F148" s="83"/>
      <c r="G148" s="83"/>
      <c r="H148" s="83"/>
      <c r="I148" s="83"/>
      <c r="J148" s="83"/>
      <c r="K148" s="83"/>
      <c r="L148" s="83"/>
      <c r="M148" s="83"/>
      <c r="N148" s="83"/>
      <c r="O148" s="83"/>
      <c r="P148" s="83"/>
      <c r="Q148" s="83"/>
      <c r="R148" s="83"/>
      <c r="S148" s="83"/>
      <c r="T148" s="83"/>
      <c r="U148" s="83"/>
      <c r="V148" s="83"/>
      <c r="W148" s="83"/>
      <c r="X148" s="83"/>
      <c r="Y148" s="83"/>
      <c r="Z148" s="83"/>
      <c r="AA148" s="83"/>
      <c r="AB148" s="83"/>
      <c r="AC148" s="83"/>
      <c r="AD148" s="83"/>
      <c r="AE148" s="83"/>
      <c r="AF148" s="83"/>
      <c r="AG148" s="83"/>
      <c r="AH148" s="83"/>
      <c r="AI148" s="83"/>
      <c r="AJ148" s="83"/>
      <c r="AK148" s="83"/>
      <c r="AL148" s="83"/>
      <c r="AM148" s="83"/>
      <c r="AN148" s="83"/>
      <c r="AO148" s="83"/>
      <c r="AP148" s="83"/>
      <c r="AQ148" s="83"/>
      <c r="AR148" s="83"/>
      <c r="AS148" s="83"/>
      <c r="AT148" s="83"/>
      <c r="AU148" s="83"/>
      <c r="AV148" s="83"/>
      <c r="AW148" s="83"/>
      <c r="AX148" s="83"/>
      <c r="AY148" s="83"/>
      <c r="AZ148" s="83"/>
      <c r="BA148" s="83"/>
      <c r="BB148" s="83"/>
      <c r="BC148" s="83"/>
      <c r="BD148" s="83"/>
      <c r="BE148" s="83"/>
      <c r="BF148" s="83"/>
      <c r="BG148" s="83"/>
      <c r="BH148" s="83"/>
    </row>
    <row r="149" spans="1:60">
      <c r="A149" s="83"/>
      <c r="B149" s="83"/>
      <c r="C149" s="83"/>
      <c r="D149" s="83"/>
      <c r="E149" s="83"/>
      <c r="F149" s="83"/>
      <c r="G149" s="83"/>
      <c r="H149" s="83"/>
      <c r="I149" s="83"/>
      <c r="J149" s="83"/>
      <c r="K149" s="83"/>
      <c r="L149" s="83"/>
      <c r="M149" s="83"/>
      <c r="N149" s="83"/>
      <c r="O149" s="83"/>
      <c r="P149" s="83"/>
      <c r="Q149" s="83"/>
      <c r="R149" s="83"/>
      <c r="S149" s="83"/>
      <c r="T149" s="83"/>
      <c r="U149" s="83"/>
      <c r="V149" s="83"/>
      <c r="W149" s="83"/>
      <c r="X149" s="83"/>
      <c r="Y149" s="83"/>
      <c r="Z149" s="83"/>
      <c r="AA149" s="83"/>
      <c r="AB149" s="83"/>
      <c r="AC149" s="83"/>
      <c r="AD149" s="83"/>
      <c r="AE149" s="83"/>
      <c r="AF149" s="83"/>
      <c r="AG149" s="83"/>
      <c r="AH149" s="83"/>
      <c r="AI149" s="83"/>
      <c r="AJ149" s="83"/>
      <c r="AK149" s="83"/>
      <c r="AL149" s="83"/>
      <c r="AM149" s="83"/>
      <c r="AN149" s="83"/>
      <c r="AO149" s="83"/>
      <c r="AP149" s="83"/>
      <c r="AQ149" s="83"/>
      <c r="AR149" s="83"/>
      <c r="AS149" s="83"/>
      <c r="AT149" s="83"/>
      <c r="AU149" s="83"/>
      <c r="AV149" s="83"/>
      <c r="AW149" s="83"/>
      <c r="AX149" s="83"/>
      <c r="AY149" s="83"/>
      <c r="AZ149" s="83"/>
      <c r="BA149" s="83"/>
      <c r="BB149" s="83"/>
      <c r="BC149" s="83"/>
      <c r="BD149" s="83"/>
      <c r="BE149" s="83"/>
      <c r="BF149" s="83"/>
      <c r="BG149" s="83"/>
      <c r="BH149" s="83"/>
    </row>
    <row r="150" spans="1:60">
      <c r="A150" s="83"/>
      <c r="B150" s="83"/>
      <c r="C150" s="83"/>
      <c r="D150" s="83"/>
      <c r="E150" s="83"/>
      <c r="F150" s="83"/>
      <c r="G150" s="83"/>
      <c r="H150" s="83"/>
      <c r="I150" s="83"/>
      <c r="J150" s="83"/>
      <c r="K150" s="83"/>
      <c r="L150" s="83"/>
      <c r="M150" s="83"/>
      <c r="N150" s="83"/>
      <c r="O150" s="83"/>
      <c r="P150" s="83"/>
      <c r="Q150" s="83"/>
      <c r="R150" s="83"/>
      <c r="S150" s="83"/>
      <c r="T150" s="83"/>
      <c r="U150" s="83"/>
      <c r="V150" s="83"/>
      <c r="W150" s="83"/>
      <c r="X150" s="83"/>
      <c r="Y150" s="83"/>
      <c r="Z150" s="83"/>
      <c r="AA150" s="83"/>
      <c r="AB150" s="83"/>
      <c r="AC150" s="83"/>
      <c r="AD150" s="83"/>
      <c r="AE150" s="83"/>
      <c r="AF150" s="83"/>
      <c r="AG150" s="83"/>
      <c r="AH150" s="83"/>
      <c r="AI150" s="83"/>
      <c r="AJ150" s="83"/>
      <c r="AK150" s="83"/>
      <c r="AL150" s="83"/>
      <c r="AM150" s="83"/>
      <c r="AN150" s="83"/>
      <c r="AO150" s="83"/>
      <c r="AP150" s="83"/>
      <c r="AQ150" s="83"/>
      <c r="AR150" s="83"/>
      <c r="AS150" s="83"/>
      <c r="AT150" s="83"/>
      <c r="AU150" s="83"/>
      <c r="AV150" s="83"/>
      <c r="AW150" s="83"/>
      <c r="AX150" s="83"/>
      <c r="AY150" s="83"/>
      <c r="AZ150" s="83"/>
      <c r="BA150" s="83"/>
      <c r="BB150" s="83"/>
      <c r="BC150" s="83"/>
      <c r="BD150" s="83"/>
      <c r="BE150" s="83"/>
      <c r="BF150" s="83"/>
      <c r="BG150" s="83"/>
      <c r="BH150" s="83"/>
    </row>
    <row r="151" spans="1:60">
      <c r="A151" s="83"/>
      <c r="B151" s="83"/>
      <c r="C151" s="83"/>
      <c r="D151" s="83"/>
      <c r="E151" s="83"/>
      <c r="F151" s="83"/>
      <c r="G151" s="83"/>
      <c r="H151" s="83"/>
      <c r="I151" s="83"/>
      <c r="J151" s="83"/>
      <c r="K151" s="83"/>
      <c r="L151" s="83"/>
      <c r="M151" s="83"/>
      <c r="N151" s="83"/>
      <c r="O151" s="83"/>
      <c r="P151" s="83"/>
      <c r="Q151" s="83"/>
      <c r="R151" s="83"/>
      <c r="S151" s="83"/>
      <c r="T151" s="83"/>
      <c r="U151" s="83"/>
      <c r="V151" s="83"/>
      <c r="W151" s="83"/>
      <c r="X151" s="83"/>
      <c r="Y151" s="83"/>
      <c r="Z151" s="83"/>
      <c r="AA151" s="83"/>
      <c r="AB151" s="83"/>
      <c r="AC151" s="83"/>
      <c r="AD151" s="83"/>
      <c r="AE151" s="83"/>
      <c r="AF151" s="83"/>
      <c r="AG151" s="83"/>
      <c r="AH151" s="83"/>
      <c r="AI151" s="83"/>
      <c r="AJ151" s="83"/>
      <c r="AK151" s="83"/>
      <c r="AL151" s="83"/>
      <c r="AM151" s="83"/>
      <c r="AN151" s="83"/>
      <c r="AO151" s="83"/>
      <c r="AP151" s="83"/>
      <c r="AQ151" s="83"/>
      <c r="AR151" s="83"/>
      <c r="AS151" s="83"/>
      <c r="AT151" s="83"/>
      <c r="AU151" s="83"/>
      <c r="AV151" s="83"/>
      <c r="AW151" s="83"/>
      <c r="AX151" s="83"/>
      <c r="AY151" s="83"/>
      <c r="AZ151" s="83"/>
      <c r="BA151" s="83"/>
      <c r="BB151" s="83"/>
      <c r="BC151" s="83"/>
      <c r="BD151" s="83"/>
      <c r="BE151" s="83"/>
      <c r="BF151" s="83"/>
      <c r="BG151" s="83"/>
      <c r="BH151" s="83"/>
    </row>
    <row r="152" spans="1:60">
      <c r="A152" s="83"/>
      <c r="B152" s="83"/>
      <c r="C152" s="83"/>
      <c r="D152" s="83"/>
      <c r="E152" s="83"/>
      <c r="F152" s="83"/>
      <c r="G152" s="83"/>
      <c r="H152" s="83"/>
      <c r="I152" s="83"/>
      <c r="J152" s="83"/>
      <c r="K152" s="83"/>
      <c r="L152" s="83"/>
      <c r="M152" s="83"/>
      <c r="N152" s="83"/>
      <c r="O152" s="83"/>
      <c r="P152" s="83"/>
      <c r="Q152" s="83"/>
      <c r="R152" s="83"/>
      <c r="S152" s="83"/>
      <c r="T152" s="83"/>
      <c r="U152" s="83"/>
      <c r="V152" s="83"/>
      <c r="W152" s="83"/>
      <c r="X152" s="83"/>
      <c r="Y152" s="83"/>
      <c r="Z152" s="83"/>
      <c r="AA152" s="83"/>
      <c r="AB152" s="83"/>
      <c r="AC152" s="83"/>
      <c r="AD152" s="83"/>
      <c r="AE152" s="83"/>
      <c r="AF152" s="83"/>
      <c r="AG152" s="83"/>
      <c r="AH152" s="83"/>
      <c r="AI152" s="83"/>
      <c r="AJ152" s="83"/>
      <c r="AK152" s="83"/>
      <c r="AL152" s="83"/>
      <c r="AM152" s="83"/>
      <c r="AN152" s="83"/>
      <c r="AO152" s="83"/>
      <c r="AP152" s="83"/>
      <c r="AQ152" s="83"/>
      <c r="AR152" s="83"/>
      <c r="AS152" s="83"/>
      <c r="AT152" s="83"/>
      <c r="AU152" s="83"/>
      <c r="AV152" s="83"/>
      <c r="AW152" s="83"/>
      <c r="AX152" s="83"/>
      <c r="AY152" s="83"/>
      <c r="AZ152" s="83"/>
      <c r="BA152" s="83"/>
      <c r="BB152" s="83"/>
      <c r="BC152" s="83"/>
      <c r="BD152" s="83"/>
      <c r="BE152" s="83"/>
      <c r="BF152" s="83"/>
      <c r="BG152" s="83"/>
      <c r="BH152" s="83"/>
    </row>
    <row r="153" spans="1:60">
      <c r="A153" s="83"/>
      <c r="B153" s="83"/>
      <c r="C153" s="83"/>
      <c r="D153" s="83"/>
      <c r="E153" s="83"/>
      <c r="F153" s="83"/>
      <c r="G153" s="83"/>
      <c r="H153" s="83"/>
      <c r="I153" s="83"/>
      <c r="J153" s="83"/>
      <c r="K153" s="83"/>
      <c r="L153" s="83"/>
      <c r="M153" s="83"/>
      <c r="N153" s="83"/>
      <c r="O153" s="83"/>
      <c r="P153" s="83"/>
      <c r="Q153" s="83"/>
      <c r="R153" s="83"/>
      <c r="S153" s="83"/>
      <c r="T153" s="83"/>
      <c r="U153" s="83"/>
      <c r="V153" s="83"/>
      <c r="W153" s="83"/>
      <c r="X153" s="83"/>
      <c r="Y153" s="83"/>
      <c r="Z153" s="83"/>
      <c r="AA153" s="83"/>
      <c r="AB153" s="83"/>
      <c r="AC153" s="83"/>
      <c r="AD153" s="83"/>
      <c r="AE153" s="83"/>
      <c r="AF153" s="83"/>
      <c r="AG153" s="83"/>
      <c r="AH153" s="83"/>
      <c r="AI153" s="83"/>
      <c r="AJ153" s="83"/>
      <c r="AK153" s="83"/>
      <c r="AL153" s="83"/>
      <c r="AM153" s="83"/>
      <c r="AN153" s="83"/>
      <c r="AO153" s="83"/>
      <c r="AP153" s="83"/>
      <c r="AQ153" s="83"/>
      <c r="AR153" s="83"/>
      <c r="AS153" s="83"/>
      <c r="AT153" s="83"/>
      <c r="AU153" s="83"/>
      <c r="AV153" s="83"/>
      <c r="AW153" s="83"/>
      <c r="AX153" s="83"/>
      <c r="AY153" s="83"/>
      <c r="AZ153" s="83"/>
      <c r="BA153" s="83"/>
      <c r="BB153" s="83"/>
      <c r="BC153" s="83"/>
      <c r="BD153" s="83"/>
      <c r="BE153" s="83"/>
      <c r="BF153" s="83"/>
      <c r="BG153" s="83"/>
      <c r="BH153" s="83"/>
    </row>
    <row r="154" spans="1:60">
      <c r="A154" s="83"/>
      <c r="B154" s="83"/>
      <c r="C154" s="83"/>
      <c r="D154" s="83"/>
      <c r="E154" s="83"/>
      <c r="F154" s="83"/>
      <c r="G154" s="83"/>
      <c r="H154" s="83"/>
      <c r="I154" s="83"/>
      <c r="J154" s="83"/>
      <c r="K154" s="83"/>
      <c r="L154" s="83"/>
      <c r="M154" s="83"/>
      <c r="N154" s="83"/>
      <c r="O154" s="83"/>
      <c r="P154" s="83"/>
      <c r="Q154" s="83"/>
      <c r="R154" s="83"/>
      <c r="S154" s="83"/>
      <c r="T154" s="83"/>
      <c r="U154" s="83"/>
      <c r="V154" s="83"/>
      <c r="W154" s="83"/>
      <c r="X154" s="83"/>
      <c r="Y154" s="83"/>
      <c r="Z154" s="83"/>
      <c r="AA154" s="83"/>
      <c r="AB154" s="83"/>
      <c r="AC154" s="83"/>
      <c r="AD154" s="83"/>
      <c r="AE154" s="83"/>
      <c r="AF154" s="83"/>
      <c r="AG154" s="83"/>
      <c r="AH154" s="83"/>
      <c r="AI154" s="83"/>
      <c r="AJ154" s="83"/>
      <c r="AK154" s="83"/>
      <c r="AL154" s="83"/>
      <c r="AM154" s="83"/>
      <c r="AN154" s="83"/>
      <c r="AO154" s="83"/>
      <c r="AP154" s="83"/>
      <c r="AQ154" s="83"/>
      <c r="AR154" s="83"/>
      <c r="AS154" s="83"/>
      <c r="AT154" s="83"/>
      <c r="AU154" s="83"/>
      <c r="AV154" s="83"/>
      <c r="AW154" s="83"/>
      <c r="AX154" s="83"/>
      <c r="AY154" s="83"/>
      <c r="AZ154" s="83"/>
      <c r="BA154" s="83"/>
      <c r="BB154" s="83"/>
      <c r="BC154" s="83"/>
      <c r="BD154" s="83"/>
      <c r="BE154" s="83"/>
      <c r="BF154" s="83"/>
      <c r="BG154" s="83"/>
      <c r="BH154" s="83"/>
    </row>
    <row r="155" spans="1:60">
      <c r="A155" s="83"/>
      <c r="B155" s="83"/>
      <c r="C155" s="83"/>
      <c r="D155" s="83"/>
      <c r="E155" s="83"/>
      <c r="F155" s="83"/>
      <c r="G155" s="83"/>
      <c r="H155" s="83"/>
      <c r="I155" s="83"/>
      <c r="J155" s="83"/>
      <c r="K155" s="83"/>
      <c r="L155" s="83"/>
      <c r="M155" s="83"/>
      <c r="N155" s="83"/>
      <c r="O155" s="83"/>
      <c r="P155" s="83"/>
      <c r="Q155" s="83"/>
      <c r="R155" s="83"/>
      <c r="S155" s="83"/>
      <c r="T155" s="83"/>
      <c r="U155" s="83"/>
      <c r="V155" s="83"/>
      <c r="W155" s="83"/>
      <c r="X155" s="83"/>
      <c r="Y155" s="83"/>
      <c r="Z155" s="83"/>
      <c r="AA155" s="83"/>
      <c r="AB155" s="83"/>
      <c r="AC155" s="83"/>
      <c r="AD155" s="83"/>
      <c r="AE155" s="83"/>
      <c r="AF155" s="83"/>
      <c r="AG155" s="83"/>
      <c r="AH155" s="83"/>
      <c r="AI155" s="83"/>
      <c r="AJ155" s="83"/>
      <c r="AK155" s="83"/>
      <c r="AL155" s="83"/>
      <c r="AM155" s="83"/>
      <c r="AN155" s="83"/>
      <c r="AO155" s="83"/>
      <c r="AP155" s="83"/>
      <c r="AQ155" s="83"/>
      <c r="AR155" s="83"/>
      <c r="AS155" s="83"/>
      <c r="AT155" s="83"/>
      <c r="AU155" s="83"/>
      <c r="AV155" s="83"/>
      <c r="AW155" s="83"/>
      <c r="AX155" s="83"/>
      <c r="AY155" s="83"/>
      <c r="AZ155" s="83"/>
      <c r="BA155" s="83"/>
      <c r="BB155" s="83"/>
      <c r="BC155" s="83"/>
      <c r="BD155" s="83"/>
      <c r="BE155" s="83"/>
      <c r="BF155" s="83"/>
      <c r="BG155" s="83"/>
      <c r="BH155" s="83"/>
    </row>
    <row r="156" spans="1:60">
      <c r="A156" s="83"/>
      <c r="B156" s="83"/>
      <c r="C156" s="83"/>
      <c r="D156" s="83"/>
      <c r="E156" s="83"/>
      <c r="F156" s="83"/>
      <c r="G156" s="83"/>
      <c r="H156" s="83"/>
      <c r="I156" s="83"/>
      <c r="J156" s="83"/>
      <c r="K156" s="83"/>
      <c r="L156" s="83"/>
      <c r="M156" s="83"/>
      <c r="N156" s="83"/>
      <c r="O156" s="83"/>
      <c r="P156" s="83"/>
      <c r="Q156" s="83"/>
      <c r="R156" s="83"/>
      <c r="S156" s="83"/>
      <c r="T156" s="83"/>
      <c r="U156" s="83"/>
      <c r="V156" s="83"/>
      <c r="W156" s="83"/>
      <c r="X156" s="83"/>
      <c r="Y156" s="83"/>
      <c r="Z156" s="83"/>
      <c r="AA156" s="83"/>
      <c r="AB156" s="83"/>
      <c r="AC156" s="83"/>
      <c r="AD156" s="83"/>
      <c r="AE156" s="83"/>
      <c r="AF156" s="83"/>
      <c r="AG156" s="83"/>
      <c r="AH156" s="83"/>
      <c r="AI156" s="83"/>
      <c r="AJ156" s="83"/>
      <c r="AK156" s="83"/>
      <c r="AL156" s="83"/>
      <c r="AM156" s="83"/>
      <c r="AN156" s="83"/>
      <c r="AO156" s="83"/>
      <c r="AP156" s="83"/>
      <c r="AQ156" s="83"/>
      <c r="AR156" s="83"/>
      <c r="AS156" s="83"/>
      <c r="AT156" s="83"/>
      <c r="AU156" s="83"/>
      <c r="AV156" s="83"/>
      <c r="AW156" s="83"/>
      <c r="AX156" s="83"/>
      <c r="AY156" s="83"/>
      <c r="AZ156" s="83"/>
      <c r="BA156" s="83"/>
      <c r="BB156" s="83"/>
      <c r="BC156" s="83"/>
      <c r="BD156" s="83"/>
      <c r="BE156" s="83"/>
      <c r="BF156" s="83"/>
      <c r="BG156" s="83"/>
      <c r="BH156" s="83"/>
    </row>
    <row r="157" spans="1:60">
      <c r="A157" s="83"/>
      <c r="B157" s="83"/>
      <c r="C157" s="83"/>
      <c r="D157" s="83"/>
      <c r="E157" s="83"/>
      <c r="F157" s="83"/>
      <c r="G157" s="83"/>
      <c r="H157" s="83"/>
      <c r="I157" s="83"/>
      <c r="J157" s="83"/>
      <c r="K157" s="83"/>
      <c r="L157" s="83"/>
      <c r="M157" s="83"/>
      <c r="N157" s="83"/>
      <c r="O157" s="83"/>
      <c r="P157" s="83"/>
      <c r="Q157" s="83"/>
      <c r="R157" s="83"/>
      <c r="S157" s="83"/>
      <c r="T157" s="83"/>
      <c r="U157" s="83"/>
      <c r="V157" s="83"/>
      <c r="W157" s="83"/>
      <c r="X157" s="83"/>
      <c r="Y157" s="83"/>
      <c r="Z157" s="83"/>
      <c r="AA157" s="83"/>
      <c r="AB157" s="83"/>
      <c r="AC157" s="83"/>
      <c r="AD157" s="83"/>
      <c r="AE157" s="83"/>
      <c r="AF157" s="83"/>
      <c r="AG157" s="83"/>
      <c r="AH157" s="83"/>
      <c r="AI157" s="83"/>
      <c r="AJ157" s="83"/>
      <c r="AK157" s="83"/>
      <c r="AL157" s="83"/>
      <c r="AM157" s="83"/>
      <c r="AN157" s="83"/>
      <c r="AO157" s="83"/>
      <c r="AP157" s="83"/>
      <c r="AQ157" s="83"/>
      <c r="AR157" s="83"/>
      <c r="AS157" s="83"/>
      <c r="AT157" s="83"/>
      <c r="AU157" s="83"/>
      <c r="AV157" s="83"/>
      <c r="AW157" s="83"/>
      <c r="AX157" s="83"/>
      <c r="AY157" s="83"/>
      <c r="AZ157" s="83"/>
      <c r="BA157" s="83"/>
      <c r="BB157" s="83"/>
      <c r="BC157" s="83"/>
      <c r="BD157" s="83"/>
      <c r="BE157" s="83"/>
      <c r="BF157" s="83"/>
      <c r="BG157" s="83"/>
      <c r="BH157" s="83"/>
    </row>
    <row r="158" spans="1:60">
      <c r="A158" s="83"/>
      <c r="B158" s="83"/>
      <c r="C158" s="83"/>
      <c r="D158" s="83"/>
      <c r="E158" s="83"/>
      <c r="F158" s="83"/>
      <c r="G158" s="83"/>
      <c r="H158" s="83"/>
      <c r="I158" s="83"/>
      <c r="J158" s="83"/>
      <c r="K158" s="83"/>
      <c r="L158" s="83"/>
      <c r="M158" s="83"/>
      <c r="N158" s="83"/>
      <c r="O158" s="83"/>
      <c r="P158" s="83"/>
      <c r="Q158" s="83"/>
      <c r="R158" s="83"/>
      <c r="S158" s="83"/>
      <c r="T158" s="83"/>
      <c r="U158" s="83"/>
      <c r="V158" s="83"/>
      <c r="W158" s="83"/>
      <c r="X158" s="83"/>
      <c r="Y158" s="83"/>
      <c r="Z158" s="83"/>
      <c r="AA158" s="83"/>
      <c r="AB158" s="83"/>
      <c r="AC158" s="83"/>
      <c r="AD158" s="83"/>
      <c r="AE158" s="83"/>
      <c r="AF158" s="83"/>
      <c r="AG158" s="83"/>
      <c r="AH158" s="83"/>
      <c r="AI158" s="83"/>
      <c r="AJ158" s="83"/>
      <c r="AK158" s="83"/>
      <c r="AL158" s="83"/>
      <c r="AM158" s="83"/>
      <c r="AN158" s="83"/>
      <c r="AO158" s="83"/>
      <c r="AP158" s="83"/>
      <c r="AQ158" s="83"/>
      <c r="AR158" s="83"/>
      <c r="AS158" s="83"/>
      <c r="AT158" s="83"/>
      <c r="AU158" s="83"/>
      <c r="AV158" s="83"/>
      <c r="AW158" s="83"/>
      <c r="AX158" s="83"/>
      <c r="AY158" s="83"/>
      <c r="AZ158" s="83"/>
      <c r="BA158" s="83"/>
      <c r="BB158" s="83"/>
      <c r="BC158" s="83"/>
      <c r="BD158" s="83"/>
      <c r="BE158" s="83"/>
      <c r="BF158" s="83"/>
      <c r="BG158" s="83"/>
      <c r="BH158" s="83"/>
    </row>
    <row r="159" spans="1:60">
      <c r="A159" s="83"/>
      <c r="B159" s="83"/>
      <c r="C159" s="83"/>
      <c r="D159" s="83"/>
      <c r="E159" s="83"/>
      <c r="F159" s="83"/>
      <c r="G159" s="83"/>
      <c r="H159" s="83"/>
      <c r="I159" s="83"/>
      <c r="J159" s="83"/>
      <c r="K159" s="83"/>
      <c r="L159" s="83"/>
      <c r="M159" s="83"/>
      <c r="N159" s="83"/>
      <c r="O159" s="83"/>
      <c r="P159" s="83"/>
      <c r="Q159" s="83"/>
      <c r="R159" s="83"/>
      <c r="S159" s="83"/>
      <c r="T159" s="83"/>
      <c r="U159" s="83"/>
      <c r="V159" s="83"/>
      <c r="W159" s="83"/>
      <c r="X159" s="83"/>
      <c r="Y159" s="83"/>
      <c r="Z159" s="83"/>
      <c r="AA159" s="83"/>
      <c r="AB159" s="83"/>
      <c r="AC159" s="83"/>
      <c r="AD159" s="83"/>
      <c r="AE159" s="83"/>
      <c r="AF159" s="83"/>
      <c r="AG159" s="83"/>
      <c r="AH159" s="83"/>
      <c r="AI159" s="83"/>
      <c r="AJ159" s="83"/>
      <c r="AK159" s="83"/>
      <c r="AL159" s="83"/>
      <c r="AM159" s="83"/>
      <c r="AN159" s="83"/>
      <c r="AO159" s="83"/>
      <c r="AP159" s="83"/>
      <c r="AQ159" s="83"/>
      <c r="AR159" s="83"/>
      <c r="AS159" s="83"/>
      <c r="AT159" s="83"/>
      <c r="AU159" s="83"/>
      <c r="AV159" s="83"/>
      <c r="AW159" s="83"/>
      <c r="AX159" s="83"/>
      <c r="AY159" s="83"/>
      <c r="AZ159" s="83"/>
      <c r="BA159" s="83"/>
      <c r="BB159" s="83"/>
      <c r="BC159" s="83"/>
      <c r="BD159" s="83"/>
      <c r="BE159" s="83"/>
      <c r="BF159" s="83"/>
      <c r="BG159" s="83"/>
      <c r="BH159" s="83"/>
    </row>
    <row r="160" spans="1:60">
      <c r="A160" s="83"/>
      <c r="B160" s="83"/>
      <c r="C160" s="83"/>
      <c r="D160" s="83"/>
      <c r="E160" s="83"/>
      <c r="F160" s="83"/>
      <c r="G160" s="83"/>
      <c r="H160" s="83"/>
      <c r="I160" s="83"/>
      <c r="J160" s="83"/>
      <c r="K160" s="83"/>
      <c r="L160" s="83"/>
      <c r="M160" s="83"/>
      <c r="N160" s="83"/>
      <c r="O160" s="83"/>
      <c r="P160" s="83"/>
      <c r="Q160" s="83"/>
      <c r="R160" s="83"/>
      <c r="S160" s="83"/>
      <c r="T160" s="83"/>
      <c r="U160" s="83"/>
      <c r="V160" s="83"/>
      <c r="W160" s="83"/>
      <c r="X160" s="83"/>
      <c r="Y160" s="83"/>
      <c r="Z160" s="83"/>
      <c r="AA160" s="83"/>
      <c r="AB160" s="83"/>
      <c r="AC160" s="83"/>
      <c r="AD160" s="83"/>
      <c r="AE160" s="83"/>
      <c r="AF160" s="83"/>
      <c r="AG160" s="83"/>
      <c r="AH160" s="83"/>
      <c r="AI160" s="83"/>
      <c r="AJ160" s="83"/>
      <c r="AK160" s="83"/>
      <c r="AL160" s="83"/>
      <c r="AM160" s="83"/>
      <c r="AN160" s="83"/>
      <c r="AO160" s="83"/>
      <c r="AP160" s="83"/>
      <c r="AQ160" s="83"/>
      <c r="AR160" s="83"/>
      <c r="AS160" s="83"/>
      <c r="AT160" s="83"/>
      <c r="AU160" s="83"/>
      <c r="AV160" s="83"/>
      <c r="AW160" s="83"/>
      <c r="AX160" s="83"/>
      <c r="AY160" s="83"/>
      <c r="AZ160" s="83"/>
      <c r="BA160" s="83"/>
      <c r="BB160" s="83"/>
      <c r="BC160" s="83"/>
      <c r="BD160" s="83"/>
      <c r="BE160" s="83"/>
      <c r="BF160" s="83"/>
      <c r="BG160" s="83"/>
      <c r="BH160" s="83"/>
    </row>
    <row r="161" spans="1:60">
      <c r="A161" s="83"/>
      <c r="B161" s="83"/>
      <c r="C161" s="83"/>
      <c r="D161" s="83"/>
      <c r="E161" s="83"/>
      <c r="F161" s="83"/>
      <c r="G161" s="83"/>
      <c r="H161" s="83"/>
      <c r="I161" s="83"/>
      <c r="J161" s="83"/>
      <c r="K161" s="83"/>
      <c r="L161" s="83"/>
      <c r="M161" s="83"/>
      <c r="N161" s="83"/>
      <c r="O161" s="83"/>
      <c r="P161" s="83"/>
      <c r="Q161" s="83"/>
      <c r="R161" s="83"/>
      <c r="S161" s="83"/>
      <c r="T161" s="83"/>
      <c r="U161" s="83"/>
      <c r="V161" s="83"/>
      <c r="W161" s="83"/>
      <c r="X161" s="83"/>
      <c r="Y161" s="83"/>
      <c r="Z161" s="83"/>
      <c r="AA161" s="83"/>
      <c r="AB161" s="83"/>
      <c r="AC161" s="83"/>
      <c r="AD161" s="83"/>
      <c r="AE161" s="83"/>
      <c r="AF161" s="83"/>
      <c r="AG161" s="83"/>
      <c r="AH161" s="83"/>
      <c r="AI161" s="83"/>
      <c r="AJ161" s="83"/>
      <c r="AK161" s="83"/>
      <c r="AL161" s="83"/>
      <c r="AM161" s="83"/>
      <c r="AN161" s="83"/>
      <c r="AO161" s="83"/>
      <c r="AP161" s="83"/>
      <c r="AQ161" s="83"/>
      <c r="AR161" s="83"/>
      <c r="AS161" s="83"/>
      <c r="AT161" s="83"/>
      <c r="AU161" s="83"/>
      <c r="AV161" s="83"/>
      <c r="AW161" s="83"/>
      <c r="AX161" s="83"/>
      <c r="AY161" s="83"/>
      <c r="AZ161" s="83"/>
      <c r="BA161" s="83"/>
      <c r="BB161" s="83"/>
      <c r="BC161" s="83"/>
      <c r="BD161" s="83"/>
      <c r="BE161" s="83"/>
      <c r="BF161" s="83"/>
      <c r="BG161" s="83"/>
      <c r="BH161" s="83"/>
    </row>
    <row r="162" spans="1:60">
      <c r="A162" s="83"/>
      <c r="B162" s="83"/>
      <c r="C162" s="83"/>
      <c r="D162" s="83"/>
      <c r="E162" s="83"/>
      <c r="F162" s="83"/>
      <c r="G162" s="83"/>
      <c r="H162" s="83"/>
      <c r="I162" s="83"/>
      <c r="J162" s="83"/>
      <c r="K162" s="83"/>
      <c r="L162" s="83"/>
      <c r="M162" s="83"/>
      <c r="N162" s="83"/>
      <c r="O162" s="83"/>
      <c r="P162" s="83"/>
      <c r="Q162" s="83"/>
      <c r="R162" s="83"/>
      <c r="S162" s="83"/>
      <c r="T162" s="83"/>
      <c r="U162" s="83"/>
      <c r="V162" s="83"/>
      <c r="W162" s="83"/>
      <c r="X162" s="83"/>
      <c r="Y162" s="83"/>
      <c r="Z162" s="83"/>
      <c r="AA162" s="83"/>
      <c r="AB162" s="83"/>
      <c r="AC162" s="83"/>
      <c r="AD162" s="83"/>
      <c r="AE162" s="83"/>
      <c r="AF162" s="83"/>
      <c r="AG162" s="83"/>
      <c r="AH162" s="83"/>
      <c r="AI162" s="83"/>
      <c r="AJ162" s="83"/>
      <c r="AK162" s="83"/>
      <c r="AL162" s="83"/>
      <c r="AM162" s="83"/>
      <c r="AN162" s="83"/>
      <c r="AO162" s="83"/>
      <c r="AP162" s="83"/>
      <c r="AQ162" s="83"/>
      <c r="AR162" s="83"/>
      <c r="AS162" s="83"/>
      <c r="AT162" s="83"/>
      <c r="AU162" s="83"/>
      <c r="AV162" s="83"/>
      <c r="AW162" s="83"/>
      <c r="AX162" s="83"/>
      <c r="AY162" s="83"/>
      <c r="AZ162" s="83"/>
      <c r="BA162" s="83"/>
      <c r="BB162" s="83"/>
      <c r="BC162" s="83"/>
      <c r="BD162" s="83"/>
      <c r="BE162" s="83"/>
      <c r="BF162" s="83"/>
      <c r="BG162" s="83"/>
      <c r="BH162" s="83"/>
    </row>
    <row r="163" spans="1:60">
      <c r="A163" s="83"/>
      <c r="B163" s="83"/>
      <c r="C163" s="83"/>
      <c r="D163" s="83"/>
      <c r="E163" s="83"/>
      <c r="F163" s="83"/>
      <c r="G163" s="83"/>
      <c r="H163" s="83"/>
      <c r="I163" s="83"/>
      <c r="J163" s="83"/>
      <c r="K163" s="83"/>
      <c r="L163" s="83"/>
      <c r="M163" s="83"/>
      <c r="N163" s="83"/>
      <c r="O163" s="83"/>
      <c r="P163" s="83"/>
      <c r="Q163" s="83"/>
      <c r="R163" s="83"/>
      <c r="S163" s="83"/>
      <c r="T163" s="83"/>
      <c r="U163" s="83"/>
      <c r="V163" s="83"/>
      <c r="W163" s="83"/>
      <c r="X163" s="83"/>
      <c r="Y163" s="83"/>
      <c r="Z163" s="83"/>
      <c r="AA163" s="83"/>
      <c r="AB163" s="83"/>
      <c r="AC163" s="83"/>
      <c r="AD163" s="83"/>
      <c r="AE163" s="83"/>
      <c r="AF163" s="83"/>
      <c r="AG163" s="83"/>
      <c r="AH163" s="83"/>
      <c r="AI163" s="83"/>
      <c r="AJ163" s="83"/>
      <c r="AK163" s="83"/>
      <c r="AL163" s="83"/>
      <c r="AM163" s="83"/>
      <c r="AN163" s="83"/>
      <c r="AO163" s="83"/>
      <c r="AP163" s="83"/>
      <c r="AQ163" s="83"/>
      <c r="AR163" s="83"/>
      <c r="AS163" s="83"/>
      <c r="AT163" s="83"/>
      <c r="AU163" s="83"/>
      <c r="AV163" s="83"/>
      <c r="AW163" s="83"/>
      <c r="AX163" s="83"/>
      <c r="AY163" s="83"/>
      <c r="AZ163" s="83"/>
      <c r="BA163" s="83"/>
      <c r="BB163" s="83"/>
      <c r="BC163" s="83"/>
      <c r="BD163" s="83"/>
      <c r="BE163" s="83"/>
      <c r="BF163" s="83"/>
      <c r="BG163" s="83"/>
      <c r="BH163" s="83"/>
    </row>
    <row r="164" spans="1:60">
      <c r="A164" s="83"/>
      <c r="B164" s="83"/>
      <c r="C164" s="83"/>
      <c r="D164" s="83"/>
      <c r="E164" s="83"/>
      <c r="F164" s="83"/>
      <c r="G164" s="83"/>
      <c r="H164" s="83"/>
      <c r="I164" s="83"/>
      <c r="J164" s="83"/>
      <c r="K164" s="83"/>
      <c r="L164" s="83"/>
      <c r="M164" s="83"/>
      <c r="N164" s="83"/>
      <c r="O164" s="83"/>
      <c r="P164" s="83"/>
      <c r="Q164" s="83"/>
      <c r="R164" s="83"/>
      <c r="S164" s="83"/>
      <c r="T164" s="83"/>
      <c r="U164" s="83"/>
      <c r="V164" s="83"/>
      <c r="W164" s="83"/>
      <c r="X164" s="83"/>
      <c r="Y164" s="83"/>
      <c r="Z164" s="83"/>
      <c r="AA164" s="83"/>
      <c r="AB164" s="83"/>
      <c r="AC164" s="83"/>
      <c r="AD164" s="83"/>
      <c r="AE164" s="83"/>
      <c r="AF164" s="83"/>
      <c r="AG164" s="83"/>
      <c r="AH164" s="83"/>
      <c r="AI164" s="83"/>
      <c r="AJ164" s="83"/>
      <c r="AK164" s="83"/>
      <c r="AL164" s="83"/>
      <c r="AM164" s="83"/>
      <c r="AN164" s="83"/>
      <c r="AO164" s="83"/>
      <c r="AP164" s="83"/>
      <c r="AQ164" s="83"/>
      <c r="AR164" s="83"/>
      <c r="AS164" s="83"/>
      <c r="AT164" s="83"/>
      <c r="AU164" s="83"/>
      <c r="AV164" s="83"/>
      <c r="AW164" s="83"/>
      <c r="AX164" s="83"/>
      <c r="AY164" s="83"/>
      <c r="AZ164" s="83"/>
      <c r="BA164" s="83"/>
      <c r="BB164" s="83"/>
      <c r="BC164" s="83"/>
      <c r="BD164" s="83"/>
      <c r="BE164" s="83"/>
      <c r="BF164" s="83"/>
      <c r="BG164" s="83"/>
      <c r="BH164" s="83"/>
    </row>
    <row r="165" spans="1:60">
      <c r="A165" s="83"/>
      <c r="B165" s="83"/>
      <c r="C165" s="83"/>
      <c r="D165" s="83"/>
      <c r="E165" s="83"/>
      <c r="F165" s="83"/>
      <c r="G165" s="83"/>
      <c r="H165" s="83"/>
      <c r="I165" s="83"/>
      <c r="J165" s="83"/>
      <c r="K165" s="83"/>
      <c r="L165" s="83"/>
      <c r="M165" s="83"/>
      <c r="N165" s="83"/>
      <c r="O165" s="83"/>
      <c r="P165" s="83"/>
      <c r="Q165" s="83"/>
      <c r="R165" s="83"/>
      <c r="S165" s="83"/>
      <c r="T165" s="83"/>
      <c r="U165" s="83"/>
      <c r="V165" s="83"/>
      <c r="W165" s="83"/>
      <c r="X165" s="83"/>
      <c r="Y165" s="83"/>
      <c r="Z165" s="83"/>
      <c r="AA165" s="83"/>
      <c r="AB165" s="83"/>
      <c r="AC165" s="83"/>
      <c r="AD165" s="83"/>
      <c r="AE165" s="83"/>
      <c r="AF165" s="83"/>
      <c r="AG165" s="83"/>
      <c r="AH165" s="83"/>
      <c r="AI165" s="83"/>
      <c r="AJ165" s="83"/>
      <c r="AK165" s="83"/>
      <c r="AL165" s="83"/>
      <c r="AM165" s="83"/>
      <c r="AN165" s="83"/>
      <c r="AO165" s="83"/>
      <c r="AP165" s="83"/>
      <c r="AQ165" s="83"/>
      <c r="AR165" s="83"/>
      <c r="AS165" s="83"/>
      <c r="AT165" s="83"/>
      <c r="AU165" s="83"/>
      <c r="AV165" s="83"/>
      <c r="AW165" s="83"/>
      <c r="AX165" s="83"/>
      <c r="AY165" s="83"/>
      <c r="AZ165" s="83"/>
      <c r="BA165" s="83"/>
      <c r="BB165" s="83"/>
      <c r="BC165" s="83"/>
      <c r="BD165" s="83"/>
      <c r="BE165" s="83"/>
      <c r="BF165" s="83"/>
      <c r="BG165" s="83"/>
      <c r="BH165" s="83"/>
    </row>
    <row r="166" spans="1:60">
      <c r="A166" s="83"/>
      <c r="B166" s="83"/>
      <c r="C166" s="83"/>
      <c r="D166" s="83"/>
      <c r="E166" s="83"/>
      <c r="F166" s="83"/>
      <c r="G166" s="83"/>
      <c r="H166" s="83"/>
      <c r="I166" s="83"/>
      <c r="J166" s="83"/>
      <c r="K166" s="83"/>
      <c r="L166" s="83"/>
      <c r="M166" s="83"/>
      <c r="N166" s="83"/>
      <c r="O166" s="83"/>
      <c r="P166" s="83"/>
      <c r="Q166" s="83"/>
      <c r="R166" s="83"/>
      <c r="S166" s="83"/>
      <c r="T166" s="83"/>
      <c r="U166" s="83"/>
      <c r="V166" s="83"/>
      <c r="W166" s="83"/>
      <c r="X166" s="83"/>
      <c r="Y166" s="83"/>
      <c r="Z166" s="83"/>
      <c r="AA166" s="83"/>
      <c r="AB166" s="83"/>
      <c r="AC166" s="83"/>
      <c r="AD166" s="83"/>
      <c r="AE166" s="83"/>
      <c r="AF166" s="83"/>
      <c r="AG166" s="83"/>
      <c r="AH166" s="83"/>
      <c r="AI166" s="83"/>
      <c r="AJ166" s="83"/>
      <c r="AK166" s="83"/>
      <c r="AL166" s="83"/>
      <c r="AM166" s="83"/>
      <c r="AN166" s="83"/>
      <c r="AO166" s="83"/>
      <c r="AP166" s="83"/>
      <c r="AQ166" s="83"/>
      <c r="AR166" s="83"/>
      <c r="AS166" s="83"/>
      <c r="AT166" s="83"/>
      <c r="AU166" s="83"/>
      <c r="AV166" s="83"/>
      <c r="AW166" s="83"/>
      <c r="AX166" s="83"/>
      <c r="AY166" s="83"/>
      <c r="AZ166" s="83"/>
      <c r="BA166" s="83"/>
      <c r="BB166" s="83"/>
      <c r="BC166" s="83"/>
      <c r="BD166" s="83"/>
      <c r="BE166" s="83"/>
      <c r="BF166" s="83"/>
      <c r="BG166" s="83"/>
      <c r="BH166" s="83"/>
    </row>
    <row r="167" spans="1:60">
      <c r="A167" s="83"/>
      <c r="B167" s="83"/>
      <c r="C167" s="83"/>
      <c r="D167" s="83"/>
      <c r="E167" s="83"/>
      <c r="F167" s="83"/>
      <c r="G167" s="83"/>
      <c r="H167" s="83"/>
      <c r="I167" s="83"/>
      <c r="J167" s="83"/>
      <c r="K167" s="83"/>
      <c r="L167" s="83"/>
      <c r="M167" s="83"/>
      <c r="N167" s="83"/>
      <c r="O167" s="83"/>
      <c r="P167" s="83"/>
      <c r="Q167" s="83"/>
      <c r="R167" s="83"/>
      <c r="S167" s="83"/>
      <c r="T167" s="83"/>
      <c r="U167" s="83"/>
      <c r="V167" s="83"/>
      <c r="W167" s="83"/>
      <c r="X167" s="83"/>
      <c r="Y167" s="83"/>
      <c r="Z167" s="83"/>
      <c r="AA167" s="83"/>
      <c r="AB167" s="83"/>
      <c r="AC167" s="83"/>
      <c r="AD167" s="83"/>
      <c r="AE167" s="83"/>
      <c r="AF167" s="83"/>
      <c r="AG167" s="83"/>
      <c r="AH167" s="83"/>
      <c r="AI167" s="83"/>
      <c r="AJ167" s="83"/>
      <c r="AK167" s="83"/>
      <c r="AL167" s="83"/>
      <c r="AM167" s="83"/>
      <c r="AN167" s="83"/>
      <c r="AO167" s="83"/>
      <c r="AP167" s="83"/>
      <c r="AQ167" s="83"/>
      <c r="AR167" s="83"/>
      <c r="AS167" s="83"/>
      <c r="AT167" s="83"/>
      <c r="AU167" s="83"/>
      <c r="AV167" s="83"/>
      <c r="AW167" s="83"/>
      <c r="AX167" s="83"/>
      <c r="AY167" s="83"/>
      <c r="AZ167" s="83"/>
      <c r="BA167" s="83"/>
      <c r="BB167" s="83"/>
      <c r="BC167" s="83"/>
      <c r="BD167" s="83"/>
      <c r="BE167" s="83"/>
      <c r="BF167" s="83"/>
      <c r="BG167" s="83"/>
      <c r="BH167" s="83"/>
    </row>
    <row r="168" spans="1:60">
      <c r="A168" s="83"/>
      <c r="B168" s="83"/>
      <c r="C168" s="83"/>
      <c r="D168" s="83"/>
      <c r="E168" s="83"/>
      <c r="F168" s="83"/>
      <c r="G168" s="83"/>
      <c r="H168" s="83"/>
      <c r="I168" s="83"/>
      <c r="J168" s="83"/>
      <c r="K168" s="83"/>
      <c r="L168" s="83"/>
      <c r="M168" s="83"/>
      <c r="N168" s="83"/>
      <c r="O168" s="83"/>
      <c r="P168" s="83"/>
      <c r="Q168" s="83"/>
      <c r="R168" s="83"/>
      <c r="S168" s="83"/>
      <c r="T168" s="83"/>
      <c r="U168" s="83"/>
      <c r="V168" s="83"/>
      <c r="W168" s="83"/>
      <c r="X168" s="83"/>
      <c r="Y168" s="83"/>
      <c r="Z168" s="83"/>
      <c r="AA168" s="83"/>
      <c r="AB168" s="83"/>
      <c r="AC168" s="83"/>
      <c r="AD168" s="83"/>
      <c r="AE168" s="83"/>
      <c r="AF168" s="83"/>
      <c r="AG168" s="83"/>
      <c r="AH168" s="83"/>
      <c r="AI168" s="83"/>
      <c r="AJ168" s="83"/>
      <c r="AK168" s="83"/>
      <c r="AL168" s="83"/>
      <c r="AM168" s="83"/>
      <c r="AN168" s="83"/>
      <c r="AO168" s="83"/>
      <c r="AP168" s="83"/>
      <c r="AQ168" s="83"/>
      <c r="AR168" s="83"/>
      <c r="AS168" s="83"/>
      <c r="AT168" s="83"/>
      <c r="AU168" s="83"/>
      <c r="AV168" s="83"/>
      <c r="AW168" s="83"/>
      <c r="AX168" s="83"/>
      <c r="AY168" s="83"/>
      <c r="AZ168" s="83"/>
      <c r="BA168" s="83"/>
      <c r="BB168" s="83"/>
      <c r="BC168" s="83"/>
      <c r="BD168" s="83"/>
      <c r="BE168" s="83"/>
      <c r="BF168" s="83"/>
      <c r="BG168" s="83"/>
      <c r="BH168" s="83"/>
    </row>
    <row r="169" spans="1:60">
      <c r="A169" s="83"/>
      <c r="B169" s="83"/>
      <c r="C169" s="83"/>
      <c r="D169" s="83"/>
      <c r="E169" s="83"/>
      <c r="F169" s="83"/>
      <c r="G169" s="83"/>
      <c r="H169" s="83"/>
      <c r="I169" s="83"/>
      <c r="J169" s="83"/>
      <c r="K169" s="83"/>
      <c r="L169" s="83"/>
      <c r="M169" s="83"/>
      <c r="N169" s="83"/>
      <c r="O169" s="83"/>
      <c r="P169" s="83"/>
      <c r="Q169" s="83"/>
      <c r="R169" s="83"/>
      <c r="S169" s="83"/>
      <c r="T169" s="83"/>
      <c r="U169" s="83"/>
      <c r="V169" s="83"/>
      <c r="W169" s="83"/>
      <c r="X169" s="83"/>
      <c r="Y169" s="83"/>
      <c r="Z169" s="83"/>
      <c r="AA169" s="83"/>
      <c r="AB169" s="83"/>
      <c r="AC169" s="83"/>
      <c r="AD169" s="83"/>
      <c r="AE169" s="83"/>
      <c r="AF169" s="83"/>
      <c r="AG169" s="83"/>
      <c r="AH169" s="83"/>
      <c r="AI169" s="83"/>
      <c r="AJ169" s="83"/>
      <c r="AK169" s="83"/>
      <c r="AL169" s="83"/>
      <c r="AM169" s="83"/>
      <c r="AN169" s="83"/>
      <c r="AO169" s="83"/>
      <c r="AP169" s="83"/>
      <c r="AQ169" s="83"/>
      <c r="AR169" s="83"/>
      <c r="AS169" s="83"/>
      <c r="AT169" s="83"/>
      <c r="AU169" s="83"/>
      <c r="AV169" s="83"/>
      <c r="AW169" s="83"/>
      <c r="AX169" s="83"/>
      <c r="AY169" s="83"/>
      <c r="AZ169" s="83"/>
      <c r="BA169" s="83"/>
      <c r="BB169" s="83"/>
      <c r="BC169" s="83"/>
      <c r="BD169" s="83"/>
      <c r="BE169" s="83"/>
      <c r="BF169" s="83"/>
      <c r="BG169" s="83"/>
      <c r="BH169" s="83"/>
    </row>
    <row r="170" spans="1:60">
      <c r="A170" s="83"/>
      <c r="B170" s="83"/>
      <c r="C170" s="83"/>
      <c r="D170" s="83"/>
      <c r="E170" s="83"/>
      <c r="F170" s="83"/>
      <c r="G170" s="83"/>
      <c r="H170" s="83"/>
      <c r="I170" s="83"/>
      <c r="J170" s="83"/>
      <c r="K170" s="83"/>
      <c r="L170" s="83"/>
      <c r="M170" s="83"/>
      <c r="N170" s="83"/>
      <c r="O170" s="83"/>
      <c r="P170" s="83"/>
      <c r="Q170" s="83"/>
      <c r="R170" s="83"/>
      <c r="S170" s="83"/>
      <c r="T170" s="83"/>
      <c r="U170" s="83"/>
      <c r="V170" s="83"/>
      <c r="W170" s="83"/>
      <c r="X170" s="83"/>
      <c r="Y170" s="83"/>
      <c r="Z170" s="83"/>
      <c r="AA170" s="83"/>
      <c r="AB170" s="83"/>
      <c r="AC170" s="83"/>
      <c r="AD170" s="83"/>
      <c r="AE170" s="83"/>
      <c r="AF170" s="83"/>
      <c r="AG170" s="83"/>
      <c r="AH170" s="83"/>
      <c r="AI170" s="83"/>
      <c r="AJ170" s="83"/>
      <c r="AK170" s="83"/>
      <c r="AL170" s="83"/>
      <c r="AM170" s="83"/>
      <c r="AN170" s="83"/>
      <c r="AO170" s="83"/>
      <c r="AP170" s="83"/>
      <c r="AQ170" s="83"/>
      <c r="AR170" s="83"/>
      <c r="AS170" s="83"/>
      <c r="AT170" s="83"/>
      <c r="AU170" s="83"/>
      <c r="AV170" s="83"/>
      <c r="AW170" s="83"/>
      <c r="AX170" s="83"/>
      <c r="AY170" s="83"/>
      <c r="AZ170" s="83"/>
      <c r="BA170" s="83"/>
      <c r="BB170" s="83"/>
      <c r="BC170" s="83"/>
      <c r="BD170" s="83"/>
      <c r="BE170" s="83"/>
      <c r="BF170" s="83"/>
      <c r="BG170" s="83"/>
      <c r="BH170" s="83"/>
    </row>
    <row r="171" spans="1:60">
      <c r="A171" s="83"/>
      <c r="B171" s="83"/>
      <c r="C171" s="83"/>
      <c r="D171" s="83"/>
      <c r="E171" s="83"/>
      <c r="F171" s="83"/>
      <c r="G171" s="83"/>
      <c r="H171" s="83"/>
      <c r="I171" s="83"/>
      <c r="J171" s="83"/>
      <c r="K171" s="83"/>
      <c r="L171" s="83"/>
      <c r="M171" s="83"/>
      <c r="N171" s="83"/>
      <c r="O171" s="83"/>
      <c r="P171" s="83"/>
      <c r="Q171" s="83"/>
      <c r="R171" s="83"/>
      <c r="S171" s="83"/>
      <c r="T171" s="83"/>
      <c r="U171" s="83"/>
      <c r="V171" s="83"/>
      <c r="W171" s="83"/>
      <c r="X171" s="83"/>
      <c r="Y171" s="83"/>
      <c r="Z171" s="83"/>
      <c r="AA171" s="83"/>
      <c r="AB171" s="83"/>
      <c r="AC171" s="83"/>
      <c r="AD171" s="83"/>
      <c r="AE171" s="83"/>
      <c r="AF171" s="83"/>
      <c r="AG171" s="83"/>
      <c r="AH171" s="83"/>
      <c r="AI171" s="83"/>
      <c r="AJ171" s="83"/>
      <c r="AK171" s="83"/>
      <c r="AL171" s="83"/>
      <c r="AM171" s="83"/>
      <c r="AN171" s="83"/>
      <c r="AO171" s="83"/>
      <c r="AP171" s="83"/>
      <c r="AQ171" s="83"/>
      <c r="AR171" s="83"/>
      <c r="AS171" s="83"/>
      <c r="AT171" s="83"/>
      <c r="AU171" s="83"/>
      <c r="AV171" s="83"/>
      <c r="AW171" s="83"/>
      <c r="AX171" s="83"/>
      <c r="AY171" s="83"/>
      <c r="AZ171" s="83"/>
      <c r="BA171" s="83"/>
      <c r="BB171" s="83"/>
      <c r="BC171" s="83"/>
      <c r="BD171" s="83"/>
      <c r="BE171" s="83"/>
      <c r="BF171" s="83"/>
      <c r="BG171" s="83"/>
      <c r="BH171" s="83"/>
    </row>
    <row r="172" spans="1:60">
      <c r="A172" s="83"/>
      <c r="B172" s="83"/>
      <c r="C172" s="83"/>
      <c r="D172" s="83"/>
      <c r="E172" s="83"/>
      <c r="F172" s="83"/>
      <c r="G172" s="83"/>
      <c r="H172" s="83"/>
      <c r="I172" s="83"/>
      <c r="J172" s="83"/>
      <c r="K172" s="83"/>
      <c r="L172" s="83"/>
      <c r="M172" s="83"/>
      <c r="N172" s="83"/>
      <c r="O172" s="83"/>
      <c r="P172" s="83"/>
      <c r="Q172" s="83"/>
      <c r="R172" s="83"/>
      <c r="S172" s="83"/>
      <c r="T172" s="83"/>
      <c r="U172" s="83"/>
      <c r="V172" s="83"/>
      <c r="W172" s="83"/>
      <c r="X172" s="83"/>
      <c r="Y172" s="83"/>
      <c r="Z172" s="83"/>
      <c r="AA172" s="83"/>
      <c r="AB172" s="83"/>
      <c r="AC172" s="83"/>
      <c r="AD172" s="83"/>
      <c r="AE172" s="83"/>
      <c r="AF172" s="83"/>
      <c r="AG172" s="83"/>
      <c r="AH172" s="83"/>
      <c r="AI172" s="83"/>
      <c r="AJ172" s="83"/>
      <c r="AK172" s="83"/>
      <c r="AL172" s="83"/>
      <c r="AM172" s="83"/>
      <c r="AN172" s="83"/>
      <c r="AO172" s="83"/>
      <c r="AP172" s="83"/>
      <c r="AQ172" s="83"/>
      <c r="AR172" s="83"/>
      <c r="AS172" s="83"/>
      <c r="AT172" s="83"/>
      <c r="AU172" s="83"/>
      <c r="AV172" s="83"/>
      <c r="AW172" s="83"/>
      <c r="AX172" s="83"/>
      <c r="AY172" s="83"/>
      <c r="AZ172" s="83"/>
      <c r="BA172" s="83"/>
      <c r="BB172" s="83"/>
      <c r="BC172" s="83"/>
      <c r="BD172" s="83"/>
      <c r="BE172" s="83"/>
      <c r="BF172" s="83"/>
      <c r="BG172" s="83"/>
      <c r="BH172" s="83"/>
    </row>
    <row r="173" spans="1:60">
      <c r="A173" s="83"/>
      <c r="B173" s="83"/>
      <c r="C173" s="83"/>
      <c r="D173" s="83"/>
      <c r="E173" s="83"/>
      <c r="F173" s="83"/>
      <c r="G173" s="83"/>
      <c r="H173" s="83"/>
      <c r="I173" s="83"/>
      <c r="J173" s="83"/>
      <c r="K173" s="83"/>
      <c r="L173" s="83"/>
      <c r="M173" s="83"/>
      <c r="N173" s="83"/>
      <c r="O173" s="83"/>
      <c r="P173" s="83"/>
      <c r="Q173" s="83"/>
      <c r="R173" s="83"/>
      <c r="S173" s="83"/>
      <c r="T173" s="83"/>
      <c r="U173" s="83"/>
      <c r="V173" s="83"/>
      <c r="W173" s="83"/>
      <c r="X173" s="83"/>
      <c r="Y173" s="83"/>
      <c r="Z173" s="83"/>
      <c r="AA173" s="83"/>
      <c r="AB173" s="83"/>
      <c r="AC173" s="83"/>
      <c r="AD173" s="83"/>
      <c r="AE173" s="83"/>
      <c r="AF173" s="83"/>
      <c r="AG173" s="83"/>
      <c r="AH173" s="83"/>
      <c r="AI173" s="83"/>
      <c r="AJ173" s="83"/>
      <c r="AK173" s="83"/>
      <c r="AL173" s="83"/>
      <c r="AM173" s="83"/>
      <c r="AN173" s="83"/>
      <c r="AO173" s="83"/>
      <c r="AP173" s="83"/>
      <c r="AQ173" s="83"/>
      <c r="AR173" s="83"/>
      <c r="AS173" s="83"/>
      <c r="AT173" s="83"/>
      <c r="AU173" s="83"/>
      <c r="AV173" s="83"/>
      <c r="AW173" s="83"/>
      <c r="AX173" s="83"/>
      <c r="AY173" s="83"/>
      <c r="AZ173" s="83"/>
      <c r="BA173" s="83"/>
      <c r="BB173" s="83"/>
      <c r="BC173" s="83"/>
      <c r="BD173" s="83"/>
      <c r="BE173" s="83"/>
      <c r="BF173" s="83"/>
      <c r="BG173" s="83"/>
      <c r="BH173" s="83"/>
    </row>
    <row r="174" spans="1:60">
      <c r="A174" s="83"/>
      <c r="B174" s="83"/>
      <c r="C174" s="83"/>
      <c r="D174" s="83"/>
      <c r="E174" s="83"/>
      <c r="F174" s="83"/>
      <c r="G174" s="83"/>
      <c r="H174" s="83"/>
      <c r="I174" s="83"/>
      <c r="J174" s="83"/>
      <c r="K174" s="83"/>
      <c r="L174" s="83"/>
      <c r="M174" s="83"/>
      <c r="N174" s="83"/>
      <c r="O174" s="83"/>
      <c r="P174" s="83"/>
      <c r="Q174" s="83"/>
      <c r="R174" s="83"/>
      <c r="S174" s="83"/>
      <c r="T174" s="83"/>
      <c r="U174" s="83"/>
      <c r="V174" s="83"/>
      <c r="W174" s="83"/>
      <c r="X174" s="83"/>
      <c r="Y174" s="83"/>
      <c r="Z174" s="83"/>
      <c r="AA174" s="83"/>
      <c r="AB174" s="83"/>
      <c r="AC174" s="83"/>
      <c r="AD174" s="83"/>
      <c r="AE174" s="83"/>
      <c r="AF174" s="83"/>
      <c r="AG174" s="83"/>
      <c r="AH174" s="83"/>
      <c r="AI174" s="83"/>
      <c r="AJ174" s="83"/>
      <c r="AK174" s="83"/>
      <c r="AL174" s="83"/>
      <c r="AM174" s="83"/>
      <c r="AN174" s="83"/>
      <c r="AO174" s="83"/>
      <c r="AP174" s="83"/>
      <c r="AQ174" s="83"/>
      <c r="AR174" s="83"/>
      <c r="AS174" s="83"/>
      <c r="AT174" s="83"/>
      <c r="AU174" s="83"/>
      <c r="AV174" s="83"/>
      <c r="AW174" s="83"/>
      <c r="AX174" s="83"/>
      <c r="AY174" s="83"/>
      <c r="AZ174" s="83"/>
      <c r="BA174" s="83"/>
      <c r="BB174" s="83"/>
      <c r="BC174" s="83"/>
      <c r="BD174" s="83"/>
      <c r="BE174" s="83"/>
      <c r="BF174" s="83"/>
      <c r="BG174" s="83"/>
      <c r="BH174" s="83"/>
    </row>
    <row r="175" spans="1:60">
      <c r="A175" s="83"/>
      <c r="B175" s="83"/>
      <c r="C175" s="83"/>
      <c r="D175" s="83"/>
      <c r="E175" s="83"/>
      <c r="F175" s="83"/>
      <c r="G175" s="83"/>
      <c r="H175" s="83"/>
      <c r="I175" s="83"/>
      <c r="J175" s="83"/>
      <c r="K175" s="83"/>
      <c r="L175" s="83"/>
      <c r="M175" s="83"/>
      <c r="N175" s="83"/>
      <c r="O175" s="83"/>
      <c r="P175" s="83"/>
      <c r="Q175" s="83"/>
      <c r="R175" s="83"/>
      <c r="S175" s="83"/>
      <c r="T175" s="83"/>
      <c r="U175" s="83"/>
      <c r="V175" s="83"/>
      <c r="W175" s="83"/>
      <c r="X175" s="83"/>
      <c r="Y175" s="83"/>
      <c r="Z175" s="83"/>
      <c r="AA175" s="83"/>
      <c r="AB175" s="83"/>
      <c r="AC175" s="83"/>
      <c r="AD175" s="83"/>
      <c r="AE175" s="83"/>
      <c r="AF175" s="83"/>
      <c r="AG175" s="83"/>
      <c r="AH175" s="83"/>
      <c r="AI175" s="83"/>
      <c r="AJ175" s="83"/>
      <c r="AK175" s="83"/>
      <c r="AL175" s="83"/>
      <c r="AM175" s="83"/>
      <c r="AN175" s="83"/>
      <c r="AO175" s="83"/>
      <c r="AP175" s="83"/>
      <c r="AQ175" s="83"/>
      <c r="AR175" s="83"/>
      <c r="AS175" s="83"/>
      <c r="AT175" s="83"/>
      <c r="AU175" s="83"/>
      <c r="AV175" s="83"/>
      <c r="AW175" s="83"/>
      <c r="AX175" s="83"/>
      <c r="AY175" s="83"/>
      <c r="AZ175" s="83"/>
      <c r="BA175" s="83"/>
      <c r="BB175" s="83"/>
      <c r="BC175" s="83"/>
      <c r="BD175" s="83"/>
      <c r="BE175" s="83"/>
      <c r="BF175" s="83"/>
      <c r="BG175" s="83"/>
      <c r="BH175" s="83"/>
    </row>
    <row r="176" spans="1:60">
      <c r="A176" s="83"/>
      <c r="B176" s="83"/>
      <c r="C176" s="83"/>
      <c r="D176" s="83"/>
      <c r="E176" s="83"/>
      <c r="F176" s="83"/>
      <c r="G176" s="83"/>
      <c r="H176" s="83"/>
      <c r="I176" s="83"/>
      <c r="J176" s="83"/>
      <c r="K176" s="83"/>
      <c r="L176" s="83"/>
      <c r="M176" s="83"/>
      <c r="N176" s="83"/>
      <c r="O176" s="83"/>
      <c r="P176" s="83"/>
      <c r="Q176" s="83"/>
      <c r="R176" s="83"/>
      <c r="S176" s="83"/>
      <c r="T176" s="83"/>
      <c r="U176" s="83"/>
      <c r="V176" s="83"/>
      <c r="W176" s="83"/>
      <c r="X176" s="83"/>
      <c r="Y176" s="83"/>
      <c r="Z176" s="83"/>
      <c r="AA176" s="83"/>
      <c r="AB176" s="83"/>
      <c r="AC176" s="83"/>
      <c r="AD176" s="83"/>
      <c r="AE176" s="83"/>
      <c r="AF176" s="83"/>
      <c r="AG176" s="83"/>
      <c r="AH176" s="83"/>
      <c r="AI176" s="83"/>
      <c r="AJ176" s="83"/>
      <c r="AK176" s="83"/>
      <c r="AL176" s="83"/>
      <c r="AM176" s="83"/>
      <c r="AN176" s="83"/>
      <c r="AO176" s="83"/>
      <c r="AP176" s="83"/>
      <c r="AQ176" s="83"/>
      <c r="AR176" s="83"/>
      <c r="AS176" s="83"/>
      <c r="AT176" s="83"/>
      <c r="AU176" s="83"/>
      <c r="AV176" s="83"/>
      <c r="AW176" s="83"/>
      <c r="AX176" s="83"/>
      <c r="AY176" s="83"/>
      <c r="AZ176" s="83"/>
      <c r="BA176" s="83"/>
      <c r="BB176" s="83"/>
      <c r="BC176" s="83"/>
      <c r="BD176" s="83"/>
      <c r="BE176" s="83"/>
      <c r="BF176" s="83"/>
      <c r="BG176" s="83"/>
      <c r="BH176" s="83"/>
    </row>
    <row r="177" spans="1:60">
      <c r="A177" s="83"/>
      <c r="B177" s="83"/>
      <c r="C177" s="83"/>
      <c r="D177" s="83"/>
      <c r="E177" s="83"/>
      <c r="F177" s="83"/>
      <c r="G177" s="83"/>
      <c r="H177" s="83"/>
      <c r="I177" s="83"/>
      <c r="J177" s="83"/>
      <c r="K177" s="83"/>
      <c r="L177" s="83"/>
      <c r="M177" s="83"/>
      <c r="N177" s="83"/>
      <c r="O177" s="83"/>
      <c r="P177" s="83"/>
      <c r="Q177" s="83"/>
      <c r="R177" s="83"/>
      <c r="S177" s="83"/>
      <c r="T177" s="83"/>
      <c r="U177" s="83"/>
      <c r="V177" s="83"/>
      <c r="W177" s="83"/>
      <c r="X177" s="83"/>
      <c r="Y177" s="83"/>
      <c r="Z177" s="83"/>
      <c r="AA177" s="83"/>
      <c r="AB177" s="83"/>
      <c r="AC177" s="83"/>
      <c r="AD177" s="83"/>
      <c r="AE177" s="83"/>
      <c r="AF177" s="83"/>
      <c r="AG177" s="83"/>
      <c r="AH177" s="83"/>
      <c r="AI177" s="83"/>
      <c r="AJ177" s="83"/>
      <c r="AK177" s="83"/>
      <c r="AL177" s="83"/>
      <c r="AM177" s="83"/>
      <c r="AN177" s="83"/>
      <c r="AO177" s="83"/>
      <c r="AP177" s="83"/>
      <c r="AQ177" s="83"/>
      <c r="AR177" s="83"/>
      <c r="AS177" s="83"/>
      <c r="AT177" s="83"/>
      <c r="AU177" s="83"/>
      <c r="AV177" s="83"/>
      <c r="AW177" s="83"/>
      <c r="AX177" s="83"/>
      <c r="AY177" s="83"/>
      <c r="AZ177" s="83"/>
      <c r="BA177" s="83"/>
      <c r="BB177" s="83"/>
      <c r="BC177" s="83"/>
      <c r="BD177" s="83"/>
      <c r="BE177" s="83"/>
      <c r="BF177" s="83"/>
      <c r="BG177" s="83"/>
      <c r="BH177" s="83"/>
    </row>
    <row r="178" spans="1:60">
      <c r="A178" s="83"/>
      <c r="B178" s="83"/>
      <c r="C178" s="83"/>
      <c r="D178" s="83"/>
      <c r="E178" s="83"/>
      <c r="F178" s="83"/>
      <c r="G178" s="83"/>
      <c r="H178" s="83"/>
      <c r="I178" s="83"/>
      <c r="J178" s="83"/>
      <c r="K178" s="83"/>
      <c r="L178" s="83"/>
      <c r="M178" s="83"/>
      <c r="N178" s="83"/>
      <c r="O178" s="83"/>
      <c r="P178" s="83"/>
      <c r="Q178" s="83"/>
      <c r="R178" s="83"/>
      <c r="S178" s="83"/>
      <c r="T178" s="83"/>
      <c r="U178" s="83"/>
      <c r="V178" s="83"/>
      <c r="W178" s="83"/>
      <c r="X178" s="83"/>
      <c r="Y178" s="83"/>
      <c r="Z178" s="83"/>
      <c r="AA178" s="83"/>
      <c r="AB178" s="83"/>
      <c r="AC178" s="83"/>
      <c r="AD178" s="83"/>
      <c r="AE178" s="83"/>
      <c r="AF178" s="83"/>
      <c r="AG178" s="83"/>
      <c r="AH178" s="83"/>
      <c r="AI178" s="83"/>
      <c r="AJ178" s="83"/>
      <c r="AK178" s="83"/>
      <c r="AL178" s="83"/>
      <c r="AM178" s="83"/>
      <c r="AN178" s="83"/>
      <c r="AO178" s="83"/>
      <c r="AP178" s="83"/>
      <c r="AQ178" s="83"/>
      <c r="AR178" s="83"/>
      <c r="AS178" s="83"/>
      <c r="AT178" s="83"/>
      <c r="AU178" s="83"/>
      <c r="AV178" s="83"/>
      <c r="AW178" s="83"/>
      <c r="AX178" s="83"/>
      <c r="AY178" s="83"/>
      <c r="AZ178" s="83"/>
      <c r="BA178" s="83"/>
      <c r="BB178" s="83"/>
      <c r="BC178" s="83"/>
      <c r="BD178" s="83"/>
      <c r="BE178" s="83"/>
      <c r="BF178" s="83"/>
      <c r="BG178" s="83"/>
      <c r="BH178" s="83"/>
    </row>
    <row r="179" spans="1:60">
      <c r="A179" s="83"/>
      <c r="B179" s="83"/>
      <c r="C179" s="83"/>
      <c r="D179" s="83"/>
      <c r="E179" s="83"/>
      <c r="F179" s="83"/>
      <c r="G179" s="83"/>
      <c r="H179" s="83"/>
      <c r="I179" s="83"/>
      <c r="J179" s="83"/>
      <c r="K179" s="83"/>
      <c r="L179" s="83"/>
      <c r="M179" s="83"/>
      <c r="N179" s="83"/>
      <c r="O179" s="83"/>
      <c r="P179" s="83"/>
      <c r="Q179" s="83"/>
      <c r="R179" s="83"/>
      <c r="S179" s="83"/>
      <c r="T179" s="83"/>
      <c r="U179" s="83"/>
      <c r="V179" s="83"/>
      <c r="W179" s="83"/>
      <c r="X179" s="83"/>
      <c r="Y179" s="83"/>
      <c r="Z179" s="83"/>
      <c r="AA179" s="83"/>
      <c r="AB179" s="83"/>
      <c r="AC179" s="83"/>
      <c r="AD179" s="83"/>
      <c r="AE179" s="83"/>
      <c r="AF179" s="83"/>
      <c r="AG179" s="83"/>
      <c r="AH179" s="83"/>
      <c r="AI179" s="83"/>
      <c r="AJ179" s="83"/>
      <c r="AK179" s="83"/>
      <c r="AL179" s="83"/>
      <c r="AM179" s="83"/>
      <c r="AN179" s="83"/>
      <c r="AO179" s="83"/>
      <c r="AP179" s="83"/>
      <c r="AQ179" s="83"/>
      <c r="AR179" s="83"/>
      <c r="AS179" s="83"/>
      <c r="AT179" s="83"/>
      <c r="AU179" s="83"/>
      <c r="AV179" s="83"/>
      <c r="AW179" s="83"/>
      <c r="AX179" s="83"/>
      <c r="AY179" s="83"/>
      <c r="AZ179" s="83"/>
      <c r="BA179" s="83"/>
      <c r="BB179" s="83"/>
      <c r="BC179" s="83"/>
      <c r="BD179" s="83"/>
      <c r="BE179" s="83"/>
      <c r="BF179" s="83"/>
      <c r="BG179" s="83"/>
      <c r="BH179" s="83"/>
    </row>
    <row r="180" spans="1:60">
      <c r="A180" s="83"/>
      <c r="B180" s="83"/>
      <c r="C180" s="83"/>
      <c r="D180" s="83"/>
      <c r="E180" s="83"/>
      <c r="F180" s="83"/>
      <c r="G180" s="83"/>
      <c r="H180" s="83"/>
      <c r="I180" s="83"/>
      <c r="J180" s="83"/>
      <c r="K180" s="83"/>
      <c r="L180" s="83"/>
      <c r="M180" s="83"/>
      <c r="N180" s="83"/>
      <c r="O180" s="83"/>
      <c r="P180" s="83"/>
      <c r="Q180" s="83"/>
      <c r="R180" s="83"/>
      <c r="S180" s="83"/>
      <c r="T180" s="83"/>
      <c r="U180" s="83"/>
      <c r="V180" s="83"/>
      <c r="W180" s="83"/>
      <c r="X180" s="83"/>
      <c r="Y180" s="83"/>
      <c r="Z180" s="83"/>
      <c r="AA180" s="83"/>
      <c r="AB180" s="83"/>
      <c r="AC180" s="83"/>
      <c r="AD180" s="83"/>
      <c r="AE180" s="83"/>
      <c r="AF180" s="83"/>
      <c r="AG180" s="83"/>
      <c r="AH180" s="83"/>
      <c r="AI180" s="83"/>
      <c r="AJ180" s="83"/>
      <c r="AK180" s="83"/>
      <c r="AL180" s="83"/>
      <c r="AM180" s="83"/>
      <c r="AN180" s="83"/>
      <c r="AO180" s="83"/>
      <c r="AP180" s="83"/>
      <c r="AQ180" s="83"/>
      <c r="AR180" s="83"/>
      <c r="AS180" s="83"/>
      <c r="AT180" s="83"/>
      <c r="AU180" s="83"/>
      <c r="AV180" s="83"/>
      <c r="AW180" s="83"/>
      <c r="AX180" s="83"/>
      <c r="AY180" s="83"/>
      <c r="AZ180" s="83"/>
      <c r="BA180" s="83"/>
      <c r="BB180" s="83"/>
      <c r="BC180" s="83"/>
      <c r="BD180" s="83"/>
      <c r="BE180" s="83"/>
      <c r="BF180" s="83"/>
      <c r="BG180" s="83"/>
      <c r="BH180" s="83"/>
    </row>
    <row r="181" spans="1:60">
      <c r="A181" s="83"/>
      <c r="B181" s="83"/>
      <c r="C181" s="83"/>
      <c r="D181" s="83"/>
      <c r="E181" s="83"/>
      <c r="F181" s="83"/>
      <c r="G181" s="83"/>
      <c r="H181" s="83"/>
      <c r="I181" s="83"/>
      <c r="J181" s="83"/>
      <c r="K181" s="83"/>
      <c r="L181" s="83"/>
      <c r="M181" s="83"/>
      <c r="N181" s="83"/>
      <c r="O181" s="83"/>
      <c r="P181" s="83"/>
      <c r="Q181" s="83"/>
      <c r="R181" s="83"/>
      <c r="S181" s="83"/>
      <c r="T181" s="83"/>
      <c r="U181" s="83"/>
      <c r="V181" s="83"/>
      <c r="W181" s="83"/>
      <c r="X181" s="83"/>
      <c r="Y181" s="83"/>
      <c r="Z181" s="83"/>
      <c r="AA181" s="83"/>
      <c r="AB181" s="83"/>
      <c r="AC181" s="83"/>
      <c r="AD181" s="83"/>
      <c r="AE181" s="83"/>
      <c r="AF181" s="83"/>
      <c r="AG181" s="83"/>
      <c r="AH181" s="83"/>
      <c r="AI181" s="83"/>
      <c r="AJ181" s="83"/>
      <c r="AK181" s="83"/>
      <c r="AL181" s="83"/>
      <c r="AM181" s="83"/>
      <c r="AN181" s="83"/>
      <c r="AO181" s="83"/>
      <c r="AP181" s="83"/>
      <c r="AQ181" s="83"/>
      <c r="AR181" s="83"/>
      <c r="AS181" s="83"/>
      <c r="AT181" s="83"/>
      <c r="AU181" s="83"/>
      <c r="AV181" s="83"/>
      <c r="AW181" s="83"/>
      <c r="AX181" s="83"/>
      <c r="AY181" s="83"/>
      <c r="AZ181" s="83"/>
      <c r="BA181" s="83"/>
      <c r="BB181" s="83"/>
      <c r="BC181" s="83"/>
      <c r="BD181" s="83"/>
      <c r="BE181" s="83"/>
      <c r="BF181" s="83"/>
      <c r="BG181" s="83"/>
      <c r="BH181" s="83"/>
    </row>
    <row r="182" spans="1:60">
      <c r="A182" s="83"/>
      <c r="B182" s="83"/>
      <c r="C182" s="83"/>
      <c r="D182" s="83"/>
      <c r="E182" s="83"/>
      <c r="F182" s="83"/>
      <c r="G182" s="83"/>
      <c r="H182" s="83"/>
      <c r="I182" s="83"/>
      <c r="J182" s="83"/>
      <c r="K182" s="83"/>
      <c r="L182" s="83"/>
      <c r="M182" s="83"/>
      <c r="N182" s="83"/>
      <c r="O182" s="83"/>
      <c r="P182" s="83"/>
      <c r="Q182" s="83"/>
      <c r="R182" s="83"/>
      <c r="S182" s="83"/>
      <c r="T182" s="83"/>
      <c r="U182" s="83"/>
      <c r="V182" s="83"/>
      <c r="W182" s="83"/>
      <c r="X182" s="83"/>
      <c r="Y182" s="83"/>
      <c r="Z182" s="83"/>
      <c r="AA182" s="83"/>
      <c r="AB182" s="83"/>
      <c r="AC182" s="83"/>
      <c r="AD182" s="83"/>
      <c r="AE182" s="83"/>
      <c r="AF182" s="83"/>
      <c r="AG182" s="83"/>
      <c r="AH182" s="83"/>
      <c r="AI182" s="83"/>
      <c r="AJ182" s="83"/>
      <c r="AK182" s="83"/>
      <c r="AL182" s="83"/>
      <c r="AM182" s="83"/>
      <c r="AN182" s="83"/>
      <c r="AO182" s="83"/>
      <c r="AP182" s="83"/>
      <c r="AQ182" s="83"/>
      <c r="AR182" s="83"/>
      <c r="AS182" s="83"/>
      <c r="AT182" s="83"/>
      <c r="AU182" s="83"/>
      <c r="AV182" s="83"/>
      <c r="AW182" s="83"/>
      <c r="AX182" s="83"/>
      <c r="AY182" s="83"/>
      <c r="AZ182" s="83"/>
      <c r="BA182" s="83"/>
      <c r="BB182" s="83"/>
      <c r="BC182" s="83"/>
      <c r="BD182" s="83"/>
      <c r="BE182" s="83"/>
      <c r="BF182" s="83"/>
      <c r="BG182" s="83"/>
      <c r="BH182" s="83"/>
    </row>
    <row r="183" spans="1:60">
      <c r="A183" s="83"/>
      <c r="B183" s="83"/>
      <c r="C183" s="83"/>
      <c r="D183" s="83"/>
      <c r="E183" s="83"/>
      <c r="F183" s="83"/>
      <c r="G183" s="83"/>
      <c r="H183" s="83"/>
      <c r="I183" s="83"/>
      <c r="J183" s="83"/>
      <c r="K183" s="83"/>
      <c r="L183" s="83"/>
      <c r="M183" s="83"/>
      <c r="N183" s="83"/>
      <c r="O183" s="83"/>
      <c r="P183" s="83"/>
      <c r="Q183" s="83"/>
      <c r="R183" s="83"/>
      <c r="S183" s="83"/>
      <c r="T183" s="83"/>
      <c r="U183" s="83"/>
      <c r="V183" s="83"/>
      <c r="W183" s="83"/>
      <c r="X183" s="83"/>
      <c r="Y183" s="83"/>
      <c r="Z183" s="83"/>
      <c r="AA183" s="83"/>
      <c r="AB183" s="83"/>
      <c r="AC183" s="83"/>
      <c r="AD183" s="83"/>
      <c r="AE183" s="83"/>
      <c r="AF183" s="83"/>
      <c r="AG183" s="83"/>
      <c r="AH183" s="83"/>
      <c r="AI183" s="83"/>
      <c r="AJ183" s="83"/>
      <c r="AK183" s="83"/>
      <c r="AL183" s="83"/>
      <c r="AM183" s="83"/>
      <c r="AN183" s="83"/>
      <c r="AO183" s="83"/>
      <c r="AP183" s="83"/>
      <c r="AQ183" s="83"/>
      <c r="AR183" s="83"/>
      <c r="AS183" s="83"/>
      <c r="AT183" s="83"/>
      <c r="AU183" s="83"/>
      <c r="AV183" s="83"/>
      <c r="AW183" s="83"/>
      <c r="AX183" s="83"/>
      <c r="AY183" s="83"/>
      <c r="AZ183" s="83"/>
      <c r="BA183" s="83"/>
      <c r="BB183" s="83"/>
      <c r="BC183" s="83"/>
      <c r="BD183" s="83"/>
      <c r="BE183" s="83"/>
      <c r="BF183" s="83"/>
      <c r="BG183" s="83"/>
      <c r="BH183" s="83"/>
    </row>
    <row r="184" spans="1:60">
      <c r="A184" s="83"/>
      <c r="B184" s="83"/>
      <c r="C184" s="83"/>
      <c r="D184" s="83"/>
      <c r="E184" s="83"/>
      <c r="F184" s="83"/>
      <c r="G184" s="83"/>
      <c r="H184" s="83"/>
      <c r="I184" s="83"/>
      <c r="J184" s="83"/>
      <c r="K184" s="83"/>
      <c r="L184" s="83"/>
      <c r="M184" s="83"/>
      <c r="N184" s="83"/>
      <c r="O184" s="83"/>
      <c r="P184" s="83"/>
      <c r="Q184" s="83"/>
      <c r="R184" s="83"/>
      <c r="S184" s="83"/>
      <c r="T184" s="83"/>
      <c r="U184" s="83"/>
      <c r="V184" s="83"/>
      <c r="W184" s="83"/>
      <c r="X184" s="83"/>
      <c r="Y184" s="83"/>
      <c r="Z184" s="83"/>
      <c r="AA184" s="83"/>
      <c r="AB184" s="83"/>
      <c r="AC184" s="83"/>
      <c r="AD184" s="83"/>
      <c r="AE184" s="83"/>
      <c r="AF184" s="83"/>
      <c r="AG184" s="83"/>
      <c r="AH184" s="83"/>
      <c r="AI184" s="83"/>
      <c r="AJ184" s="83"/>
      <c r="AK184" s="83"/>
      <c r="AL184" s="83"/>
      <c r="AM184" s="83"/>
      <c r="AN184" s="83"/>
      <c r="AO184" s="83"/>
      <c r="AP184" s="83"/>
      <c r="AQ184" s="83"/>
      <c r="AR184" s="83"/>
      <c r="AS184" s="83"/>
      <c r="AT184" s="83"/>
      <c r="AU184" s="83"/>
      <c r="AV184" s="83"/>
      <c r="AW184" s="83"/>
      <c r="AX184" s="83"/>
      <c r="AY184" s="83"/>
      <c r="AZ184" s="83"/>
      <c r="BA184" s="83"/>
      <c r="BB184" s="83"/>
      <c r="BC184" s="83"/>
      <c r="BD184" s="83"/>
      <c r="BE184" s="83"/>
      <c r="BF184" s="83"/>
      <c r="BG184" s="83"/>
      <c r="BH184" s="83"/>
    </row>
    <row r="185" spans="1:60">
      <c r="A185" s="83"/>
      <c r="B185" s="83"/>
      <c r="C185" s="83"/>
      <c r="D185" s="83"/>
      <c r="E185" s="83"/>
      <c r="F185" s="83"/>
      <c r="G185" s="83"/>
      <c r="H185" s="83"/>
      <c r="I185" s="83"/>
      <c r="J185" s="83"/>
      <c r="K185" s="83"/>
      <c r="L185" s="83"/>
      <c r="M185" s="83"/>
      <c r="N185" s="83"/>
      <c r="O185" s="83"/>
      <c r="P185" s="83"/>
      <c r="Q185" s="83"/>
      <c r="R185" s="83"/>
      <c r="S185" s="83"/>
      <c r="T185" s="83"/>
      <c r="U185" s="83"/>
      <c r="V185" s="83"/>
      <c r="W185" s="83"/>
      <c r="X185" s="83"/>
      <c r="Y185" s="83"/>
      <c r="Z185" s="83"/>
      <c r="AA185" s="83"/>
      <c r="AB185" s="83"/>
      <c r="AC185" s="83"/>
      <c r="AD185" s="83"/>
      <c r="AE185" s="83"/>
      <c r="AF185" s="83"/>
      <c r="AG185" s="83"/>
      <c r="AH185" s="83"/>
      <c r="AI185" s="83"/>
      <c r="AJ185" s="83"/>
      <c r="AK185" s="83"/>
      <c r="AL185" s="83"/>
      <c r="AM185" s="83"/>
      <c r="AN185" s="83"/>
      <c r="AO185" s="83"/>
      <c r="AP185" s="83"/>
      <c r="AQ185" s="83"/>
      <c r="AR185" s="83"/>
      <c r="AS185" s="83"/>
      <c r="AT185" s="83"/>
      <c r="AU185" s="83"/>
      <c r="AV185" s="83"/>
      <c r="AW185" s="83"/>
      <c r="AX185" s="83"/>
      <c r="AY185" s="83"/>
      <c r="AZ185" s="83"/>
      <c r="BA185" s="83"/>
      <c r="BB185" s="83"/>
      <c r="BC185" s="83"/>
      <c r="BD185" s="83"/>
      <c r="BE185" s="83"/>
      <c r="BF185" s="83"/>
      <c r="BG185" s="83"/>
      <c r="BH185" s="83"/>
    </row>
    <row r="186" spans="1:60">
      <c r="A186" s="83"/>
      <c r="B186" s="83"/>
      <c r="C186" s="83"/>
      <c r="D186" s="83"/>
      <c r="E186" s="83"/>
      <c r="F186" s="83"/>
      <c r="G186" s="83"/>
      <c r="H186" s="83"/>
      <c r="I186" s="83"/>
      <c r="J186" s="83"/>
      <c r="K186" s="83"/>
      <c r="L186" s="83"/>
      <c r="M186" s="83"/>
      <c r="N186" s="83"/>
      <c r="O186" s="83"/>
      <c r="P186" s="83"/>
      <c r="Q186" s="83"/>
      <c r="R186" s="83"/>
      <c r="S186" s="83"/>
      <c r="T186" s="83"/>
      <c r="U186" s="83"/>
      <c r="V186" s="83"/>
      <c r="W186" s="83"/>
      <c r="X186" s="83"/>
      <c r="Y186" s="83"/>
      <c r="Z186" s="83"/>
      <c r="AA186" s="83"/>
      <c r="AB186" s="83"/>
      <c r="AC186" s="83"/>
      <c r="AD186" s="83"/>
      <c r="AE186" s="83"/>
      <c r="AF186" s="83"/>
      <c r="AG186" s="83"/>
      <c r="AH186" s="83"/>
      <c r="AI186" s="83"/>
      <c r="AJ186" s="83"/>
      <c r="AK186" s="83"/>
      <c r="AL186" s="83"/>
      <c r="AM186" s="83"/>
      <c r="AN186" s="83"/>
      <c r="AO186" s="83"/>
      <c r="AP186" s="83"/>
      <c r="AQ186" s="83"/>
      <c r="AR186" s="83"/>
      <c r="AS186" s="83"/>
      <c r="AT186" s="83"/>
      <c r="AU186" s="83"/>
      <c r="AV186" s="83"/>
      <c r="AW186" s="83"/>
      <c r="AX186" s="83"/>
      <c r="AY186" s="83"/>
      <c r="AZ186" s="83"/>
      <c r="BA186" s="83"/>
      <c r="BB186" s="83"/>
      <c r="BC186" s="83"/>
      <c r="BD186" s="83"/>
      <c r="BE186" s="83"/>
      <c r="BF186" s="83"/>
      <c r="BG186" s="83"/>
      <c r="BH186" s="83"/>
    </row>
    <row r="187" spans="1:60">
      <c r="A187" s="83"/>
      <c r="B187" s="83"/>
      <c r="C187" s="83"/>
      <c r="D187" s="83"/>
      <c r="E187" s="83"/>
      <c r="F187" s="83"/>
      <c r="G187" s="83"/>
      <c r="H187" s="83"/>
      <c r="I187" s="83"/>
      <c r="J187" s="83"/>
      <c r="K187" s="83"/>
      <c r="L187" s="83"/>
      <c r="M187" s="83"/>
      <c r="N187" s="83"/>
      <c r="O187" s="83"/>
      <c r="P187" s="83"/>
      <c r="Q187" s="83"/>
      <c r="R187" s="83"/>
      <c r="S187" s="83"/>
      <c r="T187" s="83"/>
      <c r="U187" s="83"/>
      <c r="V187" s="83"/>
      <c r="W187" s="83"/>
      <c r="X187" s="83"/>
      <c r="Y187" s="83"/>
      <c r="Z187" s="83"/>
      <c r="AA187" s="83"/>
      <c r="AB187" s="83"/>
      <c r="AC187" s="83"/>
      <c r="AD187" s="83"/>
      <c r="AE187" s="83"/>
      <c r="AF187" s="83"/>
      <c r="AG187" s="83"/>
      <c r="AH187" s="83"/>
      <c r="AI187" s="83"/>
      <c r="AJ187" s="83"/>
      <c r="AK187" s="83"/>
      <c r="AL187" s="83"/>
      <c r="AM187" s="83"/>
      <c r="AN187" s="83"/>
      <c r="AO187" s="83"/>
      <c r="AP187" s="83"/>
      <c r="AQ187" s="83"/>
      <c r="AR187" s="83"/>
      <c r="AS187" s="83"/>
      <c r="AT187" s="83"/>
      <c r="AU187" s="83"/>
      <c r="AV187" s="83"/>
      <c r="AW187" s="83"/>
      <c r="AX187" s="83"/>
      <c r="AY187" s="83"/>
      <c r="AZ187" s="83"/>
      <c r="BA187" s="83"/>
      <c r="BB187" s="83"/>
      <c r="BC187" s="83"/>
      <c r="BD187" s="83"/>
      <c r="BE187" s="83"/>
      <c r="BF187" s="83"/>
      <c r="BG187" s="83"/>
      <c r="BH187" s="83"/>
    </row>
    <row r="188" spans="1:60">
      <c r="A188" s="83"/>
      <c r="B188" s="83"/>
      <c r="C188" s="83"/>
      <c r="D188" s="83"/>
      <c r="E188" s="83"/>
      <c r="F188" s="83"/>
      <c r="G188" s="83"/>
      <c r="H188" s="83"/>
      <c r="I188" s="83"/>
      <c r="J188" s="83"/>
      <c r="K188" s="83"/>
      <c r="L188" s="83"/>
      <c r="M188" s="83"/>
      <c r="N188" s="83"/>
      <c r="O188" s="83"/>
      <c r="P188" s="83"/>
      <c r="Q188" s="83"/>
      <c r="R188" s="83"/>
      <c r="S188" s="83"/>
      <c r="T188" s="83"/>
      <c r="U188" s="83"/>
      <c r="V188" s="83"/>
      <c r="W188" s="83"/>
      <c r="X188" s="83"/>
      <c r="Y188" s="83"/>
      <c r="Z188" s="83"/>
      <c r="AA188" s="83"/>
      <c r="AB188" s="83"/>
      <c r="AC188" s="83"/>
      <c r="AD188" s="83"/>
      <c r="AE188" s="83"/>
      <c r="AF188" s="83"/>
      <c r="AG188" s="83"/>
      <c r="AH188" s="83"/>
      <c r="AI188" s="83"/>
      <c r="AJ188" s="83"/>
      <c r="AK188" s="83"/>
      <c r="AL188" s="83"/>
      <c r="AM188" s="83"/>
      <c r="AN188" s="83"/>
      <c r="AO188" s="83"/>
      <c r="AP188" s="83"/>
      <c r="AQ188" s="83"/>
      <c r="AR188" s="83"/>
      <c r="AS188" s="83"/>
      <c r="AT188" s="83"/>
      <c r="AU188" s="83"/>
      <c r="AV188" s="83"/>
      <c r="AW188" s="83"/>
      <c r="AX188" s="83"/>
      <c r="AY188" s="83"/>
      <c r="AZ188" s="83"/>
      <c r="BA188" s="83"/>
      <c r="BB188" s="83"/>
      <c r="BC188" s="83"/>
      <c r="BD188" s="83"/>
      <c r="BE188" s="83"/>
      <c r="BF188" s="83"/>
      <c r="BG188" s="83"/>
      <c r="BH188" s="83"/>
    </row>
    <row r="189" spans="1:60">
      <c r="A189" s="83"/>
      <c r="B189" s="83"/>
      <c r="C189" s="83"/>
      <c r="D189" s="83"/>
      <c r="E189" s="83"/>
      <c r="F189" s="83"/>
      <c r="G189" s="83"/>
      <c r="H189" s="83"/>
      <c r="I189" s="83"/>
      <c r="J189" s="83"/>
      <c r="K189" s="83"/>
      <c r="L189" s="83"/>
      <c r="M189" s="83"/>
      <c r="N189" s="83"/>
      <c r="O189" s="83"/>
      <c r="P189" s="83"/>
      <c r="Q189" s="83"/>
      <c r="R189" s="83"/>
      <c r="S189" s="83"/>
      <c r="T189" s="83"/>
      <c r="U189" s="83"/>
      <c r="V189" s="83"/>
      <c r="W189" s="83"/>
      <c r="X189" s="83"/>
      <c r="Y189" s="83"/>
      <c r="Z189" s="83"/>
      <c r="AA189" s="83"/>
      <c r="AB189" s="83"/>
      <c r="AC189" s="83"/>
      <c r="AD189" s="83"/>
      <c r="AE189" s="83"/>
      <c r="AF189" s="83"/>
      <c r="AG189" s="83"/>
      <c r="AH189" s="83"/>
      <c r="AI189" s="83"/>
      <c r="AJ189" s="83"/>
      <c r="AK189" s="83"/>
      <c r="AL189" s="83"/>
      <c r="AM189" s="83"/>
      <c r="AN189" s="83"/>
      <c r="AO189" s="83"/>
      <c r="AP189" s="83"/>
      <c r="AQ189" s="83"/>
      <c r="AR189" s="83"/>
      <c r="AS189" s="83"/>
      <c r="AT189" s="83"/>
      <c r="AU189" s="83"/>
      <c r="AV189" s="83"/>
      <c r="AW189" s="83"/>
      <c r="AX189" s="83"/>
      <c r="AY189" s="83"/>
      <c r="AZ189" s="83"/>
      <c r="BA189" s="83"/>
      <c r="BB189" s="83"/>
      <c r="BC189" s="83"/>
      <c r="BD189" s="83"/>
      <c r="BE189" s="83"/>
      <c r="BF189" s="83"/>
      <c r="BG189" s="83"/>
      <c r="BH189" s="83"/>
    </row>
    <row r="190" spans="1:60">
      <c r="A190" s="83"/>
      <c r="B190" s="83"/>
      <c r="C190" s="83"/>
      <c r="D190" s="83"/>
      <c r="E190" s="83"/>
      <c r="F190" s="83"/>
      <c r="G190" s="83"/>
      <c r="H190" s="83"/>
      <c r="I190" s="83"/>
      <c r="J190" s="83"/>
      <c r="K190" s="83"/>
      <c r="L190" s="83"/>
      <c r="M190" s="83"/>
      <c r="N190" s="83"/>
      <c r="O190" s="83"/>
      <c r="P190" s="83"/>
      <c r="Q190" s="83"/>
      <c r="R190" s="83"/>
      <c r="S190" s="83"/>
      <c r="T190" s="83"/>
      <c r="U190" s="83"/>
      <c r="V190" s="83"/>
      <c r="W190" s="83"/>
      <c r="X190" s="83"/>
      <c r="Y190" s="83"/>
      <c r="Z190" s="83"/>
      <c r="AA190" s="83"/>
      <c r="AB190" s="83"/>
      <c r="AC190" s="83"/>
      <c r="AD190" s="83"/>
      <c r="AE190" s="83"/>
      <c r="AF190" s="83"/>
      <c r="AG190" s="83"/>
      <c r="AH190" s="83"/>
      <c r="AI190" s="83"/>
      <c r="AJ190" s="83"/>
      <c r="AK190" s="83"/>
      <c r="AL190" s="83"/>
      <c r="AM190" s="83"/>
      <c r="AN190" s="83"/>
      <c r="AO190" s="83"/>
      <c r="AP190" s="83"/>
      <c r="AQ190" s="83"/>
      <c r="AR190" s="83"/>
      <c r="AS190" s="83"/>
      <c r="AT190" s="83"/>
      <c r="AU190" s="83"/>
      <c r="AV190" s="83"/>
      <c r="AW190" s="83"/>
      <c r="AX190" s="83"/>
      <c r="AY190" s="83"/>
      <c r="AZ190" s="83"/>
      <c r="BA190" s="83"/>
      <c r="BB190" s="83"/>
      <c r="BC190" s="83"/>
      <c r="BD190" s="83"/>
      <c r="BE190" s="83"/>
      <c r="BF190" s="83"/>
      <c r="BG190" s="83"/>
      <c r="BH190" s="83"/>
    </row>
    <row r="191" spans="1:60">
      <c r="A191" s="83"/>
      <c r="J191" s="83"/>
      <c r="K191" s="83"/>
      <c r="L191" s="83"/>
      <c r="M191" s="83"/>
      <c r="N191" s="83"/>
      <c r="O191" s="83"/>
      <c r="P191" s="83"/>
      <c r="Q191" s="83"/>
      <c r="R191" s="83"/>
      <c r="S191" s="83"/>
      <c r="T191" s="83"/>
      <c r="U191" s="83"/>
      <c r="V191" s="83"/>
      <c r="W191" s="83"/>
      <c r="X191" s="83"/>
      <c r="Y191" s="83"/>
      <c r="Z191" s="83"/>
      <c r="AA191" s="83"/>
      <c r="AB191" s="83"/>
      <c r="AC191" s="83"/>
      <c r="AD191" s="83"/>
      <c r="AE191" s="83"/>
      <c r="AF191" s="83"/>
      <c r="AG191" s="83"/>
      <c r="AH191" s="83"/>
      <c r="AI191" s="83"/>
      <c r="AJ191" s="83"/>
      <c r="AK191" s="83"/>
      <c r="AL191" s="83"/>
      <c r="AM191" s="83"/>
      <c r="AN191" s="83"/>
      <c r="AO191" s="83"/>
      <c r="AP191" s="83"/>
      <c r="AQ191" s="83"/>
      <c r="AR191" s="83"/>
      <c r="AS191" s="83"/>
      <c r="AT191" s="83"/>
      <c r="AU191" s="83"/>
      <c r="AV191" s="83"/>
      <c r="AW191" s="83"/>
      <c r="AX191" s="83"/>
      <c r="AY191" s="83"/>
      <c r="AZ191" s="83"/>
      <c r="BA191" s="83"/>
      <c r="BB191" s="83"/>
      <c r="BC191" s="83"/>
      <c r="BD191" s="83"/>
      <c r="BE191" s="83"/>
      <c r="BF191" s="83"/>
      <c r="BG191" s="83"/>
      <c r="BH191" s="83"/>
    </row>
    <row r="192" spans="1:60">
      <c r="A192" s="83"/>
      <c r="J192" s="83"/>
      <c r="K192" s="83"/>
      <c r="L192" s="83"/>
      <c r="M192" s="83"/>
      <c r="N192" s="83"/>
      <c r="O192" s="83"/>
      <c r="P192" s="83"/>
      <c r="Q192" s="83"/>
      <c r="R192" s="83"/>
      <c r="S192" s="83"/>
      <c r="T192" s="83"/>
      <c r="U192" s="83"/>
      <c r="V192" s="83"/>
      <c r="W192" s="83"/>
      <c r="X192" s="83"/>
      <c r="Y192" s="83"/>
      <c r="Z192" s="83"/>
      <c r="AA192" s="83"/>
      <c r="AB192" s="83"/>
      <c r="AC192" s="83"/>
      <c r="AD192" s="83"/>
      <c r="AE192" s="83"/>
      <c r="AF192" s="83"/>
      <c r="AG192" s="83"/>
      <c r="AH192" s="83"/>
      <c r="AI192" s="83"/>
      <c r="AJ192" s="83"/>
      <c r="AK192" s="83"/>
      <c r="AL192" s="83"/>
      <c r="AM192" s="83"/>
      <c r="AN192" s="83"/>
      <c r="AO192" s="83"/>
      <c r="AP192" s="83"/>
      <c r="AQ192" s="83"/>
      <c r="AR192" s="83"/>
      <c r="AS192" s="83"/>
      <c r="AT192" s="83"/>
      <c r="AU192" s="83"/>
      <c r="AV192" s="83"/>
      <c r="AW192" s="83"/>
      <c r="AX192" s="83"/>
      <c r="AY192" s="83"/>
      <c r="AZ192" s="83"/>
      <c r="BA192" s="83"/>
      <c r="BB192" s="83"/>
      <c r="BC192" s="83"/>
      <c r="BD192" s="83"/>
      <c r="BE192" s="83"/>
      <c r="BF192" s="83"/>
      <c r="BG192" s="83"/>
      <c r="BH192" s="83"/>
    </row>
    <row r="193" spans="1:60">
      <c r="A193" s="83"/>
      <c r="J193" s="83"/>
      <c r="K193" s="83"/>
      <c r="L193" s="83"/>
      <c r="M193" s="83"/>
      <c r="N193" s="83"/>
      <c r="O193" s="83"/>
      <c r="P193" s="83"/>
      <c r="Q193" s="83"/>
      <c r="R193" s="83"/>
      <c r="S193" s="83"/>
      <c r="T193" s="83"/>
      <c r="U193" s="83"/>
      <c r="V193" s="83"/>
      <c r="W193" s="83"/>
      <c r="X193" s="83"/>
      <c r="Y193" s="83"/>
      <c r="Z193" s="83"/>
      <c r="AA193" s="83"/>
      <c r="AB193" s="83"/>
      <c r="AC193" s="83"/>
      <c r="AD193" s="83"/>
      <c r="AE193" s="83"/>
      <c r="AF193" s="83"/>
      <c r="AG193" s="83"/>
      <c r="AH193" s="83"/>
      <c r="AI193" s="83"/>
      <c r="AJ193" s="83"/>
      <c r="AK193" s="83"/>
      <c r="AL193" s="83"/>
      <c r="AM193" s="83"/>
      <c r="AN193" s="83"/>
      <c r="AO193" s="83"/>
      <c r="AP193" s="83"/>
      <c r="AQ193" s="83"/>
      <c r="AR193" s="83"/>
      <c r="AS193" s="83"/>
      <c r="AT193" s="83"/>
      <c r="AU193" s="83"/>
      <c r="AV193" s="83"/>
      <c r="AW193" s="83"/>
      <c r="AX193" s="83"/>
      <c r="AY193" s="83"/>
      <c r="AZ193" s="83"/>
      <c r="BA193" s="83"/>
      <c r="BB193" s="83"/>
      <c r="BC193" s="83"/>
      <c r="BD193" s="83"/>
      <c r="BE193" s="83"/>
      <c r="BF193" s="83"/>
      <c r="BG193" s="83"/>
      <c r="BH193" s="83"/>
    </row>
    <row r="194" spans="1:60">
      <c r="A194" s="83"/>
      <c r="J194" s="83"/>
      <c r="K194" s="83"/>
      <c r="L194" s="83"/>
      <c r="M194" s="83"/>
      <c r="N194" s="83"/>
      <c r="O194" s="83"/>
      <c r="P194" s="83"/>
      <c r="Q194" s="83"/>
      <c r="R194" s="83"/>
      <c r="S194" s="83"/>
      <c r="T194" s="83"/>
      <c r="U194" s="83"/>
      <c r="V194" s="83"/>
      <c r="W194" s="83"/>
      <c r="X194" s="83"/>
      <c r="Y194" s="83"/>
      <c r="Z194" s="83"/>
      <c r="AA194" s="83"/>
      <c r="AB194" s="83"/>
      <c r="AC194" s="83"/>
      <c r="AD194" s="83"/>
      <c r="AE194" s="83"/>
      <c r="AF194" s="83"/>
      <c r="AG194" s="83"/>
      <c r="AH194" s="83"/>
      <c r="AI194" s="83"/>
      <c r="AJ194" s="83"/>
      <c r="AK194" s="83"/>
      <c r="AL194" s="83"/>
      <c r="AM194" s="83"/>
      <c r="AN194" s="83"/>
      <c r="AO194" s="83"/>
      <c r="AP194" s="83"/>
      <c r="AQ194" s="83"/>
      <c r="AR194" s="83"/>
      <c r="AS194" s="83"/>
      <c r="AT194" s="83"/>
      <c r="AU194" s="83"/>
      <c r="AV194" s="83"/>
      <c r="AW194" s="83"/>
      <c r="AX194" s="83"/>
      <c r="AY194" s="83"/>
      <c r="AZ194" s="83"/>
      <c r="BA194" s="83"/>
      <c r="BB194" s="83"/>
      <c r="BC194" s="83"/>
      <c r="BD194" s="83"/>
      <c r="BE194" s="83"/>
      <c r="BF194" s="83"/>
      <c r="BG194" s="83"/>
      <c r="BH194" s="83"/>
    </row>
    <row r="195" spans="1:60">
      <c r="A195" s="83"/>
      <c r="J195" s="83"/>
      <c r="K195" s="83"/>
      <c r="L195" s="83"/>
      <c r="M195" s="83"/>
      <c r="N195" s="83"/>
      <c r="O195" s="83"/>
      <c r="P195" s="83"/>
      <c r="Q195" s="83"/>
      <c r="R195" s="83"/>
      <c r="S195" s="83"/>
      <c r="T195" s="83"/>
      <c r="U195" s="83"/>
      <c r="V195" s="83"/>
      <c r="W195" s="83"/>
      <c r="X195" s="83"/>
      <c r="Y195" s="83"/>
      <c r="Z195" s="83"/>
      <c r="AA195" s="83"/>
      <c r="AB195" s="83"/>
      <c r="AC195" s="83"/>
      <c r="AD195" s="83"/>
      <c r="AE195" s="83"/>
      <c r="AF195" s="83"/>
      <c r="AG195" s="83"/>
      <c r="AH195" s="83"/>
      <c r="AI195" s="83"/>
      <c r="AJ195" s="83"/>
      <c r="AK195" s="83"/>
      <c r="AL195" s="83"/>
      <c r="AM195" s="83"/>
      <c r="AN195" s="83"/>
      <c r="AO195" s="83"/>
      <c r="AP195" s="83"/>
      <c r="AQ195" s="83"/>
      <c r="AR195" s="83"/>
      <c r="AS195" s="83"/>
      <c r="AT195" s="83"/>
      <c r="AU195" s="83"/>
      <c r="AV195" s="83"/>
      <c r="AW195" s="83"/>
      <c r="AX195" s="83"/>
      <c r="AY195" s="83"/>
      <c r="AZ195" s="83"/>
      <c r="BA195" s="83"/>
      <c r="BB195" s="83"/>
      <c r="BC195" s="83"/>
      <c r="BD195" s="83"/>
      <c r="BE195" s="83"/>
      <c r="BF195" s="83"/>
      <c r="BG195" s="83"/>
      <c r="BH195" s="83"/>
    </row>
    <row r="196" spans="1:60">
      <c r="A196" s="83"/>
      <c r="J196" s="83"/>
      <c r="K196" s="83"/>
      <c r="L196" s="83"/>
      <c r="M196" s="83"/>
      <c r="N196" s="83"/>
      <c r="O196" s="83"/>
      <c r="P196" s="83"/>
      <c r="Q196" s="83"/>
      <c r="R196" s="83"/>
      <c r="S196" s="83"/>
      <c r="T196" s="83"/>
      <c r="U196" s="83"/>
      <c r="V196" s="83"/>
      <c r="W196" s="83"/>
      <c r="X196" s="83"/>
      <c r="Y196" s="83"/>
      <c r="Z196" s="83"/>
      <c r="AA196" s="83"/>
      <c r="AB196" s="83"/>
      <c r="AC196" s="83"/>
      <c r="AD196" s="83"/>
      <c r="AE196" s="83"/>
      <c r="AF196" s="83"/>
      <c r="AG196" s="83"/>
      <c r="AH196" s="83"/>
      <c r="AI196" s="83"/>
      <c r="AJ196" s="83"/>
      <c r="AK196" s="83"/>
      <c r="AL196" s="83"/>
      <c r="AM196" s="83"/>
      <c r="AN196" s="83"/>
      <c r="AO196" s="83"/>
      <c r="AP196" s="83"/>
      <c r="AQ196" s="83"/>
      <c r="AR196" s="83"/>
      <c r="AS196" s="83"/>
      <c r="AT196" s="83"/>
      <c r="AU196" s="83"/>
      <c r="AV196" s="83"/>
      <c r="AW196" s="83"/>
      <c r="AX196" s="83"/>
      <c r="AY196" s="83"/>
      <c r="AZ196" s="83"/>
      <c r="BA196" s="83"/>
      <c r="BB196" s="83"/>
      <c r="BC196" s="83"/>
      <c r="BD196" s="83"/>
      <c r="BE196" s="83"/>
      <c r="BF196" s="83"/>
      <c r="BG196" s="83"/>
      <c r="BH196" s="83"/>
    </row>
    <row r="197" spans="1:60">
      <c r="A197" s="83"/>
      <c r="J197" s="83"/>
      <c r="K197" s="83"/>
      <c r="L197" s="83"/>
      <c r="M197" s="83"/>
      <c r="N197" s="83"/>
      <c r="O197" s="83"/>
      <c r="P197" s="83"/>
      <c r="Q197" s="83"/>
      <c r="R197" s="83"/>
      <c r="S197" s="83"/>
      <c r="T197" s="83"/>
      <c r="U197" s="83"/>
      <c r="V197" s="83"/>
      <c r="W197" s="83"/>
      <c r="X197" s="83"/>
      <c r="Y197" s="83"/>
      <c r="Z197" s="83"/>
      <c r="AA197" s="83"/>
      <c r="AB197" s="83"/>
      <c r="AC197" s="83"/>
      <c r="AD197" s="83"/>
      <c r="AE197" s="83"/>
      <c r="AF197" s="83"/>
      <c r="AG197" s="83"/>
      <c r="AH197" s="83"/>
      <c r="AI197" s="83"/>
      <c r="AJ197" s="83"/>
      <c r="AK197" s="83"/>
      <c r="AL197" s="83"/>
      <c r="AM197" s="83"/>
      <c r="AN197" s="83"/>
      <c r="AO197" s="83"/>
      <c r="AP197" s="83"/>
      <c r="AQ197" s="83"/>
      <c r="AR197" s="83"/>
      <c r="AS197" s="83"/>
      <c r="AT197" s="83"/>
      <c r="AU197" s="83"/>
      <c r="AV197" s="83"/>
      <c r="AW197" s="83"/>
      <c r="AX197" s="83"/>
      <c r="AY197" s="83"/>
      <c r="AZ197" s="83"/>
      <c r="BA197" s="83"/>
      <c r="BB197" s="83"/>
      <c r="BC197" s="83"/>
      <c r="BD197" s="83"/>
      <c r="BE197" s="83"/>
      <c r="BF197" s="83"/>
      <c r="BG197" s="83"/>
      <c r="BH197" s="83"/>
    </row>
    <row r="198" spans="1:60">
      <c r="A198" s="83"/>
      <c r="J198" s="83"/>
      <c r="K198" s="83"/>
      <c r="L198" s="83"/>
      <c r="M198" s="83"/>
      <c r="N198" s="83"/>
      <c r="O198" s="83"/>
      <c r="P198" s="83"/>
      <c r="Q198" s="83"/>
      <c r="R198" s="83"/>
      <c r="S198" s="83"/>
      <c r="T198" s="83"/>
      <c r="U198" s="83"/>
      <c r="V198" s="83"/>
      <c r="W198" s="83"/>
      <c r="X198" s="83"/>
      <c r="Y198" s="83"/>
      <c r="Z198" s="83"/>
      <c r="AA198" s="83"/>
      <c r="AB198" s="83"/>
      <c r="AC198" s="83"/>
      <c r="AD198" s="83"/>
      <c r="AE198" s="83"/>
      <c r="AF198" s="83"/>
      <c r="AG198" s="83"/>
      <c r="AH198" s="83"/>
      <c r="AI198" s="83"/>
      <c r="AJ198" s="83"/>
      <c r="AK198" s="83"/>
      <c r="AL198" s="83"/>
      <c r="AM198" s="83"/>
      <c r="AN198" s="83"/>
      <c r="AO198" s="83"/>
      <c r="AP198" s="83"/>
      <c r="AQ198" s="83"/>
      <c r="AR198" s="83"/>
      <c r="AS198" s="83"/>
      <c r="AT198" s="83"/>
      <c r="AU198" s="83"/>
      <c r="AV198" s="83"/>
      <c r="AW198" s="83"/>
      <c r="AX198" s="83"/>
      <c r="AY198" s="83"/>
      <c r="AZ198" s="83"/>
      <c r="BA198" s="83"/>
      <c r="BB198" s="83"/>
      <c r="BC198" s="83"/>
      <c r="BD198" s="83"/>
      <c r="BE198" s="83"/>
      <c r="BF198" s="83"/>
      <c r="BG198" s="83"/>
      <c r="BH198" s="83"/>
    </row>
    <row r="199" spans="1:60">
      <c r="A199" s="83"/>
      <c r="J199" s="83"/>
      <c r="K199" s="83"/>
      <c r="L199" s="83"/>
      <c r="M199" s="83"/>
      <c r="N199" s="83"/>
      <c r="O199" s="83"/>
      <c r="P199" s="83"/>
      <c r="Q199" s="83"/>
      <c r="R199" s="83"/>
      <c r="S199" s="83"/>
      <c r="T199" s="83"/>
      <c r="U199" s="83"/>
      <c r="V199" s="83"/>
      <c r="W199" s="83"/>
      <c r="X199" s="83"/>
      <c r="Y199" s="83"/>
      <c r="Z199" s="83"/>
      <c r="AA199" s="83"/>
      <c r="AB199" s="83"/>
      <c r="AC199" s="83"/>
      <c r="AD199" s="83"/>
      <c r="AE199" s="83"/>
      <c r="AF199" s="83"/>
      <c r="AG199" s="83"/>
      <c r="AH199" s="83"/>
      <c r="AI199" s="83"/>
      <c r="AJ199" s="83"/>
      <c r="AK199" s="83"/>
      <c r="AL199" s="83"/>
      <c r="AM199" s="83"/>
      <c r="AN199" s="83"/>
      <c r="AO199" s="83"/>
      <c r="AP199" s="83"/>
      <c r="AQ199" s="83"/>
      <c r="AR199" s="83"/>
      <c r="AS199" s="83"/>
      <c r="AT199" s="83"/>
      <c r="AU199" s="83"/>
      <c r="AV199" s="83"/>
      <c r="AW199" s="83"/>
      <c r="AX199" s="83"/>
      <c r="AY199" s="83"/>
      <c r="AZ199" s="83"/>
      <c r="BA199" s="83"/>
      <c r="BB199" s="83"/>
      <c r="BC199" s="83"/>
      <c r="BD199" s="83"/>
      <c r="BE199" s="83"/>
      <c r="BF199" s="83"/>
      <c r="BG199" s="83"/>
      <c r="BH199" s="83"/>
    </row>
    <row r="200" spans="1:60">
      <c r="A200" s="83"/>
      <c r="J200" s="83"/>
      <c r="K200" s="83"/>
      <c r="L200" s="83"/>
      <c r="M200" s="83"/>
      <c r="N200" s="83"/>
      <c r="O200" s="83"/>
      <c r="P200" s="83"/>
      <c r="Q200" s="83"/>
      <c r="R200" s="83"/>
      <c r="S200" s="83"/>
      <c r="T200" s="83"/>
      <c r="U200" s="83"/>
      <c r="V200" s="83"/>
      <c r="W200" s="83"/>
      <c r="X200" s="83"/>
      <c r="Y200" s="83"/>
      <c r="Z200" s="83"/>
      <c r="AA200" s="83"/>
      <c r="AB200" s="83"/>
      <c r="AC200" s="83"/>
      <c r="AD200" s="83"/>
      <c r="AE200" s="83"/>
      <c r="AF200" s="83"/>
      <c r="AG200" s="83"/>
      <c r="AH200" s="83"/>
      <c r="AI200" s="83"/>
      <c r="AJ200" s="83"/>
      <c r="AK200" s="83"/>
      <c r="AL200" s="83"/>
      <c r="AM200" s="83"/>
      <c r="AN200" s="83"/>
      <c r="AO200" s="83"/>
      <c r="AP200" s="83"/>
      <c r="AQ200" s="83"/>
      <c r="AR200" s="83"/>
      <c r="AS200" s="83"/>
      <c r="AT200" s="83"/>
      <c r="AU200" s="83"/>
      <c r="AV200" s="83"/>
      <c r="AW200" s="83"/>
      <c r="AX200" s="83"/>
      <c r="AY200" s="83"/>
      <c r="AZ200" s="83"/>
      <c r="BA200" s="83"/>
      <c r="BB200" s="83"/>
      <c r="BC200" s="83"/>
      <c r="BD200" s="83"/>
      <c r="BE200" s="83"/>
      <c r="BF200" s="83"/>
      <c r="BG200" s="83"/>
      <c r="BH200" s="83"/>
    </row>
    <row r="201" spans="1:60">
      <c r="A201" s="83"/>
      <c r="J201" s="83"/>
      <c r="K201" s="83"/>
      <c r="L201" s="83"/>
      <c r="M201" s="83"/>
      <c r="N201" s="83"/>
      <c r="O201" s="83"/>
      <c r="P201" s="83"/>
      <c r="Q201" s="83"/>
      <c r="R201" s="83"/>
      <c r="S201" s="83"/>
      <c r="T201" s="83"/>
      <c r="U201" s="83"/>
      <c r="V201" s="83"/>
      <c r="W201" s="83"/>
      <c r="X201" s="83"/>
      <c r="Y201" s="83"/>
      <c r="Z201" s="83"/>
      <c r="AA201" s="83"/>
      <c r="AB201" s="83"/>
      <c r="AC201" s="83"/>
      <c r="AD201" s="83"/>
      <c r="AE201" s="83"/>
      <c r="AF201" s="83"/>
      <c r="AG201" s="83"/>
      <c r="AH201" s="83"/>
      <c r="AI201" s="83"/>
      <c r="AJ201" s="83"/>
      <c r="AK201" s="83"/>
      <c r="AL201" s="83"/>
      <c r="AM201" s="83"/>
      <c r="AN201" s="83"/>
      <c r="AO201" s="83"/>
      <c r="AP201" s="83"/>
      <c r="AQ201" s="83"/>
      <c r="AR201" s="83"/>
      <c r="AS201" s="83"/>
      <c r="AT201" s="83"/>
      <c r="AU201" s="83"/>
      <c r="AV201" s="83"/>
      <c r="AW201" s="83"/>
      <c r="AX201" s="83"/>
      <c r="AY201" s="83"/>
      <c r="AZ201" s="83"/>
      <c r="BA201" s="83"/>
      <c r="BB201" s="83"/>
      <c r="BC201" s="83"/>
      <c r="BD201" s="83"/>
      <c r="BE201" s="83"/>
      <c r="BF201" s="83"/>
      <c r="BG201" s="83"/>
      <c r="BH201" s="83"/>
    </row>
    <row r="202" spans="1:60">
      <c r="A202" s="83"/>
      <c r="J202" s="83"/>
      <c r="K202" s="83"/>
      <c r="L202" s="83"/>
      <c r="M202" s="83"/>
      <c r="N202" s="83"/>
      <c r="O202" s="83"/>
      <c r="P202" s="83"/>
      <c r="Q202" s="83"/>
      <c r="R202" s="83"/>
      <c r="S202" s="83"/>
      <c r="T202" s="83"/>
      <c r="U202" s="83"/>
      <c r="V202" s="83"/>
      <c r="W202" s="83"/>
      <c r="X202" s="83"/>
      <c r="Y202" s="83"/>
      <c r="Z202" s="83"/>
      <c r="AA202" s="83"/>
      <c r="AB202" s="83"/>
      <c r="AC202" s="83"/>
      <c r="AD202" s="83"/>
      <c r="AE202" s="83"/>
      <c r="AF202" s="83"/>
      <c r="AG202" s="83"/>
      <c r="AH202" s="83"/>
      <c r="AI202" s="83"/>
      <c r="AJ202" s="83"/>
      <c r="AK202" s="83"/>
      <c r="AL202" s="83"/>
      <c r="AM202" s="83"/>
      <c r="AN202" s="83"/>
      <c r="AO202" s="83"/>
      <c r="AP202" s="83"/>
      <c r="AQ202" s="83"/>
      <c r="AR202" s="83"/>
      <c r="AS202" s="83"/>
      <c r="AT202" s="83"/>
      <c r="AU202" s="83"/>
      <c r="AV202" s="83"/>
      <c r="AW202" s="83"/>
      <c r="AX202" s="83"/>
      <c r="AY202" s="83"/>
      <c r="AZ202" s="83"/>
      <c r="BA202" s="83"/>
      <c r="BB202" s="83"/>
      <c r="BC202" s="83"/>
      <c r="BD202" s="83"/>
      <c r="BE202" s="83"/>
      <c r="BF202" s="83"/>
      <c r="BG202" s="83"/>
      <c r="BH202" s="83"/>
    </row>
    <row r="203" spans="1:60">
      <c r="A203" s="83"/>
      <c r="J203" s="83"/>
      <c r="K203" s="83"/>
      <c r="L203" s="83"/>
      <c r="M203" s="83"/>
      <c r="N203" s="83"/>
      <c r="O203" s="83"/>
      <c r="P203" s="83"/>
      <c r="Q203" s="83"/>
      <c r="R203" s="83"/>
      <c r="S203" s="83"/>
      <c r="T203" s="83"/>
      <c r="U203" s="83"/>
      <c r="V203" s="83"/>
      <c r="W203" s="83"/>
      <c r="X203" s="83"/>
      <c r="Y203" s="83"/>
      <c r="Z203" s="83"/>
      <c r="AA203" s="83"/>
      <c r="AB203" s="83"/>
      <c r="AC203" s="83"/>
      <c r="AD203" s="83"/>
      <c r="AE203" s="83"/>
      <c r="AF203" s="83"/>
      <c r="AG203" s="83"/>
      <c r="AH203" s="83"/>
      <c r="AI203" s="83"/>
      <c r="AJ203" s="83"/>
      <c r="AK203" s="83"/>
      <c r="AL203" s="83"/>
      <c r="AM203" s="83"/>
      <c r="AN203" s="83"/>
      <c r="AO203" s="83"/>
      <c r="AP203" s="83"/>
      <c r="AQ203" s="83"/>
      <c r="AR203" s="83"/>
      <c r="AS203" s="83"/>
      <c r="AT203" s="83"/>
      <c r="AU203" s="83"/>
      <c r="AV203" s="83"/>
      <c r="AW203" s="83"/>
      <c r="AX203" s="83"/>
      <c r="AY203" s="83"/>
      <c r="AZ203" s="83"/>
      <c r="BA203" s="83"/>
      <c r="BB203" s="83"/>
      <c r="BC203" s="83"/>
      <c r="BD203" s="83"/>
      <c r="BE203" s="83"/>
      <c r="BF203" s="83"/>
      <c r="BG203" s="83"/>
      <c r="BH203" s="83"/>
    </row>
    <row r="204" spans="1:60">
      <c r="A204" s="83"/>
      <c r="J204" s="83"/>
      <c r="K204" s="83"/>
      <c r="L204" s="83"/>
      <c r="M204" s="83"/>
      <c r="N204" s="83"/>
      <c r="O204" s="83"/>
      <c r="P204" s="83"/>
      <c r="Q204" s="83"/>
      <c r="R204" s="83"/>
      <c r="S204" s="83"/>
      <c r="T204" s="83"/>
      <c r="U204" s="83"/>
      <c r="V204" s="83"/>
      <c r="W204" s="83"/>
      <c r="X204" s="83"/>
      <c r="Y204" s="83"/>
      <c r="Z204" s="83"/>
      <c r="AA204" s="83"/>
      <c r="AB204" s="83"/>
      <c r="AC204" s="83"/>
      <c r="AD204" s="83"/>
      <c r="AE204" s="83"/>
      <c r="AF204" s="83"/>
      <c r="AG204" s="83"/>
      <c r="AH204" s="83"/>
      <c r="AI204" s="83"/>
      <c r="AJ204" s="83"/>
      <c r="AK204" s="83"/>
      <c r="AL204" s="83"/>
      <c r="AM204" s="83"/>
      <c r="AN204" s="83"/>
      <c r="AO204" s="83"/>
      <c r="AP204" s="83"/>
      <c r="AQ204" s="83"/>
      <c r="AR204" s="83"/>
      <c r="AS204" s="83"/>
      <c r="AT204" s="83"/>
      <c r="AU204" s="83"/>
      <c r="AV204" s="83"/>
      <c r="AW204" s="83"/>
      <c r="AX204" s="83"/>
      <c r="AY204" s="83"/>
      <c r="AZ204" s="83"/>
      <c r="BA204" s="83"/>
      <c r="BB204" s="83"/>
      <c r="BC204" s="83"/>
      <c r="BD204" s="83"/>
      <c r="BE204" s="83"/>
      <c r="BF204" s="83"/>
      <c r="BG204" s="83"/>
      <c r="BH204" s="83"/>
    </row>
    <row r="205" spans="1:60">
      <c r="A205" s="83"/>
      <c r="J205" s="83"/>
      <c r="K205" s="83"/>
      <c r="L205" s="83"/>
      <c r="M205" s="83"/>
      <c r="N205" s="83"/>
      <c r="O205" s="83"/>
      <c r="P205" s="83"/>
      <c r="Q205" s="83"/>
      <c r="R205" s="83"/>
      <c r="S205" s="83"/>
      <c r="T205" s="83"/>
      <c r="U205" s="83"/>
      <c r="V205" s="83"/>
      <c r="W205" s="83"/>
      <c r="X205" s="83"/>
      <c r="Y205" s="83"/>
      <c r="Z205" s="83"/>
      <c r="AA205" s="83"/>
      <c r="AB205" s="83"/>
      <c r="AC205" s="83"/>
      <c r="AD205" s="83"/>
      <c r="AE205" s="83"/>
      <c r="AF205" s="83"/>
      <c r="AG205" s="83"/>
      <c r="AH205" s="83"/>
      <c r="AI205" s="83"/>
      <c r="AJ205" s="83"/>
      <c r="AK205" s="83"/>
      <c r="AL205" s="83"/>
      <c r="AM205" s="83"/>
      <c r="AN205" s="83"/>
      <c r="AO205" s="83"/>
      <c r="AP205" s="83"/>
      <c r="AQ205" s="83"/>
      <c r="AR205" s="83"/>
      <c r="AS205" s="83"/>
      <c r="AT205" s="83"/>
      <c r="AU205" s="83"/>
      <c r="AV205" s="83"/>
      <c r="AW205" s="83"/>
      <c r="AX205" s="83"/>
      <c r="AY205" s="83"/>
      <c r="AZ205" s="83"/>
      <c r="BA205" s="83"/>
      <c r="BB205" s="83"/>
      <c r="BC205" s="83"/>
      <c r="BD205" s="83"/>
      <c r="BE205" s="83"/>
      <c r="BF205" s="83"/>
      <c r="BG205" s="83"/>
      <c r="BH205" s="83"/>
    </row>
    <row r="206" spans="1:60">
      <c r="A206" s="83"/>
      <c r="J206" s="83"/>
      <c r="K206" s="83"/>
      <c r="L206" s="83"/>
      <c r="M206" s="83"/>
      <c r="N206" s="83"/>
      <c r="O206" s="83"/>
      <c r="P206" s="83"/>
      <c r="Q206" s="83"/>
      <c r="R206" s="83"/>
      <c r="S206" s="83"/>
      <c r="T206" s="83"/>
      <c r="U206" s="83"/>
      <c r="V206" s="83"/>
      <c r="W206" s="83"/>
      <c r="X206" s="83"/>
      <c r="Y206" s="83"/>
      <c r="Z206" s="83"/>
      <c r="AA206" s="83"/>
      <c r="AB206" s="83"/>
      <c r="AC206" s="83"/>
      <c r="AD206" s="83"/>
      <c r="AE206" s="83"/>
      <c r="AF206" s="83"/>
      <c r="AG206" s="83"/>
      <c r="AH206" s="83"/>
      <c r="AI206" s="83"/>
      <c r="AJ206" s="83"/>
      <c r="AK206" s="83"/>
      <c r="AL206" s="83"/>
      <c r="AM206" s="83"/>
      <c r="AN206" s="83"/>
      <c r="AO206" s="83"/>
      <c r="AP206" s="83"/>
      <c r="AQ206" s="83"/>
      <c r="AR206" s="83"/>
      <c r="AS206" s="83"/>
      <c r="AT206" s="83"/>
      <c r="AU206" s="83"/>
      <c r="AV206" s="83"/>
      <c r="AW206" s="83"/>
      <c r="AX206" s="83"/>
      <c r="AY206" s="83"/>
      <c r="AZ206" s="83"/>
      <c r="BA206" s="83"/>
      <c r="BB206" s="83"/>
      <c r="BC206" s="83"/>
      <c r="BD206" s="83"/>
      <c r="BE206" s="83"/>
      <c r="BF206" s="83"/>
      <c r="BG206" s="83"/>
      <c r="BH206" s="83"/>
    </row>
    <row r="207" spans="1:60">
      <c r="A207" s="83"/>
      <c r="J207" s="83"/>
      <c r="K207" s="83"/>
      <c r="L207" s="83"/>
      <c r="M207" s="83"/>
      <c r="N207" s="83"/>
      <c r="O207" s="83"/>
      <c r="P207" s="83"/>
      <c r="Q207" s="83"/>
      <c r="R207" s="83"/>
      <c r="S207" s="83"/>
      <c r="T207" s="83"/>
      <c r="U207" s="83"/>
      <c r="V207" s="83"/>
      <c r="W207" s="83"/>
      <c r="X207" s="83"/>
      <c r="Y207" s="83"/>
      <c r="Z207" s="83"/>
      <c r="AA207" s="83"/>
      <c r="AB207" s="83"/>
      <c r="AC207" s="83"/>
      <c r="AD207" s="83"/>
      <c r="AE207" s="83"/>
      <c r="AF207" s="83"/>
      <c r="AG207" s="83"/>
      <c r="AH207" s="83"/>
      <c r="AI207" s="83"/>
      <c r="AJ207" s="83"/>
      <c r="AK207" s="83"/>
      <c r="AL207" s="83"/>
      <c r="AM207" s="83"/>
      <c r="AN207" s="83"/>
      <c r="AO207" s="83"/>
      <c r="AP207" s="83"/>
      <c r="AQ207" s="83"/>
      <c r="AR207" s="83"/>
      <c r="AS207" s="83"/>
      <c r="AT207" s="83"/>
      <c r="AU207" s="83"/>
      <c r="AV207" s="83"/>
      <c r="AW207" s="83"/>
      <c r="AX207" s="83"/>
      <c r="AY207" s="83"/>
      <c r="AZ207" s="83"/>
      <c r="BA207" s="83"/>
      <c r="BB207" s="83"/>
      <c r="BC207" s="83"/>
      <c r="BD207" s="83"/>
      <c r="BE207" s="83"/>
      <c r="BF207" s="83"/>
      <c r="BG207" s="83"/>
      <c r="BH207" s="83"/>
    </row>
    <row r="208" spans="1:60">
      <c r="A208" s="83"/>
      <c r="J208" s="83"/>
      <c r="K208" s="83"/>
      <c r="L208" s="83"/>
      <c r="M208" s="83"/>
      <c r="N208" s="83"/>
      <c r="O208" s="83"/>
      <c r="P208" s="83"/>
      <c r="Q208" s="83"/>
      <c r="R208" s="83"/>
      <c r="S208" s="83"/>
      <c r="T208" s="83"/>
      <c r="U208" s="83"/>
      <c r="V208" s="83"/>
      <c r="W208" s="83"/>
      <c r="X208" s="83"/>
      <c r="Y208" s="83"/>
      <c r="Z208" s="83"/>
      <c r="AA208" s="83"/>
      <c r="AB208" s="83"/>
      <c r="AC208" s="83"/>
      <c r="AD208" s="83"/>
      <c r="AE208" s="83"/>
      <c r="AF208" s="83"/>
      <c r="AG208" s="83"/>
      <c r="AH208" s="83"/>
      <c r="AI208" s="83"/>
      <c r="AJ208" s="83"/>
      <c r="AK208" s="83"/>
      <c r="AL208" s="83"/>
      <c r="AM208" s="83"/>
      <c r="AN208" s="83"/>
      <c r="AO208" s="83"/>
      <c r="AP208" s="83"/>
      <c r="AQ208" s="83"/>
      <c r="AR208" s="83"/>
      <c r="AS208" s="83"/>
      <c r="AT208" s="83"/>
      <c r="AU208" s="83"/>
      <c r="AV208" s="83"/>
      <c r="AW208" s="83"/>
      <c r="AX208" s="83"/>
      <c r="AY208" s="83"/>
      <c r="AZ208" s="83"/>
      <c r="BA208" s="83"/>
      <c r="BB208" s="83"/>
      <c r="BC208" s="83"/>
      <c r="BD208" s="83"/>
      <c r="BE208" s="83"/>
      <c r="BF208" s="83"/>
      <c r="BG208" s="83"/>
      <c r="BH208" s="83"/>
    </row>
    <row r="209" spans="1:60">
      <c r="A209" s="83"/>
      <c r="J209" s="83"/>
      <c r="K209" s="83"/>
      <c r="L209" s="83"/>
      <c r="M209" s="83"/>
      <c r="N209" s="83"/>
      <c r="O209" s="83"/>
      <c r="P209" s="83"/>
      <c r="Q209" s="83"/>
      <c r="R209" s="83"/>
      <c r="S209" s="83"/>
      <c r="T209" s="83"/>
      <c r="U209" s="83"/>
      <c r="V209" s="83"/>
      <c r="W209" s="83"/>
      <c r="X209" s="83"/>
      <c r="Y209" s="83"/>
      <c r="Z209" s="83"/>
      <c r="AA209" s="83"/>
      <c r="AB209" s="83"/>
      <c r="AC209" s="83"/>
      <c r="AD209" s="83"/>
      <c r="AE209" s="83"/>
      <c r="AF209" s="83"/>
      <c r="AG209" s="83"/>
      <c r="AH209" s="83"/>
      <c r="AI209" s="83"/>
      <c r="AJ209" s="83"/>
      <c r="AK209" s="83"/>
      <c r="AL209" s="83"/>
      <c r="AM209" s="83"/>
      <c r="AN209" s="83"/>
      <c r="AO209" s="83"/>
      <c r="AP209" s="83"/>
      <c r="AQ209" s="83"/>
      <c r="AR209" s="83"/>
      <c r="AS209" s="83"/>
      <c r="AT209" s="83"/>
      <c r="AU209" s="83"/>
      <c r="AV209" s="83"/>
      <c r="AW209" s="83"/>
      <c r="AX209" s="83"/>
      <c r="AY209" s="83"/>
      <c r="AZ209" s="83"/>
      <c r="BA209" s="83"/>
      <c r="BB209" s="83"/>
      <c r="BC209" s="83"/>
      <c r="BD209" s="83"/>
      <c r="BE209" s="83"/>
      <c r="BF209" s="83"/>
      <c r="BG209" s="83"/>
      <c r="BH209" s="83"/>
    </row>
    <row r="210" spans="1:60">
      <c r="A210" s="83"/>
      <c r="J210" s="83"/>
      <c r="K210" s="83"/>
      <c r="L210" s="83"/>
      <c r="M210" s="83"/>
      <c r="N210" s="83"/>
      <c r="O210" s="83"/>
      <c r="P210" s="83"/>
      <c r="Q210" s="83"/>
      <c r="R210" s="83"/>
      <c r="S210" s="83"/>
      <c r="T210" s="83"/>
      <c r="U210" s="83"/>
      <c r="V210" s="83"/>
      <c r="W210" s="83"/>
      <c r="X210" s="83"/>
      <c r="Y210" s="83"/>
      <c r="Z210" s="83"/>
      <c r="AA210" s="83"/>
      <c r="AB210" s="83"/>
      <c r="AC210" s="83"/>
      <c r="AD210" s="83"/>
      <c r="AE210" s="83"/>
      <c r="AF210" s="83"/>
      <c r="AG210" s="83"/>
      <c r="AH210" s="83"/>
      <c r="AI210" s="83"/>
      <c r="AJ210" s="83"/>
      <c r="AK210" s="83"/>
      <c r="AL210" s="83"/>
      <c r="AM210" s="83"/>
      <c r="AN210" s="83"/>
      <c r="AO210" s="83"/>
      <c r="AP210" s="83"/>
      <c r="AQ210" s="83"/>
      <c r="AR210" s="83"/>
      <c r="AS210" s="83"/>
      <c r="AT210" s="83"/>
      <c r="AU210" s="83"/>
      <c r="AV210" s="83"/>
      <c r="AW210" s="83"/>
      <c r="AX210" s="83"/>
      <c r="AY210" s="83"/>
      <c r="AZ210" s="83"/>
      <c r="BA210" s="83"/>
      <c r="BB210" s="83"/>
      <c r="BC210" s="83"/>
      <c r="BD210" s="83"/>
      <c r="BE210" s="83"/>
      <c r="BF210" s="83"/>
      <c r="BG210" s="83"/>
      <c r="BH210" s="83"/>
    </row>
    <row r="211" spans="1:60">
      <c r="A211" s="83"/>
      <c r="J211" s="83"/>
      <c r="K211" s="83"/>
      <c r="L211" s="83"/>
      <c r="M211" s="83"/>
      <c r="N211" s="83"/>
      <c r="O211" s="83"/>
      <c r="P211" s="83"/>
      <c r="Q211" s="83"/>
      <c r="R211" s="83"/>
      <c r="S211" s="83"/>
      <c r="T211" s="83"/>
      <c r="U211" s="83"/>
      <c r="V211" s="83"/>
      <c r="W211" s="83"/>
      <c r="X211" s="83"/>
      <c r="Y211" s="83"/>
      <c r="Z211" s="83"/>
      <c r="AA211" s="83"/>
      <c r="AB211" s="83"/>
      <c r="AC211" s="83"/>
      <c r="AD211" s="83"/>
      <c r="AE211" s="83"/>
      <c r="AF211" s="83"/>
      <c r="AG211" s="83"/>
      <c r="AH211" s="83"/>
      <c r="AI211" s="83"/>
      <c r="AJ211" s="83"/>
      <c r="AK211" s="83"/>
      <c r="AL211" s="83"/>
      <c r="AM211" s="83"/>
      <c r="AN211" s="83"/>
      <c r="AO211" s="83"/>
      <c r="AP211" s="83"/>
      <c r="AQ211" s="83"/>
      <c r="AR211" s="83"/>
      <c r="AS211" s="83"/>
      <c r="AT211" s="83"/>
      <c r="AU211" s="83"/>
      <c r="AV211" s="83"/>
      <c r="AW211" s="83"/>
      <c r="AX211" s="83"/>
      <c r="AY211" s="83"/>
      <c r="AZ211" s="83"/>
      <c r="BA211" s="83"/>
      <c r="BB211" s="83"/>
      <c r="BC211" s="83"/>
      <c r="BD211" s="83"/>
      <c r="BE211" s="83"/>
      <c r="BF211" s="83"/>
      <c r="BG211" s="83"/>
      <c r="BH211" s="83"/>
    </row>
    <row r="212" spans="1:60">
      <c r="A212" s="83"/>
      <c r="J212" s="83"/>
      <c r="K212" s="83"/>
      <c r="L212" s="83"/>
      <c r="M212" s="83"/>
      <c r="N212" s="83"/>
      <c r="O212" s="83"/>
      <c r="P212" s="83"/>
      <c r="Q212" s="83"/>
      <c r="R212" s="83"/>
      <c r="S212" s="83"/>
      <c r="T212" s="83"/>
      <c r="U212" s="83"/>
      <c r="V212" s="83"/>
      <c r="W212" s="83"/>
      <c r="X212" s="83"/>
      <c r="Y212" s="83"/>
      <c r="Z212" s="83"/>
      <c r="AA212" s="83"/>
      <c r="AB212" s="83"/>
      <c r="AC212" s="83"/>
      <c r="AD212" s="83"/>
      <c r="AE212" s="83"/>
      <c r="AF212" s="83"/>
      <c r="AG212" s="83"/>
      <c r="AH212" s="83"/>
      <c r="AI212" s="83"/>
      <c r="AJ212" s="83"/>
      <c r="AK212" s="83"/>
      <c r="AL212" s="83"/>
      <c r="AM212" s="83"/>
      <c r="AN212" s="83"/>
      <c r="AO212" s="83"/>
      <c r="AP212" s="83"/>
      <c r="AQ212" s="83"/>
      <c r="AR212" s="83"/>
      <c r="AS212" s="83"/>
      <c r="AT212" s="83"/>
      <c r="AU212" s="83"/>
      <c r="AV212" s="83"/>
      <c r="AW212" s="83"/>
      <c r="AX212" s="83"/>
      <c r="AY212" s="83"/>
      <c r="AZ212" s="83"/>
      <c r="BA212" s="83"/>
      <c r="BB212" s="83"/>
      <c r="BC212" s="83"/>
      <c r="BD212" s="83"/>
      <c r="BE212" s="83"/>
      <c r="BF212" s="83"/>
      <c r="BG212" s="83"/>
      <c r="BH212" s="83"/>
    </row>
    <row r="213" spans="1:60">
      <c r="A213" s="83"/>
      <c r="J213" s="83"/>
      <c r="K213" s="83"/>
      <c r="L213" s="83"/>
      <c r="M213" s="83"/>
      <c r="N213" s="83"/>
      <c r="O213" s="83"/>
      <c r="P213" s="83"/>
      <c r="Q213" s="83"/>
      <c r="R213" s="83"/>
      <c r="S213" s="83"/>
      <c r="T213" s="83"/>
      <c r="U213" s="83"/>
      <c r="V213" s="83"/>
      <c r="W213" s="83"/>
      <c r="X213" s="83"/>
      <c r="Y213" s="83"/>
      <c r="Z213" s="83"/>
      <c r="AA213" s="83"/>
      <c r="AB213" s="83"/>
      <c r="AC213" s="83"/>
      <c r="AD213" s="83"/>
      <c r="AE213" s="83"/>
      <c r="AF213" s="83"/>
      <c r="AG213" s="83"/>
      <c r="AH213" s="83"/>
      <c r="AI213" s="83"/>
      <c r="AJ213" s="83"/>
      <c r="AK213" s="83"/>
      <c r="AL213" s="83"/>
      <c r="AM213" s="83"/>
      <c r="AN213" s="83"/>
      <c r="AO213" s="83"/>
      <c r="AP213" s="83"/>
      <c r="AQ213" s="83"/>
      <c r="AR213" s="83"/>
      <c r="AS213" s="83"/>
      <c r="AT213" s="83"/>
      <c r="AU213" s="83"/>
      <c r="AV213" s="83"/>
      <c r="AW213" s="83"/>
      <c r="AX213" s="83"/>
      <c r="AY213" s="83"/>
      <c r="AZ213" s="83"/>
      <c r="BA213" s="83"/>
      <c r="BB213" s="83"/>
      <c r="BC213" s="83"/>
      <c r="BD213" s="83"/>
      <c r="BE213" s="83"/>
      <c r="BF213" s="83"/>
      <c r="BG213" s="83"/>
      <c r="BH213" s="83"/>
    </row>
    <row r="214" spans="1:60">
      <c r="A214" s="83"/>
      <c r="J214" s="83"/>
      <c r="K214" s="83"/>
      <c r="L214" s="83"/>
      <c r="M214" s="83"/>
      <c r="N214" s="83"/>
      <c r="O214" s="83"/>
      <c r="P214" s="83"/>
      <c r="Q214" s="83"/>
      <c r="R214" s="83"/>
      <c r="S214" s="83"/>
      <c r="T214" s="83"/>
      <c r="U214" s="83"/>
      <c r="V214" s="83"/>
      <c r="W214" s="83"/>
      <c r="X214" s="83"/>
      <c r="Y214" s="83"/>
      <c r="Z214" s="83"/>
      <c r="AA214" s="83"/>
      <c r="AB214" s="83"/>
      <c r="AC214" s="83"/>
      <c r="AD214" s="83"/>
      <c r="AE214" s="83"/>
      <c r="AF214" s="83"/>
      <c r="AG214" s="83"/>
      <c r="AH214" s="83"/>
      <c r="AI214" s="83"/>
      <c r="AJ214" s="83"/>
      <c r="AK214" s="83"/>
      <c r="AL214" s="83"/>
      <c r="AM214" s="83"/>
      <c r="AN214" s="83"/>
      <c r="AO214" s="83"/>
      <c r="AP214" s="83"/>
      <c r="AQ214" s="83"/>
      <c r="AR214" s="83"/>
      <c r="AS214" s="83"/>
      <c r="AT214" s="83"/>
      <c r="AU214" s="83"/>
      <c r="AV214" s="83"/>
      <c r="AW214" s="83"/>
      <c r="AX214" s="83"/>
      <c r="AY214" s="83"/>
      <c r="AZ214" s="83"/>
      <c r="BA214" s="83"/>
      <c r="BB214" s="83"/>
      <c r="BC214" s="83"/>
      <c r="BD214" s="83"/>
      <c r="BE214" s="83"/>
      <c r="BF214" s="83"/>
      <c r="BG214" s="83"/>
      <c r="BH214" s="83"/>
    </row>
    <row r="215" spans="1:60">
      <c r="A215" s="83"/>
      <c r="J215" s="83"/>
      <c r="K215" s="83"/>
      <c r="L215" s="83"/>
      <c r="M215" s="83"/>
      <c r="N215" s="83"/>
      <c r="O215" s="83"/>
      <c r="P215" s="83"/>
      <c r="Q215" s="83"/>
      <c r="R215" s="83"/>
      <c r="S215" s="83"/>
      <c r="T215" s="83"/>
      <c r="U215" s="83"/>
      <c r="V215" s="83"/>
      <c r="W215" s="83"/>
      <c r="X215" s="83"/>
      <c r="Y215" s="83"/>
      <c r="Z215" s="83"/>
      <c r="AA215" s="83"/>
      <c r="AB215" s="83"/>
      <c r="AC215" s="83"/>
      <c r="AD215" s="83"/>
      <c r="AE215" s="83"/>
      <c r="AF215" s="83"/>
      <c r="AG215" s="83"/>
      <c r="AH215" s="83"/>
      <c r="AI215" s="83"/>
      <c r="AJ215" s="83"/>
      <c r="AK215" s="83"/>
      <c r="AL215" s="83"/>
      <c r="AM215" s="83"/>
      <c r="AN215" s="83"/>
      <c r="AO215" s="83"/>
      <c r="AP215" s="83"/>
      <c r="AQ215" s="83"/>
      <c r="AR215" s="83"/>
      <c r="AS215" s="83"/>
      <c r="AT215" s="83"/>
      <c r="AU215" s="83"/>
      <c r="AV215" s="83"/>
      <c r="AW215" s="83"/>
      <c r="AX215" s="83"/>
      <c r="AY215" s="83"/>
      <c r="AZ215" s="83"/>
      <c r="BA215" s="83"/>
      <c r="BB215" s="83"/>
      <c r="BC215" s="83"/>
      <c r="BD215" s="83"/>
      <c r="BE215" s="83"/>
      <c r="BF215" s="83"/>
      <c r="BG215" s="83"/>
      <c r="BH215" s="83"/>
    </row>
    <row r="216" spans="1:60">
      <c r="A216" s="83"/>
      <c r="J216" s="83"/>
      <c r="K216" s="83"/>
      <c r="L216" s="83"/>
      <c r="M216" s="83"/>
      <c r="N216" s="83"/>
      <c r="O216" s="83"/>
      <c r="P216" s="83"/>
      <c r="Q216" s="83"/>
      <c r="R216" s="83"/>
      <c r="S216" s="83"/>
      <c r="T216" s="83"/>
      <c r="U216" s="83"/>
      <c r="V216" s="83"/>
      <c r="W216" s="83"/>
      <c r="X216" s="83"/>
      <c r="Y216" s="83"/>
      <c r="Z216" s="83"/>
      <c r="AA216" s="83"/>
      <c r="AB216" s="83"/>
      <c r="AC216" s="83"/>
      <c r="AD216" s="83"/>
      <c r="AE216" s="83"/>
      <c r="AF216" s="83"/>
      <c r="AG216" s="83"/>
      <c r="AH216" s="83"/>
      <c r="AI216" s="83"/>
      <c r="AJ216" s="83"/>
      <c r="AK216" s="83"/>
      <c r="AL216" s="83"/>
      <c r="AM216" s="83"/>
      <c r="AN216" s="83"/>
      <c r="AO216" s="83"/>
      <c r="AP216" s="83"/>
      <c r="AQ216" s="83"/>
      <c r="AR216" s="83"/>
      <c r="AS216" s="83"/>
      <c r="AT216" s="83"/>
      <c r="AU216" s="83"/>
      <c r="AV216" s="83"/>
      <c r="AW216" s="83"/>
      <c r="AX216" s="83"/>
      <c r="AY216" s="83"/>
      <c r="AZ216" s="83"/>
      <c r="BA216" s="83"/>
      <c r="BB216" s="83"/>
      <c r="BC216" s="83"/>
      <c r="BD216" s="83"/>
      <c r="BE216" s="83"/>
      <c r="BF216" s="83"/>
      <c r="BG216" s="83"/>
      <c r="BH216" s="83"/>
    </row>
    <row r="217" spans="1:60">
      <c r="A217" s="83"/>
      <c r="J217" s="83"/>
      <c r="K217" s="83"/>
      <c r="L217" s="83"/>
      <c r="M217" s="83"/>
      <c r="N217" s="83"/>
      <c r="O217" s="83"/>
      <c r="P217" s="83"/>
      <c r="Q217" s="83"/>
      <c r="R217" s="83"/>
      <c r="S217" s="83"/>
      <c r="T217" s="83"/>
      <c r="U217" s="83"/>
      <c r="V217" s="83"/>
      <c r="W217" s="83"/>
      <c r="X217" s="83"/>
      <c r="Y217" s="83"/>
      <c r="Z217" s="83"/>
      <c r="AA217" s="83"/>
      <c r="AB217" s="83"/>
      <c r="AC217" s="83"/>
      <c r="AD217" s="83"/>
      <c r="AE217" s="83"/>
      <c r="AF217" s="83"/>
      <c r="AG217" s="83"/>
      <c r="AH217" s="83"/>
      <c r="AI217" s="83"/>
      <c r="AJ217" s="83"/>
      <c r="AK217" s="83"/>
      <c r="AL217" s="83"/>
      <c r="AM217" s="83"/>
      <c r="AN217" s="83"/>
      <c r="AO217" s="83"/>
      <c r="AP217" s="83"/>
      <c r="AQ217" s="83"/>
      <c r="AR217" s="83"/>
      <c r="AS217" s="83"/>
      <c r="AT217" s="83"/>
      <c r="AU217" s="83"/>
      <c r="AV217" s="83"/>
      <c r="AW217" s="83"/>
      <c r="AX217" s="83"/>
      <c r="AY217" s="83"/>
      <c r="AZ217" s="83"/>
      <c r="BA217" s="83"/>
      <c r="BB217" s="83"/>
      <c r="BC217" s="83"/>
      <c r="BD217" s="83"/>
      <c r="BE217" s="83"/>
      <c r="BF217" s="83"/>
      <c r="BG217" s="83"/>
      <c r="BH217" s="83"/>
    </row>
    <row r="218" spans="1:60">
      <c r="A218" s="83"/>
      <c r="J218" s="83"/>
      <c r="K218" s="83"/>
      <c r="L218" s="83"/>
      <c r="M218" s="83"/>
      <c r="N218" s="83"/>
      <c r="O218" s="83"/>
      <c r="P218" s="83"/>
      <c r="Q218" s="83"/>
      <c r="R218" s="83"/>
      <c r="S218" s="83"/>
      <c r="T218" s="83"/>
      <c r="U218" s="83"/>
      <c r="V218" s="83"/>
      <c r="W218" s="83"/>
      <c r="X218" s="83"/>
      <c r="Y218" s="83"/>
      <c r="Z218" s="83"/>
      <c r="AA218" s="83"/>
      <c r="AB218" s="83"/>
      <c r="AC218" s="83"/>
      <c r="AD218" s="83"/>
      <c r="AE218" s="83"/>
      <c r="AF218" s="83"/>
      <c r="AG218" s="83"/>
      <c r="AH218" s="83"/>
      <c r="AI218" s="83"/>
      <c r="AJ218" s="83"/>
      <c r="AK218" s="83"/>
      <c r="AL218" s="83"/>
      <c r="AM218" s="83"/>
      <c r="AN218" s="83"/>
      <c r="AO218" s="83"/>
      <c r="AP218" s="83"/>
      <c r="AQ218" s="83"/>
      <c r="AR218" s="83"/>
      <c r="AS218" s="83"/>
      <c r="AT218" s="83"/>
      <c r="AU218" s="83"/>
      <c r="AV218" s="83"/>
      <c r="AW218" s="83"/>
      <c r="AX218" s="83"/>
      <c r="AY218" s="83"/>
      <c r="AZ218" s="83"/>
      <c r="BA218" s="83"/>
      <c r="BB218" s="83"/>
      <c r="BC218" s="83"/>
      <c r="BD218" s="83"/>
      <c r="BE218" s="83"/>
      <c r="BF218" s="83"/>
      <c r="BG218" s="83"/>
      <c r="BH218" s="83"/>
    </row>
    <row r="219" spans="1:60">
      <c r="A219" s="83"/>
      <c r="J219" s="83"/>
      <c r="K219" s="83"/>
      <c r="L219" s="83"/>
      <c r="M219" s="83"/>
      <c r="N219" s="83"/>
      <c r="O219" s="83"/>
      <c r="P219" s="83"/>
      <c r="Q219" s="83"/>
      <c r="R219" s="83"/>
      <c r="S219" s="83"/>
      <c r="T219" s="83"/>
      <c r="U219" s="83"/>
      <c r="V219" s="83"/>
      <c r="W219" s="83"/>
      <c r="X219" s="83"/>
      <c r="Y219" s="83"/>
      <c r="Z219" s="83"/>
      <c r="AA219" s="83"/>
      <c r="AB219" s="83"/>
      <c r="AC219" s="83"/>
      <c r="AD219" s="83"/>
      <c r="AE219" s="83"/>
      <c r="AF219" s="83"/>
      <c r="AG219" s="83"/>
      <c r="AH219" s="83"/>
      <c r="AI219" s="83"/>
      <c r="AJ219" s="83"/>
      <c r="AK219" s="83"/>
      <c r="AL219" s="83"/>
      <c r="AM219" s="83"/>
      <c r="AN219" s="83"/>
      <c r="AO219" s="83"/>
      <c r="AP219" s="83"/>
      <c r="AQ219" s="83"/>
      <c r="AR219" s="83"/>
      <c r="AS219" s="83"/>
      <c r="AT219" s="83"/>
      <c r="AU219" s="83"/>
      <c r="AV219" s="83"/>
      <c r="AW219" s="83"/>
      <c r="AX219" s="83"/>
      <c r="AY219" s="83"/>
      <c r="AZ219" s="83"/>
      <c r="BA219" s="83"/>
      <c r="BB219" s="83"/>
      <c r="BC219" s="83"/>
      <c r="BD219" s="83"/>
      <c r="BE219" s="83"/>
      <c r="BF219" s="83"/>
      <c r="BG219" s="83"/>
      <c r="BH219" s="83"/>
    </row>
    <row r="220" spans="1:60">
      <c r="A220" s="83"/>
      <c r="J220" s="83"/>
      <c r="K220" s="83"/>
      <c r="L220" s="83"/>
      <c r="M220" s="83"/>
      <c r="N220" s="83"/>
      <c r="O220" s="83"/>
      <c r="P220" s="83"/>
      <c r="Q220" s="83"/>
      <c r="R220" s="83"/>
      <c r="S220" s="83"/>
      <c r="T220" s="83"/>
      <c r="U220" s="83"/>
      <c r="V220" s="83"/>
      <c r="W220" s="83"/>
      <c r="X220" s="83"/>
      <c r="Y220" s="83"/>
      <c r="Z220" s="83"/>
      <c r="AA220" s="83"/>
      <c r="AB220" s="83"/>
      <c r="AC220" s="83"/>
      <c r="AD220" s="83"/>
      <c r="AE220" s="83"/>
      <c r="AF220" s="83"/>
      <c r="AG220" s="83"/>
      <c r="AH220" s="83"/>
      <c r="AI220" s="83"/>
      <c r="AJ220" s="83"/>
      <c r="AK220" s="83"/>
      <c r="AL220" s="83"/>
      <c r="AM220" s="83"/>
      <c r="AN220" s="83"/>
      <c r="AO220" s="83"/>
      <c r="AP220" s="83"/>
      <c r="AQ220" s="83"/>
      <c r="AR220" s="83"/>
      <c r="AS220" s="83"/>
      <c r="AT220" s="83"/>
      <c r="AU220" s="83"/>
      <c r="AV220" s="83"/>
      <c r="AW220" s="83"/>
      <c r="AX220" s="83"/>
      <c r="AY220" s="83"/>
      <c r="AZ220" s="83"/>
      <c r="BA220" s="83"/>
      <c r="BB220" s="83"/>
      <c r="BC220" s="83"/>
      <c r="BD220" s="83"/>
      <c r="BE220" s="83"/>
      <c r="BF220" s="83"/>
      <c r="BG220" s="83"/>
      <c r="BH220" s="83"/>
    </row>
    <row r="221" spans="1:60">
      <c r="A221" s="83"/>
      <c r="J221" s="83"/>
      <c r="K221" s="83"/>
      <c r="L221" s="83"/>
      <c r="M221" s="83"/>
      <c r="N221" s="83"/>
      <c r="O221" s="83"/>
      <c r="P221" s="83"/>
      <c r="Q221" s="83"/>
      <c r="R221" s="83"/>
      <c r="S221" s="83"/>
      <c r="T221" s="83"/>
      <c r="U221" s="83"/>
      <c r="V221" s="83"/>
      <c r="W221" s="83"/>
      <c r="X221" s="83"/>
      <c r="Y221" s="83"/>
      <c r="Z221" s="83"/>
      <c r="AA221" s="83"/>
      <c r="AB221" s="83"/>
      <c r="AC221" s="83"/>
      <c r="AD221" s="83"/>
      <c r="AE221" s="83"/>
      <c r="AF221" s="83"/>
      <c r="AG221" s="83"/>
      <c r="AH221" s="83"/>
      <c r="AI221" s="83"/>
      <c r="AJ221" s="83"/>
      <c r="AK221" s="83"/>
      <c r="AL221" s="83"/>
      <c r="AM221" s="83"/>
      <c r="AN221" s="83"/>
      <c r="AO221" s="83"/>
      <c r="AP221" s="83"/>
      <c r="AQ221" s="83"/>
      <c r="AR221" s="83"/>
      <c r="AS221" s="83"/>
      <c r="AT221" s="83"/>
      <c r="AU221" s="83"/>
      <c r="AV221" s="83"/>
      <c r="AW221" s="83"/>
      <c r="AX221" s="83"/>
      <c r="AY221" s="83"/>
      <c r="AZ221" s="83"/>
      <c r="BA221" s="83"/>
      <c r="BB221" s="83"/>
      <c r="BC221" s="83"/>
      <c r="BD221" s="83"/>
      <c r="BE221" s="83"/>
      <c r="BF221" s="83"/>
      <c r="BG221" s="83"/>
      <c r="BH221" s="83"/>
    </row>
    <row r="222" spans="1:60">
      <c r="A222" s="83"/>
      <c r="J222" s="83"/>
      <c r="K222" s="83"/>
      <c r="L222" s="83"/>
      <c r="M222" s="83"/>
      <c r="N222" s="83"/>
      <c r="O222" s="83"/>
      <c r="P222" s="83"/>
      <c r="Q222" s="83"/>
      <c r="R222" s="83"/>
      <c r="S222" s="83"/>
      <c r="T222" s="83"/>
      <c r="U222" s="83"/>
      <c r="V222" s="83"/>
      <c r="W222" s="83"/>
      <c r="X222" s="83"/>
      <c r="Y222" s="83"/>
      <c r="Z222" s="83"/>
      <c r="AA222" s="83"/>
      <c r="AB222" s="83"/>
      <c r="AC222" s="83"/>
      <c r="AD222" s="83"/>
      <c r="AE222" s="83"/>
      <c r="AF222" s="83"/>
      <c r="AG222" s="83"/>
      <c r="AH222" s="83"/>
      <c r="AI222" s="83"/>
      <c r="AJ222" s="83"/>
      <c r="AK222" s="83"/>
      <c r="AL222" s="83"/>
      <c r="AM222" s="83"/>
      <c r="AN222" s="83"/>
      <c r="AO222" s="83"/>
      <c r="AP222" s="83"/>
      <c r="AQ222" s="83"/>
      <c r="AR222" s="83"/>
      <c r="AS222" s="83"/>
      <c r="AT222" s="83"/>
      <c r="AU222" s="83"/>
      <c r="AV222" s="83"/>
      <c r="AW222" s="83"/>
      <c r="AX222" s="83"/>
      <c r="AY222" s="83"/>
      <c r="AZ222" s="83"/>
      <c r="BA222" s="83"/>
      <c r="BB222" s="83"/>
      <c r="BC222" s="83"/>
      <c r="BD222" s="83"/>
      <c r="BE222" s="83"/>
      <c r="BF222" s="83"/>
      <c r="BG222" s="83"/>
      <c r="BH222" s="83"/>
    </row>
    <row r="223" spans="1:60">
      <c r="A223" s="83"/>
      <c r="J223" s="83"/>
      <c r="K223" s="83"/>
      <c r="L223" s="83"/>
      <c r="M223" s="83"/>
      <c r="N223" s="83"/>
      <c r="O223" s="83"/>
      <c r="P223" s="83"/>
      <c r="Q223" s="83"/>
      <c r="R223" s="83"/>
      <c r="S223" s="83"/>
      <c r="T223" s="83"/>
      <c r="U223" s="83"/>
      <c r="V223" s="83"/>
      <c r="W223" s="83"/>
      <c r="X223" s="83"/>
      <c r="Y223" s="83"/>
      <c r="Z223" s="83"/>
      <c r="AA223" s="83"/>
      <c r="AB223" s="83"/>
      <c r="AC223" s="83"/>
      <c r="AD223" s="83"/>
      <c r="AE223" s="83"/>
      <c r="AF223" s="83"/>
      <c r="AG223" s="83"/>
      <c r="AH223" s="83"/>
      <c r="AI223" s="83"/>
      <c r="AJ223" s="83"/>
      <c r="AK223" s="83"/>
      <c r="AL223" s="83"/>
      <c r="AM223" s="83"/>
      <c r="AN223" s="83"/>
      <c r="AO223" s="83"/>
      <c r="AP223" s="83"/>
      <c r="AQ223" s="83"/>
      <c r="AR223" s="83"/>
      <c r="AS223" s="83"/>
      <c r="AT223" s="83"/>
      <c r="AU223" s="83"/>
      <c r="AV223" s="83"/>
      <c r="AW223" s="83"/>
      <c r="AX223" s="83"/>
      <c r="AY223" s="83"/>
      <c r="AZ223" s="83"/>
      <c r="BA223" s="83"/>
      <c r="BB223" s="83"/>
      <c r="BC223" s="83"/>
      <c r="BD223" s="83"/>
      <c r="BE223" s="83"/>
      <c r="BF223" s="83"/>
      <c r="BG223" s="83"/>
      <c r="BH223" s="83"/>
    </row>
    <row r="224" spans="1:60">
      <c r="A224" s="83"/>
      <c r="J224" s="83"/>
      <c r="K224" s="83"/>
      <c r="L224" s="83"/>
      <c r="M224" s="83"/>
      <c r="N224" s="83"/>
      <c r="O224" s="83"/>
      <c r="P224" s="83"/>
      <c r="Q224" s="83"/>
      <c r="R224" s="83"/>
      <c r="S224" s="83"/>
      <c r="T224" s="83"/>
      <c r="U224" s="83"/>
      <c r="V224" s="83"/>
      <c r="W224" s="83"/>
      <c r="X224" s="83"/>
      <c r="Y224" s="83"/>
      <c r="Z224" s="83"/>
      <c r="AA224" s="83"/>
      <c r="AB224" s="83"/>
      <c r="AC224" s="83"/>
      <c r="AD224" s="83"/>
      <c r="AE224" s="83"/>
      <c r="AF224" s="83"/>
      <c r="AG224" s="83"/>
      <c r="AH224" s="83"/>
      <c r="AI224" s="83"/>
      <c r="AJ224" s="83"/>
      <c r="AK224" s="83"/>
      <c r="AL224" s="83"/>
      <c r="AM224" s="83"/>
      <c r="AN224" s="83"/>
      <c r="AO224" s="83"/>
      <c r="AP224" s="83"/>
      <c r="AQ224" s="83"/>
      <c r="AR224" s="83"/>
      <c r="AS224" s="83"/>
      <c r="AT224" s="83"/>
      <c r="AU224" s="83"/>
      <c r="AV224" s="83"/>
      <c r="AW224" s="83"/>
      <c r="AX224" s="83"/>
      <c r="AY224" s="83"/>
      <c r="AZ224" s="83"/>
      <c r="BA224" s="83"/>
      <c r="BB224" s="83"/>
      <c r="BC224" s="83"/>
      <c r="BD224" s="83"/>
      <c r="BE224" s="83"/>
      <c r="BF224" s="83"/>
      <c r="BG224" s="83"/>
      <c r="BH224" s="83"/>
    </row>
    <row r="225" spans="1:60">
      <c r="A225" s="83"/>
      <c r="J225" s="83"/>
      <c r="K225" s="83"/>
      <c r="L225" s="83"/>
      <c r="M225" s="83"/>
      <c r="N225" s="83"/>
      <c r="O225" s="83"/>
      <c r="P225" s="83"/>
      <c r="Q225" s="83"/>
      <c r="R225" s="83"/>
      <c r="S225" s="83"/>
      <c r="T225" s="83"/>
      <c r="U225" s="83"/>
      <c r="V225" s="83"/>
      <c r="W225" s="83"/>
      <c r="X225" s="83"/>
      <c r="Y225" s="83"/>
      <c r="Z225" s="83"/>
      <c r="AA225" s="83"/>
      <c r="AB225" s="83"/>
      <c r="AC225" s="83"/>
      <c r="AD225" s="83"/>
      <c r="AE225" s="83"/>
      <c r="AF225" s="83"/>
      <c r="AG225" s="83"/>
      <c r="AH225" s="83"/>
      <c r="AI225" s="83"/>
      <c r="AJ225" s="83"/>
      <c r="AK225" s="83"/>
      <c r="AL225" s="83"/>
      <c r="AM225" s="83"/>
      <c r="AN225" s="83"/>
      <c r="AO225" s="83"/>
      <c r="AP225" s="83"/>
      <c r="AQ225" s="83"/>
      <c r="AR225" s="83"/>
      <c r="AS225" s="83"/>
      <c r="AT225" s="83"/>
      <c r="AU225" s="83"/>
      <c r="AV225" s="83"/>
      <c r="AW225" s="83"/>
      <c r="AX225" s="83"/>
      <c r="AY225" s="83"/>
      <c r="AZ225" s="83"/>
      <c r="BA225" s="83"/>
      <c r="BB225" s="83"/>
      <c r="BC225" s="83"/>
      <c r="BD225" s="83"/>
      <c r="BE225" s="83"/>
      <c r="BF225" s="83"/>
      <c r="BG225" s="83"/>
      <c r="BH225" s="83"/>
    </row>
    <row r="226" spans="1:60">
      <c r="A226" s="83"/>
      <c r="J226" s="83"/>
      <c r="K226" s="83"/>
      <c r="L226" s="83"/>
      <c r="M226" s="83"/>
      <c r="N226" s="83"/>
      <c r="O226" s="83"/>
      <c r="P226" s="83"/>
      <c r="Q226" s="83"/>
      <c r="R226" s="83"/>
      <c r="S226" s="83"/>
      <c r="T226" s="83"/>
      <c r="U226" s="83"/>
      <c r="V226" s="83"/>
      <c r="W226" s="83"/>
      <c r="X226" s="83"/>
      <c r="Y226" s="83"/>
      <c r="Z226" s="83"/>
      <c r="AA226" s="83"/>
      <c r="AB226" s="83"/>
      <c r="AC226" s="83"/>
      <c r="AD226" s="83"/>
      <c r="AE226" s="83"/>
      <c r="AF226" s="83"/>
      <c r="AG226" s="83"/>
      <c r="AH226" s="83"/>
      <c r="AI226" s="83"/>
      <c r="AJ226" s="83"/>
      <c r="AK226" s="83"/>
      <c r="AL226" s="83"/>
      <c r="AM226" s="83"/>
      <c r="AN226" s="83"/>
      <c r="AO226" s="83"/>
      <c r="AP226" s="83"/>
      <c r="AQ226" s="83"/>
      <c r="AR226" s="83"/>
      <c r="AS226" s="83"/>
      <c r="AT226" s="83"/>
      <c r="AU226" s="83"/>
      <c r="AV226" s="83"/>
      <c r="AW226" s="83"/>
      <c r="AX226" s="83"/>
      <c r="AY226" s="83"/>
      <c r="AZ226" s="83"/>
      <c r="BA226" s="83"/>
      <c r="BB226" s="83"/>
      <c r="BC226" s="83"/>
      <c r="BD226" s="83"/>
      <c r="BE226" s="83"/>
      <c r="BF226" s="83"/>
      <c r="BG226" s="83"/>
      <c r="BH226" s="83"/>
    </row>
    <row r="227" spans="1:60">
      <c r="A227" s="83"/>
      <c r="J227" s="83"/>
      <c r="K227" s="83"/>
      <c r="L227" s="83"/>
      <c r="M227" s="83"/>
      <c r="N227" s="83"/>
      <c r="O227" s="83"/>
      <c r="P227" s="83"/>
      <c r="Q227" s="83"/>
      <c r="R227" s="83"/>
      <c r="S227" s="83"/>
      <c r="T227" s="83"/>
      <c r="U227" s="83"/>
      <c r="V227" s="83"/>
      <c r="W227" s="83"/>
      <c r="X227" s="83"/>
      <c r="Y227" s="83"/>
      <c r="Z227" s="83"/>
      <c r="AA227" s="83"/>
      <c r="AB227" s="83"/>
      <c r="AC227" s="83"/>
      <c r="AD227" s="83"/>
      <c r="AE227" s="83"/>
      <c r="AF227" s="83"/>
      <c r="AG227" s="83"/>
      <c r="AH227" s="83"/>
      <c r="AI227" s="83"/>
      <c r="AJ227" s="83"/>
      <c r="AK227" s="83"/>
      <c r="AL227" s="83"/>
      <c r="AM227" s="83"/>
      <c r="AN227" s="83"/>
      <c r="AO227" s="83"/>
      <c r="AP227" s="83"/>
      <c r="AQ227" s="83"/>
      <c r="AR227" s="83"/>
      <c r="AS227" s="83"/>
      <c r="AT227" s="83"/>
      <c r="AU227" s="83"/>
      <c r="AV227" s="83"/>
      <c r="AW227" s="83"/>
      <c r="AX227" s="83"/>
      <c r="AY227" s="83"/>
      <c r="AZ227" s="83"/>
      <c r="BA227" s="83"/>
      <c r="BB227" s="83"/>
      <c r="BC227" s="83"/>
      <c r="BD227" s="83"/>
      <c r="BE227" s="83"/>
      <c r="BF227" s="83"/>
      <c r="BG227" s="83"/>
      <c r="BH227" s="83"/>
    </row>
    <row r="228" spans="1:60">
      <c r="A228" s="83"/>
      <c r="J228" s="83"/>
      <c r="K228" s="83"/>
      <c r="L228" s="83"/>
      <c r="M228" s="83"/>
      <c r="N228" s="83"/>
      <c r="O228" s="83"/>
      <c r="P228" s="83"/>
      <c r="Q228" s="83"/>
      <c r="R228" s="83"/>
      <c r="S228" s="83"/>
      <c r="T228" s="83"/>
      <c r="U228" s="83"/>
      <c r="V228" s="83"/>
      <c r="W228" s="83"/>
      <c r="X228" s="83"/>
      <c r="Y228" s="83"/>
      <c r="Z228" s="83"/>
      <c r="AA228" s="83"/>
      <c r="AB228" s="83"/>
      <c r="AC228" s="83"/>
      <c r="AD228" s="83"/>
      <c r="AE228" s="83"/>
      <c r="AF228" s="83"/>
      <c r="AG228" s="83"/>
      <c r="AH228" s="83"/>
      <c r="AI228" s="83"/>
      <c r="AJ228" s="83"/>
      <c r="AK228" s="83"/>
      <c r="AL228" s="83"/>
      <c r="AM228" s="83"/>
      <c r="AN228" s="83"/>
      <c r="AO228" s="83"/>
      <c r="AP228" s="83"/>
      <c r="AQ228" s="83"/>
      <c r="AR228" s="83"/>
      <c r="AS228" s="83"/>
      <c r="AT228" s="83"/>
      <c r="AU228" s="83"/>
      <c r="AV228" s="83"/>
      <c r="AW228" s="83"/>
      <c r="AX228" s="83"/>
      <c r="AY228" s="83"/>
      <c r="AZ228" s="83"/>
      <c r="BA228" s="83"/>
      <c r="BB228" s="83"/>
      <c r="BC228" s="83"/>
      <c r="BD228" s="83"/>
      <c r="BE228" s="83"/>
      <c r="BF228" s="83"/>
      <c r="BG228" s="83"/>
      <c r="BH228" s="83"/>
    </row>
    <row r="229" spans="1:60">
      <c r="A229" s="83"/>
      <c r="J229" s="83"/>
      <c r="K229" s="83"/>
      <c r="L229" s="83"/>
      <c r="M229" s="83"/>
      <c r="N229" s="83"/>
      <c r="O229" s="83"/>
      <c r="P229" s="83"/>
      <c r="Q229" s="83"/>
      <c r="R229" s="83"/>
      <c r="S229" s="83"/>
      <c r="T229" s="83"/>
      <c r="U229" s="83"/>
      <c r="V229" s="83"/>
      <c r="W229" s="83"/>
      <c r="X229" s="83"/>
      <c r="Y229" s="83"/>
      <c r="Z229" s="83"/>
      <c r="AA229" s="83"/>
      <c r="AB229" s="83"/>
      <c r="AC229" s="83"/>
      <c r="AD229" s="83"/>
      <c r="AE229" s="83"/>
      <c r="AF229" s="83"/>
      <c r="AG229" s="83"/>
      <c r="AH229" s="83"/>
      <c r="AI229" s="83"/>
      <c r="AJ229" s="83"/>
      <c r="AK229" s="83"/>
      <c r="AL229" s="83"/>
      <c r="AM229" s="83"/>
      <c r="AN229" s="83"/>
      <c r="AO229" s="83"/>
      <c r="AP229" s="83"/>
      <c r="AQ229" s="83"/>
      <c r="AR229" s="83"/>
      <c r="AS229" s="83"/>
      <c r="AT229" s="83"/>
      <c r="AU229" s="83"/>
      <c r="AV229" s="83"/>
      <c r="AW229" s="83"/>
      <c r="AX229" s="83"/>
      <c r="AY229" s="83"/>
      <c r="AZ229" s="83"/>
      <c r="BA229" s="83"/>
      <c r="BB229" s="83"/>
      <c r="BC229" s="83"/>
      <c r="BD229" s="83"/>
      <c r="BE229" s="83"/>
      <c r="BF229" s="83"/>
      <c r="BG229" s="83"/>
      <c r="BH229" s="83"/>
    </row>
    <row r="230" spans="1:60">
      <c r="A230" s="83"/>
      <c r="J230" s="83"/>
      <c r="K230" s="83"/>
      <c r="L230" s="83"/>
      <c r="M230" s="83"/>
      <c r="N230" s="83"/>
      <c r="O230" s="83"/>
      <c r="P230" s="83"/>
      <c r="Q230" s="83"/>
      <c r="R230" s="83"/>
      <c r="S230" s="83"/>
      <c r="T230" s="83"/>
      <c r="U230" s="83"/>
      <c r="V230" s="83"/>
      <c r="W230" s="83"/>
      <c r="X230" s="83"/>
      <c r="Y230" s="83"/>
      <c r="Z230" s="83"/>
      <c r="AA230" s="83"/>
      <c r="AB230" s="83"/>
      <c r="AC230" s="83"/>
      <c r="AD230" s="83"/>
      <c r="AE230" s="83"/>
      <c r="AF230" s="83"/>
      <c r="AG230" s="83"/>
      <c r="AH230" s="83"/>
      <c r="AI230" s="83"/>
      <c r="AJ230" s="83"/>
      <c r="AK230" s="83"/>
      <c r="AL230" s="83"/>
      <c r="AM230" s="83"/>
      <c r="AN230" s="83"/>
      <c r="AO230" s="83"/>
      <c r="AP230" s="83"/>
      <c r="AQ230" s="83"/>
      <c r="AR230" s="83"/>
      <c r="AS230" s="83"/>
      <c r="AT230" s="83"/>
      <c r="AU230" s="83"/>
      <c r="AV230" s="83"/>
      <c r="AW230" s="83"/>
      <c r="AX230" s="83"/>
      <c r="AY230" s="83"/>
      <c r="AZ230" s="83"/>
      <c r="BA230" s="83"/>
      <c r="BB230" s="83"/>
      <c r="BC230" s="83"/>
      <c r="BD230" s="83"/>
      <c r="BE230" s="83"/>
      <c r="BF230" s="83"/>
      <c r="BG230" s="83"/>
      <c r="BH230" s="83"/>
    </row>
    <row r="231" spans="1:60">
      <c r="A231" s="83"/>
      <c r="J231" s="83"/>
      <c r="K231" s="83"/>
      <c r="L231" s="83"/>
      <c r="M231" s="83"/>
      <c r="N231" s="83"/>
      <c r="O231" s="83"/>
      <c r="P231" s="83"/>
      <c r="Q231" s="83"/>
      <c r="R231" s="83"/>
      <c r="S231" s="83"/>
      <c r="T231" s="83"/>
      <c r="U231" s="83"/>
      <c r="V231" s="83"/>
      <c r="W231" s="83"/>
      <c r="X231" s="83"/>
      <c r="Y231" s="83"/>
      <c r="Z231" s="83"/>
      <c r="AA231" s="83"/>
      <c r="AB231" s="83"/>
      <c r="AC231" s="83"/>
      <c r="AD231" s="83"/>
      <c r="AE231" s="83"/>
      <c r="AF231" s="83"/>
      <c r="AG231" s="83"/>
      <c r="AH231" s="83"/>
      <c r="AI231" s="83"/>
      <c r="AJ231" s="83"/>
      <c r="AK231" s="83"/>
      <c r="AL231" s="83"/>
      <c r="AM231" s="83"/>
      <c r="AN231" s="83"/>
      <c r="AO231" s="83"/>
      <c r="AP231" s="83"/>
      <c r="AQ231" s="83"/>
      <c r="AR231" s="83"/>
      <c r="AS231" s="83"/>
      <c r="AT231" s="83"/>
      <c r="AU231" s="83"/>
      <c r="AV231" s="83"/>
      <c r="AW231" s="83"/>
      <c r="AX231" s="83"/>
      <c r="AY231" s="83"/>
      <c r="AZ231" s="83"/>
      <c r="BA231" s="83"/>
      <c r="BB231" s="83"/>
      <c r="BC231" s="83"/>
      <c r="BD231" s="83"/>
      <c r="BE231" s="83"/>
      <c r="BF231" s="83"/>
      <c r="BG231" s="83"/>
      <c r="BH231" s="83"/>
    </row>
    <row r="232" spans="1:60">
      <c r="A232" s="83"/>
      <c r="J232" s="83"/>
      <c r="K232" s="83"/>
      <c r="L232" s="83"/>
      <c r="M232" s="83"/>
      <c r="N232" s="83"/>
      <c r="O232" s="83"/>
      <c r="P232" s="83"/>
      <c r="Q232" s="83"/>
      <c r="R232" s="83"/>
      <c r="S232" s="83"/>
      <c r="T232" s="83"/>
      <c r="U232" s="83"/>
      <c r="V232" s="83"/>
      <c r="W232" s="83"/>
      <c r="X232" s="83"/>
      <c r="Y232" s="83"/>
      <c r="Z232" s="83"/>
      <c r="AA232" s="83"/>
      <c r="AB232" s="83"/>
      <c r="AC232" s="83"/>
      <c r="AD232" s="83"/>
      <c r="AE232" s="83"/>
      <c r="AF232" s="83"/>
      <c r="AG232" s="83"/>
      <c r="AH232" s="83"/>
      <c r="AI232" s="83"/>
      <c r="AJ232" s="83"/>
      <c r="AK232" s="83"/>
      <c r="AL232" s="83"/>
      <c r="AM232" s="83"/>
      <c r="AN232" s="83"/>
      <c r="AO232" s="83"/>
      <c r="AP232" s="83"/>
      <c r="AQ232" s="83"/>
      <c r="AR232" s="83"/>
      <c r="AS232" s="83"/>
      <c r="AT232" s="83"/>
      <c r="AU232" s="83"/>
      <c r="AV232" s="83"/>
      <c r="AW232" s="83"/>
      <c r="AX232" s="83"/>
      <c r="AY232" s="83"/>
      <c r="AZ232" s="83"/>
      <c r="BA232" s="83"/>
      <c r="BB232" s="83"/>
      <c r="BC232" s="83"/>
      <c r="BD232" s="83"/>
      <c r="BE232" s="83"/>
      <c r="BF232" s="83"/>
      <c r="BG232" s="83"/>
      <c r="BH232" s="83"/>
    </row>
    <row r="233" spans="1:60">
      <c r="A233" s="83"/>
      <c r="J233" s="83"/>
      <c r="K233" s="83"/>
      <c r="L233" s="83"/>
      <c r="M233" s="83"/>
      <c r="N233" s="83"/>
      <c r="O233" s="83"/>
      <c r="P233" s="83"/>
      <c r="Q233" s="83"/>
      <c r="R233" s="83"/>
      <c r="S233" s="83"/>
      <c r="T233" s="83"/>
      <c r="U233" s="83"/>
      <c r="V233" s="83"/>
      <c r="W233" s="83"/>
      <c r="X233" s="83"/>
      <c r="Y233" s="83"/>
      <c r="Z233" s="83"/>
      <c r="AA233" s="83"/>
      <c r="AB233" s="83"/>
      <c r="AC233" s="83"/>
      <c r="AD233" s="83"/>
      <c r="AE233" s="83"/>
      <c r="AF233" s="83"/>
      <c r="AG233" s="83"/>
      <c r="AH233" s="83"/>
      <c r="AI233" s="83"/>
      <c r="AJ233" s="83"/>
      <c r="AK233" s="83"/>
      <c r="AL233" s="83"/>
      <c r="AM233" s="83"/>
      <c r="AN233" s="83"/>
      <c r="AO233" s="83"/>
      <c r="AP233" s="83"/>
      <c r="AQ233" s="83"/>
      <c r="AR233" s="83"/>
      <c r="AS233" s="83"/>
      <c r="AT233" s="83"/>
      <c r="AU233" s="83"/>
      <c r="AV233" s="83"/>
      <c r="AW233" s="83"/>
      <c r="AX233" s="83"/>
      <c r="AY233" s="83"/>
      <c r="AZ233" s="83"/>
      <c r="BA233" s="83"/>
      <c r="BB233" s="83"/>
      <c r="BC233" s="83"/>
      <c r="BD233" s="83"/>
      <c r="BE233" s="83"/>
      <c r="BF233" s="83"/>
      <c r="BG233" s="83"/>
      <c r="BH233" s="83"/>
    </row>
    <row r="234" spans="1:60">
      <c r="A234" s="83"/>
      <c r="J234" s="83"/>
      <c r="K234" s="83"/>
      <c r="L234" s="83"/>
      <c r="M234" s="83"/>
      <c r="N234" s="83"/>
      <c r="O234" s="83"/>
      <c r="P234" s="83"/>
      <c r="Q234" s="83"/>
      <c r="R234" s="83"/>
      <c r="S234" s="83"/>
      <c r="T234" s="83"/>
      <c r="U234" s="83"/>
      <c r="V234" s="83"/>
      <c r="W234" s="83"/>
      <c r="X234" s="83"/>
      <c r="Y234" s="83"/>
      <c r="Z234" s="83"/>
      <c r="AA234" s="83"/>
      <c r="AB234" s="83"/>
      <c r="AC234" s="83"/>
      <c r="AD234" s="83"/>
      <c r="AE234" s="83"/>
      <c r="AF234" s="83"/>
      <c r="AG234" s="83"/>
      <c r="AH234" s="83"/>
      <c r="AI234" s="83"/>
      <c r="AJ234" s="83"/>
      <c r="AK234" s="83"/>
      <c r="AL234" s="83"/>
      <c r="AM234" s="83"/>
      <c r="AN234" s="83"/>
      <c r="AO234" s="83"/>
      <c r="AP234" s="83"/>
      <c r="AQ234" s="83"/>
      <c r="AR234" s="83"/>
      <c r="AS234" s="83"/>
      <c r="AT234" s="83"/>
      <c r="AU234" s="83"/>
      <c r="AV234" s="83"/>
      <c r="AW234" s="83"/>
      <c r="AX234" s="83"/>
      <c r="AY234" s="83"/>
      <c r="AZ234" s="83"/>
      <c r="BA234" s="83"/>
      <c r="BB234" s="83"/>
      <c r="BC234" s="83"/>
      <c r="BD234" s="83"/>
      <c r="BE234" s="83"/>
      <c r="BF234" s="83"/>
      <c r="BG234" s="83"/>
      <c r="BH234" s="83"/>
    </row>
    <row r="235" spans="1:60">
      <c r="A235" s="83"/>
      <c r="J235" s="83"/>
      <c r="K235" s="83"/>
      <c r="L235" s="83"/>
      <c r="M235" s="83"/>
      <c r="N235" s="83"/>
      <c r="O235" s="83"/>
      <c r="P235" s="83"/>
      <c r="Q235" s="83"/>
      <c r="R235" s="83"/>
      <c r="S235" s="83"/>
      <c r="T235" s="83"/>
      <c r="U235" s="83"/>
      <c r="V235" s="83"/>
      <c r="W235" s="83"/>
      <c r="X235" s="83"/>
      <c r="Y235" s="83"/>
      <c r="Z235" s="83"/>
      <c r="AA235" s="83"/>
      <c r="AB235" s="83"/>
      <c r="AC235" s="83"/>
      <c r="AD235" s="83"/>
      <c r="AE235" s="83"/>
      <c r="AF235" s="83"/>
      <c r="AG235" s="83"/>
      <c r="AH235" s="83"/>
      <c r="AI235" s="83"/>
      <c r="AJ235" s="83"/>
      <c r="AK235" s="83"/>
      <c r="AL235" s="83"/>
      <c r="AM235" s="83"/>
      <c r="AN235" s="83"/>
      <c r="AO235" s="83"/>
      <c r="AP235" s="83"/>
      <c r="AQ235" s="83"/>
      <c r="AR235" s="83"/>
      <c r="AS235" s="83"/>
      <c r="AT235" s="83"/>
      <c r="AU235" s="83"/>
      <c r="AV235" s="83"/>
      <c r="AW235" s="83"/>
      <c r="AX235" s="83"/>
      <c r="AY235" s="83"/>
      <c r="AZ235" s="83"/>
      <c r="BA235" s="83"/>
      <c r="BB235" s="83"/>
      <c r="BC235" s="83"/>
      <c r="BD235" s="83"/>
      <c r="BE235" s="83"/>
      <c r="BF235" s="83"/>
      <c r="BG235" s="83"/>
      <c r="BH235" s="83"/>
    </row>
    <row r="236" spans="1:60">
      <c r="A236" s="83"/>
      <c r="J236" s="83"/>
      <c r="K236" s="83"/>
      <c r="L236" s="83"/>
      <c r="M236" s="83"/>
      <c r="N236" s="83"/>
      <c r="O236" s="83"/>
      <c r="P236" s="83"/>
      <c r="Q236" s="83"/>
      <c r="R236" s="83"/>
      <c r="S236" s="83"/>
      <c r="T236" s="83"/>
      <c r="U236" s="83"/>
      <c r="V236" s="83"/>
      <c r="W236" s="83"/>
      <c r="X236" s="83"/>
      <c r="Y236" s="83"/>
      <c r="Z236" s="83"/>
      <c r="AA236" s="83"/>
      <c r="AB236" s="83"/>
      <c r="AC236" s="83"/>
      <c r="AD236" s="83"/>
      <c r="AE236" s="83"/>
      <c r="AF236" s="83"/>
      <c r="AG236" s="83"/>
      <c r="AH236" s="83"/>
      <c r="AI236" s="83"/>
      <c r="AJ236" s="83"/>
      <c r="AK236" s="83"/>
      <c r="AL236" s="83"/>
      <c r="AM236" s="83"/>
      <c r="AN236" s="83"/>
      <c r="AO236" s="83"/>
      <c r="AP236" s="83"/>
      <c r="AQ236" s="83"/>
      <c r="AR236" s="83"/>
      <c r="AS236" s="83"/>
      <c r="AT236" s="83"/>
      <c r="AU236" s="83"/>
      <c r="AV236" s="83"/>
      <c r="AW236" s="83"/>
      <c r="AX236" s="83"/>
      <c r="AY236" s="83"/>
      <c r="AZ236" s="83"/>
      <c r="BA236" s="83"/>
      <c r="BB236" s="83"/>
      <c r="BC236" s="83"/>
      <c r="BD236" s="83"/>
      <c r="BE236" s="83"/>
      <c r="BF236" s="83"/>
      <c r="BG236" s="83"/>
      <c r="BH236" s="83"/>
    </row>
    <row r="237" spans="1:60">
      <c r="A237" s="83"/>
      <c r="J237" s="83"/>
      <c r="K237" s="83"/>
      <c r="L237" s="83"/>
      <c r="M237" s="83"/>
      <c r="N237" s="83"/>
      <c r="O237" s="83"/>
      <c r="P237" s="83"/>
      <c r="Q237" s="83"/>
      <c r="R237" s="83"/>
      <c r="S237" s="83"/>
      <c r="T237" s="83"/>
      <c r="U237" s="83"/>
      <c r="V237" s="83"/>
      <c r="W237" s="83"/>
      <c r="X237" s="83"/>
      <c r="Y237" s="83"/>
      <c r="Z237" s="83"/>
      <c r="AA237" s="83"/>
      <c r="AB237" s="83"/>
      <c r="AC237" s="83"/>
      <c r="AD237" s="83"/>
      <c r="AE237" s="83"/>
      <c r="AF237" s="83"/>
      <c r="AG237" s="83"/>
      <c r="AH237" s="83"/>
      <c r="AI237" s="83"/>
      <c r="AJ237" s="83"/>
      <c r="AK237" s="83"/>
      <c r="AL237" s="83"/>
      <c r="AM237" s="83"/>
      <c r="AN237" s="83"/>
      <c r="AO237" s="83"/>
      <c r="AP237" s="83"/>
      <c r="AQ237" s="83"/>
      <c r="AR237" s="83"/>
      <c r="AS237" s="83"/>
      <c r="AT237" s="83"/>
      <c r="AU237" s="83"/>
      <c r="AV237" s="83"/>
      <c r="AW237" s="83"/>
      <c r="AX237" s="83"/>
      <c r="AY237" s="83"/>
      <c r="AZ237" s="83"/>
      <c r="BA237" s="83"/>
      <c r="BB237" s="83"/>
      <c r="BC237" s="83"/>
      <c r="BD237" s="83"/>
      <c r="BE237" s="83"/>
      <c r="BF237" s="83"/>
      <c r="BG237" s="83"/>
      <c r="BH237" s="83"/>
    </row>
    <row r="238" spans="1:60">
      <c r="A238" s="83"/>
      <c r="J238" s="83"/>
      <c r="K238" s="83"/>
      <c r="L238" s="83"/>
      <c r="M238" s="83"/>
      <c r="N238" s="83"/>
      <c r="O238" s="83"/>
      <c r="P238" s="83"/>
      <c r="Q238" s="83"/>
      <c r="R238" s="83"/>
      <c r="S238" s="83"/>
      <c r="T238" s="83"/>
      <c r="U238" s="83"/>
      <c r="V238" s="83"/>
      <c r="W238" s="83"/>
      <c r="X238" s="83"/>
      <c r="Y238" s="83"/>
      <c r="Z238" s="83"/>
      <c r="AA238" s="83"/>
      <c r="AB238" s="83"/>
      <c r="AC238" s="83"/>
      <c r="AD238" s="83"/>
      <c r="AE238" s="83"/>
      <c r="AF238" s="83"/>
      <c r="AG238" s="83"/>
      <c r="AH238" s="83"/>
      <c r="AI238" s="83"/>
      <c r="AJ238" s="83"/>
      <c r="AK238" s="83"/>
      <c r="AL238" s="83"/>
      <c r="AM238" s="83"/>
      <c r="AN238" s="83"/>
      <c r="AO238" s="83"/>
      <c r="AP238" s="83"/>
      <c r="AQ238" s="83"/>
      <c r="AR238" s="83"/>
      <c r="AS238" s="83"/>
      <c r="AT238" s="83"/>
      <c r="AU238" s="83"/>
      <c r="AV238" s="83"/>
      <c r="AW238" s="83"/>
      <c r="AX238" s="83"/>
      <c r="AY238" s="83"/>
      <c r="AZ238" s="83"/>
      <c r="BA238" s="83"/>
      <c r="BB238" s="83"/>
      <c r="BC238" s="83"/>
      <c r="BD238" s="83"/>
      <c r="BE238" s="83"/>
      <c r="BF238" s="83"/>
      <c r="BG238" s="83"/>
      <c r="BH238" s="83"/>
    </row>
    <row r="239" spans="1:60">
      <c r="A239" s="83"/>
      <c r="J239" s="83"/>
      <c r="K239" s="83"/>
      <c r="L239" s="83"/>
      <c r="M239" s="83"/>
      <c r="N239" s="83"/>
      <c r="O239" s="83"/>
      <c r="P239" s="83"/>
      <c r="Q239" s="83"/>
      <c r="R239" s="83"/>
      <c r="S239" s="83"/>
      <c r="T239" s="83"/>
      <c r="U239" s="83"/>
      <c r="V239" s="83"/>
      <c r="W239" s="83"/>
      <c r="X239" s="83"/>
      <c r="Y239" s="83"/>
      <c r="Z239" s="83"/>
      <c r="AA239" s="83"/>
      <c r="AB239" s="83"/>
      <c r="AC239" s="83"/>
      <c r="AD239" s="83"/>
      <c r="AE239" s="83"/>
      <c r="AF239" s="83"/>
      <c r="AG239" s="83"/>
      <c r="AH239" s="83"/>
      <c r="AI239" s="83"/>
      <c r="AJ239" s="83"/>
      <c r="AK239" s="83"/>
      <c r="AL239" s="83"/>
      <c r="AM239" s="83"/>
      <c r="AN239" s="83"/>
      <c r="AO239" s="83"/>
      <c r="AP239" s="83"/>
      <c r="AQ239" s="83"/>
      <c r="AR239" s="83"/>
      <c r="AS239" s="83"/>
      <c r="AT239" s="83"/>
      <c r="AU239" s="83"/>
      <c r="AV239" s="83"/>
      <c r="AW239" s="83"/>
      <c r="AX239" s="83"/>
      <c r="AY239" s="83"/>
      <c r="AZ239" s="83"/>
      <c r="BA239" s="83"/>
      <c r="BB239" s="83"/>
      <c r="BC239" s="83"/>
      <c r="BD239" s="83"/>
      <c r="BE239" s="83"/>
      <c r="BF239" s="83"/>
      <c r="BG239" s="83"/>
      <c r="BH239" s="83"/>
    </row>
    <row r="240" spans="1:60">
      <c r="A240" s="83"/>
      <c r="J240" s="83"/>
      <c r="K240" s="83"/>
      <c r="L240" s="83"/>
      <c r="M240" s="83"/>
      <c r="N240" s="83"/>
      <c r="O240" s="83"/>
      <c r="P240" s="83"/>
      <c r="Q240" s="83"/>
      <c r="R240" s="83"/>
      <c r="S240" s="83"/>
      <c r="T240" s="83"/>
      <c r="U240" s="83"/>
      <c r="V240" s="83"/>
      <c r="W240" s="83"/>
      <c r="X240" s="83"/>
      <c r="Y240" s="83"/>
      <c r="Z240" s="83"/>
      <c r="AA240" s="83"/>
      <c r="AB240" s="83"/>
      <c r="AC240" s="83"/>
      <c r="AD240" s="83"/>
      <c r="AE240" s="83"/>
      <c r="AF240" s="83"/>
      <c r="AG240" s="83"/>
      <c r="AH240" s="83"/>
      <c r="AI240" s="83"/>
      <c r="AJ240" s="83"/>
      <c r="AK240" s="83"/>
      <c r="AL240" s="83"/>
      <c r="AM240" s="83"/>
      <c r="AN240" s="83"/>
      <c r="AO240" s="83"/>
      <c r="AP240" s="83"/>
      <c r="AQ240" s="83"/>
      <c r="AR240" s="83"/>
      <c r="AS240" s="83"/>
      <c r="AT240" s="83"/>
      <c r="AU240" s="83"/>
      <c r="AV240" s="83"/>
      <c r="AW240" s="83"/>
      <c r="AX240" s="83"/>
      <c r="AY240" s="83"/>
      <c r="AZ240" s="83"/>
      <c r="BA240" s="83"/>
      <c r="BB240" s="83"/>
      <c r="BC240" s="83"/>
      <c r="BD240" s="83"/>
      <c r="BE240" s="83"/>
      <c r="BF240" s="83"/>
      <c r="BG240" s="83"/>
      <c r="BH240" s="83"/>
    </row>
    <row r="241" spans="1:60">
      <c r="A241" s="83"/>
      <c r="J241" s="83"/>
      <c r="K241" s="83"/>
      <c r="L241" s="83"/>
      <c r="M241" s="83"/>
      <c r="N241" s="83"/>
      <c r="O241" s="83"/>
      <c r="P241" s="83"/>
      <c r="Q241" s="83"/>
      <c r="R241" s="83"/>
      <c r="S241" s="83"/>
      <c r="T241" s="83"/>
      <c r="U241" s="83"/>
      <c r="V241" s="83"/>
      <c r="W241" s="83"/>
      <c r="X241" s="83"/>
      <c r="Y241" s="83"/>
      <c r="Z241" s="83"/>
      <c r="AA241" s="83"/>
      <c r="AB241" s="83"/>
      <c r="AC241" s="83"/>
      <c r="AD241" s="83"/>
      <c r="AE241" s="83"/>
      <c r="AF241" s="83"/>
      <c r="AG241" s="83"/>
      <c r="AH241" s="83"/>
      <c r="AI241" s="83"/>
      <c r="AJ241" s="83"/>
      <c r="AK241" s="83"/>
      <c r="AL241" s="83"/>
      <c r="AM241" s="83"/>
      <c r="AN241" s="83"/>
      <c r="AO241" s="83"/>
      <c r="AP241" s="83"/>
      <c r="AQ241" s="83"/>
      <c r="AR241" s="83"/>
      <c r="AS241" s="83"/>
      <c r="AT241" s="83"/>
      <c r="AU241" s="83"/>
      <c r="AV241" s="83"/>
      <c r="AW241" s="83"/>
      <c r="AX241" s="83"/>
      <c r="AY241" s="83"/>
      <c r="AZ241" s="83"/>
      <c r="BA241" s="83"/>
      <c r="BB241" s="83"/>
      <c r="BC241" s="83"/>
      <c r="BD241" s="83"/>
      <c r="BE241" s="83"/>
      <c r="BF241" s="83"/>
      <c r="BG241" s="83"/>
      <c r="BH241" s="83"/>
    </row>
    <row r="242" spans="1:60">
      <c r="A242" s="83"/>
      <c r="J242" s="83"/>
      <c r="K242" s="83"/>
      <c r="L242" s="83"/>
      <c r="M242" s="83"/>
      <c r="N242" s="83"/>
      <c r="O242" s="83"/>
      <c r="P242" s="83"/>
      <c r="Q242" s="83"/>
      <c r="R242" s="83"/>
      <c r="S242" s="83"/>
      <c r="T242" s="83"/>
      <c r="U242" s="83"/>
      <c r="V242" s="83"/>
      <c r="W242" s="83"/>
      <c r="X242" s="83"/>
      <c r="Y242" s="83"/>
      <c r="Z242" s="83"/>
      <c r="AA242" s="83"/>
      <c r="AB242" s="83"/>
      <c r="AC242" s="83"/>
      <c r="AD242" s="83"/>
      <c r="AE242" s="83"/>
      <c r="AF242" s="83"/>
      <c r="AG242" s="83"/>
      <c r="AH242" s="83"/>
      <c r="AI242" s="83"/>
      <c r="AJ242" s="83"/>
      <c r="AK242" s="83"/>
      <c r="AL242" s="83"/>
      <c r="AM242" s="83"/>
      <c r="AN242" s="83"/>
      <c r="AO242" s="83"/>
      <c r="AP242" s="83"/>
      <c r="AQ242" s="83"/>
      <c r="AR242" s="83"/>
      <c r="AS242" s="83"/>
      <c r="AT242" s="83"/>
      <c r="AU242" s="83"/>
      <c r="AV242" s="83"/>
      <c r="AW242" s="83"/>
      <c r="AX242" s="83"/>
      <c r="AY242" s="83"/>
      <c r="AZ242" s="83"/>
      <c r="BA242" s="83"/>
      <c r="BB242" s="83"/>
      <c r="BC242" s="83"/>
      <c r="BD242" s="83"/>
      <c r="BE242" s="83"/>
      <c r="BF242" s="83"/>
      <c r="BG242" s="83"/>
      <c r="BH242" s="83"/>
    </row>
    <row r="243" spans="1:60">
      <c r="A243" s="83"/>
      <c r="J243" s="83"/>
      <c r="K243" s="83"/>
      <c r="L243" s="83"/>
      <c r="M243" s="83"/>
      <c r="N243" s="83"/>
      <c r="O243" s="83"/>
      <c r="P243" s="83"/>
      <c r="Q243" s="83"/>
      <c r="R243" s="83"/>
      <c r="S243" s="83"/>
      <c r="T243" s="83"/>
      <c r="U243" s="83"/>
      <c r="V243" s="83"/>
      <c r="W243" s="83"/>
      <c r="X243" s="83"/>
      <c r="Y243" s="83"/>
      <c r="Z243" s="83"/>
      <c r="AA243" s="83"/>
      <c r="AB243" s="83"/>
      <c r="AC243" s="83"/>
      <c r="AD243" s="83"/>
      <c r="AE243" s="83"/>
      <c r="AF243" s="83"/>
      <c r="AG243" s="83"/>
      <c r="AH243" s="83"/>
      <c r="AI243" s="83"/>
      <c r="AJ243" s="83"/>
      <c r="AK243" s="83"/>
      <c r="AL243" s="83"/>
      <c r="AM243" s="83"/>
      <c r="AN243" s="83"/>
      <c r="AO243" s="83"/>
      <c r="AP243" s="83"/>
      <c r="AQ243" s="83"/>
      <c r="AR243" s="83"/>
      <c r="AS243" s="83"/>
      <c r="AT243" s="83"/>
      <c r="AU243" s="83"/>
      <c r="AV243" s="83"/>
      <c r="AW243" s="83"/>
      <c r="AX243" s="83"/>
      <c r="AY243" s="83"/>
      <c r="AZ243" s="83"/>
      <c r="BA243" s="83"/>
      <c r="BB243" s="83"/>
      <c r="BC243" s="83"/>
      <c r="BD243" s="83"/>
      <c r="BE243" s="83"/>
      <c r="BF243" s="83"/>
      <c r="BG243" s="83"/>
      <c r="BH243" s="83"/>
    </row>
    <row r="244" spans="1:60">
      <c r="A244" s="83"/>
      <c r="J244" s="83"/>
      <c r="K244" s="83"/>
      <c r="L244" s="83"/>
      <c r="M244" s="83"/>
      <c r="N244" s="83"/>
      <c r="O244" s="83"/>
      <c r="P244" s="83"/>
      <c r="Q244" s="83"/>
      <c r="R244" s="83"/>
      <c r="S244" s="83"/>
      <c r="T244" s="83"/>
      <c r="U244" s="83"/>
      <c r="V244" s="83"/>
      <c r="W244" s="83"/>
      <c r="X244" s="83"/>
      <c r="Y244" s="83"/>
      <c r="Z244" s="83"/>
      <c r="AA244" s="83"/>
      <c r="AB244" s="83"/>
      <c r="AC244" s="83"/>
      <c r="AD244" s="83"/>
      <c r="AE244" s="83"/>
      <c r="AF244" s="83"/>
      <c r="AG244" s="83"/>
      <c r="AH244" s="83"/>
      <c r="AI244" s="83"/>
      <c r="AJ244" s="83"/>
      <c r="AK244" s="83"/>
      <c r="AL244" s="83"/>
      <c r="AM244" s="83"/>
      <c r="AN244" s="83"/>
      <c r="AO244" s="83"/>
      <c r="AP244" s="83"/>
      <c r="AQ244" s="83"/>
      <c r="AR244" s="83"/>
      <c r="AS244" s="83"/>
      <c r="AT244" s="83"/>
      <c r="AU244" s="83"/>
      <c r="AV244" s="83"/>
      <c r="AW244" s="83"/>
      <c r="AX244" s="83"/>
      <c r="AY244" s="83"/>
      <c r="AZ244" s="83"/>
      <c r="BA244" s="83"/>
      <c r="BB244" s="83"/>
      <c r="BC244" s="83"/>
      <c r="BD244" s="83"/>
      <c r="BE244" s="83"/>
      <c r="BF244" s="83"/>
      <c r="BG244" s="83"/>
      <c r="BH244" s="83"/>
    </row>
    <row r="245" spans="1:60">
      <c r="A245" s="83"/>
    </row>
    <row r="246" spans="1:60">
      <c r="A246" s="83"/>
    </row>
    <row r="247" spans="1:60">
      <c r="A247" s="83"/>
    </row>
    <row r="248" spans="1:60">
      <c r="A248" s="83"/>
    </row>
  </sheetData>
  <sheetProtection algorithmName="SHA-512" hashValue="pk41qPkreGaIienBHjYN6qHrG0CgO529+BqkFfOkTGgU8ieLIk2ly7oHCkTe6nIJwtUs4b/6dT5t6eEiLeXG7Q==" saltValue="1Vg2zxH2JXOw6ZLmo/E9SA==" spinCount="100000" sheet="1" objects="1" scenarios="1"/>
  <mergeCells count="17">
    <mergeCell ref="J56:O61"/>
    <mergeCell ref="P56:U61"/>
    <mergeCell ref="V56:AA61"/>
    <mergeCell ref="AB56:AG61"/>
    <mergeCell ref="AH56:AM61"/>
    <mergeCell ref="AO16:AT25"/>
    <mergeCell ref="E16:I25"/>
    <mergeCell ref="AO6:AT15"/>
    <mergeCell ref="B2:I4"/>
    <mergeCell ref="J2:AM4"/>
    <mergeCell ref="B6:D55"/>
    <mergeCell ref="E6:I15"/>
    <mergeCell ref="E46:I55"/>
    <mergeCell ref="AO36:AT45"/>
    <mergeCell ref="E36:I45"/>
    <mergeCell ref="AO26:AT35"/>
    <mergeCell ref="E26:I35"/>
  </mergeCell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B0F0"/>
  </sheetPr>
  <dimension ref="A1:AK55"/>
  <sheetViews>
    <sheetView zoomScale="80" zoomScaleNormal="80" workbookViewId="0">
      <selection activeCell="C5" sqref="C5"/>
    </sheetView>
  </sheetViews>
  <sheetFormatPr defaultColWidth="11.42578125" defaultRowHeight="15"/>
  <cols>
    <col min="2" max="2" width="24.140625" customWidth="1"/>
    <col min="3" max="3" width="70.140625" customWidth="1"/>
    <col min="4" max="4" width="29.85546875" customWidth="1"/>
  </cols>
  <sheetData>
    <row r="1" spans="1:37" ht="23.25">
      <c r="A1" s="83"/>
      <c r="B1" s="546" t="s">
        <v>182</v>
      </c>
      <c r="C1" s="546"/>
      <c r="D1" s="546"/>
      <c r="E1" s="83"/>
      <c r="F1" s="83"/>
      <c r="G1" s="83"/>
      <c r="H1" s="83"/>
      <c r="I1" s="83"/>
      <c r="J1" s="83"/>
      <c r="K1" s="83"/>
      <c r="L1" s="83"/>
      <c r="M1" s="83"/>
      <c r="N1" s="83"/>
      <c r="O1" s="83"/>
      <c r="P1" s="83"/>
      <c r="Q1" s="83"/>
      <c r="R1" s="83"/>
      <c r="S1" s="83"/>
      <c r="T1" s="83"/>
      <c r="U1" s="83"/>
      <c r="V1" s="83"/>
      <c r="W1" s="83"/>
      <c r="X1" s="83"/>
      <c r="Y1" s="83"/>
      <c r="Z1" s="83"/>
      <c r="AA1" s="83"/>
      <c r="AB1" s="83"/>
      <c r="AC1" s="83"/>
      <c r="AD1" s="83"/>
      <c r="AE1" s="83"/>
    </row>
    <row r="2" spans="1:37">
      <c r="A2" s="83"/>
      <c r="B2" s="83"/>
      <c r="C2" s="83"/>
      <c r="D2" s="83"/>
      <c r="E2" s="83"/>
      <c r="F2" s="83"/>
      <c r="G2" s="83"/>
      <c r="H2" s="83"/>
      <c r="I2" s="83"/>
      <c r="J2" s="83"/>
      <c r="K2" s="83"/>
      <c r="L2" s="83"/>
      <c r="M2" s="83"/>
      <c r="N2" s="83"/>
      <c r="O2" s="83"/>
      <c r="P2" s="83"/>
      <c r="Q2" s="83"/>
      <c r="R2" s="83"/>
      <c r="S2" s="83"/>
      <c r="T2" s="83"/>
      <c r="U2" s="83"/>
      <c r="V2" s="83"/>
      <c r="W2" s="83"/>
      <c r="X2" s="83"/>
      <c r="Y2" s="83"/>
      <c r="Z2" s="83"/>
      <c r="AA2" s="83"/>
      <c r="AB2" s="83"/>
      <c r="AC2" s="83"/>
      <c r="AD2" s="83"/>
      <c r="AE2" s="83"/>
    </row>
    <row r="3" spans="1:37" ht="25.5">
      <c r="A3" s="83"/>
      <c r="B3" s="11"/>
      <c r="C3" s="12" t="s">
        <v>183</v>
      </c>
      <c r="D3" s="12" t="s">
        <v>166</v>
      </c>
      <c r="E3" s="83"/>
      <c r="F3" s="83"/>
      <c r="G3" s="83"/>
      <c r="H3" s="83"/>
      <c r="I3" s="83"/>
      <c r="J3" s="83"/>
      <c r="K3" s="83"/>
      <c r="L3" s="83"/>
      <c r="M3" s="83"/>
      <c r="N3" s="83"/>
      <c r="O3" s="83"/>
      <c r="P3" s="83"/>
      <c r="Q3" s="83"/>
      <c r="R3" s="83"/>
      <c r="S3" s="83"/>
      <c r="T3" s="83"/>
      <c r="U3" s="83"/>
      <c r="V3" s="83"/>
      <c r="W3" s="83"/>
      <c r="X3" s="83"/>
      <c r="Y3" s="83"/>
      <c r="Z3" s="83"/>
      <c r="AA3" s="83"/>
      <c r="AB3" s="83"/>
      <c r="AC3" s="83"/>
      <c r="AD3" s="83"/>
      <c r="AE3" s="83"/>
    </row>
    <row r="4" spans="1:37" ht="51">
      <c r="A4" s="83"/>
      <c r="B4" s="13" t="s">
        <v>184</v>
      </c>
      <c r="C4" s="14" t="s">
        <v>185</v>
      </c>
      <c r="D4" s="15">
        <v>0.2</v>
      </c>
      <c r="E4" s="83"/>
      <c r="F4" s="83"/>
      <c r="G4" s="83"/>
      <c r="H4" s="83"/>
      <c r="I4" s="83"/>
      <c r="J4" s="83"/>
      <c r="K4" s="83"/>
      <c r="L4" s="83"/>
      <c r="M4" s="83"/>
      <c r="N4" s="83"/>
      <c r="O4" s="83"/>
      <c r="P4" s="83"/>
      <c r="Q4" s="83"/>
      <c r="R4" s="83"/>
      <c r="S4" s="83"/>
      <c r="T4" s="83"/>
      <c r="U4" s="83"/>
      <c r="V4" s="83"/>
      <c r="W4" s="83"/>
      <c r="X4" s="83"/>
      <c r="Y4" s="83"/>
      <c r="Z4" s="83"/>
      <c r="AA4" s="83"/>
      <c r="AB4" s="83"/>
      <c r="AC4" s="83"/>
      <c r="AD4" s="83"/>
      <c r="AE4" s="83"/>
    </row>
    <row r="5" spans="1:37" ht="51">
      <c r="A5" s="83"/>
      <c r="B5" s="16" t="s">
        <v>186</v>
      </c>
      <c r="C5" s="17" t="s">
        <v>187</v>
      </c>
      <c r="D5" s="18">
        <v>0.4</v>
      </c>
      <c r="E5" s="83"/>
      <c r="F5" s="83"/>
      <c r="G5" s="83"/>
      <c r="H5" s="83"/>
      <c r="I5" s="83"/>
      <c r="J5" s="83"/>
      <c r="K5" s="83"/>
      <c r="L5" s="83"/>
      <c r="M5" s="83"/>
      <c r="N5" s="83"/>
      <c r="O5" s="83"/>
      <c r="P5" s="83"/>
      <c r="Q5" s="83"/>
      <c r="R5" s="83"/>
      <c r="S5" s="83"/>
      <c r="T5" s="83"/>
      <c r="U5" s="83"/>
      <c r="V5" s="83"/>
      <c r="W5" s="83"/>
      <c r="X5" s="83"/>
      <c r="Y5" s="83"/>
      <c r="Z5" s="83"/>
      <c r="AA5" s="83"/>
      <c r="AB5" s="83"/>
      <c r="AC5" s="83"/>
      <c r="AD5" s="83"/>
      <c r="AE5" s="83"/>
    </row>
    <row r="6" spans="1:37" ht="51">
      <c r="A6" s="83"/>
      <c r="B6" s="19" t="s">
        <v>188</v>
      </c>
      <c r="C6" s="17" t="s">
        <v>189</v>
      </c>
      <c r="D6" s="18">
        <v>0.6</v>
      </c>
      <c r="E6" s="83"/>
      <c r="F6" s="83"/>
      <c r="G6" s="83"/>
      <c r="H6" s="83"/>
      <c r="I6" s="83"/>
      <c r="J6" s="83"/>
      <c r="K6" s="83"/>
      <c r="L6" s="83"/>
      <c r="M6" s="83"/>
      <c r="N6" s="83"/>
      <c r="O6" s="83"/>
      <c r="P6" s="83"/>
      <c r="Q6" s="83"/>
      <c r="R6" s="83"/>
      <c r="S6" s="83"/>
      <c r="T6" s="83"/>
      <c r="U6" s="83"/>
      <c r="V6" s="83"/>
      <c r="W6" s="83"/>
      <c r="X6" s="83"/>
      <c r="Y6" s="83"/>
      <c r="Z6" s="83"/>
      <c r="AA6" s="83"/>
      <c r="AB6" s="83"/>
      <c r="AC6" s="83"/>
      <c r="AD6" s="83"/>
      <c r="AE6" s="83"/>
    </row>
    <row r="7" spans="1:37" ht="76.5">
      <c r="A7" s="83"/>
      <c r="B7" s="20" t="s">
        <v>190</v>
      </c>
      <c r="C7" s="17" t="s">
        <v>191</v>
      </c>
      <c r="D7" s="18">
        <v>0.8</v>
      </c>
      <c r="E7" s="83"/>
      <c r="F7" s="83"/>
      <c r="G7" s="83"/>
      <c r="H7" s="83"/>
      <c r="I7" s="83"/>
      <c r="J7" s="83"/>
      <c r="K7" s="83"/>
      <c r="L7" s="83"/>
      <c r="M7" s="83"/>
      <c r="N7" s="83"/>
      <c r="O7" s="83"/>
      <c r="P7" s="83"/>
      <c r="Q7" s="83"/>
      <c r="R7" s="83"/>
      <c r="S7" s="83"/>
      <c r="T7" s="83"/>
      <c r="U7" s="83"/>
      <c r="V7" s="83"/>
      <c r="W7" s="83"/>
      <c r="X7" s="83"/>
      <c r="Y7" s="83"/>
      <c r="Z7" s="83"/>
      <c r="AA7" s="83"/>
      <c r="AB7" s="83"/>
      <c r="AC7" s="83"/>
      <c r="AD7" s="83"/>
      <c r="AE7" s="83"/>
    </row>
    <row r="8" spans="1:37" ht="51">
      <c r="A8" s="83"/>
      <c r="B8" s="21" t="s">
        <v>192</v>
      </c>
      <c r="C8" s="17" t="s">
        <v>193</v>
      </c>
      <c r="D8" s="18">
        <v>1</v>
      </c>
      <c r="E8" s="83"/>
      <c r="F8" s="83"/>
      <c r="G8" s="83"/>
      <c r="H8" s="83"/>
      <c r="I8" s="83"/>
      <c r="J8" s="83"/>
      <c r="K8" s="83"/>
      <c r="L8" s="83"/>
      <c r="M8" s="83"/>
      <c r="N8" s="83"/>
      <c r="O8" s="83"/>
      <c r="P8" s="83"/>
      <c r="Q8" s="83"/>
      <c r="R8" s="83"/>
      <c r="S8" s="83"/>
      <c r="T8" s="83"/>
      <c r="U8" s="83"/>
      <c r="V8" s="83"/>
      <c r="W8" s="83"/>
      <c r="X8" s="83"/>
      <c r="Y8" s="83"/>
      <c r="Z8" s="83"/>
      <c r="AA8" s="83"/>
      <c r="AB8" s="83"/>
      <c r="AC8" s="83"/>
      <c r="AD8" s="83"/>
      <c r="AE8" s="83"/>
    </row>
    <row r="9" spans="1:37">
      <c r="A9" s="83"/>
      <c r="B9" s="100"/>
      <c r="C9" s="100"/>
      <c r="D9" s="100"/>
      <c r="E9" s="83"/>
      <c r="F9" s="83"/>
      <c r="G9" s="83"/>
      <c r="H9" s="83"/>
      <c r="I9" s="83"/>
      <c r="J9" s="83"/>
      <c r="K9" s="83"/>
      <c r="L9" s="83"/>
      <c r="M9" s="83"/>
      <c r="N9" s="83"/>
      <c r="O9" s="83"/>
      <c r="P9" s="83"/>
      <c r="Q9" s="83"/>
      <c r="R9" s="83"/>
      <c r="S9" s="83"/>
      <c r="T9" s="83"/>
      <c r="U9" s="83"/>
      <c r="V9" s="83"/>
      <c r="W9" s="83"/>
      <c r="X9" s="83"/>
      <c r="Y9" s="83"/>
      <c r="Z9" s="83"/>
      <c r="AA9" s="83"/>
      <c r="AB9" s="83"/>
      <c r="AC9" s="83"/>
      <c r="AD9" s="83"/>
      <c r="AE9" s="83"/>
      <c r="AF9" s="83"/>
      <c r="AG9" s="83"/>
      <c r="AH9" s="83"/>
      <c r="AI9" s="83"/>
      <c r="AJ9" s="83"/>
      <c r="AK9" s="83"/>
    </row>
    <row r="10" spans="1:37" ht="16.5">
      <c r="A10" s="83"/>
      <c r="B10" s="101"/>
      <c r="C10" s="100"/>
      <c r="D10" s="100"/>
      <c r="E10" s="83"/>
      <c r="F10" s="83"/>
      <c r="G10" s="83"/>
      <c r="H10" s="83"/>
      <c r="I10" s="83"/>
      <c r="J10" s="83"/>
      <c r="K10" s="83"/>
      <c r="L10" s="83"/>
      <c r="M10" s="83"/>
      <c r="N10" s="83"/>
      <c r="O10" s="83"/>
      <c r="P10" s="83"/>
      <c r="Q10" s="83"/>
      <c r="R10" s="83"/>
      <c r="S10" s="83"/>
      <c r="T10" s="83"/>
      <c r="U10" s="83"/>
      <c r="V10" s="83"/>
      <c r="W10" s="83"/>
      <c r="X10" s="83"/>
      <c r="Y10" s="83"/>
      <c r="Z10" s="83"/>
      <c r="AA10" s="83"/>
      <c r="AB10" s="83"/>
      <c r="AC10" s="83"/>
      <c r="AD10" s="83"/>
      <c r="AE10" s="83"/>
      <c r="AF10" s="83"/>
      <c r="AG10" s="83"/>
      <c r="AH10" s="83"/>
      <c r="AI10" s="83"/>
      <c r="AJ10" s="83"/>
      <c r="AK10" s="83"/>
    </row>
    <row r="11" spans="1:37">
      <c r="A11" s="83"/>
      <c r="B11" s="100"/>
      <c r="C11" s="100"/>
      <c r="D11" s="100"/>
      <c r="E11" s="83"/>
      <c r="F11" s="83"/>
      <c r="G11" s="83"/>
      <c r="H11" s="83"/>
      <c r="I11" s="83"/>
      <c r="J11" s="83"/>
      <c r="K11" s="83"/>
      <c r="L11" s="83"/>
      <c r="M11" s="83"/>
      <c r="N11" s="83"/>
      <c r="O11" s="83"/>
      <c r="P11" s="83"/>
      <c r="Q11" s="83"/>
      <c r="R11" s="83"/>
      <c r="S11" s="83"/>
      <c r="T11" s="83"/>
      <c r="U11" s="83"/>
      <c r="V11" s="83"/>
      <c r="W11" s="83"/>
      <c r="X11" s="83"/>
      <c r="Y11" s="83"/>
      <c r="Z11" s="83"/>
      <c r="AA11" s="83"/>
      <c r="AB11" s="83"/>
      <c r="AC11" s="83"/>
      <c r="AD11" s="83"/>
      <c r="AE11" s="83"/>
      <c r="AF11" s="83"/>
      <c r="AG11" s="83"/>
      <c r="AH11" s="83"/>
      <c r="AI11" s="83"/>
      <c r="AJ11" s="83"/>
      <c r="AK11" s="83"/>
    </row>
    <row r="12" spans="1:37">
      <c r="A12" s="83"/>
      <c r="B12" s="100"/>
      <c r="C12" s="100"/>
      <c r="D12" s="100"/>
      <c r="E12" s="83"/>
      <c r="F12" s="83"/>
      <c r="G12" s="83"/>
      <c r="H12" s="83"/>
      <c r="I12" s="83"/>
      <c r="J12" s="83"/>
      <c r="K12" s="83"/>
      <c r="L12" s="83"/>
      <c r="M12" s="83"/>
      <c r="N12" s="83"/>
      <c r="O12" s="83"/>
      <c r="P12" s="83"/>
      <c r="Q12" s="83"/>
      <c r="R12" s="83"/>
      <c r="S12" s="83"/>
      <c r="T12" s="83"/>
      <c r="U12" s="83"/>
      <c r="V12" s="83"/>
      <c r="W12" s="83"/>
      <c r="X12" s="83"/>
      <c r="Y12" s="83"/>
      <c r="Z12" s="83"/>
      <c r="AA12" s="83"/>
      <c r="AB12" s="83"/>
      <c r="AC12" s="83"/>
      <c r="AD12" s="83"/>
      <c r="AE12" s="83"/>
      <c r="AF12" s="83"/>
      <c r="AG12" s="83"/>
      <c r="AH12" s="83"/>
      <c r="AI12" s="83"/>
      <c r="AJ12" s="83"/>
      <c r="AK12" s="83"/>
    </row>
    <row r="13" spans="1:37">
      <c r="A13" s="83"/>
      <c r="B13" s="100"/>
      <c r="C13" s="100"/>
      <c r="D13" s="100"/>
      <c r="E13" s="83"/>
      <c r="F13" s="83"/>
      <c r="G13" s="83"/>
      <c r="H13" s="83"/>
      <c r="I13" s="83"/>
      <c r="J13" s="83"/>
      <c r="K13" s="83"/>
      <c r="L13" s="83"/>
      <c r="M13" s="83"/>
      <c r="N13" s="83"/>
      <c r="O13" s="83"/>
      <c r="P13" s="83"/>
      <c r="Q13" s="83"/>
      <c r="R13" s="83"/>
      <c r="S13" s="83"/>
      <c r="T13" s="83"/>
      <c r="U13" s="83"/>
      <c r="V13" s="83"/>
      <c r="W13" s="83"/>
      <c r="X13" s="83"/>
      <c r="Y13" s="83"/>
      <c r="Z13" s="83"/>
      <c r="AA13" s="83"/>
      <c r="AB13" s="83"/>
      <c r="AC13" s="83"/>
      <c r="AD13" s="83"/>
      <c r="AE13" s="83"/>
      <c r="AF13" s="83"/>
      <c r="AG13" s="83"/>
      <c r="AH13" s="83"/>
      <c r="AI13" s="83"/>
      <c r="AJ13" s="83"/>
      <c r="AK13" s="83"/>
    </row>
    <row r="14" spans="1:37">
      <c r="A14" s="83"/>
      <c r="B14" s="100"/>
      <c r="C14" s="100"/>
      <c r="D14" s="100"/>
      <c r="E14" s="83"/>
      <c r="F14" s="83"/>
      <c r="G14" s="83"/>
      <c r="H14" s="83"/>
      <c r="I14" s="83"/>
      <c r="J14" s="83"/>
      <c r="K14" s="83"/>
      <c r="L14" s="83"/>
      <c r="M14" s="83"/>
      <c r="N14" s="83"/>
      <c r="O14" s="83"/>
      <c r="P14" s="83"/>
      <c r="Q14" s="83"/>
      <c r="R14" s="83"/>
      <c r="S14" s="83"/>
      <c r="T14" s="83"/>
      <c r="U14" s="83"/>
      <c r="V14" s="83"/>
      <c r="W14" s="83"/>
      <c r="X14" s="83"/>
      <c r="Y14" s="83"/>
      <c r="Z14" s="83"/>
      <c r="AA14" s="83"/>
      <c r="AB14" s="83"/>
      <c r="AC14" s="83"/>
      <c r="AD14" s="83"/>
      <c r="AE14" s="83"/>
      <c r="AF14" s="83"/>
      <c r="AG14" s="83"/>
      <c r="AH14" s="83"/>
      <c r="AI14" s="83"/>
      <c r="AJ14" s="83"/>
      <c r="AK14" s="83"/>
    </row>
    <row r="15" spans="1:37">
      <c r="A15" s="83"/>
      <c r="B15" s="100"/>
      <c r="C15" s="100"/>
      <c r="D15" s="100"/>
      <c r="E15" s="83"/>
      <c r="F15" s="83"/>
      <c r="G15" s="83"/>
      <c r="H15" s="83"/>
      <c r="I15" s="83"/>
      <c r="J15" s="83"/>
      <c r="K15" s="83"/>
      <c r="L15" s="83"/>
      <c r="M15" s="83"/>
      <c r="N15" s="83"/>
      <c r="O15" s="83"/>
      <c r="P15" s="83"/>
      <c r="Q15" s="83"/>
      <c r="R15" s="83"/>
      <c r="S15" s="83"/>
      <c r="T15" s="83"/>
      <c r="U15" s="83"/>
      <c r="V15" s="83"/>
      <c r="W15" s="83"/>
      <c r="X15" s="83"/>
      <c r="Y15" s="83"/>
      <c r="Z15" s="83"/>
      <c r="AA15" s="83"/>
      <c r="AB15" s="83"/>
      <c r="AC15" s="83"/>
      <c r="AD15" s="83"/>
      <c r="AE15" s="83"/>
      <c r="AF15" s="83"/>
      <c r="AG15" s="83"/>
      <c r="AH15" s="83"/>
      <c r="AI15" s="83"/>
      <c r="AJ15" s="83"/>
      <c r="AK15" s="83"/>
    </row>
    <row r="16" spans="1:37">
      <c r="A16" s="83"/>
      <c r="B16" s="100"/>
      <c r="C16" s="100"/>
      <c r="D16" s="100"/>
      <c r="E16" s="83"/>
      <c r="F16" s="83"/>
      <c r="G16" s="83"/>
      <c r="H16" s="83"/>
      <c r="I16" s="83"/>
      <c r="J16" s="83"/>
      <c r="K16" s="83"/>
      <c r="L16" s="83"/>
      <c r="M16" s="83"/>
      <c r="N16" s="83"/>
      <c r="O16" s="83"/>
      <c r="P16" s="83"/>
      <c r="Q16" s="83"/>
      <c r="R16" s="83"/>
      <c r="S16" s="83"/>
      <c r="T16" s="83"/>
      <c r="U16" s="83"/>
      <c r="V16" s="83"/>
      <c r="W16" s="83"/>
      <c r="X16" s="83"/>
      <c r="Y16" s="83"/>
      <c r="Z16" s="83"/>
      <c r="AA16" s="83"/>
      <c r="AB16" s="83"/>
      <c r="AC16" s="83"/>
      <c r="AD16" s="83"/>
      <c r="AE16" s="83"/>
      <c r="AF16" s="83"/>
      <c r="AG16" s="83"/>
      <c r="AH16" s="83"/>
      <c r="AI16" s="83"/>
      <c r="AJ16" s="83"/>
      <c r="AK16" s="83"/>
    </row>
    <row r="17" spans="1:37">
      <c r="A17" s="83"/>
      <c r="B17" s="100"/>
      <c r="C17" s="100"/>
      <c r="D17" s="100"/>
      <c r="E17" s="83"/>
      <c r="F17" s="83"/>
      <c r="G17" s="83"/>
      <c r="H17" s="83"/>
      <c r="I17" s="83"/>
      <c r="J17" s="83"/>
      <c r="K17" s="83"/>
      <c r="L17" s="83"/>
      <c r="M17" s="83"/>
      <c r="N17" s="83"/>
      <c r="O17" s="83"/>
      <c r="P17" s="83"/>
      <c r="Q17" s="83"/>
      <c r="R17" s="83"/>
      <c r="S17" s="83"/>
      <c r="T17" s="83"/>
      <c r="U17" s="83"/>
      <c r="V17" s="83"/>
      <c r="W17" s="83"/>
      <c r="X17" s="83"/>
      <c r="Y17" s="83"/>
      <c r="Z17" s="83"/>
      <c r="AA17" s="83"/>
      <c r="AB17" s="83"/>
      <c r="AC17" s="83"/>
      <c r="AD17" s="83"/>
      <c r="AE17" s="83"/>
      <c r="AF17" s="83"/>
      <c r="AG17" s="83"/>
      <c r="AH17" s="83"/>
      <c r="AI17" s="83"/>
      <c r="AJ17" s="83"/>
      <c r="AK17" s="83"/>
    </row>
    <row r="18" spans="1:37">
      <c r="A18" s="83"/>
      <c r="B18" s="100"/>
      <c r="C18" s="100"/>
      <c r="D18" s="100"/>
      <c r="E18" s="83"/>
      <c r="F18" s="83"/>
      <c r="G18" s="83"/>
      <c r="H18" s="83"/>
      <c r="I18" s="83"/>
      <c r="J18" s="83"/>
      <c r="K18" s="83"/>
      <c r="L18" s="83"/>
      <c r="M18" s="83"/>
      <c r="N18" s="83"/>
      <c r="O18" s="83"/>
      <c r="P18" s="83"/>
      <c r="Q18" s="83"/>
      <c r="R18" s="83"/>
      <c r="S18" s="83"/>
      <c r="T18" s="83"/>
      <c r="U18" s="83"/>
      <c r="V18" s="83"/>
      <c r="W18" s="83"/>
      <c r="X18" s="83"/>
      <c r="Y18" s="83"/>
      <c r="Z18" s="83"/>
      <c r="AA18" s="83"/>
      <c r="AB18" s="83"/>
      <c r="AC18" s="83"/>
      <c r="AD18" s="83"/>
      <c r="AE18" s="83"/>
      <c r="AF18" s="83"/>
      <c r="AG18" s="83"/>
      <c r="AH18" s="83"/>
      <c r="AI18" s="83"/>
      <c r="AJ18" s="83"/>
      <c r="AK18" s="83"/>
    </row>
    <row r="19" spans="1:37">
      <c r="A19" s="83"/>
      <c r="B19" s="83"/>
      <c r="C19" s="83"/>
      <c r="D19" s="83"/>
      <c r="E19" s="83"/>
      <c r="F19" s="83"/>
      <c r="G19" s="83"/>
      <c r="H19" s="83"/>
      <c r="I19" s="83"/>
      <c r="J19" s="83"/>
      <c r="K19" s="83"/>
      <c r="L19" s="83"/>
      <c r="M19" s="83"/>
      <c r="N19" s="83"/>
      <c r="O19" s="83"/>
      <c r="P19" s="83"/>
      <c r="Q19" s="83"/>
      <c r="R19" s="83"/>
      <c r="S19" s="83"/>
      <c r="T19" s="83"/>
      <c r="U19" s="83"/>
      <c r="V19" s="83"/>
      <c r="W19" s="83"/>
      <c r="X19" s="83"/>
      <c r="Y19" s="83"/>
      <c r="Z19" s="83"/>
      <c r="AA19" s="83"/>
      <c r="AB19" s="83"/>
      <c r="AC19" s="83"/>
      <c r="AD19" s="83"/>
      <c r="AE19" s="83"/>
      <c r="AF19" s="83"/>
      <c r="AG19" s="83"/>
      <c r="AH19" s="83"/>
      <c r="AI19" s="83"/>
      <c r="AJ19" s="83"/>
      <c r="AK19" s="83"/>
    </row>
    <row r="20" spans="1:37">
      <c r="A20" s="83"/>
      <c r="B20" s="83"/>
      <c r="C20" s="83"/>
      <c r="D20" s="83"/>
      <c r="E20" s="83"/>
      <c r="F20" s="83"/>
      <c r="G20" s="83"/>
      <c r="H20" s="83"/>
      <c r="I20" s="83"/>
      <c r="J20" s="83"/>
      <c r="K20" s="83"/>
      <c r="L20" s="83"/>
      <c r="M20" s="83"/>
      <c r="N20" s="83"/>
      <c r="O20" s="83"/>
      <c r="P20" s="83"/>
      <c r="Q20" s="83"/>
      <c r="R20" s="83"/>
      <c r="S20" s="83"/>
      <c r="T20" s="83"/>
      <c r="U20" s="83"/>
      <c r="V20" s="83"/>
      <c r="W20" s="83"/>
      <c r="X20" s="83"/>
      <c r="Y20" s="83"/>
      <c r="Z20" s="83"/>
      <c r="AA20" s="83"/>
      <c r="AB20" s="83"/>
      <c r="AC20" s="83"/>
      <c r="AD20" s="83"/>
      <c r="AE20" s="83"/>
      <c r="AF20" s="83"/>
      <c r="AG20" s="83"/>
      <c r="AH20" s="83"/>
      <c r="AI20" s="83"/>
      <c r="AJ20" s="83"/>
      <c r="AK20" s="83"/>
    </row>
    <row r="21" spans="1:37">
      <c r="A21" s="83"/>
      <c r="B21" s="83"/>
      <c r="C21" s="83"/>
      <c r="D21" s="83"/>
      <c r="E21" s="83"/>
      <c r="F21" s="83"/>
      <c r="G21" s="83"/>
      <c r="H21" s="83"/>
      <c r="I21" s="83"/>
      <c r="J21" s="83"/>
      <c r="K21" s="83"/>
      <c r="L21" s="83"/>
      <c r="M21" s="83"/>
      <c r="N21" s="83"/>
      <c r="O21" s="83"/>
      <c r="P21" s="83"/>
      <c r="Q21" s="83"/>
      <c r="R21" s="83"/>
      <c r="S21" s="83"/>
      <c r="T21" s="83"/>
      <c r="U21" s="83"/>
      <c r="V21" s="83"/>
      <c r="W21" s="83"/>
      <c r="X21" s="83"/>
      <c r="Y21" s="83"/>
      <c r="Z21" s="83"/>
      <c r="AA21" s="83"/>
      <c r="AB21" s="83"/>
      <c r="AC21" s="83"/>
      <c r="AD21" s="83"/>
      <c r="AE21" s="83"/>
      <c r="AF21" s="83"/>
      <c r="AG21" s="83"/>
      <c r="AH21" s="83"/>
      <c r="AI21" s="83"/>
      <c r="AJ21" s="83"/>
      <c r="AK21" s="83"/>
    </row>
    <row r="22" spans="1:37">
      <c r="A22" s="83"/>
      <c r="B22" s="83"/>
      <c r="C22" s="83"/>
      <c r="D22" s="83"/>
      <c r="E22" s="83"/>
      <c r="F22" s="83"/>
      <c r="G22" s="83"/>
      <c r="H22" s="83"/>
      <c r="I22" s="83"/>
      <c r="J22" s="83"/>
      <c r="K22" s="83"/>
      <c r="L22" s="83"/>
      <c r="M22" s="83"/>
      <c r="N22" s="83"/>
      <c r="O22" s="83"/>
      <c r="P22" s="83"/>
      <c r="Q22" s="83"/>
      <c r="R22" s="83"/>
      <c r="S22" s="83"/>
      <c r="T22" s="83"/>
      <c r="U22" s="83"/>
      <c r="V22" s="83"/>
      <c r="W22" s="83"/>
      <c r="X22" s="83"/>
      <c r="Y22" s="83"/>
      <c r="Z22" s="83"/>
      <c r="AA22" s="83"/>
      <c r="AB22" s="83"/>
      <c r="AC22" s="83"/>
      <c r="AD22" s="83"/>
      <c r="AE22" s="83"/>
      <c r="AF22" s="83"/>
      <c r="AG22" s="83"/>
      <c r="AH22" s="83"/>
      <c r="AI22" s="83"/>
      <c r="AJ22" s="83"/>
      <c r="AK22" s="83"/>
    </row>
    <row r="23" spans="1:37">
      <c r="A23" s="83"/>
      <c r="B23" s="83"/>
      <c r="C23" s="83"/>
      <c r="D23" s="83"/>
      <c r="E23" s="83"/>
      <c r="F23" s="83"/>
      <c r="G23" s="83"/>
      <c r="H23" s="83"/>
      <c r="I23" s="83"/>
      <c r="J23" s="83"/>
      <c r="K23" s="83"/>
      <c r="L23" s="83"/>
      <c r="M23" s="83"/>
      <c r="N23" s="83"/>
      <c r="O23" s="83"/>
      <c r="P23" s="83"/>
      <c r="Q23" s="83"/>
      <c r="R23" s="83"/>
      <c r="S23" s="83"/>
      <c r="T23" s="83"/>
      <c r="U23" s="83"/>
      <c r="V23" s="83"/>
      <c r="W23" s="83"/>
      <c r="X23" s="83"/>
      <c r="Y23" s="83"/>
      <c r="Z23" s="83"/>
      <c r="AA23" s="83"/>
      <c r="AB23" s="83"/>
      <c r="AC23" s="83"/>
      <c r="AD23" s="83"/>
      <c r="AE23" s="83"/>
      <c r="AF23" s="83"/>
      <c r="AG23" s="83"/>
      <c r="AH23" s="83"/>
      <c r="AI23" s="83"/>
      <c r="AJ23" s="83"/>
      <c r="AK23" s="83"/>
    </row>
    <row r="24" spans="1:37">
      <c r="A24" s="83"/>
      <c r="B24" s="83"/>
      <c r="C24" s="83"/>
      <c r="D24" s="83"/>
      <c r="E24" s="83"/>
      <c r="F24" s="83"/>
      <c r="G24" s="83"/>
      <c r="H24" s="83"/>
      <c r="I24" s="83"/>
      <c r="J24" s="83"/>
      <c r="K24" s="83"/>
      <c r="L24" s="83"/>
      <c r="M24" s="83"/>
      <c r="N24" s="83"/>
      <c r="O24" s="83"/>
      <c r="P24" s="83"/>
      <c r="Q24" s="83"/>
      <c r="R24" s="83"/>
      <c r="S24" s="83"/>
      <c r="T24" s="83"/>
      <c r="U24" s="83"/>
      <c r="V24" s="83"/>
      <c r="W24" s="83"/>
      <c r="X24" s="83"/>
      <c r="Y24" s="83"/>
      <c r="Z24" s="83"/>
      <c r="AA24" s="83"/>
      <c r="AB24" s="83"/>
      <c r="AC24" s="83"/>
      <c r="AD24" s="83"/>
      <c r="AE24" s="83"/>
      <c r="AF24" s="83"/>
      <c r="AG24" s="83"/>
      <c r="AH24" s="83"/>
      <c r="AI24" s="83"/>
      <c r="AJ24" s="83"/>
      <c r="AK24" s="83"/>
    </row>
    <row r="25" spans="1:37">
      <c r="A25" s="83"/>
      <c r="B25" s="83"/>
      <c r="C25" s="83"/>
      <c r="D25" s="83"/>
      <c r="E25" s="83"/>
      <c r="F25" s="83"/>
      <c r="G25" s="83"/>
      <c r="H25" s="83"/>
      <c r="I25" s="83"/>
      <c r="J25" s="83"/>
      <c r="K25" s="83"/>
      <c r="L25" s="83"/>
      <c r="M25" s="83"/>
      <c r="N25" s="83"/>
      <c r="O25" s="83"/>
      <c r="P25" s="83"/>
      <c r="Q25" s="83"/>
      <c r="R25" s="83"/>
      <c r="S25" s="83"/>
      <c r="T25" s="83"/>
      <c r="U25" s="83"/>
      <c r="V25" s="83"/>
      <c r="W25" s="83"/>
      <c r="X25" s="83"/>
      <c r="Y25" s="83"/>
      <c r="Z25" s="83"/>
      <c r="AA25" s="83"/>
      <c r="AB25" s="83"/>
      <c r="AC25" s="83"/>
      <c r="AD25" s="83"/>
      <c r="AE25" s="83"/>
      <c r="AF25" s="83"/>
      <c r="AG25" s="83"/>
      <c r="AH25" s="83"/>
      <c r="AI25" s="83"/>
      <c r="AJ25" s="83"/>
      <c r="AK25" s="83"/>
    </row>
    <row r="26" spans="1:37">
      <c r="A26" s="83"/>
      <c r="B26" s="83"/>
      <c r="C26" s="83"/>
      <c r="D26" s="83"/>
      <c r="E26" s="83"/>
      <c r="F26" s="83"/>
      <c r="G26" s="83"/>
      <c r="H26" s="83"/>
      <c r="I26" s="83"/>
      <c r="J26" s="83"/>
      <c r="K26" s="83"/>
      <c r="L26" s="83"/>
      <c r="M26" s="83"/>
      <c r="N26" s="83"/>
      <c r="O26" s="83"/>
      <c r="P26" s="83"/>
      <c r="Q26" s="83"/>
      <c r="R26" s="83"/>
      <c r="S26" s="83"/>
      <c r="T26" s="83"/>
      <c r="U26" s="83"/>
      <c r="V26" s="83"/>
      <c r="W26" s="83"/>
      <c r="X26" s="83"/>
      <c r="Y26" s="83"/>
      <c r="Z26" s="83"/>
      <c r="AA26" s="83"/>
      <c r="AB26" s="83"/>
      <c r="AC26" s="83"/>
      <c r="AD26" s="83"/>
      <c r="AE26" s="83"/>
      <c r="AF26" s="83"/>
      <c r="AG26" s="83"/>
      <c r="AH26" s="83"/>
      <c r="AI26" s="83"/>
      <c r="AJ26" s="83"/>
      <c r="AK26" s="83"/>
    </row>
    <row r="27" spans="1:37">
      <c r="A27" s="83"/>
      <c r="B27" s="83"/>
      <c r="C27" s="83"/>
      <c r="D27" s="83"/>
      <c r="E27" s="83"/>
      <c r="F27" s="83"/>
      <c r="G27" s="83"/>
      <c r="H27" s="83"/>
      <c r="I27" s="83"/>
      <c r="J27" s="83"/>
      <c r="K27" s="83"/>
      <c r="L27" s="83"/>
      <c r="M27" s="83"/>
      <c r="N27" s="83"/>
      <c r="O27" s="83"/>
      <c r="P27" s="83"/>
      <c r="Q27" s="83"/>
      <c r="R27" s="83"/>
      <c r="S27" s="83"/>
      <c r="T27" s="83"/>
      <c r="U27" s="83"/>
      <c r="V27" s="83"/>
      <c r="W27" s="83"/>
      <c r="X27" s="83"/>
      <c r="Y27" s="83"/>
      <c r="Z27" s="83"/>
      <c r="AA27" s="83"/>
      <c r="AB27" s="83"/>
      <c r="AC27" s="83"/>
      <c r="AD27" s="83"/>
      <c r="AE27" s="83"/>
      <c r="AF27" s="83"/>
      <c r="AG27" s="83"/>
      <c r="AH27" s="83"/>
      <c r="AI27" s="83"/>
      <c r="AJ27" s="83"/>
      <c r="AK27" s="83"/>
    </row>
    <row r="28" spans="1:37">
      <c r="A28" s="83"/>
      <c r="B28" s="83"/>
      <c r="C28" s="83"/>
      <c r="D28" s="83"/>
      <c r="E28" s="83"/>
      <c r="F28" s="83"/>
      <c r="G28" s="83"/>
      <c r="H28" s="83"/>
      <c r="I28" s="83"/>
      <c r="J28" s="83"/>
      <c r="K28" s="83"/>
      <c r="L28" s="83"/>
      <c r="M28" s="83"/>
      <c r="N28" s="83"/>
      <c r="O28" s="83"/>
      <c r="P28" s="83"/>
      <c r="Q28" s="83"/>
      <c r="R28" s="83"/>
      <c r="S28" s="83"/>
      <c r="T28" s="83"/>
      <c r="U28" s="83"/>
      <c r="V28" s="83"/>
      <c r="W28" s="83"/>
      <c r="X28" s="83"/>
      <c r="Y28" s="83"/>
      <c r="Z28" s="83"/>
      <c r="AA28" s="83"/>
      <c r="AB28" s="83"/>
      <c r="AC28" s="83"/>
      <c r="AD28" s="83"/>
      <c r="AE28" s="83"/>
      <c r="AF28" s="83"/>
      <c r="AG28" s="83"/>
      <c r="AH28" s="83"/>
      <c r="AI28" s="83"/>
      <c r="AJ28" s="83"/>
      <c r="AK28" s="83"/>
    </row>
    <row r="29" spans="1:37">
      <c r="A29" s="83"/>
      <c r="B29" s="83"/>
      <c r="C29" s="83"/>
      <c r="D29" s="83"/>
      <c r="E29" s="83"/>
      <c r="F29" s="83"/>
      <c r="G29" s="83"/>
      <c r="H29" s="83"/>
      <c r="I29" s="83"/>
      <c r="J29" s="83"/>
      <c r="K29" s="83"/>
      <c r="L29" s="83"/>
      <c r="M29" s="83"/>
      <c r="N29" s="83"/>
      <c r="O29" s="83"/>
      <c r="P29" s="83"/>
      <c r="Q29" s="83"/>
      <c r="R29" s="83"/>
      <c r="S29" s="83"/>
      <c r="T29" s="83"/>
      <c r="U29" s="83"/>
      <c r="V29" s="83"/>
      <c r="W29" s="83"/>
      <c r="X29" s="83"/>
      <c r="Y29" s="83"/>
      <c r="Z29" s="83"/>
      <c r="AA29" s="83"/>
      <c r="AB29" s="83"/>
      <c r="AC29" s="83"/>
      <c r="AD29" s="83"/>
      <c r="AE29" s="83"/>
      <c r="AF29" s="83"/>
      <c r="AG29" s="83"/>
      <c r="AH29" s="83"/>
      <c r="AI29" s="83"/>
      <c r="AJ29" s="83"/>
      <c r="AK29" s="83"/>
    </row>
    <row r="30" spans="1:37">
      <c r="A30" s="83"/>
      <c r="B30" s="83"/>
      <c r="C30" s="83"/>
      <c r="D30" s="83"/>
      <c r="E30" s="83"/>
      <c r="F30" s="83"/>
      <c r="G30" s="83"/>
      <c r="H30" s="83"/>
      <c r="I30" s="83"/>
      <c r="J30" s="83"/>
      <c r="K30" s="83"/>
      <c r="L30" s="83"/>
      <c r="M30" s="83"/>
      <c r="N30" s="83"/>
      <c r="O30" s="83"/>
      <c r="P30" s="83"/>
      <c r="Q30" s="83"/>
      <c r="R30" s="83"/>
      <c r="S30" s="83"/>
      <c r="T30" s="83"/>
      <c r="U30" s="83"/>
      <c r="V30" s="83"/>
      <c r="W30" s="83"/>
      <c r="X30" s="83"/>
      <c r="Y30" s="83"/>
      <c r="Z30" s="83"/>
      <c r="AA30" s="83"/>
      <c r="AB30" s="83"/>
      <c r="AC30" s="83"/>
      <c r="AD30" s="83"/>
      <c r="AE30" s="83"/>
      <c r="AF30" s="83"/>
      <c r="AG30" s="83"/>
      <c r="AH30" s="83"/>
      <c r="AI30" s="83"/>
      <c r="AJ30" s="83"/>
      <c r="AK30" s="83"/>
    </row>
    <row r="31" spans="1:37">
      <c r="A31" s="83"/>
      <c r="B31" s="83"/>
      <c r="C31" s="83"/>
      <c r="D31" s="83"/>
      <c r="E31" s="83"/>
      <c r="F31" s="83"/>
      <c r="G31" s="83"/>
      <c r="H31" s="83"/>
      <c r="I31" s="83"/>
      <c r="J31" s="83"/>
      <c r="K31" s="83"/>
      <c r="L31" s="83"/>
      <c r="M31" s="83"/>
      <c r="N31" s="83"/>
      <c r="O31" s="83"/>
      <c r="P31" s="83"/>
      <c r="Q31" s="83"/>
      <c r="R31" s="83"/>
      <c r="S31" s="83"/>
      <c r="T31" s="83"/>
      <c r="U31" s="83"/>
      <c r="V31" s="83"/>
      <c r="W31" s="83"/>
      <c r="X31" s="83"/>
      <c r="Y31" s="83"/>
      <c r="Z31" s="83"/>
      <c r="AA31" s="83"/>
      <c r="AB31" s="83"/>
      <c r="AC31" s="83"/>
      <c r="AD31" s="83"/>
      <c r="AE31" s="83"/>
      <c r="AF31" s="83"/>
      <c r="AG31" s="83"/>
      <c r="AH31" s="83"/>
      <c r="AI31" s="83"/>
      <c r="AJ31" s="83"/>
      <c r="AK31" s="83"/>
    </row>
    <row r="32" spans="1:37">
      <c r="A32" s="83"/>
      <c r="B32" s="83"/>
      <c r="C32" s="83"/>
      <c r="D32" s="83"/>
      <c r="E32" s="83"/>
      <c r="F32" s="83"/>
      <c r="G32" s="83"/>
      <c r="H32" s="83"/>
      <c r="I32" s="83"/>
      <c r="J32" s="83"/>
      <c r="K32" s="83"/>
      <c r="L32" s="83"/>
      <c r="M32" s="83"/>
      <c r="N32" s="83"/>
      <c r="O32" s="83"/>
      <c r="P32" s="83"/>
      <c r="Q32" s="83"/>
      <c r="R32" s="83"/>
      <c r="S32" s="83"/>
      <c r="T32" s="83"/>
      <c r="U32" s="83"/>
      <c r="V32" s="83"/>
      <c r="W32" s="83"/>
      <c r="X32" s="83"/>
      <c r="Y32" s="83"/>
      <c r="Z32" s="83"/>
      <c r="AA32" s="83"/>
      <c r="AB32" s="83"/>
      <c r="AC32" s="83"/>
      <c r="AD32" s="83"/>
      <c r="AE32" s="83"/>
      <c r="AF32" s="83"/>
      <c r="AG32" s="83"/>
      <c r="AH32" s="83"/>
      <c r="AI32" s="83"/>
      <c r="AJ32" s="83"/>
      <c r="AK32" s="83"/>
    </row>
    <row r="33" spans="1:31">
      <c r="A33" s="83"/>
      <c r="E33" s="83"/>
      <c r="F33" s="83"/>
      <c r="G33" s="83"/>
      <c r="H33" s="83"/>
      <c r="I33" s="83"/>
      <c r="J33" s="83"/>
      <c r="K33" s="83"/>
      <c r="L33" s="83"/>
      <c r="M33" s="83"/>
      <c r="N33" s="83"/>
      <c r="O33" s="83"/>
      <c r="P33" s="83"/>
      <c r="Q33" s="83"/>
      <c r="R33" s="83"/>
      <c r="S33" s="83"/>
      <c r="T33" s="83"/>
      <c r="U33" s="83"/>
      <c r="V33" s="83"/>
      <c r="W33" s="83"/>
      <c r="X33" s="83"/>
      <c r="Y33" s="83"/>
      <c r="Z33" s="83"/>
      <c r="AA33" s="83"/>
      <c r="AB33" s="83"/>
      <c r="AC33" s="83"/>
      <c r="AD33" s="83"/>
      <c r="AE33" s="83"/>
    </row>
    <row r="34" spans="1:31">
      <c r="A34" s="83"/>
      <c r="E34" s="83"/>
      <c r="F34" s="83"/>
      <c r="G34" s="83"/>
      <c r="H34" s="83"/>
      <c r="I34" s="83"/>
      <c r="J34" s="83"/>
      <c r="K34" s="83"/>
      <c r="L34" s="83"/>
      <c r="M34" s="83"/>
      <c r="N34" s="83"/>
      <c r="O34" s="83"/>
      <c r="P34" s="83"/>
      <c r="Q34" s="83"/>
      <c r="R34" s="83"/>
      <c r="S34" s="83"/>
      <c r="T34" s="83"/>
      <c r="U34" s="83"/>
      <c r="V34" s="83"/>
      <c r="W34" s="83"/>
      <c r="X34" s="83"/>
      <c r="Y34" s="83"/>
      <c r="Z34" s="83"/>
      <c r="AA34" s="83"/>
      <c r="AB34" s="83"/>
      <c r="AC34" s="83"/>
      <c r="AD34" s="83"/>
      <c r="AE34" s="83"/>
    </row>
    <row r="35" spans="1:31">
      <c r="A35" s="83"/>
    </row>
    <row r="36" spans="1:31">
      <c r="A36" s="83"/>
    </row>
    <row r="37" spans="1:31">
      <c r="A37" s="83"/>
    </row>
    <row r="38" spans="1:31">
      <c r="A38" s="83"/>
    </row>
    <row r="39" spans="1:31">
      <c r="A39" s="83"/>
    </row>
    <row r="40" spans="1:31">
      <c r="A40" s="83"/>
    </row>
    <row r="41" spans="1:31">
      <c r="A41" s="83"/>
    </row>
    <row r="42" spans="1:31">
      <c r="A42" s="83"/>
    </row>
    <row r="43" spans="1:31">
      <c r="A43" s="83"/>
    </row>
    <row r="44" spans="1:31">
      <c r="A44" s="83"/>
    </row>
    <row r="45" spans="1:31">
      <c r="A45" s="83"/>
    </row>
    <row r="46" spans="1:31">
      <c r="A46" s="83"/>
    </row>
    <row r="47" spans="1:31">
      <c r="A47" s="83"/>
    </row>
    <row r="48" spans="1:31">
      <c r="A48" s="83"/>
    </row>
    <row r="49" spans="1:1">
      <c r="A49" s="83"/>
    </row>
    <row r="50" spans="1:1">
      <c r="A50" s="83"/>
    </row>
    <row r="51" spans="1:1">
      <c r="A51" s="83"/>
    </row>
    <row r="52" spans="1:1">
      <c r="A52" s="83"/>
    </row>
    <row r="53" spans="1:1">
      <c r="A53" s="83"/>
    </row>
    <row r="54" spans="1:1">
      <c r="A54" s="83"/>
    </row>
    <row r="55" spans="1:1">
      <c r="A55" s="83"/>
    </row>
  </sheetData>
  <mergeCells count="1">
    <mergeCell ref="B1:D1"/>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theme="6" tint="-0.249977111117893"/>
  </sheetPr>
  <dimension ref="A1:U232"/>
  <sheetViews>
    <sheetView zoomScale="60" zoomScaleNormal="60" workbookViewId="0">
      <selection activeCell="C5" sqref="C5"/>
    </sheetView>
  </sheetViews>
  <sheetFormatPr defaultColWidth="11.42578125" defaultRowHeight="15"/>
  <cols>
    <col min="2" max="2" width="40.42578125" customWidth="1"/>
    <col min="3" max="3" width="74.85546875" customWidth="1"/>
    <col min="4" max="4" width="135" bestFit="1" customWidth="1"/>
    <col min="5" max="5" width="144.7109375" bestFit="1" customWidth="1"/>
  </cols>
  <sheetData>
    <row r="1" spans="1:21" ht="33.75">
      <c r="A1" s="83"/>
      <c r="B1" s="547" t="s">
        <v>194</v>
      </c>
      <c r="C1" s="547"/>
      <c r="D1" s="547"/>
      <c r="E1" s="83"/>
      <c r="F1" s="83"/>
      <c r="G1" s="83"/>
      <c r="H1" s="83"/>
      <c r="I1" s="83"/>
      <c r="J1" s="83"/>
      <c r="K1" s="83"/>
      <c r="L1" s="83"/>
      <c r="M1" s="83"/>
      <c r="N1" s="83"/>
      <c r="O1" s="83"/>
      <c r="P1" s="83"/>
      <c r="Q1" s="83"/>
      <c r="R1" s="83"/>
      <c r="S1" s="83"/>
      <c r="T1" s="83"/>
      <c r="U1" s="83"/>
    </row>
    <row r="2" spans="1:21">
      <c r="A2" s="83"/>
      <c r="B2" s="83"/>
      <c r="C2" s="83"/>
      <c r="D2" s="83"/>
      <c r="E2" s="83"/>
      <c r="F2" s="83"/>
      <c r="G2" s="83"/>
      <c r="H2" s="83"/>
      <c r="I2" s="83"/>
      <c r="J2" s="83"/>
      <c r="K2" s="83"/>
      <c r="L2" s="83"/>
      <c r="M2" s="83"/>
      <c r="N2" s="83"/>
      <c r="O2" s="83"/>
      <c r="P2" s="83"/>
      <c r="Q2" s="83"/>
      <c r="R2" s="83"/>
      <c r="S2" s="83"/>
      <c r="T2" s="83"/>
      <c r="U2" s="83"/>
    </row>
    <row r="3" spans="1:21" ht="30">
      <c r="A3" s="83"/>
      <c r="B3" s="97"/>
      <c r="C3" s="36" t="s">
        <v>195</v>
      </c>
      <c r="D3" s="36" t="s">
        <v>196</v>
      </c>
      <c r="E3" s="83"/>
      <c r="F3" s="83"/>
      <c r="G3" s="83"/>
      <c r="H3" s="83"/>
      <c r="I3" s="83"/>
      <c r="J3" s="83"/>
      <c r="K3" s="83"/>
      <c r="L3" s="83"/>
      <c r="M3" s="83"/>
      <c r="N3" s="83"/>
      <c r="O3" s="83"/>
      <c r="P3" s="83"/>
      <c r="Q3" s="83"/>
      <c r="R3" s="83"/>
      <c r="S3" s="83"/>
      <c r="T3" s="83"/>
      <c r="U3" s="83"/>
    </row>
    <row r="4" spans="1:21" ht="33.75">
      <c r="A4" s="96" t="s">
        <v>197</v>
      </c>
      <c r="B4" s="39" t="s">
        <v>198</v>
      </c>
      <c r="C4" s="44" t="s">
        <v>199</v>
      </c>
      <c r="D4" s="37" t="s">
        <v>200</v>
      </c>
      <c r="E4" s="83"/>
      <c r="F4" s="83"/>
      <c r="G4" s="83"/>
      <c r="H4" s="83"/>
      <c r="I4" s="83"/>
      <c r="J4" s="83"/>
      <c r="K4" s="83"/>
      <c r="L4" s="83"/>
      <c r="M4" s="83"/>
      <c r="N4" s="83"/>
      <c r="O4" s="83"/>
      <c r="P4" s="83"/>
      <c r="Q4" s="83"/>
      <c r="R4" s="83"/>
      <c r="S4" s="83"/>
      <c r="T4" s="83"/>
      <c r="U4" s="83"/>
    </row>
    <row r="5" spans="1:21" ht="67.5">
      <c r="A5" s="96" t="s">
        <v>201</v>
      </c>
      <c r="B5" s="40" t="s">
        <v>202</v>
      </c>
      <c r="C5" s="45" t="s">
        <v>203</v>
      </c>
      <c r="D5" s="38" t="s">
        <v>204</v>
      </c>
      <c r="E5" s="83"/>
      <c r="F5" s="83"/>
      <c r="G5" s="83"/>
      <c r="H5" s="83"/>
      <c r="I5" s="83"/>
      <c r="J5" s="83"/>
      <c r="K5" s="83"/>
      <c r="L5" s="83"/>
      <c r="M5" s="83"/>
      <c r="N5" s="83"/>
      <c r="O5" s="83"/>
      <c r="P5" s="83"/>
      <c r="Q5" s="83"/>
      <c r="R5" s="83"/>
      <c r="S5" s="83"/>
      <c r="T5" s="83"/>
      <c r="U5" s="83"/>
    </row>
    <row r="6" spans="1:21" ht="67.5">
      <c r="A6" s="96" t="s">
        <v>172</v>
      </c>
      <c r="B6" s="41" t="s">
        <v>205</v>
      </c>
      <c r="C6" s="45" t="s">
        <v>206</v>
      </c>
      <c r="D6" s="38" t="s">
        <v>207</v>
      </c>
      <c r="E6" s="83"/>
      <c r="F6" s="83"/>
      <c r="G6" s="83"/>
      <c r="H6" s="83"/>
      <c r="I6" s="83"/>
      <c r="J6" s="83"/>
      <c r="K6" s="83"/>
      <c r="L6" s="83"/>
      <c r="M6" s="83"/>
      <c r="N6" s="83"/>
      <c r="O6" s="83"/>
      <c r="P6" s="83"/>
      <c r="Q6" s="83"/>
      <c r="R6" s="83"/>
      <c r="S6" s="83"/>
      <c r="T6" s="83"/>
      <c r="U6" s="83"/>
    </row>
    <row r="7" spans="1:21" ht="101.25">
      <c r="A7" s="96" t="s">
        <v>208</v>
      </c>
      <c r="B7" s="42" t="s">
        <v>209</v>
      </c>
      <c r="C7" s="45" t="s">
        <v>210</v>
      </c>
      <c r="D7" s="38" t="s">
        <v>211</v>
      </c>
      <c r="E7" s="83"/>
      <c r="F7" s="83"/>
      <c r="G7" s="83"/>
      <c r="H7" s="83"/>
      <c r="I7" s="83"/>
      <c r="J7" s="83"/>
      <c r="K7" s="83"/>
      <c r="L7" s="83"/>
      <c r="M7" s="83"/>
      <c r="N7" s="83"/>
      <c r="O7" s="83"/>
      <c r="P7" s="83"/>
      <c r="Q7" s="83"/>
      <c r="R7" s="83"/>
      <c r="S7" s="83"/>
      <c r="T7" s="83"/>
      <c r="U7" s="83"/>
    </row>
    <row r="8" spans="1:21" ht="67.5">
      <c r="A8" s="96" t="s">
        <v>212</v>
      </c>
      <c r="B8" s="43" t="s">
        <v>213</v>
      </c>
      <c r="C8" s="45" t="s">
        <v>214</v>
      </c>
      <c r="D8" s="38" t="s">
        <v>215</v>
      </c>
      <c r="E8" s="83"/>
      <c r="F8" s="83"/>
      <c r="G8" s="83"/>
      <c r="H8" s="83"/>
      <c r="I8" s="83"/>
      <c r="J8" s="83"/>
      <c r="K8" s="83"/>
      <c r="L8" s="83"/>
      <c r="M8" s="83"/>
      <c r="N8" s="83"/>
      <c r="O8" s="83"/>
      <c r="P8" s="83"/>
      <c r="Q8" s="83"/>
      <c r="R8" s="83"/>
      <c r="S8" s="83"/>
      <c r="T8" s="83"/>
      <c r="U8" s="83"/>
    </row>
    <row r="9" spans="1:21" ht="20.25">
      <c r="A9" s="96"/>
      <c r="B9" s="96"/>
      <c r="C9" s="98"/>
      <c r="D9" s="98"/>
      <c r="E9" s="83"/>
      <c r="F9" s="83"/>
      <c r="G9" s="83"/>
      <c r="H9" s="83"/>
      <c r="I9" s="83"/>
      <c r="J9" s="83"/>
      <c r="K9" s="83"/>
      <c r="L9" s="83"/>
      <c r="M9" s="83"/>
      <c r="N9" s="83"/>
      <c r="O9" s="83"/>
      <c r="P9" s="83"/>
      <c r="Q9" s="83"/>
      <c r="R9" s="83"/>
      <c r="S9" s="83"/>
      <c r="T9" s="83"/>
      <c r="U9" s="83"/>
    </row>
    <row r="10" spans="1:21" ht="16.5">
      <c r="A10" s="96"/>
      <c r="B10" s="99"/>
      <c r="C10" s="99"/>
      <c r="D10" s="99"/>
      <c r="E10" s="83"/>
      <c r="F10" s="83"/>
      <c r="G10" s="83"/>
      <c r="H10" s="83"/>
      <c r="I10" s="83"/>
      <c r="J10" s="83"/>
      <c r="K10" s="83"/>
      <c r="L10" s="83"/>
      <c r="M10" s="83"/>
      <c r="N10" s="83"/>
      <c r="O10" s="83"/>
      <c r="P10" s="83"/>
      <c r="Q10" s="83"/>
      <c r="R10" s="83"/>
      <c r="S10" s="83"/>
      <c r="T10" s="83"/>
      <c r="U10" s="83"/>
    </row>
    <row r="11" spans="1:21">
      <c r="A11" s="96"/>
      <c r="B11" s="96" t="s">
        <v>216</v>
      </c>
      <c r="C11" s="96" t="s">
        <v>217</v>
      </c>
      <c r="D11" s="96" t="s">
        <v>218</v>
      </c>
      <c r="E11" s="83"/>
      <c r="F11" s="83"/>
      <c r="G11" s="83"/>
      <c r="H11" s="83"/>
      <c r="I11" s="83"/>
      <c r="J11" s="83"/>
      <c r="K11" s="83"/>
      <c r="L11" s="83"/>
      <c r="M11" s="83"/>
      <c r="N11" s="83"/>
      <c r="O11" s="83"/>
      <c r="P11" s="83"/>
      <c r="Q11" s="83"/>
      <c r="R11" s="83"/>
      <c r="S11" s="83"/>
      <c r="T11" s="83"/>
      <c r="U11" s="83"/>
    </row>
    <row r="12" spans="1:21">
      <c r="A12" s="96"/>
      <c r="B12" s="96" t="s">
        <v>219</v>
      </c>
      <c r="C12" s="96" t="s">
        <v>220</v>
      </c>
      <c r="D12" s="96" t="s">
        <v>221</v>
      </c>
      <c r="E12" s="83"/>
      <c r="F12" s="83"/>
      <c r="G12" s="83"/>
      <c r="H12" s="83"/>
      <c r="I12" s="83"/>
      <c r="J12" s="83"/>
      <c r="K12" s="83"/>
      <c r="L12" s="83"/>
      <c r="M12" s="83"/>
      <c r="N12" s="83"/>
      <c r="O12" s="83"/>
      <c r="P12" s="83"/>
      <c r="Q12" s="83"/>
      <c r="R12" s="83"/>
      <c r="S12" s="83"/>
      <c r="T12" s="83"/>
      <c r="U12" s="83"/>
    </row>
    <row r="13" spans="1:21">
      <c r="A13" s="96"/>
      <c r="B13" s="96"/>
      <c r="C13" s="96" t="s">
        <v>222</v>
      </c>
      <c r="D13" s="96" t="s">
        <v>140</v>
      </c>
      <c r="E13" s="83"/>
      <c r="F13" s="83"/>
      <c r="G13" s="83"/>
      <c r="H13" s="83"/>
      <c r="I13" s="83"/>
      <c r="J13" s="83"/>
      <c r="K13" s="83"/>
      <c r="L13" s="83"/>
      <c r="M13" s="83"/>
      <c r="N13" s="83"/>
      <c r="O13" s="83"/>
      <c r="P13" s="83"/>
      <c r="Q13" s="83"/>
      <c r="R13" s="83"/>
      <c r="S13" s="83"/>
      <c r="T13" s="83"/>
      <c r="U13" s="83"/>
    </row>
    <row r="14" spans="1:21">
      <c r="A14" s="96"/>
      <c r="B14" s="96"/>
      <c r="C14" s="96" t="s">
        <v>223</v>
      </c>
      <c r="D14" s="96" t="s">
        <v>224</v>
      </c>
      <c r="E14" s="83"/>
      <c r="F14" s="83"/>
      <c r="G14" s="83"/>
      <c r="H14" s="83"/>
      <c r="I14" s="83"/>
      <c r="J14" s="83"/>
      <c r="K14" s="83"/>
      <c r="L14" s="83"/>
      <c r="M14" s="83"/>
      <c r="N14" s="83"/>
      <c r="O14" s="83"/>
      <c r="P14" s="83"/>
      <c r="Q14" s="83"/>
      <c r="R14" s="83"/>
      <c r="S14" s="83"/>
      <c r="T14" s="83"/>
      <c r="U14" s="83"/>
    </row>
    <row r="15" spans="1:21">
      <c r="A15" s="96"/>
      <c r="B15" s="96"/>
      <c r="C15" s="96" t="s">
        <v>225</v>
      </c>
      <c r="D15" s="96" t="s">
        <v>226</v>
      </c>
      <c r="E15" s="83"/>
      <c r="F15" s="83"/>
      <c r="G15" s="83"/>
      <c r="H15" s="83"/>
      <c r="I15" s="83"/>
      <c r="J15" s="83"/>
      <c r="K15" s="83"/>
      <c r="L15" s="83"/>
      <c r="M15" s="83"/>
      <c r="N15" s="83"/>
      <c r="O15" s="83"/>
      <c r="P15" s="83"/>
      <c r="Q15" s="83"/>
      <c r="R15" s="83"/>
      <c r="S15" s="83"/>
      <c r="T15" s="83"/>
      <c r="U15" s="83"/>
    </row>
    <row r="16" spans="1:21">
      <c r="A16" s="96"/>
      <c r="B16" s="96"/>
      <c r="C16" s="96"/>
      <c r="D16" s="96"/>
      <c r="E16" s="83"/>
      <c r="F16" s="83"/>
      <c r="G16" s="83"/>
      <c r="H16" s="83"/>
      <c r="I16" s="83"/>
      <c r="J16" s="83"/>
      <c r="K16" s="83"/>
      <c r="L16" s="83"/>
      <c r="M16" s="83"/>
      <c r="N16" s="83"/>
      <c r="O16" s="83"/>
    </row>
    <row r="17" spans="1:15">
      <c r="A17" s="96"/>
      <c r="B17" s="96"/>
      <c r="C17" s="96"/>
      <c r="D17" s="96"/>
      <c r="E17" s="83"/>
      <c r="F17" s="83"/>
      <c r="G17" s="83"/>
      <c r="H17" s="83"/>
      <c r="I17" s="83"/>
      <c r="J17" s="83"/>
      <c r="K17" s="83"/>
      <c r="L17" s="83"/>
      <c r="M17" s="83"/>
      <c r="N17" s="83"/>
      <c r="O17" s="83"/>
    </row>
    <row r="18" spans="1:15">
      <c r="A18" s="96"/>
      <c r="B18" s="100"/>
      <c r="C18" s="100"/>
      <c r="D18" s="100"/>
      <c r="E18" s="83"/>
      <c r="F18" s="83"/>
      <c r="G18" s="83"/>
      <c r="H18" s="83"/>
      <c r="I18" s="83"/>
      <c r="J18" s="83"/>
      <c r="K18" s="83"/>
      <c r="L18" s="83"/>
      <c r="M18" s="83"/>
      <c r="N18" s="83"/>
      <c r="O18" s="83"/>
    </row>
    <row r="19" spans="1:15">
      <c r="A19" s="96"/>
      <c r="B19" s="100"/>
      <c r="C19" s="100"/>
      <c r="D19" s="100"/>
      <c r="E19" s="83"/>
      <c r="F19" s="83"/>
      <c r="G19" s="83"/>
      <c r="H19" s="83"/>
      <c r="I19" s="83"/>
      <c r="J19" s="83"/>
      <c r="K19" s="83"/>
      <c r="L19" s="83"/>
      <c r="M19" s="83"/>
      <c r="N19" s="83"/>
      <c r="O19" s="83"/>
    </row>
    <row r="20" spans="1:15">
      <c r="A20" s="96"/>
      <c r="B20" s="100"/>
      <c r="C20" s="100"/>
      <c r="D20" s="100"/>
      <c r="E20" s="83"/>
      <c r="F20" s="83"/>
      <c r="G20" s="83"/>
      <c r="H20" s="83"/>
      <c r="I20" s="83"/>
      <c r="J20" s="83"/>
      <c r="K20" s="83"/>
      <c r="L20" s="83"/>
      <c r="M20" s="83"/>
      <c r="N20" s="83"/>
      <c r="O20" s="83"/>
    </row>
    <row r="21" spans="1:15">
      <c r="A21" s="96"/>
      <c r="B21" s="100"/>
      <c r="C21" s="100"/>
      <c r="D21" s="100"/>
      <c r="E21" s="83"/>
      <c r="F21" s="83"/>
      <c r="G21" s="83"/>
      <c r="H21" s="83"/>
      <c r="I21" s="83"/>
      <c r="J21" s="83"/>
      <c r="K21" s="83"/>
      <c r="L21" s="83"/>
      <c r="M21" s="83"/>
      <c r="N21" s="83"/>
      <c r="O21" s="83"/>
    </row>
    <row r="22" spans="1:15" ht="20.25">
      <c r="A22" s="96"/>
      <c r="B22" s="96"/>
      <c r="C22" s="98"/>
      <c r="D22" s="98"/>
      <c r="E22" s="83"/>
      <c r="F22" s="83"/>
      <c r="G22" s="83"/>
      <c r="H22" s="83"/>
      <c r="I22" s="83"/>
      <c r="J22" s="83"/>
      <c r="K22" s="83"/>
      <c r="L22" s="83"/>
      <c r="M22" s="83"/>
      <c r="N22" s="83"/>
      <c r="O22" s="83"/>
    </row>
    <row r="23" spans="1:15" ht="20.25">
      <c r="A23" s="96"/>
      <c r="B23" s="96"/>
      <c r="C23" s="98"/>
      <c r="D23" s="98"/>
      <c r="E23" s="83"/>
      <c r="F23" s="83"/>
      <c r="G23" s="83"/>
      <c r="H23" s="83"/>
      <c r="I23" s="83"/>
      <c r="J23" s="83"/>
      <c r="K23" s="83"/>
      <c r="L23" s="83"/>
      <c r="M23" s="83"/>
      <c r="N23" s="83"/>
      <c r="O23" s="83"/>
    </row>
    <row r="24" spans="1:15" ht="20.25">
      <c r="A24" s="96"/>
      <c r="B24" s="96"/>
      <c r="C24" s="98"/>
      <c r="D24" s="98"/>
      <c r="E24" s="83"/>
      <c r="F24" s="83"/>
      <c r="G24" s="83"/>
      <c r="H24" s="83"/>
      <c r="I24" s="83"/>
      <c r="J24" s="83"/>
      <c r="K24" s="83"/>
      <c r="L24" s="83"/>
      <c r="M24" s="83"/>
      <c r="N24" s="83"/>
      <c r="O24" s="83"/>
    </row>
    <row r="25" spans="1:15" ht="20.25">
      <c r="A25" s="96"/>
      <c r="B25" s="96"/>
      <c r="C25" s="98"/>
      <c r="D25" s="98"/>
      <c r="E25" s="83"/>
      <c r="F25" s="83"/>
      <c r="G25" s="83"/>
      <c r="H25" s="83"/>
      <c r="I25" s="83"/>
      <c r="J25" s="83"/>
      <c r="K25" s="83"/>
      <c r="L25" s="83"/>
      <c r="M25" s="83"/>
      <c r="N25" s="83"/>
      <c r="O25" s="83"/>
    </row>
    <row r="26" spans="1:15" ht="20.25">
      <c r="A26" s="96"/>
      <c r="B26" s="96"/>
      <c r="C26" s="98"/>
      <c r="D26" s="98"/>
      <c r="E26" s="83"/>
      <c r="F26" s="83"/>
      <c r="G26" s="83"/>
      <c r="H26" s="83"/>
      <c r="I26" s="83"/>
      <c r="J26" s="83"/>
      <c r="K26" s="83"/>
      <c r="L26" s="83"/>
      <c r="M26" s="83"/>
      <c r="N26" s="83"/>
      <c r="O26" s="83"/>
    </row>
    <row r="27" spans="1:15" ht="20.25">
      <c r="A27" s="96"/>
      <c r="B27" s="96"/>
      <c r="C27" s="98"/>
      <c r="D27" s="98"/>
      <c r="E27" s="83"/>
      <c r="F27" s="83"/>
      <c r="G27" s="83"/>
      <c r="H27" s="83"/>
      <c r="I27" s="83"/>
      <c r="J27" s="83"/>
      <c r="K27" s="83"/>
      <c r="L27" s="83"/>
      <c r="M27" s="83"/>
      <c r="N27" s="83"/>
      <c r="O27" s="83"/>
    </row>
    <row r="28" spans="1:15" ht="20.25">
      <c r="A28" s="96"/>
      <c r="B28" s="96"/>
      <c r="C28" s="98"/>
      <c r="D28" s="98"/>
      <c r="E28" s="83"/>
      <c r="F28" s="83"/>
      <c r="G28" s="83"/>
      <c r="H28" s="83"/>
      <c r="I28" s="83"/>
      <c r="J28" s="83"/>
      <c r="K28" s="83"/>
      <c r="L28" s="83"/>
      <c r="M28" s="83"/>
      <c r="N28" s="83"/>
      <c r="O28" s="83"/>
    </row>
    <row r="29" spans="1:15" ht="20.25">
      <c r="A29" s="96"/>
      <c r="B29" s="96"/>
      <c r="C29" s="98"/>
      <c r="D29" s="98"/>
      <c r="E29" s="83"/>
      <c r="F29" s="83"/>
      <c r="G29" s="83"/>
      <c r="H29" s="83"/>
      <c r="I29" s="83"/>
      <c r="J29" s="83"/>
      <c r="K29" s="83"/>
      <c r="L29" s="83"/>
      <c r="M29" s="83"/>
      <c r="N29" s="83"/>
      <c r="O29" s="83"/>
    </row>
    <row r="30" spans="1:15" ht="20.25">
      <c r="A30" s="96"/>
      <c r="B30" s="96"/>
      <c r="C30" s="98"/>
      <c r="D30" s="98"/>
      <c r="E30" s="83"/>
      <c r="F30" s="83"/>
      <c r="G30" s="83"/>
      <c r="H30" s="83"/>
      <c r="I30" s="83"/>
      <c r="J30" s="83"/>
      <c r="K30" s="83"/>
      <c r="L30" s="83"/>
      <c r="M30" s="83"/>
      <c r="N30" s="83"/>
      <c r="O30" s="83"/>
    </row>
    <row r="31" spans="1:15" ht="20.25">
      <c r="A31" s="96"/>
      <c r="B31" s="96"/>
      <c r="C31" s="98"/>
      <c r="D31" s="98"/>
      <c r="E31" s="83"/>
      <c r="F31" s="83"/>
      <c r="G31" s="83"/>
      <c r="H31" s="83"/>
      <c r="I31" s="83"/>
      <c r="J31" s="83"/>
      <c r="K31" s="83"/>
      <c r="L31" s="83"/>
      <c r="M31" s="83"/>
      <c r="N31" s="83"/>
      <c r="O31" s="83"/>
    </row>
    <row r="32" spans="1:15" ht="20.25">
      <c r="A32" s="96"/>
      <c r="B32" s="96"/>
      <c r="C32" s="98"/>
      <c r="D32" s="98"/>
      <c r="E32" s="83"/>
      <c r="F32" s="83"/>
      <c r="G32" s="83"/>
      <c r="H32" s="83"/>
      <c r="I32" s="83"/>
      <c r="J32" s="83"/>
      <c r="K32" s="83"/>
      <c r="L32" s="83"/>
      <c r="M32" s="83"/>
      <c r="N32" s="83"/>
      <c r="O32" s="83"/>
    </row>
    <row r="33" spans="1:15" ht="20.25">
      <c r="A33" s="96"/>
      <c r="B33" s="96"/>
      <c r="C33" s="98"/>
      <c r="D33" s="98"/>
      <c r="E33" s="83"/>
      <c r="F33" s="83"/>
      <c r="G33" s="83"/>
      <c r="H33" s="83"/>
      <c r="I33" s="83"/>
      <c r="J33" s="83"/>
      <c r="K33" s="83"/>
      <c r="L33" s="83"/>
      <c r="M33" s="83"/>
      <c r="N33" s="83"/>
      <c r="O33" s="83"/>
    </row>
    <row r="34" spans="1:15" ht="20.25">
      <c r="A34" s="96"/>
      <c r="B34" s="96"/>
      <c r="C34" s="98"/>
      <c r="D34" s="98"/>
      <c r="E34" s="83"/>
      <c r="F34" s="83"/>
      <c r="G34" s="83"/>
      <c r="H34" s="83"/>
      <c r="I34" s="83"/>
      <c r="J34" s="83"/>
      <c r="K34" s="83"/>
      <c r="L34" s="83"/>
      <c r="M34" s="83"/>
      <c r="N34" s="83"/>
      <c r="O34" s="83"/>
    </row>
    <row r="35" spans="1:15" ht="20.25">
      <c r="A35" s="96"/>
      <c r="B35" s="96"/>
      <c r="C35" s="98"/>
      <c r="D35" s="98"/>
      <c r="E35" s="83"/>
      <c r="F35" s="83"/>
      <c r="G35" s="83"/>
      <c r="H35" s="83"/>
      <c r="I35" s="83"/>
      <c r="J35" s="83"/>
      <c r="K35" s="83"/>
      <c r="L35" s="83"/>
      <c r="M35" s="83"/>
      <c r="N35" s="83"/>
      <c r="O35" s="83"/>
    </row>
    <row r="36" spans="1:15" ht="20.25">
      <c r="A36" s="96"/>
      <c r="B36" s="96"/>
      <c r="C36" s="98"/>
      <c r="D36" s="98"/>
      <c r="E36" s="83"/>
      <c r="F36" s="83"/>
      <c r="G36" s="83"/>
      <c r="H36" s="83"/>
      <c r="I36" s="83"/>
      <c r="J36" s="83"/>
      <c r="K36" s="83"/>
      <c r="L36" s="83"/>
      <c r="M36" s="83"/>
      <c r="N36" s="83"/>
      <c r="O36" s="83"/>
    </row>
    <row r="37" spans="1:15" ht="20.25">
      <c r="A37" s="96"/>
      <c r="B37" s="96"/>
      <c r="C37" s="98"/>
      <c r="D37" s="98"/>
      <c r="E37" s="83"/>
      <c r="F37" s="83"/>
      <c r="G37" s="83"/>
      <c r="H37" s="83"/>
      <c r="I37" s="83"/>
      <c r="J37" s="83"/>
      <c r="K37" s="83"/>
      <c r="L37" s="83"/>
      <c r="M37" s="83"/>
      <c r="N37" s="83"/>
      <c r="O37" s="83"/>
    </row>
    <row r="38" spans="1:15" ht="20.25">
      <c r="A38" s="96"/>
      <c r="B38" s="96"/>
      <c r="C38" s="98"/>
      <c r="D38" s="98"/>
      <c r="E38" s="83"/>
      <c r="F38" s="83"/>
      <c r="G38" s="83"/>
      <c r="H38" s="83"/>
      <c r="I38" s="83"/>
      <c r="J38" s="83"/>
      <c r="K38" s="83"/>
      <c r="L38" s="83"/>
      <c r="M38" s="83"/>
      <c r="N38" s="83"/>
      <c r="O38" s="83"/>
    </row>
    <row r="39" spans="1:15" ht="20.25">
      <c r="A39" s="96"/>
      <c r="B39" s="96"/>
      <c r="C39" s="98"/>
      <c r="D39" s="98"/>
      <c r="E39" s="83"/>
      <c r="F39" s="83"/>
      <c r="G39" s="83"/>
      <c r="H39" s="83"/>
      <c r="I39" s="83"/>
      <c r="J39" s="83"/>
      <c r="K39" s="83"/>
      <c r="L39" s="83"/>
      <c r="M39" s="83"/>
      <c r="N39" s="83"/>
      <c r="O39" s="83"/>
    </row>
    <row r="40" spans="1:15" ht="20.25">
      <c r="A40" s="96"/>
      <c r="B40" s="96"/>
      <c r="C40" s="98"/>
      <c r="D40" s="98"/>
      <c r="E40" s="83"/>
      <c r="F40" s="83"/>
      <c r="G40" s="83"/>
      <c r="H40" s="83"/>
      <c r="I40" s="83"/>
      <c r="J40" s="83"/>
      <c r="K40" s="83"/>
      <c r="L40" s="83"/>
      <c r="M40" s="83"/>
      <c r="N40" s="83"/>
      <c r="O40" s="83"/>
    </row>
    <row r="41" spans="1:15" ht="20.25">
      <c r="A41" s="96"/>
      <c r="B41" s="96"/>
      <c r="C41" s="98"/>
      <c r="D41" s="98"/>
      <c r="E41" s="83"/>
      <c r="F41" s="83"/>
      <c r="G41" s="83"/>
      <c r="H41" s="83"/>
      <c r="I41" s="83"/>
      <c r="J41" s="83"/>
      <c r="K41" s="83"/>
      <c r="L41" s="83"/>
      <c r="M41" s="83"/>
      <c r="N41" s="83"/>
      <c r="O41" s="83"/>
    </row>
    <row r="42" spans="1:15" ht="20.25">
      <c r="A42" s="96"/>
      <c r="B42" s="96"/>
      <c r="C42" s="98"/>
      <c r="D42" s="98"/>
      <c r="E42" s="83"/>
      <c r="F42" s="83"/>
      <c r="G42" s="83"/>
      <c r="H42" s="83"/>
      <c r="I42" s="83"/>
      <c r="J42" s="83"/>
      <c r="K42" s="83"/>
      <c r="L42" s="83"/>
      <c r="M42" s="83"/>
      <c r="N42" s="83"/>
      <c r="O42" s="83"/>
    </row>
    <row r="43" spans="1:15" ht="20.25">
      <c r="A43" s="96"/>
      <c r="B43" s="96"/>
      <c r="C43" s="98"/>
      <c r="D43" s="98"/>
      <c r="E43" s="83"/>
      <c r="F43" s="83"/>
      <c r="G43" s="83"/>
      <c r="H43" s="83"/>
      <c r="I43" s="83"/>
      <c r="J43" s="83"/>
      <c r="K43" s="83"/>
      <c r="L43" s="83"/>
      <c r="M43" s="83"/>
      <c r="N43" s="83"/>
      <c r="O43" s="83"/>
    </row>
    <row r="44" spans="1:15" ht="20.25">
      <c r="A44" s="96"/>
      <c r="B44" s="96"/>
      <c r="C44" s="98"/>
      <c r="D44" s="98"/>
      <c r="E44" s="83"/>
      <c r="F44" s="83"/>
      <c r="G44" s="83"/>
      <c r="H44" s="83"/>
      <c r="I44" s="83"/>
      <c r="J44" s="83"/>
      <c r="K44" s="83"/>
      <c r="L44" s="83"/>
      <c r="M44" s="83"/>
      <c r="N44" s="83"/>
      <c r="O44" s="83"/>
    </row>
    <row r="45" spans="1:15" ht="20.25">
      <c r="A45" s="96"/>
      <c r="B45" s="96"/>
      <c r="C45" s="98"/>
      <c r="D45" s="98"/>
      <c r="E45" s="83"/>
      <c r="F45" s="83"/>
      <c r="G45" s="83"/>
      <c r="H45" s="83"/>
      <c r="I45" s="83"/>
      <c r="J45" s="83"/>
      <c r="K45" s="83"/>
      <c r="L45" s="83"/>
      <c r="M45" s="83"/>
      <c r="N45" s="83"/>
      <c r="O45" s="83"/>
    </row>
    <row r="46" spans="1:15" ht="20.25">
      <c r="A46" s="96"/>
      <c r="B46" s="96"/>
      <c r="C46" s="98"/>
      <c r="D46" s="98"/>
      <c r="E46" s="83"/>
      <c r="F46" s="83"/>
      <c r="G46" s="83"/>
      <c r="H46" s="83"/>
      <c r="I46" s="83"/>
      <c r="J46" s="83"/>
      <c r="K46" s="83"/>
      <c r="L46" s="83"/>
      <c r="M46" s="83"/>
      <c r="N46" s="83"/>
      <c r="O46" s="83"/>
    </row>
    <row r="47" spans="1:15" ht="20.25">
      <c r="A47" s="96"/>
      <c r="B47" s="96"/>
      <c r="C47" s="98"/>
      <c r="D47" s="98"/>
      <c r="E47" s="83"/>
      <c r="F47" s="83"/>
      <c r="G47" s="83"/>
      <c r="H47" s="83"/>
      <c r="I47" s="83"/>
      <c r="J47" s="83"/>
      <c r="K47" s="83"/>
      <c r="L47" s="83"/>
      <c r="M47" s="83"/>
      <c r="N47" s="83"/>
      <c r="O47" s="83"/>
    </row>
    <row r="48" spans="1:15" ht="20.25">
      <c r="A48" s="96"/>
      <c r="B48" s="96"/>
      <c r="C48" s="98"/>
      <c r="D48" s="98"/>
      <c r="E48" s="83"/>
      <c r="F48" s="83"/>
      <c r="G48" s="83"/>
      <c r="H48" s="83"/>
      <c r="I48" s="83"/>
      <c r="J48" s="83"/>
      <c r="K48" s="83"/>
      <c r="L48" s="83"/>
      <c r="M48" s="83"/>
      <c r="N48" s="83"/>
      <c r="O48" s="83"/>
    </row>
    <row r="49" spans="1:15" ht="20.25">
      <c r="A49" s="96"/>
      <c r="B49" s="96"/>
      <c r="C49" s="98"/>
      <c r="D49" s="98"/>
      <c r="E49" s="83"/>
      <c r="F49" s="83"/>
      <c r="G49" s="83"/>
      <c r="H49" s="83"/>
      <c r="I49" s="83"/>
      <c r="J49" s="83"/>
      <c r="K49" s="83"/>
      <c r="L49" s="83"/>
      <c r="M49" s="83"/>
      <c r="N49" s="83"/>
      <c r="O49" s="83"/>
    </row>
    <row r="50" spans="1:15" ht="20.25">
      <c r="A50" s="96"/>
      <c r="B50" s="96"/>
      <c r="C50" s="98"/>
      <c r="D50" s="98"/>
      <c r="E50" s="83"/>
      <c r="F50" s="83"/>
      <c r="G50" s="83"/>
      <c r="H50" s="83"/>
      <c r="I50" s="83"/>
      <c r="J50" s="83"/>
      <c r="K50" s="83"/>
      <c r="L50" s="83"/>
      <c r="M50" s="83"/>
      <c r="N50" s="83"/>
      <c r="O50" s="83"/>
    </row>
    <row r="51" spans="1:15" ht="20.25">
      <c r="A51" s="96"/>
      <c r="B51" s="96"/>
      <c r="C51" s="98"/>
      <c r="D51" s="98"/>
      <c r="E51" s="83"/>
      <c r="F51" s="83"/>
      <c r="G51" s="83"/>
      <c r="H51" s="83"/>
      <c r="I51" s="83"/>
      <c r="J51" s="83"/>
      <c r="K51" s="83"/>
      <c r="L51" s="83"/>
      <c r="M51" s="83"/>
      <c r="N51" s="83"/>
      <c r="O51" s="83"/>
    </row>
    <row r="52" spans="1:15" ht="20.25">
      <c r="A52" s="96"/>
      <c r="B52" s="23"/>
      <c r="C52" s="34"/>
      <c r="D52" s="34"/>
    </row>
    <row r="53" spans="1:15" ht="20.25">
      <c r="A53" s="96"/>
      <c r="B53" s="23"/>
      <c r="C53" s="34"/>
      <c r="D53" s="34"/>
    </row>
    <row r="54" spans="1:15" ht="20.25">
      <c r="A54" s="96"/>
      <c r="B54" s="23"/>
      <c r="C54" s="34"/>
      <c r="D54" s="34"/>
    </row>
    <row r="55" spans="1:15" ht="20.25">
      <c r="A55" s="96"/>
      <c r="B55" s="23"/>
      <c r="C55" s="34"/>
      <c r="D55" s="34"/>
    </row>
    <row r="56" spans="1:15" ht="20.25">
      <c r="A56" s="96"/>
      <c r="B56" s="23"/>
      <c r="C56" s="34"/>
      <c r="D56" s="34"/>
    </row>
    <row r="57" spans="1:15" ht="20.25">
      <c r="A57" s="96"/>
      <c r="B57" s="23"/>
      <c r="C57" s="34"/>
      <c r="D57" s="34"/>
    </row>
    <row r="58" spans="1:15" ht="20.25">
      <c r="A58" s="96"/>
      <c r="B58" s="23"/>
      <c r="C58" s="34"/>
      <c r="D58" s="34"/>
    </row>
    <row r="59" spans="1:15" ht="20.25">
      <c r="A59" s="96"/>
      <c r="B59" s="23"/>
      <c r="C59" s="34"/>
      <c r="D59" s="34"/>
    </row>
    <row r="60" spans="1:15" ht="20.25">
      <c r="A60" s="96"/>
      <c r="B60" s="23"/>
      <c r="C60" s="34"/>
      <c r="D60" s="34"/>
    </row>
    <row r="61" spans="1:15" ht="20.25">
      <c r="A61" s="96"/>
      <c r="B61" s="23"/>
      <c r="C61" s="34"/>
      <c r="D61" s="34"/>
    </row>
    <row r="62" spans="1:15" ht="20.25">
      <c r="A62" s="96"/>
      <c r="B62" s="23"/>
      <c r="C62" s="34"/>
      <c r="D62" s="34"/>
    </row>
    <row r="63" spans="1:15" ht="20.25">
      <c r="A63" s="96"/>
      <c r="B63" s="23"/>
      <c r="C63" s="34"/>
      <c r="D63" s="34"/>
    </row>
    <row r="64" spans="1:15" ht="20.25">
      <c r="A64" s="96"/>
      <c r="B64" s="23"/>
      <c r="C64" s="34"/>
      <c r="D64" s="34"/>
    </row>
    <row r="65" spans="1:4" ht="20.25">
      <c r="A65" s="96"/>
      <c r="B65" s="23"/>
      <c r="C65" s="34"/>
      <c r="D65" s="34"/>
    </row>
    <row r="66" spans="1:4" ht="20.25">
      <c r="A66" s="96"/>
      <c r="B66" s="23"/>
      <c r="C66" s="34"/>
      <c r="D66" s="34"/>
    </row>
    <row r="67" spans="1:4" ht="20.25">
      <c r="A67" s="96"/>
      <c r="B67" s="23"/>
      <c r="C67" s="34"/>
      <c r="D67" s="34"/>
    </row>
    <row r="68" spans="1:4" ht="20.25">
      <c r="A68" s="96"/>
      <c r="B68" s="23"/>
      <c r="C68" s="34"/>
      <c r="D68" s="34"/>
    </row>
    <row r="69" spans="1:4" ht="20.25">
      <c r="A69" s="96"/>
      <c r="B69" s="23"/>
      <c r="C69" s="34"/>
      <c r="D69" s="34"/>
    </row>
    <row r="70" spans="1:4" ht="20.25">
      <c r="A70" s="96"/>
      <c r="B70" s="23"/>
      <c r="C70" s="34"/>
      <c r="D70" s="34"/>
    </row>
    <row r="71" spans="1:4" ht="20.25">
      <c r="A71" s="96"/>
      <c r="B71" s="23"/>
      <c r="C71" s="34"/>
      <c r="D71" s="34"/>
    </row>
    <row r="72" spans="1:4" ht="20.25">
      <c r="A72" s="96"/>
      <c r="B72" s="23"/>
      <c r="C72" s="34"/>
      <c r="D72" s="34"/>
    </row>
    <row r="73" spans="1:4" ht="20.25">
      <c r="A73" s="96"/>
      <c r="B73" s="23"/>
      <c r="C73" s="34"/>
      <c r="D73" s="34"/>
    </row>
    <row r="74" spans="1:4" ht="20.25">
      <c r="A74" s="96"/>
      <c r="B74" s="23"/>
      <c r="C74" s="34"/>
      <c r="D74" s="34"/>
    </row>
    <row r="75" spans="1:4" ht="20.25">
      <c r="A75" s="96"/>
      <c r="B75" s="23"/>
      <c r="C75" s="34"/>
      <c r="D75" s="34"/>
    </row>
    <row r="76" spans="1:4" ht="20.25">
      <c r="A76" s="96"/>
      <c r="B76" s="23"/>
      <c r="C76" s="34"/>
      <c r="D76" s="34"/>
    </row>
    <row r="77" spans="1:4" ht="20.25">
      <c r="A77" s="96"/>
      <c r="B77" s="23"/>
      <c r="C77" s="34"/>
      <c r="D77" s="34"/>
    </row>
    <row r="78" spans="1:4" ht="20.25">
      <c r="A78" s="96"/>
      <c r="B78" s="23"/>
      <c r="C78" s="34"/>
      <c r="D78" s="34"/>
    </row>
    <row r="79" spans="1:4" ht="20.25">
      <c r="A79" s="96"/>
      <c r="B79" s="23"/>
      <c r="C79" s="34"/>
      <c r="D79" s="34"/>
    </row>
    <row r="80" spans="1:4" ht="20.25">
      <c r="A80" s="96"/>
      <c r="B80" s="23"/>
      <c r="C80" s="34"/>
      <c r="D80" s="34"/>
    </row>
    <row r="81" spans="1:4" ht="20.25">
      <c r="A81" s="96"/>
      <c r="B81" s="23"/>
      <c r="C81" s="34"/>
      <c r="D81" s="34"/>
    </row>
    <row r="82" spans="1:4" ht="20.25">
      <c r="A82" s="96"/>
      <c r="B82" s="23"/>
      <c r="C82" s="34"/>
      <c r="D82" s="34"/>
    </row>
    <row r="83" spans="1:4" ht="20.25">
      <c r="A83" s="96"/>
      <c r="B83" s="23"/>
      <c r="C83" s="34"/>
      <c r="D83" s="34"/>
    </row>
    <row r="84" spans="1:4" ht="20.25">
      <c r="A84" s="96"/>
      <c r="B84" s="23"/>
      <c r="C84" s="34"/>
      <c r="D84" s="34"/>
    </row>
    <row r="85" spans="1:4" ht="20.25">
      <c r="A85" s="96"/>
      <c r="B85" s="23"/>
      <c r="C85" s="34"/>
      <c r="D85" s="34"/>
    </row>
    <row r="86" spans="1:4" ht="20.25">
      <c r="A86" s="96"/>
      <c r="B86" s="23"/>
      <c r="C86" s="34"/>
      <c r="D86" s="34"/>
    </row>
    <row r="87" spans="1:4" ht="20.25">
      <c r="A87" s="96"/>
      <c r="B87" s="23"/>
      <c r="C87" s="34"/>
      <c r="D87" s="34"/>
    </row>
    <row r="88" spans="1:4" ht="20.25">
      <c r="A88" s="96"/>
      <c r="B88" s="23"/>
      <c r="C88" s="34"/>
      <c r="D88" s="34"/>
    </row>
    <row r="89" spans="1:4" ht="20.25">
      <c r="A89" s="96"/>
      <c r="B89" s="23"/>
      <c r="C89" s="34"/>
      <c r="D89" s="34"/>
    </row>
    <row r="90" spans="1:4" ht="20.25">
      <c r="A90" s="96"/>
      <c r="B90" s="23"/>
      <c r="C90" s="34"/>
      <c r="D90" s="34"/>
    </row>
    <row r="91" spans="1:4" ht="20.25">
      <c r="A91" s="96"/>
      <c r="B91" s="23"/>
      <c r="C91" s="34"/>
      <c r="D91" s="34"/>
    </row>
    <row r="92" spans="1:4" ht="20.25">
      <c r="A92" s="96"/>
      <c r="B92" s="23"/>
      <c r="C92" s="34"/>
      <c r="D92" s="34"/>
    </row>
    <row r="93" spans="1:4" ht="20.25">
      <c r="A93" s="96"/>
      <c r="B93" s="23"/>
      <c r="C93" s="34"/>
      <c r="D93" s="34"/>
    </row>
    <row r="94" spans="1:4" ht="20.25">
      <c r="A94" s="96"/>
      <c r="B94" s="23"/>
      <c r="C94" s="34"/>
      <c r="D94" s="34"/>
    </row>
    <row r="95" spans="1:4" ht="20.25">
      <c r="A95" s="96"/>
      <c r="B95" s="23"/>
      <c r="C95" s="34"/>
      <c r="D95" s="34"/>
    </row>
    <row r="96" spans="1:4" ht="20.25">
      <c r="A96" s="96"/>
      <c r="B96" s="23"/>
      <c r="C96" s="34"/>
      <c r="D96" s="34"/>
    </row>
    <row r="97" spans="1:4" ht="20.25">
      <c r="A97" s="96"/>
      <c r="B97" s="23"/>
      <c r="C97" s="34"/>
      <c r="D97" s="34"/>
    </row>
    <row r="98" spans="1:4" ht="20.25">
      <c r="A98" s="96"/>
      <c r="B98" s="23"/>
      <c r="C98" s="34"/>
      <c r="D98" s="34"/>
    </row>
    <row r="99" spans="1:4" ht="20.25">
      <c r="A99" s="96"/>
      <c r="B99" s="23"/>
      <c r="C99" s="34"/>
      <c r="D99" s="34"/>
    </row>
    <row r="100" spans="1:4" ht="20.25">
      <c r="A100" s="96"/>
      <c r="B100" s="23"/>
      <c r="C100" s="34"/>
      <c r="D100" s="34"/>
    </row>
    <row r="101" spans="1:4" ht="20.25">
      <c r="A101" s="96"/>
      <c r="B101" s="23"/>
      <c r="C101" s="34"/>
      <c r="D101" s="34"/>
    </row>
    <row r="102" spans="1:4" ht="20.25">
      <c r="A102" s="96"/>
      <c r="B102" s="23"/>
      <c r="C102" s="34"/>
      <c r="D102" s="34"/>
    </row>
    <row r="103" spans="1:4" ht="20.25">
      <c r="A103" s="96"/>
      <c r="B103" s="23"/>
      <c r="C103" s="34"/>
      <c r="D103" s="34"/>
    </row>
    <row r="104" spans="1:4" ht="20.25">
      <c r="A104" s="96"/>
      <c r="B104" s="23"/>
      <c r="C104" s="34"/>
      <c r="D104" s="34"/>
    </row>
    <row r="105" spans="1:4" ht="20.25">
      <c r="A105" s="96"/>
      <c r="B105" s="23"/>
      <c r="C105" s="34"/>
      <c r="D105" s="34"/>
    </row>
    <row r="106" spans="1:4" ht="20.25">
      <c r="A106" s="96"/>
      <c r="B106" s="23"/>
      <c r="C106" s="34"/>
      <c r="D106" s="34"/>
    </row>
    <row r="107" spans="1:4" ht="20.25">
      <c r="A107" s="96"/>
      <c r="B107" s="23"/>
      <c r="C107" s="34"/>
      <c r="D107" s="34"/>
    </row>
    <row r="108" spans="1:4" ht="20.25">
      <c r="A108" s="96"/>
      <c r="B108" s="23"/>
      <c r="C108" s="34"/>
      <c r="D108" s="34"/>
    </row>
    <row r="109" spans="1:4" ht="20.25">
      <c r="A109" s="96"/>
      <c r="B109" s="23"/>
      <c r="C109" s="34"/>
      <c r="D109" s="34"/>
    </row>
    <row r="110" spans="1:4" ht="20.25">
      <c r="A110" s="96"/>
      <c r="B110" s="23"/>
      <c r="C110" s="34"/>
      <c r="D110" s="34"/>
    </row>
    <row r="111" spans="1:4" ht="20.25">
      <c r="A111" s="96"/>
      <c r="B111" s="23"/>
      <c r="C111" s="34"/>
      <c r="D111" s="34"/>
    </row>
    <row r="112" spans="1:4" ht="20.25">
      <c r="A112" s="96"/>
      <c r="B112" s="23"/>
      <c r="C112" s="34"/>
      <c r="D112" s="34"/>
    </row>
    <row r="113" spans="1:4" ht="20.25">
      <c r="A113" s="96"/>
      <c r="B113" s="23"/>
      <c r="C113" s="34"/>
      <c r="D113" s="34"/>
    </row>
    <row r="114" spans="1:4" ht="20.25">
      <c r="A114" s="96"/>
      <c r="B114" s="23"/>
      <c r="C114" s="34"/>
      <c r="D114" s="34"/>
    </row>
    <row r="115" spans="1:4" ht="20.25">
      <c r="A115" s="96"/>
      <c r="B115" s="23"/>
      <c r="C115" s="34"/>
      <c r="D115" s="34"/>
    </row>
    <row r="116" spans="1:4" ht="20.25">
      <c r="A116" s="96"/>
      <c r="B116" s="23"/>
      <c r="C116" s="34"/>
      <c r="D116" s="34"/>
    </row>
    <row r="117" spans="1:4" ht="20.25">
      <c r="A117" s="96"/>
      <c r="B117" s="23"/>
      <c r="C117" s="34"/>
      <c r="D117" s="34"/>
    </row>
    <row r="118" spans="1:4" ht="20.25">
      <c r="A118" s="96"/>
      <c r="B118" s="23"/>
      <c r="C118" s="34"/>
      <c r="D118" s="34"/>
    </row>
    <row r="119" spans="1:4" ht="20.25">
      <c r="A119" s="96"/>
      <c r="B119" s="23"/>
      <c r="C119" s="34"/>
      <c r="D119" s="34"/>
    </row>
    <row r="120" spans="1:4" ht="20.25">
      <c r="A120" s="96"/>
      <c r="B120" s="23"/>
      <c r="C120" s="34"/>
      <c r="D120" s="34"/>
    </row>
    <row r="121" spans="1:4" ht="20.25">
      <c r="A121" s="96"/>
      <c r="B121" s="23"/>
      <c r="C121" s="34"/>
      <c r="D121" s="34"/>
    </row>
    <row r="122" spans="1:4" ht="20.25">
      <c r="A122" s="96"/>
      <c r="B122" s="23"/>
      <c r="C122" s="34"/>
      <c r="D122" s="34"/>
    </row>
    <row r="123" spans="1:4" ht="20.25">
      <c r="A123" s="96"/>
      <c r="B123" s="23"/>
      <c r="C123" s="34"/>
      <c r="D123" s="34"/>
    </row>
    <row r="124" spans="1:4" ht="20.25">
      <c r="A124" s="96"/>
      <c r="B124" s="23"/>
      <c r="C124" s="34"/>
      <c r="D124" s="34"/>
    </row>
    <row r="125" spans="1:4" ht="20.25">
      <c r="A125" s="96"/>
      <c r="B125" s="23"/>
      <c r="C125" s="34"/>
      <c r="D125" s="34"/>
    </row>
    <row r="126" spans="1:4" ht="20.25">
      <c r="A126" s="96"/>
      <c r="B126" s="23"/>
      <c r="C126" s="34"/>
      <c r="D126" s="34"/>
    </row>
    <row r="127" spans="1:4" ht="20.25">
      <c r="A127" s="96"/>
      <c r="B127" s="23"/>
      <c r="C127" s="34"/>
      <c r="D127" s="34"/>
    </row>
    <row r="128" spans="1:4" ht="20.25">
      <c r="A128" s="96"/>
      <c r="B128" s="23"/>
      <c r="C128" s="34"/>
      <c r="D128" s="34"/>
    </row>
    <row r="129" spans="1:4" ht="20.25">
      <c r="A129" s="96"/>
      <c r="B129" s="23"/>
      <c r="C129" s="34"/>
      <c r="D129" s="34"/>
    </row>
    <row r="130" spans="1:4" ht="20.25">
      <c r="A130" s="96"/>
      <c r="B130" s="23"/>
      <c r="C130" s="34"/>
      <c r="D130" s="34"/>
    </row>
    <row r="131" spans="1:4" ht="20.25">
      <c r="A131" s="96"/>
      <c r="B131" s="23"/>
      <c r="C131" s="34"/>
      <c r="D131" s="34"/>
    </row>
    <row r="132" spans="1:4" ht="20.25">
      <c r="A132" s="96"/>
      <c r="B132" s="23"/>
      <c r="C132" s="34"/>
      <c r="D132" s="34"/>
    </row>
    <row r="133" spans="1:4" ht="20.25">
      <c r="A133" s="96"/>
      <c r="B133" s="23"/>
      <c r="C133" s="34"/>
      <c r="D133" s="34"/>
    </row>
    <row r="134" spans="1:4" ht="20.25">
      <c r="A134" s="96"/>
      <c r="B134" s="23"/>
      <c r="C134" s="34"/>
      <c r="D134" s="34"/>
    </row>
    <row r="135" spans="1:4" ht="20.25">
      <c r="A135" s="96"/>
      <c r="B135" s="23"/>
      <c r="C135" s="34"/>
      <c r="D135" s="34"/>
    </row>
    <row r="136" spans="1:4" ht="20.25">
      <c r="A136" s="96"/>
      <c r="B136" s="23"/>
      <c r="C136" s="34"/>
      <c r="D136" s="34"/>
    </row>
    <row r="137" spans="1:4" ht="20.25">
      <c r="A137" s="96"/>
      <c r="B137" s="23"/>
      <c r="C137" s="34"/>
      <c r="D137" s="34"/>
    </row>
    <row r="138" spans="1:4" ht="20.25">
      <c r="A138" s="96"/>
      <c r="B138" s="23"/>
      <c r="C138" s="34"/>
      <c r="D138" s="34"/>
    </row>
    <row r="139" spans="1:4" ht="20.25">
      <c r="A139" s="96"/>
      <c r="B139" s="23"/>
      <c r="C139" s="34"/>
      <c r="D139" s="34"/>
    </row>
    <row r="140" spans="1:4" ht="20.25">
      <c r="A140" s="96"/>
      <c r="B140" s="23"/>
      <c r="C140" s="34"/>
      <c r="D140" s="34"/>
    </row>
    <row r="141" spans="1:4" ht="20.25">
      <c r="A141" s="96"/>
      <c r="B141" s="23"/>
      <c r="C141" s="34"/>
      <c r="D141" s="34"/>
    </row>
    <row r="142" spans="1:4" ht="20.25">
      <c r="A142" s="96"/>
      <c r="B142" s="23"/>
      <c r="C142" s="34"/>
      <c r="D142" s="34"/>
    </row>
    <row r="143" spans="1:4" ht="20.25">
      <c r="A143" s="96"/>
      <c r="B143" s="23"/>
      <c r="C143" s="34"/>
      <c r="D143" s="34"/>
    </row>
    <row r="144" spans="1:4" ht="20.25">
      <c r="A144" s="96"/>
      <c r="B144" s="23"/>
      <c r="C144" s="34"/>
      <c r="D144" s="34"/>
    </row>
    <row r="145" spans="1:4" ht="20.25">
      <c r="A145" s="96"/>
      <c r="B145" s="23"/>
      <c r="C145" s="34"/>
      <c r="D145" s="34"/>
    </row>
    <row r="146" spans="1:4" ht="20.25">
      <c r="A146" s="96"/>
      <c r="B146" s="23"/>
      <c r="C146" s="34"/>
      <c r="D146" s="34"/>
    </row>
    <row r="147" spans="1:4" ht="20.25">
      <c r="A147" s="96"/>
      <c r="B147" s="23"/>
      <c r="C147" s="34"/>
      <c r="D147" s="34"/>
    </row>
    <row r="148" spans="1:4" ht="20.25">
      <c r="A148" s="96"/>
      <c r="B148" s="23"/>
      <c r="C148" s="34"/>
      <c r="D148" s="34"/>
    </row>
    <row r="149" spans="1:4" ht="20.25">
      <c r="A149" s="96"/>
      <c r="B149" s="23"/>
      <c r="C149" s="34"/>
      <c r="D149" s="34"/>
    </row>
    <row r="150" spans="1:4" ht="20.25">
      <c r="A150" s="96"/>
      <c r="B150" s="23"/>
      <c r="C150" s="34"/>
      <c r="D150" s="34"/>
    </row>
    <row r="151" spans="1:4" ht="20.25">
      <c r="A151" s="96"/>
      <c r="B151" s="23"/>
      <c r="C151" s="34"/>
      <c r="D151" s="34"/>
    </row>
    <row r="152" spans="1:4" ht="20.25">
      <c r="A152" s="96"/>
      <c r="B152" s="23"/>
      <c r="C152" s="34"/>
      <c r="D152" s="34"/>
    </row>
    <row r="153" spans="1:4" ht="20.25">
      <c r="A153" s="96"/>
      <c r="B153" s="23"/>
      <c r="C153" s="34"/>
      <c r="D153" s="34"/>
    </row>
    <row r="154" spans="1:4" ht="20.25">
      <c r="A154" s="96"/>
      <c r="B154" s="23"/>
      <c r="C154" s="34"/>
      <c r="D154" s="34"/>
    </row>
    <row r="155" spans="1:4" ht="20.25">
      <c r="A155" s="96"/>
      <c r="B155" s="23"/>
      <c r="C155" s="34"/>
      <c r="D155" s="34"/>
    </row>
    <row r="156" spans="1:4" ht="20.25">
      <c r="A156" s="96"/>
      <c r="B156" s="23"/>
      <c r="C156" s="34"/>
      <c r="D156" s="34"/>
    </row>
    <row r="157" spans="1:4" ht="20.25">
      <c r="A157" s="96"/>
      <c r="B157" s="23"/>
      <c r="C157" s="34"/>
      <c r="D157" s="34"/>
    </row>
    <row r="158" spans="1:4" ht="20.25">
      <c r="A158" s="96"/>
      <c r="B158" s="23"/>
      <c r="C158" s="34"/>
      <c r="D158" s="34"/>
    </row>
    <row r="159" spans="1:4" ht="20.25">
      <c r="A159" s="96"/>
      <c r="B159" s="23"/>
      <c r="C159" s="34"/>
      <c r="D159" s="34"/>
    </row>
    <row r="160" spans="1:4" ht="20.25">
      <c r="A160" s="96"/>
      <c r="B160" s="23"/>
      <c r="C160" s="34"/>
      <c r="D160" s="34"/>
    </row>
    <row r="161" spans="1:4" ht="20.25">
      <c r="A161" s="96"/>
      <c r="B161" s="23"/>
      <c r="C161" s="34"/>
      <c r="D161" s="34"/>
    </row>
    <row r="162" spans="1:4" ht="20.25">
      <c r="A162" s="96"/>
      <c r="B162" s="23"/>
      <c r="C162" s="34"/>
      <c r="D162" s="34"/>
    </row>
    <row r="163" spans="1:4" ht="20.25">
      <c r="A163" s="96"/>
      <c r="B163" s="23"/>
      <c r="C163" s="34"/>
      <c r="D163" s="34"/>
    </row>
    <row r="164" spans="1:4" ht="20.25">
      <c r="A164" s="96"/>
      <c r="B164" s="23"/>
      <c r="C164" s="34"/>
      <c r="D164" s="34"/>
    </row>
    <row r="165" spans="1:4" ht="20.25">
      <c r="A165" s="96"/>
      <c r="B165" s="23"/>
      <c r="C165" s="34"/>
      <c r="D165" s="34"/>
    </row>
    <row r="166" spans="1:4" ht="20.25">
      <c r="A166" s="96"/>
      <c r="B166" s="23"/>
      <c r="C166" s="34"/>
      <c r="D166" s="34"/>
    </row>
    <row r="167" spans="1:4" ht="20.25">
      <c r="A167" s="96"/>
      <c r="B167" s="23"/>
      <c r="C167" s="34"/>
      <c r="D167" s="34"/>
    </row>
    <row r="168" spans="1:4" ht="20.25">
      <c r="A168" s="96"/>
      <c r="B168" s="23"/>
      <c r="C168" s="34"/>
      <c r="D168" s="34"/>
    </row>
    <row r="169" spans="1:4" ht="20.25">
      <c r="A169" s="96"/>
      <c r="B169" s="23"/>
      <c r="C169" s="34"/>
      <c r="D169" s="34"/>
    </row>
    <row r="170" spans="1:4" ht="20.25">
      <c r="A170" s="96"/>
      <c r="B170" s="23"/>
      <c r="C170" s="34"/>
      <c r="D170" s="34"/>
    </row>
    <row r="171" spans="1:4" ht="20.25">
      <c r="A171" s="96"/>
      <c r="B171" s="23"/>
      <c r="C171" s="34"/>
      <c r="D171" s="34"/>
    </row>
    <row r="172" spans="1:4" ht="20.25">
      <c r="A172" s="96"/>
      <c r="B172" s="23"/>
      <c r="C172" s="34"/>
      <c r="D172" s="34"/>
    </row>
    <row r="173" spans="1:4" ht="20.25">
      <c r="A173" s="96"/>
      <c r="B173" s="23"/>
      <c r="C173" s="34"/>
      <c r="D173" s="34"/>
    </row>
    <row r="174" spans="1:4" ht="20.25">
      <c r="A174" s="96"/>
      <c r="B174" s="23"/>
      <c r="C174" s="34"/>
      <c r="D174" s="34"/>
    </row>
    <row r="175" spans="1:4" ht="20.25">
      <c r="A175" s="96"/>
      <c r="B175" s="23"/>
      <c r="C175" s="34"/>
      <c r="D175" s="34"/>
    </row>
    <row r="176" spans="1:4" ht="20.25">
      <c r="A176" s="96"/>
      <c r="B176" s="23"/>
      <c r="C176" s="34"/>
      <c r="D176" s="34"/>
    </row>
    <row r="177" spans="1:4" ht="20.25">
      <c r="A177" s="96"/>
      <c r="B177" s="23"/>
      <c r="C177" s="34"/>
      <c r="D177" s="34"/>
    </row>
    <row r="178" spans="1:4" ht="20.25">
      <c r="A178" s="96"/>
      <c r="B178" s="23"/>
      <c r="C178" s="34"/>
      <c r="D178" s="34"/>
    </row>
    <row r="179" spans="1:4" ht="20.25">
      <c r="A179" s="96"/>
      <c r="B179" s="23"/>
      <c r="C179" s="34"/>
      <c r="D179" s="34"/>
    </row>
    <row r="180" spans="1:4" ht="20.25">
      <c r="A180" s="96"/>
      <c r="B180" s="23"/>
      <c r="C180" s="34"/>
      <c r="D180" s="34"/>
    </row>
    <row r="181" spans="1:4" ht="20.25">
      <c r="A181" s="96"/>
      <c r="B181" s="23"/>
      <c r="C181" s="34"/>
      <c r="D181" s="34"/>
    </row>
    <row r="182" spans="1:4" ht="20.25">
      <c r="A182" s="96"/>
      <c r="B182" s="23"/>
      <c r="C182" s="34"/>
      <c r="D182" s="34"/>
    </row>
    <row r="183" spans="1:4" ht="20.25">
      <c r="A183" s="96"/>
      <c r="B183" s="23"/>
      <c r="C183" s="34"/>
      <c r="D183" s="34"/>
    </row>
    <row r="184" spans="1:4" ht="20.25">
      <c r="A184" s="96"/>
      <c r="B184" s="23"/>
      <c r="C184" s="34"/>
      <c r="D184" s="34"/>
    </row>
    <row r="185" spans="1:4" ht="20.25">
      <c r="A185" s="96"/>
      <c r="B185" s="23"/>
      <c r="C185" s="34"/>
      <c r="D185" s="34"/>
    </row>
    <row r="186" spans="1:4" ht="20.25">
      <c r="A186" s="96"/>
      <c r="B186" s="23"/>
      <c r="C186" s="34"/>
      <c r="D186" s="34"/>
    </row>
    <row r="187" spans="1:4" ht="20.25">
      <c r="A187" s="96"/>
      <c r="B187" s="23"/>
      <c r="C187" s="34"/>
      <c r="D187" s="34"/>
    </row>
    <row r="188" spans="1:4" ht="20.25">
      <c r="A188" s="96"/>
      <c r="B188" s="23"/>
      <c r="C188" s="34"/>
      <c r="D188" s="34"/>
    </row>
    <row r="189" spans="1:4" ht="20.25">
      <c r="A189" s="96"/>
      <c r="B189" s="23"/>
      <c r="C189" s="34"/>
      <c r="D189" s="34"/>
    </row>
    <row r="190" spans="1:4" ht="20.25">
      <c r="A190" s="96"/>
      <c r="B190" s="23"/>
      <c r="C190" s="34"/>
      <c r="D190" s="34"/>
    </row>
    <row r="191" spans="1:4" ht="20.25">
      <c r="A191" s="96"/>
      <c r="B191" s="23"/>
      <c r="C191" s="34"/>
      <c r="D191" s="34"/>
    </row>
    <row r="192" spans="1:4" ht="20.25">
      <c r="A192" s="96"/>
      <c r="B192" s="23"/>
      <c r="C192" s="34"/>
      <c r="D192" s="34"/>
    </row>
    <row r="193" spans="1:4" ht="20.25">
      <c r="A193" s="96"/>
      <c r="B193" s="23"/>
      <c r="C193" s="34"/>
      <c r="D193" s="34"/>
    </row>
    <row r="194" spans="1:4" ht="20.25">
      <c r="A194" s="96"/>
      <c r="B194" s="23"/>
      <c r="C194" s="34"/>
      <c r="D194" s="34"/>
    </row>
    <row r="195" spans="1:4" ht="20.25">
      <c r="A195" s="96"/>
      <c r="B195" s="23"/>
      <c r="C195" s="34"/>
      <c r="D195" s="34"/>
    </row>
    <row r="196" spans="1:4" ht="20.25">
      <c r="A196" s="96"/>
      <c r="B196" s="23"/>
      <c r="C196" s="34"/>
      <c r="D196" s="34"/>
    </row>
    <row r="197" spans="1:4" ht="20.25">
      <c r="A197" s="96"/>
      <c r="B197" s="23"/>
      <c r="C197" s="34"/>
      <c r="D197" s="34"/>
    </row>
    <row r="198" spans="1:4" ht="20.25">
      <c r="A198" s="96"/>
      <c r="B198" s="23"/>
      <c r="C198" s="34"/>
      <c r="D198" s="34"/>
    </row>
    <row r="199" spans="1:4" ht="20.25">
      <c r="A199" s="96"/>
      <c r="B199" s="23"/>
      <c r="C199" s="34"/>
      <c r="D199" s="34"/>
    </row>
    <row r="200" spans="1:4" ht="20.25">
      <c r="A200" s="96"/>
      <c r="B200" s="23"/>
      <c r="C200" s="34"/>
      <c r="D200" s="34"/>
    </row>
    <row r="201" spans="1:4" ht="20.25">
      <c r="A201" s="96"/>
      <c r="B201" s="23"/>
      <c r="C201" s="34"/>
      <c r="D201" s="34"/>
    </row>
    <row r="202" spans="1:4" ht="20.25">
      <c r="A202" s="96"/>
      <c r="B202" s="23"/>
      <c r="C202" s="34"/>
      <c r="D202" s="34"/>
    </row>
    <row r="203" spans="1:4" ht="20.25">
      <c r="A203" s="96"/>
      <c r="B203" s="23"/>
      <c r="C203" s="34"/>
      <c r="D203" s="34"/>
    </row>
    <row r="204" spans="1:4" ht="20.25">
      <c r="A204" s="96"/>
      <c r="B204" s="23"/>
      <c r="C204" s="34"/>
      <c r="D204" s="34"/>
    </row>
    <row r="205" spans="1:4" ht="20.25">
      <c r="A205" s="96"/>
      <c r="B205" s="23"/>
      <c r="C205" s="34"/>
      <c r="D205" s="34"/>
    </row>
    <row r="206" spans="1:4" ht="20.25">
      <c r="A206" s="96"/>
      <c r="B206" s="23"/>
      <c r="C206" s="34"/>
      <c r="D206" s="34"/>
    </row>
    <row r="207" spans="1:4" ht="20.25">
      <c r="A207" s="96"/>
      <c r="B207" s="23"/>
      <c r="C207" s="34"/>
      <c r="D207" s="34"/>
    </row>
    <row r="208" spans="1:4">
      <c r="A208" s="83"/>
      <c r="B208" s="23"/>
      <c r="C208" s="23"/>
      <c r="D208" s="23"/>
    </row>
    <row r="209" spans="1:8" ht="20.25">
      <c r="A209" s="83"/>
      <c r="B209" s="30" t="s">
        <v>227</v>
      </c>
      <c r="C209" s="30" t="s">
        <v>228</v>
      </c>
      <c r="D209" s="33" t="s">
        <v>227</v>
      </c>
      <c r="E209" s="33" t="s">
        <v>228</v>
      </c>
    </row>
    <row r="210" spans="1:8" ht="21">
      <c r="A210" s="83"/>
      <c r="B210" s="31" t="s">
        <v>229</v>
      </c>
      <c r="C210" s="31" t="s">
        <v>230</v>
      </c>
      <c r="D210" t="s">
        <v>229</v>
      </c>
      <c r="F210" t="str">
        <f>IF(NOT(ISBLANK(D210)),D210,IF(NOT(ISBLANK(E210)),"     "&amp;E210,FALSE))</f>
        <v>Afectación Económica o presupuestal</v>
      </c>
      <c r="G210" t="s">
        <v>229</v>
      </c>
      <c r="H210" t="str">
        <f>IF(NOT(ISERROR(MATCH(G210,_xlfn.ANCHORARRAY(B221),0))),F223&amp;"Por favor no seleccionar los criterios de impacto",G210)</f>
        <v>❌Por favor no seleccionar los criterios de impacto</v>
      </c>
    </row>
    <row r="211" spans="1:8" ht="21">
      <c r="A211" s="83"/>
      <c r="B211" s="31" t="s">
        <v>229</v>
      </c>
      <c r="C211" s="31" t="s">
        <v>203</v>
      </c>
      <c r="E211" t="s">
        <v>230</v>
      </c>
      <c r="F211" t="str">
        <f t="shared" ref="F211:F221" si="0">IF(NOT(ISBLANK(D211)),D211,IF(NOT(ISBLANK(E211)),"     "&amp;E211,FALSE))</f>
        <v xml:space="preserve">     Afectación menor a 10 SMLMV .</v>
      </c>
    </row>
    <row r="212" spans="1:8" ht="21">
      <c r="A212" s="83"/>
      <c r="B212" s="31" t="s">
        <v>229</v>
      </c>
      <c r="C212" s="31" t="s">
        <v>206</v>
      </c>
      <c r="E212" t="s">
        <v>203</v>
      </c>
      <c r="F212" t="str">
        <f t="shared" si="0"/>
        <v xml:space="preserve">     Entre 10 y 50 SMLMV </v>
      </c>
    </row>
    <row r="213" spans="1:8" ht="21">
      <c r="A213" s="83"/>
      <c r="B213" s="31" t="s">
        <v>229</v>
      </c>
      <c r="C213" s="31" t="s">
        <v>210</v>
      </c>
      <c r="E213" t="s">
        <v>206</v>
      </c>
      <c r="F213" t="str">
        <f t="shared" si="0"/>
        <v xml:space="preserve">     Entre 50 y 100 SMLMV </v>
      </c>
    </row>
    <row r="214" spans="1:8" ht="21">
      <c r="A214" s="83"/>
      <c r="B214" s="31" t="s">
        <v>229</v>
      </c>
      <c r="C214" s="31" t="s">
        <v>214</v>
      </c>
      <c r="E214" t="s">
        <v>210</v>
      </c>
      <c r="F214" t="str">
        <f t="shared" si="0"/>
        <v xml:space="preserve">     Entre 100 y 500 SMLMV </v>
      </c>
    </row>
    <row r="215" spans="1:8" ht="21">
      <c r="A215" s="83"/>
      <c r="B215" s="31" t="s">
        <v>196</v>
      </c>
      <c r="C215" s="31" t="s">
        <v>200</v>
      </c>
      <c r="E215" t="s">
        <v>214</v>
      </c>
      <c r="F215" t="str">
        <f t="shared" si="0"/>
        <v xml:space="preserve">     Mayor a 500 SMLMV </v>
      </c>
    </row>
    <row r="216" spans="1:8" ht="21">
      <c r="A216" s="83"/>
      <c r="B216" s="31" t="s">
        <v>196</v>
      </c>
      <c r="C216" s="31" t="s">
        <v>204</v>
      </c>
      <c r="D216" t="s">
        <v>196</v>
      </c>
      <c r="F216" t="str">
        <f t="shared" si="0"/>
        <v>Pérdida Reputacional</v>
      </c>
    </row>
    <row r="217" spans="1:8" ht="21">
      <c r="A217" s="83"/>
      <c r="B217" s="31" t="s">
        <v>196</v>
      </c>
      <c r="C217" s="31" t="s">
        <v>207</v>
      </c>
      <c r="E217" t="s">
        <v>200</v>
      </c>
      <c r="F217" t="str">
        <f t="shared" si="0"/>
        <v xml:space="preserve">     El riesgo afecta la imagen de alguna área de la organización</v>
      </c>
    </row>
    <row r="218" spans="1:8" ht="21">
      <c r="A218" s="83"/>
      <c r="B218" s="31" t="s">
        <v>196</v>
      </c>
      <c r="C218" s="31" t="s">
        <v>211</v>
      </c>
      <c r="E218" t="s">
        <v>204</v>
      </c>
      <c r="F218" t="str">
        <f t="shared" si="0"/>
        <v xml:space="preserve">     El riesgo afecta la imagen de la entidad internamente, de conocimiento general, nivel interno, de junta dircetiva y accionistas y/o de provedores</v>
      </c>
    </row>
    <row r="219" spans="1:8" ht="21">
      <c r="A219" s="83"/>
      <c r="B219" s="31" t="s">
        <v>196</v>
      </c>
      <c r="C219" s="31" t="s">
        <v>215</v>
      </c>
      <c r="E219" t="s">
        <v>207</v>
      </c>
      <c r="F219" t="str">
        <f t="shared" si="0"/>
        <v xml:space="preserve">     El riesgo afecta la imagen de la entidad con algunos usuarios de relevancia frente al logro de los objetivos</v>
      </c>
    </row>
    <row r="220" spans="1:8">
      <c r="A220" s="83"/>
      <c r="B220" s="32"/>
      <c r="C220" s="32"/>
      <c r="E220" t="s">
        <v>211</v>
      </c>
      <c r="F220" t="str">
        <f t="shared" si="0"/>
        <v xml:space="preserve">     El riesgo afecta la imagen de de la entidad con efecto publicitario sostenido a nivel de sector administrativo, nivel departamental o municipal</v>
      </c>
    </row>
    <row r="221" spans="1:8">
      <c r="A221" s="83"/>
      <c r="B221" s="32" t="str" cm="1">
        <f t="array" ref="B221:B223">_xlfn.UNIQUE(Tabla1[[#All],[Criterios]])</f>
        <v>Criterios</v>
      </c>
      <c r="C221" s="32"/>
      <c r="E221" t="s">
        <v>215</v>
      </c>
      <c r="F221" t="str">
        <f t="shared" si="0"/>
        <v xml:space="preserve">     El riesgo afecta la imagen de la entidad a nivel nacional, con efecto publicitarios sostenible a nivel país</v>
      </c>
    </row>
    <row r="222" spans="1:8">
      <c r="A222" s="83"/>
      <c r="B222" s="32" t="str">
        <v>Afectación Económica o presupuestal</v>
      </c>
      <c r="C222" s="32"/>
    </row>
    <row r="223" spans="1:8">
      <c r="B223" s="32" t="str">
        <v>Pérdida Reputacional</v>
      </c>
      <c r="C223" s="32"/>
      <c r="F223" s="35" t="s">
        <v>231</v>
      </c>
    </row>
    <row r="224" spans="1:8">
      <c r="B224" s="22"/>
      <c r="C224" s="22"/>
      <c r="F224" s="35" t="s">
        <v>232</v>
      </c>
    </row>
    <row r="225" spans="2:4">
      <c r="B225" s="22"/>
      <c r="C225" s="22"/>
    </row>
    <row r="226" spans="2:4">
      <c r="B226" s="22"/>
      <c r="C226" s="22"/>
    </row>
    <row r="227" spans="2:4">
      <c r="B227" s="22"/>
      <c r="C227" s="22"/>
      <c r="D227" s="22"/>
    </row>
    <row r="228" spans="2:4">
      <c r="B228" s="22"/>
      <c r="C228" s="22"/>
      <c r="D228" s="22"/>
    </row>
    <row r="229" spans="2:4">
      <c r="B229" s="22"/>
      <c r="C229" s="22"/>
      <c r="D229" s="22"/>
    </row>
    <row r="230" spans="2:4">
      <c r="B230" s="22"/>
      <c r="C230" s="22"/>
      <c r="D230" s="22"/>
    </row>
    <row r="231" spans="2:4">
      <c r="B231" s="22"/>
      <c r="C231" s="22"/>
      <c r="D231" s="22"/>
    </row>
    <row r="232" spans="2:4">
      <c r="B232" s="22"/>
      <c r="C232" s="22"/>
      <c r="D232" s="22"/>
    </row>
  </sheetData>
  <mergeCells count="1">
    <mergeCell ref="B1:D1"/>
  </mergeCells>
  <dataValidations disablePrompts="1" count="1">
    <dataValidation type="list" allowBlank="1" showInputMessage="1" showErrorMessage="1" sqref="G210" xr:uid="{00000000-0002-0000-0600-000000000000}">
      <formula1>$F$210:$F$221</formula1>
    </dataValidation>
  </dataValidations>
  <pageMargins left="0.7" right="0.7" top="0.75" bottom="0.75" header="0.3" footer="0.3"/>
  <pageSetup orientation="portrait" r:id="rId2"/>
  <tableParts count="1">
    <tablePart r:id="rId3"/>
  </tablePart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7" tint="-0.249977111117893"/>
  </sheetPr>
  <dimension ref="B1:F16"/>
  <sheetViews>
    <sheetView workbookViewId="0">
      <selection activeCell="D9" sqref="D9:D10"/>
    </sheetView>
  </sheetViews>
  <sheetFormatPr defaultColWidth="14.28515625" defaultRowHeight="12.75"/>
  <cols>
    <col min="1" max="2" width="14.28515625" style="85"/>
    <col min="3" max="3" width="17" style="85" customWidth="1"/>
    <col min="4" max="4" width="14.28515625" style="85"/>
    <col min="5" max="5" width="46" style="85" customWidth="1"/>
    <col min="6" max="16384" width="14.28515625" style="85"/>
  </cols>
  <sheetData>
    <row r="1" spans="2:6" ht="24" customHeight="1" thickBot="1">
      <c r="B1" s="548" t="s">
        <v>233</v>
      </c>
      <c r="C1" s="549"/>
      <c r="D1" s="549"/>
      <c r="E1" s="549"/>
      <c r="F1" s="550"/>
    </row>
    <row r="2" spans="2:6" ht="16.5" thickBot="1">
      <c r="B2" s="86"/>
      <c r="C2" s="86"/>
      <c r="D2" s="86"/>
      <c r="E2" s="86"/>
      <c r="F2" s="86"/>
    </row>
    <row r="3" spans="2:6" ht="16.5" thickBot="1">
      <c r="B3" s="552" t="s">
        <v>234</v>
      </c>
      <c r="C3" s="553"/>
      <c r="D3" s="553"/>
      <c r="E3" s="181" t="s">
        <v>235</v>
      </c>
      <c r="F3" s="95" t="s">
        <v>236</v>
      </c>
    </row>
    <row r="4" spans="2:6" ht="31.5">
      <c r="B4" s="554" t="s">
        <v>237</v>
      </c>
      <c r="C4" s="556" t="s">
        <v>129</v>
      </c>
      <c r="D4" s="182" t="s">
        <v>158</v>
      </c>
      <c r="E4" s="87" t="s">
        <v>238</v>
      </c>
      <c r="F4" s="88">
        <v>0.25</v>
      </c>
    </row>
    <row r="5" spans="2:6" ht="47.25">
      <c r="B5" s="555"/>
      <c r="C5" s="557"/>
      <c r="D5" s="183" t="s">
        <v>142</v>
      </c>
      <c r="E5" s="89" t="s">
        <v>239</v>
      </c>
      <c r="F5" s="90">
        <v>0.15</v>
      </c>
    </row>
    <row r="6" spans="2:6" ht="47.25">
      <c r="B6" s="555"/>
      <c r="C6" s="557"/>
      <c r="D6" s="183" t="s">
        <v>240</v>
      </c>
      <c r="E6" s="89" t="s">
        <v>241</v>
      </c>
      <c r="F6" s="90">
        <v>0.1</v>
      </c>
    </row>
    <row r="7" spans="2:6" ht="63">
      <c r="B7" s="555"/>
      <c r="C7" s="557" t="s">
        <v>130</v>
      </c>
      <c r="D7" s="183" t="s">
        <v>242</v>
      </c>
      <c r="E7" s="89" t="s">
        <v>243</v>
      </c>
      <c r="F7" s="90">
        <v>0.25</v>
      </c>
    </row>
    <row r="8" spans="2:6" ht="31.5">
      <c r="B8" s="555"/>
      <c r="C8" s="557"/>
      <c r="D8" s="183" t="s">
        <v>143</v>
      </c>
      <c r="E8" s="89" t="s">
        <v>244</v>
      </c>
      <c r="F8" s="90">
        <v>0.15</v>
      </c>
    </row>
    <row r="9" spans="2:6" ht="47.25">
      <c r="B9" s="555" t="s">
        <v>245</v>
      </c>
      <c r="C9" s="557" t="s">
        <v>132</v>
      </c>
      <c r="D9" s="183" t="s">
        <v>144</v>
      </c>
      <c r="E9" s="89" t="s">
        <v>246</v>
      </c>
      <c r="F9" s="91" t="s">
        <v>247</v>
      </c>
    </row>
    <row r="10" spans="2:6" ht="63">
      <c r="B10" s="555"/>
      <c r="C10" s="557"/>
      <c r="D10" s="183" t="s">
        <v>248</v>
      </c>
      <c r="E10" s="89" t="s">
        <v>249</v>
      </c>
      <c r="F10" s="91" t="s">
        <v>247</v>
      </c>
    </row>
    <row r="11" spans="2:6" ht="47.25">
      <c r="B11" s="555"/>
      <c r="C11" s="557" t="s">
        <v>133</v>
      </c>
      <c r="D11" s="183" t="s">
        <v>145</v>
      </c>
      <c r="E11" s="89" t="s">
        <v>250</v>
      </c>
      <c r="F11" s="91" t="s">
        <v>247</v>
      </c>
    </row>
    <row r="12" spans="2:6" ht="47.25">
      <c r="B12" s="555"/>
      <c r="C12" s="557"/>
      <c r="D12" s="183" t="s">
        <v>251</v>
      </c>
      <c r="E12" s="89" t="s">
        <v>252</v>
      </c>
      <c r="F12" s="91" t="s">
        <v>247</v>
      </c>
    </row>
    <row r="13" spans="2:6" ht="31.5">
      <c r="B13" s="555"/>
      <c r="C13" s="557" t="s">
        <v>134</v>
      </c>
      <c r="D13" s="183" t="s">
        <v>146</v>
      </c>
      <c r="E13" s="89" t="s">
        <v>253</v>
      </c>
      <c r="F13" s="91" t="s">
        <v>247</v>
      </c>
    </row>
    <row r="14" spans="2:6" ht="32.25" thickBot="1">
      <c r="B14" s="558"/>
      <c r="C14" s="559"/>
      <c r="D14" s="184" t="s">
        <v>254</v>
      </c>
      <c r="E14" s="92" t="s">
        <v>255</v>
      </c>
      <c r="F14" s="93" t="s">
        <v>247</v>
      </c>
    </row>
    <row r="15" spans="2:6" ht="49.5" customHeight="1">
      <c r="B15" s="551" t="s">
        <v>256</v>
      </c>
      <c r="C15" s="551"/>
      <c r="D15" s="551"/>
      <c r="E15" s="551"/>
      <c r="F15" s="551"/>
    </row>
    <row r="16" spans="2:6" ht="27" customHeight="1">
      <c r="B16" s="94"/>
    </row>
  </sheetData>
  <mergeCells count="10">
    <mergeCell ref="B1:F1"/>
    <mergeCell ref="B15:F15"/>
    <mergeCell ref="B3:D3"/>
    <mergeCell ref="B4:B8"/>
    <mergeCell ref="C4:C6"/>
    <mergeCell ref="C7:C8"/>
    <mergeCell ref="B9:B14"/>
    <mergeCell ref="C9:C10"/>
    <mergeCell ref="C11:C12"/>
    <mergeCell ref="C13:C14"/>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B2:E19"/>
  <sheetViews>
    <sheetView topLeftCell="A4" workbookViewId="0">
      <selection activeCell="B13" sqref="B13:B19"/>
    </sheetView>
  </sheetViews>
  <sheetFormatPr defaultColWidth="11.42578125" defaultRowHeight="15"/>
  <sheetData>
    <row r="2" spans="2:5">
      <c r="B2" t="s">
        <v>257</v>
      </c>
      <c r="E2" t="s">
        <v>258</v>
      </c>
    </row>
    <row r="3" spans="2:5">
      <c r="B3" t="s">
        <v>259</v>
      </c>
      <c r="E3" t="s">
        <v>153</v>
      </c>
    </row>
    <row r="4" spans="2:5">
      <c r="B4" t="s">
        <v>260</v>
      </c>
      <c r="E4" t="s">
        <v>135</v>
      </c>
    </row>
    <row r="5" spans="2:5">
      <c r="B5" t="s">
        <v>147</v>
      </c>
    </row>
    <row r="8" spans="2:5">
      <c r="B8" t="s">
        <v>261</v>
      </c>
    </row>
    <row r="9" spans="2:5">
      <c r="B9" t="s">
        <v>262</v>
      </c>
    </row>
    <row r="10" spans="2:5">
      <c r="B10" t="s">
        <v>263</v>
      </c>
    </row>
    <row r="13" spans="2:5">
      <c r="B13" t="s">
        <v>264</v>
      </c>
    </row>
    <row r="14" spans="2:5">
      <c r="B14" t="s">
        <v>139</v>
      </c>
    </row>
    <row r="15" spans="2:5">
      <c r="B15" t="s">
        <v>265</v>
      </c>
    </row>
    <row r="16" spans="2:5">
      <c r="B16" t="s">
        <v>266</v>
      </c>
    </row>
    <row r="17" spans="2:2">
      <c r="B17" t="s">
        <v>267</v>
      </c>
    </row>
    <row r="18" spans="2:2">
      <c r="B18" t="s">
        <v>268</v>
      </c>
    </row>
    <row r="19" spans="2:2">
      <c r="B19" t="s">
        <v>269</v>
      </c>
    </row>
  </sheetData>
  <sortState xmlns:xlrd2="http://schemas.microsoft.com/office/spreadsheetml/2017/richdata2" ref="B2:B5">
    <sortCondition ref="B2:B5"/>
  </sortState>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3:A21"/>
  <sheetViews>
    <sheetView workbookViewId="0">
      <selection activeCell="A19" sqref="A19"/>
    </sheetView>
  </sheetViews>
  <sheetFormatPr defaultColWidth="11.42578125" defaultRowHeight="12.75"/>
  <cols>
    <col min="1" max="1" width="32.85546875" style="9" customWidth="1"/>
    <col min="2" max="16384" width="11.42578125" style="9"/>
  </cols>
  <sheetData>
    <row r="3" spans="1:1">
      <c r="A3" s="10" t="s">
        <v>158</v>
      </c>
    </row>
    <row r="4" spans="1:1">
      <c r="A4" s="10" t="s">
        <v>142</v>
      </c>
    </row>
    <row r="5" spans="1:1">
      <c r="A5" s="10" t="s">
        <v>240</v>
      </c>
    </row>
    <row r="6" spans="1:1">
      <c r="A6" s="10" t="s">
        <v>242</v>
      </c>
    </row>
    <row r="7" spans="1:1">
      <c r="A7" s="10" t="s">
        <v>143</v>
      </c>
    </row>
    <row r="8" spans="1:1">
      <c r="A8" s="10" t="s">
        <v>144</v>
      </c>
    </row>
    <row r="9" spans="1:1">
      <c r="A9" s="10" t="s">
        <v>248</v>
      </c>
    </row>
    <row r="10" spans="1:1">
      <c r="A10" s="10" t="s">
        <v>145</v>
      </c>
    </row>
    <row r="11" spans="1:1">
      <c r="A11" s="10" t="s">
        <v>251</v>
      </c>
    </row>
    <row r="12" spans="1:1">
      <c r="A12" s="10" t="s">
        <v>270</v>
      </c>
    </row>
    <row r="13" spans="1:1">
      <c r="A13" s="10" t="s">
        <v>271</v>
      </c>
    </row>
    <row r="14" spans="1:1">
      <c r="A14" s="10" t="s">
        <v>272</v>
      </c>
    </row>
    <row r="16" spans="1:1">
      <c r="A16" s="10" t="s">
        <v>273</v>
      </c>
    </row>
    <row r="17" spans="1:1">
      <c r="A17" s="10" t="s">
        <v>257</v>
      </c>
    </row>
    <row r="18" spans="1:1">
      <c r="A18" s="10" t="s">
        <v>259</v>
      </c>
    </row>
    <row r="20" spans="1:1">
      <c r="A20" s="10" t="s">
        <v>262</v>
      </c>
    </row>
    <row r="21" spans="1:1">
      <c r="A21" s="10" t="s">
        <v>263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 Online</Application>
  <Manager/>
  <Company>Hewlett-Packard</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Myrian Cubillos Benavides</dc:creator>
  <cp:keywords/>
  <dc:description/>
  <cp:lastModifiedBy>Sandra Yanneth Holguin Martinez</cp:lastModifiedBy>
  <cp:revision/>
  <dcterms:created xsi:type="dcterms:W3CDTF">2020-03-24T23:12:47Z</dcterms:created>
  <dcterms:modified xsi:type="dcterms:W3CDTF">2021-11-09T15:47:58Z</dcterms:modified>
  <cp:category/>
  <cp:contentStatus/>
</cp:coreProperties>
</file>