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3"/>
  <workbookPr hidePivotFieldList="1" defaultThemeVersion="124226"/>
  <mc:AlternateContent xmlns:mc="http://schemas.openxmlformats.org/markup-compatibility/2006">
    <mc:Choice Requires="x15">
      <x15ac:absPath xmlns:x15ac="http://schemas.microsoft.com/office/spreadsheetml/2010/11/ac" url="C:\Users\sanho\Dropbox\Mi PC (LAPTOP-E1HQKN0C)\Downloads\"/>
    </mc:Choice>
  </mc:AlternateContent>
  <xr:revisionPtr revIDLastSave="1" documentId="13_ncr:1_{B63342E2-F6E7-4FB5-9046-B35A369BDFF6}" xr6:coauthVersionLast="47" xr6:coauthVersionMax="47" xr10:uidLastSave="{7AA217AB-4889-40F0-AF38-CA162F496DE6}"/>
  <bookViews>
    <workbookView xWindow="-120" yWindow="-120" windowWidth="20730" windowHeight="11160" tabRatio="882" firstSheet="2" activeTab="2" xr2:uid="{00000000-000D-0000-FFFF-FFFF00000000}"/>
  </bookViews>
  <sheets>
    <sheet name="Intructivo " sheetId="21" r:id="rId1"/>
    <sheet name="CONTEXTO" sheetId="22"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8"/>
  <pivotCaches>
    <pivotCache cacheId="1547"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0" i="1" l="1"/>
  <c r="I60" i="1" s="1"/>
  <c r="T66" i="1"/>
  <c r="T60" i="1"/>
  <c r="K61" i="1"/>
  <c r="Q61" i="1"/>
  <c r="T61" i="1"/>
  <c r="K62" i="1"/>
  <c r="Q62" i="1"/>
  <c r="T62" i="1"/>
  <c r="K63" i="1"/>
  <c r="Q63" i="1"/>
  <c r="T63" i="1"/>
  <c r="K64" i="1"/>
  <c r="Q64" i="1"/>
  <c r="T64" i="1"/>
  <c r="K65" i="1"/>
  <c r="Q65" i="1"/>
  <c r="T65" i="1"/>
  <c r="H66" i="1"/>
  <c r="I66" i="1" s="1"/>
  <c r="K67" i="1"/>
  <c r="Q67" i="1"/>
  <c r="T67" i="1"/>
  <c r="K68" i="1"/>
  <c r="Q68" i="1"/>
  <c r="T68" i="1"/>
  <c r="K69" i="1"/>
  <c r="Q69" i="1"/>
  <c r="T69" i="1"/>
  <c r="K70" i="1"/>
  <c r="Q70" i="1"/>
  <c r="T70" i="1"/>
  <c r="K71" i="1"/>
  <c r="Q71" i="1"/>
  <c r="T71" i="1"/>
  <c r="AB64" i="1" l="1"/>
  <c r="AA64" i="1" s="1"/>
  <c r="X68" i="1"/>
  <c r="Y68" i="1" s="1"/>
  <c r="AB63" i="1"/>
  <c r="AA63" i="1" s="1"/>
  <c r="AB67" i="1"/>
  <c r="AA67" i="1" s="1"/>
  <c r="AB66" i="1"/>
  <c r="AA66" i="1" s="1"/>
  <c r="X66" i="1"/>
  <c r="Z66" i="1" s="1"/>
  <c r="X62" i="1"/>
  <c r="Z62" i="1" s="1"/>
  <c r="X71" i="1"/>
  <c r="Z71" i="1" s="1"/>
  <c r="X67" i="1"/>
  <c r="Z67" i="1" s="1"/>
  <c r="X65" i="1"/>
  <c r="Y65" i="1" s="1"/>
  <c r="X63" i="1"/>
  <c r="Z63" i="1" s="1"/>
  <c r="X70" i="1"/>
  <c r="Y70" i="1" s="1"/>
  <c r="AB68" i="1"/>
  <c r="AA68" i="1" s="1"/>
  <c r="X64" i="1"/>
  <c r="Y64" i="1" s="1"/>
  <c r="X69" i="1"/>
  <c r="Z69" i="1" s="1"/>
  <c r="X60" i="1"/>
  <c r="AB70" i="1"/>
  <c r="AA70" i="1" s="1"/>
  <c r="AB62" i="1"/>
  <c r="AA62" i="1" s="1"/>
  <c r="AB71" i="1"/>
  <c r="AA71" i="1" s="1"/>
  <c r="AB69" i="1"/>
  <c r="AA69" i="1" s="1"/>
  <c r="AB61" i="1"/>
  <c r="AA61" i="1" s="1"/>
  <c r="AB65" i="1"/>
  <c r="AA65" i="1" s="1"/>
  <c r="X61" i="1"/>
  <c r="Z68" i="1" l="1"/>
  <c r="AC65" i="1"/>
  <c r="AC68" i="1"/>
  <c r="Y63" i="1"/>
  <c r="AC63" i="1" s="1"/>
  <c r="AC64" i="1"/>
  <c r="Y62" i="1"/>
  <c r="AC62" i="1" s="1"/>
  <c r="Z65" i="1"/>
  <c r="Y69" i="1"/>
  <c r="AC69" i="1" s="1"/>
  <c r="Y66" i="1"/>
  <c r="AC66" i="1" s="1"/>
  <c r="Y71" i="1"/>
  <c r="AC71" i="1" s="1"/>
  <c r="Y67" i="1"/>
  <c r="AC67" i="1" s="1"/>
  <c r="Z64" i="1"/>
  <c r="Z70" i="1"/>
  <c r="Y60" i="1"/>
  <c r="Z60" i="1"/>
  <c r="AC70" i="1"/>
  <c r="Y61" i="1"/>
  <c r="AC61" i="1" s="1"/>
  <c r="Z61" i="1"/>
  <c r="T24" i="1" l="1"/>
  <c r="T12" i="1" l="1"/>
  <c r="Q12" i="1"/>
  <c r="H12" i="1" l="1"/>
  <c r="I12" i="1" s="1"/>
  <c r="K59" i="1"/>
  <c r="K33" i="1"/>
  <c r="K19" i="1"/>
  <c r="K31" i="1"/>
  <c r="K51" i="1"/>
  <c r="K56" i="1"/>
  <c r="K32" i="1"/>
  <c r="K40" i="1"/>
  <c r="K50" i="1"/>
  <c r="K29" i="1"/>
  <c r="K37" i="1"/>
  <c r="K49" i="1"/>
  <c r="K58" i="1"/>
  <c r="K41" i="1"/>
  <c r="K26" i="1"/>
  <c r="K52" i="1"/>
  <c r="K39" i="1"/>
  <c r="K43" i="1"/>
  <c r="K23" i="1"/>
  <c r="K21" i="1"/>
  <c r="K57" i="1"/>
  <c r="K20" i="1"/>
  <c r="K34" i="1"/>
  <c r="K28" i="1"/>
  <c r="K35" i="1"/>
  <c r="K44" i="1"/>
  <c r="K22" i="1"/>
  <c r="K38" i="1"/>
  <c r="K25" i="1"/>
  <c r="K55" i="1"/>
  <c r="K45" i="1"/>
  <c r="K27" i="1"/>
  <c r="K53" i="1"/>
  <c r="K46" i="1"/>
  <c r="K47" i="1"/>
  <c r="F221" i="13" l="1"/>
  <c r="F211" i="13"/>
  <c r="F212" i="13"/>
  <c r="F213" i="13"/>
  <c r="F214" i="13"/>
  <c r="F215" i="13"/>
  <c r="F216" i="13"/>
  <c r="F217" i="13"/>
  <c r="F218" i="13"/>
  <c r="F219" i="13"/>
  <c r="F220" i="13"/>
  <c r="F210" i="13"/>
  <c r="K17" i="1"/>
  <c r="K16" i="1"/>
  <c r="K13" i="1"/>
  <c r="K14" i="1"/>
  <c r="B221" i="13" a="1"/>
  <c r="K15" i="1"/>
  <c r="B221" i="13" l="1"/>
  <c r="Q49" i="1"/>
  <c r="Q43" i="1"/>
  <c r="K60" i="1" l="1"/>
  <c r="L60" i="1" s="1"/>
  <c r="K66" i="1"/>
  <c r="L66"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M66" i="1" l="1"/>
  <c r="N66" i="1"/>
  <c r="N60" i="1"/>
  <c r="M60" i="1"/>
  <c r="AB60" i="1" s="1"/>
  <c r="AA60" i="1" s="1"/>
  <c r="AC60" i="1" s="1"/>
  <c r="T59" i="1"/>
  <c r="Q59" i="1"/>
  <c r="T58" i="1"/>
  <c r="Q58" i="1"/>
  <c r="T57" i="1"/>
  <c r="Q57" i="1"/>
  <c r="T56" i="1"/>
  <c r="Q56" i="1"/>
  <c r="T55" i="1"/>
  <c r="Q55" i="1"/>
  <c r="T54" i="1"/>
  <c r="H54" i="1"/>
  <c r="I54" i="1" s="1"/>
  <c r="T53" i="1"/>
  <c r="Q53" i="1"/>
  <c r="T52" i="1"/>
  <c r="Q52" i="1"/>
  <c r="T51" i="1"/>
  <c r="Q51" i="1"/>
  <c r="T50" i="1"/>
  <c r="Q50" i="1"/>
  <c r="T49" i="1"/>
  <c r="T48" i="1"/>
  <c r="Q48" i="1"/>
  <c r="H48" i="1"/>
  <c r="I48" i="1" s="1"/>
  <c r="T47" i="1"/>
  <c r="Q47" i="1"/>
  <c r="T46" i="1"/>
  <c r="Q46" i="1"/>
  <c r="T45" i="1"/>
  <c r="Q45" i="1"/>
  <c r="T44" i="1"/>
  <c r="Q44" i="1"/>
  <c r="T43" i="1"/>
  <c r="H42" i="1"/>
  <c r="I42" i="1" s="1"/>
  <c r="T41" i="1"/>
  <c r="Q41" i="1"/>
  <c r="T40" i="1"/>
  <c r="Q40" i="1"/>
  <c r="T39" i="1"/>
  <c r="Q39" i="1"/>
  <c r="T38" i="1"/>
  <c r="Q38" i="1"/>
  <c r="T37" i="1"/>
  <c r="Q37" i="1"/>
  <c r="I36" i="1"/>
  <c r="T35" i="1"/>
  <c r="Q35" i="1"/>
  <c r="T34" i="1"/>
  <c r="Q34" i="1"/>
  <c r="T33" i="1"/>
  <c r="Q33" i="1"/>
  <c r="T32" i="1"/>
  <c r="Q32" i="1"/>
  <c r="T31" i="1"/>
  <c r="Q31" i="1"/>
  <c r="Q30" i="1"/>
  <c r="H30" i="1"/>
  <c r="I30" i="1" s="1"/>
  <c r="T29" i="1"/>
  <c r="Q29" i="1"/>
  <c r="T28" i="1"/>
  <c r="Q28" i="1"/>
  <c r="T27" i="1"/>
  <c r="Q27" i="1"/>
  <c r="T26" i="1"/>
  <c r="Q26" i="1"/>
  <c r="T25" i="1"/>
  <c r="Q25" i="1"/>
  <c r="Q24" i="1"/>
  <c r="H24" i="1"/>
  <c r="I24" i="1" s="1"/>
  <c r="H18" i="1"/>
  <c r="Q17" i="1"/>
  <c r="Q16" i="1"/>
  <c r="T23" i="1"/>
  <c r="Q23" i="1"/>
  <c r="T22" i="1"/>
  <c r="Q22" i="1"/>
  <c r="T21" i="1"/>
  <c r="Q21" i="1"/>
  <c r="T20" i="1"/>
  <c r="Q20" i="1"/>
  <c r="T19" i="1"/>
  <c r="Q19" i="1"/>
  <c r="T18" i="1"/>
  <c r="Q18" i="1"/>
  <c r="X54" i="1" l="1"/>
  <c r="X27" i="1"/>
  <c r="X38" i="1"/>
  <c r="X46" i="1"/>
  <c r="X58" i="1"/>
  <c r="X32" i="1"/>
  <c r="X29" i="1"/>
  <c r="X40" i="1"/>
  <c r="X52" i="1"/>
  <c r="X35" i="1"/>
  <c r="X34" i="1"/>
  <c r="X33" i="1"/>
  <c r="AB55" i="1"/>
  <c r="X56" i="1"/>
  <c r="X55" i="1"/>
  <c r="X31" i="1"/>
  <c r="X30" i="1"/>
  <c r="X51" i="1"/>
  <c r="X50" i="1"/>
  <c r="X53" i="1"/>
  <c r="X57" i="1"/>
  <c r="X59" i="1"/>
  <c r="X24" i="1"/>
  <c r="X26" i="1"/>
  <c r="X28" i="1"/>
  <c r="X37" i="1"/>
  <c r="X36" i="1"/>
  <c r="X39" i="1"/>
  <c r="X41" i="1"/>
  <c r="X45" i="1"/>
  <c r="X44" i="1"/>
  <c r="X47" i="1"/>
  <c r="AB43" i="1"/>
  <c r="X43" i="1"/>
  <c r="X42" i="1"/>
  <c r="X48" i="1"/>
  <c r="AB31" i="1"/>
  <c r="AB37" i="1"/>
  <c r="AB52" i="1"/>
  <c r="AA52" i="1" s="1"/>
  <c r="AB53" i="1"/>
  <c r="AA53" i="1" s="1"/>
  <c r="I18" i="1"/>
  <c r="X18" i="1" s="1"/>
  <c r="Y54" i="1" l="1"/>
  <c r="Z54" i="1"/>
  <c r="Z55" i="1" s="1"/>
  <c r="Y53" i="1"/>
  <c r="Z53" i="1"/>
  <c r="Y52" i="1"/>
  <c r="Z52" i="1"/>
  <c r="Y48" i="1"/>
  <c r="Z48" i="1"/>
  <c r="X49" i="1" s="1"/>
  <c r="Y42" i="1"/>
  <c r="Z42" i="1"/>
  <c r="Z43" i="1" s="1"/>
  <c r="Y36" i="1"/>
  <c r="Z36" i="1"/>
  <c r="Y30" i="1"/>
  <c r="Z30" i="1"/>
  <c r="Z31" i="1" s="1"/>
  <c r="Y32" i="1" s="1"/>
  <c r="Y24" i="1"/>
  <c r="Z24" i="1"/>
  <c r="Y18" i="1"/>
  <c r="Z18" i="1"/>
  <c r="X19" i="1" s="1"/>
  <c r="X25" i="1" l="1"/>
  <c r="Y25" i="1" s="1"/>
  <c r="Y55" i="1"/>
  <c r="Y43" i="1"/>
  <c r="Y31" i="1"/>
  <c r="Y44" i="1"/>
  <c r="Z44" i="1"/>
  <c r="Z56" i="1"/>
  <c r="Y56" i="1"/>
  <c r="Z32"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2" i="1"/>
  <c r="AC53" i="1"/>
  <c r="T13" i="1"/>
  <c r="T16" i="1"/>
  <c r="T17" i="1"/>
  <c r="Z25" i="1" l="1"/>
  <c r="Y26" i="1" s="1"/>
  <c r="Y57" i="1"/>
  <c r="Z57" i="1"/>
  <c r="Z26" i="1"/>
  <c r="Z27" i="1" s="1"/>
  <c r="Y50" i="1"/>
  <c r="Z50" i="1"/>
  <c r="Y49" i="1"/>
  <c r="Z49" i="1"/>
  <c r="Y37" i="1"/>
  <c r="Z37" i="1"/>
  <c r="Y38" i="1" s="1"/>
  <c r="Y34" i="1"/>
  <c r="Y19" i="1"/>
  <c r="Z19" i="1"/>
  <c r="X20" i="1" s="1"/>
  <c r="Y20" i="1" s="1"/>
  <c r="Z38" i="1" l="1"/>
  <c r="Z39" i="1" s="1"/>
  <c r="Y58" i="1"/>
  <c r="Z58" i="1"/>
  <c r="Y27" i="1"/>
  <c r="Y45" i="1"/>
  <c r="Z45" i="1"/>
  <c r="Y46" i="1" s="1"/>
  <c r="Y39" i="1"/>
  <c r="Y51" i="1"/>
  <c r="Z51" i="1"/>
  <c r="Y33" i="1"/>
  <c r="Z33" i="1"/>
  <c r="Z34" i="1"/>
  <c r="Z20" i="1"/>
  <c r="X21" i="1" s="1"/>
  <c r="Y21" i="1" s="1"/>
  <c r="Y59" i="1" l="1"/>
  <c r="Z59" i="1"/>
  <c r="Z46" i="1"/>
  <c r="Y47" i="1" s="1"/>
  <c r="Z40" i="1"/>
  <c r="Y40" i="1"/>
  <c r="Y28" i="1"/>
  <c r="Z28" i="1"/>
  <c r="Y29" i="1" s="1"/>
  <c r="Y35" i="1"/>
  <c r="Z35" i="1"/>
  <c r="Z21" i="1"/>
  <c r="X22" i="1" s="1"/>
  <c r="Z22" i="1" s="1"/>
  <c r="X23" i="1" s="1"/>
  <c r="X12" i="1"/>
  <c r="Y12" i="1" s="1"/>
  <c r="Y41" i="1" l="1"/>
  <c r="Z41" i="1"/>
  <c r="Z47" i="1"/>
  <c r="Z29" i="1"/>
  <c r="Y22" i="1"/>
  <c r="Y23" i="1"/>
  <c r="Z23" i="1"/>
  <c r="Q13" i="1"/>
  <c r="Z12" i="1" l="1"/>
  <c r="X13" i="1" s="1"/>
  <c r="Y13" i="1" l="1"/>
  <c r="Z13" i="1" l="1"/>
  <c r="X16" i="1" l="1"/>
  <c r="Y16" i="1" l="1"/>
  <c r="Z16" i="1"/>
  <c r="X17" i="1" s="1"/>
  <c r="Y17" i="1" l="1"/>
  <c r="Z17" i="1"/>
  <c r="K42" i="1" l="1"/>
  <c r="L42" i="1" s="1"/>
  <c r="K30" i="1"/>
  <c r="L30" i="1" s="1"/>
  <c r="K24" i="1"/>
  <c r="L24" i="1" s="1"/>
  <c r="K54" i="1"/>
  <c r="L54" i="1" s="1"/>
  <c r="K48" i="1"/>
  <c r="L48" i="1" s="1"/>
  <c r="K36" i="1"/>
  <c r="L36" i="1" s="1"/>
  <c r="K12" i="1"/>
  <c r="L12" i="1" s="1"/>
  <c r="K18" i="1"/>
  <c r="L18"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M54" i="1"/>
  <c r="AJ42" i="18"/>
  <c r="AJ18" i="18"/>
  <c r="AD26" i="18"/>
  <c r="L10" i="18"/>
  <c r="AD10" i="18"/>
  <c r="X18" i="18"/>
  <c r="AD42" i="18"/>
  <c r="L18" i="18"/>
  <c r="R10" i="18"/>
  <c r="N54" i="1"/>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N24" i="1"/>
  <c r="T14" i="18"/>
  <c r="T22" i="18"/>
  <c r="N6" i="18"/>
  <c r="AL30" i="18"/>
  <c r="Z22" i="18"/>
  <c r="Z14" i="18"/>
  <c r="M24" i="1"/>
  <c r="Z30" i="18"/>
  <c r="AL38" i="18"/>
  <c r="AL14" i="18"/>
  <c r="AF6" i="18"/>
  <c r="AL22" i="18"/>
  <c r="T30" i="18"/>
  <c r="Z38" i="18"/>
  <c r="AF14" i="18"/>
  <c r="N30" i="18"/>
  <c r="N14" i="18"/>
  <c r="N22" i="18"/>
  <c r="AF38" i="18"/>
  <c r="T6" i="18"/>
  <c r="M36" i="1"/>
  <c r="X32" i="18"/>
  <c r="AD32" i="18"/>
  <c r="AJ8" i="18"/>
  <c r="L16" i="18"/>
  <c r="R32" i="18"/>
  <c r="AJ32" i="18"/>
  <c r="N36" i="1"/>
  <c r="R40" i="18"/>
  <c r="AJ40" i="18"/>
  <c r="AD24" i="18"/>
  <c r="AJ24" i="18"/>
  <c r="R24" i="18"/>
  <c r="AJ16" i="18"/>
  <c r="AD8" i="18"/>
  <c r="L32" i="18"/>
  <c r="L40" i="18"/>
  <c r="R16" i="18"/>
  <c r="L24" i="18"/>
  <c r="AD16" i="18"/>
  <c r="L8" i="18"/>
  <c r="R8" i="18"/>
  <c r="X40" i="18"/>
  <c r="X8" i="18"/>
  <c r="X16" i="18"/>
  <c r="AD40" i="18"/>
  <c r="X24" i="18"/>
  <c r="M30" i="1"/>
  <c r="J40" i="18"/>
  <c r="J16" i="18"/>
  <c r="P16" i="18"/>
  <c r="V8" i="18"/>
  <c r="J8" i="18"/>
  <c r="J24" i="18"/>
  <c r="AH16" i="18"/>
  <c r="AB16" i="18"/>
  <c r="AB40" i="18"/>
  <c r="P32" i="18"/>
  <c r="P40" i="18"/>
  <c r="AH24" i="18"/>
  <c r="AB32" i="18"/>
  <c r="J32" i="18"/>
  <c r="V16" i="18"/>
  <c r="V40" i="18"/>
  <c r="AH32" i="18"/>
  <c r="V24" i="18"/>
  <c r="V32" i="18"/>
  <c r="AH8" i="18"/>
  <c r="AB8" i="18"/>
  <c r="P8" i="18"/>
  <c r="N30" i="1"/>
  <c r="AH40" i="18"/>
  <c r="AB24" i="18"/>
  <c r="P24" i="18"/>
  <c r="AD38" i="18"/>
  <c r="L30" i="18"/>
  <c r="AD30" i="18"/>
  <c r="AJ6" i="18"/>
  <c r="L14" i="18"/>
  <c r="L22" i="18"/>
  <c r="X6" i="18"/>
  <c r="L6" i="18"/>
  <c r="N18" i="1"/>
  <c r="R38" i="18"/>
  <c r="AJ38" i="18"/>
  <c r="L38" i="18"/>
  <c r="AD6" i="18"/>
  <c r="R6" i="18"/>
  <c r="AJ30" i="18"/>
  <c r="R30" i="18"/>
  <c r="AD22" i="18"/>
  <c r="AJ14" i="18"/>
  <c r="AJ22" i="18"/>
  <c r="AD14" i="18"/>
  <c r="X38" i="18"/>
  <c r="X14" i="18"/>
  <c r="R22" i="18"/>
  <c r="X22" i="18"/>
  <c r="M18"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2" i="1"/>
  <c r="AB12" i="1" s="1"/>
  <c r="AB13" i="1" s="1"/>
  <c r="N12" i="1"/>
  <c r="M48" i="1"/>
  <c r="AH34" i="18"/>
  <c r="AH42" i="18"/>
  <c r="AH18" i="18"/>
  <c r="AB10" i="18"/>
  <c r="J26" i="18"/>
  <c r="V18" i="18"/>
  <c r="V42" i="18"/>
  <c r="J42" i="18"/>
  <c r="P10" i="18"/>
  <c r="AB26" i="18"/>
  <c r="J34" i="18"/>
  <c r="J18" i="18"/>
  <c r="AH10" i="18"/>
  <c r="AB34" i="18"/>
  <c r="P26" i="18"/>
  <c r="P34" i="18"/>
  <c r="V34" i="18"/>
  <c r="AH26" i="18"/>
  <c r="J10" i="18"/>
  <c r="N48" i="1"/>
  <c r="P18" i="18"/>
  <c r="AB42" i="18"/>
  <c r="V10" i="18"/>
  <c r="AB18" i="18"/>
  <c r="P42" i="18"/>
  <c r="V26" i="18"/>
  <c r="Z32" i="18"/>
  <c r="N24" i="18"/>
  <c r="AL32" i="18"/>
  <c r="AL40" i="18"/>
  <c r="N8" i="18"/>
  <c r="AF24" i="18"/>
  <c r="Z40" i="18"/>
  <c r="Z16" i="18"/>
  <c r="N32" i="18"/>
  <c r="T32" i="18"/>
  <c r="N40" i="18"/>
  <c r="T8" i="18"/>
  <c r="M42" i="1"/>
  <c r="AF32" i="18"/>
  <c r="AL8" i="18"/>
  <c r="T24" i="18"/>
  <c r="N16" i="18"/>
  <c r="T16" i="18"/>
  <c r="Z24" i="18"/>
  <c r="AF16" i="18"/>
  <c r="N42" i="1"/>
  <c r="T40" i="18"/>
  <c r="AF8" i="18"/>
  <c r="AL24" i="18"/>
  <c r="Z8" i="18"/>
  <c r="AF40" i="18"/>
  <c r="AL16" i="18"/>
  <c r="AB30" i="1" l="1"/>
  <c r="AA30" i="1" s="1"/>
  <c r="AB42" i="1"/>
  <c r="AA42" i="1" s="1"/>
  <c r="AB54" i="1"/>
  <c r="AA54" i="1" s="1"/>
  <c r="AA12" i="1"/>
  <c r="AB18" i="1"/>
  <c r="AB24" i="1"/>
  <c r="AB48" i="1"/>
  <c r="AB36" i="1"/>
  <c r="AA36" i="1" s="1"/>
  <c r="AA48" i="1" l="1"/>
  <c r="V22" i="19" s="1"/>
  <c r="AB49" i="1"/>
  <c r="AA24" i="1"/>
  <c r="P38" i="19" s="1"/>
  <c r="AB25" i="1"/>
  <c r="AA25" i="1" s="1"/>
  <c r="AA18" i="1"/>
  <c r="J47" i="19" s="1"/>
  <c r="AB19" i="1"/>
  <c r="AB20" i="1" s="1"/>
  <c r="J40" i="19"/>
  <c r="V30" i="19"/>
  <c r="AH20" i="19"/>
  <c r="J30" i="19"/>
  <c r="V20" i="19"/>
  <c r="AH10" i="19"/>
  <c r="P10" i="19"/>
  <c r="AB50" i="19"/>
  <c r="J50" i="19"/>
  <c r="AB40" i="19"/>
  <c r="P30" i="19"/>
  <c r="V50" i="19"/>
  <c r="P50" i="19"/>
  <c r="AB10" i="19"/>
  <c r="AH30" i="19"/>
  <c r="AH40" i="19"/>
  <c r="J10" i="19"/>
  <c r="AB20" i="19"/>
  <c r="AH50" i="19"/>
  <c r="AC36" i="1"/>
  <c r="V10" i="19"/>
  <c r="P20" i="19"/>
  <c r="J20" i="19"/>
  <c r="P40" i="19"/>
  <c r="V40" i="19"/>
  <c r="AB30" i="19"/>
  <c r="J11" i="19"/>
  <c r="V11" i="19"/>
  <c r="AB21" i="19"/>
  <c r="P31" i="19"/>
  <c r="J31" i="19"/>
  <c r="AB41" i="19"/>
  <c r="AC42" i="1"/>
  <c r="AH41" i="19"/>
  <c r="P41" i="19"/>
  <c r="J21" i="19"/>
  <c r="AB31" i="19"/>
  <c r="AB51" i="19"/>
  <c r="P21" i="19"/>
  <c r="V41" i="19"/>
  <c r="V31" i="19"/>
  <c r="AH21" i="19"/>
  <c r="AB11" i="19"/>
  <c r="P51" i="19"/>
  <c r="V21" i="19"/>
  <c r="AH31" i="19"/>
  <c r="V51" i="19"/>
  <c r="J51" i="19"/>
  <c r="AH51" i="19"/>
  <c r="AH11" i="19"/>
  <c r="J41" i="19"/>
  <c r="P11" i="19"/>
  <c r="AB26" i="1"/>
  <c r="AB36" i="19"/>
  <c r="AH16" i="19"/>
  <c r="P16" i="19"/>
  <c r="V46" i="19"/>
  <c r="J6" i="19"/>
  <c r="AB16" i="19"/>
  <c r="V26" i="19"/>
  <c r="V16" i="19"/>
  <c r="AB6" i="19"/>
  <c r="J26" i="19"/>
  <c r="P6" i="19"/>
  <c r="AH46" i="19"/>
  <c r="P46" i="19"/>
  <c r="AH26" i="19"/>
  <c r="AH36" i="19"/>
  <c r="V36" i="19"/>
  <c r="P36" i="19"/>
  <c r="V6" i="19"/>
  <c r="AH6" i="19"/>
  <c r="AB46" i="19"/>
  <c r="AB26" i="19"/>
  <c r="J16" i="19"/>
  <c r="P26" i="19"/>
  <c r="AC12" i="1"/>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V27" i="19"/>
  <c r="P47" i="19"/>
  <c r="AC54"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30"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4" i="1"/>
  <c r="AH8" i="19"/>
  <c r="P18" i="19"/>
  <c r="AB28" i="19"/>
  <c r="J28" i="19"/>
  <c r="V38" i="19"/>
  <c r="AH38" i="19"/>
  <c r="V8" i="19"/>
  <c r="J48" i="19"/>
  <c r="AH28" i="19"/>
  <c r="V28" i="19"/>
  <c r="AB38" i="19"/>
  <c r="AB18" i="19"/>
  <c r="AH18" i="19"/>
  <c r="AB8" i="19"/>
  <c r="V48" i="19"/>
  <c r="P28" i="19"/>
  <c r="P8" i="19"/>
  <c r="J18" i="19"/>
  <c r="J38" i="19"/>
  <c r="AA13" i="1"/>
  <c r="AB38" i="1"/>
  <c r="AA37" i="1"/>
  <c r="AA43" i="1"/>
  <c r="AB44" i="1"/>
  <c r="AA44" i="1" s="1"/>
  <c r="AB45" i="1"/>
  <c r="AB50" i="1"/>
  <c r="AA50" i="1" s="1"/>
  <c r="AB51" i="1"/>
  <c r="AA51" i="1" s="1"/>
  <c r="AA49" i="1"/>
  <c r="AA55" i="1"/>
  <c r="AB56" i="1"/>
  <c r="AA31" i="1"/>
  <c r="AB32" i="1"/>
  <c r="V18" i="19" l="1"/>
  <c r="AH48" i="19"/>
  <c r="AB48" i="19"/>
  <c r="J8" i="19"/>
  <c r="P48" i="19"/>
  <c r="P7" i="19"/>
  <c r="J7" i="19"/>
  <c r="AH17" i="19"/>
  <c r="AB17" i="19"/>
  <c r="V37" i="19"/>
  <c r="P17" i="19"/>
  <c r="AH32" i="19"/>
  <c r="AB52" i="19"/>
  <c r="J32" i="19"/>
  <c r="V12" i="19"/>
  <c r="J42" i="19"/>
  <c r="J12" i="19"/>
  <c r="J22" i="19"/>
  <c r="AB12" i="19"/>
  <c r="AC48" i="1"/>
  <c r="AB22" i="19"/>
  <c r="P52" i="19"/>
  <c r="V42" i="19"/>
  <c r="AH12" i="19"/>
  <c r="P42" i="19"/>
  <c r="P32" i="19"/>
  <c r="AH42" i="19"/>
  <c r="AB42" i="19"/>
  <c r="J52" i="19"/>
  <c r="V32" i="19"/>
  <c r="AH22" i="19"/>
  <c r="AH52" i="19"/>
  <c r="V52" i="19"/>
  <c r="P12" i="19"/>
  <c r="P22" i="19"/>
  <c r="AB32" i="19"/>
  <c r="AH47" i="19"/>
  <c r="P27" i="19"/>
  <c r="AH37" i="19"/>
  <c r="V7" i="19"/>
  <c r="AB37" i="19"/>
  <c r="J37" i="19"/>
  <c r="V47" i="19"/>
  <c r="J17" i="19"/>
  <c r="AB47" i="19"/>
  <c r="AB7" i="19"/>
  <c r="AB27" i="19"/>
  <c r="AA19" i="1"/>
  <c r="W27" i="19" s="1"/>
  <c r="P37" i="19"/>
  <c r="J27" i="19"/>
  <c r="AH7" i="19"/>
  <c r="AH27" i="19"/>
  <c r="V17" i="19"/>
  <c r="AC18"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3" i="1"/>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50" i="1"/>
  <c r="AD12" i="19"/>
  <c r="AD32" i="19"/>
  <c r="AD22" i="19"/>
  <c r="X52" i="19"/>
  <c r="AD52" i="19"/>
  <c r="L42" i="19"/>
  <c r="R42" i="19"/>
  <c r="AJ21" i="19"/>
  <c r="AD31" i="19"/>
  <c r="R21" i="19"/>
  <c r="AD41" i="19"/>
  <c r="AJ11" i="19"/>
  <c r="AJ51" i="19"/>
  <c r="AC44" i="1"/>
  <c r="L41" i="19"/>
  <c r="AD11" i="19"/>
  <c r="L21" i="19"/>
  <c r="L11" i="19"/>
  <c r="X51" i="19"/>
  <c r="X21" i="19"/>
  <c r="R11" i="19"/>
  <c r="R31" i="19"/>
  <c r="AJ41" i="19"/>
  <c r="L31" i="19"/>
  <c r="R51" i="19"/>
  <c r="X31" i="19"/>
  <c r="X11" i="19"/>
  <c r="X41" i="19"/>
  <c r="AJ31" i="19"/>
  <c r="AD51" i="19"/>
  <c r="R41" i="19"/>
  <c r="AD21" i="19"/>
  <c r="L51" i="19"/>
  <c r="AB21" i="1"/>
  <c r="AA20" i="1"/>
  <c r="AA32" i="1"/>
  <c r="AB33" i="1"/>
  <c r="AA56" i="1"/>
  <c r="AB57" i="1"/>
  <c r="K42" i="19"/>
  <c r="AC32" i="19"/>
  <c r="W42" i="19"/>
  <c r="AI52" i="19"/>
  <c r="K22" i="19"/>
  <c r="Q32" i="19"/>
  <c r="AI12" i="19"/>
  <c r="AC52" i="19"/>
  <c r="Q42" i="19"/>
  <c r="AC42" i="19"/>
  <c r="K12" i="19"/>
  <c r="Q22" i="19"/>
  <c r="W52" i="19"/>
  <c r="AI42" i="19"/>
  <c r="W32" i="19"/>
  <c r="AI22" i="19"/>
  <c r="W12" i="19"/>
  <c r="AI32" i="19"/>
  <c r="AC12" i="19"/>
  <c r="Q12" i="19"/>
  <c r="Q52" i="19"/>
  <c r="AC49" i="1"/>
  <c r="K32" i="19"/>
  <c r="W22" i="19"/>
  <c r="K52" i="19"/>
  <c r="AC22" i="19"/>
  <c r="AC40" i="19"/>
  <c r="W10" i="19"/>
  <c r="AC50" i="19"/>
  <c r="Q10" i="19"/>
  <c r="Q30" i="19"/>
  <c r="W50" i="19"/>
  <c r="K40" i="19"/>
  <c r="Q50" i="19"/>
  <c r="W20" i="19"/>
  <c r="AC37" i="1"/>
  <c r="K10" i="19"/>
  <c r="Q40" i="19"/>
  <c r="K30" i="19"/>
  <c r="AI50" i="19"/>
  <c r="AI20" i="19"/>
  <c r="K50" i="19"/>
  <c r="AI40" i="19"/>
  <c r="W40" i="19"/>
  <c r="K20" i="19"/>
  <c r="AC10" i="19"/>
  <c r="AI10" i="19"/>
  <c r="AC20" i="19"/>
  <c r="AI30" i="19"/>
  <c r="AC30" i="19"/>
  <c r="W30" i="19"/>
  <c r="Q20" i="19"/>
  <c r="AC13"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7" i="1"/>
  <c r="AA26" i="1"/>
  <c r="K39" i="19"/>
  <c r="AC39" i="19"/>
  <c r="W29" i="19"/>
  <c r="AI49" i="19"/>
  <c r="W9" i="19"/>
  <c r="AC19" i="19"/>
  <c r="Q49" i="19"/>
  <c r="W49" i="19"/>
  <c r="AC9" i="19"/>
  <c r="AI9" i="19"/>
  <c r="Q29" i="19"/>
  <c r="W39" i="19"/>
  <c r="Q39" i="19"/>
  <c r="AC31"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5" i="1"/>
  <c r="Q33" i="19"/>
  <c r="AI23" i="19"/>
  <c r="K53" i="19"/>
  <c r="AC23" i="19"/>
  <c r="AC13" i="19"/>
  <c r="W23" i="19"/>
  <c r="W33" i="19"/>
  <c r="Q13" i="19"/>
  <c r="W13" i="19"/>
  <c r="AI13" i="19"/>
  <c r="Q43" i="19"/>
  <c r="Q23" i="19"/>
  <c r="W53" i="19"/>
  <c r="M12" i="19"/>
  <c r="AK42" i="19"/>
  <c r="AE32" i="19"/>
  <c r="AC51" i="1"/>
  <c r="M52" i="19"/>
  <c r="S12" i="19"/>
  <c r="M32" i="19"/>
  <c r="S52" i="19"/>
  <c r="Y52" i="19"/>
  <c r="Y42" i="19"/>
  <c r="AK12" i="19"/>
  <c r="S22" i="19"/>
  <c r="AE12" i="19"/>
  <c r="Y22" i="19"/>
  <c r="S32" i="19"/>
  <c r="AK52" i="19"/>
  <c r="M22" i="19"/>
  <c r="AK32" i="19"/>
  <c r="AE22" i="19"/>
  <c r="AE42" i="19"/>
  <c r="Y32" i="19"/>
  <c r="M42" i="19"/>
  <c r="Y12" i="19"/>
  <c r="AE52" i="19"/>
  <c r="AK22" i="19"/>
  <c r="S42" i="19"/>
  <c r="AA45" i="1"/>
  <c r="AB47" i="1"/>
  <c r="AA47" i="1" s="1"/>
  <c r="AB46" i="1"/>
  <c r="AA46" i="1" s="1"/>
  <c r="AA38" i="1"/>
  <c r="AB39" i="1"/>
  <c r="AB16"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5" i="1"/>
  <c r="K7" i="19" l="1"/>
  <c r="Q7" i="19"/>
  <c r="AI37" i="19"/>
  <c r="AC17" i="19"/>
  <c r="AC27" i="19"/>
  <c r="Q27" i="19"/>
  <c r="AI7" i="19"/>
  <c r="K17" i="19"/>
  <c r="W37" i="19"/>
  <c r="AI27" i="19"/>
  <c r="K27" i="19"/>
  <c r="AC37" i="19"/>
  <c r="W47" i="19"/>
  <c r="AI47" i="19"/>
  <c r="AC7" i="19"/>
  <c r="K47" i="19"/>
  <c r="Q17" i="19"/>
  <c r="K37" i="19"/>
  <c r="AI17" i="19"/>
  <c r="AC19" i="1"/>
  <c r="W7" i="19"/>
  <c r="Q47" i="19"/>
  <c r="Q37" i="19"/>
  <c r="AC47" i="19"/>
  <c r="W17" i="19"/>
  <c r="AA16" i="1"/>
  <c r="AB17" i="1"/>
  <c r="AA17" i="1" s="1"/>
  <c r="R40" i="19"/>
  <c r="AD10" i="19"/>
  <c r="X40" i="19"/>
  <c r="AJ10" i="19"/>
  <c r="R50" i="19"/>
  <c r="X10" i="19"/>
  <c r="R30" i="19"/>
  <c r="AC38" i="1"/>
  <c r="L10" i="19"/>
  <c r="L50" i="19"/>
  <c r="AJ20" i="19"/>
  <c r="AJ40" i="19"/>
  <c r="AD30" i="19"/>
  <c r="R20" i="19"/>
  <c r="AD50" i="19"/>
  <c r="AJ30" i="19"/>
  <c r="AJ50" i="19"/>
  <c r="X30" i="19"/>
  <c r="AD20" i="19"/>
  <c r="L40" i="19"/>
  <c r="X50" i="19"/>
  <c r="X20" i="19"/>
  <c r="AD40" i="19"/>
  <c r="R10" i="19"/>
  <c r="L30" i="19"/>
  <c r="L20" i="19"/>
  <c r="AA57" i="1"/>
  <c r="AB58" i="1"/>
  <c r="AD47" i="19"/>
  <c r="AJ27" i="19"/>
  <c r="AD27" i="19"/>
  <c r="AJ7" i="19"/>
  <c r="AJ37" i="19"/>
  <c r="L27" i="19"/>
  <c r="AD17" i="19"/>
  <c r="L37" i="19"/>
  <c r="R17" i="19"/>
  <c r="AJ17" i="19"/>
  <c r="X7" i="19"/>
  <c r="X47" i="19"/>
  <c r="L7" i="19"/>
  <c r="L17" i="19"/>
  <c r="R27" i="19"/>
  <c r="X27" i="19"/>
  <c r="R7" i="19"/>
  <c r="X17" i="19"/>
  <c r="AJ47" i="19"/>
  <c r="L47" i="19"/>
  <c r="R37" i="19"/>
  <c r="AD7" i="19"/>
  <c r="X37" i="19"/>
  <c r="AC20" i="1"/>
  <c r="R47" i="19"/>
  <c r="AD37" i="19"/>
  <c r="AB28" i="1"/>
  <c r="AA28" i="1" s="1"/>
  <c r="AA27" i="1"/>
  <c r="AB29" i="1"/>
  <c r="AA29" i="1" s="1"/>
  <c r="AJ43" i="19"/>
  <c r="AD33" i="19"/>
  <c r="X33" i="19"/>
  <c r="X13" i="19"/>
  <c r="AD43" i="19"/>
  <c r="L43" i="19"/>
  <c r="AC56" i="1"/>
  <c r="X23" i="19"/>
  <c r="R33" i="19"/>
  <c r="R43" i="19"/>
  <c r="AD53" i="19"/>
  <c r="AJ13" i="19"/>
  <c r="R23" i="19"/>
  <c r="R13" i="19"/>
  <c r="AJ53" i="19"/>
  <c r="L33" i="19"/>
  <c r="L23" i="19"/>
  <c r="X43" i="19"/>
  <c r="X53" i="19"/>
  <c r="AD13" i="19"/>
  <c r="L53" i="19"/>
  <c r="L13" i="19"/>
  <c r="AD23" i="19"/>
  <c r="AJ33" i="19"/>
  <c r="AJ23" i="19"/>
  <c r="R53" i="19"/>
  <c r="AA21" i="1"/>
  <c r="AB22"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6"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6"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47" i="1"/>
  <c r="AG11" i="19"/>
  <c r="AM41" i="19"/>
  <c r="AA21" i="19"/>
  <c r="AA51" i="19"/>
  <c r="U51" i="19"/>
  <c r="U31" i="19"/>
  <c r="AA11" i="19"/>
  <c r="AG21" i="19"/>
  <c r="O31" i="19"/>
  <c r="AA33" i="1"/>
  <c r="AB34" i="1"/>
  <c r="AA34" i="1" s="1"/>
  <c r="AB35" i="1"/>
  <c r="AA35"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39" i="1"/>
  <c r="AB40" i="1"/>
  <c r="AE11" i="19"/>
  <c r="Y41" i="19"/>
  <c r="M41" i="19"/>
  <c r="Y21" i="19"/>
  <c r="AK41" i="19"/>
  <c r="S31" i="19"/>
  <c r="M31" i="19"/>
  <c r="M51" i="19"/>
  <c r="Y51" i="19"/>
  <c r="AK21" i="19"/>
  <c r="AK31" i="19"/>
  <c r="Y11" i="19"/>
  <c r="AE41" i="19"/>
  <c r="AE21" i="19"/>
  <c r="S51" i="19"/>
  <c r="AE51" i="19"/>
  <c r="AK51" i="19"/>
  <c r="M21" i="19"/>
  <c r="AE31" i="19"/>
  <c r="AC45" i="1"/>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C32" i="1"/>
  <c r="AD9" i="19"/>
  <c r="AJ49" i="19"/>
  <c r="L39" i="19"/>
  <c r="R19" i="19"/>
  <c r="AJ39" i="19"/>
  <c r="AJ29" i="19"/>
  <c r="AJ19" i="19"/>
  <c r="AJ9" i="19"/>
  <c r="AD49" i="19"/>
  <c r="L19" i="19"/>
  <c r="L29" i="19"/>
  <c r="R49" i="19"/>
  <c r="AA40" i="1" l="1"/>
  <c r="AB41" i="1"/>
  <c r="AA41" i="1" s="1"/>
  <c r="AG39" i="19"/>
  <c r="AG29" i="19"/>
  <c r="AM19" i="19"/>
  <c r="O39" i="19"/>
  <c r="AC35"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21"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7" i="1"/>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AC39"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4" i="1"/>
  <c r="T19" i="19"/>
  <c r="AL49" i="19"/>
  <c r="T29" i="19"/>
  <c r="AF29" i="19"/>
  <c r="T18" i="19"/>
  <c r="N48" i="19"/>
  <c r="N8" i="19"/>
  <c r="T28" i="19"/>
  <c r="AF38" i="19"/>
  <c r="Z28" i="19"/>
  <c r="Z18" i="19"/>
  <c r="AF8" i="19"/>
  <c r="AC28"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3" i="1"/>
  <c r="M9" i="19"/>
  <c r="Y29" i="19"/>
  <c r="AA58" i="1"/>
  <c r="AB59" i="1"/>
  <c r="AA59" i="1" s="1"/>
  <c r="AM46" i="19"/>
  <c r="U36" i="19"/>
  <c r="AG16" i="19"/>
  <c r="O6" i="19"/>
  <c r="AA36" i="19"/>
  <c r="AM16" i="19"/>
  <c r="U6" i="19"/>
  <c r="AG46" i="19"/>
  <c r="AA16" i="19"/>
  <c r="AC17" i="1"/>
  <c r="AA6" i="19"/>
  <c r="AG6" i="19"/>
  <c r="AA46" i="19"/>
  <c r="AM26" i="19"/>
  <c r="U16" i="19"/>
  <c r="O36" i="19"/>
  <c r="U26" i="19"/>
  <c r="O46" i="19"/>
  <c r="AA26" i="19"/>
  <c r="AM6" i="19"/>
  <c r="U46" i="19"/>
  <c r="AG26" i="19"/>
  <c r="O16" i="19"/>
  <c r="AG36" i="19"/>
  <c r="O26" i="19"/>
  <c r="AM36" i="19"/>
  <c r="AB23" i="1"/>
  <c r="AA23" i="1" s="1"/>
  <c r="AA22" i="1"/>
  <c r="O8" i="19"/>
  <c r="AA48" i="19"/>
  <c r="AM38" i="19"/>
  <c r="U48" i="19"/>
  <c r="AA18" i="19"/>
  <c r="AG18" i="19"/>
  <c r="AG48" i="19"/>
  <c r="AM18" i="19"/>
  <c r="AA28" i="19"/>
  <c r="AG28" i="19"/>
  <c r="AA8" i="19"/>
  <c r="U18" i="19"/>
  <c r="AG38" i="19"/>
  <c r="U38" i="19"/>
  <c r="AM8" i="19"/>
  <c r="AA38" i="19"/>
  <c r="AM48" i="19"/>
  <c r="U28" i="19"/>
  <c r="O38" i="19"/>
  <c r="U8" i="19"/>
  <c r="AG8" i="19"/>
  <c r="AC29"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7" i="1"/>
  <c r="M33" i="19"/>
  <c r="AF6" i="19"/>
  <c r="N46" i="19"/>
  <c r="Z26" i="19"/>
  <c r="AL6" i="19"/>
  <c r="AL36" i="19"/>
  <c r="AF26" i="19"/>
  <c r="Z6" i="19"/>
  <c r="T26" i="19"/>
  <c r="Z46" i="19"/>
  <c r="AF46" i="19"/>
  <c r="T46" i="19"/>
  <c r="T6" i="19"/>
  <c r="AF36" i="19"/>
  <c r="N26" i="19"/>
  <c r="Z16" i="19"/>
  <c r="AL26" i="19"/>
  <c r="Z36" i="19"/>
  <c r="N36" i="19"/>
  <c r="AL46" i="19"/>
  <c r="T36" i="19"/>
  <c r="AF16" i="19"/>
  <c r="N6" i="19"/>
  <c r="N16" i="19"/>
  <c r="AC16"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C59"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AC58" i="1"/>
  <c r="T53" i="19"/>
  <c r="AL33" i="19"/>
  <c r="T13" i="19"/>
  <c r="Z33" i="19"/>
  <c r="Z47" i="19"/>
  <c r="T7" i="19"/>
  <c r="AL37" i="19"/>
  <c r="T17" i="19"/>
  <c r="Z17" i="19"/>
  <c r="AF7" i="19"/>
  <c r="AF37" i="19"/>
  <c r="N17" i="19"/>
  <c r="AF27" i="19"/>
  <c r="AC22"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41"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3" i="1"/>
  <c r="AA17" i="19"/>
  <c r="O7" i="19"/>
  <c r="AA37" i="19"/>
  <c r="AA27" i="19"/>
  <c r="AM27" i="19"/>
  <c r="U17" i="19"/>
  <c r="U47" i="19"/>
  <c r="AG17" i="19"/>
  <c r="O47" i="19"/>
  <c r="Z40" i="19"/>
  <c r="AC40" i="1"/>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<sst xmlns="http://schemas.openxmlformats.org/spreadsheetml/2006/main" count="407" uniqueCount="274">
  <si>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</si>
  <si>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</si>
  <si>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</si>
  <si>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</si>
  <si>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</si>
  <si>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</si>
  <si>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</si>
  <si>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</si>
  <si>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</si>
  <si>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</si>
  <si>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</si>
  <si>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</si>
  <si>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</si>
  <si>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</si>
  <si>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</si>
  <si>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</si>
  <si>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</si>
  <si>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</si>
  <si>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</si>
  <si>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</si>
  <si>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</si>
  <si>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</si>
  <si>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</si>
  <si>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</si>
  <si>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</si>
  <si>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</si>
  <si>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</si>
  <si>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</si>
  <si>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</si>
  <si>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</si>
  <si>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</si>
  <si>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</si>
  <si>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</si>
  <si>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</si>
  <si>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</si>
  <si>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</si>
  <si>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</si>
  <si>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</si>
  <si>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</si>
  <si>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</si>
  <si>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</si>
  <si>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</si>
  <si>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</si>
  <si>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</si>
  <si>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</si>
  <si>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</si>
  <si>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</si>
  <si>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</si>
  <si>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</si>
  <si>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</si>
  <si>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</si>
  <si>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</si>
  <si>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</si>
  <si>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</si>
  <si>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</si>
  <si>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</si>
  <si>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</si>
  <si>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</si>
  <si>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</si>
  <si>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</si>
  <si>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</si>
  <si>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</si>
  <si>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</si>
  <si>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</si>
  <si>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</si>
  <si>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</si>
  <si>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</si>
  <si>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</si>
  <si>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</si>
  <si>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</si>
  <si>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</si>
  <si>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</si>
  <si>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</si>
  <si>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</si>
  <si>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</si>
  <si>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</si>
  <si>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</si>
  <si>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</si>
  <si>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CONTROL INTERNO DISCIPLINARIO</t>
  </si>
  <si>
    <t>ALCANCE:</t>
  </si>
  <si>
    <t>Se inicia con la investigación de los hechos que pueden dar lugar a posibles faltas disciplinarias hasta el fallo de primera instancia (función punitiva) y define políticas, planes, programas y actividades dirigidas a evitar la ocurrencia de hechos, actos u omisiones contrarios a la Constitución o la Ley (función preventiva)</t>
  </si>
  <si>
    <t>OBJETIVOS ESTRATÉGICOS</t>
  </si>
  <si>
    <t>OBJETIVO DEL PROCESO</t>
  </si>
  <si>
    <t>PLANEACIÓN INSTITUCIONAL</t>
  </si>
  <si>
    <t>PUNTOS DE RIESGO EN LA CADENA DE VALOR</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</si>
  <si>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</si>
  <si>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Conocer, avocar, tramitar  y fallar en primera instancia, todos los procesos disciplinarios que se adelanten contra los servidores y exservidores   públicos del municipio de Bucaramanga, sin incluir entidades descentralizadas.</t>
  </si>
  <si>
    <t>Plan de acción Anual Oficina de Control Interno Disciplinario
Informes de gestión Institucional
Providencias disciplinarias mediante autos y fallos de primera instancia</t>
  </si>
  <si>
    <t>Sustanciación de los expedientes disciplinarios desde la apertura hasta el fallo de primera instancia</t>
  </si>
  <si>
    <t>MATRIZ DOFA</t>
  </si>
  <si>
    <t>DEBILIDADES</t>
  </si>
  <si>
    <t>AMENAZAS</t>
  </si>
  <si>
    <t xml:space="preserve">1. Deficiencia en el recurso humano (falta de planta de personal) y recursos físicos (oficina, cómputo, escáner, sala de audiencias, salvaguarda del archivo de gestión) 
2. Insuficiencia de tecnologías implementadas para el desarrollo de las funciones bajo la modalidad de trabajo en casa con ocasión del COVID 19. </t>
  </si>
  <si>
    <t>1. Emergencia sanitaria COVID-19</t>
  </si>
  <si>
    <t>FORTALEZAS</t>
  </si>
  <si>
    <t>OPORTUNIDADES</t>
  </si>
  <si>
    <t xml:space="preserve">1. Talento humano idóneo (abogados sustanciadores y apoyo administrativo)
2. Estructuración de procedimientos de acuerdo a los parametros del Código Disciplinario Único (procedimientos)
3. Implementación de formatos documentales para cada actuación, trámite o diligencia disciplinaria
4. Gestión adecuada del archivo de gestión
5. Capacidad de formación e instrucción </t>
  </si>
  <si>
    <t>1. Con ocasión de la expedición del nuevo Código General Disciplinario (Ley 1952/2019), que implementó el procedimiento oral, exige que las entidades implementen las tegnologías (Hardware y software) necesarias para el desarrollo del proceso oral. Como: 
- Expedientes virtuales
- Salas de audiencias con video y grabación
- Comunicación con externos y,
- Archivos vrituales
2. Capacitación al personal de la oficina en la expedición de nuevas normas legales (debe ser permanente)</t>
  </si>
  <si>
    <t>Matriz Mapa Riesgos de Gestión</t>
  </si>
  <si>
    <t>Código: F-DPM-1210-238,37-013</t>
  </si>
  <si>
    <t>Versión: 3.0</t>
  </si>
  <si>
    <t>Fecha Aprobación: Octubre-19-2021</t>
  </si>
  <si>
    <t xml:space="preserve">Página: 1 de 1 </t>
  </si>
  <si>
    <t>Proceso:</t>
  </si>
  <si>
    <t>Objetivo:</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</si>
  <si>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</si>
  <si>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</si>
  <si>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</si>
  <si>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</si>
  <si>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</si>
  <si>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</si>
  <si>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</si>
  <si>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</si>
  <si>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</si>
  <si>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</si>
  <si>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</si>
  <si>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</si>
  <si>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</si>
  <si>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</si>
  <si>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</si>
  <si>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</si>
  <si>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</si>
  <si>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</si>
  <si>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</si>
  <si>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</si>
  <si>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</si>
  <si>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</si>
  <si>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</si>
  <si>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</si>
  <si>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</si>
  <si>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</si>
  <si>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</si>
  <si>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</si>
  <si>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</si>
  <si>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</si>
  <si>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t>Económico y Reputacional</t>
  </si>
  <si>
    <t>Acciones judiciales, Investigaciones y/o Sanciones Disciplinarias</t>
  </si>
  <si>
    <t>Inadecuado control en el trámite de remisión del expediente ante otras instancias lo que genera pérdida de los documentos.</t>
  </si>
  <si>
    <t>Posibilidad de afectación económica y reputacional por acciones judiciales, investigaciones y/o sanciones disciplinarias debido al Inadecuado control en el trámite del expedientes ante otras instancias lo cual genera pérdida de los documentos.</t>
  </si>
  <si>
    <t>Ejecucion y Administracion de procesos</t>
  </si>
  <si>
    <t xml:space="preserve">     El riesgo afecta la imagen de la entidad con algunos usuarios de relevancia frente al logro de los objetivos</t>
  </si>
  <si>
    <t>El personal encargado del diligenciamiento de los Sistemas de Información, revisa y verifica que la documentación recibida del proceso disciplinario corresponde con la de los sistemas de información y que esten debidamente archivados</t>
  </si>
  <si>
    <t>Detectivo</t>
  </si>
  <si>
    <t>Manual</t>
  </si>
  <si>
    <t>Documentado</t>
  </si>
  <si>
    <t>Continua</t>
  </si>
  <si>
    <t>Con Registro</t>
  </si>
  <si>
    <t>Reducir (mitigar)</t>
  </si>
  <si>
    <t xml:space="preserve">Realizar dos (2 ) informes, del registro en los sistemas de información del 100% de la documentación recibida del expediente disciplinario.  </t>
  </si>
  <si>
    <t>Personal encargado de los sistemas de información</t>
  </si>
  <si>
    <t xml:space="preserve">El jefe de la Oficina verifica que la documentación producida del proceso disciplinario corresponda con la de los sistemas de información </t>
  </si>
  <si>
    <t>Realizar tres (3) reuniones internas donde se verifica el sistema de información con la documentación física producida del proceso</t>
  </si>
  <si>
    <t>Jefe de oficina y profesional encargado</t>
  </si>
  <si>
    <t>Reputacional</t>
  </si>
  <si>
    <t>Investigaciones y/o Sanciones Disciplinarias</t>
  </si>
  <si>
    <t>Inadecuado control de términos legales de la acción disciplinaria</t>
  </si>
  <si>
    <t>Posibilidad de afectación reputacional por investigaciones y/o sanciones disciplinarias debido al inadecuado control de términos legales de la acción disciplinaria</t>
  </si>
  <si>
    <t>El profesional encargado del proceso disciplinario verifica y contabiliza los términos legales en la etapa procesal en que se encuentra mediante el listado de procesos asignados o delegados</t>
  </si>
  <si>
    <t>Preventivo</t>
  </si>
  <si>
    <t xml:space="preserve">Realizar tres (3) informes de los procesos disciplinarios asignados o delegados al jefe de oficina reportando la verificación y contabilización de los términos </t>
  </si>
  <si>
    <t>Profesional encargado del proceso disciplinario</t>
  </si>
  <si>
    <t>El jefe de la oficina verifica a través de inspecciones el cumplimiento de términos de las etapas procesales del expediente disciplinario.</t>
  </si>
  <si>
    <t>Realizar dos (2) inspecciones a los expedientes disciplinarios seleccionados para verificar el cumplimiento de términos de las etapas procesales</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</si>
  <si>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</si>
  <si>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</si>
  <si>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</si>
  <si>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</si>
  <si>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</si>
  <si>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</si>
  <si>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</si>
  <si>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</si>
  <si>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</si>
  <si>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</si>
  <si>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</si>
  <si>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</si>
  <si>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</si>
  <si>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</si>
  <si>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</si>
  <si>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</si>
  <si>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</si>
  <si>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</si>
  <si>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</si>
  <si>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</si>
  <si>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</si>
  <si>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</si>
  <si>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</si>
  <si>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</si>
  <si>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</si>
  <si>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</si>
  <si>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</si>
  <si>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</si>
  <si>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</si>
  <si>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</si>
  <si>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</si>
  <si>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</si>
  <si>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</si>
  <si>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</si>
  <si>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</si>
  <si>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</si>
  <si>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</si>
  <si>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</si>
  <si>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</si>
  <si>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</si>
  <si>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</si>
  <si>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</si>
  <si>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</si>
  <si>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</si>
  <si>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</si>
  <si>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</si>
  <si>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</si>
  <si>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</si>
  <si>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</si>
  <si>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</si>
  <si>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</si>
  <si>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</si>
  <si>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</si>
  <si>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</si>
  <si>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</si>
  <si>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</si>
  <si>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</si>
  <si>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</si>
  <si>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</si>
  <si>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</si>
  <si>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</si>
  <si>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</si>
  <si>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</si>
  <si>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</si>
  <si>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</si>
  <si>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</si>
  <si>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</si>
  <si>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</si>
  <si>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</si>
  <si>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</si>
  <si>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</si>
  <si>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</si>
  <si>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</si>
  <si>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</si>
  <si>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</si>
  <si>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</si>
  <si>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</si>
  <si>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</si>
  <si>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</si>
  <si>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</si>
  <si>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</si>
  <si>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</si>
  <si>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</si>
  <si>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</si>
  <si>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</si>
  <si>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</si>
  <si>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</si>
  <si>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</si>
  <si>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</si>
  <si>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</si>
  <si>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</si>
  <si>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</si>
  <si>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</si>
  <si>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</si>
  <si>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</si>
  <si>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</si>
  <si>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</si>
  <si>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Reducir (compartir)</t>
  </si>
  <si>
    <t>Plan de accion (solo para la opción reducir)</t>
  </si>
  <si>
    <t>Finalizado</t>
  </si>
  <si>
    <t>En curso</t>
  </si>
  <si>
    <t>Daños Activos Fisicos</t>
  </si>
  <si>
    <t>Fallas Tecnologicas</t>
  </si>
  <si>
    <t>Fraude Externo</t>
  </si>
  <si>
    <t>Fraude Interno</t>
  </si>
  <si>
    <t>Relaciones Laborales</t>
  </si>
  <si>
    <t>Usuarios, productos y practicas , organizacionales</t>
  </si>
  <si>
    <t>Registro Sustancial</t>
  </si>
  <si>
    <t>Registro Material</t>
  </si>
  <si>
    <t>Sin registro</t>
  </si>
  <si>
    <t>Reducir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</si>
</sst>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7">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1"/>
      <name val="Calibri"/>
      <family val="2"/>
      <scheme val="minor"/>
    </font>
    <font>
      <b/>
      <sz val="12"/>
      <color rgb="FF000000"/>
      <name val="Arial"/>
      <family val="2"/>
    </font>
    <font>
      <b/>
      <sz val="14"/>
      <color rgb="FF000000"/>
      <name val="Arial"/>
      <family val="2"/>
    </font>
    <font>
      <sz val="11"/>
      <color theme="1"/>
      <name val="Arial"/>
      <family val="2"/>
    </font>
    <font>
      <sz val="9"/>
      <color theme="1"/>
      <name val="Arial"/>
      <family val="2"/>
    </font>
    <font>
      <b/>
      <sz val="28"/>
      <color theme="1"/>
      <name val="Arial Narrow"/>
      <family val="2"/>
    </font>
  </fonts>
  <fills count="21">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s>
  <borders count="106">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dashed">
        <color theme="9" tint="-0.24994659260841701"/>
      </right>
      <top/>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560">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36" fillId="0" borderId="2" xfId="0" applyFont="1" applyBorder="1" applyAlignment="1" applyProtection="1">
      <alignment horizontal="center" vertical="top" textRotation="90"/>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3" fillId="0" borderId="0" xfId="0" applyFont="1" applyAlignment="1">
      <alignment horizontal="center" vertical="center" wrapText="1"/>
    </xf>
    <xf numFmtId="0" fontId="64"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58" fillId="17" borderId="47" xfId="0" applyFont="1" applyFill="1" applyBorder="1" applyAlignment="1">
      <alignment horizontal="center" vertical="center" wrapText="1"/>
    </xf>
    <xf numFmtId="0" fontId="62" fillId="0" borderId="0" xfId="0" applyFont="1" applyAlignment="1">
      <alignment horizontal="center" vertical="center"/>
    </xf>
    <xf numFmtId="0" fontId="65" fillId="0" borderId="0" xfId="0" applyFont="1" applyAlignment="1">
      <alignment horizontal="center" vertical="center"/>
    </xf>
    <xf numFmtId="0" fontId="36" fillId="0" borderId="2" xfId="0" applyFont="1" applyBorder="1" applyAlignment="1" applyProtection="1">
      <alignment horizontal="center" vertical="center" textRotation="90"/>
      <protection locked="0"/>
    </xf>
    <xf numFmtId="9" fontId="36"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58" fillId="0" borderId="2" xfId="0" applyFont="1" applyBorder="1" applyAlignment="1" applyProtection="1">
      <alignment horizontal="center" vertical="center" textRotation="90" wrapText="1"/>
      <protection hidden="1"/>
    </xf>
    <xf numFmtId="9" fontId="36" fillId="0" borderId="4" xfId="0" applyNumberFormat="1"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36" fillId="0" borderId="4" xfId="0" applyFont="1" applyBorder="1" applyAlignment="1" applyProtection="1">
      <alignment horizontal="center" vertical="center" textRotation="90"/>
      <protection locked="0"/>
    </xf>
    <xf numFmtId="0" fontId="36" fillId="0" borderId="2" xfId="0" applyFont="1" applyBorder="1" applyAlignment="1" applyProtection="1">
      <alignment horizontal="center" vertical="center"/>
      <protection locked="0"/>
    </xf>
    <xf numFmtId="14" fontId="36" fillId="0" borderId="2" xfId="0" applyNumberFormat="1" applyFont="1" applyBorder="1" applyAlignment="1" applyProtection="1">
      <alignment horizontal="center" vertical="center"/>
      <protection locked="0"/>
    </xf>
    <xf numFmtId="0" fontId="58" fillId="0" borderId="2" xfId="0" applyFont="1" applyBorder="1" applyAlignment="1" applyProtection="1">
      <alignment horizontal="center" vertical="center" textRotation="90"/>
      <protection hidden="1"/>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1" fillId="3" borderId="0" xfId="0" applyFont="1" applyFill="1" applyAlignment="1">
      <alignment horizontal="justify" vertical="center"/>
    </xf>
    <xf numFmtId="0" fontId="1" fillId="0" borderId="0" xfId="0" applyFont="1" applyAlignment="1">
      <alignment horizontal="justify" vertical="center"/>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8" fillId="17" borderId="104" xfId="0" applyFont="1" applyFill="1" applyBorder="1" applyAlignment="1">
      <alignment horizontal="center" vertical="center" wrapText="1"/>
    </xf>
    <xf numFmtId="0" fontId="38" fillId="14" borderId="45"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59" fillId="0" borderId="95" xfId="0" applyFont="1" applyBorder="1" applyAlignment="1">
      <alignment horizontal="justify" vertical="center" wrapText="1"/>
    </xf>
    <xf numFmtId="0" fontId="59" fillId="0" borderId="95" xfId="0" applyFont="1" applyBorder="1" applyAlignment="1">
      <alignment horizontal="center" vertical="center" wrapText="1"/>
    </xf>
    <xf numFmtId="0" fontId="36" fillId="0" borderId="2" xfId="0" applyFont="1" applyBorder="1" applyAlignment="1">
      <alignment horizontal="center" vertical="center"/>
    </xf>
    <xf numFmtId="0" fontId="6" fillId="0" borderId="2" xfId="0" applyFont="1" applyBorder="1" applyAlignment="1" applyProtection="1">
      <alignment horizontal="center" vertical="top"/>
      <protection locked="0"/>
    </xf>
    <xf numFmtId="0" fontId="1" fillId="0" borderId="2"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protection locked="0"/>
    </xf>
    <xf numFmtId="0" fontId="50" fillId="0" borderId="2" xfId="0" applyFont="1" applyBorder="1" applyAlignment="1" applyProtection="1">
      <alignment horizontal="center" vertical="center" wrapText="1"/>
      <protection locked="0"/>
    </xf>
    <xf numFmtId="0" fontId="55" fillId="3" borderId="69" xfId="0" applyFont="1" applyFill="1" applyBorder="1" applyAlignment="1">
      <alignment horizontal="left" vertical="center" wrapText="1"/>
    </xf>
    <xf numFmtId="0" fontId="55" fillId="3" borderId="70"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5" fillId="15" borderId="76" xfId="3" applyFont="1" applyFill="1" applyBorder="1" applyAlignment="1">
      <alignment horizontal="center" vertical="center" wrapText="1"/>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36" fillId="0" borderId="12" xfId="0" applyFont="1" applyBorder="1" applyAlignment="1">
      <alignment horizontal="left" vertical="center" wrapText="1"/>
    </xf>
    <xf numFmtId="0" fontId="36" fillId="0" borderId="19" xfId="0" applyFont="1" applyBorder="1" applyAlignment="1">
      <alignment horizontal="left" vertical="center" wrapText="1"/>
    </xf>
    <xf numFmtId="0" fontId="36" fillId="0" borderId="13" xfId="0" applyFont="1" applyBorder="1" applyAlignment="1">
      <alignment horizontal="left" vertical="center" wrapText="1"/>
    </xf>
    <xf numFmtId="0" fontId="36" fillId="0" borderId="14" xfId="0" applyFont="1" applyBorder="1" applyAlignment="1">
      <alignment horizontal="left" vertical="center" wrapText="1"/>
    </xf>
    <xf numFmtId="0" fontId="36" fillId="0" borderId="0" xfId="0" applyFont="1" applyAlignment="1">
      <alignment horizontal="left" vertical="center" wrapText="1"/>
    </xf>
    <xf numFmtId="0" fontId="36" fillId="0" borderId="15" xfId="0" applyFont="1" applyBorder="1" applyAlignment="1">
      <alignment horizontal="left" vertical="center" wrapText="1"/>
    </xf>
    <xf numFmtId="0" fontId="36" fillId="0" borderId="16" xfId="0" applyFont="1" applyBorder="1" applyAlignment="1">
      <alignment horizontal="left" vertical="center" wrapText="1"/>
    </xf>
    <xf numFmtId="0" fontId="36" fillId="0" borderId="18" xfId="0" applyFont="1" applyBorder="1" applyAlignment="1">
      <alignment horizontal="left" vertical="center" wrapText="1"/>
    </xf>
    <xf numFmtId="0" fontId="36" fillId="0" borderId="17" xfId="0" applyFont="1" applyBorder="1" applyAlignment="1">
      <alignment horizontal="left" vertical="center" wrapText="1"/>
    </xf>
    <xf numFmtId="0" fontId="39" fillId="0" borderId="12" xfId="0" applyFont="1" applyBorder="1" applyAlignment="1">
      <alignment horizontal="left" vertical="center" wrapText="1"/>
    </xf>
    <xf numFmtId="0" fontId="39" fillId="0" borderId="13" xfId="0" applyFont="1" applyBorder="1" applyAlignment="1">
      <alignment horizontal="left" vertical="center" wrapText="1"/>
    </xf>
    <xf numFmtId="0" fontId="39" fillId="0" borderId="14" xfId="0" applyFont="1" applyBorder="1" applyAlignment="1">
      <alignment horizontal="left" vertical="center" wrapText="1"/>
    </xf>
    <xf numFmtId="0" fontId="39" fillId="0" borderId="15" xfId="0" applyFont="1" applyBorder="1" applyAlignment="1">
      <alignment horizontal="left" vertical="center" wrapText="1"/>
    </xf>
    <xf numFmtId="0" fontId="39" fillId="0" borderId="16" xfId="0" applyFont="1" applyBorder="1" applyAlignment="1">
      <alignment horizontal="left" vertical="center" wrapText="1"/>
    </xf>
    <xf numFmtId="0" fontId="39" fillId="0" borderId="17" xfId="0" applyFont="1" applyBorder="1" applyAlignment="1">
      <alignment horizontal="left" vertical="center" wrapText="1"/>
    </xf>
    <xf numFmtId="0" fontId="45" fillId="20" borderId="14" xfId="0" applyFont="1" applyFill="1" applyBorder="1" applyAlignment="1">
      <alignment horizontal="center" vertical="center" wrapText="1"/>
    </xf>
    <xf numFmtId="0" fontId="45" fillId="20" borderId="0" xfId="0" applyFont="1" applyFill="1" applyAlignment="1">
      <alignment horizontal="center" vertical="center" wrapText="1"/>
    </xf>
    <xf numFmtId="0" fontId="45" fillId="20" borderId="35" xfId="0" applyFont="1" applyFill="1" applyBorder="1" applyAlignment="1">
      <alignment horizontal="center" vertical="center" wrapText="1"/>
    </xf>
    <xf numFmtId="0" fontId="45" fillId="20" borderId="47" xfId="0" applyFont="1" applyFill="1" applyBorder="1" applyAlignment="1">
      <alignment horizontal="center" vertical="center" wrapText="1"/>
    </xf>
    <xf numFmtId="0" fontId="36" fillId="3" borderId="12" xfId="0" applyFont="1" applyFill="1" applyBorder="1" applyAlignment="1">
      <alignment horizontal="left" vertical="center" wrapText="1"/>
    </xf>
    <xf numFmtId="0" fontId="36" fillId="3" borderId="19" xfId="0" applyFont="1" applyFill="1" applyBorder="1" applyAlignment="1">
      <alignment horizontal="left" vertical="center" wrapText="1"/>
    </xf>
    <xf numFmtId="0" fontId="36" fillId="3" borderId="13" xfId="0" applyFont="1" applyFill="1" applyBorder="1" applyAlignment="1">
      <alignment horizontal="left" vertical="center" wrapText="1"/>
    </xf>
    <xf numFmtId="0" fontId="36" fillId="3" borderId="14" xfId="0" applyFont="1" applyFill="1" applyBorder="1" applyAlignment="1">
      <alignment horizontal="left" vertical="center" wrapText="1"/>
    </xf>
    <xf numFmtId="0" fontId="36" fillId="3" borderId="0" xfId="0" applyFont="1" applyFill="1" applyAlignment="1">
      <alignment horizontal="left" vertical="center" wrapText="1"/>
    </xf>
    <xf numFmtId="0" fontId="36" fillId="3" borderId="15" xfId="0" applyFont="1" applyFill="1" applyBorder="1" applyAlignment="1">
      <alignment horizontal="left" vertical="center" wrapText="1"/>
    </xf>
    <xf numFmtId="0" fontId="36" fillId="3" borderId="16" xfId="0" applyFont="1" applyFill="1" applyBorder="1" applyAlignment="1">
      <alignment horizontal="left" vertical="center" wrapText="1"/>
    </xf>
    <xf numFmtId="0" fontId="36" fillId="3" borderId="18" xfId="0" applyFont="1" applyFill="1" applyBorder="1" applyAlignment="1">
      <alignment horizontal="left" vertical="center" wrapText="1"/>
    </xf>
    <xf numFmtId="0" fontId="36" fillId="3" borderId="17" xfId="0" applyFont="1" applyFill="1" applyBorder="1" applyAlignment="1">
      <alignment horizontal="left" vertical="center" wrapText="1"/>
    </xf>
    <xf numFmtId="0" fontId="36" fillId="0" borderId="12" xfId="0" applyFont="1" applyBorder="1" applyAlignment="1">
      <alignment horizontal="left" vertical="center"/>
    </xf>
    <xf numFmtId="0" fontId="36" fillId="0" borderId="13" xfId="0" applyFont="1" applyBorder="1" applyAlignment="1">
      <alignment horizontal="left" vertical="center"/>
    </xf>
    <xf numFmtId="0" fontId="36" fillId="0" borderId="14" xfId="0" applyFont="1" applyBorder="1" applyAlignment="1">
      <alignment horizontal="left" vertical="center"/>
    </xf>
    <xf numFmtId="0" fontId="36" fillId="0" borderId="15" xfId="0" applyFont="1" applyBorder="1" applyAlignment="1">
      <alignment horizontal="left" vertical="center"/>
    </xf>
    <xf numFmtId="0" fontId="36" fillId="0" borderId="16" xfId="0" applyFont="1" applyBorder="1" applyAlignment="1">
      <alignment horizontal="left" vertical="center"/>
    </xf>
    <xf numFmtId="0" fontId="36" fillId="0" borderId="17" xfId="0" applyFont="1" applyBorder="1" applyAlignment="1">
      <alignment horizontal="left" vertical="center"/>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2" fillId="0" borderId="12" xfId="0" applyFont="1" applyBorder="1" applyAlignment="1">
      <alignment horizontal="center" vertical="center" wrapText="1"/>
    </xf>
    <xf numFmtId="0" fontId="62" fillId="0" borderId="19" xfId="0" applyFont="1" applyBorder="1" applyAlignment="1">
      <alignment horizontal="center" vertical="center" wrapText="1"/>
    </xf>
    <xf numFmtId="0" fontId="62" fillId="0" borderId="14" xfId="0" applyFont="1" applyBorder="1" applyAlignment="1">
      <alignment horizontal="center" vertical="center" wrapText="1"/>
    </xf>
    <xf numFmtId="0" fontId="62" fillId="0" borderId="0" xfId="0" applyFont="1" applyAlignment="1">
      <alignment horizontal="center" vertical="center" wrapText="1"/>
    </xf>
    <xf numFmtId="0" fontId="62" fillId="0" borderId="16" xfId="0" applyFont="1" applyBorder="1" applyAlignment="1">
      <alignment horizontal="center" vertical="center" wrapText="1"/>
    </xf>
    <xf numFmtId="0" fontId="62" fillId="0" borderId="18" xfId="0" applyFont="1" applyBorder="1" applyAlignment="1">
      <alignment horizontal="center" vertical="center" wrapText="1"/>
    </xf>
    <xf numFmtId="0" fontId="45" fillId="18" borderId="99" xfId="0" applyFont="1" applyFill="1" applyBorder="1" applyAlignment="1">
      <alignment horizontal="left" vertical="center" wrapText="1" indent="1"/>
    </xf>
    <xf numFmtId="0" fontId="45" fillId="18" borderId="49" xfId="0" applyFont="1" applyFill="1" applyBorder="1" applyAlignment="1">
      <alignment horizontal="left" vertical="center" wrapText="1" indent="1"/>
    </xf>
    <xf numFmtId="0" fontId="45" fillId="18" borderId="50" xfId="0" applyFont="1" applyFill="1" applyBorder="1" applyAlignment="1">
      <alignment horizontal="left" vertical="center" wrapText="1" indent="1"/>
    </xf>
    <xf numFmtId="0" fontId="59" fillId="18" borderId="101" xfId="0" applyFont="1" applyFill="1" applyBorder="1" applyAlignment="1">
      <alignment horizontal="left" vertical="center" wrapText="1" indent="1"/>
    </xf>
    <xf numFmtId="0" fontId="59" fillId="18" borderId="102" xfId="0" applyFont="1" applyFill="1" applyBorder="1" applyAlignment="1">
      <alignment horizontal="left" vertical="center" wrapText="1" indent="1"/>
    </xf>
    <xf numFmtId="0" fontId="59" fillId="18" borderId="103" xfId="0" applyFont="1" applyFill="1" applyBorder="1" applyAlignment="1">
      <alignment horizontal="left" vertical="center" wrapText="1" indent="1"/>
    </xf>
    <xf numFmtId="0" fontId="38" fillId="19"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58" fillId="17" borderId="35" xfId="0" applyFont="1" applyFill="1" applyBorder="1" applyAlignment="1">
      <alignment horizontal="center" vertical="center" wrapText="1"/>
    </xf>
    <xf numFmtId="0" fontId="58" fillId="17" borderId="104" xfId="0" applyFont="1" applyFill="1" applyBorder="1" applyAlignment="1">
      <alignment horizontal="center" vertical="center" wrapText="1"/>
    </xf>
    <xf numFmtId="0" fontId="59" fillId="0" borderId="35" xfId="0" applyFont="1" applyBorder="1" applyAlignment="1">
      <alignment horizontal="left" vertical="center" wrapText="1"/>
    </xf>
    <xf numFmtId="0" fontId="59" fillId="0" borderId="36" xfId="0" applyFont="1" applyBorder="1" applyAlignment="1">
      <alignment horizontal="left" vertical="center" wrapText="1"/>
    </xf>
    <xf numFmtId="0" fontId="63" fillId="0" borderId="0" xfId="0" applyFont="1" applyAlignment="1">
      <alignment horizontal="center" vertical="center"/>
    </xf>
    <xf numFmtId="0" fontId="45" fillId="20" borderId="12" xfId="0" applyFont="1" applyFill="1" applyBorder="1" applyAlignment="1">
      <alignment horizontal="center" vertical="center" wrapText="1"/>
    </xf>
    <xf numFmtId="0" fontId="45" fillId="20" borderId="19" xfId="0" applyFont="1" applyFill="1" applyBorder="1" applyAlignment="1">
      <alignment horizontal="center" vertical="center" wrapText="1"/>
    </xf>
    <xf numFmtId="0" fontId="45" fillId="20" borderId="13" xfId="0" applyFont="1" applyFill="1" applyBorder="1" applyAlignment="1">
      <alignment horizontal="center" vertical="center" wrapText="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66" fillId="2" borderId="28" xfId="0" applyFont="1" applyFill="1" applyBorder="1" applyAlignment="1">
      <alignment horizontal="center" vertical="center" wrapText="1"/>
    </xf>
    <xf numFmtId="0" fontId="66" fillId="2" borderId="29" xfId="0" applyFont="1" applyFill="1" applyBorder="1" applyAlignment="1">
      <alignment horizontal="center" vertical="center" wrapText="1"/>
    </xf>
    <xf numFmtId="0" fontId="66" fillId="2" borderId="30" xfId="0" applyFont="1" applyFill="1" applyBorder="1" applyAlignment="1">
      <alignment horizontal="center" vertical="center" wrapText="1"/>
    </xf>
    <xf numFmtId="0" fontId="66" fillId="2" borderId="9" xfId="0" applyFont="1" applyFill="1" applyBorder="1" applyAlignment="1">
      <alignment horizontal="center" vertical="center" wrapText="1"/>
    </xf>
    <xf numFmtId="0" fontId="66" fillId="2" borderId="0" xfId="0" applyFont="1" applyFill="1" applyAlignment="1">
      <alignment horizontal="center" vertical="center" wrapText="1"/>
    </xf>
    <xf numFmtId="0" fontId="66" fillId="2" borderId="105" xfId="0" applyFont="1" applyFill="1" applyBorder="1" applyAlignment="1">
      <alignment horizontal="center" vertical="center" wrapText="1"/>
    </xf>
    <xf numFmtId="0" fontId="66" fillId="2" borderId="3" xfId="0" applyFont="1" applyFill="1" applyBorder="1" applyAlignment="1">
      <alignment horizontal="center" vertical="center" wrapText="1"/>
    </xf>
    <xf numFmtId="0" fontId="66" fillId="2" borderId="31" xfId="0" applyFont="1" applyFill="1" applyBorder="1" applyAlignment="1">
      <alignment horizontal="center" vertical="center" wrapText="1"/>
    </xf>
    <xf numFmtId="0" fontId="66" fillId="2" borderId="32" xfId="0" applyFont="1" applyFill="1" applyBorder="1" applyAlignment="1">
      <alignment horizontal="center" vertical="center" wrapText="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 fillId="3" borderId="0" xfId="0" applyFont="1" applyFill="1" applyAlignment="1">
      <alignment horizontal="left"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9" fontId="36" fillId="0" borderId="4"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9" fontId="36" fillId="0" borderId="5" xfId="0" applyNumberFormat="1" applyFont="1" applyBorder="1" applyAlignment="1" applyProtection="1">
      <alignment horizontal="center" vertical="center" wrapText="1"/>
      <protection hidden="1"/>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Alignment="1">
      <alignment horizontal="center" vertical="center"/>
    </xf>
    <xf numFmtId="0" fontId="25" fillId="3" borderId="105"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3" borderId="6" xfId="0" applyFont="1" applyFill="1" applyBorder="1" applyAlignment="1" applyProtection="1">
      <alignment horizontal="left" vertical="center"/>
      <protection locked="0"/>
    </xf>
    <xf numFmtId="0" fontId="27" fillId="3" borderId="10" xfId="0" applyFont="1" applyFill="1" applyBorder="1" applyAlignment="1" applyProtection="1">
      <alignment horizontal="left" vertical="center"/>
      <protection locked="0"/>
    </xf>
    <xf numFmtId="0" fontId="27" fillId="3" borderId="7" xfId="0" applyFont="1" applyFill="1" applyBorder="1" applyAlignment="1" applyProtection="1">
      <alignment horizontal="left" vertical="center"/>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36" fillId="0" borderId="4"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9" fontId="36" fillId="0" borderId="4" xfId="0" applyNumberFormat="1" applyFont="1" applyBorder="1" applyAlignment="1" applyProtection="1">
      <alignment horizontal="center" vertical="center" wrapText="1"/>
      <protection locked="0"/>
    </xf>
    <xf numFmtId="9" fontId="36" fillId="0" borderId="8" xfId="0" applyNumberFormat="1" applyFont="1" applyBorder="1" applyAlignment="1" applyProtection="1">
      <alignment horizontal="center" vertical="center" wrapText="1"/>
      <protection locked="0"/>
    </xf>
    <xf numFmtId="9" fontId="36" fillId="0" borderId="5" xfId="0" applyNumberFormat="1" applyFont="1" applyBorder="1" applyAlignment="1" applyProtection="1">
      <alignment horizontal="center" vertical="center"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 fillId="0" borderId="4"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1" fillId="0" borderId="5" xfId="0" applyFont="1" applyBorder="1" applyAlignment="1" applyProtection="1">
      <alignment horizontal="left" vertical="center" wrapText="1"/>
      <protection locked="0"/>
    </xf>
    <xf numFmtId="0" fontId="36" fillId="0" borderId="4" xfId="0" applyFont="1" applyBorder="1" applyAlignment="1">
      <alignment horizontal="center" vertical="center"/>
    </xf>
    <xf numFmtId="0" fontId="36" fillId="0" borderId="8" xfId="0" applyFont="1" applyBorder="1" applyAlignment="1">
      <alignment horizontal="center" vertical="center"/>
    </xf>
    <xf numFmtId="0" fontId="36" fillId="0" borderId="5" xfId="0" applyFont="1" applyBorder="1" applyAlignment="1">
      <alignment horizontal="center" vertical="center"/>
    </xf>
    <xf numFmtId="0" fontId="58" fillId="0" borderId="4" xfId="0" applyFont="1" applyBorder="1" applyAlignment="1" applyProtection="1">
      <alignment horizontal="center" vertical="center" wrapText="1"/>
      <protection hidden="1"/>
    </xf>
    <xf numFmtId="0" fontId="58" fillId="0" borderId="8" xfId="0" applyFont="1" applyBorder="1" applyAlignment="1" applyProtection="1">
      <alignment horizontal="center" vertical="center" wrapText="1"/>
      <protection hidden="1"/>
    </xf>
    <xf numFmtId="0" fontId="58" fillId="0" borderId="5" xfId="0" applyFont="1" applyBorder="1" applyAlignment="1" applyProtection="1">
      <alignment horizontal="center" vertical="center" wrapText="1"/>
      <protection hidden="1"/>
    </xf>
    <xf numFmtId="0" fontId="59" fillId="0" borderId="4" xfId="0" applyFont="1" applyBorder="1" applyAlignment="1" applyProtection="1">
      <alignment horizontal="center" vertical="center" wrapText="1"/>
      <protection locked="0"/>
    </xf>
    <xf numFmtId="0" fontId="59" fillId="0" borderId="8" xfId="0" applyFont="1" applyBorder="1" applyAlignment="1" applyProtection="1">
      <alignment horizontal="center" vertical="center" wrapText="1"/>
      <protection locked="0"/>
    </xf>
    <xf numFmtId="0" fontId="59" fillId="0" borderId="5" xfId="0" applyFont="1" applyBorder="1" applyAlignment="1" applyProtection="1">
      <alignment horizontal="center" vertical="center" wrapText="1"/>
      <protection locked="0"/>
    </xf>
    <xf numFmtId="0" fontId="58" fillId="0" borderId="4"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82D0558-9D58-4032-A33D-2C1596A809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385" y="314221"/>
          <a:ext cx="824699" cy="650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1547"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
  <sheetViews>
    <sheetView topLeftCell="A43" zoomScale="120" zoomScaleNormal="120" workbookViewId="0">
      <selection activeCell="E46" sqref="E46:F46"/>
    </sheetView>
  </sheetViews>
  <sheetFormatPr defaultColWidth="11.42578125" defaultRowHeight="15"/>
  <cols>
    <col min="1" max="1" width="2.7109375" style="83" customWidth="1" collapsed="1"/>
    <col min="2" max="3" width="24.7109375" style="83" customWidth="1" collapsed="1"/>
    <col min="4" max="4" width="16" style="83" customWidth="1" collapsed="1"/>
    <col min="5" max="5" width="24.7109375" style="83" customWidth="1" collapsed="1"/>
    <col min="6" max="6" width="27.7109375" style="83" customWidth="1" collapsed="1"/>
    <col min="7" max="8" width="24.7109375" style="83" customWidth="1" collapsed="1"/>
    <col min="9" max="16384" width="11.42578125" style="83" collapsed="1"/>
  </cols>
  <sheetData>
    <row r="1" spans="1:8" ht="15.75" thickBot="1"/>
    <row r="2" spans="1:8" ht="18">
      <c r="B2" s="228" t="s">
        <v>0</v>
      </c>
      <c r="C2" s="229"/>
      <c r="D2" s="229"/>
      <c r="E2" s="229"/>
      <c r="F2" s="229"/>
      <c r="G2" s="229"/>
      <c r="H2" s="230"/>
    </row>
    <row r="3" spans="1:8">
      <c r="B3" s="115"/>
      <c r="C3" s="116"/>
      <c r="D3" s="116"/>
      <c r="E3" s="116"/>
      <c r="F3" s="116"/>
      <c r="G3" s="116"/>
      <c r="H3" s="117"/>
    </row>
    <row r="4" spans="1:8" ht="63" customHeight="1">
      <c r="B4" s="231" t="s">
        <v>1</v>
      </c>
      <c r="C4" s="232"/>
      <c r="D4" s="232"/>
      <c r="E4" s="232"/>
      <c r="F4" s="232"/>
      <c r="G4" s="232"/>
      <c r="H4" s="233"/>
    </row>
    <row r="5" spans="1:8" ht="63" customHeight="1">
      <c r="B5" s="234"/>
      <c r="C5" s="235"/>
      <c r="D5" s="235"/>
      <c r="E5" s="235"/>
      <c r="F5" s="235"/>
      <c r="G5" s="235"/>
      <c r="H5" s="236"/>
    </row>
    <row r="6" spans="1:8" ht="16.5">
      <c r="A6" s="118"/>
      <c r="B6" s="237" t="s">
        <v>2</v>
      </c>
      <c r="C6" s="238"/>
      <c r="D6" s="238"/>
      <c r="E6" s="238"/>
      <c r="F6" s="238"/>
      <c r="G6" s="238"/>
      <c r="H6" s="239"/>
    </row>
    <row r="7" spans="1:8" ht="95.25" customHeight="1">
      <c r="A7" s="118"/>
      <c r="B7" s="240" t="s">
        <v>3</v>
      </c>
      <c r="C7" s="240"/>
      <c r="D7" s="240"/>
      <c r="E7" s="240"/>
      <c r="F7" s="240"/>
      <c r="G7" s="240"/>
      <c r="H7" s="241"/>
    </row>
    <row r="8" spans="1:8" ht="16.5">
      <c r="A8" s="118"/>
      <c r="B8" s="119"/>
      <c r="C8" s="120"/>
      <c r="D8" s="120"/>
      <c r="E8" s="120"/>
      <c r="F8" s="120"/>
      <c r="G8" s="120"/>
      <c r="H8" s="121"/>
    </row>
    <row r="9" spans="1:8" ht="16.5" customHeight="1">
      <c r="A9" s="118"/>
      <c r="B9" s="242" t="s">
        <v>4</v>
      </c>
      <c r="C9" s="242"/>
      <c r="D9" s="242"/>
      <c r="E9" s="242"/>
      <c r="F9" s="242"/>
      <c r="G9" s="242"/>
      <c r="H9" s="243"/>
    </row>
    <row r="10" spans="1:8" ht="16.5" customHeight="1">
      <c r="A10" s="118"/>
      <c r="B10" s="242"/>
      <c r="C10" s="242"/>
      <c r="D10" s="242"/>
      <c r="E10" s="242"/>
      <c r="F10" s="242"/>
      <c r="G10" s="242"/>
      <c r="H10" s="243"/>
    </row>
    <row r="11" spans="1:8" ht="11.65" customHeight="1">
      <c r="A11" s="118"/>
      <c r="B11" s="242"/>
      <c r="C11" s="242"/>
      <c r="D11" s="242"/>
      <c r="E11" s="242"/>
      <c r="F11" s="242"/>
      <c r="G11" s="242"/>
      <c r="H11" s="243"/>
    </row>
    <row r="12" spans="1:8" ht="11.65" customHeight="1" thickBot="1">
      <c r="A12" s="118"/>
      <c r="B12" s="178"/>
      <c r="C12" s="178"/>
      <c r="D12" s="178"/>
      <c r="E12" s="178"/>
      <c r="F12" s="178"/>
      <c r="G12" s="178"/>
      <c r="H12" s="179"/>
    </row>
    <row r="13" spans="1:8" ht="15.4" customHeight="1" thickTop="1">
      <c r="A13" s="118"/>
      <c r="B13" s="178"/>
      <c r="C13" s="227" t="s">
        <v>5</v>
      </c>
      <c r="D13" s="220"/>
      <c r="E13" s="221" t="s">
        <v>6</v>
      </c>
      <c r="F13" s="222"/>
      <c r="G13" s="178"/>
      <c r="H13" s="179"/>
    </row>
    <row r="14" spans="1:8" ht="11.65" customHeight="1">
      <c r="A14" s="118"/>
      <c r="B14" s="178"/>
      <c r="C14" s="208" t="s">
        <v>7</v>
      </c>
      <c r="D14" s="209"/>
      <c r="E14" s="210" t="s">
        <v>8</v>
      </c>
      <c r="F14" s="205"/>
      <c r="G14" s="178"/>
      <c r="H14" s="179"/>
    </row>
    <row r="15" spans="1:8" ht="11.65" customHeight="1">
      <c r="A15" s="118"/>
      <c r="B15" s="178"/>
      <c r="C15" s="208" t="s">
        <v>9</v>
      </c>
      <c r="D15" s="209"/>
      <c r="E15" s="210" t="s">
        <v>10</v>
      </c>
      <c r="F15" s="205"/>
      <c r="G15" s="178"/>
      <c r="H15" s="179"/>
    </row>
    <row r="16" spans="1:8" ht="11.65" customHeight="1">
      <c r="A16" s="118"/>
      <c r="B16" s="178"/>
      <c r="C16" s="208" t="s">
        <v>11</v>
      </c>
      <c r="D16" s="209"/>
      <c r="E16" s="210" t="s">
        <v>12</v>
      </c>
      <c r="F16" s="205"/>
      <c r="G16" s="178"/>
      <c r="H16" s="179"/>
    </row>
    <row r="17" spans="1:8" ht="13.5" customHeight="1">
      <c r="A17" s="118"/>
      <c r="B17" s="178"/>
      <c r="C17" s="208" t="s">
        <v>13</v>
      </c>
      <c r="D17" s="209"/>
      <c r="E17" s="210" t="s">
        <v>14</v>
      </c>
      <c r="F17" s="205"/>
      <c r="G17" s="178"/>
      <c r="H17" s="122"/>
    </row>
    <row r="18" spans="1:8" ht="12.4" customHeight="1">
      <c r="A18" s="118"/>
      <c r="B18" s="178"/>
      <c r="C18" s="208" t="s">
        <v>15</v>
      </c>
      <c r="D18" s="209"/>
      <c r="E18" s="211" t="s">
        <v>16</v>
      </c>
      <c r="F18" s="205"/>
      <c r="G18" s="178"/>
      <c r="H18" s="179"/>
    </row>
    <row r="19" spans="1:8" ht="24" customHeight="1" thickBot="1">
      <c r="A19" s="118"/>
      <c r="B19" s="178"/>
      <c r="C19" s="212" t="s">
        <v>17</v>
      </c>
      <c r="D19" s="213"/>
      <c r="E19" s="214" t="s">
        <v>18</v>
      </c>
      <c r="F19" s="215"/>
      <c r="G19" s="178"/>
      <c r="H19" s="179"/>
    </row>
    <row r="20" spans="1:8" ht="11.65" customHeight="1" thickTop="1">
      <c r="A20" s="118"/>
      <c r="B20" s="178"/>
      <c r="C20" s="123"/>
      <c r="D20" s="123"/>
      <c r="E20" s="123"/>
      <c r="F20" s="123"/>
      <c r="G20" s="178"/>
      <c r="H20" s="179"/>
    </row>
    <row r="21" spans="1:8" ht="27.4" customHeight="1" thickBot="1">
      <c r="A21" s="118"/>
      <c r="B21" s="216" t="s">
        <v>19</v>
      </c>
      <c r="C21" s="217"/>
      <c r="D21" s="217"/>
      <c r="E21" s="217"/>
      <c r="F21" s="217"/>
      <c r="G21" s="217"/>
      <c r="H21" s="218"/>
    </row>
    <row r="22" spans="1:8" ht="15.75" thickTop="1">
      <c r="A22" s="118"/>
      <c r="B22" s="124"/>
      <c r="C22" s="219" t="s">
        <v>5</v>
      </c>
      <c r="D22" s="220"/>
      <c r="E22" s="221" t="s">
        <v>6</v>
      </c>
      <c r="F22" s="222"/>
      <c r="G22" s="123"/>
      <c r="H22" s="125"/>
    </row>
    <row r="23" spans="1:8" ht="13.5" customHeight="1">
      <c r="A23" s="118"/>
      <c r="B23" s="126"/>
      <c r="C23" s="223" t="s">
        <v>7</v>
      </c>
      <c r="D23" s="224"/>
      <c r="E23" s="225" t="s">
        <v>8</v>
      </c>
      <c r="F23" s="226"/>
      <c r="G23" s="127"/>
      <c r="H23" s="128"/>
    </row>
    <row r="24" spans="1:8" ht="13.5" customHeight="1">
      <c r="A24" s="118"/>
      <c r="B24" s="126"/>
      <c r="C24" s="202" t="s">
        <v>20</v>
      </c>
      <c r="D24" s="203"/>
      <c r="E24" s="204" t="s">
        <v>14</v>
      </c>
      <c r="F24" s="205"/>
      <c r="G24" s="127"/>
      <c r="H24" s="128"/>
    </row>
    <row r="25" spans="1:8" ht="13.5" customHeight="1">
      <c r="A25" s="118"/>
      <c r="B25" s="126"/>
      <c r="C25" s="202" t="s">
        <v>9</v>
      </c>
      <c r="D25" s="203"/>
      <c r="E25" s="204" t="s">
        <v>10</v>
      </c>
      <c r="F25" s="205"/>
      <c r="G25" s="127"/>
      <c r="H25" s="128"/>
    </row>
    <row r="26" spans="1:8" ht="22.9" customHeight="1">
      <c r="A26" s="118"/>
      <c r="B26" s="126"/>
      <c r="C26" s="202" t="s">
        <v>21</v>
      </c>
      <c r="D26" s="203"/>
      <c r="E26" s="206" t="s">
        <v>22</v>
      </c>
      <c r="F26" s="207"/>
      <c r="G26" s="127"/>
      <c r="H26" s="128"/>
    </row>
    <row r="27" spans="1:8" ht="69.75" customHeight="1">
      <c r="A27" s="118"/>
      <c r="B27" s="126"/>
      <c r="C27" s="193" t="s">
        <v>23</v>
      </c>
      <c r="D27" s="201"/>
      <c r="E27" s="194" t="s">
        <v>24</v>
      </c>
      <c r="F27" s="195"/>
      <c r="G27" s="127"/>
      <c r="H27" s="129"/>
    </row>
    <row r="28" spans="1:8" ht="34.5" customHeight="1">
      <c r="B28" s="130"/>
      <c r="C28" s="200" t="s">
        <v>25</v>
      </c>
      <c r="D28" s="201"/>
      <c r="E28" s="194" t="s">
        <v>26</v>
      </c>
      <c r="F28" s="195"/>
      <c r="G28" s="127"/>
      <c r="H28" s="129"/>
    </row>
    <row r="29" spans="1:8" ht="27.75" customHeight="1">
      <c r="B29" s="130"/>
      <c r="C29" s="200" t="s">
        <v>27</v>
      </c>
      <c r="D29" s="201"/>
      <c r="E29" s="194" t="s">
        <v>28</v>
      </c>
      <c r="F29" s="195"/>
      <c r="G29" s="127"/>
      <c r="H29" s="129"/>
    </row>
    <row r="30" spans="1:8" ht="28.5" customHeight="1">
      <c r="B30" s="130"/>
      <c r="C30" s="200" t="s">
        <v>29</v>
      </c>
      <c r="D30" s="201"/>
      <c r="E30" s="194" t="s">
        <v>30</v>
      </c>
      <c r="F30" s="195"/>
      <c r="G30" s="127"/>
      <c r="H30" s="129"/>
    </row>
    <row r="31" spans="1:8" ht="72.75" customHeight="1">
      <c r="B31" s="130"/>
      <c r="C31" s="200" t="s">
        <v>31</v>
      </c>
      <c r="D31" s="201"/>
      <c r="E31" s="194" t="s">
        <v>32</v>
      </c>
      <c r="F31" s="195"/>
      <c r="G31" s="127"/>
      <c r="H31" s="129"/>
    </row>
    <row r="32" spans="1:8" ht="64.5" customHeight="1">
      <c r="B32" s="130"/>
      <c r="C32" s="200" t="s">
        <v>33</v>
      </c>
      <c r="D32" s="201"/>
      <c r="E32" s="194" t="s">
        <v>34</v>
      </c>
      <c r="F32" s="195"/>
      <c r="G32" s="127"/>
      <c r="H32" s="129"/>
    </row>
    <row r="33" spans="2:8" ht="71.25" customHeight="1">
      <c r="B33" s="130"/>
      <c r="C33" s="192" t="s">
        <v>35</v>
      </c>
      <c r="D33" s="193"/>
      <c r="E33" s="194" t="s">
        <v>36</v>
      </c>
      <c r="F33" s="195"/>
      <c r="G33" s="127"/>
      <c r="H33" s="129"/>
    </row>
    <row r="34" spans="2:8" ht="55.5" customHeight="1">
      <c r="B34" s="130"/>
      <c r="C34" s="192" t="s">
        <v>37</v>
      </c>
      <c r="D34" s="193"/>
      <c r="E34" s="194" t="s">
        <v>38</v>
      </c>
      <c r="F34" s="195"/>
      <c r="G34" s="127"/>
      <c r="H34" s="129"/>
    </row>
    <row r="35" spans="2:8" ht="42" customHeight="1">
      <c r="B35" s="130"/>
      <c r="C35" s="192" t="s">
        <v>39</v>
      </c>
      <c r="D35" s="193"/>
      <c r="E35" s="194" t="s">
        <v>40</v>
      </c>
      <c r="F35" s="195"/>
      <c r="G35" s="127"/>
      <c r="H35" s="129"/>
    </row>
    <row r="36" spans="2:8" ht="59.25" customHeight="1">
      <c r="B36" s="130"/>
      <c r="C36" s="192" t="s">
        <v>41</v>
      </c>
      <c r="D36" s="193"/>
      <c r="E36" s="194" t="s">
        <v>42</v>
      </c>
      <c r="F36" s="195"/>
      <c r="G36" s="127"/>
      <c r="H36" s="129"/>
    </row>
    <row r="37" spans="2:8" ht="23.25" customHeight="1">
      <c r="B37" s="130"/>
      <c r="C37" s="192" t="s">
        <v>43</v>
      </c>
      <c r="D37" s="193"/>
      <c r="E37" s="194" t="s">
        <v>44</v>
      </c>
      <c r="F37" s="195"/>
      <c r="G37" s="127"/>
      <c r="H37" s="129"/>
    </row>
    <row r="38" spans="2:8" ht="30.75" customHeight="1">
      <c r="B38" s="130"/>
      <c r="C38" s="192" t="s">
        <v>45</v>
      </c>
      <c r="D38" s="193"/>
      <c r="E38" s="194" t="s">
        <v>46</v>
      </c>
      <c r="F38" s="195"/>
      <c r="G38" s="127"/>
      <c r="H38" s="129"/>
    </row>
    <row r="39" spans="2:8" ht="35.25" customHeight="1">
      <c r="B39" s="130"/>
      <c r="C39" s="192" t="s">
        <v>45</v>
      </c>
      <c r="D39" s="193"/>
      <c r="E39" s="194" t="s">
        <v>46</v>
      </c>
      <c r="F39" s="195"/>
      <c r="G39" s="127"/>
      <c r="H39" s="129"/>
    </row>
    <row r="40" spans="2:8" ht="33" customHeight="1">
      <c r="B40" s="130"/>
      <c r="C40" s="192" t="s">
        <v>47</v>
      </c>
      <c r="D40" s="193"/>
      <c r="E40" s="194" t="s">
        <v>48</v>
      </c>
      <c r="F40" s="195"/>
      <c r="G40" s="127"/>
      <c r="H40" s="129"/>
    </row>
    <row r="41" spans="2:8" ht="30" customHeight="1">
      <c r="B41" s="130"/>
      <c r="C41" s="192" t="s">
        <v>49</v>
      </c>
      <c r="D41" s="193"/>
      <c r="E41" s="194" t="s">
        <v>50</v>
      </c>
      <c r="F41" s="195"/>
      <c r="G41" s="127"/>
      <c r="H41" s="129"/>
    </row>
    <row r="42" spans="2:8" ht="35.25" customHeight="1">
      <c r="B42" s="130"/>
      <c r="C42" s="192" t="s">
        <v>51</v>
      </c>
      <c r="D42" s="193"/>
      <c r="E42" s="194" t="s">
        <v>52</v>
      </c>
      <c r="F42" s="195"/>
      <c r="G42" s="127"/>
      <c r="H42" s="129"/>
    </row>
    <row r="43" spans="2:8" ht="31.5" customHeight="1">
      <c r="B43" s="130"/>
      <c r="C43" s="192" t="s">
        <v>53</v>
      </c>
      <c r="D43" s="193"/>
      <c r="E43" s="194" t="s">
        <v>54</v>
      </c>
      <c r="F43" s="195"/>
      <c r="G43" s="127"/>
      <c r="H43" s="129"/>
    </row>
    <row r="44" spans="2:8" ht="54" customHeight="1">
      <c r="B44" s="130"/>
      <c r="C44" s="192" t="s">
        <v>55</v>
      </c>
      <c r="D44" s="193"/>
      <c r="E44" s="194" t="s">
        <v>56</v>
      </c>
      <c r="F44" s="195"/>
      <c r="G44" s="127"/>
      <c r="H44" s="129"/>
    </row>
    <row r="45" spans="2:8" ht="59.25" customHeight="1">
      <c r="B45" s="130"/>
      <c r="C45" s="192" t="s">
        <v>57</v>
      </c>
      <c r="D45" s="193"/>
      <c r="E45" s="194" t="s">
        <v>58</v>
      </c>
      <c r="F45" s="195"/>
      <c r="G45" s="127"/>
      <c r="H45" s="129"/>
    </row>
    <row r="46" spans="2:8" ht="84" customHeight="1">
      <c r="B46" s="130"/>
      <c r="C46" s="192" t="s">
        <v>59</v>
      </c>
      <c r="D46" s="193"/>
      <c r="E46" s="194" t="s">
        <v>60</v>
      </c>
      <c r="F46" s="195"/>
      <c r="G46" s="127"/>
      <c r="H46" s="129"/>
    </row>
    <row r="47" spans="2:8" ht="82.5" customHeight="1">
      <c r="B47" s="130"/>
      <c r="C47" s="192" t="s">
        <v>61</v>
      </c>
      <c r="D47" s="193"/>
      <c r="E47" s="194" t="s">
        <v>62</v>
      </c>
      <c r="F47" s="195"/>
      <c r="G47" s="127"/>
      <c r="H47" s="129"/>
    </row>
    <row r="48" spans="2:8" ht="46.5" customHeight="1" thickBot="1">
      <c r="B48" s="130"/>
      <c r="C48" s="196"/>
      <c r="D48" s="197"/>
      <c r="E48" s="198"/>
      <c r="F48" s="199"/>
      <c r="G48" s="127"/>
      <c r="H48" s="129"/>
    </row>
    <row r="49" spans="2:8" ht="6.75" customHeight="1" thickTop="1">
      <c r="B49" s="130"/>
      <c r="C49" s="131"/>
      <c r="D49" s="131"/>
      <c r="E49" s="132"/>
      <c r="F49" s="132"/>
      <c r="G49" s="127"/>
      <c r="H49" s="129"/>
    </row>
    <row r="50" spans="2:8">
      <c r="B50" s="130"/>
      <c r="C50" s="133"/>
      <c r="D50" s="133"/>
      <c r="E50" s="133"/>
      <c r="F50" s="133"/>
      <c r="G50" s="127"/>
      <c r="H50" s="129"/>
    </row>
    <row r="51" spans="2:8" ht="21" customHeight="1">
      <c r="B51" s="134" t="s">
        <v>63</v>
      </c>
      <c r="C51" s="133"/>
      <c r="D51" s="133"/>
      <c r="E51" s="133"/>
      <c r="F51" s="133"/>
      <c r="G51" s="133"/>
      <c r="H51" s="135"/>
    </row>
    <row r="52" spans="2:8" ht="20.25" customHeight="1">
      <c r="B52" s="134" t="s">
        <v>64</v>
      </c>
      <c r="C52" s="133"/>
      <c r="D52" s="133"/>
      <c r="E52" s="133"/>
      <c r="F52" s="133"/>
      <c r="G52" s="133"/>
      <c r="H52" s="135"/>
    </row>
    <row r="53" spans="2:8" ht="20.25" customHeight="1">
      <c r="B53" s="134" t="s">
        <v>65</v>
      </c>
      <c r="C53" s="133"/>
      <c r="D53" s="133"/>
      <c r="E53" s="133"/>
      <c r="F53" s="133"/>
      <c r="G53" s="133"/>
      <c r="H53" s="135"/>
    </row>
    <row r="54" spans="2:8" ht="20.25" customHeight="1">
      <c r="B54" s="134" t="s">
        <v>66</v>
      </c>
      <c r="C54" s="133"/>
      <c r="D54" s="133"/>
      <c r="E54" s="133"/>
      <c r="F54" s="133"/>
      <c r="G54" s="133"/>
      <c r="H54" s="135"/>
    </row>
    <row r="55" spans="2:8" ht="14.65" customHeight="1">
      <c r="B55" s="134" t="s">
        <v>67</v>
      </c>
      <c r="C55" s="133"/>
      <c r="D55" s="133"/>
      <c r="E55" s="133"/>
      <c r="F55" s="133"/>
      <c r="G55" s="133"/>
      <c r="H55" s="135"/>
    </row>
    <row r="56" spans="2:8" ht="15.75" thickBot="1">
      <c r="B56" s="136"/>
      <c r="C56" s="137"/>
      <c r="D56" s="137"/>
      <c r="E56" s="137"/>
      <c r="F56" s="137"/>
      <c r="G56" s="137"/>
      <c r="H56" s="138"/>
    </row>
  </sheetData>
  <mergeCells count="74">
    <mergeCell ref="C13:D13"/>
    <mergeCell ref="E13:F13"/>
    <mergeCell ref="B2:H2"/>
    <mergeCell ref="B4:H5"/>
    <mergeCell ref="B6:H6"/>
    <mergeCell ref="B7:H7"/>
    <mergeCell ref="B9:H11"/>
    <mergeCell ref="C14:D14"/>
    <mergeCell ref="E14:F14"/>
    <mergeCell ref="C15:D15"/>
    <mergeCell ref="E15:F15"/>
    <mergeCell ref="C16:D16"/>
    <mergeCell ref="E16:F16"/>
    <mergeCell ref="C24:D24"/>
    <mergeCell ref="E24:F24"/>
    <mergeCell ref="C17:D17"/>
    <mergeCell ref="E17:F17"/>
    <mergeCell ref="C18:D18"/>
    <mergeCell ref="E18:F18"/>
    <mergeCell ref="C19:D19"/>
    <mergeCell ref="E19:F19"/>
    <mergeCell ref="B21:H21"/>
    <mergeCell ref="C22:D22"/>
    <mergeCell ref="E22:F22"/>
    <mergeCell ref="C23:D23"/>
    <mergeCell ref="E23:F23"/>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C36:D36"/>
    <mergeCell ref="E36:F36"/>
    <mergeCell ref="C37:D37"/>
    <mergeCell ref="E37:F37"/>
    <mergeCell ref="C38:D38"/>
    <mergeCell ref="E38:F38"/>
    <mergeCell ref="C39:D39"/>
    <mergeCell ref="E39:F39"/>
    <mergeCell ref="C40:D40"/>
    <mergeCell ref="E40:F40"/>
    <mergeCell ref="C41:D41"/>
    <mergeCell ref="E41:F41"/>
    <mergeCell ref="C42:D42"/>
    <mergeCell ref="E42:F42"/>
    <mergeCell ref="C43:D43"/>
    <mergeCell ref="E43:F43"/>
    <mergeCell ref="C44:D44"/>
    <mergeCell ref="E44:F44"/>
    <mergeCell ref="C45:D45"/>
    <mergeCell ref="E45:F45"/>
    <mergeCell ref="C46:D46"/>
    <mergeCell ref="E46:F46"/>
    <mergeCell ref="C47:D47"/>
    <mergeCell ref="E47:F47"/>
    <mergeCell ref="C48:D48"/>
    <mergeCell ref="E48:F4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defaultColWidth="11.42578125" defaultRowHeight="12.75"/>
  <cols>
    <col min="1" max="1" width="32.85546875" style="9" customWidth="1"/>
    <col min="2" max="16384" width="11.42578125" style="9"/>
  </cols>
  <sheetData>
    <row r="3" spans="1:1">
      <c r="A3" s="10" t="s">
        <v>158</v>
      </c>
    </row>
    <row r="4" spans="1:1">
      <c r="A4" s="10" t="s">
        <v>142</v>
      </c>
    </row>
    <row r="5" spans="1:1">
      <c r="A5" s="10" t="s">
        <v>240</v>
      </c>
    </row>
    <row r="6" spans="1:1">
      <c r="A6" s="10" t="s">
        <v>242</v>
      </c>
    </row>
    <row r="7" spans="1:1">
      <c r="A7" s="10" t="s">
        <v>143</v>
      </c>
    </row>
    <row r="8" spans="1:1">
      <c r="A8" s="10" t="s">
        <v>144</v>
      </c>
    </row>
    <row r="9" spans="1:1">
      <c r="A9" s="10" t="s">
        <v>248</v>
      </c>
    </row>
    <row r="10" spans="1:1">
      <c r="A10" s="10" t="s">
        <v>145</v>
      </c>
    </row>
    <row r="11" spans="1:1">
      <c r="A11" s="10" t="s">
        <v>251</v>
      </c>
    </row>
    <row r="12" spans="1:1">
      <c r="A12" s="10" t="s">
        <v>270</v>
      </c>
    </row>
    <row r="13" spans="1:1">
      <c r="A13" s="10" t="s">
        <v>271</v>
      </c>
    </row>
    <row r="14" spans="1:1">
      <c r="A14" s="10" t="s">
        <v>272</v>
      </c>
    </row>
    <row r="16" spans="1:1">
      <c r="A16" s="10" t="s">
        <v>273</v>
      </c>
    </row>
    <row r="17" spans="1:1">
      <c r="A17" s="10" t="s">
        <v>257</v>
      </c>
    </row>
    <row r="18" spans="1:1">
      <c r="A18" s="10" t="s">
        <v>259</v>
      </c>
    </row>
    <row r="20" spans="1:1">
      <c r="A20" s="10" t="s">
        <v>262</v>
      </c>
    </row>
    <row r="21" spans="1:1">
      <c r="A21" s="10" t="s">
        <v>263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B1:AZ43"/>
  <sheetViews>
    <sheetView showGridLines="0" topLeftCell="A21" zoomScale="91" zoomScaleNormal="91" workbookViewId="0">
      <selection activeCell="E18" sqref="E18:F31"/>
    </sheetView>
  </sheetViews>
  <sheetFormatPr defaultColWidth="11.42578125" defaultRowHeight="1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c r="AZ1" s="139" t="s">
        <v>68</v>
      </c>
    </row>
    <row r="2" spans="2:52" ht="18" customHeight="1" thickBot="1">
      <c r="B2" s="278"/>
      <c r="C2" s="281" t="s">
        <v>69</v>
      </c>
      <c r="D2" s="282"/>
      <c r="E2" s="282"/>
      <c r="F2" s="140" t="s">
        <v>70</v>
      </c>
      <c r="AZ2" s="139" t="s">
        <v>71</v>
      </c>
    </row>
    <row r="3" spans="2:52" ht="18" customHeight="1" thickBot="1">
      <c r="B3" s="279"/>
      <c r="C3" s="283"/>
      <c r="D3" s="284"/>
      <c r="E3" s="284"/>
      <c r="F3" s="141" t="s">
        <v>72</v>
      </c>
      <c r="AZ3" s="139" t="s">
        <v>73</v>
      </c>
    </row>
    <row r="4" spans="2:52" ht="18" customHeight="1" thickBot="1">
      <c r="B4" s="279"/>
      <c r="C4" s="283"/>
      <c r="D4" s="284"/>
      <c r="E4" s="284"/>
      <c r="F4" s="141" t="s">
        <v>74</v>
      </c>
      <c r="AZ4" s="139" t="s">
        <v>75</v>
      </c>
    </row>
    <row r="5" spans="2:52" ht="18" customHeight="1" thickBot="1">
      <c r="B5" s="280"/>
      <c r="C5" s="285"/>
      <c r="D5" s="286"/>
      <c r="E5" s="286"/>
      <c r="F5" s="141" t="s">
        <v>76</v>
      </c>
      <c r="AZ5" s="142"/>
    </row>
    <row r="6" spans="2:52" ht="18" customHeight="1" thickBot="1">
      <c r="B6" s="143"/>
      <c r="C6" s="144"/>
      <c r="D6" s="144"/>
      <c r="E6" s="144"/>
      <c r="F6" s="145"/>
      <c r="AZ6" s="142"/>
    </row>
    <row r="7" spans="2:52" ht="33.4" customHeight="1">
      <c r="B7" s="146" t="s">
        <v>77</v>
      </c>
      <c r="C7" s="287" t="s">
        <v>78</v>
      </c>
      <c r="D7" s="288"/>
      <c r="E7" s="288"/>
      <c r="F7" s="289"/>
      <c r="AZ7" s="142"/>
    </row>
    <row r="8" spans="2:52" ht="37.5" customHeight="1" thickBot="1">
      <c r="B8" s="147" t="s">
        <v>79</v>
      </c>
      <c r="C8" s="290" t="s">
        <v>80</v>
      </c>
      <c r="D8" s="291"/>
      <c r="E8" s="291"/>
      <c r="F8" s="292"/>
      <c r="AZ8" s="142"/>
    </row>
    <row r="9" spans="2:52" ht="16.5" thickBot="1">
      <c r="B9" s="293"/>
      <c r="C9" s="293"/>
      <c r="D9" s="293"/>
      <c r="E9" s="293"/>
      <c r="F9" s="293"/>
    </row>
    <row r="10" spans="2:52" ht="15.6" customHeight="1" thickBot="1">
      <c r="B10" s="294" t="s">
        <v>69</v>
      </c>
      <c r="C10" s="295"/>
      <c r="D10" s="295"/>
      <c r="E10" s="295"/>
      <c r="F10" s="296"/>
    </row>
    <row r="11" spans="2:52" ht="32.25" thickBot="1">
      <c r="B11" s="297" t="s">
        <v>81</v>
      </c>
      <c r="C11" s="298"/>
      <c r="D11" s="180" t="s">
        <v>82</v>
      </c>
      <c r="E11" s="180" t="s">
        <v>83</v>
      </c>
      <c r="F11" s="148" t="s">
        <v>84</v>
      </c>
    </row>
    <row r="12" spans="2:52" ht="188.25" customHeight="1" thickBot="1">
      <c r="B12" s="299" t="s">
        <v>85</v>
      </c>
      <c r="C12" s="300"/>
      <c r="D12" s="185" t="s">
        <v>86</v>
      </c>
      <c r="E12" s="186" t="s">
        <v>87</v>
      </c>
      <c r="F12" s="186" t="s">
        <v>88</v>
      </c>
    </row>
    <row r="14" spans="2:52" ht="18">
      <c r="B14" s="301" t="s">
        <v>89</v>
      </c>
      <c r="C14" s="301"/>
      <c r="D14" s="301"/>
      <c r="E14" s="301"/>
      <c r="F14" s="301"/>
    </row>
    <row r="15" spans="2:52" ht="15.75">
      <c r="B15" s="149"/>
    </row>
    <row r="16" spans="2:52" ht="15.75" thickBot="1">
      <c r="B16" s="150"/>
    </row>
    <row r="17" spans="2:6" ht="16.5" thickBot="1">
      <c r="B17" s="302" t="s">
        <v>90</v>
      </c>
      <c r="C17" s="303"/>
      <c r="D17" s="304"/>
      <c r="E17" s="302" t="s">
        <v>91</v>
      </c>
      <c r="F17" s="304"/>
    </row>
    <row r="18" spans="2:6" ht="15" customHeight="1">
      <c r="B18" s="263" t="s">
        <v>92</v>
      </c>
      <c r="C18" s="264"/>
      <c r="D18" s="265"/>
      <c r="E18" s="272" t="s">
        <v>93</v>
      </c>
      <c r="F18" s="273"/>
    </row>
    <row r="19" spans="2:6" ht="15" customHeight="1">
      <c r="B19" s="266"/>
      <c r="C19" s="267"/>
      <c r="D19" s="268"/>
      <c r="E19" s="274"/>
      <c r="F19" s="275"/>
    </row>
    <row r="20" spans="2:6" ht="15" customHeight="1">
      <c r="B20" s="266"/>
      <c r="C20" s="267"/>
      <c r="D20" s="268"/>
      <c r="E20" s="274"/>
      <c r="F20" s="275"/>
    </row>
    <row r="21" spans="2:6" ht="15" customHeight="1">
      <c r="B21" s="266"/>
      <c r="C21" s="267"/>
      <c r="D21" s="268"/>
      <c r="E21" s="274"/>
      <c r="F21" s="275"/>
    </row>
    <row r="22" spans="2:6" ht="15" customHeight="1">
      <c r="B22" s="266"/>
      <c r="C22" s="267"/>
      <c r="D22" s="268"/>
      <c r="E22" s="274"/>
      <c r="F22" s="275"/>
    </row>
    <row r="23" spans="2:6" ht="15" customHeight="1">
      <c r="B23" s="266"/>
      <c r="C23" s="267"/>
      <c r="D23" s="268"/>
      <c r="E23" s="274"/>
      <c r="F23" s="275"/>
    </row>
    <row r="24" spans="2:6" ht="15" customHeight="1">
      <c r="B24" s="266"/>
      <c r="C24" s="267"/>
      <c r="D24" s="268"/>
      <c r="E24" s="274"/>
      <c r="F24" s="275"/>
    </row>
    <row r="25" spans="2:6" ht="15.75" customHeight="1">
      <c r="B25" s="266"/>
      <c r="C25" s="267"/>
      <c r="D25" s="268"/>
      <c r="E25" s="274"/>
      <c r="F25" s="275"/>
    </row>
    <row r="26" spans="2:6">
      <c r="B26" s="266"/>
      <c r="C26" s="267"/>
      <c r="D26" s="268"/>
      <c r="E26" s="274"/>
      <c r="F26" s="275"/>
    </row>
    <row r="27" spans="2:6" ht="15" customHeight="1">
      <c r="B27" s="266"/>
      <c r="C27" s="267"/>
      <c r="D27" s="268"/>
      <c r="E27" s="274"/>
      <c r="F27" s="275"/>
    </row>
    <row r="28" spans="2:6" ht="15" customHeight="1">
      <c r="B28" s="266"/>
      <c r="C28" s="267"/>
      <c r="D28" s="268"/>
      <c r="E28" s="274"/>
      <c r="F28" s="275"/>
    </row>
    <row r="29" spans="2:6" ht="15" customHeight="1">
      <c r="B29" s="266"/>
      <c r="C29" s="267"/>
      <c r="D29" s="268"/>
      <c r="E29" s="274"/>
      <c r="F29" s="275"/>
    </row>
    <row r="30" spans="2:6" ht="15" customHeight="1">
      <c r="B30" s="266"/>
      <c r="C30" s="267"/>
      <c r="D30" s="268"/>
      <c r="E30" s="274"/>
      <c r="F30" s="275"/>
    </row>
    <row r="31" spans="2:6" ht="15" customHeight="1" thickBot="1">
      <c r="B31" s="269"/>
      <c r="C31" s="270"/>
      <c r="D31" s="271"/>
      <c r="E31" s="276"/>
      <c r="F31" s="277"/>
    </row>
    <row r="32" spans="2:6" ht="15" customHeight="1" thickBot="1">
      <c r="B32" s="259" t="s">
        <v>94</v>
      </c>
      <c r="C32" s="260"/>
      <c r="D32" s="260"/>
      <c r="E32" s="261" t="s">
        <v>95</v>
      </c>
      <c r="F32" s="262"/>
    </row>
    <row r="33" spans="2:6" ht="15.75" customHeight="1">
      <c r="B33" s="244" t="s">
        <v>96</v>
      </c>
      <c r="C33" s="245"/>
      <c r="D33" s="246"/>
      <c r="E33" s="253" t="s">
        <v>97</v>
      </c>
      <c r="F33" s="254"/>
    </row>
    <row r="34" spans="2:6">
      <c r="B34" s="247"/>
      <c r="C34" s="248"/>
      <c r="D34" s="249"/>
      <c r="E34" s="255"/>
      <c r="F34" s="256"/>
    </row>
    <row r="35" spans="2:6">
      <c r="B35" s="247"/>
      <c r="C35" s="248"/>
      <c r="D35" s="249"/>
      <c r="E35" s="255"/>
      <c r="F35" s="256"/>
    </row>
    <row r="36" spans="2:6">
      <c r="B36" s="247"/>
      <c r="C36" s="248"/>
      <c r="D36" s="249"/>
      <c r="E36" s="255"/>
      <c r="F36" s="256"/>
    </row>
    <row r="37" spans="2:6">
      <c r="B37" s="247"/>
      <c r="C37" s="248"/>
      <c r="D37" s="249"/>
      <c r="E37" s="255"/>
      <c r="F37" s="256"/>
    </row>
    <row r="38" spans="2:6">
      <c r="B38" s="247"/>
      <c r="C38" s="248"/>
      <c r="D38" s="249"/>
      <c r="E38" s="255"/>
      <c r="F38" s="256"/>
    </row>
    <row r="39" spans="2:6">
      <c r="B39" s="247"/>
      <c r="C39" s="248"/>
      <c r="D39" s="249"/>
      <c r="E39" s="255"/>
      <c r="F39" s="256"/>
    </row>
    <row r="40" spans="2:6">
      <c r="B40" s="247"/>
      <c r="C40" s="248"/>
      <c r="D40" s="249"/>
      <c r="E40" s="255"/>
      <c r="F40" s="256"/>
    </row>
    <row r="41" spans="2:6">
      <c r="B41" s="247"/>
      <c r="C41" s="248"/>
      <c r="D41" s="249"/>
      <c r="E41" s="255"/>
      <c r="F41" s="256"/>
    </row>
    <row r="42" spans="2:6">
      <c r="B42" s="247"/>
      <c r="C42" s="248"/>
      <c r="D42" s="249"/>
      <c r="E42" s="255"/>
      <c r="F42" s="256"/>
    </row>
    <row r="43" spans="2:6" ht="15.75" thickBot="1">
      <c r="B43" s="250"/>
      <c r="C43" s="251"/>
      <c r="D43" s="252"/>
      <c r="E43" s="257"/>
      <c r="F43" s="258"/>
    </row>
  </sheetData>
  <mergeCells count="17">
    <mergeCell ref="B10:F10"/>
    <mergeCell ref="B11:C11"/>
    <mergeCell ref="B12:C12"/>
    <mergeCell ref="B14:F14"/>
    <mergeCell ref="B17:D17"/>
    <mergeCell ref="E17:F17"/>
    <mergeCell ref="B2:B5"/>
    <mergeCell ref="C2:E5"/>
    <mergeCell ref="C7:F7"/>
    <mergeCell ref="C8:F8"/>
    <mergeCell ref="B9:F9"/>
    <mergeCell ref="B33:D43"/>
    <mergeCell ref="E33:F43"/>
    <mergeCell ref="B32:D32"/>
    <mergeCell ref="E32:F32"/>
    <mergeCell ref="B18:D31"/>
    <mergeCell ref="E18:F31"/>
  </mergeCells>
  <dataValidations count="1">
    <dataValidation type="list" allowBlank="1" showInputMessage="1" showErrorMessage="1" sqref="B12:C12" xr:uid="{00000000-0002-0000-0100-000000000000}">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BQ74"/>
  <sheetViews>
    <sheetView tabSelected="1" topLeftCell="H13" zoomScale="80" zoomScaleNormal="80" workbookViewId="0">
      <selection activeCell="P19" sqref="P19:P23"/>
    </sheetView>
  </sheetViews>
  <sheetFormatPr defaultColWidth="11.42578125" defaultRowHeight="16.5"/>
  <cols>
    <col min="1" max="1" width="4" style="2" bestFit="1" customWidth="1"/>
    <col min="2" max="2" width="14.140625" style="2" customWidth="1"/>
    <col min="3" max="3" width="14.42578125" style="2" customWidth="1"/>
    <col min="4" max="4" width="16.1406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6.28515625" style="1" hidden="1" customWidth="1"/>
    <col min="12" max="12" width="17.5703125" style="1" customWidth="1"/>
    <col min="13" max="13" width="6.28515625" style="1" bestFit="1" customWidth="1"/>
    <col min="14" max="14" width="16" style="1" customWidth="1"/>
    <col min="15" max="15" width="5.85546875" style="3" customWidth="1"/>
    <col min="16" max="16" width="43.5703125" style="177"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4" width="14.5703125" style="1" customWidth="1"/>
    <col min="35" max="35" width="14.85546875" style="1" customWidth="1"/>
    <col min="36" max="36" width="18.5703125" style="1" customWidth="1"/>
    <col min="37" max="37" width="21" style="1" customWidth="1"/>
    <col min="38" max="16384" width="11.42578125" style="1"/>
  </cols>
  <sheetData>
    <row r="1" spans="1:69" ht="15" customHeight="1">
      <c r="A1" s="349"/>
      <c r="B1" s="350"/>
      <c r="C1" s="350"/>
      <c r="D1" s="351"/>
      <c r="E1" s="325" t="s">
        <v>98</v>
      </c>
      <c r="F1" s="326"/>
      <c r="G1" s="326"/>
      <c r="H1" s="326"/>
      <c r="I1" s="326"/>
      <c r="J1" s="326"/>
      <c r="K1" s="326"/>
      <c r="L1" s="326"/>
      <c r="M1" s="326"/>
      <c r="N1" s="326"/>
      <c r="O1" s="326"/>
      <c r="P1" s="326"/>
      <c r="Q1" s="326"/>
      <c r="R1" s="326"/>
      <c r="S1" s="326"/>
      <c r="T1" s="326"/>
      <c r="U1" s="326"/>
      <c r="V1" s="326"/>
      <c r="W1" s="326"/>
      <c r="X1" s="326"/>
      <c r="Y1" s="326"/>
      <c r="Z1" s="326"/>
      <c r="AA1" s="326"/>
      <c r="AB1" s="326"/>
      <c r="AC1" s="326"/>
      <c r="AD1" s="326"/>
      <c r="AE1" s="326"/>
      <c r="AF1" s="326"/>
      <c r="AG1" s="326"/>
      <c r="AH1" s="326"/>
      <c r="AI1" s="327"/>
      <c r="AJ1" s="323" t="s">
        <v>99</v>
      </c>
      <c r="AK1" s="324"/>
    </row>
    <row r="2" spans="1:69" ht="15" customHeight="1">
      <c r="A2" s="352"/>
      <c r="B2" s="353"/>
      <c r="C2" s="353"/>
      <c r="D2" s="354"/>
      <c r="E2" s="328"/>
      <c r="F2" s="329"/>
      <c r="G2" s="329"/>
      <c r="H2" s="329"/>
      <c r="I2" s="329"/>
      <c r="J2" s="329"/>
      <c r="K2" s="329"/>
      <c r="L2" s="329"/>
      <c r="M2" s="329"/>
      <c r="N2" s="329"/>
      <c r="O2" s="329"/>
      <c r="P2" s="329"/>
      <c r="Q2" s="329"/>
      <c r="R2" s="329"/>
      <c r="S2" s="329"/>
      <c r="T2" s="329"/>
      <c r="U2" s="329"/>
      <c r="V2" s="329"/>
      <c r="W2" s="329"/>
      <c r="X2" s="329"/>
      <c r="Y2" s="329"/>
      <c r="Z2" s="329"/>
      <c r="AA2" s="329"/>
      <c r="AB2" s="329"/>
      <c r="AC2" s="329"/>
      <c r="AD2" s="329"/>
      <c r="AE2" s="329"/>
      <c r="AF2" s="329"/>
      <c r="AG2" s="329"/>
      <c r="AH2" s="329"/>
      <c r="AI2" s="330"/>
      <c r="AJ2" s="323" t="s">
        <v>100</v>
      </c>
      <c r="AK2" s="324"/>
    </row>
    <row r="3" spans="1:69" ht="15" customHeight="1">
      <c r="A3" s="352"/>
      <c r="B3" s="353"/>
      <c r="C3" s="353"/>
      <c r="D3" s="354"/>
      <c r="E3" s="328"/>
      <c r="F3" s="329"/>
      <c r="G3" s="329"/>
      <c r="H3" s="329"/>
      <c r="I3" s="329"/>
      <c r="J3" s="329"/>
      <c r="K3" s="329"/>
      <c r="L3" s="329"/>
      <c r="M3" s="329"/>
      <c r="N3" s="329"/>
      <c r="O3" s="329"/>
      <c r="P3" s="329"/>
      <c r="Q3" s="329"/>
      <c r="R3" s="329"/>
      <c r="S3" s="329"/>
      <c r="T3" s="329"/>
      <c r="U3" s="329"/>
      <c r="V3" s="329"/>
      <c r="W3" s="329"/>
      <c r="X3" s="329"/>
      <c r="Y3" s="329"/>
      <c r="Z3" s="329"/>
      <c r="AA3" s="329"/>
      <c r="AB3" s="329"/>
      <c r="AC3" s="329"/>
      <c r="AD3" s="329"/>
      <c r="AE3" s="329"/>
      <c r="AF3" s="329"/>
      <c r="AG3" s="329"/>
      <c r="AH3" s="329"/>
      <c r="AI3" s="330"/>
      <c r="AJ3" s="323" t="s">
        <v>101</v>
      </c>
      <c r="AK3" s="324"/>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row>
    <row r="4" spans="1:69" ht="15" customHeight="1">
      <c r="A4" s="355"/>
      <c r="B4" s="356"/>
      <c r="C4" s="356"/>
      <c r="D4" s="357"/>
      <c r="E4" s="331"/>
      <c r="F4" s="332"/>
      <c r="G4" s="332"/>
      <c r="H4" s="332"/>
      <c r="I4" s="332"/>
      <c r="J4" s="332"/>
      <c r="K4" s="332"/>
      <c r="L4" s="332"/>
      <c r="M4" s="332"/>
      <c r="N4" s="332"/>
      <c r="O4" s="332"/>
      <c r="P4" s="332"/>
      <c r="Q4" s="332"/>
      <c r="R4" s="332"/>
      <c r="S4" s="332"/>
      <c r="T4" s="332"/>
      <c r="U4" s="332"/>
      <c r="V4" s="332"/>
      <c r="W4" s="332"/>
      <c r="X4" s="332"/>
      <c r="Y4" s="332"/>
      <c r="Z4" s="332"/>
      <c r="AA4" s="332"/>
      <c r="AB4" s="332"/>
      <c r="AC4" s="332"/>
      <c r="AD4" s="332"/>
      <c r="AE4" s="332"/>
      <c r="AF4" s="332"/>
      <c r="AG4" s="332"/>
      <c r="AH4" s="332"/>
      <c r="AI4" s="333"/>
      <c r="AJ4" s="323" t="s">
        <v>102</v>
      </c>
      <c r="AK4" s="324"/>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row>
    <row r="5" spans="1:69" ht="16.5" customHeight="1">
      <c r="A5" s="28"/>
      <c r="B5" s="29"/>
      <c r="C5" s="28"/>
      <c r="D5" s="28"/>
      <c r="E5" s="8"/>
      <c r="F5" s="27"/>
      <c r="G5" s="8"/>
      <c r="H5" s="8"/>
      <c r="I5" s="8"/>
      <c r="J5" s="8"/>
      <c r="K5" s="8"/>
      <c r="L5" s="8"/>
      <c r="M5" s="8"/>
      <c r="N5" s="8"/>
      <c r="O5" s="26"/>
      <c r="P5" s="176"/>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row>
    <row r="6" spans="1:69" ht="26.25" customHeight="1">
      <c r="A6" s="380" t="s">
        <v>103</v>
      </c>
      <c r="B6" s="381"/>
      <c r="C6" s="358" t="s">
        <v>78</v>
      </c>
      <c r="D6" s="359"/>
      <c r="E6" s="359"/>
      <c r="F6" s="359"/>
      <c r="G6" s="359"/>
      <c r="H6" s="359"/>
      <c r="I6" s="359"/>
      <c r="J6" s="359"/>
      <c r="K6" s="359"/>
      <c r="L6" s="359"/>
      <c r="M6" s="359"/>
      <c r="N6" s="360"/>
      <c r="O6" s="342"/>
      <c r="P6" s="342"/>
      <c r="Q6" s="342"/>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row>
    <row r="7" spans="1:69" ht="45" customHeight="1">
      <c r="A7" s="380" t="s">
        <v>104</v>
      </c>
      <c r="B7" s="381"/>
      <c r="C7" s="388" t="s">
        <v>86</v>
      </c>
      <c r="D7" s="389"/>
      <c r="E7" s="389"/>
      <c r="F7" s="389"/>
      <c r="G7" s="389"/>
      <c r="H7" s="389"/>
      <c r="I7" s="389"/>
      <c r="J7" s="389"/>
      <c r="K7" s="389"/>
      <c r="L7" s="389"/>
      <c r="M7" s="389"/>
      <c r="N7" s="390"/>
      <c r="O7" s="26"/>
      <c r="P7" s="176"/>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row>
    <row r="8" spans="1:69" ht="45" customHeight="1">
      <c r="A8" s="380" t="s">
        <v>105</v>
      </c>
      <c r="B8" s="381"/>
      <c r="C8" s="388" t="s">
        <v>80</v>
      </c>
      <c r="D8" s="389"/>
      <c r="E8" s="389"/>
      <c r="F8" s="389"/>
      <c r="G8" s="389"/>
      <c r="H8" s="389"/>
      <c r="I8" s="389"/>
      <c r="J8" s="389"/>
      <c r="K8" s="389"/>
      <c r="L8" s="389"/>
      <c r="M8" s="389"/>
      <c r="N8" s="390"/>
      <c r="O8" s="26"/>
      <c r="P8" s="176"/>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row>
    <row r="9" spans="1:69">
      <c r="A9" s="343" t="s">
        <v>106</v>
      </c>
      <c r="B9" s="344"/>
      <c r="C9" s="344"/>
      <c r="D9" s="344"/>
      <c r="E9" s="344"/>
      <c r="F9" s="344"/>
      <c r="G9" s="345"/>
      <c r="H9" s="343" t="s">
        <v>107</v>
      </c>
      <c r="I9" s="344"/>
      <c r="J9" s="344"/>
      <c r="K9" s="344"/>
      <c r="L9" s="344"/>
      <c r="M9" s="344"/>
      <c r="N9" s="345"/>
      <c r="O9" s="343" t="s">
        <v>108</v>
      </c>
      <c r="P9" s="344"/>
      <c r="Q9" s="344"/>
      <c r="R9" s="344"/>
      <c r="S9" s="344"/>
      <c r="T9" s="344"/>
      <c r="U9" s="344"/>
      <c r="V9" s="344"/>
      <c r="W9" s="345"/>
      <c r="X9" s="343" t="s">
        <v>109</v>
      </c>
      <c r="Y9" s="344"/>
      <c r="Z9" s="344"/>
      <c r="AA9" s="344"/>
      <c r="AB9" s="344"/>
      <c r="AC9" s="344"/>
      <c r="AD9" s="345"/>
      <c r="AE9" s="343" t="s">
        <v>110</v>
      </c>
      <c r="AF9" s="344"/>
      <c r="AG9" s="344"/>
      <c r="AH9" s="344"/>
      <c r="AI9" s="344"/>
      <c r="AJ9" s="344"/>
      <c r="AK9" s="345"/>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row>
    <row r="10" spans="1:69" ht="16.5" customHeight="1">
      <c r="A10" s="382" t="s">
        <v>111</v>
      </c>
      <c r="B10" s="385" t="s">
        <v>23</v>
      </c>
      <c r="C10" s="341" t="s">
        <v>25</v>
      </c>
      <c r="D10" s="341" t="s">
        <v>27</v>
      </c>
      <c r="E10" s="384" t="s">
        <v>29</v>
      </c>
      <c r="F10" s="340" t="s">
        <v>31</v>
      </c>
      <c r="G10" s="341" t="s">
        <v>112</v>
      </c>
      <c r="H10" s="392" t="s">
        <v>113</v>
      </c>
      <c r="I10" s="393" t="s">
        <v>114</v>
      </c>
      <c r="J10" s="340" t="s">
        <v>115</v>
      </c>
      <c r="K10" s="340" t="s">
        <v>116</v>
      </c>
      <c r="L10" s="395" t="s">
        <v>117</v>
      </c>
      <c r="M10" s="393" t="s">
        <v>114</v>
      </c>
      <c r="N10" s="341" t="s">
        <v>37</v>
      </c>
      <c r="O10" s="386" t="s">
        <v>118</v>
      </c>
      <c r="P10" s="379" t="s">
        <v>39</v>
      </c>
      <c r="Q10" s="340" t="s">
        <v>41</v>
      </c>
      <c r="R10" s="379" t="s">
        <v>119</v>
      </c>
      <c r="S10" s="379"/>
      <c r="T10" s="379"/>
      <c r="U10" s="379"/>
      <c r="V10" s="379"/>
      <c r="W10" s="379"/>
      <c r="X10" s="391" t="s">
        <v>120</v>
      </c>
      <c r="Y10" s="391" t="s">
        <v>121</v>
      </c>
      <c r="Z10" s="391" t="s">
        <v>114</v>
      </c>
      <c r="AA10" s="391" t="s">
        <v>122</v>
      </c>
      <c r="AB10" s="391" t="s">
        <v>114</v>
      </c>
      <c r="AC10" s="391" t="s">
        <v>123</v>
      </c>
      <c r="AD10" s="386" t="s">
        <v>57</v>
      </c>
      <c r="AE10" s="379" t="s">
        <v>110</v>
      </c>
      <c r="AF10" s="379" t="s">
        <v>124</v>
      </c>
      <c r="AG10" s="379" t="s">
        <v>125</v>
      </c>
      <c r="AH10" s="340" t="s">
        <v>126</v>
      </c>
      <c r="AI10" s="379" t="s">
        <v>127</v>
      </c>
      <c r="AJ10" s="379" t="s">
        <v>128</v>
      </c>
      <c r="AK10" s="379" t="s">
        <v>61</v>
      </c>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row>
    <row r="11" spans="1:69" s="4" customFormat="1" ht="94.5" customHeight="1">
      <c r="A11" s="383"/>
      <c r="B11" s="385"/>
      <c r="C11" s="379"/>
      <c r="D11" s="379"/>
      <c r="E11" s="385"/>
      <c r="F11" s="341"/>
      <c r="G11" s="379"/>
      <c r="H11" s="341"/>
      <c r="I11" s="394"/>
      <c r="J11" s="341"/>
      <c r="K11" s="341"/>
      <c r="L11" s="394"/>
      <c r="M11" s="394"/>
      <c r="N11" s="379"/>
      <c r="O11" s="387"/>
      <c r="P11" s="379"/>
      <c r="Q11" s="341"/>
      <c r="R11" s="7" t="s">
        <v>129</v>
      </c>
      <c r="S11" s="7" t="s">
        <v>130</v>
      </c>
      <c r="T11" s="7" t="s">
        <v>131</v>
      </c>
      <c r="U11" s="7" t="s">
        <v>132</v>
      </c>
      <c r="V11" s="7" t="s">
        <v>133</v>
      </c>
      <c r="W11" s="7" t="s">
        <v>134</v>
      </c>
      <c r="X11" s="391"/>
      <c r="Y11" s="391"/>
      <c r="Z11" s="391"/>
      <c r="AA11" s="391"/>
      <c r="AB11" s="391"/>
      <c r="AC11" s="391"/>
      <c r="AD11" s="387"/>
      <c r="AE11" s="379"/>
      <c r="AF11" s="379"/>
      <c r="AG11" s="379"/>
      <c r="AH11" s="341"/>
      <c r="AI11" s="379"/>
      <c r="AJ11" s="379"/>
      <c r="AK11" s="379"/>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row>
    <row r="12" spans="1:69" s="3" customFormat="1" ht="81.75" customHeight="1">
      <c r="A12" s="305">
        <v>1</v>
      </c>
      <c r="B12" s="364" t="s">
        <v>135</v>
      </c>
      <c r="C12" s="364" t="s">
        <v>136</v>
      </c>
      <c r="D12" s="405" t="s">
        <v>137</v>
      </c>
      <c r="E12" s="405" t="s">
        <v>138</v>
      </c>
      <c r="F12" s="364" t="s">
        <v>139</v>
      </c>
      <c r="G12" s="367">
        <v>20</v>
      </c>
      <c r="H12" s="402" t="str">
        <f>IF(G12&lt;=0,"",IF(G12&lt;=2,"Muy Baja",IF(G12&lt;=24,"Baja",IF(G12&lt;=500,"Media",IF(G12&lt;=5000,"Alta","Muy Alta")))))</f>
        <v>Baja</v>
      </c>
      <c r="I12" s="346">
        <f>IF(H12="","",IF(H12="Muy Baja",0.2,IF(H12="Baja",0.4,IF(H12="Media",0.6,IF(H12="Alta",0.8,IF(H12="Muy Alta",1,))))))</f>
        <v>0.4</v>
      </c>
      <c r="J12" s="376" t="s">
        <v>140</v>
      </c>
      <c r="K12" s="346" t="str">
        <f>IF(NOT(ISERROR(MATCH(J12,'Tabla Impacto'!$B$221:$B$223,0))),'Tabla Impacto'!$F$223&amp;"Por favor no seleccionar los criterios de impacto(Afectación Económica o presupuestal y Pérdida Reputacional)",J12)</f>
        <v xml:space="preserve">     El riesgo afecta la imagen de la entidad con algunos usuarios de relevancia frente al logro de los objetivos</v>
      </c>
      <c r="L12" s="402" t="str">
        <f>IF(OR(K12='Tabla Impacto'!$C$11,K12='Tabla Impacto'!$D$11),"Leve",IF(OR(K12='Tabla Impacto'!$C$12,K12='Tabla Impacto'!$D$12),"Menor",IF(OR(K12='Tabla Impacto'!$C$13,K12='Tabla Impacto'!$D$13),"Moderado",IF(OR(K12='Tabla Impacto'!$C$14,K12='Tabla Impacto'!$D$14),"Mayor",IF(OR(K12='Tabla Impacto'!$C$15,K12='Tabla Impacto'!$D$15),"Catastrófico","")))))</f>
        <v>Moderado</v>
      </c>
      <c r="M12" s="346">
        <f>IF(L12="","",IF(L12="Leve",0.2,IF(L12="Menor",0.4,IF(L12="Moderado",0.6,IF(L12="Mayor",0.8,IF(L12="Catastrófico",1,))))))</f>
        <v>0.6</v>
      </c>
      <c r="N12" s="408"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Moderado</v>
      </c>
      <c r="O12" s="6">
        <v>1</v>
      </c>
      <c r="P12" s="190" t="s">
        <v>141</v>
      </c>
      <c r="Q12" s="156" t="str">
        <f>IF(OR(R12="Preventivo",R12="Detectivo"),"Probabilidad",IF(R12="Correctivo","Impacto",""))</f>
        <v>Probabilidad</v>
      </c>
      <c r="R12" s="151" t="s">
        <v>142</v>
      </c>
      <c r="S12" s="151" t="s">
        <v>143</v>
      </c>
      <c r="T12" s="152" t="str">
        <f>IF(AND(R12="Preventivo",S12="Automático"),"50%",IF(AND(R12="Preventivo",S12="Manual"),"40%",IF(AND(R12="Detectivo",S12="Automático"),"40%",IF(AND(R12="Detectivo",S12="Manual"),"30%",IF(AND(R12="Correctivo",S12="Automático"),"35%",IF(AND(R12="Correctivo",S12="Manual"),"25%",""))))))</f>
        <v>30%</v>
      </c>
      <c r="U12" s="151" t="s">
        <v>144</v>
      </c>
      <c r="V12" s="151" t="s">
        <v>145</v>
      </c>
      <c r="W12" s="151" t="s">
        <v>146</v>
      </c>
      <c r="X12" s="153">
        <f>IFERROR(IF(Q12="Probabilidad",(I12-(+I12*T12)),IF(Q12="Impacto",I12,"")),"")</f>
        <v>0.28000000000000003</v>
      </c>
      <c r="Y12" s="154" t="str">
        <f>IFERROR(IF(X12="","",IF(X12&lt;=0.2,"Muy Baja",IF(X12&lt;=0.4,"Baja",IF(X12&lt;=0.6,"Media",IF(X12&lt;=0.8,"Alta","Muy Alta"))))),"")</f>
        <v>Baja</v>
      </c>
      <c r="Z12" s="155">
        <f>+X12</f>
        <v>0.28000000000000003</v>
      </c>
      <c r="AA12" s="154" t="str">
        <f>IFERROR(IF(AB12="","",IF(AB12&lt;=0.2,"Leve",IF(AB12&lt;=0.4,"Menor",IF(AB12&lt;=0.6,"Moderado",IF(AB12&lt;=0.8,"Mayor","Catastrófico"))))),"")</f>
        <v>Moderado</v>
      </c>
      <c r="AB12" s="155">
        <f>IFERROR(IF(Q12="Impacto",(M12-(+M12*T12)),IF(Q12="Probabilidad",M12,"")),"")</f>
        <v>0.6</v>
      </c>
      <c r="AC12" s="160"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Moderado</v>
      </c>
      <c r="AD12" s="157" t="s">
        <v>147</v>
      </c>
      <c r="AE12" s="171" t="s">
        <v>148</v>
      </c>
      <c r="AF12" s="191" t="s">
        <v>149</v>
      </c>
      <c r="AG12" s="172">
        <v>44377</v>
      </c>
      <c r="AH12" s="172">
        <v>44561</v>
      </c>
      <c r="AI12" s="159"/>
      <c r="AJ12" s="114"/>
      <c r="AK12" s="158"/>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row>
    <row r="13" spans="1:69" ht="81.75" customHeight="1">
      <c r="A13" s="306"/>
      <c r="B13" s="365"/>
      <c r="C13" s="365"/>
      <c r="D13" s="406"/>
      <c r="E13" s="406"/>
      <c r="F13" s="365"/>
      <c r="G13" s="368"/>
      <c r="H13" s="403"/>
      <c r="I13" s="347"/>
      <c r="J13" s="377"/>
      <c r="K13" s="347">
        <f>IF(NOT(ISERROR(MATCH(J13,_xlfn.ANCHORARRAY(E24),0))),I26&amp;"Por favor no seleccionar los criterios de impacto",J13)</f>
        <v>0</v>
      </c>
      <c r="L13" s="403"/>
      <c r="M13" s="347"/>
      <c r="N13" s="409"/>
      <c r="O13" s="305">
        <v>2</v>
      </c>
      <c r="P13" s="396" t="s">
        <v>150</v>
      </c>
      <c r="Q13" s="156" t="str">
        <f>IF(OR(R13="Preventivo",R13="Detectivo"),"Probabilidad",IF(R13="Correctivo","Impacto",""))</f>
        <v>Probabilidad</v>
      </c>
      <c r="R13" s="151" t="s">
        <v>142</v>
      </c>
      <c r="S13" s="151" t="s">
        <v>143</v>
      </c>
      <c r="T13" s="152" t="str">
        <f t="shared" ref="T13:T17" si="0">IF(AND(R13="Preventivo",S13="Automático"),"50%",IF(AND(R13="Preventivo",S13="Manual"),"40%",IF(AND(R13="Detectivo",S13="Automático"),"40%",IF(AND(R13="Detectivo",S13="Manual"),"30%",IF(AND(R13="Correctivo",S13="Automático"),"35%",IF(AND(R13="Correctivo",S13="Manual"),"25%",""))))))</f>
        <v>30%</v>
      </c>
      <c r="U13" s="151" t="s">
        <v>144</v>
      </c>
      <c r="V13" s="151" t="s">
        <v>145</v>
      </c>
      <c r="W13" s="151" t="s">
        <v>146</v>
      </c>
      <c r="X13" s="153">
        <f>IFERROR(IF(AND(Q12="Probabilidad",Q13="Probabilidad"),(Z12-(+Z12*T13)),IF(Q13="Probabilidad",(I12-(+I12*T13)),IF(Q13="Impacto",Z12,""))),"")</f>
        <v>0.19600000000000001</v>
      </c>
      <c r="Y13" s="154" t="str">
        <f t="shared" ref="Y13:Y71" si="1">IFERROR(IF(X13="","",IF(X13&lt;=0.2,"Muy Baja",IF(X13&lt;=0.4,"Baja",IF(X13&lt;=0.6,"Media",IF(X13&lt;=0.8,"Alta","Muy Alta"))))),"")</f>
        <v>Muy Baja</v>
      </c>
      <c r="Z13" s="155">
        <f t="shared" ref="Z13:Z17" si="2">+X13</f>
        <v>0.19600000000000001</v>
      </c>
      <c r="AA13" s="154" t="str">
        <f t="shared" ref="AA13:AA71" si="3">IFERROR(IF(AB13="","",IF(AB13&lt;=0.2,"Leve",IF(AB13&lt;=0.4,"Menor",IF(AB13&lt;=0.6,"Moderado",IF(AB13&lt;=0.8,"Mayor","Catastrófico"))))),"")</f>
        <v>Moderado</v>
      </c>
      <c r="AB13" s="155">
        <f>IFERROR(IF(AND(Q12="Impacto",Q13="Impacto"),(AB12-(+AB12*T13)),IF(Q13="Impacto",(M12-(+M12*T13)),IF(Q13="Probabilidad",AB12,""))),"")</f>
        <v>0.6</v>
      </c>
      <c r="AC13" s="160" t="str">
        <f t="shared" ref="AC13:AC17" si="4">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Moderado</v>
      </c>
      <c r="AD13" s="157" t="s">
        <v>147</v>
      </c>
      <c r="AE13" s="191" t="s">
        <v>151</v>
      </c>
      <c r="AF13" s="171" t="s">
        <v>152</v>
      </c>
      <c r="AG13" s="172">
        <v>44377</v>
      </c>
      <c r="AH13" s="172">
        <v>44561</v>
      </c>
      <c r="AI13" s="163"/>
      <c r="AJ13" s="110"/>
      <c r="AK13" s="162"/>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row>
    <row r="14" spans="1:69" ht="3.75" customHeight="1">
      <c r="A14" s="306"/>
      <c r="B14" s="365"/>
      <c r="C14" s="365"/>
      <c r="D14" s="406"/>
      <c r="E14" s="406"/>
      <c r="F14" s="365"/>
      <c r="G14" s="368"/>
      <c r="H14" s="403"/>
      <c r="I14" s="347"/>
      <c r="J14" s="377"/>
      <c r="K14" s="347">
        <f>IF(NOT(ISERROR(MATCH(J14,_xlfn.ANCHORARRAY(E25),0))),I27&amp;"Por favor no seleccionar los criterios de impacto",J14)</f>
        <v>0</v>
      </c>
      <c r="L14" s="403"/>
      <c r="M14" s="347"/>
      <c r="N14" s="409"/>
      <c r="O14" s="306"/>
      <c r="P14" s="397"/>
      <c r="Q14" s="102"/>
      <c r="R14" s="103"/>
      <c r="S14" s="103"/>
      <c r="T14" s="104"/>
      <c r="U14" s="113"/>
      <c r="V14" s="113"/>
      <c r="W14" s="113"/>
      <c r="X14" s="105"/>
      <c r="Y14" s="106"/>
      <c r="Z14" s="107"/>
      <c r="AA14" s="106"/>
      <c r="AB14" s="107"/>
      <c r="AC14" s="108"/>
      <c r="AD14" s="109"/>
      <c r="AE14" s="170"/>
      <c r="AF14" s="188"/>
      <c r="AG14" s="112"/>
      <c r="AH14" s="112"/>
      <c r="AI14" s="112"/>
      <c r="AJ14" s="110"/>
      <c r="AK14" s="111"/>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row>
    <row r="15" spans="1:69" ht="3.75" customHeight="1">
      <c r="A15" s="306"/>
      <c r="B15" s="365"/>
      <c r="C15" s="365"/>
      <c r="D15" s="406"/>
      <c r="E15" s="406"/>
      <c r="F15" s="365"/>
      <c r="G15" s="368"/>
      <c r="H15" s="403"/>
      <c r="I15" s="347"/>
      <c r="J15" s="377"/>
      <c r="K15" s="347">
        <f>IF(NOT(ISERROR(MATCH(J15,_xlfn.ANCHORARRAY(E26),0))),I28&amp;"Por favor no seleccionar los criterios de impacto",J15)</f>
        <v>0</v>
      </c>
      <c r="L15" s="403"/>
      <c r="M15" s="347"/>
      <c r="N15" s="409"/>
      <c r="O15" s="306"/>
      <c r="P15" s="397"/>
      <c r="Q15" s="102"/>
      <c r="R15" s="103"/>
      <c r="S15" s="103"/>
      <c r="T15" s="104"/>
      <c r="U15" s="103"/>
      <c r="V15" s="103"/>
      <c r="W15" s="103"/>
      <c r="X15" s="105"/>
      <c r="Y15" s="106"/>
      <c r="Z15" s="107"/>
      <c r="AA15" s="106"/>
      <c r="AB15" s="107"/>
      <c r="AC15" s="108"/>
      <c r="AD15" s="109"/>
      <c r="AE15" s="170"/>
      <c r="AF15" s="188"/>
      <c r="AG15" s="112"/>
      <c r="AH15" s="112"/>
      <c r="AI15" s="112"/>
      <c r="AJ15" s="110"/>
      <c r="AK15" s="111"/>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row>
    <row r="16" spans="1:69" ht="3.75" customHeight="1">
      <c r="A16" s="306"/>
      <c r="B16" s="365"/>
      <c r="C16" s="365"/>
      <c r="D16" s="406"/>
      <c r="E16" s="406"/>
      <c r="F16" s="365"/>
      <c r="G16" s="368"/>
      <c r="H16" s="403"/>
      <c r="I16" s="347"/>
      <c r="J16" s="377"/>
      <c r="K16" s="347">
        <f>IF(NOT(ISERROR(MATCH(J16,_xlfn.ANCHORARRAY(E27),0))),I29&amp;"Por favor no seleccionar los criterios de impacto",J16)</f>
        <v>0</v>
      </c>
      <c r="L16" s="403"/>
      <c r="M16" s="347"/>
      <c r="N16" s="409"/>
      <c r="O16" s="306"/>
      <c r="P16" s="397"/>
      <c r="Q16" s="102" t="str">
        <f t="shared" ref="Q16:Q17" si="5">IF(OR(R16="Preventivo",R16="Detectivo"),"Probabilidad",IF(R16="Correctivo","Impacto",""))</f>
        <v/>
      </c>
      <c r="R16" s="103"/>
      <c r="S16" s="103"/>
      <c r="T16" s="104" t="str">
        <f t="shared" si="0"/>
        <v/>
      </c>
      <c r="U16" s="103"/>
      <c r="V16" s="103"/>
      <c r="W16" s="103"/>
      <c r="X16" s="105" t="str">
        <f t="shared" ref="X16:X17" si="6">IFERROR(IF(AND(Q15="Probabilidad",Q16="Probabilidad"),(Z15-(+Z15*T16)),IF(AND(Q15="Impacto",Q16="Probabilidad"),(Z14-(+Z14*T16)),IF(Q16="Impacto",Z15,""))),"")</f>
        <v/>
      </c>
      <c r="Y16" s="106" t="str">
        <f t="shared" si="1"/>
        <v/>
      </c>
      <c r="Z16" s="107" t="str">
        <f t="shared" si="2"/>
        <v/>
      </c>
      <c r="AA16" s="106" t="str">
        <f t="shared" si="3"/>
        <v/>
      </c>
      <c r="AB16" s="107" t="str">
        <f t="shared" ref="AB16:AB17" si="7">IFERROR(IF(AND(Q15="Impacto",Q16="Impacto"),(AB15-(+AB15*T16)),IF(AND(Q15="Probabilidad",Q16="Impacto"),(AB14-(+AB14*T16)),IF(Q16="Probabilidad",AB15,""))),"")</f>
        <v/>
      </c>
      <c r="AC16" s="108" t="str">
        <f t="shared" si="4"/>
        <v/>
      </c>
      <c r="AD16" s="109"/>
      <c r="AE16" s="170"/>
      <c r="AF16" s="188"/>
      <c r="AG16" s="112"/>
      <c r="AH16" s="112"/>
      <c r="AI16" s="112"/>
      <c r="AJ16" s="110"/>
      <c r="AK16" s="111"/>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row>
    <row r="17" spans="1:69" ht="3.75" customHeight="1">
      <c r="A17" s="307"/>
      <c r="B17" s="366"/>
      <c r="C17" s="366"/>
      <c r="D17" s="407"/>
      <c r="E17" s="407"/>
      <c r="F17" s="366"/>
      <c r="G17" s="369"/>
      <c r="H17" s="404"/>
      <c r="I17" s="348"/>
      <c r="J17" s="378"/>
      <c r="K17" s="348">
        <f>IF(NOT(ISERROR(MATCH(J17,_xlfn.ANCHORARRAY(E28),0))),I30&amp;"Por favor no seleccionar los criterios de impacto",J17)</f>
        <v>0</v>
      </c>
      <c r="L17" s="404"/>
      <c r="M17" s="348"/>
      <c r="N17" s="410"/>
      <c r="O17" s="307"/>
      <c r="P17" s="398"/>
      <c r="Q17" s="102" t="str">
        <f t="shared" si="5"/>
        <v/>
      </c>
      <c r="R17" s="103"/>
      <c r="S17" s="103"/>
      <c r="T17" s="104" t="str">
        <f t="shared" si="0"/>
        <v/>
      </c>
      <c r="U17" s="103"/>
      <c r="V17" s="103"/>
      <c r="W17" s="103"/>
      <c r="X17" s="105" t="str">
        <f t="shared" si="6"/>
        <v/>
      </c>
      <c r="Y17" s="106" t="str">
        <f t="shared" si="1"/>
        <v/>
      </c>
      <c r="Z17" s="107" t="str">
        <f t="shared" si="2"/>
        <v/>
      </c>
      <c r="AA17" s="106" t="str">
        <f t="shared" si="3"/>
        <v/>
      </c>
      <c r="AB17" s="107" t="str">
        <f t="shared" si="7"/>
        <v/>
      </c>
      <c r="AC17" s="108" t="str">
        <f t="shared" si="4"/>
        <v/>
      </c>
      <c r="AD17" s="109"/>
      <c r="AE17" s="170"/>
      <c r="AF17" s="188"/>
      <c r="AG17" s="112"/>
      <c r="AH17" s="112"/>
      <c r="AI17" s="112"/>
      <c r="AJ17" s="110"/>
      <c r="AK17" s="111"/>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row>
    <row r="18" spans="1:69" ht="88.5" customHeight="1">
      <c r="A18" s="305">
        <v>2</v>
      </c>
      <c r="B18" s="364" t="s">
        <v>153</v>
      </c>
      <c r="C18" s="364" t="s">
        <v>154</v>
      </c>
      <c r="D18" s="364" t="s">
        <v>155</v>
      </c>
      <c r="E18" s="405" t="s">
        <v>156</v>
      </c>
      <c r="F18" s="364" t="s">
        <v>139</v>
      </c>
      <c r="G18" s="367">
        <v>10</v>
      </c>
      <c r="H18" s="370" t="str">
        <f>IF(G18&lt;=0,"",IF(G18&lt;=2,"Muy Baja",IF(G18&lt;=24,"Baja",IF(G18&lt;=500,"Media",IF(G18&lt;=5000,"Alta","Muy Alta")))))</f>
        <v>Baja</v>
      </c>
      <c r="I18" s="373">
        <f>IF(H18="","",IF(H18="Muy Baja",0.2,IF(H18="Baja",0.4,IF(H18="Media",0.6,IF(H18="Alta",0.8,IF(H18="Muy Alta",1,))))))</f>
        <v>0.4</v>
      </c>
      <c r="J18" s="376" t="s">
        <v>140</v>
      </c>
      <c r="K18" s="346" t="str">
        <f>IF(NOT(ISERROR(MATCH(J18,'Tabla Impacto'!$B$221:$B$223,0))),'Tabla Impacto'!$F$223&amp;"Por favor no seleccionar los criterios de impacto(Afectación Económica o presupuestal y Pérdida Reputacional)",J18)</f>
        <v xml:space="preserve">     El riesgo afecta la imagen de la entidad con algunos usuarios de relevancia frente al logro de los objetivos</v>
      </c>
      <c r="L18" s="402" t="str">
        <f>IF(OR(K18='Tabla Impacto'!$C$11,K18='Tabla Impacto'!$D$11),"Leve",IF(OR(K18='Tabla Impacto'!$C$12,K18='Tabla Impacto'!$D$12),"Menor",IF(OR(K18='Tabla Impacto'!$C$13,K18='Tabla Impacto'!$D$13),"Moderado",IF(OR(K18='Tabla Impacto'!$C$14,K18='Tabla Impacto'!$D$14),"Mayor",IF(OR(K18='Tabla Impacto'!$C$15,K18='Tabla Impacto'!$D$15),"Catastrófico","")))))</f>
        <v>Moderado</v>
      </c>
      <c r="M18" s="346">
        <f>IF(L18="","",IF(L18="Leve",0.2,IF(L18="Menor",0.4,IF(L18="Moderado",0.6,IF(L18="Mayor",0.8,IF(L18="Catastrófico",1,))))))</f>
        <v>0.6</v>
      </c>
      <c r="N18" s="408" t="str">
        <f>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Moderado</v>
      </c>
      <c r="O18" s="187">
        <v>1</v>
      </c>
      <c r="P18" s="189" t="s">
        <v>157</v>
      </c>
      <c r="Q18" s="156" t="str">
        <f>IF(OR(R18="Preventivo",R18="Detectivo"),"Probabilidad",IF(R18="Correctivo","Impacto",""))</f>
        <v>Probabilidad</v>
      </c>
      <c r="R18" s="164" t="s">
        <v>158</v>
      </c>
      <c r="S18" s="164" t="s">
        <v>143</v>
      </c>
      <c r="T18" s="165" t="str">
        <f>IF(AND(R18="Preventivo",S18="Automático"),"50%",IF(AND(R18="Preventivo",S18="Manual"),"40%",IF(AND(R18="Detectivo",S18="Automático"),"40%",IF(AND(R18="Detectivo",S18="Manual"),"30%",IF(AND(R18="Correctivo",S18="Automático"),"35%",IF(AND(R18="Correctivo",S18="Manual"),"25%",""))))))</f>
        <v>40%</v>
      </c>
      <c r="U18" s="164" t="s">
        <v>144</v>
      </c>
      <c r="V18" s="164" t="s">
        <v>145</v>
      </c>
      <c r="W18" s="164" t="s">
        <v>146</v>
      </c>
      <c r="X18" s="153">
        <f>IFERROR(IF(Q18="Probabilidad",(I18-(+I18*T18)),IF(Q18="Impacto",I18,"")),"")</f>
        <v>0.24</v>
      </c>
      <c r="Y18" s="166" t="str">
        <f>IFERROR(IF(X18="","",IF(X18&lt;=0.2,"Muy Baja",IF(X18&lt;=0.4,"Baja",IF(X18&lt;=0.6,"Media",IF(X18&lt;=0.8,"Alta","Muy Alta"))))),"")</f>
        <v>Baja</v>
      </c>
      <c r="Z18" s="167">
        <f>+X18</f>
        <v>0.24</v>
      </c>
      <c r="AA18" s="166" t="str">
        <f>IFERROR(IF(AB18="","",IF(AB18&lt;=0.2,"Leve",IF(AB18&lt;=0.4,"Menor",IF(AB18&lt;=0.6,"Moderado",IF(AB18&lt;=0.8,"Mayor","Catastrófico"))))),"")</f>
        <v>Moderado</v>
      </c>
      <c r="AB18" s="167">
        <f>IFERROR(IF(Q18="Impacto",(M18-(+M18*T18)),IF(Q18="Probabilidad",M18,"")),"")</f>
        <v>0.6</v>
      </c>
      <c r="AC18" s="168" t="str">
        <f>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Moderado</v>
      </c>
      <c r="AD18" s="169" t="s">
        <v>147</v>
      </c>
      <c r="AE18" s="171" t="s">
        <v>159</v>
      </c>
      <c r="AF18" s="191" t="s">
        <v>160</v>
      </c>
      <c r="AG18" s="172">
        <v>44377</v>
      </c>
      <c r="AH18" s="172">
        <v>44561</v>
      </c>
      <c r="AI18" s="112"/>
      <c r="AJ18" s="110"/>
      <c r="AK18" s="111"/>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row>
    <row r="19" spans="1:69" ht="81" customHeight="1">
      <c r="A19" s="306"/>
      <c r="B19" s="365"/>
      <c r="C19" s="365"/>
      <c r="D19" s="365"/>
      <c r="E19" s="406"/>
      <c r="F19" s="365"/>
      <c r="G19" s="368"/>
      <c r="H19" s="371"/>
      <c r="I19" s="374"/>
      <c r="J19" s="377"/>
      <c r="K19" s="347">
        <f>IF(NOT(ISERROR(MATCH(J19,_xlfn.ANCHORARRAY(E30),0))),I32&amp;"Por favor no seleccionar los criterios de impacto",J19)</f>
        <v>0</v>
      </c>
      <c r="L19" s="403"/>
      <c r="M19" s="347"/>
      <c r="N19" s="409"/>
      <c r="O19" s="399">
        <v>2</v>
      </c>
      <c r="P19" s="396" t="s">
        <v>161</v>
      </c>
      <c r="Q19" s="156" t="str">
        <f>IF(OR(R19="Preventivo",R19="Detectivo"),"Probabilidad",IF(R19="Correctivo","Impacto",""))</f>
        <v>Probabilidad</v>
      </c>
      <c r="R19" s="164" t="s">
        <v>142</v>
      </c>
      <c r="S19" s="164" t="s">
        <v>143</v>
      </c>
      <c r="T19" s="165" t="str">
        <f t="shared" ref="T19:T23" si="8">IF(AND(R19="Preventivo",S19="Automático"),"50%",IF(AND(R19="Preventivo",S19="Manual"),"40%",IF(AND(R19="Detectivo",S19="Automático"),"40%",IF(AND(R19="Detectivo",S19="Manual"),"30%",IF(AND(R19="Correctivo",S19="Automático"),"35%",IF(AND(R19="Correctivo",S19="Manual"),"25%",""))))))</f>
        <v>30%</v>
      </c>
      <c r="U19" s="164" t="s">
        <v>144</v>
      </c>
      <c r="V19" s="164" t="s">
        <v>145</v>
      </c>
      <c r="W19" s="164" t="s">
        <v>146</v>
      </c>
      <c r="X19" s="153">
        <f>IFERROR(IF(AND(Q18="Probabilidad",Q19="Probabilidad"),(Z18-(+Z18*T19)),IF(Q19="Probabilidad",(I18-(+I18*T19)),IF(Q19="Impacto",Z18,""))),"")</f>
        <v>0.16799999999999998</v>
      </c>
      <c r="Y19" s="166" t="str">
        <f t="shared" si="1"/>
        <v>Muy Baja</v>
      </c>
      <c r="Z19" s="167">
        <f t="shared" ref="Z19:Z23" si="9">+X19</f>
        <v>0.16799999999999998</v>
      </c>
      <c r="AA19" s="166" t="str">
        <f t="shared" si="3"/>
        <v>Moderado</v>
      </c>
      <c r="AB19" s="167">
        <f>IFERROR(IF(AND(Q18="Impacto",Q19="Impacto"),(AB18-(+AB18*T19)),IF(Q19="Impacto",(M18-(+M18*T19)),IF(Q19="Probabilidad",AB18,""))),"")</f>
        <v>0.6</v>
      </c>
      <c r="AC19" s="168" t="str">
        <f t="shared" ref="AC19:AC20" si="10">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Moderado</v>
      </c>
      <c r="AD19" s="169" t="s">
        <v>147</v>
      </c>
      <c r="AE19" s="171" t="s">
        <v>162</v>
      </c>
      <c r="AF19" s="171" t="s">
        <v>152</v>
      </c>
      <c r="AG19" s="172">
        <v>44377</v>
      </c>
      <c r="AH19" s="172">
        <v>44561</v>
      </c>
      <c r="AI19" s="112"/>
      <c r="AJ19" s="110"/>
      <c r="AK19" s="111"/>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row>
    <row r="20" spans="1:69" ht="4.5" customHeight="1">
      <c r="A20" s="306"/>
      <c r="B20" s="365"/>
      <c r="C20" s="365"/>
      <c r="D20" s="365"/>
      <c r="E20" s="406"/>
      <c r="F20" s="365"/>
      <c r="G20" s="368"/>
      <c r="H20" s="371"/>
      <c r="I20" s="374"/>
      <c r="J20" s="377"/>
      <c r="K20" s="347">
        <f>IF(NOT(ISERROR(MATCH(J20,_xlfn.ANCHORARRAY(E31),0))),I33&amp;"Por favor no seleccionar los criterios de impacto",J20)</f>
        <v>0</v>
      </c>
      <c r="L20" s="403"/>
      <c r="M20" s="347"/>
      <c r="N20" s="409"/>
      <c r="O20" s="400"/>
      <c r="P20" s="397"/>
      <c r="Q20" s="156" t="str">
        <f>IF(OR(R20="Preventivo",R20="Detectivo"),"Probabilidad",IF(R20="Correctivo","Impacto",""))</f>
        <v/>
      </c>
      <c r="R20" s="164"/>
      <c r="S20" s="164"/>
      <c r="T20" s="165" t="str">
        <f t="shared" si="8"/>
        <v/>
      </c>
      <c r="U20" s="164"/>
      <c r="V20" s="164"/>
      <c r="W20" s="164"/>
      <c r="X20" s="153" t="str">
        <f>IFERROR(IF(AND(Q19="Probabilidad",Q20="Probabilidad"),(Z19-(+Z19*T20)),IF(AND(Q19="Impacto",Q20="Probabilidad"),(Z18-(+Z18*T20)),IF(Q20="Impacto",Z19,""))),"")</f>
        <v/>
      </c>
      <c r="Y20" s="166" t="str">
        <f t="shared" si="1"/>
        <v/>
      </c>
      <c r="Z20" s="167" t="str">
        <f t="shared" si="9"/>
        <v/>
      </c>
      <c r="AA20" s="166" t="str">
        <f t="shared" si="3"/>
        <v/>
      </c>
      <c r="AB20" s="167" t="str">
        <f>IFERROR(IF(AND(Q19="Impacto",Q20="Impacto"),(AB19-(+AB19*T20)),IF(AND(Q19="Probabilidad",Q20="Impacto"),(AB18-(+AB18*T20)),IF(Q20="Probabilidad",AB19,""))),"")</f>
        <v/>
      </c>
      <c r="AC20" s="168" t="str">
        <f t="shared" si="10"/>
        <v/>
      </c>
      <c r="AD20" s="169"/>
      <c r="AE20" s="171"/>
      <c r="AF20" s="173"/>
      <c r="AG20" s="172"/>
      <c r="AH20" s="172"/>
      <c r="AI20" s="112"/>
      <c r="AJ20" s="110"/>
      <c r="AK20" s="111"/>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row>
    <row r="21" spans="1:69" ht="4.5" customHeight="1">
      <c r="A21" s="306"/>
      <c r="B21" s="365"/>
      <c r="C21" s="365"/>
      <c r="D21" s="365"/>
      <c r="E21" s="406"/>
      <c r="F21" s="365"/>
      <c r="G21" s="368"/>
      <c r="H21" s="371"/>
      <c r="I21" s="374"/>
      <c r="J21" s="377"/>
      <c r="K21" s="347">
        <f>IF(NOT(ISERROR(MATCH(J21,_xlfn.ANCHORARRAY(E32),0))),I34&amp;"Por favor no seleccionar los criterios de impacto",J21)</f>
        <v>0</v>
      </c>
      <c r="L21" s="403"/>
      <c r="M21" s="347"/>
      <c r="N21" s="409"/>
      <c r="O21" s="400"/>
      <c r="P21" s="397"/>
      <c r="Q21" s="102" t="str">
        <f t="shared" ref="Q21:Q23" si="11">IF(OR(R21="Preventivo",R21="Detectivo"),"Probabilidad",IF(R21="Correctivo","Impacto",""))</f>
        <v/>
      </c>
      <c r="R21" s="103"/>
      <c r="S21" s="103"/>
      <c r="T21" s="104" t="str">
        <f t="shared" si="8"/>
        <v/>
      </c>
      <c r="U21" s="103"/>
      <c r="V21" s="103"/>
      <c r="W21" s="103"/>
      <c r="X21" s="105" t="str">
        <f t="shared" ref="X21:X23" si="12">IFERROR(IF(AND(Q20="Probabilidad",Q21="Probabilidad"),(Z20-(+Z20*T21)),IF(AND(Q20="Impacto",Q21="Probabilidad"),(Z19-(+Z19*T21)),IF(Q21="Impacto",Z20,""))),"")</f>
        <v/>
      </c>
      <c r="Y21" s="106" t="str">
        <f t="shared" si="1"/>
        <v/>
      </c>
      <c r="Z21" s="107" t="str">
        <f t="shared" si="9"/>
        <v/>
      </c>
      <c r="AA21" s="106" t="str">
        <f t="shared" si="3"/>
        <v/>
      </c>
      <c r="AB21" s="107" t="str">
        <f t="shared" ref="AB21:AB23" si="13">IFERROR(IF(AND(Q20="Impacto",Q21="Impacto"),(AB20-(+AB20*T21)),IF(AND(Q20="Probabilidad",Q21="Impacto"),(AB19-(+AB19*T21)),IF(Q21="Probabilidad",AB20,""))),"")</f>
        <v/>
      </c>
      <c r="AC21" s="108" t="str">
        <f>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109"/>
      <c r="AE21" s="110"/>
      <c r="AF21" s="111"/>
      <c r="AG21" s="112"/>
      <c r="AH21" s="112"/>
      <c r="AI21" s="112"/>
      <c r="AJ21" s="110"/>
      <c r="AK21" s="111"/>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row>
    <row r="22" spans="1:69" ht="4.5" customHeight="1">
      <c r="A22" s="306"/>
      <c r="B22" s="365"/>
      <c r="C22" s="365"/>
      <c r="D22" s="365"/>
      <c r="E22" s="406"/>
      <c r="F22" s="365"/>
      <c r="G22" s="368"/>
      <c r="H22" s="371"/>
      <c r="I22" s="374"/>
      <c r="J22" s="377"/>
      <c r="K22" s="347">
        <f>IF(NOT(ISERROR(MATCH(J22,_xlfn.ANCHORARRAY(E33),0))),I35&amp;"Por favor no seleccionar los criterios de impacto",J22)</f>
        <v>0</v>
      </c>
      <c r="L22" s="403"/>
      <c r="M22" s="347"/>
      <c r="N22" s="409"/>
      <c r="O22" s="400"/>
      <c r="P22" s="397"/>
      <c r="Q22" s="102" t="str">
        <f t="shared" si="11"/>
        <v/>
      </c>
      <c r="R22" s="103"/>
      <c r="S22" s="103"/>
      <c r="T22" s="104" t="str">
        <f t="shared" si="8"/>
        <v/>
      </c>
      <c r="U22" s="103"/>
      <c r="V22" s="103"/>
      <c r="W22" s="103"/>
      <c r="X22" s="105" t="str">
        <f t="shared" si="12"/>
        <v/>
      </c>
      <c r="Y22" s="106" t="str">
        <f t="shared" si="1"/>
        <v/>
      </c>
      <c r="Z22" s="107" t="str">
        <f t="shared" si="9"/>
        <v/>
      </c>
      <c r="AA22" s="106" t="str">
        <f t="shared" si="3"/>
        <v/>
      </c>
      <c r="AB22" s="107" t="str">
        <f t="shared" si="13"/>
        <v/>
      </c>
      <c r="AC22" s="108" t="str">
        <f t="shared" ref="AC22:AC23" si="14">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09"/>
      <c r="AE22" s="110"/>
      <c r="AF22" s="111"/>
      <c r="AG22" s="112"/>
      <c r="AH22" s="112"/>
      <c r="AI22" s="112"/>
      <c r="AJ22" s="110"/>
      <c r="AK22" s="111"/>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row>
    <row r="23" spans="1:69" ht="4.5" customHeight="1">
      <c r="A23" s="307"/>
      <c r="B23" s="366"/>
      <c r="C23" s="366"/>
      <c r="D23" s="366"/>
      <c r="E23" s="407"/>
      <c r="F23" s="366"/>
      <c r="G23" s="369"/>
      <c r="H23" s="372"/>
      <c r="I23" s="375"/>
      <c r="J23" s="378"/>
      <c r="K23" s="348">
        <f>IF(NOT(ISERROR(MATCH(J23,_xlfn.ANCHORARRAY(E34),0))),I36&amp;"Por favor no seleccionar los criterios de impacto",J23)</f>
        <v>0</v>
      </c>
      <c r="L23" s="404"/>
      <c r="M23" s="348"/>
      <c r="N23" s="410"/>
      <c r="O23" s="401"/>
      <c r="P23" s="398"/>
      <c r="Q23" s="102" t="str">
        <f t="shared" si="11"/>
        <v/>
      </c>
      <c r="R23" s="103"/>
      <c r="S23" s="103"/>
      <c r="T23" s="104" t="str">
        <f t="shared" si="8"/>
        <v/>
      </c>
      <c r="U23" s="103"/>
      <c r="V23" s="103"/>
      <c r="W23" s="103"/>
      <c r="X23" s="105" t="str">
        <f t="shared" si="12"/>
        <v/>
      </c>
      <c r="Y23" s="106" t="str">
        <f t="shared" si="1"/>
        <v/>
      </c>
      <c r="Z23" s="107" t="str">
        <f t="shared" si="9"/>
        <v/>
      </c>
      <c r="AA23" s="106" t="str">
        <f t="shared" si="3"/>
        <v/>
      </c>
      <c r="AB23" s="107" t="str">
        <f t="shared" si="13"/>
        <v/>
      </c>
      <c r="AC23" s="108" t="str">
        <f t="shared" si="14"/>
        <v/>
      </c>
      <c r="AD23" s="109"/>
      <c r="AE23" s="110"/>
      <c r="AF23" s="111"/>
      <c r="AG23" s="112"/>
      <c r="AH23" s="112"/>
      <c r="AI23" s="112"/>
      <c r="AJ23" s="110"/>
      <c r="AK23" s="111"/>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row>
    <row r="24" spans="1:69" ht="18" hidden="1" customHeight="1">
      <c r="A24" s="305">
        <v>3</v>
      </c>
      <c r="B24" s="308"/>
      <c r="C24" s="308"/>
      <c r="D24" s="308"/>
      <c r="E24" s="311"/>
      <c r="F24" s="308"/>
      <c r="G24" s="314"/>
      <c r="H24" s="317" t="str">
        <f>IF(G24&lt;=0,"",IF(G24&lt;=2,"Muy Baja",IF(G24&lt;=24,"Baja",IF(G24&lt;=500,"Media",IF(G24&lt;=5000,"Alta","Muy Alta")))))</f>
        <v/>
      </c>
      <c r="I24" s="320" t="str">
        <f>IF(H24="","",IF(H24="Muy Baja",0.2,IF(H24="Baja",0.4,IF(H24="Media",0.6,IF(H24="Alta",0.8,IF(H24="Muy Alta",1,))))))</f>
        <v/>
      </c>
      <c r="J24" s="334"/>
      <c r="K24" s="320">
        <f>IF(NOT(ISERROR(MATCH(J24,'Tabla Impacto'!$B$221:$B$223,0))),'Tabla Impacto'!$F$223&amp;"Por favor no seleccionar los criterios de impacto(Afectación Económica o presupuestal y Pérdida Reputacional)",J24)</f>
        <v>0</v>
      </c>
      <c r="L24" s="317" t="str">
        <f>IF(OR(K24='Tabla Impacto'!$C$11,K24='Tabla Impacto'!$D$11),"Leve",IF(OR(K24='Tabla Impacto'!$C$12,K24='Tabla Impacto'!$D$12),"Menor",IF(OR(K24='Tabla Impacto'!$C$13,K24='Tabla Impacto'!$D$13),"Moderado",IF(OR(K24='Tabla Impacto'!$C$14,K24='Tabla Impacto'!$D$14),"Mayor",IF(OR(K24='Tabla Impacto'!$C$15,K24='Tabla Impacto'!$D$15),"Catastrófico","")))))</f>
        <v/>
      </c>
      <c r="M24" s="320" t="str">
        <f>IF(L24="","",IF(L24="Leve",0.2,IF(L24="Menor",0.4,IF(L24="Moderado",0.6,IF(L24="Mayor",0.8,IF(L24="Catastrófico",1,))))))</f>
        <v/>
      </c>
      <c r="N24" s="337" t="str">
        <f>IF(OR(AND(H24="Muy Baja",L24="Leve"),AND(H24="Muy Baja",L24="Menor"),AND(H24="Baja",L24="Leve")),"Bajo",IF(OR(AND(H24="Muy baja",L24="Moderado"),AND(H24="Baja",L24="Menor"),AND(H24="Baja",L24="Moderado"),AND(H24="Media",L24="Leve"),AND(H24="Media",L24="Menor"),AND(H24="Media",L24="Moderado"),AND(H24="Alta",L24="Leve"),AND(H24="Alta",L24="Menor")),"Moderado",IF(OR(AND(H24="Muy Baja",L24="Mayor"),AND(H24="Baja",L24="Mayor"),AND(H24="Media",L24="Mayor"),AND(H24="Alta",L24="Moderado"),AND(H24="Alta",L24="Mayor"),AND(H24="Muy Alta",L24="Leve"),AND(H24="Muy Alta",L24="Menor"),AND(H24="Muy Alta",L24="Moderado"),AND(H24="Muy Alta",L24="Mayor")),"Alto",IF(OR(AND(H24="Muy Baja",L24="Catastrófico"),AND(H24="Baja",L24="Catastrófico"),AND(H24="Media",L24="Catastrófico"),AND(H24="Alta",L24="Catastrófico"),AND(H24="Muy Alta",L24="Catastrófico")),"Extremo",""))))</f>
        <v/>
      </c>
      <c r="O24" s="6">
        <v>1</v>
      </c>
      <c r="P24" s="174"/>
      <c r="Q24" s="156" t="str">
        <f>IF(OR(R24="Preventivo",R24="Detectivo"),"Probabilidad",IF(R24="Correctivo","Impacto",""))</f>
        <v/>
      </c>
      <c r="R24" s="164"/>
      <c r="S24" s="164"/>
      <c r="T24" s="165" t="str">
        <f>IF(AND(R24="Preventivo",S24="Automático"),"50%",IF(AND(R24="Preventivo",S24="Manual"),"40%",IF(AND(R24="Detectivo",S24="Automático"),"40%",IF(AND(R24="Detectivo",S24="Manual"),"30%",IF(AND(R24="Correctivo",S24="Automático"),"35%",IF(AND(R24="Correctivo",S24="Manual"),"25%",""))))))</f>
        <v/>
      </c>
      <c r="U24" s="164"/>
      <c r="V24" s="164"/>
      <c r="W24" s="164"/>
      <c r="X24" s="153" t="str">
        <f>IFERROR(IF(Q24="Probabilidad",(I24-(+I24*T24)),IF(Q24="Impacto",I24,"")),"")</f>
        <v/>
      </c>
      <c r="Y24" s="166" t="str">
        <f>IFERROR(IF(X24="","",IF(X24&lt;=0.2,"Muy Baja",IF(X24&lt;=0.4,"Baja",IF(X24&lt;=0.6,"Media",IF(X24&lt;=0.8,"Alta","Muy Alta"))))),"")</f>
        <v/>
      </c>
      <c r="Z24" s="167" t="str">
        <f>+X24</f>
        <v/>
      </c>
      <c r="AA24" s="166" t="str">
        <f>IFERROR(IF(AB24="","",IF(AB24&lt;=0.2,"Leve",IF(AB24&lt;=0.4,"Menor",IF(AB24&lt;=0.6,"Moderado",IF(AB24&lt;=0.8,"Mayor","Catastrófico"))))),"")</f>
        <v/>
      </c>
      <c r="AB24" s="167" t="str">
        <f>IFERROR(IF(Q24="Impacto",(M24-(+M24*T24)),IF(Q24="Probabilidad",M24,"")),"")</f>
        <v/>
      </c>
      <c r="AC24" s="168" t="str">
        <f>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
      </c>
      <c r="AD24" s="169"/>
      <c r="AE24" s="171"/>
      <c r="AF24" s="170"/>
      <c r="AG24" s="112"/>
      <c r="AH24" s="112"/>
      <c r="AI24" s="112"/>
      <c r="AJ24" s="110"/>
      <c r="AK24" s="111"/>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row>
    <row r="25" spans="1:69" ht="18" hidden="1" customHeight="1">
      <c r="A25" s="306"/>
      <c r="B25" s="309"/>
      <c r="C25" s="309"/>
      <c r="D25" s="309"/>
      <c r="E25" s="312"/>
      <c r="F25" s="309"/>
      <c r="G25" s="315"/>
      <c r="H25" s="318"/>
      <c r="I25" s="321"/>
      <c r="J25" s="335"/>
      <c r="K25" s="321">
        <f>IF(NOT(ISERROR(MATCH(J25,_xlfn.ANCHORARRAY(E36),0))),I38&amp;"Por favor no seleccionar los criterios de impacto",J25)</f>
        <v>0</v>
      </c>
      <c r="L25" s="318"/>
      <c r="M25" s="321"/>
      <c r="N25" s="338"/>
      <c r="O25" s="6">
        <v>2</v>
      </c>
      <c r="P25" s="174"/>
      <c r="Q25" s="102" t="str">
        <f>IF(OR(R25="Preventivo",R25="Detectivo"),"Probabilidad",IF(R25="Correctivo","Impacto",""))</f>
        <v/>
      </c>
      <c r="R25" s="164"/>
      <c r="S25" s="164"/>
      <c r="T25" s="165" t="str">
        <f t="shared" ref="T25:T29" si="15">IF(AND(R25="Preventivo",S25="Automático"),"50%",IF(AND(R25="Preventivo",S25="Manual"),"40%",IF(AND(R25="Detectivo",S25="Automático"),"40%",IF(AND(R25="Detectivo",S25="Manual"),"30%",IF(AND(R25="Correctivo",S25="Automático"),"35%",IF(AND(R25="Correctivo",S25="Manual"),"25%",""))))))</f>
        <v/>
      </c>
      <c r="U25" s="164"/>
      <c r="V25" s="164"/>
      <c r="W25" s="164"/>
      <c r="X25" s="153" t="str">
        <f>IFERROR(IF(AND(Q24="Probabilidad",Q25="Probabilidad"),(Z24-(+Z24*T25)),IF(Q25="Probabilidad",(I24-(+I24*T25)),IF(Q25="Impacto",Z24,""))),"")</f>
        <v/>
      </c>
      <c r="Y25" s="166" t="str">
        <f t="shared" si="1"/>
        <v/>
      </c>
      <c r="Z25" s="167" t="str">
        <f t="shared" ref="Z25:Z29" si="16">+X25</f>
        <v/>
      </c>
      <c r="AA25" s="166" t="str">
        <f t="shared" si="3"/>
        <v/>
      </c>
      <c r="AB25" s="167" t="str">
        <f>IFERROR(IF(AND(Q24="Impacto",Q25="Impacto"),(AB24-(+AB24*T25)),IF(Q25="Impacto",(M24-(+M24*T25)),IF(Q25="Probabilidad",AB24,""))),"")</f>
        <v/>
      </c>
      <c r="AC25" s="168" t="str">
        <f t="shared" ref="AC25:AC26" si="17">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69"/>
      <c r="AE25" s="171"/>
      <c r="AF25" s="170"/>
      <c r="AG25" s="112"/>
      <c r="AH25" s="112"/>
      <c r="AI25" s="112"/>
      <c r="AJ25" s="110"/>
      <c r="AK25" s="111"/>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row>
    <row r="26" spans="1:69" ht="18" hidden="1" customHeight="1">
      <c r="A26" s="306"/>
      <c r="B26" s="309"/>
      <c r="C26" s="309"/>
      <c r="D26" s="309"/>
      <c r="E26" s="312"/>
      <c r="F26" s="309"/>
      <c r="G26" s="315"/>
      <c r="H26" s="318"/>
      <c r="I26" s="321"/>
      <c r="J26" s="335"/>
      <c r="K26" s="321">
        <f>IF(NOT(ISERROR(MATCH(J26,_xlfn.ANCHORARRAY(E37),0))),I39&amp;"Por favor no seleccionar los criterios de impacto",J26)</f>
        <v>0</v>
      </c>
      <c r="L26" s="318"/>
      <c r="M26" s="321"/>
      <c r="N26" s="338"/>
      <c r="O26" s="6">
        <v>3</v>
      </c>
      <c r="P26" s="175"/>
      <c r="Q26" s="102" t="str">
        <f>IF(OR(R26="Preventivo",R26="Detectivo"),"Probabilidad",IF(R26="Correctivo","Impacto",""))</f>
        <v/>
      </c>
      <c r="R26" s="103"/>
      <c r="S26" s="103"/>
      <c r="T26" s="104" t="str">
        <f t="shared" si="15"/>
        <v/>
      </c>
      <c r="U26" s="103"/>
      <c r="V26" s="103"/>
      <c r="W26" s="103"/>
      <c r="X26" s="105" t="str">
        <f>IFERROR(IF(AND(Q25="Probabilidad",Q26="Probabilidad"),(Z25-(+Z25*T26)),IF(AND(Q25="Impacto",Q26="Probabilidad"),(Z24-(+Z24*T26)),IF(Q26="Impacto",Z25,""))),"")</f>
        <v/>
      </c>
      <c r="Y26" s="106" t="str">
        <f t="shared" si="1"/>
        <v/>
      </c>
      <c r="Z26" s="107" t="str">
        <f t="shared" si="16"/>
        <v/>
      </c>
      <c r="AA26" s="106" t="str">
        <f t="shared" si="3"/>
        <v/>
      </c>
      <c r="AB26" s="107" t="str">
        <f>IFERROR(IF(AND(Q25="Impacto",Q26="Impacto"),(AB25-(+AB25*T26)),IF(AND(Q25="Probabilidad",Q26="Impacto"),(AB24-(+AB24*T26)),IF(Q26="Probabilidad",AB25,""))),"")</f>
        <v/>
      </c>
      <c r="AC26" s="108" t="str">
        <f t="shared" si="17"/>
        <v/>
      </c>
      <c r="AD26" s="109"/>
      <c r="AE26" s="110"/>
      <c r="AF26" s="111"/>
      <c r="AG26" s="112"/>
      <c r="AH26" s="112"/>
      <c r="AI26" s="112"/>
      <c r="AJ26" s="110"/>
      <c r="AK26" s="111"/>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row>
    <row r="27" spans="1:69" ht="18" hidden="1" customHeight="1">
      <c r="A27" s="306"/>
      <c r="B27" s="309"/>
      <c r="C27" s="309"/>
      <c r="D27" s="309"/>
      <c r="E27" s="312"/>
      <c r="F27" s="309"/>
      <c r="G27" s="315"/>
      <c r="H27" s="318"/>
      <c r="I27" s="321"/>
      <c r="J27" s="335"/>
      <c r="K27" s="321">
        <f>IF(NOT(ISERROR(MATCH(J27,_xlfn.ANCHORARRAY(E38),0))),I40&amp;"Por favor no seleccionar los criterios de impacto",J27)</f>
        <v>0</v>
      </c>
      <c r="L27" s="318"/>
      <c r="M27" s="321"/>
      <c r="N27" s="338"/>
      <c r="O27" s="6">
        <v>4</v>
      </c>
      <c r="P27" s="174"/>
      <c r="Q27" s="102" t="str">
        <f t="shared" ref="Q27:Q29" si="18">IF(OR(R27="Preventivo",R27="Detectivo"),"Probabilidad",IF(R27="Correctivo","Impacto",""))</f>
        <v/>
      </c>
      <c r="R27" s="103"/>
      <c r="S27" s="103"/>
      <c r="T27" s="104" t="str">
        <f t="shared" si="15"/>
        <v/>
      </c>
      <c r="U27" s="103"/>
      <c r="V27" s="103"/>
      <c r="W27" s="103"/>
      <c r="X27" s="105" t="str">
        <f t="shared" ref="X27:X29" si="19">IFERROR(IF(AND(Q26="Probabilidad",Q27="Probabilidad"),(Z26-(+Z26*T27)),IF(AND(Q26="Impacto",Q27="Probabilidad"),(Z25-(+Z25*T27)),IF(Q27="Impacto",Z26,""))),"")</f>
        <v/>
      </c>
      <c r="Y27" s="106" t="str">
        <f t="shared" si="1"/>
        <v/>
      </c>
      <c r="Z27" s="107" t="str">
        <f t="shared" si="16"/>
        <v/>
      </c>
      <c r="AA27" s="106" t="str">
        <f t="shared" si="3"/>
        <v/>
      </c>
      <c r="AB27" s="107" t="str">
        <f t="shared" ref="AB27:AB29" si="20">IFERROR(IF(AND(Q26="Impacto",Q27="Impacto"),(AB26-(+AB26*T27)),IF(AND(Q26="Probabilidad",Q27="Impacto"),(AB25-(+AB25*T27)),IF(Q27="Probabilidad",AB26,""))),"")</f>
        <v/>
      </c>
      <c r="AC27" s="108" t="str">
        <f>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109"/>
      <c r="AE27" s="110"/>
      <c r="AF27" s="111"/>
      <c r="AG27" s="112"/>
      <c r="AH27" s="112"/>
      <c r="AI27" s="112"/>
      <c r="AJ27" s="110"/>
      <c r="AK27" s="111"/>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row>
    <row r="28" spans="1:69" ht="18" hidden="1" customHeight="1">
      <c r="A28" s="306"/>
      <c r="B28" s="309"/>
      <c r="C28" s="309"/>
      <c r="D28" s="309"/>
      <c r="E28" s="312"/>
      <c r="F28" s="309"/>
      <c r="G28" s="315"/>
      <c r="H28" s="318"/>
      <c r="I28" s="321"/>
      <c r="J28" s="335"/>
      <c r="K28" s="321">
        <f>IF(NOT(ISERROR(MATCH(J28,_xlfn.ANCHORARRAY(E39),0))),I41&amp;"Por favor no seleccionar los criterios de impacto",J28)</f>
        <v>0</v>
      </c>
      <c r="L28" s="318"/>
      <c r="M28" s="321"/>
      <c r="N28" s="338"/>
      <c r="O28" s="6">
        <v>5</v>
      </c>
      <c r="P28" s="174"/>
      <c r="Q28" s="102" t="str">
        <f t="shared" si="18"/>
        <v/>
      </c>
      <c r="R28" s="103"/>
      <c r="S28" s="103"/>
      <c r="T28" s="104" t="str">
        <f t="shared" si="15"/>
        <v/>
      </c>
      <c r="U28" s="103"/>
      <c r="V28" s="103"/>
      <c r="W28" s="103"/>
      <c r="X28" s="105" t="str">
        <f t="shared" si="19"/>
        <v/>
      </c>
      <c r="Y28" s="106" t="str">
        <f t="shared" si="1"/>
        <v/>
      </c>
      <c r="Z28" s="107" t="str">
        <f t="shared" si="16"/>
        <v/>
      </c>
      <c r="AA28" s="106" t="str">
        <f t="shared" si="3"/>
        <v/>
      </c>
      <c r="AB28" s="107" t="str">
        <f t="shared" si="20"/>
        <v/>
      </c>
      <c r="AC28" s="108" t="str">
        <f t="shared" ref="AC28:AC29" si="2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09"/>
      <c r="AE28" s="110"/>
      <c r="AF28" s="111"/>
      <c r="AG28" s="112"/>
      <c r="AH28" s="112"/>
      <c r="AI28" s="112"/>
      <c r="AJ28" s="110"/>
      <c r="AK28" s="111"/>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row>
    <row r="29" spans="1:69" ht="18" hidden="1" customHeight="1">
      <c r="A29" s="307"/>
      <c r="B29" s="310"/>
      <c r="C29" s="310"/>
      <c r="D29" s="310"/>
      <c r="E29" s="313"/>
      <c r="F29" s="310"/>
      <c r="G29" s="316"/>
      <c r="H29" s="319"/>
      <c r="I29" s="322"/>
      <c r="J29" s="336"/>
      <c r="K29" s="322">
        <f>IF(NOT(ISERROR(MATCH(J29,_xlfn.ANCHORARRAY(E40),0))),I42&amp;"Por favor no seleccionar los criterios de impacto",J29)</f>
        <v>0</v>
      </c>
      <c r="L29" s="319"/>
      <c r="M29" s="322"/>
      <c r="N29" s="339"/>
      <c r="O29" s="6">
        <v>6</v>
      </c>
      <c r="P29" s="174"/>
      <c r="Q29" s="102" t="str">
        <f t="shared" si="18"/>
        <v/>
      </c>
      <c r="R29" s="103"/>
      <c r="S29" s="103"/>
      <c r="T29" s="104" t="str">
        <f t="shared" si="15"/>
        <v/>
      </c>
      <c r="U29" s="103"/>
      <c r="V29" s="103"/>
      <c r="W29" s="103"/>
      <c r="X29" s="105" t="str">
        <f t="shared" si="19"/>
        <v/>
      </c>
      <c r="Y29" s="106" t="str">
        <f t="shared" si="1"/>
        <v/>
      </c>
      <c r="Z29" s="107" t="str">
        <f t="shared" si="16"/>
        <v/>
      </c>
      <c r="AA29" s="106" t="str">
        <f t="shared" si="3"/>
        <v/>
      </c>
      <c r="AB29" s="107" t="str">
        <f t="shared" si="20"/>
        <v/>
      </c>
      <c r="AC29" s="108" t="str">
        <f t="shared" si="21"/>
        <v/>
      </c>
      <c r="AD29" s="109"/>
      <c r="AE29" s="110"/>
      <c r="AF29" s="111"/>
      <c r="AG29" s="112"/>
      <c r="AH29" s="112"/>
      <c r="AI29" s="112"/>
      <c r="AJ29" s="110"/>
      <c r="AK29" s="111"/>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row>
    <row r="30" spans="1:69" ht="18" hidden="1" customHeight="1">
      <c r="A30" s="305">
        <v>4</v>
      </c>
      <c r="B30" s="308"/>
      <c r="C30" s="308"/>
      <c r="D30" s="308"/>
      <c r="E30" s="311"/>
      <c r="F30" s="308"/>
      <c r="G30" s="314"/>
      <c r="H30" s="317" t="str">
        <f>IF(G30&lt;=0,"",IF(G30&lt;=2,"Muy Baja",IF(G30&lt;=24,"Baja",IF(G30&lt;=500,"Media",IF(G30&lt;=5000,"Alta","Muy Alta")))))</f>
        <v/>
      </c>
      <c r="I30" s="320" t="str">
        <f>IF(H30="","",IF(H30="Muy Baja",0.2,IF(H30="Baja",0.4,IF(H30="Media",0.6,IF(H30="Alta",0.8,IF(H30="Muy Alta",1,))))))</f>
        <v/>
      </c>
      <c r="J30" s="334"/>
      <c r="K30" s="320">
        <f>IF(NOT(ISERROR(MATCH(J30,'Tabla Impacto'!$B$221:$B$223,0))),'Tabla Impacto'!$F$223&amp;"Por favor no seleccionar los criterios de impacto(Afectación Económica o presupuestal y Pérdida Reputacional)",J30)</f>
        <v>0</v>
      </c>
      <c r="L30" s="317" t="str">
        <f>IF(OR(K30='Tabla Impacto'!$C$11,K30='Tabla Impacto'!$D$11),"Leve",IF(OR(K30='Tabla Impacto'!$C$12,K30='Tabla Impacto'!$D$12),"Menor",IF(OR(K30='Tabla Impacto'!$C$13,K30='Tabla Impacto'!$D$13),"Moderado",IF(OR(K30='Tabla Impacto'!$C$14,K30='Tabla Impacto'!$D$14),"Mayor",IF(OR(K30='Tabla Impacto'!$C$15,K30='Tabla Impacto'!$D$15),"Catastrófico","")))))</f>
        <v/>
      </c>
      <c r="M30" s="320" t="str">
        <f>IF(L30="","",IF(L30="Leve",0.2,IF(L30="Menor",0.4,IF(L30="Moderado",0.6,IF(L30="Mayor",0.8,IF(L30="Catastrófico",1,))))))</f>
        <v/>
      </c>
      <c r="N30" s="337" t="str">
        <f>IF(OR(AND(H30="Muy Baja",L30="Leve"),AND(H30="Muy Baja",L30="Menor"),AND(H30="Baja",L30="Leve")),"Bajo",IF(OR(AND(H30="Muy baja",L30="Moderado"),AND(H30="Baja",L30="Menor"),AND(H30="Baja",L30="Moderado"),AND(H30="Media",L30="Leve"),AND(H30="Media",L30="Menor"),AND(H30="Media",L30="Moderado"),AND(H30="Alta",L30="Leve"),AND(H30="Alta",L30="Menor")),"Moderado",IF(OR(AND(H30="Muy Baja",L30="Mayor"),AND(H30="Baja",L30="Mayor"),AND(H30="Media",L30="Mayor"),AND(H30="Alta",L30="Moderado"),AND(H30="Alta",L30="Mayor"),AND(H30="Muy Alta",L30="Leve"),AND(H30="Muy Alta",L30="Menor"),AND(H30="Muy Alta",L30="Moderado"),AND(H30="Muy Alta",L30="Mayor")),"Alto",IF(OR(AND(H30="Muy Baja",L30="Catastrófico"),AND(H30="Baja",L30="Catastrófico"),AND(H30="Media",L30="Catastrófico"),AND(H30="Alta",L30="Catastrófico"),AND(H30="Muy Alta",L30="Catastrófico")),"Extremo",""))))</f>
        <v/>
      </c>
      <c r="O30" s="6">
        <v>1</v>
      </c>
      <c r="P30" s="174"/>
      <c r="Q30" s="156" t="str">
        <f>IF(OR(R30="Preventivo",R30="Detectivo"),"Probabilidad",IF(R30="Correctivo","Impacto",""))</f>
        <v/>
      </c>
      <c r="R30" s="164"/>
      <c r="S30" s="164"/>
      <c r="T30" s="165"/>
      <c r="U30" s="164"/>
      <c r="V30" s="164"/>
      <c r="W30" s="164"/>
      <c r="X30" s="153" t="str">
        <f>IFERROR(IF(Q30="Probabilidad",(I30-(+I30*T30)),IF(Q30="Impacto",I30,"")),"")</f>
        <v/>
      </c>
      <c r="Y30" s="166" t="str">
        <f>IFERROR(IF(X30="","",IF(X30&lt;=0.2,"Muy Baja",IF(X30&lt;=0.4,"Baja",IF(X30&lt;=0.6,"Media",IF(X30&lt;=0.8,"Alta","Muy Alta"))))),"")</f>
        <v/>
      </c>
      <c r="Z30" s="167" t="str">
        <f>+X30</f>
        <v/>
      </c>
      <c r="AA30" s="166" t="str">
        <f>IFERROR(IF(AB30="","",IF(AB30&lt;=0.2,"Leve",IF(AB30&lt;=0.4,"Menor",IF(AB30&lt;=0.6,"Moderado",IF(AB30&lt;=0.8,"Mayor","Catastrófico"))))),"")</f>
        <v/>
      </c>
      <c r="AB30" s="167" t="str">
        <f>IFERROR(IF(Q30="Impacto",(M30-(+M30*T30)),IF(Q30="Probabilidad",M30,"")),"")</f>
        <v/>
      </c>
      <c r="AC30" s="168" t="str">
        <f>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
      </c>
      <c r="AD30" s="169"/>
      <c r="AE30" s="161"/>
      <c r="AF30" s="161"/>
      <c r="AG30" s="163"/>
      <c r="AH30" s="112"/>
      <c r="AI30" s="112"/>
      <c r="AJ30" s="110"/>
      <c r="AK30" s="111"/>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row>
    <row r="31" spans="1:69" ht="18" hidden="1" customHeight="1">
      <c r="A31" s="306"/>
      <c r="B31" s="309"/>
      <c r="C31" s="309"/>
      <c r="D31" s="309"/>
      <c r="E31" s="312"/>
      <c r="F31" s="309"/>
      <c r="G31" s="315"/>
      <c r="H31" s="318"/>
      <c r="I31" s="321"/>
      <c r="J31" s="335"/>
      <c r="K31" s="321">
        <f>IF(NOT(ISERROR(MATCH(J31,_xlfn.ANCHORARRAY(E42),0))),I44&amp;"Por favor no seleccionar los criterios de impacto",J31)</f>
        <v>0</v>
      </c>
      <c r="L31" s="318"/>
      <c r="M31" s="321"/>
      <c r="N31" s="338"/>
      <c r="O31" s="6">
        <v>2</v>
      </c>
      <c r="P31" s="174"/>
      <c r="Q31" s="102" t="str">
        <f>IF(OR(R31="Preventivo",R31="Detectivo"),"Probabilidad",IF(R31="Correctivo","Impacto",""))</f>
        <v/>
      </c>
      <c r="R31" s="103"/>
      <c r="S31" s="103"/>
      <c r="T31" s="104" t="str">
        <f t="shared" ref="T31:T35" si="22">IF(AND(R31="Preventivo",S31="Automático"),"50%",IF(AND(R31="Preventivo",S31="Manual"),"40%",IF(AND(R31="Detectivo",S31="Automático"),"40%",IF(AND(R31="Detectivo",S31="Manual"),"30%",IF(AND(R31="Correctivo",S31="Automático"),"35%",IF(AND(R31="Correctivo",S31="Manual"),"25%",""))))))</f>
        <v/>
      </c>
      <c r="U31" s="103"/>
      <c r="V31" s="103"/>
      <c r="W31" s="103"/>
      <c r="X31" s="105" t="str">
        <f>IFERROR(IF(AND(Q30="Probabilidad",Q31="Probabilidad"),(Z30-(+Z30*T31)),IF(Q31="Probabilidad",(I30-(+I30*T31)),IF(Q31="Impacto",Z30,""))),"")</f>
        <v/>
      </c>
      <c r="Y31" s="106" t="str">
        <f t="shared" si="1"/>
        <v/>
      </c>
      <c r="Z31" s="107" t="str">
        <f t="shared" ref="Z31:Z35" si="23">+X31</f>
        <v/>
      </c>
      <c r="AA31" s="106" t="str">
        <f t="shared" si="3"/>
        <v/>
      </c>
      <c r="AB31" s="107" t="str">
        <f>IFERROR(IF(AND(Q30="Impacto",Q31="Impacto"),(AB30-(+AB30*T31)),IF(Q31="Impacto",(M30-(+M30*T31)),IF(Q31="Probabilidad",AB30,""))),"")</f>
        <v/>
      </c>
      <c r="AC31" s="108" t="str">
        <f t="shared" ref="AC31:AC32" si="24">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09"/>
      <c r="AE31" s="110"/>
      <c r="AF31" s="111"/>
      <c r="AG31" s="112"/>
      <c r="AH31" s="112"/>
      <c r="AI31" s="112"/>
      <c r="AJ31" s="110"/>
      <c r="AK31" s="111"/>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row>
    <row r="32" spans="1:69" ht="18" hidden="1" customHeight="1">
      <c r="A32" s="306"/>
      <c r="B32" s="309"/>
      <c r="C32" s="309"/>
      <c r="D32" s="309"/>
      <c r="E32" s="312"/>
      <c r="F32" s="309"/>
      <c r="G32" s="315"/>
      <c r="H32" s="318"/>
      <c r="I32" s="321"/>
      <c r="J32" s="335"/>
      <c r="K32" s="321">
        <f>IF(NOT(ISERROR(MATCH(J32,_xlfn.ANCHORARRAY(E43),0))),I45&amp;"Por favor no seleccionar los criterios de impacto",J32)</f>
        <v>0</v>
      </c>
      <c r="L32" s="318"/>
      <c r="M32" s="321"/>
      <c r="N32" s="338"/>
      <c r="O32" s="6">
        <v>3</v>
      </c>
      <c r="P32" s="175"/>
      <c r="Q32" s="102" t="str">
        <f>IF(OR(R32="Preventivo",R32="Detectivo"),"Probabilidad",IF(R32="Correctivo","Impacto",""))</f>
        <v/>
      </c>
      <c r="R32" s="103"/>
      <c r="S32" s="103"/>
      <c r="T32" s="104" t="str">
        <f t="shared" si="22"/>
        <v/>
      </c>
      <c r="U32" s="103"/>
      <c r="V32" s="103"/>
      <c r="W32" s="103"/>
      <c r="X32" s="105" t="str">
        <f>IFERROR(IF(AND(Q31="Probabilidad",Q32="Probabilidad"),(Z31-(+Z31*T32)),IF(AND(Q31="Impacto",Q32="Probabilidad"),(Z30-(+Z30*T32)),IF(Q32="Impacto",Z31,""))),"")</f>
        <v/>
      </c>
      <c r="Y32" s="106" t="str">
        <f t="shared" si="1"/>
        <v/>
      </c>
      <c r="Z32" s="107" t="str">
        <f t="shared" si="23"/>
        <v/>
      </c>
      <c r="AA32" s="106" t="str">
        <f t="shared" si="3"/>
        <v/>
      </c>
      <c r="AB32" s="107" t="str">
        <f>IFERROR(IF(AND(Q31="Impacto",Q32="Impacto"),(AB31-(+AB31*T32)),IF(AND(Q31="Probabilidad",Q32="Impacto"),(AB30-(+AB30*T32)),IF(Q32="Probabilidad",AB31,""))),"")</f>
        <v/>
      </c>
      <c r="AC32" s="108" t="str">
        <f t="shared" si="24"/>
        <v/>
      </c>
      <c r="AD32" s="109"/>
      <c r="AE32" s="110"/>
      <c r="AF32" s="111"/>
      <c r="AG32" s="112"/>
      <c r="AH32" s="112"/>
      <c r="AI32" s="112"/>
      <c r="AJ32" s="110"/>
      <c r="AK32" s="111"/>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row>
    <row r="33" spans="1:69" ht="18" hidden="1" customHeight="1">
      <c r="A33" s="306"/>
      <c r="B33" s="309"/>
      <c r="C33" s="309"/>
      <c r="D33" s="309"/>
      <c r="E33" s="312"/>
      <c r="F33" s="309"/>
      <c r="G33" s="315"/>
      <c r="H33" s="318"/>
      <c r="I33" s="321"/>
      <c r="J33" s="335"/>
      <c r="K33" s="321">
        <f>IF(NOT(ISERROR(MATCH(J33,_xlfn.ANCHORARRAY(E44),0))),I46&amp;"Por favor no seleccionar los criterios de impacto",J33)</f>
        <v>0</v>
      </c>
      <c r="L33" s="318"/>
      <c r="M33" s="321"/>
      <c r="N33" s="338"/>
      <c r="O33" s="6">
        <v>4</v>
      </c>
      <c r="P33" s="174"/>
      <c r="Q33" s="102" t="str">
        <f t="shared" ref="Q33:Q35" si="25">IF(OR(R33="Preventivo",R33="Detectivo"),"Probabilidad",IF(R33="Correctivo","Impacto",""))</f>
        <v/>
      </c>
      <c r="R33" s="103"/>
      <c r="S33" s="103"/>
      <c r="T33" s="104" t="str">
        <f t="shared" si="22"/>
        <v/>
      </c>
      <c r="U33" s="103"/>
      <c r="V33" s="103"/>
      <c r="W33" s="103"/>
      <c r="X33" s="105" t="str">
        <f t="shared" ref="X33:X35" si="26">IFERROR(IF(AND(Q32="Probabilidad",Q33="Probabilidad"),(Z32-(+Z32*T33)),IF(AND(Q32="Impacto",Q33="Probabilidad"),(Z31-(+Z31*T33)),IF(Q33="Impacto",Z32,""))),"")</f>
        <v/>
      </c>
      <c r="Y33" s="106" t="str">
        <f t="shared" si="1"/>
        <v/>
      </c>
      <c r="Z33" s="107" t="str">
        <f t="shared" si="23"/>
        <v/>
      </c>
      <c r="AA33" s="106" t="str">
        <f t="shared" si="3"/>
        <v/>
      </c>
      <c r="AB33" s="107" t="str">
        <f t="shared" ref="AB33:AB35" si="27">IFERROR(IF(AND(Q32="Impacto",Q33="Impacto"),(AB32-(+AB32*T33)),IF(AND(Q32="Probabilidad",Q33="Impacto"),(AB31-(+AB31*T33)),IF(Q33="Probabilidad",AB32,""))),"")</f>
        <v/>
      </c>
      <c r="AC33" s="108" t="str">
        <f>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109"/>
      <c r="AE33" s="110"/>
      <c r="AF33" s="111"/>
      <c r="AG33" s="112"/>
      <c r="AH33" s="112"/>
      <c r="AI33" s="112"/>
      <c r="AJ33" s="110"/>
      <c r="AK33" s="111"/>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row>
    <row r="34" spans="1:69" ht="18" hidden="1" customHeight="1">
      <c r="A34" s="306"/>
      <c r="B34" s="309"/>
      <c r="C34" s="309"/>
      <c r="D34" s="309"/>
      <c r="E34" s="312"/>
      <c r="F34" s="309"/>
      <c r="G34" s="315"/>
      <c r="H34" s="318"/>
      <c r="I34" s="321"/>
      <c r="J34" s="335"/>
      <c r="K34" s="321">
        <f>IF(NOT(ISERROR(MATCH(J34,_xlfn.ANCHORARRAY(E45),0))),I47&amp;"Por favor no seleccionar los criterios de impacto",J34)</f>
        <v>0</v>
      </c>
      <c r="L34" s="318"/>
      <c r="M34" s="321"/>
      <c r="N34" s="338"/>
      <c r="O34" s="6">
        <v>5</v>
      </c>
      <c r="P34" s="174"/>
      <c r="Q34" s="102" t="str">
        <f t="shared" si="25"/>
        <v/>
      </c>
      <c r="R34" s="103"/>
      <c r="S34" s="103"/>
      <c r="T34" s="104" t="str">
        <f t="shared" si="22"/>
        <v/>
      </c>
      <c r="U34" s="103"/>
      <c r="V34" s="103"/>
      <c r="W34" s="103"/>
      <c r="X34" s="105" t="str">
        <f t="shared" si="26"/>
        <v/>
      </c>
      <c r="Y34" s="106" t="str">
        <f>IFERROR(IF(X34="","",IF(X34&lt;=0.2,"Muy Baja",IF(X34&lt;=0.4,"Baja",IF(X34&lt;=0.6,"Media",IF(X34&lt;=0.8,"Alta","Muy Alta"))))),"")</f>
        <v/>
      </c>
      <c r="Z34" s="107" t="str">
        <f t="shared" si="23"/>
        <v/>
      </c>
      <c r="AA34" s="106" t="str">
        <f t="shared" si="3"/>
        <v/>
      </c>
      <c r="AB34" s="107" t="str">
        <f t="shared" si="27"/>
        <v/>
      </c>
      <c r="AC34" s="108" t="str">
        <f t="shared" ref="AC34:AC35" si="28">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09"/>
      <c r="AE34" s="110"/>
      <c r="AF34" s="111"/>
      <c r="AG34" s="112"/>
      <c r="AH34" s="112"/>
      <c r="AI34" s="112"/>
      <c r="AJ34" s="110"/>
      <c r="AK34" s="111"/>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row>
    <row r="35" spans="1:69" ht="18" hidden="1" customHeight="1">
      <c r="A35" s="307"/>
      <c r="B35" s="310"/>
      <c r="C35" s="310"/>
      <c r="D35" s="310"/>
      <c r="E35" s="313"/>
      <c r="F35" s="310"/>
      <c r="G35" s="316"/>
      <c r="H35" s="319"/>
      <c r="I35" s="322"/>
      <c r="J35" s="336"/>
      <c r="K35" s="322">
        <f>IF(NOT(ISERROR(MATCH(J35,_xlfn.ANCHORARRAY(E46),0))),I48&amp;"Por favor no seleccionar los criterios de impacto",J35)</f>
        <v>0</v>
      </c>
      <c r="L35" s="319"/>
      <c r="M35" s="322"/>
      <c r="N35" s="339"/>
      <c r="O35" s="6">
        <v>6</v>
      </c>
      <c r="P35" s="174"/>
      <c r="Q35" s="102" t="str">
        <f t="shared" si="25"/>
        <v/>
      </c>
      <c r="R35" s="103"/>
      <c r="S35" s="103"/>
      <c r="T35" s="104" t="str">
        <f t="shared" si="22"/>
        <v/>
      </c>
      <c r="U35" s="103"/>
      <c r="V35" s="103"/>
      <c r="W35" s="103"/>
      <c r="X35" s="105" t="str">
        <f t="shared" si="26"/>
        <v/>
      </c>
      <c r="Y35" s="106" t="str">
        <f t="shared" si="1"/>
        <v/>
      </c>
      <c r="Z35" s="107" t="str">
        <f t="shared" si="23"/>
        <v/>
      </c>
      <c r="AA35" s="106" t="str">
        <f t="shared" si="3"/>
        <v/>
      </c>
      <c r="AB35" s="107" t="str">
        <f t="shared" si="27"/>
        <v/>
      </c>
      <c r="AC35" s="108" t="str">
        <f t="shared" si="28"/>
        <v/>
      </c>
      <c r="AD35" s="109"/>
      <c r="AE35" s="110"/>
      <c r="AF35" s="111"/>
      <c r="AG35" s="112"/>
      <c r="AH35" s="112"/>
      <c r="AI35" s="112"/>
      <c r="AJ35" s="110"/>
      <c r="AK35" s="111"/>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row>
    <row r="36" spans="1:69" ht="18" hidden="1" customHeight="1">
      <c r="A36" s="305">
        <v>5</v>
      </c>
      <c r="B36" s="308"/>
      <c r="C36" s="308"/>
      <c r="D36" s="308"/>
      <c r="E36" s="311"/>
      <c r="F36" s="308"/>
      <c r="G36" s="314"/>
      <c r="H36" s="317"/>
      <c r="I36" s="320" t="str">
        <f>IF(H36="","",IF(H36="Muy Baja",0.2,IF(H36="Baja",0.4,IF(H36="Media",0.6,IF(H36="Alta",0.8,IF(H36="Muy Alta",1,))))))</f>
        <v/>
      </c>
      <c r="J36" s="334"/>
      <c r="K36" s="320">
        <f>IF(NOT(ISERROR(MATCH(J36,'Tabla Impacto'!$B$221:$B$223,0))),'Tabla Impacto'!$F$223&amp;"Por favor no seleccionar los criterios de impacto(Afectación Económica o presupuestal y Pérdida Reputacional)",J36)</f>
        <v>0</v>
      </c>
      <c r="L36" s="317" t="str">
        <f>IF(OR(K36='Tabla Impacto'!$C$11,K36='Tabla Impacto'!$D$11),"Leve",IF(OR(K36='Tabla Impacto'!$C$12,K36='Tabla Impacto'!$D$12),"Menor",IF(OR(K36='Tabla Impacto'!$C$13,K36='Tabla Impacto'!$D$13),"Moderado",IF(OR(K36='Tabla Impacto'!$C$14,K36='Tabla Impacto'!$D$14),"Mayor",IF(OR(K36='Tabla Impacto'!$C$15,K36='Tabla Impacto'!$D$15),"Catastrófico","")))))</f>
        <v/>
      </c>
      <c r="M36" s="320" t="str">
        <f>IF(L36="","",IF(L36="Leve",0.2,IF(L36="Menor",0.4,IF(L36="Moderado",0.6,IF(L36="Mayor",0.8,IF(L36="Catastrófico",1,))))))</f>
        <v/>
      </c>
      <c r="N36" s="337" t="str">
        <f>IF(OR(AND(H36="Muy Baja",L36="Leve"),AND(H36="Muy Baja",L36="Menor"),AND(H36="Baja",L36="Leve")),"Bajo",IF(OR(AND(H36="Muy baja",L36="Moderado"),AND(H36="Baja",L36="Menor"),AND(H36="Baja",L36="Moderado"),AND(H36="Media",L36="Leve"),AND(H36="Media",L36="Menor"),AND(H36="Media",L36="Moderado"),AND(H36="Alta",L36="Leve"),AND(H36="Alta",L36="Menor")),"Moderado",IF(OR(AND(H36="Muy Baja",L36="Mayor"),AND(H36="Baja",L36="Mayor"),AND(H36="Media",L36="Mayor"),AND(H36="Alta",L36="Moderado"),AND(H36="Alta",L36="Mayor"),AND(H36="Muy Alta",L36="Leve"),AND(H36="Muy Alta",L36="Menor"),AND(H36="Muy Alta",L36="Moderado"),AND(H36="Muy Alta",L36="Mayor")),"Alto",IF(OR(AND(H36="Muy Baja",L36="Catastrófico"),AND(H36="Baja",L36="Catastrófico"),AND(H36="Media",L36="Catastrófico"),AND(H36="Alta",L36="Catastrófico"),AND(H36="Muy Alta",L36="Catastrófico")),"Extremo",""))))</f>
        <v/>
      </c>
      <c r="O36" s="6">
        <v>1</v>
      </c>
      <c r="P36" s="174"/>
      <c r="Q36" s="156"/>
      <c r="R36" s="164"/>
      <c r="S36" s="164"/>
      <c r="T36" s="165"/>
      <c r="U36" s="164"/>
      <c r="V36" s="164"/>
      <c r="W36" s="164"/>
      <c r="X36" s="153" t="str">
        <f>IFERROR(IF(Q36="Probabilidad",(I36-(+I36*T36)),IF(Q36="Impacto",I36,"")),"")</f>
        <v/>
      </c>
      <c r="Y36" s="166" t="str">
        <f>IFERROR(IF(X36="","",IF(X36&lt;=0.2,"Muy Baja",IF(X36&lt;=0.4,"Baja",IF(X36&lt;=0.6,"Media",IF(X36&lt;=0.8,"Alta","Muy Alta"))))),"")</f>
        <v/>
      </c>
      <c r="Z36" s="167" t="str">
        <f>+X36</f>
        <v/>
      </c>
      <c r="AA36" s="166" t="str">
        <f>IFERROR(IF(AB36="","",IF(AB36&lt;=0.2,"Leve",IF(AB36&lt;=0.4,"Menor",IF(AB36&lt;=0.6,"Moderado",IF(AB36&lt;=0.8,"Mayor","Catastrófico"))))),"")</f>
        <v/>
      </c>
      <c r="AB36" s="167" t="str">
        <f>IFERROR(IF(Q36="Impacto",(M36-(+M36*T36)),IF(Q36="Probabilidad",M36,"")),"")</f>
        <v/>
      </c>
      <c r="AC36" s="168" t="str">
        <f>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
      </c>
      <c r="AD36" s="169"/>
      <c r="AE36" s="170"/>
      <c r="AF36" s="171"/>
      <c r="AG36" s="112"/>
      <c r="AH36" s="112"/>
      <c r="AI36" s="112"/>
      <c r="AJ36" s="110"/>
      <c r="AK36" s="111"/>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row>
    <row r="37" spans="1:69" ht="18" hidden="1" customHeight="1">
      <c r="A37" s="306"/>
      <c r="B37" s="309"/>
      <c r="C37" s="309"/>
      <c r="D37" s="309"/>
      <c r="E37" s="312"/>
      <c r="F37" s="309"/>
      <c r="G37" s="315"/>
      <c r="H37" s="318"/>
      <c r="I37" s="321"/>
      <c r="J37" s="335"/>
      <c r="K37" s="321">
        <f>IF(NOT(ISERROR(MATCH(J37,_xlfn.ANCHORARRAY(E48),0))),I50&amp;"Por favor no seleccionar los criterios de impacto",J37)</f>
        <v>0</v>
      </c>
      <c r="L37" s="318"/>
      <c r="M37" s="321"/>
      <c r="N37" s="338"/>
      <c r="O37" s="6">
        <v>2</v>
      </c>
      <c r="P37" s="174"/>
      <c r="Q37" s="102" t="str">
        <f>IF(OR(R37="Preventivo",R37="Detectivo"),"Probabilidad",IF(R37="Correctivo","Impacto",""))</f>
        <v/>
      </c>
      <c r="R37" s="103"/>
      <c r="S37" s="103"/>
      <c r="T37" s="104" t="str">
        <f t="shared" ref="T37:T41" si="29">IF(AND(R37="Preventivo",S37="Automático"),"50%",IF(AND(R37="Preventivo",S37="Manual"),"40%",IF(AND(R37="Detectivo",S37="Automático"),"40%",IF(AND(R37="Detectivo",S37="Manual"),"30%",IF(AND(R37="Correctivo",S37="Automático"),"35%",IF(AND(R37="Correctivo",S37="Manual"),"25%",""))))))</f>
        <v/>
      </c>
      <c r="U37" s="103"/>
      <c r="V37" s="103"/>
      <c r="W37" s="103"/>
      <c r="X37" s="105" t="str">
        <f>IFERROR(IF(AND(Q36="Probabilidad",Q37="Probabilidad"),(Z36-(+Z36*T37)),IF(Q37="Probabilidad",(I36-(+I36*T37)),IF(Q37="Impacto",Z36,""))),"")</f>
        <v/>
      </c>
      <c r="Y37" s="106" t="str">
        <f t="shared" si="1"/>
        <v/>
      </c>
      <c r="Z37" s="107" t="str">
        <f t="shared" ref="Z37:Z41" si="30">+X37</f>
        <v/>
      </c>
      <c r="AA37" s="106" t="str">
        <f t="shared" si="3"/>
        <v/>
      </c>
      <c r="AB37" s="107" t="str">
        <f>IFERROR(IF(AND(Q36="Impacto",Q37="Impacto"),(AB36-(+AB36*T37)),IF(Q37="Impacto",(M36-(+M36*T37)),IF(Q37="Probabilidad",AB36,""))),"")</f>
        <v/>
      </c>
      <c r="AC37" s="108" t="str">
        <f t="shared" ref="AC37:AC38" si="31">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09"/>
      <c r="AE37" s="110"/>
      <c r="AF37" s="111"/>
      <c r="AG37" s="112"/>
      <c r="AH37" s="112"/>
      <c r="AI37" s="112"/>
      <c r="AJ37" s="110"/>
      <c r="AK37" s="111"/>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row>
    <row r="38" spans="1:69" ht="18" hidden="1" customHeight="1">
      <c r="A38" s="306"/>
      <c r="B38" s="309"/>
      <c r="C38" s="309"/>
      <c r="D38" s="309"/>
      <c r="E38" s="312"/>
      <c r="F38" s="309"/>
      <c r="G38" s="315"/>
      <c r="H38" s="318"/>
      <c r="I38" s="321"/>
      <c r="J38" s="335"/>
      <c r="K38" s="321">
        <f>IF(NOT(ISERROR(MATCH(J38,_xlfn.ANCHORARRAY(E49),0))),I51&amp;"Por favor no seleccionar los criterios de impacto",J38)</f>
        <v>0</v>
      </c>
      <c r="L38" s="318"/>
      <c r="M38" s="321"/>
      <c r="N38" s="338"/>
      <c r="O38" s="6">
        <v>3</v>
      </c>
      <c r="P38" s="175"/>
      <c r="Q38" s="102" t="str">
        <f>IF(OR(R38="Preventivo",R38="Detectivo"),"Probabilidad",IF(R38="Correctivo","Impacto",""))</f>
        <v/>
      </c>
      <c r="R38" s="103"/>
      <c r="S38" s="103"/>
      <c r="T38" s="104" t="str">
        <f t="shared" si="29"/>
        <v/>
      </c>
      <c r="U38" s="103"/>
      <c r="V38" s="103"/>
      <c r="W38" s="103"/>
      <c r="X38" s="105" t="str">
        <f>IFERROR(IF(AND(Q37="Probabilidad",Q38="Probabilidad"),(Z37-(+Z37*T38)),IF(AND(Q37="Impacto",Q38="Probabilidad"),(Z36-(+Z36*T38)),IF(Q38="Impacto",Z37,""))),"")</f>
        <v/>
      </c>
      <c r="Y38" s="106" t="str">
        <f t="shared" si="1"/>
        <v/>
      </c>
      <c r="Z38" s="107" t="str">
        <f t="shared" si="30"/>
        <v/>
      </c>
      <c r="AA38" s="106" t="str">
        <f t="shared" si="3"/>
        <v/>
      </c>
      <c r="AB38" s="107" t="str">
        <f>IFERROR(IF(AND(Q37="Impacto",Q38="Impacto"),(AB37-(+AB37*T38)),IF(AND(Q37="Probabilidad",Q38="Impacto"),(AB36-(+AB36*T38)),IF(Q38="Probabilidad",AB37,""))),"")</f>
        <v/>
      </c>
      <c r="AC38" s="108" t="str">
        <f t="shared" si="31"/>
        <v/>
      </c>
      <c r="AD38" s="109"/>
      <c r="AE38" s="110"/>
      <c r="AF38" s="111"/>
      <c r="AG38" s="112"/>
      <c r="AH38" s="112"/>
      <c r="AI38" s="112"/>
      <c r="AJ38" s="110"/>
      <c r="AK38" s="111"/>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row>
    <row r="39" spans="1:69" ht="18" hidden="1" customHeight="1">
      <c r="A39" s="306"/>
      <c r="B39" s="309"/>
      <c r="C39" s="309"/>
      <c r="D39" s="309"/>
      <c r="E39" s="312"/>
      <c r="F39" s="309"/>
      <c r="G39" s="315"/>
      <c r="H39" s="318"/>
      <c r="I39" s="321"/>
      <c r="J39" s="335"/>
      <c r="K39" s="321">
        <f>IF(NOT(ISERROR(MATCH(J39,_xlfn.ANCHORARRAY(E50),0))),I52&amp;"Por favor no seleccionar los criterios de impacto",J39)</f>
        <v>0</v>
      </c>
      <c r="L39" s="318"/>
      <c r="M39" s="321"/>
      <c r="N39" s="338"/>
      <c r="O39" s="6">
        <v>4</v>
      </c>
      <c r="P39" s="174"/>
      <c r="Q39" s="102" t="str">
        <f t="shared" ref="Q39:Q41" si="32">IF(OR(R39="Preventivo",R39="Detectivo"),"Probabilidad",IF(R39="Correctivo","Impacto",""))</f>
        <v/>
      </c>
      <c r="R39" s="103"/>
      <c r="S39" s="103"/>
      <c r="T39" s="104" t="str">
        <f t="shared" si="29"/>
        <v/>
      </c>
      <c r="U39" s="103"/>
      <c r="V39" s="103"/>
      <c r="W39" s="103"/>
      <c r="X39" s="105" t="str">
        <f t="shared" ref="X39:X41" si="33">IFERROR(IF(AND(Q38="Probabilidad",Q39="Probabilidad"),(Z38-(+Z38*T39)),IF(AND(Q38="Impacto",Q39="Probabilidad"),(Z37-(+Z37*T39)),IF(Q39="Impacto",Z38,""))),"")</f>
        <v/>
      </c>
      <c r="Y39" s="106" t="str">
        <f t="shared" si="1"/>
        <v/>
      </c>
      <c r="Z39" s="107" t="str">
        <f t="shared" si="30"/>
        <v/>
      </c>
      <c r="AA39" s="106" t="str">
        <f t="shared" si="3"/>
        <v/>
      </c>
      <c r="AB39" s="107" t="str">
        <f t="shared" ref="AB39:AB41" si="34">IFERROR(IF(AND(Q38="Impacto",Q39="Impacto"),(AB38-(+AB38*T39)),IF(AND(Q38="Probabilidad",Q39="Impacto"),(AB37-(+AB37*T39)),IF(Q39="Probabilidad",AB38,""))),"")</f>
        <v/>
      </c>
      <c r="AC39" s="108" t="str">
        <f>IFERROR(IF(OR(AND(Y39="Muy Baja",AA39="Leve"),AND(Y39="Muy Baja",AA39="Menor"),AND(Y39="Baja",AA39="Leve")),"Bajo",IF(OR(AND(Y39="Muy baja",AA39="Moderado"),AND(Y39="Baja",AA39="Menor"),AND(Y39="Baja",AA39="Moderado"),AND(Y39="Media",AA39="Leve"),AND(Y39="Media",AA39="Menor"),AND(Y39="Media",AA39="Moderado"),AND(Y39="Alta",AA39="Leve"),AND(Y39="Alta",AA39="Menor")),"Moderado",IF(OR(AND(Y39="Muy Baja",AA39="Mayor"),AND(Y39="Baja",AA39="Mayor"),AND(Y39="Media",AA39="Mayor"),AND(Y39="Alta",AA39="Moderado"),AND(Y39="Alta",AA39="Mayor"),AND(Y39="Muy Alta",AA39="Leve"),AND(Y39="Muy Alta",AA39="Menor"),AND(Y39="Muy Alta",AA39="Moderado"),AND(Y39="Muy Alta",AA39="Mayor")),"Alto",IF(OR(AND(Y39="Muy Baja",AA39="Catastrófico"),AND(Y39="Baja",AA39="Catastrófico"),AND(Y39="Media",AA39="Catastrófico"),AND(Y39="Alta",AA39="Catastrófico"),AND(Y39="Muy Alta",AA39="Catastrófico")),"Extremo","")))),"")</f>
        <v/>
      </c>
      <c r="AD39" s="109"/>
      <c r="AE39" s="110"/>
      <c r="AF39" s="111"/>
      <c r="AG39" s="112"/>
      <c r="AH39" s="112"/>
      <c r="AI39" s="112"/>
      <c r="AJ39" s="110"/>
      <c r="AK39" s="111"/>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row>
    <row r="40" spans="1:69" ht="18" hidden="1" customHeight="1">
      <c r="A40" s="306"/>
      <c r="B40" s="309"/>
      <c r="C40" s="309"/>
      <c r="D40" s="309"/>
      <c r="E40" s="312"/>
      <c r="F40" s="309"/>
      <c r="G40" s="315"/>
      <c r="H40" s="318"/>
      <c r="I40" s="321"/>
      <c r="J40" s="335"/>
      <c r="K40" s="321">
        <f>IF(NOT(ISERROR(MATCH(J40,_xlfn.ANCHORARRAY(E51),0))),I53&amp;"Por favor no seleccionar los criterios de impacto",J40)</f>
        <v>0</v>
      </c>
      <c r="L40" s="318"/>
      <c r="M40" s="321"/>
      <c r="N40" s="338"/>
      <c r="O40" s="6">
        <v>5</v>
      </c>
      <c r="P40" s="174"/>
      <c r="Q40" s="102" t="str">
        <f t="shared" si="32"/>
        <v/>
      </c>
      <c r="R40" s="103"/>
      <c r="S40" s="103"/>
      <c r="T40" s="104" t="str">
        <f t="shared" si="29"/>
        <v/>
      </c>
      <c r="U40" s="103"/>
      <c r="V40" s="103"/>
      <c r="W40" s="103"/>
      <c r="X40" s="105" t="str">
        <f t="shared" si="33"/>
        <v/>
      </c>
      <c r="Y40" s="106" t="str">
        <f t="shared" si="1"/>
        <v/>
      </c>
      <c r="Z40" s="107" t="str">
        <f t="shared" si="30"/>
        <v/>
      </c>
      <c r="AA40" s="106" t="str">
        <f t="shared" si="3"/>
        <v/>
      </c>
      <c r="AB40" s="107" t="str">
        <f t="shared" si="34"/>
        <v/>
      </c>
      <c r="AC40" s="108" t="str">
        <f t="shared" ref="AC40:AC41" si="35">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09"/>
      <c r="AE40" s="110"/>
      <c r="AF40" s="111"/>
      <c r="AG40" s="112"/>
      <c r="AH40" s="112"/>
      <c r="AI40" s="112"/>
      <c r="AJ40" s="110"/>
      <c r="AK40" s="111"/>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row>
    <row r="41" spans="1:69" ht="18" hidden="1" customHeight="1">
      <c r="A41" s="307"/>
      <c r="B41" s="310"/>
      <c r="C41" s="310"/>
      <c r="D41" s="310"/>
      <c r="E41" s="313"/>
      <c r="F41" s="310"/>
      <c r="G41" s="316"/>
      <c r="H41" s="319"/>
      <c r="I41" s="322"/>
      <c r="J41" s="336"/>
      <c r="K41" s="322">
        <f>IF(NOT(ISERROR(MATCH(J41,_xlfn.ANCHORARRAY(E52),0))),I54&amp;"Por favor no seleccionar los criterios de impacto",J41)</f>
        <v>0</v>
      </c>
      <c r="L41" s="319"/>
      <c r="M41" s="322"/>
      <c r="N41" s="339"/>
      <c r="O41" s="6">
        <v>6</v>
      </c>
      <c r="P41" s="174"/>
      <c r="Q41" s="102" t="str">
        <f t="shared" si="32"/>
        <v/>
      </c>
      <c r="R41" s="103"/>
      <c r="S41" s="103"/>
      <c r="T41" s="104" t="str">
        <f t="shared" si="29"/>
        <v/>
      </c>
      <c r="U41" s="103"/>
      <c r="V41" s="103"/>
      <c r="W41" s="103"/>
      <c r="X41" s="105" t="str">
        <f t="shared" si="33"/>
        <v/>
      </c>
      <c r="Y41" s="106" t="str">
        <f t="shared" si="1"/>
        <v/>
      </c>
      <c r="Z41" s="107" t="str">
        <f t="shared" si="30"/>
        <v/>
      </c>
      <c r="AA41" s="106" t="str">
        <f t="shared" si="3"/>
        <v/>
      </c>
      <c r="AB41" s="107" t="str">
        <f t="shared" si="34"/>
        <v/>
      </c>
      <c r="AC41" s="108" t="str">
        <f t="shared" si="35"/>
        <v/>
      </c>
      <c r="AD41" s="109"/>
      <c r="AE41" s="110"/>
      <c r="AF41" s="111"/>
      <c r="AG41" s="112"/>
      <c r="AH41" s="112"/>
      <c r="AI41" s="112"/>
      <c r="AJ41" s="110"/>
      <c r="AK41" s="111"/>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row>
    <row r="42" spans="1:69" ht="18" hidden="1" customHeight="1">
      <c r="A42" s="305">
        <v>6</v>
      </c>
      <c r="B42" s="308"/>
      <c r="C42" s="308"/>
      <c r="D42" s="308"/>
      <c r="E42" s="311"/>
      <c r="F42" s="308"/>
      <c r="G42" s="314"/>
      <c r="H42" s="317" t="str">
        <f>IF(G42&lt;=0,"",IF(G42&lt;=2,"Muy Baja",IF(G42&lt;=24,"Baja",IF(G42&lt;=500,"Media",IF(G42&lt;=5000,"Alta","Muy Alta")))))</f>
        <v/>
      </c>
      <c r="I42" s="320" t="str">
        <f>IF(H42="","",IF(H42="Muy Baja",0.2,IF(H42="Baja",0.4,IF(H42="Media",0.6,IF(H42="Alta",0.8,IF(H42="Muy Alta",1,))))))</f>
        <v/>
      </c>
      <c r="J42" s="334"/>
      <c r="K42" s="320">
        <f>IF(NOT(ISERROR(MATCH(J42,'Tabla Impacto'!$B$221:$B$223,0))),'Tabla Impacto'!$F$223&amp;"Por favor no seleccionar los criterios de impacto(Afectación Económica o presupuestal y Pérdida Reputacional)",J42)</f>
        <v>0</v>
      </c>
      <c r="L42" s="317" t="str">
        <f>IF(OR(K42='Tabla Impacto'!$C$11,K42='Tabla Impacto'!$D$11),"Leve",IF(OR(K42='Tabla Impacto'!$C$12,K42='Tabla Impacto'!$D$12),"Menor",IF(OR(K42='Tabla Impacto'!$C$13,K42='Tabla Impacto'!$D$13),"Moderado",IF(OR(K42='Tabla Impacto'!$C$14,K42='Tabla Impacto'!$D$14),"Mayor",IF(OR(K42='Tabla Impacto'!$C$15,K42='Tabla Impacto'!$D$15),"Catastrófico","")))))</f>
        <v/>
      </c>
      <c r="M42" s="320" t="str">
        <f>IF(L42="","",IF(L42="Leve",0.2,IF(L42="Menor",0.4,IF(L42="Moderado",0.6,IF(L42="Mayor",0.8,IF(L42="Catastrófico",1,))))))</f>
        <v/>
      </c>
      <c r="N42" s="337" t="str">
        <f>IF(OR(AND(H42="Muy Baja",L42="Leve"),AND(H42="Muy Baja",L42="Menor"),AND(H42="Baja",L42="Leve")),"Bajo",IF(OR(AND(H42="Muy baja",L42="Moderado"),AND(H42="Baja",L42="Menor"),AND(H42="Baja",L42="Moderado"),AND(H42="Media",L42="Leve"),AND(H42="Media",L42="Menor"),AND(H42="Media",L42="Moderado"),AND(H42="Alta",L42="Leve"),AND(H42="Alta",L42="Menor")),"Moderado",IF(OR(AND(H42="Muy Baja",L42="Mayor"),AND(H42="Baja",L42="Mayor"),AND(H42="Media",L42="Mayor"),AND(H42="Alta",L42="Moderado"),AND(H42="Alta",L42="Mayor"),AND(H42="Muy Alta",L42="Leve"),AND(H42="Muy Alta",L42="Menor"),AND(H42="Muy Alta",L42="Moderado"),AND(H42="Muy Alta",L42="Mayor")),"Alto",IF(OR(AND(H42="Muy Baja",L42="Catastrófico"),AND(H42="Baja",L42="Catastrófico"),AND(H42="Media",L42="Catastrófico"),AND(H42="Alta",L42="Catastrófico"),AND(H42="Muy Alta",L42="Catastrófico")),"Extremo",""))))</f>
        <v/>
      </c>
      <c r="O42" s="6">
        <v>1</v>
      </c>
      <c r="P42" s="174"/>
      <c r="Q42" s="102"/>
      <c r="R42" s="103"/>
      <c r="S42" s="103"/>
      <c r="T42" s="104"/>
      <c r="U42" s="103"/>
      <c r="V42" s="103"/>
      <c r="W42" s="103"/>
      <c r="X42" s="105" t="str">
        <f>IFERROR(IF(Q42="Probabilidad",(I42-(+I42*T42)),IF(Q42="Impacto",I42,"")),"")</f>
        <v/>
      </c>
      <c r="Y42" s="106" t="str">
        <f>IFERROR(IF(X42="","",IF(X42&lt;=0.2,"Muy Baja",IF(X42&lt;=0.4,"Baja",IF(X42&lt;=0.6,"Media",IF(X42&lt;=0.8,"Alta","Muy Alta"))))),"")</f>
        <v/>
      </c>
      <c r="Z42" s="107" t="str">
        <f>+X42</f>
        <v/>
      </c>
      <c r="AA42" s="106" t="str">
        <f>IFERROR(IF(AB42="","",IF(AB42&lt;=0.2,"Leve",IF(AB42&lt;=0.4,"Menor",IF(AB42&lt;=0.6,"Moderado",IF(AB42&lt;=0.8,"Mayor","Catastrófico"))))),"")</f>
        <v/>
      </c>
      <c r="AB42" s="107" t="str">
        <f>IFERROR(IF(Q42="Impacto",(M42-(+M42*T42)),IF(Q42="Probabilidad",M42,"")),"")</f>
        <v/>
      </c>
      <c r="AC42" s="108" t="str">
        <f>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109"/>
      <c r="AE42" s="170"/>
      <c r="AF42" s="110"/>
      <c r="AG42" s="112"/>
      <c r="AH42" s="112"/>
      <c r="AI42" s="112"/>
      <c r="AJ42" s="110"/>
      <c r="AK42" s="111"/>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row>
    <row r="43" spans="1:69" ht="18" hidden="1" customHeight="1">
      <c r="A43" s="306"/>
      <c r="B43" s="309"/>
      <c r="C43" s="309"/>
      <c r="D43" s="309"/>
      <c r="E43" s="312"/>
      <c r="F43" s="309"/>
      <c r="G43" s="315"/>
      <c r="H43" s="318"/>
      <c r="I43" s="321"/>
      <c r="J43" s="335"/>
      <c r="K43" s="321">
        <f>IF(NOT(ISERROR(MATCH(J43,_xlfn.ANCHORARRAY(E54),0))),I56&amp;"Por favor no seleccionar los criterios de impacto",J43)</f>
        <v>0</v>
      </c>
      <c r="L43" s="318"/>
      <c r="M43" s="321"/>
      <c r="N43" s="338"/>
      <c r="O43" s="6">
        <v>2</v>
      </c>
      <c r="P43" s="174"/>
      <c r="Q43" s="102" t="str">
        <f>IF(OR(R43="Preventivo",R43="Detectivo"),"Probabilidad",IF(R43="Correctivo","Impacto",""))</f>
        <v/>
      </c>
      <c r="R43" s="103"/>
      <c r="S43" s="103"/>
      <c r="T43" s="104" t="str">
        <f t="shared" ref="T43:T47" si="36">IF(AND(R43="Preventivo",S43="Automático"),"50%",IF(AND(R43="Preventivo",S43="Manual"),"40%",IF(AND(R43="Detectivo",S43="Automático"),"40%",IF(AND(R43="Detectivo",S43="Manual"),"30%",IF(AND(R43="Correctivo",S43="Automático"),"35%",IF(AND(R43="Correctivo",S43="Manual"),"25%",""))))))</f>
        <v/>
      </c>
      <c r="U43" s="103"/>
      <c r="V43" s="103"/>
      <c r="W43" s="103"/>
      <c r="X43" s="105" t="str">
        <f>IFERROR(IF(AND(Q42="Probabilidad",Q43="Probabilidad"),(Z42-(+Z42*T43)),IF(Q43="Probabilidad",(I42-(+I42*T43)),IF(Q43="Impacto",Z42,""))),"")</f>
        <v/>
      </c>
      <c r="Y43" s="106" t="str">
        <f t="shared" si="1"/>
        <v/>
      </c>
      <c r="Z43" s="107" t="str">
        <f t="shared" ref="Z43:Z47" si="37">+X43</f>
        <v/>
      </c>
      <c r="AA43" s="106" t="str">
        <f t="shared" si="3"/>
        <v/>
      </c>
      <c r="AB43" s="107" t="str">
        <f>IFERROR(IF(AND(Q42="Impacto",Q43="Impacto"),(AB42-(+AB42*T43)),IF(Q43="Impacto",(M42-(+M42*T43)),IF(Q43="Probabilidad",AB42,""))),"")</f>
        <v/>
      </c>
      <c r="AC43" s="108" t="str">
        <f t="shared" ref="AC43:AC44" si="38">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09"/>
      <c r="AE43" s="110"/>
      <c r="AF43" s="111"/>
      <c r="AG43" s="112"/>
      <c r="AH43" s="112"/>
      <c r="AI43" s="112"/>
      <c r="AJ43" s="110"/>
      <c r="AK43" s="111"/>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row>
    <row r="44" spans="1:69" ht="18" hidden="1" customHeight="1">
      <c r="A44" s="306"/>
      <c r="B44" s="309"/>
      <c r="C44" s="309"/>
      <c r="D44" s="309"/>
      <c r="E44" s="312"/>
      <c r="F44" s="309"/>
      <c r="G44" s="315"/>
      <c r="H44" s="318"/>
      <c r="I44" s="321"/>
      <c r="J44" s="335"/>
      <c r="K44" s="321">
        <f>IF(NOT(ISERROR(MATCH(J44,_xlfn.ANCHORARRAY(E55),0))),I57&amp;"Por favor no seleccionar los criterios de impacto",J44)</f>
        <v>0</v>
      </c>
      <c r="L44" s="318"/>
      <c r="M44" s="321"/>
      <c r="N44" s="338"/>
      <c r="O44" s="6">
        <v>3</v>
      </c>
      <c r="P44" s="175"/>
      <c r="Q44" s="102" t="str">
        <f>IF(OR(R44="Preventivo",R44="Detectivo"),"Probabilidad",IF(R44="Correctivo","Impacto",""))</f>
        <v/>
      </c>
      <c r="R44" s="103"/>
      <c r="S44" s="103"/>
      <c r="T44" s="104" t="str">
        <f t="shared" si="36"/>
        <v/>
      </c>
      <c r="U44" s="103"/>
      <c r="V44" s="103"/>
      <c r="W44" s="103"/>
      <c r="X44" s="105" t="str">
        <f>IFERROR(IF(AND(Q43="Probabilidad",Q44="Probabilidad"),(Z43-(+Z43*T44)),IF(AND(Q43="Impacto",Q44="Probabilidad"),(Z42-(+Z42*T44)),IF(Q44="Impacto",Z43,""))),"")</f>
        <v/>
      </c>
      <c r="Y44" s="106" t="str">
        <f t="shared" si="1"/>
        <v/>
      </c>
      <c r="Z44" s="107" t="str">
        <f t="shared" si="37"/>
        <v/>
      </c>
      <c r="AA44" s="106" t="str">
        <f t="shared" si="3"/>
        <v/>
      </c>
      <c r="AB44" s="107" t="str">
        <f>IFERROR(IF(AND(Q43="Impacto",Q44="Impacto"),(AB43-(+AB43*T44)),IF(AND(Q43="Probabilidad",Q44="Impacto"),(AB42-(+AB42*T44)),IF(Q44="Probabilidad",AB43,""))),"")</f>
        <v/>
      </c>
      <c r="AC44" s="108" t="str">
        <f t="shared" si="38"/>
        <v/>
      </c>
      <c r="AD44" s="109"/>
      <c r="AE44" s="110"/>
      <c r="AF44" s="111"/>
      <c r="AG44" s="112"/>
      <c r="AH44" s="112"/>
      <c r="AI44" s="112"/>
      <c r="AJ44" s="110"/>
      <c r="AK44" s="111"/>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row>
    <row r="45" spans="1:69" ht="18" hidden="1" customHeight="1">
      <c r="A45" s="306"/>
      <c r="B45" s="309"/>
      <c r="C45" s="309"/>
      <c r="D45" s="309"/>
      <c r="E45" s="312"/>
      <c r="F45" s="309"/>
      <c r="G45" s="315"/>
      <c r="H45" s="318"/>
      <c r="I45" s="321"/>
      <c r="J45" s="335"/>
      <c r="K45" s="321">
        <f>IF(NOT(ISERROR(MATCH(J45,_xlfn.ANCHORARRAY(E56),0))),I58&amp;"Por favor no seleccionar los criterios de impacto",J45)</f>
        <v>0</v>
      </c>
      <c r="L45" s="318"/>
      <c r="M45" s="321"/>
      <c r="N45" s="338"/>
      <c r="O45" s="6">
        <v>4</v>
      </c>
      <c r="P45" s="174"/>
      <c r="Q45" s="102" t="str">
        <f t="shared" ref="Q45:Q47" si="39">IF(OR(R45="Preventivo",R45="Detectivo"),"Probabilidad",IF(R45="Correctivo","Impacto",""))</f>
        <v/>
      </c>
      <c r="R45" s="103"/>
      <c r="S45" s="103"/>
      <c r="T45" s="104" t="str">
        <f t="shared" si="36"/>
        <v/>
      </c>
      <c r="U45" s="103"/>
      <c r="V45" s="103"/>
      <c r="W45" s="103"/>
      <c r="X45" s="105" t="str">
        <f t="shared" ref="X45:X47" si="40">IFERROR(IF(AND(Q44="Probabilidad",Q45="Probabilidad"),(Z44-(+Z44*T45)),IF(AND(Q44="Impacto",Q45="Probabilidad"),(Z43-(+Z43*T45)),IF(Q45="Impacto",Z44,""))),"")</f>
        <v/>
      </c>
      <c r="Y45" s="106" t="str">
        <f t="shared" si="1"/>
        <v/>
      </c>
      <c r="Z45" s="107" t="str">
        <f t="shared" si="37"/>
        <v/>
      </c>
      <c r="AA45" s="106" t="str">
        <f t="shared" si="3"/>
        <v/>
      </c>
      <c r="AB45" s="107" t="str">
        <f t="shared" ref="AB45:AB47" si="41">IFERROR(IF(AND(Q44="Impacto",Q45="Impacto"),(AB44-(+AB44*T45)),IF(AND(Q44="Probabilidad",Q45="Impacto"),(AB43-(+AB43*T45)),IF(Q45="Probabilidad",AB44,""))),"")</f>
        <v/>
      </c>
      <c r="AC45" s="108"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09"/>
      <c r="AE45" s="110"/>
      <c r="AF45" s="111"/>
      <c r="AG45" s="112"/>
      <c r="AH45" s="112"/>
      <c r="AI45" s="112"/>
      <c r="AJ45" s="110"/>
      <c r="AK45" s="111"/>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row>
    <row r="46" spans="1:69" ht="18" hidden="1" customHeight="1">
      <c r="A46" s="306"/>
      <c r="B46" s="309"/>
      <c r="C46" s="309"/>
      <c r="D46" s="309"/>
      <c r="E46" s="312"/>
      <c r="F46" s="309"/>
      <c r="G46" s="315"/>
      <c r="H46" s="318"/>
      <c r="I46" s="321"/>
      <c r="J46" s="335"/>
      <c r="K46" s="321">
        <f>IF(NOT(ISERROR(MATCH(J46,_xlfn.ANCHORARRAY(E57),0))),I59&amp;"Por favor no seleccionar los criterios de impacto",J46)</f>
        <v>0</v>
      </c>
      <c r="L46" s="318"/>
      <c r="M46" s="321"/>
      <c r="N46" s="338"/>
      <c r="O46" s="6">
        <v>5</v>
      </c>
      <c r="P46" s="174"/>
      <c r="Q46" s="102" t="str">
        <f t="shared" si="39"/>
        <v/>
      </c>
      <c r="R46" s="103"/>
      <c r="S46" s="103"/>
      <c r="T46" s="104" t="str">
        <f t="shared" si="36"/>
        <v/>
      </c>
      <c r="U46" s="103"/>
      <c r="V46" s="103"/>
      <c r="W46" s="103"/>
      <c r="X46" s="105" t="str">
        <f t="shared" si="40"/>
        <v/>
      </c>
      <c r="Y46" s="106" t="str">
        <f t="shared" si="1"/>
        <v/>
      </c>
      <c r="Z46" s="107" t="str">
        <f t="shared" si="37"/>
        <v/>
      </c>
      <c r="AA46" s="106" t="str">
        <f t="shared" si="3"/>
        <v/>
      </c>
      <c r="AB46" s="107" t="str">
        <f t="shared" si="41"/>
        <v/>
      </c>
      <c r="AC46" s="108" t="str">
        <f t="shared" ref="AC46" si="42">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09"/>
      <c r="AE46" s="110"/>
      <c r="AF46" s="111"/>
      <c r="AG46" s="112"/>
      <c r="AH46" s="112"/>
      <c r="AI46" s="112"/>
      <c r="AJ46" s="110"/>
      <c r="AK46" s="111"/>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row>
    <row r="47" spans="1:69" ht="18" hidden="1" customHeight="1">
      <c r="A47" s="307"/>
      <c r="B47" s="310"/>
      <c r="C47" s="310"/>
      <c r="D47" s="310"/>
      <c r="E47" s="313"/>
      <c r="F47" s="310"/>
      <c r="G47" s="316"/>
      <c r="H47" s="319"/>
      <c r="I47" s="322"/>
      <c r="J47" s="336"/>
      <c r="K47" s="322">
        <f>IF(NOT(ISERROR(MATCH(J47,_xlfn.ANCHORARRAY(E58),0))),I60&amp;"Por favor no seleccionar los criterios de impacto",J47)</f>
        <v>0</v>
      </c>
      <c r="L47" s="319"/>
      <c r="M47" s="322"/>
      <c r="N47" s="339"/>
      <c r="O47" s="6">
        <v>6</v>
      </c>
      <c r="P47" s="174"/>
      <c r="Q47" s="102" t="str">
        <f t="shared" si="39"/>
        <v/>
      </c>
      <c r="R47" s="103"/>
      <c r="S47" s="103"/>
      <c r="T47" s="104" t="str">
        <f t="shared" si="36"/>
        <v/>
      </c>
      <c r="U47" s="103"/>
      <c r="V47" s="103"/>
      <c r="W47" s="103"/>
      <c r="X47" s="105" t="str">
        <f t="shared" si="40"/>
        <v/>
      </c>
      <c r="Y47" s="106" t="str">
        <f t="shared" si="1"/>
        <v/>
      </c>
      <c r="Z47" s="107" t="str">
        <f t="shared" si="37"/>
        <v/>
      </c>
      <c r="AA47" s="106" t="str">
        <f>IFERROR(IF(AB47="","",IF(AB47&lt;=0.2,"Leve",IF(AB47&lt;=0.4,"Menor",IF(AB47&lt;=0.6,"Moderado",IF(AB47&lt;=0.8,"Mayor","Catastrófico"))))),"")</f>
        <v/>
      </c>
      <c r="AB47" s="107" t="str">
        <f t="shared" si="41"/>
        <v/>
      </c>
      <c r="AC47" s="108" t="str">
        <f>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09"/>
      <c r="AE47" s="110"/>
      <c r="AF47" s="111"/>
      <c r="AG47" s="112"/>
      <c r="AH47" s="112"/>
      <c r="AI47" s="112"/>
      <c r="AJ47" s="110"/>
      <c r="AK47" s="111"/>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row>
    <row r="48" spans="1:69" ht="18" hidden="1" customHeight="1">
      <c r="A48" s="305">
        <v>7</v>
      </c>
      <c r="B48" s="308"/>
      <c r="C48" s="308"/>
      <c r="D48" s="308"/>
      <c r="E48" s="311"/>
      <c r="F48" s="308"/>
      <c r="G48" s="314"/>
      <c r="H48" s="317" t="str">
        <f>IF(G48&lt;=0,"",IF(G48&lt;=2,"Muy Baja",IF(G48&lt;=24,"Baja",IF(G48&lt;=500,"Media",IF(G48&lt;=5000,"Alta","Muy Alta")))))</f>
        <v/>
      </c>
      <c r="I48" s="320" t="str">
        <f>IF(H48="","",IF(H48="Muy Baja",0.2,IF(H48="Baja",0.4,IF(H48="Media",0.6,IF(H48="Alta",0.8,IF(H48="Muy Alta",1,))))))</f>
        <v/>
      </c>
      <c r="J48" s="334"/>
      <c r="K48" s="320">
        <f>IF(NOT(ISERROR(MATCH(J48,'Tabla Impacto'!$B$221:$B$223,0))),'Tabla Impacto'!$F$223&amp;"Por favor no seleccionar los criterios de impacto(Afectación Económica o presupuestal y Pérdida Reputacional)",J48)</f>
        <v>0</v>
      </c>
      <c r="L48" s="317" t="str">
        <f>IF(OR(K48='Tabla Impacto'!$C$11,K48='Tabla Impacto'!$D$11),"Leve",IF(OR(K48='Tabla Impacto'!$C$12,K48='Tabla Impacto'!$D$12),"Menor",IF(OR(K48='Tabla Impacto'!$C$13,K48='Tabla Impacto'!$D$13),"Moderado",IF(OR(K48='Tabla Impacto'!$C$14,K48='Tabla Impacto'!$D$14),"Mayor",IF(OR(K48='Tabla Impacto'!$C$15,K48='Tabla Impacto'!$D$15),"Catastrófico","")))))</f>
        <v/>
      </c>
      <c r="M48" s="320" t="str">
        <f>IF(L48="","",IF(L48="Leve",0.2,IF(L48="Menor",0.4,IF(L48="Moderado",0.6,IF(L48="Mayor",0.8,IF(L48="Catastrófico",1,))))))</f>
        <v/>
      </c>
      <c r="N48" s="337" t="str">
        <f>IF(OR(AND(H48="Muy Baja",L48="Leve"),AND(H48="Muy Baja",L48="Menor"),AND(H48="Baja",L48="Leve")),"Bajo",IF(OR(AND(H48="Muy baja",L48="Moderado"),AND(H48="Baja",L48="Menor"),AND(H48="Baja",L48="Moderado"),AND(H48="Media",L48="Leve"),AND(H48="Media",L48="Menor"),AND(H48="Media",L48="Moderado"),AND(H48="Alta",L48="Leve"),AND(H48="Alta",L48="Menor")),"Moderado",IF(OR(AND(H48="Muy Baja",L48="Mayor"),AND(H48="Baja",L48="Mayor"),AND(H48="Media",L48="Mayor"),AND(H48="Alta",L48="Moderado"),AND(H48="Alta",L48="Mayor"),AND(H48="Muy Alta",L48="Leve"),AND(H48="Muy Alta",L48="Menor"),AND(H48="Muy Alta",L48="Moderado"),AND(H48="Muy Alta",L48="Mayor")),"Alto",IF(OR(AND(H48="Muy Baja",L48="Catastrófico"),AND(H48="Baja",L48="Catastrófico"),AND(H48="Media",L48="Catastrófico"),AND(H48="Alta",L48="Catastrófico"),AND(H48="Muy Alta",L48="Catastrófico")),"Extremo",""))))</f>
        <v/>
      </c>
      <c r="O48" s="6">
        <v>1</v>
      </c>
      <c r="P48" s="174"/>
      <c r="Q48" s="156" t="str">
        <f>IF(OR(R48="Preventivo",R48="Detectivo"),"Probabilidad",IF(R48="Correctivo","Impacto",""))</f>
        <v/>
      </c>
      <c r="R48" s="164"/>
      <c r="S48" s="164"/>
      <c r="T48" s="165" t="str">
        <f>IF(AND(R48="Preventivo",S48="Automático"),"50%",IF(AND(R48="Preventivo",S48="Manual"),"40%",IF(AND(R48="Detectivo",S48="Automático"),"40%",IF(AND(R48="Detectivo",S48="Manual"),"30%",IF(AND(R48="Correctivo",S48="Automático"),"35%",IF(AND(R48="Correctivo",S48="Manual"),"25%",""))))))</f>
        <v/>
      </c>
      <c r="U48" s="164"/>
      <c r="V48" s="164"/>
      <c r="W48" s="164"/>
      <c r="X48" s="153" t="str">
        <f>IFERROR(IF(Q48="Probabilidad",(I48-(+I48*T48)),IF(Q48="Impacto",I48,"")),"")</f>
        <v/>
      </c>
      <c r="Y48" s="166" t="str">
        <f>IFERROR(IF(X48="","",IF(X48&lt;=0.2,"Muy Baja",IF(X48&lt;=0.4,"Baja",IF(X48&lt;=0.6,"Media",IF(X48&lt;=0.8,"Alta","Muy Alta"))))),"")</f>
        <v/>
      </c>
      <c r="Z48" s="167" t="str">
        <f>+X48</f>
        <v/>
      </c>
      <c r="AA48" s="166" t="str">
        <f>IFERROR(IF(AB48="","",IF(AB48&lt;=0.2,"Leve",IF(AB48&lt;=0.4,"Menor",IF(AB48&lt;=0.6,"Moderado",IF(AB48&lt;=0.8,"Mayor","Catastrófico"))))),"")</f>
        <v/>
      </c>
      <c r="AB48" s="167" t="str">
        <f>IFERROR(IF(Q48="Impacto",(M48-(+M48*T48)),IF(Q48="Probabilidad",M48,"")),"")</f>
        <v/>
      </c>
      <c r="AC48" s="168" t="str">
        <f>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69"/>
      <c r="AE48" s="110"/>
      <c r="AF48" s="110"/>
      <c r="AG48" s="112"/>
      <c r="AH48" s="112"/>
      <c r="AI48" s="112"/>
      <c r="AJ48" s="110"/>
      <c r="AK48" s="111"/>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row>
    <row r="49" spans="1:69" ht="18" hidden="1" customHeight="1">
      <c r="A49" s="306"/>
      <c r="B49" s="309"/>
      <c r="C49" s="309"/>
      <c r="D49" s="309"/>
      <c r="E49" s="312"/>
      <c r="F49" s="309"/>
      <c r="G49" s="315"/>
      <c r="H49" s="318"/>
      <c r="I49" s="321"/>
      <c r="J49" s="335"/>
      <c r="K49" s="321">
        <f>IF(NOT(ISERROR(MATCH(J49,_xlfn.ANCHORARRAY(E60),0))),I62&amp;"Por favor no seleccionar los criterios de impacto",J49)</f>
        <v>0</v>
      </c>
      <c r="L49" s="318"/>
      <c r="M49" s="321"/>
      <c r="N49" s="338"/>
      <c r="O49" s="6">
        <v>2</v>
      </c>
      <c r="P49" s="174"/>
      <c r="Q49" s="156" t="str">
        <f>IF(OR(R49="Preventivo",R49="Detectivo"),"Probabilidad",IF(R49="Correctivo","Impacto",""))</f>
        <v/>
      </c>
      <c r="R49" s="164"/>
      <c r="S49" s="164"/>
      <c r="T49" s="165" t="str">
        <f t="shared" ref="T49:T53" si="43">IF(AND(R49="Preventivo",S49="Automático"),"50%",IF(AND(R49="Preventivo",S49="Manual"),"40%",IF(AND(R49="Detectivo",S49="Automático"),"40%",IF(AND(R49="Detectivo",S49="Manual"),"30%",IF(AND(R49="Correctivo",S49="Automático"),"35%",IF(AND(R49="Correctivo",S49="Manual"),"25%",""))))))</f>
        <v/>
      </c>
      <c r="U49" s="164"/>
      <c r="V49" s="164"/>
      <c r="W49" s="164"/>
      <c r="X49" s="153" t="str">
        <f>IFERROR(IF(AND(Q48="Probabilidad",Q49="Probabilidad"),(Z48-(+Z48*T49)),IF(Q49="Probabilidad",(I48-(+I48*T49)),IF(Q49="Impacto",Z48,""))),"")</f>
        <v/>
      </c>
      <c r="Y49" s="166" t="str">
        <f t="shared" si="1"/>
        <v/>
      </c>
      <c r="Z49" s="167" t="str">
        <f t="shared" ref="Z49:Z53" si="44">+X49</f>
        <v/>
      </c>
      <c r="AA49" s="166" t="str">
        <f t="shared" si="3"/>
        <v/>
      </c>
      <c r="AB49" s="167" t="str">
        <f>IFERROR(IF(AND(Q48="Impacto",Q49="Impacto"),(AB48-(+AB48*T49)),IF(Q49="Impacto",(M48-(+M48*T49)),IF(Q49="Probabilidad",AB48,""))),"")</f>
        <v/>
      </c>
      <c r="AC49" s="168" t="str">
        <f t="shared" ref="AC49:AC50" si="45">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69"/>
      <c r="AE49" s="110"/>
      <c r="AF49" s="111"/>
      <c r="AG49" s="112"/>
      <c r="AH49" s="112"/>
      <c r="AI49" s="112"/>
      <c r="AJ49" s="110"/>
      <c r="AK49" s="111"/>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row>
    <row r="50" spans="1:69" ht="18" hidden="1" customHeight="1">
      <c r="A50" s="306"/>
      <c r="B50" s="309"/>
      <c r="C50" s="309"/>
      <c r="D50" s="309"/>
      <c r="E50" s="312"/>
      <c r="F50" s="309"/>
      <c r="G50" s="315"/>
      <c r="H50" s="318"/>
      <c r="I50" s="321"/>
      <c r="J50" s="335"/>
      <c r="K50" s="321">
        <f>IF(NOT(ISERROR(MATCH(J50,_xlfn.ANCHORARRAY(E61),0))),I63&amp;"Por favor no seleccionar los criterios de impacto",J50)</f>
        <v>0</v>
      </c>
      <c r="L50" s="318"/>
      <c r="M50" s="321"/>
      <c r="N50" s="338"/>
      <c r="O50" s="6">
        <v>3</v>
      </c>
      <c r="P50" s="175"/>
      <c r="Q50" s="102" t="str">
        <f>IF(OR(R50="Preventivo",R50="Detectivo"),"Probabilidad",IF(R50="Correctivo","Impacto",""))</f>
        <v/>
      </c>
      <c r="R50" s="103"/>
      <c r="S50" s="103"/>
      <c r="T50" s="104" t="str">
        <f t="shared" si="43"/>
        <v/>
      </c>
      <c r="U50" s="103"/>
      <c r="V50" s="103"/>
      <c r="W50" s="103"/>
      <c r="X50" s="105" t="str">
        <f>IFERROR(IF(AND(Q49="Probabilidad",Q50="Probabilidad"),(Z49-(+Z49*T50)),IF(AND(Q49="Impacto",Q50="Probabilidad"),(Z48-(+Z48*T50)),IF(Q50="Impacto",Z49,""))),"")</f>
        <v/>
      </c>
      <c r="Y50" s="106" t="str">
        <f t="shared" si="1"/>
        <v/>
      </c>
      <c r="Z50" s="107" t="str">
        <f t="shared" si="44"/>
        <v/>
      </c>
      <c r="AA50" s="106" t="str">
        <f t="shared" si="3"/>
        <v/>
      </c>
      <c r="AB50" s="107" t="str">
        <f>IFERROR(IF(AND(Q49="Impacto",Q50="Impacto"),(AB49-(+AB49*T50)),IF(AND(Q49="Probabilidad",Q50="Impacto"),(AB48-(+AB48*T50)),IF(Q50="Probabilidad",AB49,""))),"")</f>
        <v/>
      </c>
      <c r="AC50" s="108" t="str">
        <f t="shared" si="45"/>
        <v/>
      </c>
      <c r="AD50" s="109"/>
      <c r="AE50" s="110"/>
      <c r="AF50" s="111"/>
      <c r="AG50" s="112"/>
      <c r="AH50" s="112"/>
      <c r="AI50" s="112"/>
      <c r="AJ50" s="110"/>
      <c r="AK50" s="111"/>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row>
    <row r="51" spans="1:69" ht="18" hidden="1" customHeight="1">
      <c r="A51" s="306"/>
      <c r="B51" s="309"/>
      <c r="C51" s="309"/>
      <c r="D51" s="309"/>
      <c r="E51" s="312"/>
      <c r="F51" s="309"/>
      <c r="G51" s="315"/>
      <c r="H51" s="318"/>
      <c r="I51" s="321"/>
      <c r="J51" s="335"/>
      <c r="K51" s="321">
        <f>IF(NOT(ISERROR(MATCH(J51,_xlfn.ANCHORARRAY(E62),0))),I64&amp;"Por favor no seleccionar los criterios de impacto",J51)</f>
        <v>0</v>
      </c>
      <c r="L51" s="318"/>
      <c r="M51" s="321"/>
      <c r="N51" s="338"/>
      <c r="O51" s="6">
        <v>4</v>
      </c>
      <c r="P51" s="174"/>
      <c r="Q51" s="102" t="str">
        <f t="shared" ref="Q51:Q53" si="46">IF(OR(R51="Preventivo",R51="Detectivo"),"Probabilidad",IF(R51="Correctivo","Impacto",""))</f>
        <v/>
      </c>
      <c r="R51" s="103"/>
      <c r="S51" s="103"/>
      <c r="T51" s="104" t="str">
        <f t="shared" si="43"/>
        <v/>
      </c>
      <c r="U51" s="103"/>
      <c r="V51" s="103"/>
      <c r="W51" s="103"/>
      <c r="X51" s="105" t="str">
        <f t="shared" ref="X51:X53" si="47">IFERROR(IF(AND(Q50="Probabilidad",Q51="Probabilidad"),(Z50-(+Z50*T51)),IF(AND(Q50="Impacto",Q51="Probabilidad"),(Z49-(+Z49*T51)),IF(Q51="Impacto",Z50,""))),"")</f>
        <v/>
      </c>
      <c r="Y51" s="106" t="str">
        <f t="shared" si="1"/>
        <v/>
      </c>
      <c r="Z51" s="107" t="str">
        <f t="shared" si="44"/>
        <v/>
      </c>
      <c r="AA51" s="106" t="str">
        <f t="shared" si="3"/>
        <v/>
      </c>
      <c r="AB51" s="107" t="str">
        <f t="shared" ref="AB51:AB53" si="48">IFERROR(IF(AND(Q50="Impacto",Q51="Impacto"),(AB50-(+AB50*T51)),IF(AND(Q50="Probabilidad",Q51="Impacto"),(AB49-(+AB49*T51)),IF(Q51="Probabilidad",AB50,""))),"")</f>
        <v/>
      </c>
      <c r="AC51" s="108" t="str">
        <f>IFERROR(IF(OR(AND(Y51="Muy Baja",AA51="Leve"),AND(Y51="Muy Baja",AA51="Menor"),AND(Y51="Baja",AA51="Leve")),"Bajo",IF(OR(AND(Y51="Muy baja",AA51="Moderado"),AND(Y51="Baja",AA51="Menor"),AND(Y51="Baja",AA51="Moderado"),AND(Y51="Media",AA51="Leve"),AND(Y51="Media",AA51="Menor"),AND(Y51="Media",AA51="Moderado"),AND(Y51="Alta",AA51="Leve"),AND(Y51="Alta",AA51="Menor")),"Moderado",IF(OR(AND(Y51="Muy Baja",AA51="Mayor"),AND(Y51="Baja",AA51="Mayor"),AND(Y51="Media",AA51="Mayor"),AND(Y51="Alta",AA51="Moderado"),AND(Y51="Alta",AA51="Mayor"),AND(Y51="Muy Alta",AA51="Leve"),AND(Y51="Muy Alta",AA51="Menor"),AND(Y51="Muy Alta",AA51="Moderado"),AND(Y51="Muy Alta",AA51="Mayor")),"Alto",IF(OR(AND(Y51="Muy Baja",AA51="Catastrófico"),AND(Y51="Baja",AA51="Catastrófico"),AND(Y51="Media",AA51="Catastrófico"),AND(Y51="Alta",AA51="Catastrófico"),AND(Y51="Muy Alta",AA51="Catastrófico")),"Extremo","")))),"")</f>
        <v/>
      </c>
      <c r="AD51" s="109"/>
      <c r="AE51" s="110"/>
      <c r="AF51" s="111"/>
      <c r="AG51" s="112"/>
      <c r="AH51" s="112"/>
      <c r="AI51" s="112"/>
      <c r="AJ51" s="110"/>
      <c r="AK51" s="111"/>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row>
    <row r="52" spans="1:69" ht="18" hidden="1" customHeight="1">
      <c r="A52" s="306"/>
      <c r="B52" s="309"/>
      <c r="C52" s="309"/>
      <c r="D52" s="309"/>
      <c r="E52" s="312"/>
      <c r="F52" s="309"/>
      <c r="G52" s="315"/>
      <c r="H52" s="318"/>
      <c r="I52" s="321"/>
      <c r="J52" s="335"/>
      <c r="K52" s="321">
        <f>IF(NOT(ISERROR(MATCH(J52,_xlfn.ANCHORARRAY(E63),0))),I65&amp;"Por favor no seleccionar los criterios de impacto",J52)</f>
        <v>0</v>
      </c>
      <c r="L52" s="318"/>
      <c r="M52" s="321"/>
      <c r="N52" s="338"/>
      <c r="O52" s="6">
        <v>5</v>
      </c>
      <c r="P52" s="174"/>
      <c r="Q52" s="102" t="str">
        <f t="shared" si="46"/>
        <v/>
      </c>
      <c r="R52" s="103"/>
      <c r="S52" s="103"/>
      <c r="T52" s="104" t="str">
        <f t="shared" si="43"/>
        <v/>
      </c>
      <c r="U52" s="103"/>
      <c r="V52" s="103"/>
      <c r="W52" s="103"/>
      <c r="X52" s="105" t="str">
        <f t="shared" si="47"/>
        <v/>
      </c>
      <c r="Y52" s="106" t="str">
        <f t="shared" si="1"/>
        <v/>
      </c>
      <c r="Z52" s="107" t="str">
        <f t="shared" si="44"/>
        <v/>
      </c>
      <c r="AA52" s="106" t="str">
        <f t="shared" si="3"/>
        <v/>
      </c>
      <c r="AB52" s="107" t="str">
        <f t="shared" si="48"/>
        <v/>
      </c>
      <c r="AC52" s="108" t="str">
        <f t="shared" ref="AC52:AC53" si="49">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09"/>
      <c r="AE52" s="110"/>
      <c r="AF52" s="111"/>
      <c r="AG52" s="112"/>
      <c r="AH52" s="112"/>
      <c r="AI52" s="112"/>
      <c r="AJ52" s="110"/>
      <c r="AK52" s="111"/>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row>
    <row r="53" spans="1:69" ht="18" hidden="1" customHeight="1">
      <c r="A53" s="307"/>
      <c r="B53" s="310"/>
      <c r="C53" s="310"/>
      <c r="D53" s="310"/>
      <c r="E53" s="313"/>
      <c r="F53" s="310"/>
      <c r="G53" s="316"/>
      <c r="H53" s="319"/>
      <c r="I53" s="322"/>
      <c r="J53" s="336"/>
      <c r="K53" s="322">
        <f>IF(NOT(ISERROR(MATCH(J53,_xlfn.ANCHORARRAY(E64),0))),I66&amp;"Por favor no seleccionar los criterios de impacto",J53)</f>
        <v>0</v>
      </c>
      <c r="L53" s="319"/>
      <c r="M53" s="322"/>
      <c r="N53" s="339"/>
      <c r="O53" s="6">
        <v>6</v>
      </c>
      <c r="P53" s="174"/>
      <c r="Q53" s="102" t="str">
        <f t="shared" si="46"/>
        <v/>
      </c>
      <c r="R53" s="103"/>
      <c r="S53" s="103"/>
      <c r="T53" s="104" t="str">
        <f t="shared" si="43"/>
        <v/>
      </c>
      <c r="U53" s="103"/>
      <c r="V53" s="103"/>
      <c r="W53" s="103"/>
      <c r="X53" s="105" t="str">
        <f t="shared" si="47"/>
        <v/>
      </c>
      <c r="Y53" s="106" t="str">
        <f t="shared" si="1"/>
        <v/>
      </c>
      <c r="Z53" s="107" t="str">
        <f t="shared" si="44"/>
        <v/>
      </c>
      <c r="AA53" s="106" t="str">
        <f t="shared" si="3"/>
        <v/>
      </c>
      <c r="AB53" s="107" t="str">
        <f t="shared" si="48"/>
        <v/>
      </c>
      <c r="AC53" s="108" t="str">
        <f t="shared" si="49"/>
        <v/>
      </c>
      <c r="AD53" s="109"/>
      <c r="AE53" s="110"/>
      <c r="AF53" s="111"/>
      <c r="AG53" s="112"/>
      <c r="AH53" s="112"/>
      <c r="AI53" s="112"/>
      <c r="AJ53" s="110"/>
      <c r="AK53" s="111"/>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row>
    <row r="54" spans="1:69" ht="18" hidden="1" customHeight="1">
      <c r="A54" s="305">
        <v>8</v>
      </c>
      <c r="B54" s="308"/>
      <c r="C54" s="308"/>
      <c r="D54" s="308"/>
      <c r="E54" s="311"/>
      <c r="F54" s="308"/>
      <c r="G54" s="314"/>
      <c r="H54" s="317" t="str">
        <f>IF(G54&lt;=0,"",IF(G54&lt;=2,"Muy Baja",IF(G54&lt;=24,"Baja",IF(G54&lt;=500,"Media",IF(G54&lt;=5000,"Alta","Muy Alta")))))</f>
        <v/>
      </c>
      <c r="I54" s="320" t="str">
        <f>IF(H54="","",IF(H54="Muy Baja",0.2,IF(H54="Baja",0.4,IF(H54="Media",0.6,IF(H54="Alta",0.8,IF(H54="Muy Alta",1,))))))</f>
        <v/>
      </c>
      <c r="J54" s="334"/>
      <c r="K54" s="320">
        <f>IF(NOT(ISERROR(MATCH(J54,'Tabla Impacto'!$B$221:$B$223,0))),'Tabla Impacto'!$F$223&amp;"Por favor no seleccionar los criterios de impacto(Afectación Económica o presupuestal y Pérdida Reputacional)",J54)</f>
        <v>0</v>
      </c>
      <c r="L54" s="317" t="str">
        <f>IF(OR(K54='Tabla Impacto'!$C$11,K54='Tabla Impacto'!$D$11),"Leve",IF(OR(K54='Tabla Impacto'!$C$12,K54='Tabla Impacto'!$D$12),"Menor",IF(OR(K54='Tabla Impacto'!$C$13,K54='Tabla Impacto'!$D$13),"Moderado",IF(OR(K54='Tabla Impacto'!$C$14,K54='Tabla Impacto'!$D$14),"Mayor",IF(OR(K54='Tabla Impacto'!$C$15,K54='Tabla Impacto'!$D$15),"Catastrófico","")))))</f>
        <v/>
      </c>
      <c r="M54" s="320" t="str">
        <f>IF(L54="","",IF(L54="Leve",0.2,IF(L54="Menor",0.4,IF(L54="Moderado",0.6,IF(L54="Mayor",0.8,IF(L54="Catastrófico",1,))))))</f>
        <v/>
      </c>
      <c r="N54" s="337" t="str">
        <f>IF(OR(AND(H54="Muy Baja",L54="Leve"),AND(H54="Muy Baja",L54="Menor"),AND(H54="Baja",L54="Leve")),"Bajo",IF(OR(AND(H54="Muy baja",L54="Moderado"),AND(H54="Baja",L54="Menor"),AND(H54="Baja",L54="Moderado"),AND(H54="Media",L54="Leve"),AND(H54="Media",L54="Menor"),AND(H54="Media",L54="Moderado"),AND(H54="Alta",L54="Leve"),AND(H54="Alta",L54="Menor")),"Moderado",IF(OR(AND(H54="Muy Baja",L54="Mayor"),AND(H54="Baja",L54="Mayor"),AND(H54="Media",L54="Mayor"),AND(H54="Alta",L54="Moderado"),AND(H54="Alta",L54="Mayor"),AND(H54="Muy Alta",L54="Leve"),AND(H54="Muy Alta",L54="Menor"),AND(H54="Muy Alta",L54="Moderado"),AND(H54="Muy Alta",L54="Mayor")),"Alto",IF(OR(AND(H54="Muy Baja",L54="Catastrófico"),AND(H54="Baja",L54="Catastrófico"),AND(H54="Media",L54="Catastrófico"),AND(H54="Alta",L54="Catastrófico"),AND(H54="Muy Alta",L54="Catastrófico")),"Extremo",""))))</f>
        <v/>
      </c>
      <c r="O54" s="6">
        <v>1</v>
      </c>
      <c r="P54" s="174"/>
      <c r="Q54" s="156"/>
      <c r="R54" s="164"/>
      <c r="S54" s="164"/>
      <c r="T54" s="165" t="str">
        <f>IF(AND(R54="Preventivo",S54="Automático"),"50%",IF(AND(R54="Preventivo",S54="Manual"),"40%",IF(AND(R54="Detectivo",S54="Automático"),"40%",IF(AND(R54="Detectivo",S54="Manual"),"30%",IF(AND(R54="Correctivo",S54="Automático"),"35%",IF(AND(R54="Correctivo",S54="Manual"),"25%",""))))))</f>
        <v/>
      </c>
      <c r="U54" s="164"/>
      <c r="V54" s="164"/>
      <c r="W54" s="164"/>
      <c r="X54" s="153" t="str">
        <f>IFERROR(IF(Q54="Probabilidad",(I54-(+I54*T54)),IF(Q54="Impacto",I54,"")),"")</f>
        <v/>
      </c>
      <c r="Y54" s="166" t="str">
        <f>IFERROR(IF(X54="","",IF(X54&lt;=0.2,"Muy Baja",IF(X54&lt;=0.4,"Baja",IF(X54&lt;=0.6,"Media",IF(X54&lt;=0.8,"Alta","Muy Alta"))))),"")</f>
        <v/>
      </c>
      <c r="Z54" s="167" t="str">
        <f>+X54</f>
        <v/>
      </c>
      <c r="AA54" s="166" t="str">
        <f>IFERROR(IF(AB54="","",IF(AB54&lt;=0.2,"Leve",IF(AB54&lt;=0.4,"Menor",IF(AB54&lt;=0.6,"Moderado",IF(AB54&lt;=0.8,"Mayor","Catastrófico"))))),"")</f>
        <v/>
      </c>
      <c r="AB54" s="167" t="str">
        <f>IFERROR(IF(Q54="Impacto",(M54-(+M54*T54)),IF(Q54="Probabilidad",M54,"")),"")</f>
        <v/>
      </c>
      <c r="AC54" s="168" t="str">
        <f>IFERROR(IF(OR(AND(Y54="Muy Baja",AA54="Leve"),AND(Y54="Muy Baja",AA54="Menor"),AND(Y54="Baja",AA54="Leve")),"Bajo",IF(OR(AND(Y54="Muy baja",AA54="Moderado"),AND(Y54="Baja",AA54="Menor"),AND(Y54="Baja",AA54="Moderado"),AND(Y54="Media",AA54="Leve"),AND(Y54="Media",AA54="Menor"),AND(Y54="Media",AA54="Moderado"),AND(Y54="Alta",AA54="Leve"),AND(Y54="Alta",AA54="Menor")),"Moderado",IF(OR(AND(Y54="Muy Baja",AA54="Mayor"),AND(Y54="Baja",AA54="Mayor"),AND(Y54="Media",AA54="Mayor"),AND(Y54="Alta",AA54="Moderado"),AND(Y54="Alta",AA54="Mayor"),AND(Y54="Muy Alta",AA54="Leve"),AND(Y54="Muy Alta",AA54="Menor"),AND(Y54="Muy Alta",AA54="Moderado"),AND(Y54="Muy Alta",AA54="Mayor")),"Alto",IF(OR(AND(Y54="Muy Baja",AA54="Catastrófico"),AND(Y54="Baja",AA54="Catastrófico"),AND(Y54="Media",AA54="Catastrófico"),AND(Y54="Alta",AA54="Catastrófico"),AND(Y54="Muy Alta",AA54="Catastrófico")),"Extremo","")))),"")</f>
        <v/>
      </c>
      <c r="AD54" s="169"/>
      <c r="AE54" s="110"/>
      <c r="AF54" s="110"/>
      <c r="AG54" s="112"/>
      <c r="AH54" s="112"/>
      <c r="AI54" s="112"/>
      <c r="AJ54" s="110"/>
      <c r="AK54" s="111"/>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row>
    <row r="55" spans="1:69" ht="18" hidden="1" customHeight="1">
      <c r="A55" s="306"/>
      <c r="B55" s="309"/>
      <c r="C55" s="309"/>
      <c r="D55" s="309"/>
      <c r="E55" s="312"/>
      <c r="F55" s="309"/>
      <c r="G55" s="315"/>
      <c r="H55" s="318"/>
      <c r="I55" s="321"/>
      <c r="J55" s="335"/>
      <c r="K55" s="321">
        <f>IF(NOT(ISERROR(MATCH(J55,_xlfn.ANCHORARRAY(E66),0))),I68&amp;"Por favor no seleccionar los criterios de impacto",J55)</f>
        <v>0</v>
      </c>
      <c r="L55" s="318"/>
      <c r="M55" s="321"/>
      <c r="N55" s="338"/>
      <c r="O55" s="6">
        <v>2</v>
      </c>
      <c r="P55" s="174"/>
      <c r="Q55" s="102" t="str">
        <f>IF(OR(R55="Preventivo",R55="Detectivo"),"Probabilidad",IF(R55="Correctivo","Impacto",""))</f>
        <v/>
      </c>
      <c r="R55" s="103"/>
      <c r="S55" s="103"/>
      <c r="T55" s="104" t="str">
        <f t="shared" ref="T55:T59" si="50">IF(AND(R55="Preventivo",S55="Automático"),"50%",IF(AND(R55="Preventivo",S55="Manual"),"40%",IF(AND(R55="Detectivo",S55="Automático"),"40%",IF(AND(R55="Detectivo",S55="Manual"),"30%",IF(AND(R55="Correctivo",S55="Automático"),"35%",IF(AND(R55="Correctivo",S55="Manual"),"25%",""))))))</f>
        <v/>
      </c>
      <c r="U55" s="103"/>
      <c r="V55" s="103"/>
      <c r="W55" s="103"/>
      <c r="X55" s="105" t="str">
        <f>IFERROR(IF(AND(Q54="Probabilidad",Q55="Probabilidad"),(Z54-(+Z54*T55)),IF(Q55="Probabilidad",(I54-(+I54*T55)),IF(Q55="Impacto",Z54,""))),"")</f>
        <v/>
      </c>
      <c r="Y55" s="106" t="str">
        <f t="shared" si="1"/>
        <v/>
      </c>
      <c r="Z55" s="107" t="str">
        <f t="shared" ref="Z55:Z59" si="51">+X55</f>
        <v/>
      </c>
      <c r="AA55" s="106" t="str">
        <f t="shared" si="3"/>
        <v/>
      </c>
      <c r="AB55" s="107" t="str">
        <f>IFERROR(IF(AND(Q54="Impacto",Q55="Impacto"),(AB54-(+AB54*T55)),IF(Q55="Impacto",(M54-(+M54*T55)),IF(Q55="Probabilidad",AB54,""))),"")</f>
        <v/>
      </c>
      <c r="AC55" s="108" t="str">
        <f t="shared" ref="AC55:AC56" si="52">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09"/>
      <c r="AE55" s="110"/>
      <c r="AF55" s="111"/>
      <c r="AG55" s="112"/>
      <c r="AH55" s="112"/>
      <c r="AI55" s="112"/>
      <c r="AJ55" s="110"/>
      <c r="AK55" s="111"/>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row>
    <row r="56" spans="1:69" ht="18" hidden="1" customHeight="1">
      <c r="A56" s="306"/>
      <c r="B56" s="309"/>
      <c r="C56" s="309"/>
      <c r="D56" s="309"/>
      <c r="E56" s="312"/>
      <c r="F56" s="309"/>
      <c r="G56" s="315"/>
      <c r="H56" s="318"/>
      <c r="I56" s="321"/>
      <c r="J56" s="335"/>
      <c r="K56" s="321">
        <f>IF(NOT(ISERROR(MATCH(J56,_xlfn.ANCHORARRAY(E67),0))),I69&amp;"Por favor no seleccionar los criterios de impacto",J56)</f>
        <v>0</v>
      </c>
      <c r="L56" s="318"/>
      <c r="M56" s="321"/>
      <c r="N56" s="338"/>
      <c r="O56" s="6">
        <v>3</v>
      </c>
      <c r="P56" s="175"/>
      <c r="Q56" s="102" t="str">
        <f>IF(OR(R56="Preventivo",R56="Detectivo"),"Probabilidad",IF(R56="Correctivo","Impacto",""))</f>
        <v/>
      </c>
      <c r="R56" s="103"/>
      <c r="S56" s="103"/>
      <c r="T56" s="104" t="str">
        <f t="shared" si="50"/>
        <v/>
      </c>
      <c r="U56" s="103"/>
      <c r="V56" s="103"/>
      <c r="W56" s="103"/>
      <c r="X56" s="105" t="str">
        <f>IFERROR(IF(AND(Q55="Probabilidad",Q56="Probabilidad"),(Z55-(+Z55*T56)),IF(AND(Q55="Impacto",Q56="Probabilidad"),(Z54-(+Z54*T56)),IF(Q56="Impacto",Z55,""))),"")</f>
        <v/>
      </c>
      <c r="Y56" s="106" t="str">
        <f t="shared" si="1"/>
        <v/>
      </c>
      <c r="Z56" s="107" t="str">
        <f t="shared" si="51"/>
        <v/>
      </c>
      <c r="AA56" s="106" t="str">
        <f t="shared" si="3"/>
        <v/>
      </c>
      <c r="AB56" s="107" t="str">
        <f>IFERROR(IF(AND(Q55="Impacto",Q56="Impacto"),(AB55-(+AB55*T56)),IF(AND(Q55="Probabilidad",Q56="Impacto"),(AB54-(+AB54*T56)),IF(Q56="Probabilidad",AB55,""))),"")</f>
        <v/>
      </c>
      <c r="AC56" s="108" t="str">
        <f t="shared" si="52"/>
        <v/>
      </c>
      <c r="AD56" s="109"/>
      <c r="AE56" s="110"/>
      <c r="AF56" s="111"/>
      <c r="AG56" s="112"/>
      <c r="AH56" s="112"/>
      <c r="AI56" s="112"/>
      <c r="AJ56" s="110"/>
      <c r="AK56" s="111"/>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row>
    <row r="57" spans="1:69" ht="18" hidden="1" customHeight="1">
      <c r="A57" s="306"/>
      <c r="B57" s="309"/>
      <c r="C57" s="309"/>
      <c r="D57" s="309"/>
      <c r="E57" s="312"/>
      <c r="F57" s="309"/>
      <c r="G57" s="315"/>
      <c r="H57" s="318"/>
      <c r="I57" s="321"/>
      <c r="J57" s="335"/>
      <c r="K57" s="321">
        <f>IF(NOT(ISERROR(MATCH(J57,_xlfn.ANCHORARRAY(E68),0))),I70&amp;"Por favor no seleccionar los criterios de impacto",J57)</f>
        <v>0</v>
      </c>
      <c r="L57" s="318"/>
      <c r="M57" s="321"/>
      <c r="N57" s="338"/>
      <c r="O57" s="6">
        <v>4</v>
      </c>
      <c r="P57" s="174"/>
      <c r="Q57" s="102" t="str">
        <f t="shared" ref="Q57:Q59" si="53">IF(OR(R57="Preventivo",R57="Detectivo"),"Probabilidad",IF(R57="Correctivo","Impacto",""))</f>
        <v/>
      </c>
      <c r="R57" s="103"/>
      <c r="S57" s="103"/>
      <c r="T57" s="104" t="str">
        <f t="shared" si="50"/>
        <v/>
      </c>
      <c r="U57" s="103"/>
      <c r="V57" s="103"/>
      <c r="W57" s="103"/>
      <c r="X57" s="105" t="str">
        <f t="shared" ref="X57:X59" si="54">IFERROR(IF(AND(Q56="Probabilidad",Q57="Probabilidad"),(Z56-(+Z56*T57)),IF(AND(Q56="Impacto",Q57="Probabilidad"),(Z55-(+Z55*T57)),IF(Q57="Impacto",Z56,""))),"")</f>
        <v/>
      </c>
      <c r="Y57" s="106" t="str">
        <f t="shared" si="1"/>
        <v/>
      </c>
      <c r="Z57" s="107" t="str">
        <f t="shared" si="51"/>
        <v/>
      </c>
      <c r="AA57" s="106" t="str">
        <f t="shared" si="3"/>
        <v/>
      </c>
      <c r="AB57" s="107" t="str">
        <f t="shared" ref="AB57:AB59" si="55">IFERROR(IF(AND(Q56="Impacto",Q57="Impacto"),(AB56-(+AB56*T57)),IF(AND(Q56="Probabilidad",Q57="Impacto"),(AB55-(+AB55*T57)),IF(Q57="Probabilidad",AB56,""))),"")</f>
        <v/>
      </c>
      <c r="AC57" s="108" t="str">
        <f>IFERROR(IF(OR(AND(Y57="Muy Baja",AA57="Leve"),AND(Y57="Muy Baja",AA57="Menor"),AND(Y57="Baja",AA57="Leve")),"Bajo",IF(OR(AND(Y57="Muy baja",AA57="Moderado"),AND(Y57="Baja",AA57="Menor"),AND(Y57="Baja",AA57="Moderado"),AND(Y57="Media",AA57="Leve"),AND(Y57="Media",AA57="Menor"),AND(Y57="Media",AA57="Moderado"),AND(Y57="Alta",AA57="Leve"),AND(Y57="Alta",AA57="Menor")),"Moderado",IF(OR(AND(Y57="Muy Baja",AA57="Mayor"),AND(Y57="Baja",AA57="Mayor"),AND(Y57="Media",AA57="Mayor"),AND(Y57="Alta",AA57="Moderado"),AND(Y57="Alta",AA57="Mayor"),AND(Y57="Muy Alta",AA57="Leve"),AND(Y57="Muy Alta",AA57="Menor"),AND(Y57="Muy Alta",AA57="Moderado"),AND(Y57="Muy Alta",AA57="Mayor")),"Alto",IF(OR(AND(Y57="Muy Baja",AA57="Catastrófico"),AND(Y57="Baja",AA57="Catastrófico"),AND(Y57="Media",AA57="Catastrófico"),AND(Y57="Alta",AA57="Catastrófico"),AND(Y57="Muy Alta",AA57="Catastrófico")),"Extremo","")))),"")</f>
        <v/>
      </c>
      <c r="AD57" s="109"/>
      <c r="AE57" s="110"/>
      <c r="AF57" s="111"/>
      <c r="AG57" s="112"/>
      <c r="AH57" s="112"/>
      <c r="AI57" s="112"/>
      <c r="AJ57" s="110"/>
      <c r="AK57" s="111"/>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row>
    <row r="58" spans="1:69" ht="18" hidden="1" customHeight="1">
      <c r="A58" s="306"/>
      <c r="B58" s="309"/>
      <c r="C58" s="309"/>
      <c r="D58" s="309"/>
      <c r="E58" s="312"/>
      <c r="F58" s="309"/>
      <c r="G58" s="315"/>
      <c r="H58" s="318"/>
      <c r="I58" s="321"/>
      <c r="J58" s="335"/>
      <c r="K58" s="321">
        <f>IF(NOT(ISERROR(MATCH(J58,_xlfn.ANCHORARRAY(E69),0))),I71&amp;"Por favor no seleccionar los criterios de impacto",J58)</f>
        <v>0</v>
      </c>
      <c r="L58" s="318"/>
      <c r="M58" s="321"/>
      <c r="N58" s="338"/>
      <c r="O58" s="6">
        <v>5</v>
      </c>
      <c r="P58" s="174"/>
      <c r="Q58" s="102" t="str">
        <f t="shared" si="53"/>
        <v/>
      </c>
      <c r="R58" s="103"/>
      <c r="S58" s="103"/>
      <c r="T58" s="104" t="str">
        <f t="shared" si="50"/>
        <v/>
      </c>
      <c r="U58" s="103"/>
      <c r="V58" s="103"/>
      <c r="W58" s="103"/>
      <c r="X58" s="105" t="str">
        <f t="shared" si="54"/>
        <v/>
      </c>
      <c r="Y58" s="106" t="str">
        <f t="shared" si="1"/>
        <v/>
      </c>
      <c r="Z58" s="107" t="str">
        <f t="shared" si="51"/>
        <v/>
      </c>
      <c r="AA58" s="106" t="str">
        <f t="shared" si="3"/>
        <v/>
      </c>
      <c r="AB58" s="107" t="str">
        <f t="shared" si="55"/>
        <v/>
      </c>
      <c r="AC58" s="108" t="str">
        <f t="shared" ref="AC58:AC59" si="56">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09"/>
      <c r="AE58" s="110"/>
      <c r="AF58" s="111"/>
      <c r="AG58" s="112"/>
      <c r="AH58" s="112"/>
      <c r="AI58" s="112"/>
      <c r="AJ58" s="110"/>
      <c r="AK58" s="111"/>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row>
    <row r="59" spans="1:69" ht="18" hidden="1" customHeight="1">
      <c r="A59" s="307"/>
      <c r="B59" s="310"/>
      <c r="C59" s="310"/>
      <c r="D59" s="310"/>
      <c r="E59" s="313"/>
      <c r="F59" s="310"/>
      <c r="G59" s="316"/>
      <c r="H59" s="319"/>
      <c r="I59" s="322"/>
      <c r="J59" s="336"/>
      <c r="K59" s="322">
        <f>IF(NOT(ISERROR(MATCH(J59,_xlfn.ANCHORARRAY(E70),0))),I72&amp;"Por favor no seleccionar los criterios de impacto",J59)</f>
        <v>0</v>
      </c>
      <c r="L59" s="319"/>
      <c r="M59" s="322"/>
      <c r="N59" s="339"/>
      <c r="O59" s="6">
        <v>6</v>
      </c>
      <c r="P59" s="174"/>
      <c r="Q59" s="102" t="str">
        <f t="shared" si="53"/>
        <v/>
      </c>
      <c r="R59" s="103"/>
      <c r="S59" s="103"/>
      <c r="T59" s="104" t="str">
        <f t="shared" si="50"/>
        <v/>
      </c>
      <c r="U59" s="103"/>
      <c r="V59" s="103"/>
      <c r="W59" s="103"/>
      <c r="X59" s="105" t="str">
        <f t="shared" si="54"/>
        <v/>
      </c>
      <c r="Y59" s="106" t="str">
        <f t="shared" si="1"/>
        <v/>
      </c>
      <c r="Z59" s="107" t="str">
        <f t="shared" si="51"/>
        <v/>
      </c>
      <c r="AA59" s="106" t="str">
        <f t="shared" si="3"/>
        <v/>
      </c>
      <c r="AB59" s="107" t="str">
        <f t="shared" si="55"/>
        <v/>
      </c>
      <c r="AC59" s="108" t="str">
        <f t="shared" si="56"/>
        <v/>
      </c>
      <c r="AD59" s="109"/>
      <c r="AE59" s="110"/>
      <c r="AF59" s="111"/>
      <c r="AG59" s="112"/>
      <c r="AH59" s="112"/>
      <c r="AI59" s="112"/>
      <c r="AJ59" s="110"/>
      <c r="AK59" s="111"/>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row>
    <row r="60" spans="1:69" ht="18" hidden="1" customHeight="1">
      <c r="A60" s="305">
        <v>9</v>
      </c>
      <c r="B60" s="308"/>
      <c r="C60" s="308"/>
      <c r="D60" s="308"/>
      <c r="E60" s="311"/>
      <c r="F60" s="308"/>
      <c r="G60" s="314"/>
      <c r="H60" s="317" t="str">
        <f>IF(G60&lt;=0,"",IF(G60&lt;=2,"Muy Baja",IF(G60&lt;=24,"Baja",IF(G60&lt;=500,"Media",IF(G60&lt;=5000,"Alta","Muy Alta")))))</f>
        <v/>
      </c>
      <c r="I60" s="320" t="str">
        <f>IF(H60="","",IF(H60="Muy Baja",0.2,IF(H60="Baja",0.4,IF(H60="Media",0.6,IF(H60="Alta",0.8,IF(H60="Muy Alta",1,))))))</f>
        <v/>
      </c>
      <c r="J60" s="334"/>
      <c r="K60" s="320">
        <f>IF(NOT(ISERROR(MATCH(J60,'Tabla Impacto'!$B$221:$B$223,0))),'Tabla Impacto'!$F$223&amp;"Por favor no seleccionar los criterios de impacto(Afectación Económica o presupuestal y Pérdida Reputacional)",J60)</f>
        <v>0</v>
      </c>
      <c r="L60" s="317" t="str">
        <f>IF(OR(K60='Tabla Impacto'!$C$11,K60='Tabla Impacto'!$D$11),"Leve",IF(OR(K60='Tabla Impacto'!$C$12,K60='Tabla Impacto'!$D$12),"Menor",IF(OR(K60='Tabla Impacto'!$C$13,K60='Tabla Impacto'!$D$13),"Moderado",IF(OR(K60='Tabla Impacto'!$C$14,K60='Tabla Impacto'!$D$14),"Mayor",IF(OR(K60='Tabla Impacto'!$C$15,K60='Tabla Impacto'!$D$15),"Catastrófico","")))))</f>
        <v/>
      </c>
      <c r="M60" s="320" t="str">
        <f>IF(L60="","",IF(L60="Leve",0.2,IF(L60="Menor",0.4,IF(L60="Moderado",0.6,IF(L60="Mayor",0.8,IF(L60="Catastrófico",1,))))))</f>
        <v/>
      </c>
      <c r="N60" s="337" t="str">
        <f>IF(OR(AND(H60="Muy Baja",L60="Leve"),AND(H60="Muy Baja",L60="Menor"),AND(H60="Baja",L60="Leve")),"Bajo",IF(OR(AND(H60="Muy baja",L60="Moderado"),AND(H60="Baja",L60="Menor"),AND(H60="Baja",L60="Moderado"),AND(H60="Media",L60="Leve"),AND(H60="Media",L60="Menor"),AND(H60="Media",L60="Moderado"),AND(H60="Alta",L60="Leve"),AND(H60="Alta",L60="Menor")),"Moderado",IF(OR(AND(H60="Muy Baja",L60="Mayor"),AND(H60="Baja",L60="Mayor"),AND(H60="Media",L60="Mayor"),AND(H60="Alta",L60="Moderado"),AND(H60="Alta",L60="Mayor"),AND(H60="Muy Alta",L60="Leve"),AND(H60="Muy Alta",L60="Menor"),AND(H60="Muy Alta",L60="Moderado"),AND(H60="Muy Alta",L60="Mayor")),"Alto",IF(OR(AND(H60="Muy Baja",L60="Catastrófico"),AND(H60="Baja",L60="Catastrófico"),AND(H60="Media",L60="Catastrófico"),AND(H60="Alta",L60="Catastrófico"),AND(H60="Muy Alta",L60="Catastrófico")),"Extremo",""))))</f>
        <v/>
      </c>
      <c r="O60" s="6">
        <v>1</v>
      </c>
      <c r="P60" s="174"/>
      <c r="Q60" s="156"/>
      <c r="R60" s="164"/>
      <c r="S60" s="164"/>
      <c r="T60" s="165" t="str">
        <f>IF(AND(R60="Preventivo",S60="Automático"),"50%",IF(AND(R60="Preventivo",S60="Manual"),"40%",IF(AND(R60="Detectivo",S60="Automático"),"40%",IF(AND(R60="Detectivo",S60="Manual"),"30%",IF(AND(R60="Correctivo",S60="Automático"),"35%",IF(AND(R60="Correctivo",S60="Manual"),"25%",""))))))</f>
        <v/>
      </c>
      <c r="U60" s="164"/>
      <c r="V60" s="164"/>
      <c r="W60" s="164"/>
      <c r="X60" s="153" t="str">
        <f>IFERROR(IF(Q60="Probabilidad",(I60-(+I60*T60)),IF(Q60="Impacto",I60,"")),"")</f>
        <v/>
      </c>
      <c r="Y60" s="166" t="str">
        <f>IFERROR(IF(X60="","",IF(X60&lt;=0.2,"Muy Baja",IF(X60&lt;=0.4,"Baja",IF(X60&lt;=0.6,"Media",IF(X60&lt;=0.8,"Alta","Muy Alta"))))),"")</f>
        <v/>
      </c>
      <c r="Z60" s="167" t="str">
        <f>+X60</f>
        <v/>
      </c>
      <c r="AA60" s="166" t="str">
        <f>IFERROR(IF(AB60="","",IF(AB60&lt;=0.2,"Leve",IF(AB60&lt;=0.4,"Menor",IF(AB60&lt;=0.6,"Moderado",IF(AB60&lt;=0.8,"Mayor","Catastrófico"))))),"")</f>
        <v/>
      </c>
      <c r="AB60" s="167" t="str">
        <f>IFERROR(IF(Q60="Impacto",(M60-(+M60*T60)),IF(Q60="Probabilidad",M60,"")),"")</f>
        <v/>
      </c>
      <c r="AC60" s="168" t="str">
        <f>IFERROR(IF(OR(AND(Y60="Muy Baja",AA60="Leve"),AND(Y60="Muy Baja",AA60="Menor"),AND(Y60="Baja",AA60="Leve")),"Bajo",IF(OR(AND(Y60="Muy baja",AA60="Moderado"),AND(Y60="Baja",AA60="Menor"),AND(Y60="Baja",AA60="Moderado"),AND(Y60="Media",AA60="Leve"),AND(Y60="Media",AA60="Menor"),AND(Y60="Media",AA60="Moderado"),AND(Y60="Alta",AA60="Leve"),AND(Y60="Alta",AA60="Menor")),"Moderado",IF(OR(AND(Y60="Muy Baja",AA60="Mayor"),AND(Y60="Baja",AA60="Mayor"),AND(Y60="Media",AA60="Mayor"),AND(Y60="Alta",AA60="Moderado"),AND(Y60="Alta",AA60="Mayor"),AND(Y60="Muy Alta",AA60="Leve"),AND(Y60="Muy Alta",AA60="Menor"),AND(Y60="Muy Alta",AA60="Moderado"),AND(Y60="Muy Alta",AA60="Mayor")),"Alto",IF(OR(AND(Y60="Muy Baja",AA60="Catastrófico"),AND(Y60="Baja",AA60="Catastrófico"),AND(Y60="Media",AA60="Catastrófico"),AND(Y60="Alta",AA60="Catastrófico"),AND(Y60="Muy Alta",AA60="Catastrófico")),"Extremo","")))),"")</f>
        <v/>
      </c>
      <c r="AD60" s="169"/>
      <c r="AE60" s="110"/>
      <c r="AF60" s="110"/>
      <c r="AG60" s="112"/>
      <c r="AH60" s="112"/>
      <c r="AI60" s="112"/>
      <c r="AJ60" s="110"/>
      <c r="AK60" s="111"/>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row>
    <row r="61" spans="1:69" ht="18" hidden="1" customHeight="1">
      <c r="A61" s="306"/>
      <c r="B61" s="309"/>
      <c r="C61" s="309"/>
      <c r="D61" s="309"/>
      <c r="E61" s="312"/>
      <c r="F61" s="309"/>
      <c r="G61" s="315"/>
      <c r="H61" s="318"/>
      <c r="I61" s="321"/>
      <c r="J61" s="335"/>
      <c r="K61" s="321">
        <f>IF(NOT(ISERROR(MATCH(J61,_xlfn.ANCHORARRAY(E72),0))),I74&amp;"Por favor no seleccionar los criterios de impacto",J61)</f>
        <v>0</v>
      </c>
      <c r="L61" s="318"/>
      <c r="M61" s="321"/>
      <c r="N61" s="338"/>
      <c r="O61" s="6">
        <v>2</v>
      </c>
      <c r="P61" s="174"/>
      <c r="Q61" s="102" t="str">
        <f>IF(OR(R61="Preventivo",R61="Detectivo"),"Probabilidad",IF(R61="Correctivo","Impacto",""))</f>
        <v/>
      </c>
      <c r="R61" s="103"/>
      <c r="S61" s="103"/>
      <c r="T61" s="104" t="str">
        <f t="shared" ref="T61:T65" si="57">IF(AND(R61="Preventivo",S61="Automático"),"50%",IF(AND(R61="Preventivo",S61="Manual"),"40%",IF(AND(R61="Detectivo",S61="Automático"),"40%",IF(AND(R61="Detectivo",S61="Manual"),"30%",IF(AND(R61="Correctivo",S61="Automático"),"35%",IF(AND(R61="Correctivo",S61="Manual"),"25%",""))))))</f>
        <v/>
      </c>
      <c r="U61" s="103"/>
      <c r="V61" s="103"/>
      <c r="W61" s="103"/>
      <c r="X61" s="105" t="str">
        <f>IFERROR(IF(AND(Q60="Probabilidad",Q61="Probabilidad"),(Z60-(+Z60*T61)),IF(Q61="Probabilidad",(I60-(+I60*T61)),IF(Q61="Impacto",Z60,""))),"")</f>
        <v/>
      </c>
      <c r="Y61" s="106" t="str">
        <f t="shared" si="1"/>
        <v/>
      </c>
      <c r="Z61" s="107" t="str">
        <f t="shared" ref="Z61:Z65" si="58">+X61</f>
        <v/>
      </c>
      <c r="AA61" s="106" t="str">
        <f t="shared" si="3"/>
        <v/>
      </c>
      <c r="AB61" s="107" t="str">
        <f>IFERROR(IF(AND(Q60="Impacto",Q61="Impacto"),(AB60-(+AB60*T61)),IF(Q61="Impacto",(M60-(+M60*T61)),IF(Q61="Probabilidad",AB60,""))),"")</f>
        <v/>
      </c>
      <c r="AC61" s="108" t="str">
        <f t="shared" ref="AC61:AC62" si="59">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09"/>
      <c r="AE61" s="110"/>
      <c r="AF61" s="111"/>
      <c r="AG61" s="112"/>
      <c r="AH61" s="112"/>
      <c r="AI61" s="112"/>
      <c r="AJ61" s="110"/>
      <c r="AK61" s="111"/>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row>
    <row r="62" spans="1:69" ht="18" hidden="1" customHeight="1">
      <c r="A62" s="306"/>
      <c r="B62" s="309"/>
      <c r="C62" s="309"/>
      <c r="D62" s="309"/>
      <c r="E62" s="312"/>
      <c r="F62" s="309"/>
      <c r="G62" s="315"/>
      <c r="H62" s="318"/>
      <c r="I62" s="321"/>
      <c r="J62" s="335"/>
      <c r="K62" s="321">
        <f>IF(NOT(ISERROR(MATCH(J62,_xlfn.ANCHORARRAY(E73),0))),I75&amp;"Por favor no seleccionar los criterios de impacto",J62)</f>
        <v>0</v>
      </c>
      <c r="L62" s="318"/>
      <c r="M62" s="321"/>
      <c r="N62" s="338"/>
      <c r="O62" s="6">
        <v>3</v>
      </c>
      <c r="P62" s="175"/>
      <c r="Q62" s="102" t="str">
        <f>IF(OR(R62="Preventivo",R62="Detectivo"),"Probabilidad",IF(R62="Correctivo","Impacto",""))</f>
        <v/>
      </c>
      <c r="R62" s="103"/>
      <c r="S62" s="103"/>
      <c r="T62" s="104" t="str">
        <f t="shared" si="57"/>
        <v/>
      </c>
      <c r="U62" s="103"/>
      <c r="V62" s="103"/>
      <c r="W62" s="103"/>
      <c r="X62" s="105" t="str">
        <f>IFERROR(IF(AND(Q61="Probabilidad",Q62="Probabilidad"),(Z61-(+Z61*T62)),IF(AND(Q61="Impacto",Q62="Probabilidad"),(Z60-(+Z60*T62)),IF(Q62="Impacto",Z61,""))),"")</f>
        <v/>
      </c>
      <c r="Y62" s="106" t="str">
        <f t="shared" si="1"/>
        <v/>
      </c>
      <c r="Z62" s="107" t="str">
        <f t="shared" si="58"/>
        <v/>
      </c>
      <c r="AA62" s="106" t="str">
        <f t="shared" si="3"/>
        <v/>
      </c>
      <c r="AB62" s="107" t="str">
        <f>IFERROR(IF(AND(Q61="Impacto",Q62="Impacto"),(AB61-(+AB61*T62)),IF(AND(Q61="Probabilidad",Q62="Impacto"),(AB60-(+AB60*T62)),IF(Q62="Probabilidad",AB61,""))),"")</f>
        <v/>
      </c>
      <c r="AC62" s="108" t="str">
        <f t="shared" si="59"/>
        <v/>
      </c>
      <c r="AD62" s="109"/>
      <c r="AE62" s="110"/>
      <c r="AF62" s="111"/>
      <c r="AG62" s="112"/>
      <c r="AH62" s="112"/>
      <c r="AI62" s="112"/>
      <c r="AJ62" s="110"/>
      <c r="AK62" s="111"/>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row>
    <row r="63" spans="1:69" ht="18" hidden="1" customHeight="1">
      <c r="A63" s="306"/>
      <c r="B63" s="309"/>
      <c r="C63" s="309"/>
      <c r="D63" s="309"/>
      <c r="E63" s="312"/>
      <c r="F63" s="309"/>
      <c r="G63" s="315"/>
      <c r="H63" s="318"/>
      <c r="I63" s="321"/>
      <c r="J63" s="335"/>
      <c r="K63" s="321">
        <f>IF(NOT(ISERROR(MATCH(J63,_xlfn.ANCHORARRAY(E74),0))),I76&amp;"Por favor no seleccionar los criterios de impacto",J63)</f>
        <v>0</v>
      </c>
      <c r="L63" s="318"/>
      <c r="M63" s="321"/>
      <c r="N63" s="338"/>
      <c r="O63" s="6">
        <v>4</v>
      </c>
      <c r="P63" s="174"/>
      <c r="Q63" s="102" t="str">
        <f t="shared" ref="Q63:Q65" si="60">IF(OR(R63="Preventivo",R63="Detectivo"),"Probabilidad",IF(R63="Correctivo","Impacto",""))</f>
        <v/>
      </c>
      <c r="R63" s="103"/>
      <c r="S63" s="103"/>
      <c r="T63" s="104" t="str">
        <f t="shared" si="57"/>
        <v/>
      </c>
      <c r="U63" s="103"/>
      <c r="V63" s="103"/>
      <c r="W63" s="103"/>
      <c r="X63" s="105" t="str">
        <f t="shared" ref="X63:X64" si="61">IFERROR(IF(AND(Q62="Probabilidad",Q63="Probabilidad"),(Z62-(+Z62*T63)),IF(AND(Q62="Impacto",Q63="Probabilidad"),(Z61-(+Z61*T63)),IF(Q63="Impacto",Z62,""))),"")</f>
        <v/>
      </c>
      <c r="Y63" s="106" t="str">
        <f t="shared" si="1"/>
        <v/>
      </c>
      <c r="Z63" s="107" t="str">
        <f t="shared" si="58"/>
        <v/>
      </c>
      <c r="AA63" s="106" t="str">
        <f t="shared" si="3"/>
        <v/>
      </c>
      <c r="AB63" s="107" t="str">
        <f t="shared" ref="AB63:AB64" si="62">IFERROR(IF(AND(Q62="Impacto",Q63="Impacto"),(AB62-(+AB62*T63)),IF(AND(Q62="Probabilidad",Q63="Impacto"),(AB61-(+AB61*T63)),IF(Q63="Probabilidad",AB62,""))),"")</f>
        <v/>
      </c>
      <c r="AC63" s="108" t="str">
        <f>IFERROR(IF(OR(AND(Y63="Muy Baja",AA63="Leve"),AND(Y63="Muy Baja",AA63="Menor"),AND(Y63="Baja",AA63="Leve")),"Bajo",IF(OR(AND(Y63="Muy baja",AA63="Moderado"),AND(Y63="Baja",AA63="Menor"),AND(Y63="Baja",AA63="Moderado"),AND(Y63="Media",AA63="Leve"),AND(Y63="Media",AA63="Menor"),AND(Y63="Media",AA63="Moderado"),AND(Y63="Alta",AA63="Leve"),AND(Y63="Alta",AA63="Menor")),"Moderado",IF(OR(AND(Y63="Muy Baja",AA63="Mayor"),AND(Y63="Baja",AA63="Mayor"),AND(Y63="Media",AA63="Mayor"),AND(Y63="Alta",AA63="Moderado"),AND(Y63="Alta",AA63="Mayor"),AND(Y63="Muy Alta",AA63="Leve"),AND(Y63="Muy Alta",AA63="Menor"),AND(Y63="Muy Alta",AA63="Moderado"),AND(Y63="Muy Alta",AA63="Mayor")),"Alto",IF(OR(AND(Y63="Muy Baja",AA63="Catastrófico"),AND(Y63="Baja",AA63="Catastrófico"),AND(Y63="Media",AA63="Catastrófico"),AND(Y63="Alta",AA63="Catastrófico"),AND(Y63="Muy Alta",AA63="Catastrófico")),"Extremo","")))),"")</f>
        <v/>
      </c>
      <c r="AD63" s="109"/>
      <c r="AE63" s="110"/>
      <c r="AF63" s="111"/>
      <c r="AG63" s="112"/>
      <c r="AH63" s="112"/>
      <c r="AI63" s="112"/>
      <c r="AJ63" s="110"/>
      <c r="AK63" s="111"/>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row>
    <row r="64" spans="1:69" ht="18" hidden="1" customHeight="1">
      <c r="A64" s="306"/>
      <c r="B64" s="309"/>
      <c r="C64" s="309"/>
      <c r="D64" s="309"/>
      <c r="E64" s="312"/>
      <c r="F64" s="309"/>
      <c r="G64" s="315"/>
      <c r="H64" s="318"/>
      <c r="I64" s="321"/>
      <c r="J64" s="335"/>
      <c r="K64" s="321">
        <f>IF(NOT(ISERROR(MATCH(J64,_xlfn.ANCHORARRAY(E75),0))),I77&amp;"Por favor no seleccionar los criterios de impacto",J64)</f>
        <v>0</v>
      </c>
      <c r="L64" s="318"/>
      <c r="M64" s="321"/>
      <c r="N64" s="338"/>
      <c r="O64" s="6">
        <v>5</v>
      </c>
      <c r="P64" s="174"/>
      <c r="Q64" s="102" t="str">
        <f t="shared" si="60"/>
        <v/>
      </c>
      <c r="R64" s="103"/>
      <c r="S64" s="103"/>
      <c r="T64" s="104" t="str">
        <f t="shared" si="57"/>
        <v/>
      </c>
      <c r="U64" s="103"/>
      <c r="V64" s="103"/>
      <c r="W64" s="103"/>
      <c r="X64" s="105" t="str">
        <f t="shared" si="61"/>
        <v/>
      </c>
      <c r="Y64" s="106" t="str">
        <f t="shared" si="1"/>
        <v/>
      </c>
      <c r="Z64" s="107" t="str">
        <f t="shared" si="58"/>
        <v/>
      </c>
      <c r="AA64" s="106" t="str">
        <f t="shared" si="3"/>
        <v/>
      </c>
      <c r="AB64" s="107" t="str">
        <f t="shared" si="62"/>
        <v/>
      </c>
      <c r="AC64" s="108" t="str">
        <f t="shared" ref="AC64:AC65" si="63">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09"/>
      <c r="AE64" s="110"/>
      <c r="AF64" s="111"/>
      <c r="AG64" s="112"/>
      <c r="AH64" s="112"/>
      <c r="AI64" s="112"/>
      <c r="AJ64" s="110"/>
      <c r="AK64" s="111"/>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row>
    <row r="65" spans="1:69" ht="18" hidden="1" customHeight="1">
      <c r="A65" s="307"/>
      <c r="B65" s="310"/>
      <c r="C65" s="310"/>
      <c r="D65" s="310"/>
      <c r="E65" s="313"/>
      <c r="F65" s="310"/>
      <c r="G65" s="316"/>
      <c r="H65" s="319"/>
      <c r="I65" s="322"/>
      <c r="J65" s="336"/>
      <c r="K65" s="322">
        <f>IF(NOT(ISERROR(MATCH(J65,_xlfn.ANCHORARRAY(E76),0))),I78&amp;"Por favor no seleccionar los criterios de impacto",J65)</f>
        <v>0</v>
      </c>
      <c r="L65" s="319"/>
      <c r="M65" s="322"/>
      <c r="N65" s="339"/>
      <c r="O65" s="6">
        <v>6</v>
      </c>
      <c r="P65" s="174"/>
      <c r="Q65" s="102" t="str">
        <f t="shared" si="60"/>
        <v/>
      </c>
      <c r="R65" s="103"/>
      <c r="S65" s="103"/>
      <c r="T65" s="104" t="str">
        <f t="shared" si="57"/>
        <v/>
      </c>
      <c r="U65" s="103"/>
      <c r="V65" s="103"/>
      <c r="W65" s="103"/>
      <c r="X65" s="105" t="str">
        <f>IFERROR(IF(AND(Q64="Probabilidad",Q65="Probabilidad"),(Z64-(+Z64*T65)),IF(AND(Q64="Impacto",Q65="Probabilidad"),(Z63-(+Z63*T65)),IF(Q65="Impacto",Z64,""))),"")</f>
        <v/>
      </c>
      <c r="Y65" s="106" t="str">
        <f t="shared" si="1"/>
        <v/>
      </c>
      <c r="Z65" s="107" t="str">
        <f t="shared" si="58"/>
        <v/>
      </c>
      <c r="AA65" s="106" t="str">
        <f t="shared" si="3"/>
        <v/>
      </c>
      <c r="AB65" s="107" t="str">
        <f>IFERROR(IF(AND(Q64="Impacto",Q65="Impacto"),(AB64-(+AB64*T65)),IF(AND(Q64="Probabilidad",Q65="Impacto"),(AB63-(+AB63*T65)),IF(Q65="Probabilidad",AB64,""))),"")</f>
        <v/>
      </c>
      <c r="AC65" s="108" t="str">
        <f t="shared" si="63"/>
        <v/>
      </c>
      <c r="AD65" s="109"/>
      <c r="AE65" s="110"/>
      <c r="AF65" s="111"/>
      <c r="AG65" s="112"/>
      <c r="AH65" s="112"/>
      <c r="AI65" s="112"/>
      <c r="AJ65" s="110"/>
      <c r="AK65" s="111"/>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row>
    <row r="66" spans="1:69" ht="18" hidden="1" customHeight="1">
      <c r="A66" s="305">
        <v>10</v>
      </c>
      <c r="B66" s="308"/>
      <c r="C66" s="308"/>
      <c r="D66" s="308"/>
      <c r="E66" s="311"/>
      <c r="F66" s="308"/>
      <c r="G66" s="314"/>
      <c r="H66" s="317" t="str">
        <f>IF(G66&lt;=0,"",IF(G66&lt;=2,"Muy Baja",IF(G66&lt;=24,"Baja",IF(G66&lt;=500,"Media",IF(G66&lt;=5000,"Alta","Muy Alta")))))</f>
        <v/>
      </c>
      <c r="I66" s="320" t="str">
        <f>IF(H66="","",IF(H66="Muy Baja",0.2,IF(H66="Baja",0.4,IF(H66="Media",0.6,IF(H66="Alta",0.8,IF(H66="Muy Alta",1,))))))</f>
        <v/>
      </c>
      <c r="J66" s="334"/>
      <c r="K66" s="320">
        <f>IF(NOT(ISERROR(MATCH(J66,'Tabla Impacto'!$B$221:$B$223,0))),'Tabla Impacto'!$F$223&amp;"Por favor no seleccionar los criterios de impacto(Afectación Económica o presupuestal y Pérdida Reputacional)",J66)</f>
        <v>0</v>
      </c>
      <c r="L66" s="317" t="str">
        <f>IF(OR(K66='Tabla Impacto'!$C$11,K66='Tabla Impacto'!$D$11),"Leve",IF(OR(K66='Tabla Impacto'!$C$12,K66='Tabla Impacto'!$D$12),"Menor",IF(OR(K66='Tabla Impacto'!$C$13,K66='Tabla Impacto'!$D$13),"Moderado",IF(OR(K66='Tabla Impacto'!$C$14,K66='Tabla Impacto'!$D$14),"Mayor",IF(OR(K66='Tabla Impacto'!$C$15,K66='Tabla Impacto'!$D$15),"Catastrófico","")))))</f>
        <v/>
      </c>
      <c r="M66" s="320" t="str">
        <f>IF(L66="","",IF(L66="Leve",0.2,IF(L66="Menor",0.4,IF(L66="Moderado",0.6,IF(L66="Mayor",0.8,IF(L66="Catastrófico",1,))))))</f>
        <v/>
      </c>
      <c r="N66" s="337" t="str">
        <f>IF(OR(AND(H66="Muy Baja",L66="Leve"),AND(H66="Muy Baja",L66="Menor"),AND(H66="Baja",L66="Leve")),"Bajo",IF(OR(AND(H66="Muy baja",L66="Moderado"),AND(H66="Baja",L66="Menor"),AND(H66="Baja",L66="Moderado"),AND(H66="Media",L66="Leve"),AND(H66="Media",L66="Menor"),AND(H66="Media",L66="Moderado"),AND(H66="Alta",L66="Leve"),AND(H66="Alta",L66="Menor")),"Moderado",IF(OR(AND(H66="Muy Baja",L66="Mayor"),AND(H66="Baja",L66="Mayor"),AND(H66="Media",L66="Mayor"),AND(H66="Alta",L66="Moderado"),AND(H66="Alta",L66="Mayor"),AND(H66="Muy Alta",L66="Leve"),AND(H66="Muy Alta",L66="Menor"),AND(H66="Muy Alta",L66="Moderado"),AND(H66="Muy Alta",L66="Mayor")),"Alto",IF(OR(AND(H66="Muy Baja",L66="Catastrófico"),AND(H66="Baja",L66="Catastrófico"),AND(H66="Media",L66="Catastrófico"),AND(H66="Alta",L66="Catastrófico"),AND(H66="Muy Alta",L66="Catastrófico")),"Extremo",""))))</f>
        <v/>
      </c>
      <c r="O66" s="6">
        <v>1</v>
      </c>
      <c r="P66" s="174"/>
      <c r="Q66" s="156"/>
      <c r="R66" s="164"/>
      <c r="S66" s="164"/>
      <c r="T66" s="165" t="str">
        <f>IF(AND(R66="Preventivo",S66="Automático"),"50%",IF(AND(R66="Preventivo",S66="Manual"),"40%",IF(AND(R66="Detectivo",S66="Automático"),"40%",IF(AND(R66="Detectivo",S66="Manual"),"30%",IF(AND(R66="Correctivo",S66="Automático"),"35%",IF(AND(R66="Correctivo",S66="Manual"),"25%",""))))))</f>
        <v/>
      </c>
      <c r="U66" s="164"/>
      <c r="V66" s="164"/>
      <c r="W66" s="164"/>
      <c r="X66" s="153" t="str">
        <f>IFERROR(IF(Q66="Probabilidad",(I66-(+I66*T66)),IF(Q66="Impacto",I66,"")),"")</f>
        <v/>
      </c>
      <c r="Y66" s="166" t="str">
        <f>IFERROR(IF(X66="","",IF(X66&lt;=0.2,"Muy Baja",IF(X66&lt;=0.4,"Baja",IF(X66&lt;=0.6,"Media",IF(X66&lt;=0.8,"Alta","Muy Alta"))))),"")</f>
        <v/>
      </c>
      <c r="Z66" s="167" t="str">
        <f>+X66</f>
        <v/>
      </c>
      <c r="AA66" s="166" t="str">
        <f>IFERROR(IF(AB66="","",IF(AB66&lt;=0.2,"Leve",IF(AB66&lt;=0.4,"Menor",IF(AB66&lt;=0.6,"Moderado",IF(AB66&lt;=0.8,"Mayor","Catastrófico"))))),"")</f>
        <v/>
      </c>
      <c r="AB66" s="167" t="str">
        <f>IFERROR(IF(Q66="Impacto",(M66-(+M66*T66)),IF(Q66="Probabilidad",M66,"")),"")</f>
        <v/>
      </c>
      <c r="AC66" s="168" t="str">
        <f>IFERROR(IF(OR(AND(Y66="Muy Baja",AA66="Leve"),AND(Y66="Muy Baja",AA66="Menor"),AND(Y66="Baja",AA66="Leve")),"Bajo",IF(OR(AND(Y66="Muy baja",AA66="Moderado"),AND(Y66="Baja",AA66="Menor"),AND(Y66="Baja",AA66="Moderado"),AND(Y66="Media",AA66="Leve"),AND(Y66="Media",AA66="Menor"),AND(Y66="Media",AA66="Moderado"),AND(Y66="Alta",AA66="Leve"),AND(Y66="Alta",AA66="Menor")),"Moderado",IF(OR(AND(Y66="Muy Baja",AA66="Mayor"),AND(Y66="Baja",AA66="Mayor"),AND(Y66="Media",AA66="Mayor"),AND(Y66="Alta",AA66="Moderado"),AND(Y66="Alta",AA66="Mayor"),AND(Y66="Muy Alta",AA66="Leve"),AND(Y66="Muy Alta",AA66="Menor"),AND(Y66="Muy Alta",AA66="Moderado"),AND(Y66="Muy Alta",AA66="Mayor")),"Alto",IF(OR(AND(Y66="Muy Baja",AA66="Catastrófico"),AND(Y66="Baja",AA66="Catastrófico"),AND(Y66="Media",AA66="Catastrófico"),AND(Y66="Alta",AA66="Catastrófico"),AND(Y66="Muy Alta",AA66="Catastrófico")),"Extremo","")))),"")</f>
        <v/>
      </c>
      <c r="AD66" s="169"/>
      <c r="AE66" s="110"/>
      <c r="AF66" s="111"/>
      <c r="AG66" s="112"/>
      <c r="AH66" s="112"/>
      <c r="AI66" s="112"/>
      <c r="AJ66" s="110"/>
      <c r="AK66" s="111"/>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row>
    <row r="67" spans="1:69" ht="18" hidden="1" customHeight="1">
      <c r="A67" s="306"/>
      <c r="B67" s="309"/>
      <c r="C67" s="309"/>
      <c r="D67" s="309"/>
      <c r="E67" s="312"/>
      <c r="F67" s="309"/>
      <c r="G67" s="315"/>
      <c r="H67" s="318"/>
      <c r="I67" s="321"/>
      <c r="J67" s="335"/>
      <c r="K67" s="321">
        <f>IF(NOT(ISERROR(MATCH(J67,_xlfn.ANCHORARRAY(E78),0))),I80&amp;"Por favor no seleccionar los criterios de impacto",J67)</f>
        <v>0</v>
      </c>
      <c r="L67" s="318"/>
      <c r="M67" s="321"/>
      <c r="N67" s="338"/>
      <c r="O67" s="6">
        <v>2</v>
      </c>
      <c r="P67" s="174"/>
      <c r="Q67" s="102" t="str">
        <f>IF(OR(R67="Preventivo",R67="Detectivo"),"Probabilidad",IF(R67="Correctivo","Impacto",""))</f>
        <v/>
      </c>
      <c r="R67" s="103"/>
      <c r="S67" s="103"/>
      <c r="T67" s="104" t="str">
        <f t="shared" ref="T67:T71" si="64">IF(AND(R67="Preventivo",S67="Automático"),"50%",IF(AND(R67="Preventivo",S67="Manual"),"40%",IF(AND(R67="Detectivo",S67="Automático"),"40%",IF(AND(R67="Detectivo",S67="Manual"),"30%",IF(AND(R67="Correctivo",S67="Automático"),"35%",IF(AND(R67="Correctivo",S67="Manual"),"25%",""))))))</f>
        <v/>
      </c>
      <c r="U67" s="103"/>
      <c r="V67" s="103"/>
      <c r="W67" s="103"/>
      <c r="X67" s="105" t="str">
        <f>IFERROR(IF(AND(Q66="Probabilidad",Q67="Probabilidad"),(Z66-(+Z66*T67)),IF(Q67="Probabilidad",(I66-(+I66*T67)),IF(Q67="Impacto",Z66,""))),"")</f>
        <v/>
      </c>
      <c r="Y67" s="106" t="str">
        <f t="shared" si="1"/>
        <v/>
      </c>
      <c r="Z67" s="107" t="str">
        <f t="shared" ref="Z67:Z71" si="65">+X67</f>
        <v/>
      </c>
      <c r="AA67" s="106" t="str">
        <f t="shared" si="3"/>
        <v/>
      </c>
      <c r="AB67" s="107" t="str">
        <f>IFERROR(IF(AND(Q66="Impacto",Q67="Impacto"),(AB66-(+AB66*T67)),IF(Q67="Impacto",(M66-(+M66*T67)),IF(Q67="Probabilidad",AB66,""))),"")</f>
        <v/>
      </c>
      <c r="AC67" s="108" t="str">
        <f t="shared" ref="AC67:AC68" si="66">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09"/>
      <c r="AE67" s="110"/>
      <c r="AF67" s="111"/>
      <c r="AG67" s="112"/>
      <c r="AH67" s="112"/>
      <c r="AI67" s="112"/>
      <c r="AJ67" s="110"/>
      <c r="AK67" s="111"/>
    </row>
    <row r="68" spans="1:69" ht="18" hidden="1" customHeight="1">
      <c r="A68" s="306"/>
      <c r="B68" s="309"/>
      <c r="C68" s="309"/>
      <c r="D68" s="309"/>
      <c r="E68" s="312"/>
      <c r="F68" s="309"/>
      <c r="G68" s="315"/>
      <c r="H68" s="318"/>
      <c r="I68" s="321"/>
      <c r="J68" s="335"/>
      <c r="K68" s="321">
        <f>IF(NOT(ISERROR(MATCH(J68,_xlfn.ANCHORARRAY(E79),0))),I81&amp;"Por favor no seleccionar los criterios de impacto",J68)</f>
        <v>0</v>
      </c>
      <c r="L68" s="318"/>
      <c r="M68" s="321"/>
      <c r="N68" s="338"/>
      <c r="O68" s="6">
        <v>3</v>
      </c>
      <c r="P68" s="175"/>
      <c r="Q68" s="102" t="str">
        <f>IF(OR(R68="Preventivo",R68="Detectivo"),"Probabilidad",IF(R68="Correctivo","Impacto",""))</f>
        <v/>
      </c>
      <c r="R68" s="103"/>
      <c r="S68" s="103"/>
      <c r="T68" s="104" t="str">
        <f t="shared" si="64"/>
        <v/>
      </c>
      <c r="U68" s="103"/>
      <c r="V68" s="103"/>
      <c r="W68" s="103"/>
      <c r="X68" s="105" t="str">
        <f>IFERROR(IF(AND(Q67="Probabilidad",Q68="Probabilidad"),(Z67-(+Z67*T68)),IF(AND(Q67="Impacto",Q68="Probabilidad"),(Z66-(+Z66*T68)),IF(Q68="Impacto",Z67,""))),"")</f>
        <v/>
      </c>
      <c r="Y68" s="106" t="str">
        <f t="shared" si="1"/>
        <v/>
      </c>
      <c r="Z68" s="107" t="str">
        <f t="shared" si="65"/>
        <v/>
      </c>
      <c r="AA68" s="106" t="str">
        <f t="shared" si="3"/>
        <v/>
      </c>
      <c r="AB68" s="107" t="str">
        <f>IFERROR(IF(AND(Q67="Impacto",Q68="Impacto"),(AB67-(+AB67*T68)),IF(AND(Q67="Probabilidad",Q68="Impacto"),(AB66-(+AB66*T68)),IF(Q68="Probabilidad",AB67,""))),"")</f>
        <v/>
      </c>
      <c r="AC68" s="108" t="str">
        <f t="shared" si="66"/>
        <v/>
      </c>
      <c r="AD68" s="109"/>
      <c r="AE68" s="110"/>
      <c r="AF68" s="111"/>
      <c r="AG68" s="112"/>
      <c r="AH68" s="112"/>
      <c r="AI68" s="112"/>
      <c r="AJ68" s="110"/>
      <c r="AK68" s="111"/>
    </row>
    <row r="69" spans="1:69" ht="18" hidden="1" customHeight="1">
      <c r="A69" s="306"/>
      <c r="B69" s="309"/>
      <c r="C69" s="309"/>
      <c r="D69" s="309"/>
      <c r="E69" s="312"/>
      <c r="F69" s="309"/>
      <c r="G69" s="315"/>
      <c r="H69" s="318"/>
      <c r="I69" s="321"/>
      <c r="J69" s="335"/>
      <c r="K69" s="321">
        <f>IF(NOT(ISERROR(MATCH(J69,_xlfn.ANCHORARRAY(E80),0))),I82&amp;"Por favor no seleccionar los criterios de impacto",J69)</f>
        <v>0</v>
      </c>
      <c r="L69" s="318"/>
      <c r="M69" s="321"/>
      <c r="N69" s="338"/>
      <c r="O69" s="6">
        <v>4</v>
      </c>
      <c r="P69" s="174"/>
      <c r="Q69" s="102" t="str">
        <f t="shared" ref="Q69:Q71" si="67">IF(OR(R69="Preventivo",R69="Detectivo"),"Probabilidad",IF(R69="Correctivo","Impacto",""))</f>
        <v/>
      </c>
      <c r="R69" s="103"/>
      <c r="S69" s="103"/>
      <c r="T69" s="104" t="str">
        <f t="shared" si="64"/>
        <v/>
      </c>
      <c r="U69" s="103"/>
      <c r="V69" s="103"/>
      <c r="W69" s="103"/>
      <c r="X69" s="105" t="str">
        <f t="shared" ref="X69:X70" si="68">IFERROR(IF(AND(Q68="Probabilidad",Q69="Probabilidad"),(Z68-(+Z68*T69)),IF(AND(Q68="Impacto",Q69="Probabilidad"),(Z67-(+Z67*T69)),IF(Q69="Impacto",Z68,""))),"")</f>
        <v/>
      </c>
      <c r="Y69" s="106" t="str">
        <f t="shared" si="1"/>
        <v/>
      </c>
      <c r="Z69" s="107" t="str">
        <f t="shared" si="65"/>
        <v/>
      </c>
      <c r="AA69" s="106" t="str">
        <f t="shared" si="3"/>
        <v/>
      </c>
      <c r="AB69" s="107" t="str">
        <f t="shared" ref="AB69:AB70" si="69">IFERROR(IF(AND(Q68="Impacto",Q69="Impacto"),(AB68-(+AB68*T69)),IF(AND(Q68="Probabilidad",Q69="Impacto"),(AB67-(+AB67*T69)),IF(Q69="Probabilidad",AB68,""))),"")</f>
        <v/>
      </c>
      <c r="AC69" s="108" t="str">
        <f>IFERROR(IF(OR(AND(Y69="Muy Baja",AA69="Leve"),AND(Y69="Muy Baja",AA69="Menor"),AND(Y69="Baja",AA69="Leve")),"Bajo",IF(OR(AND(Y69="Muy baja",AA69="Moderado"),AND(Y69="Baja",AA69="Menor"),AND(Y69="Baja",AA69="Moderado"),AND(Y69="Media",AA69="Leve"),AND(Y69="Media",AA69="Menor"),AND(Y69="Media",AA69="Moderado"),AND(Y69="Alta",AA69="Leve"),AND(Y69="Alta",AA69="Menor")),"Moderado",IF(OR(AND(Y69="Muy Baja",AA69="Mayor"),AND(Y69="Baja",AA69="Mayor"),AND(Y69="Media",AA69="Mayor"),AND(Y69="Alta",AA69="Moderado"),AND(Y69="Alta",AA69="Mayor"),AND(Y69="Muy Alta",AA69="Leve"),AND(Y69="Muy Alta",AA69="Menor"),AND(Y69="Muy Alta",AA69="Moderado"),AND(Y69="Muy Alta",AA69="Mayor")),"Alto",IF(OR(AND(Y69="Muy Baja",AA69="Catastrófico"),AND(Y69="Baja",AA69="Catastrófico"),AND(Y69="Media",AA69="Catastrófico"),AND(Y69="Alta",AA69="Catastrófico"),AND(Y69="Muy Alta",AA69="Catastrófico")),"Extremo","")))),"")</f>
        <v/>
      </c>
      <c r="AD69" s="109"/>
      <c r="AE69" s="110"/>
      <c r="AF69" s="111"/>
      <c r="AG69" s="112"/>
      <c r="AH69" s="112"/>
      <c r="AI69" s="112"/>
      <c r="AJ69" s="110"/>
      <c r="AK69" s="111"/>
    </row>
    <row r="70" spans="1:69" ht="18" hidden="1" customHeight="1">
      <c r="A70" s="306"/>
      <c r="B70" s="309"/>
      <c r="C70" s="309"/>
      <c r="D70" s="309"/>
      <c r="E70" s="312"/>
      <c r="F70" s="309"/>
      <c r="G70" s="315"/>
      <c r="H70" s="318"/>
      <c r="I70" s="321"/>
      <c r="J70" s="335"/>
      <c r="K70" s="321">
        <f>IF(NOT(ISERROR(MATCH(J70,_xlfn.ANCHORARRAY(E81),0))),I83&amp;"Por favor no seleccionar los criterios de impacto",J70)</f>
        <v>0</v>
      </c>
      <c r="L70" s="318"/>
      <c r="M70" s="321"/>
      <c r="N70" s="338"/>
      <c r="O70" s="6">
        <v>5</v>
      </c>
      <c r="P70" s="174"/>
      <c r="Q70" s="102" t="str">
        <f t="shared" si="67"/>
        <v/>
      </c>
      <c r="R70" s="103"/>
      <c r="S70" s="103"/>
      <c r="T70" s="104" t="str">
        <f t="shared" si="64"/>
        <v/>
      </c>
      <c r="U70" s="103"/>
      <c r="V70" s="103"/>
      <c r="W70" s="103"/>
      <c r="X70" s="105" t="str">
        <f t="shared" si="68"/>
        <v/>
      </c>
      <c r="Y70" s="106" t="str">
        <f t="shared" si="1"/>
        <v/>
      </c>
      <c r="Z70" s="107" t="str">
        <f t="shared" si="65"/>
        <v/>
      </c>
      <c r="AA70" s="106" t="str">
        <f t="shared" si="3"/>
        <v/>
      </c>
      <c r="AB70" s="107" t="str">
        <f t="shared" si="69"/>
        <v/>
      </c>
      <c r="AC70" s="108" t="str">
        <f t="shared" ref="AC70:AC71" si="70">IFERROR(IF(OR(AND(Y70="Muy Baja",AA70="Leve"),AND(Y70="Muy Baja",AA70="Menor"),AND(Y70="Baja",AA70="Leve")),"Bajo",IF(OR(AND(Y70="Muy baja",AA70="Moderado"),AND(Y70="Baja",AA70="Menor"),AND(Y70="Baja",AA70="Moderado"),AND(Y70="Media",AA70="Leve"),AND(Y70="Media",AA70="Menor"),AND(Y70="Media",AA70="Moderado"),AND(Y70="Alta",AA70="Leve"),AND(Y70="Alta",AA70="Menor")),"Moderado",IF(OR(AND(Y70="Muy Baja",AA70="Mayor"),AND(Y70="Baja",AA70="Mayor"),AND(Y70="Media",AA70="Mayor"),AND(Y70="Alta",AA70="Moderado"),AND(Y70="Alta",AA70="Mayor"),AND(Y70="Muy Alta",AA70="Leve"),AND(Y70="Muy Alta",AA70="Menor"),AND(Y70="Muy Alta",AA70="Moderado"),AND(Y70="Muy Alta",AA70="Mayor")),"Alto",IF(OR(AND(Y70="Muy Baja",AA70="Catastrófico"),AND(Y70="Baja",AA70="Catastrófico"),AND(Y70="Media",AA70="Catastrófico"),AND(Y70="Alta",AA70="Catastrófico"),AND(Y70="Muy Alta",AA70="Catastrófico")),"Extremo","")))),"")</f>
        <v/>
      </c>
      <c r="AD70" s="109"/>
      <c r="AE70" s="110"/>
      <c r="AF70" s="111"/>
      <c r="AG70" s="112"/>
      <c r="AH70" s="112"/>
      <c r="AI70" s="112"/>
      <c r="AJ70" s="110"/>
      <c r="AK70" s="111"/>
    </row>
    <row r="71" spans="1:69" ht="18" hidden="1" customHeight="1">
      <c r="A71" s="307"/>
      <c r="B71" s="310"/>
      <c r="C71" s="310"/>
      <c r="D71" s="310"/>
      <c r="E71" s="313"/>
      <c r="F71" s="310"/>
      <c r="G71" s="316"/>
      <c r="H71" s="319"/>
      <c r="I71" s="322"/>
      <c r="J71" s="336"/>
      <c r="K71" s="322">
        <f>IF(NOT(ISERROR(MATCH(J71,_xlfn.ANCHORARRAY(E82),0))),I84&amp;"Por favor no seleccionar los criterios de impacto",J71)</f>
        <v>0</v>
      </c>
      <c r="L71" s="319"/>
      <c r="M71" s="322"/>
      <c r="N71" s="339"/>
      <c r="O71" s="6">
        <v>6</v>
      </c>
      <c r="P71" s="174"/>
      <c r="Q71" s="102" t="str">
        <f t="shared" si="67"/>
        <v/>
      </c>
      <c r="R71" s="103"/>
      <c r="S71" s="103"/>
      <c r="T71" s="104" t="str">
        <f t="shared" si="64"/>
        <v/>
      </c>
      <c r="U71" s="103"/>
      <c r="V71" s="103"/>
      <c r="W71" s="103"/>
      <c r="X71" s="105" t="str">
        <f>IFERROR(IF(AND(Q70="Probabilidad",Q71="Probabilidad"),(Z70-(+Z70*T71)),IF(AND(Q70="Impacto",Q71="Probabilidad"),(Z69-(+Z69*T71)),IF(Q71="Impacto",Z70,""))),"")</f>
        <v/>
      </c>
      <c r="Y71" s="106" t="str">
        <f t="shared" si="1"/>
        <v/>
      </c>
      <c r="Z71" s="107" t="str">
        <f t="shared" si="65"/>
        <v/>
      </c>
      <c r="AA71" s="106" t="str">
        <f t="shared" si="3"/>
        <v/>
      </c>
      <c r="AB71" s="107" t="str">
        <f>IFERROR(IF(AND(Q70="Impacto",Q71="Impacto"),(AB70-(+AB70*T71)),IF(AND(Q70="Probabilidad",Q71="Impacto"),(AB69-(+AB69*T71)),IF(Q71="Probabilidad",AB70,""))),"")</f>
        <v/>
      </c>
      <c r="AC71" s="108" t="str">
        <f t="shared" si="70"/>
        <v/>
      </c>
      <c r="AD71" s="109"/>
      <c r="AE71" s="110"/>
      <c r="AF71" s="111"/>
      <c r="AG71" s="112"/>
      <c r="AH71" s="112"/>
      <c r="AI71" s="112"/>
      <c r="AJ71" s="110"/>
      <c r="AK71" s="111"/>
    </row>
    <row r="72" spans="1:69" ht="34.5" customHeight="1">
      <c r="A72" s="6"/>
      <c r="B72" s="361" t="s">
        <v>163</v>
      </c>
      <c r="C72" s="362"/>
      <c r="D72" s="362"/>
      <c r="E72" s="362"/>
      <c r="F72" s="362"/>
      <c r="G72" s="362"/>
      <c r="H72" s="362"/>
      <c r="I72" s="362"/>
      <c r="J72" s="362"/>
      <c r="K72" s="362"/>
      <c r="L72" s="362"/>
      <c r="M72" s="362"/>
      <c r="N72" s="362"/>
      <c r="O72" s="362"/>
      <c r="P72" s="362"/>
      <c r="Q72" s="362"/>
      <c r="R72" s="362"/>
      <c r="S72" s="362"/>
      <c r="T72" s="362"/>
      <c r="U72" s="362"/>
      <c r="V72" s="362"/>
      <c r="W72" s="362"/>
      <c r="X72" s="362"/>
      <c r="Y72" s="362"/>
      <c r="Z72" s="362"/>
      <c r="AA72" s="362"/>
      <c r="AB72" s="362"/>
      <c r="AC72" s="362"/>
      <c r="AD72" s="362"/>
      <c r="AE72" s="362"/>
      <c r="AF72" s="362"/>
      <c r="AG72" s="362"/>
      <c r="AH72" s="362"/>
      <c r="AI72" s="362"/>
      <c r="AJ72" s="362"/>
      <c r="AK72" s="363"/>
    </row>
    <row r="74" spans="1:69">
      <c r="A74" s="1"/>
      <c r="B74" s="24" t="s">
        <v>164</v>
      </c>
      <c r="C74" s="1"/>
      <c r="D74" s="1"/>
      <c r="F74" s="1"/>
    </row>
  </sheetData>
  <dataConsolidate/>
  <mergeCells count="195">
    <mergeCell ref="O13:O17"/>
    <mergeCell ref="P13:P17"/>
    <mergeCell ref="P19:P23"/>
    <mergeCell ref="O19:O23"/>
    <mergeCell ref="F12:F17"/>
    <mergeCell ref="G12:G17"/>
    <mergeCell ref="H12:H17"/>
    <mergeCell ref="A12:A17"/>
    <mergeCell ref="B12:B17"/>
    <mergeCell ref="C12:C17"/>
    <mergeCell ref="D12:D17"/>
    <mergeCell ref="E12:E17"/>
    <mergeCell ref="N12:N17"/>
    <mergeCell ref="I12:I17"/>
    <mergeCell ref="J12:J17"/>
    <mergeCell ref="K12:K17"/>
    <mergeCell ref="L12:L17"/>
    <mergeCell ref="M12:M17"/>
    <mergeCell ref="E18:E23"/>
    <mergeCell ref="L18:L23"/>
    <mergeCell ref="M18:M23"/>
    <mergeCell ref="N18:N23"/>
    <mergeCell ref="Z10:Z11"/>
    <mergeCell ref="G10:G11"/>
    <mergeCell ref="H10:H11"/>
    <mergeCell ref="I10:I11"/>
    <mergeCell ref="L10:L11"/>
    <mergeCell ref="M10:M11"/>
    <mergeCell ref="B10:B11"/>
    <mergeCell ref="N10:N11"/>
    <mergeCell ref="J10:J11"/>
    <mergeCell ref="K10:K11"/>
    <mergeCell ref="Q10:Q11"/>
    <mergeCell ref="R10:W10"/>
    <mergeCell ref="AE10:AE11"/>
    <mergeCell ref="AK10:AK11"/>
    <mergeCell ref="AJ10:AJ11"/>
    <mergeCell ref="AI10:AI11"/>
    <mergeCell ref="AG10:AG11"/>
    <mergeCell ref="AF10:AF11"/>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Y10:Y11"/>
    <mergeCell ref="J24:J29"/>
    <mergeCell ref="K24:K29"/>
    <mergeCell ref="L24:L29"/>
    <mergeCell ref="F18:F23"/>
    <mergeCell ref="G18:G23"/>
    <mergeCell ref="H18:H23"/>
    <mergeCell ref="I18:I23"/>
    <mergeCell ref="J18:J23"/>
    <mergeCell ref="A18:A23"/>
    <mergeCell ref="B18:B23"/>
    <mergeCell ref="C18:C23"/>
    <mergeCell ref="D18:D23"/>
    <mergeCell ref="A24:A29"/>
    <mergeCell ref="B24:B29"/>
    <mergeCell ref="C24:C29"/>
    <mergeCell ref="D24:D29"/>
    <mergeCell ref="E24:E29"/>
    <mergeCell ref="F24:F29"/>
    <mergeCell ref="G24:G29"/>
    <mergeCell ref="H24:H29"/>
    <mergeCell ref="I24:I29"/>
    <mergeCell ref="A30:A35"/>
    <mergeCell ref="B30:B35"/>
    <mergeCell ref="C30:C35"/>
    <mergeCell ref="D30:D35"/>
    <mergeCell ref="E30:E35"/>
    <mergeCell ref="F30:F35"/>
    <mergeCell ref="G30:G35"/>
    <mergeCell ref="H30:H35"/>
    <mergeCell ref="I30:I35"/>
    <mergeCell ref="A36:A41"/>
    <mergeCell ref="B36:B41"/>
    <mergeCell ref="C36:C41"/>
    <mergeCell ref="A42:A47"/>
    <mergeCell ref="B42:B47"/>
    <mergeCell ref="C42:C47"/>
    <mergeCell ref="D42:D47"/>
    <mergeCell ref="E42:E47"/>
    <mergeCell ref="F42:F47"/>
    <mergeCell ref="D36:D41"/>
    <mergeCell ref="E36:E41"/>
    <mergeCell ref="F36:F41"/>
    <mergeCell ref="D48:D53"/>
    <mergeCell ref="E48:E53"/>
    <mergeCell ref="M36:M41"/>
    <mergeCell ref="N36:N41"/>
    <mergeCell ref="M42:M47"/>
    <mergeCell ref="N42:N47"/>
    <mergeCell ref="J48:J53"/>
    <mergeCell ref="K48:K53"/>
    <mergeCell ref="L48:L53"/>
    <mergeCell ref="J42:J47"/>
    <mergeCell ref="K42:K47"/>
    <mergeCell ref="L42:L47"/>
    <mergeCell ref="G36:G41"/>
    <mergeCell ref="H36:H41"/>
    <mergeCell ref="B72:AK72"/>
    <mergeCell ref="M60:M65"/>
    <mergeCell ref="N60:N65"/>
    <mergeCell ref="J60:J65"/>
    <mergeCell ref="K60:K65"/>
    <mergeCell ref="L60:L65"/>
    <mergeCell ref="M48:M53"/>
    <mergeCell ref="N48:N53"/>
    <mergeCell ref="F54:F59"/>
    <mergeCell ref="G54:G59"/>
    <mergeCell ref="H54:H59"/>
    <mergeCell ref="I54:I59"/>
    <mergeCell ref="J54:J59"/>
    <mergeCell ref="F48:F53"/>
    <mergeCell ref="G48:G53"/>
    <mergeCell ref="H48:H53"/>
    <mergeCell ref="I48:I53"/>
    <mergeCell ref="K54:K59"/>
    <mergeCell ref="L54:L59"/>
    <mergeCell ref="M54:M59"/>
    <mergeCell ref="N54:N59"/>
    <mergeCell ref="B54:B59"/>
    <mergeCell ref="C54:C59"/>
    <mergeCell ref="D54:D59"/>
    <mergeCell ref="A1:D4"/>
    <mergeCell ref="A66:A71"/>
    <mergeCell ref="B66:B71"/>
    <mergeCell ref="C66:C71"/>
    <mergeCell ref="D66:D71"/>
    <mergeCell ref="E66:E71"/>
    <mergeCell ref="F66:F71"/>
    <mergeCell ref="G66:G71"/>
    <mergeCell ref="H66:H71"/>
    <mergeCell ref="C6:N6"/>
    <mergeCell ref="A9:G9"/>
    <mergeCell ref="H9:N9"/>
    <mergeCell ref="I36:I41"/>
    <mergeCell ref="J36:J41"/>
    <mergeCell ref="G42:G47"/>
    <mergeCell ref="H42:H47"/>
    <mergeCell ref="I42:I47"/>
    <mergeCell ref="K36:K41"/>
    <mergeCell ref="L36:L41"/>
    <mergeCell ref="A54:A59"/>
    <mergeCell ref="E54:E59"/>
    <mergeCell ref="A48:A53"/>
    <mergeCell ref="B48:B53"/>
    <mergeCell ref="C48:C53"/>
    <mergeCell ref="AJ1:AK1"/>
    <mergeCell ref="AJ2:AK2"/>
    <mergeCell ref="AJ3:AK3"/>
    <mergeCell ref="AJ4:AK4"/>
    <mergeCell ref="E1:AI4"/>
    <mergeCell ref="J66:J71"/>
    <mergeCell ref="K66:K71"/>
    <mergeCell ref="L66:L71"/>
    <mergeCell ref="M66:M71"/>
    <mergeCell ref="N66:N71"/>
    <mergeCell ref="I66:I71"/>
    <mergeCell ref="AH10:AH11"/>
    <mergeCell ref="O6:Q6"/>
    <mergeCell ref="O9:W9"/>
    <mergeCell ref="X9:AD9"/>
    <mergeCell ref="AE9:AK9"/>
    <mergeCell ref="M24:M29"/>
    <mergeCell ref="N24:N29"/>
    <mergeCell ref="J30:J35"/>
    <mergeCell ref="K30:K35"/>
    <mergeCell ref="L30:L35"/>
    <mergeCell ref="M30:M35"/>
    <mergeCell ref="N30:N35"/>
    <mergeCell ref="K18:K23"/>
    <mergeCell ref="A60:A65"/>
    <mergeCell ref="B60:B65"/>
    <mergeCell ref="C60:C65"/>
    <mergeCell ref="D60:D65"/>
    <mergeCell ref="E60:E65"/>
    <mergeCell ref="F60:F65"/>
    <mergeCell ref="G60:G65"/>
    <mergeCell ref="H60:H65"/>
    <mergeCell ref="I60:I65"/>
  </mergeCells>
  <conditionalFormatting sqref="H12 H18">
    <cfRule type="cellIs" dxfId="234" priority="493" operator="equal">
      <formula>"Muy Alta"</formula>
    </cfRule>
    <cfRule type="cellIs" dxfId="233" priority="494" operator="equal">
      <formula>"Alta"</formula>
    </cfRule>
    <cfRule type="cellIs" dxfId="232" priority="495" operator="equal">
      <formula>"Media"</formula>
    </cfRule>
    <cfRule type="cellIs" dxfId="231" priority="496" operator="equal">
      <formula>"Baja"</formula>
    </cfRule>
    <cfRule type="cellIs" dxfId="230" priority="497" operator="equal">
      <formula>"Muy Baja"</formula>
    </cfRule>
  </conditionalFormatting>
  <conditionalFormatting sqref="L12 L18 L24 L30 L36 L42 L48 L54 L60 L66">
    <cfRule type="cellIs" dxfId="229" priority="488" operator="equal">
      <formula>"Catastrófico"</formula>
    </cfRule>
    <cfRule type="cellIs" dxfId="228" priority="489" operator="equal">
      <formula>"Mayor"</formula>
    </cfRule>
    <cfRule type="cellIs" dxfId="227" priority="490" operator="equal">
      <formula>"Moderado"</formula>
    </cfRule>
    <cfRule type="cellIs" dxfId="226" priority="491" operator="equal">
      <formula>"Menor"</formula>
    </cfRule>
    <cfRule type="cellIs" dxfId="225" priority="492" operator="equal">
      <formula>"Leve"</formula>
    </cfRule>
  </conditionalFormatting>
  <conditionalFormatting sqref="N12">
    <cfRule type="cellIs" dxfId="224" priority="484" operator="equal">
      <formula>"Extremo"</formula>
    </cfRule>
    <cfRule type="cellIs" dxfId="223" priority="485" operator="equal">
      <formula>"Alto"</formula>
    </cfRule>
    <cfRule type="cellIs" dxfId="222" priority="486" operator="equal">
      <formula>"Moderado"</formula>
    </cfRule>
    <cfRule type="cellIs" dxfId="221" priority="487" operator="equal">
      <formula>"Bajo"</formula>
    </cfRule>
  </conditionalFormatting>
  <conditionalFormatting sqref="Y12:Y17">
    <cfRule type="cellIs" dxfId="220" priority="479" operator="equal">
      <formula>"Muy Alta"</formula>
    </cfRule>
    <cfRule type="cellIs" dxfId="219" priority="480" operator="equal">
      <formula>"Alta"</formula>
    </cfRule>
    <cfRule type="cellIs" dxfId="218" priority="481" operator="equal">
      <formula>"Media"</formula>
    </cfRule>
    <cfRule type="cellIs" dxfId="217" priority="482" operator="equal">
      <formula>"Baja"</formula>
    </cfRule>
    <cfRule type="cellIs" dxfId="216" priority="483" operator="equal">
      <formula>"Muy Baja"</formula>
    </cfRule>
  </conditionalFormatting>
  <conditionalFormatting sqref="AA12:AA17">
    <cfRule type="cellIs" dxfId="215" priority="474" operator="equal">
      <formula>"Catastrófico"</formula>
    </cfRule>
    <cfRule type="cellIs" dxfId="214" priority="475" operator="equal">
      <formula>"Mayor"</formula>
    </cfRule>
    <cfRule type="cellIs" dxfId="213" priority="476" operator="equal">
      <formula>"Moderado"</formula>
    </cfRule>
    <cfRule type="cellIs" dxfId="212" priority="477" operator="equal">
      <formula>"Menor"</formula>
    </cfRule>
    <cfRule type="cellIs" dxfId="211" priority="478" operator="equal">
      <formula>"Leve"</formula>
    </cfRule>
  </conditionalFormatting>
  <conditionalFormatting sqref="AC12:AC17">
    <cfRule type="cellIs" dxfId="210" priority="470" operator="equal">
      <formula>"Extremo"</formula>
    </cfRule>
    <cfRule type="cellIs" dxfId="209" priority="471" operator="equal">
      <formula>"Alto"</formula>
    </cfRule>
    <cfRule type="cellIs" dxfId="208" priority="472" operator="equal">
      <formula>"Moderado"</formula>
    </cfRule>
    <cfRule type="cellIs" dxfId="207" priority="473" operator="equal">
      <formula>"Bajo"</formula>
    </cfRule>
  </conditionalFormatting>
  <conditionalFormatting sqref="H60">
    <cfRule type="cellIs" dxfId="206" priority="227" operator="equal">
      <formula>"Muy Alta"</formula>
    </cfRule>
    <cfRule type="cellIs" dxfId="205" priority="228" operator="equal">
      <formula>"Alta"</formula>
    </cfRule>
    <cfRule type="cellIs" dxfId="204" priority="229" operator="equal">
      <formula>"Media"</formula>
    </cfRule>
    <cfRule type="cellIs" dxfId="203" priority="230" operator="equal">
      <formula>"Baja"</formula>
    </cfRule>
    <cfRule type="cellIs" dxfId="202" priority="231" operator="equal">
      <formula>"Muy Baja"</formula>
    </cfRule>
  </conditionalFormatting>
  <conditionalFormatting sqref="N18">
    <cfRule type="cellIs" dxfId="201" priority="414" operator="equal">
      <formula>"Extremo"</formula>
    </cfRule>
    <cfRule type="cellIs" dxfId="200" priority="415" operator="equal">
      <formula>"Alto"</formula>
    </cfRule>
    <cfRule type="cellIs" dxfId="199" priority="416" operator="equal">
      <formula>"Moderado"</formula>
    </cfRule>
    <cfRule type="cellIs" dxfId="198" priority="417" operator="equal">
      <formula>"Bajo"</formula>
    </cfRule>
  </conditionalFormatting>
  <conditionalFormatting sqref="Y18:Y23">
    <cfRule type="cellIs" dxfId="197" priority="409" operator="equal">
      <formula>"Muy Alta"</formula>
    </cfRule>
    <cfRule type="cellIs" dxfId="196" priority="410" operator="equal">
      <formula>"Alta"</formula>
    </cfRule>
    <cfRule type="cellIs" dxfId="195" priority="411" operator="equal">
      <formula>"Media"</formula>
    </cfRule>
    <cfRule type="cellIs" dxfId="194" priority="412" operator="equal">
      <formula>"Baja"</formula>
    </cfRule>
    <cfRule type="cellIs" dxfId="193" priority="413" operator="equal">
      <formula>"Muy Baja"</formula>
    </cfRule>
  </conditionalFormatting>
  <conditionalFormatting sqref="AA18:AA23">
    <cfRule type="cellIs" dxfId="192" priority="404" operator="equal">
      <formula>"Catastrófico"</formula>
    </cfRule>
    <cfRule type="cellIs" dxfId="191" priority="405" operator="equal">
      <formula>"Mayor"</formula>
    </cfRule>
    <cfRule type="cellIs" dxfId="190" priority="406" operator="equal">
      <formula>"Moderado"</formula>
    </cfRule>
    <cfRule type="cellIs" dxfId="189" priority="407" operator="equal">
      <formula>"Menor"</formula>
    </cfRule>
    <cfRule type="cellIs" dxfId="188" priority="408" operator="equal">
      <formula>"Leve"</formula>
    </cfRule>
  </conditionalFormatting>
  <conditionalFormatting sqref="AC18:AC23">
    <cfRule type="cellIs" dxfId="187" priority="400" operator="equal">
      <formula>"Extremo"</formula>
    </cfRule>
    <cfRule type="cellIs" dxfId="186" priority="401" operator="equal">
      <formula>"Alto"</formula>
    </cfRule>
    <cfRule type="cellIs" dxfId="185" priority="402" operator="equal">
      <formula>"Moderado"</formula>
    </cfRule>
    <cfRule type="cellIs" dxfId="184" priority="403" operator="equal">
      <formula>"Bajo"</formula>
    </cfRule>
  </conditionalFormatting>
  <conditionalFormatting sqref="H24">
    <cfRule type="cellIs" dxfId="183" priority="395" operator="equal">
      <formula>"Muy Alta"</formula>
    </cfRule>
    <cfRule type="cellIs" dxfId="182" priority="396" operator="equal">
      <formula>"Alta"</formula>
    </cfRule>
    <cfRule type="cellIs" dxfId="181" priority="397" operator="equal">
      <formula>"Media"</formula>
    </cfRule>
    <cfRule type="cellIs" dxfId="180" priority="398" operator="equal">
      <formula>"Baja"</formula>
    </cfRule>
    <cfRule type="cellIs" dxfId="179" priority="399" operator="equal">
      <formula>"Muy Baja"</formula>
    </cfRule>
  </conditionalFormatting>
  <conditionalFormatting sqref="N24">
    <cfRule type="cellIs" dxfId="178" priority="386" operator="equal">
      <formula>"Extremo"</formula>
    </cfRule>
    <cfRule type="cellIs" dxfId="177" priority="387" operator="equal">
      <formula>"Alto"</formula>
    </cfRule>
    <cfRule type="cellIs" dxfId="176" priority="388" operator="equal">
      <formula>"Moderado"</formula>
    </cfRule>
    <cfRule type="cellIs" dxfId="175" priority="389" operator="equal">
      <formula>"Bajo"</formula>
    </cfRule>
  </conditionalFormatting>
  <conditionalFormatting sqref="Y24:Y29">
    <cfRule type="cellIs" dxfId="174" priority="381" operator="equal">
      <formula>"Muy Alta"</formula>
    </cfRule>
    <cfRule type="cellIs" dxfId="173" priority="382" operator="equal">
      <formula>"Alta"</formula>
    </cfRule>
    <cfRule type="cellIs" dxfId="172" priority="383" operator="equal">
      <formula>"Media"</formula>
    </cfRule>
    <cfRule type="cellIs" dxfId="171" priority="384" operator="equal">
      <formula>"Baja"</formula>
    </cfRule>
    <cfRule type="cellIs" dxfId="170" priority="385" operator="equal">
      <formula>"Muy Baja"</formula>
    </cfRule>
  </conditionalFormatting>
  <conditionalFormatting sqref="AA24:AA29">
    <cfRule type="cellIs" dxfId="169" priority="376" operator="equal">
      <formula>"Catastrófico"</formula>
    </cfRule>
    <cfRule type="cellIs" dxfId="168" priority="377" operator="equal">
      <formula>"Mayor"</formula>
    </cfRule>
    <cfRule type="cellIs" dxfId="167" priority="378" operator="equal">
      <formula>"Moderado"</formula>
    </cfRule>
    <cfRule type="cellIs" dxfId="166" priority="379" operator="equal">
      <formula>"Menor"</formula>
    </cfRule>
    <cfRule type="cellIs" dxfId="165" priority="380" operator="equal">
      <formula>"Leve"</formula>
    </cfRule>
  </conditionalFormatting>
  <conditionalFormatting sqref="AC24:AC29">
    <cfRule type="cellIs" dxfId="164" priority="372" operator="equal">
      <formula>"Extremo"</formula>
    </cfRule>
    <cfRule type="cellIs" dxfId="163" priority="373" operator="equal">
      <formula>"Alto"</formula>
    </cfRule>
    <cfRule type="cellIs" dxfId="162" priority="374" operator="equal">
      <formula>"Moderado"</formula>
    </cfRule>
    <cfRule type="cellIs" dxfId="161" priority="375" operator="equal">
      <formula>"Bajo"</formula>
    </cfRule>
  </conditionalFormatting>
  <conditionalFormatting sqref="H30">
    <cfRule type="cellIs" dxfId="160" priority="367" operator="equal">
      <formula>"Muy Alta"</formula>
    </cfRule>
    <cfRule type="cellIs" dxfId="159" priority="368" operator="equal">
      <formula>"Alta"</formula>
    </cfRule>
    <cfRule type="cellIs" dxfId="158" priority="369" operator="equal">
      <formula>"Media"</formula>
    </cfRule>
    <cfRule type="cellIs" dxfId="157" priority="370" operator="equal">
      <formula>"Baja"</formula>
    </cfRule>
    <cfRule type="cellIs" dxfId="156" priority="371" operator="equal">
      <formula>"Muy Baja"</formula>
    </cfRule>
  </conditionalFormatting>
  <conditionalFormatting sqref="N30">
    <cfRule type="cellIs" dxfId="155" priority="358" operator="equal">
      <formula>"Extremo"</formula>
    </cfRule>
    <cfRule type="cellIs" dxfId="154" priority="359" operator="equal">
      <formula>"Alto"</formula>
    </cfRule>
    <cfRule type="cellIs" dxfId="153" priority="360" operator="equal">
      <formula>"Moderado"</formula>
    </cfRule>
    <cfRule type="cellIs" dxfId="152" priority="361" operator="equal">
      <formula>"Bajo"</formula>
    </cfRule>
  </conditionalFormatting>
  <conditionalFormatting sqref="Y30:Y35">
    <cfRule type="cellIs" dxfId="151" priority="353" operator="equal">
      <formula>"Muy Alta"</formula>
    </cfRule>
    <cfRule type="cellIs" dxfId="150" priority="354" operator="equal">
      <formula>"Alta"</formula>
    </cfRule>
    <cfRule type="cellIs" dxfId="149" priority="355" operator="equal">
      <formula>"Media"</formula>
    </cfRule>
    <cfRule type="cellIs" dxfId="148" priority="356" operator="equal">
      <formula>"Baja"</formula>
    </cfRule>
    <cfRule type="cellIs" dxfId="147" priority="357" operator="equal">
      <formula>"Muy Baja"</formula>
    </cfRule>
  </conditionalFormatting>
  <conditionalFormatting sqref="AA30:AA35">
    <cfRule type="cellIs" dxfId="146" priority="348" operator="equal">
      <formula>"Catastrófico"</formula>
    </cfRule>
    <cfRule type="cellIs" dxfId="145" priority="349" operator="equal">
      <formula>"Mayor"</formula>
    </cfRule>
    <cfRule type="cellIs" dxfId="144" priority="350" operator="equal">
      <formula>"Moderado"</formula>
    </cfRule>
    <cfRule type="cellIs" dxfId="143" priority="351" operator="equal">
      <formula>"Menor"</formula>
    </cfRule>
    <cfRule type="cellIs" dxfId="142" priority="352" operator="equal">
      <formula>"Leve"</formula>
    </cfRule>
  </conditionalFormatting>
  <conditionalFormatting sqref="AC30:AC35">
    <cfRule type="cellIs" dxfId="141" priority="344" operator="equal">
      <formula>"Extremo"</formula>
    </cfRule>
    <cfRule type="cellIs" dxfId="140" priority="345" operator="equal">
      <formula>"Alto"</formula>
    </cfRule>
    <cfRule type="cellIs" dxfId="139" priority="346" operator="equal">
      <formula>"Moderado"</formula>
    </cfRule>
    <cfRule type="cellIs" dxfId="138" priority="347" operator="equal">
      <formula>"Bajo"</formula>
    </cfRule>
  </conditionalFormatting>
  <conditionalFormatting sqref="H36">
    <cfRule type="cellIs" dxfId="137" priority="339" operator="equal">
      <formula>"Muy Alta"</formula>
    </cfRule>
    <cfRule type="cellIs" dxfId="136" priority="340" operator="equal">
      <formula>"Alta"</formula>
    </cfRule>
    <cfRule type="cellIs" dxfId="135" priority="341" operator="equal">
      <formula>"Media"</formula>
    </cfRule>
    <cfRule type="cellIs" dxfId="134" priority="342" operator="equal">
      <formula>"Baja"</formula>
    </cfRule>
    <cfRule type="cellIs" dxfId="133" priority="343" operator="equal">
      <formula>"Muy Baja"</formula>
    </cfRule>
  </conditionalFormatting>
  <conditionalFormatting sqref="N36">
    <cfRule type="cellIs" dxfId="132" priority="330" operator="equal">
      <formula>"Extremo"</formula>
    </cfRule>
    <cfRule type="cellIs" dxfId="131" priority="331" operator="equal">
      <formula>"Alto"</formula>
    </cfRule>
    <cfRule type="cellIs" dxfId="130" priority="332" operator="equal">
      <formula>"Moderado"</formula>
    </cfRule>
    <cfRule type="cellIs" dxfId="129" priority="333" operator="equal">
      <formula>"Bajo"</formula>
    </cfRule>
  </conditionalFormatting>
  <conditionalFormatting sqref="Y36:Y41">
    <cfRule type="cellIs" dxfId="128" priority="325" operator="equal">
      <formula>"Muy Alta"</formula>
    </cfRule>
    <cfRule type="cellIs" dxfId="127" priority="326" operator="equal">
      <formula>"Alta"</formula>
    </cfRule>
    <cfRule type="cellIs" dxfId="126" priority="327" operator="equal">
      <formula>"Media"</formula>
    </cfRule>
    <cfRule type="cellIs" dxfId="125" priority="328" operator="equal">
      <formula>"Baja"</formula>
    </cfRule>
    <cfRule type="cellIs" dxfId="124" priority="329" operator="equal">
      <formula>"Muy Baja"</formula>
    </cfRule>
  </conditionalFormatting>
  <conditionalFormatting sqref="AA36:AA41">
    <cfRule type="cellIs" dxfId="123" priority="320" operator="equal">
      <formula>"Catastrófico"</formula>
    </cfRule>
    <cfRule type="cellIs" dxfId="122" priority="321" operator="equal">
      <formula>"Mayor"</formula>
    </cfRule>
    <cfRule type="cellIs" dxfId="121" priority="322" operator="equal">
      <formula>"Moderado"</formula>
    </cfRule>
    <cfRule type="cellIs" dxfId="120" priority="323" operator="equal">
      <formula>"Menor"</formula>
    </cfRule>
    <cfRule type="cellIs" dxfId="119" priority="324" operator="equal">
      <formula>"Leve"</formula>
    </cfRule>
  </conditionalFormatting>
  <conditionalFormatting sqref="AC36:AC41">
    <cfRule type="cellIs" dxfId="118" priority="316" operator="equal">
      <formula>"Extremo"</formula>
    </cfRule>
    <cfRule type="cellIs" dxfId="117" priority="317" operator="equal">
      <formula>"Alto"</formula>
    </cfRule>
    <cfRule type="cellIs" dxfId="116" priority="318" operator="equal">
      <formula>"Moderado"</formula>
    </cfRule>
    <cfRule type="cellIs" dxfId="115" priority="319" operator="equal">
      <formula>"Bajo"</formula>
    </cfRule>
  </conditionalFormatting>
  <conditionalFormatting sqref="H42">
    <cfRule type="cellIs" dxfId="114" priority="311" operator="equal">
      <formula>"Muy Alta"</formula>
    </cfRule>
    <cfRule type="cellIs" dxfId="113" priority="312" operator="equal">
      <formula>"Alta"</formula>
    </cfRule>
    <cfRule type="cellIs" dxfId="112" priority="313" operator="equal">
      <formula>"Media"</formula>
    </cfRule>
    <cfRule type="cellIs" dxfId="111" priority="314" operator="equal">
      <formula>"Baja"</formula>
    </cfRule>
    <cfRule type="cellIs" dxfId="110" priority="315" operator="equal">
      <formula>"Muy Baja"</formula>
    </cfRule>
  </conditionalFormatting>
  <conditionalFormatting sqref="N42">
    <cfRule type="cellIs" dxfId="109" priority="302" operator="equal">
      <formula>"Extremo"</formula>
    </cfRule>
    <cfRule type="cellIs" dxfId="108" priority="303" operator="equal">
      <formula>"Alto"</formula>
    </cfRule>
    <cfRule type="cellIs" dxfId="107" priority="304" operator="equal">
      <formula>"Moderado"</formula>
    </cfRule>
    <cfRule type="cellIs" dxfId="106" priority="305" operator="equal">
      <formula>"Bajo"</formula>
    </cfRule>
  </conditionalFormatting>
  <conditionalFormatting sqref="Y42:Y47">
    <cfRule type="cellIs" dxfId="105" priority="297" operator="equal">
      <formula>"Muy Alta"</formula>
    </cfRule>
    <cfRule type="cellIs" dxfId="104" priority="298" operator="equal">
      <formula>"Alta"</formula>
    </cfRule>
    <cfRule type="cellIs" dxfId="103" priority="299" operator="equal">
      <formula>"Media"</formula>
    </cfRule>
    <cfRule type="cellIs" dxfId="102" priority="300" operator="equal">
      <formula>"Baja"</formula>
    </cfRule>
    <cfRule type="cellIs" dxfId="101" priority="301" operator="equal">
      <formula>"Muy Baja"</formula>
    </cfRule>
  </conditionalFormatting>
  <conditionalFormatting sqref="AA42:AA47">
    <cfRule type="cellIs" dxfId="100" priority="292" operator="equal">
      <formula>"Catastrófico"</formula>
    </cfRule>
    <cfRule type="cellIs" dxfId="99" priority="293" operator="equal">
      <formula>"Mayor"</formula>
    </cfRule>
    <cfRule type="cellIs" dxfId="98" priority="294" operator="equal">
      <formula>"Moderado"</formula>
    </cfRule>
    <cfRule type="cellIs" dxfId="97" priority="295" operator="equal">
      <formula>"Menor"</formula>
    </cfRule>
    <cfRule type="cellIs" dxfId="96" priority="296" operator="equal">
      <formula>"Leve"</formula>
    </cfRule>
  </conditionalFormatting>
  <conditionalFormatting sqref="AC42:AC47">
    <cfRule type="cellIs" dxfId="95" priority="288" operator="equal">
      <formula>"Extremo"</formula>
    </cfRule>
    <cfRule type="cellIs" dxfId="94" priority="289" operator="equal">
      <formula>"Alto"</formula>
    </cfRule>
    <cfRule type="cellIs" dxfId="93" priority="290" operator="equal">
      <formula>"Moderado"</formula>
    </cfRule>
    <cfRule type="cellIs" dxfId="92" priority="291" operator="equal">
      <formula>"Bajo"</formula>
    </cfRule>
  </conditionalFormatting>
  <conditionalFormatting sqref="H48">
    <cfRule type="cellIs" dxfId="91" priority="283" operator="equal">
      <formula>"Muy Alta"</formula>
    </cfRule>
    <cfRule type="cellIs" dxfId="90" priority="284" operator="equal">
      <formula>"Alta"</formula>
    </cfRule>
    <cfRule type="cellIs" dxfId="89" priority="285" operator="equal">
      <formula>"Media"</formula>
    </cfRule>
    <cfRule type="cellIs" dxfId="88" priority="286" operator="equal">
      <formula>"Baja"</formula>
    </cfRule>
    <cfRule type="cellIs" dxfId="87" priority="287" operator="equal">
      <formula>"Muy Baja"</formula>
    </cfRule>
  </conditionalFormatting>
  <conditionalFormatting sqref="N48">
    <cfRule type="cellIs" dxfId="86" priority="274" operator="equal">
      <formula>"Extremo"</formula>
    </cfRule>
    <cfRule type="cellIs" dxfId="85" priority="275" operator="equal">
      <formula>"Alto"</formula>
    </cfRule>
    <cfRule type="cellIs" dxfId="84" priority="276" operator="equal">
      <formula>"Moderado"</formula>
    </cfRule>
    <cfRule type="cellIs" dxfId="83" priority="277" operator="equal">
      <formula>"Bajo"</formula>
    </cfRule>
  </conditionalFormatting>
  <conditionalFormatting sqref="Y48:Y53">
    <cfRule type="cellIs" dxfId="82" priority="269" operator="equal">
      <formula>"Muy Alta"</formula>
    </cfRule>
    <cfRule type="cellIs" dxfId="81" priority="270" operator="equal">
      <formula>"Alta"</formula>
    </cfRule>
    <cfRule type="cellIs" dxfId="80" priority="271" operator="equal">
      <formula>"Media"</formula>
    </cfRule>
    <cfRule type="cellIs" dxfId="79" priority="272" operator="equal">
      <formula>"Baja"</formula>
    </cfRule>
    <cfRule type="cellIs" dxfId="78" priority="273" operator="equal">
      <formula>"Muy Baja"</formula>
    </cfRule>
  </conditionalFormatting>
  <conditionalFormatting sqref="AA48:AA53">
    <cfRule type="cellIs" dxfId="77" priority="264" operator="equal">
      <formula>"Catastrófico"</formula>
    </cfRule>
    <cfRule type="cellIs" dxfId="76" priority="265" operator="equal">
      <formula>"Mayor"</formula>
    </cfRule>
    <cfRule type="cellIs" dxfId="75" priority="266" operator="equal">
      <formula>"Moderado"</formula>
    </cfRule>
    <cfRule type="cellIs" dxfId="74" priority="267" operator="equal">
      <formula>"Menor"</formula>
    </cfRule>
    <cfRule type="cellIs" dxfId="73" priority="268" operator="equal">
      <formula>"Leve"</formula>
    </cfRule>
  </conditionalFormatting>
  <conditionalFormatting sqref="AC48:AC53">
    <cfRule type="cellIs" dxfId="72" priority="260" operator="equal">
      <formula>"Extremo"</formula>
    </cfRule>
    <cfRule type="cellIs" dxfId="71" priority="261" operator="equal">
      <formula>"Alto"</formula>
    </cfRule>
    <cfRule type="cellIs" dxfId="70" priority="262" operator="equal">
      <formula>"Moderado"</formula>
    </cfRule>
    <cfRule type="cellIs" dxfId="69" priority="263" operator="equal">
      <formula>"Bajo"</formula>
    </cfRule>
  </conditionalFormatting>
  <conditionalFormatting sqref="H54">
    <cfRule type="cellIs" dxfId="68" priority="255" operator="equal">
      <formula>"Muy Alta"</formula>
    </cfRule>
    <cfRule type="cellIs" dxfId="67" priority="256" operator="equal">
      <formula>"Alta"</formula>
    </cfRule>
    <cfRule type="cellIs" dxfId="66" priority="257" operator="equal">
      <formula>"Media"</formula>
    </cfRule>
    <cfRule type="cellIs" dxfId="65" priority="258" operator="equal">
      <formula>"Baja"</formula>
    </cfRule>
    <cfRule type="cellIs" dxfId="64" priority="259" operator="equal">
      <formula>"Muy Baja"</formula>
    </cfRule>
  </conditionalFormatting>
  <conditionalFormatting sqref="N54">
    <cfRule type="cellIs" dxfId="63" priority="246" operator="equal">
      <formula>"Extremo"</formula>
    </cfRule>
    <cfRule type="cellIs" dxfId="62" priority="247" operator="equal">
      <formula>"Alto"</formula>
    </cfRule>
    <cfRule type="cellIs" dxfId="61" priority="248" operator="equal">
      <formula>"Moderado"</formula>
    </cfRule>
    <cfRule type="cellIs" dxfId="60" priority="249" operator="equal">
      <formula>"Bajo"</formula>
    </cfRule>
  </conditionalFormatting>
  <conditionalFormatting sqref="Y54:Y59">
    <cfRule type="cellIs" dxfId="59" priority="241" operator="equal">
      <formula>"Muy Alta"</formula>
    </cfRule>
    <cfRule type="cellIs" dxfId="58" priority="242" operator="equal">
      <formula>"Alta"</formula>
    </cfRule>
    <cfRule type="cellIs" dxfId="57" priority="243" operator="equal">
      <formula>"Media"</formula>
    </cfRule>
    <cfRule type="cellIs" dxfId="56" priority="244" operator="equal">
      <formula>"Baja"</formula>
    </cfRule>
    <cfRule type="cellIs" dxfId="55" priority="245" operator="equal">
      <formula>"Muy Baja"</formula>
    </cfRule>
  </conditionalFormatting>
  <conditionalFormatting sqref="AA54:AA59">
    <cfRule type="cellIs" dxfId="54" priority="236" operator="equal">
      <formula>"Catastrófico"</formula>
    </cfRule>
    <cfRule type="cellIs" dxfId="53" priority="237" operator="equal">
      <formula>"Mayor"</formula>
    </cfRule>
    <cfRule type="cellIs" dxfId="52" priority="238" operator="equal">
      <formula>"Moderado"</formula>
    </cfRule>
    <cfRule type="cellIs" dxfId="51" priority="239" operator="equal">
      <formula>"Menor"</formula>
    </cfRule>
    <cfRule type="cellIs" dxfId="50" priority="240" operator="equal">
      <formula>"Leve"</formula>
    </cfRule>
  </conditionalFormatting>
  <conditionalFormatting sqref="AC54:AC59">
    <cfRule type="cellIs" dxfId="49" priority="232" operator="equal">
      <formula>"Extremo"</formula>
    </cfRule>
    <cfRule type="cellIs" dxfId="48" priority="233" operator="equal">
      <formula>"Alto"</formula>
    </cfRule>
    <cfRule type="cellIs" dxfId="47" priority="234" operator="equal">
      <formula>"Moderado"</formula>
    </cfRule>
    <cfRule type="cellIs" dxfId="46" priority="235" operator="equal">
      <formula>"Bajo"</formula>
    </cfRule>
  </conditionalFormatting>
  <conditionalFormatting sqref="N60">
    <cfRule type="cellIs" dxfId="45" priority="218" operator="equal">
      <formula>"Extremo"</formula>
    </cfRule>
    <cfRule type="cellIs" dxfId="44" priority="219" operator="equal">
      <formula>"Alto"</formula>
    </cfRule>
    <cfRule type="cellIs" dxfId="43" priority="220" operator="equal">
      <formula>"Moderado"</formula>
    </cfRule>
    <cfRule type="cellIs" dxfId="42" priority="221" operator="equal">
      <formula>"Bajo"</formula>
    </cfRule>
  </conditionalFormatting>
  <conditionalFormatting sqref="Y60:Y65">
    <cfRule type="cellIs" dxfId="41" priority="213" operator="equal">
      <formula>"Muy Alta"</formula>
    </cfRule>
    <cfRule type="cellIs" dxfId="40" priority="214" operator="equal">
      <formula>"Alta"</formula>
    </cfRule>
    <cfRule type="cellIs" dxfId="39" priority="215" operator="equal">
      <formula>"Media"</formula>
    </cfRule>
    <cfRule type="cellIs" dxfId="38" priority="216" operator="equal">
      <formula>"Baja"</formula>
    </cfRule>
    <cfRule type="cellIs" dxfId="37" priority="217" operator="equal">
      <formula>"Muy Baja"</formula>
    </cfRule>
  </conditionalFormatting>
  <conditionalFormatting sqref="AA60:AA65">
    <cfRule type="cellIs" dxfId="36" priority="208" operator="equal">
      <formula>"Catastrófico"</formula>
    </cfRule>
    <cfRule type="cellIs" dxfId="35" priority="209" operator="equal">
      <formula>"Mayor"</formula>
    </cfRule>
    <cfRule type="cellIs" dxfId="34" priority="210" operator="equal">
      <formula>"Moderado"</formula>
    </cfRule>
    <cfRule type="cellIs" dxfId="33" priority="211" operator="equal">
      <formula>"Menor"</formula>
    </cfRule>
    <cfRule type="cellIs" dxfId="32" priority="212" operator="equal">
      <formula>"Leve"</formula>
    </cfRule>
  </conditionalFormatting>
  <conditionalFormatting sqref="AC60:AC65">
    <cfRule type="cellIs" dxfId="31" priority="204" operator="equal">
      <formula>"Extremo"</formula>
    </cfRule>
    <cfRule type="cellIs" dxfId="30" priority="205" operator="equal">
      <formula>"Alto"</formula>
    </cfRule>
    <cfRule type="cellIs" dxfId="29" priority="206" operator="equal">
      <formula>"Moderado"</formula>
    </cfRule>
    <cfRule type="cellIs" dxfId="28" priority="207" operator="equal">
      <formula>"Bajo"</formula>
    </cfRule>
  </conditionalFormatting>
  <conditionalFormatting sqref="H66">
    <cfRule type="cellIs" dxfId="27" priority="199" operator="equal">
      <formula>"Muy Alta"</formula>
    </cfRule>
    <cfRule type="cellIs" dxfId="26" priority="200" operator="equal">
      <formula>"Alta"</formula>
    </cfRule>
    <cfRule type="cellIs" dxfId="25" priority="201" operator="equal">
      <formula>"Media"</formula>
    </cfRule>
    <cfRule type="cellIs" dxfId="24" priority="202" operator="equal">
      <formula>"Baja"</formula>
    </cfRule>
    <cfRule type="cellIs" dxfId="23" priority="203" operator="equal">
      <formula>"Muy Baja"</formula>
    </cfRule>
  </conditionalFormatting>
  <conditionalFormatting sqref="N66">
    <cfRule type="cellIs" dxfId="22" priority="190" operator="equal">
      <formula>"Extremo"</formula>
    </cfRule>
    <cfRule type="cellIs" dxfId="21" priority="191" operator="equal">
      <formula>"Alto"</formula>
    </cfRule>
    <cfRule type="cellIs" dxfId="20" priority="192" operator="equal">
      <formula>"Moderado"</formula>
    </cfRule>
    <cfRule type="cellIs" dxfId="19" priority="193" operator="equal">
      <formula>"Bajo"</formula>
    </cfRule>
  </conditionalFormatting>
  <conditionalFormatting sqref="Y66:Y71">
    <cfRule type="cellIs" dxfId="18" priority="185" operator="equal">
      <formula>"Muy Alta"</formula>
    </cfRule>
    <cfRule type="cellIs" dxfId="17" priority="186" operator="equal">
      <formula>"Alta"</formula>
    </cfRule>
    <cfRule type="cellIs" dxfId="16" priority="187" operator="equal">
      <formula>"Media"</formula>
    </cfRule>
    <cfRule type="cellIs" dxfId="15" priority="188" operator="equal">
      <formula>"Baja"</formula>
    </cfRule>
    <cfRule type="cellIs" dxfId="14" priority="189" operator="equal">
      <formula>"Muy Baja"</formula>
    </cfRule>
  </conditionalFormatting>
  <conditionalFormatting sqref="AA66:AA71">
    <cfRule type="cellIs" dxfId="13" priority="180" operator="equal">
      <formula>"Catastrófico"</formula>
    </cfRule>
    <cfRule type="cellIs" dxfId="12" priority="181" operator="equal">
      <formula>"Mayor"</formula>
    </cfRule>
    <cfRule type="cellIs" dxfId="11" priority="182" operator="equal">
      <formula>"Moderado"</formula>
    </cfRule>
    <cfRule type="cellIs" dxfId="10" priority="183" operator="equal">
      <formula>"Menor"</formula>
    </cfRule>
    <cfRule type="cellIs" dxfId="9" priority="184" operator="equal">
      <formula>"Leve"</formula>
    </cfRule>
  </conditionalFormatting>
  <conditionalFormatting sqref="AC66:AC71">
    <cfRule type="cellIs" dxfId="8" priority="176" operator="equal">
      <formula>"Extremo"</formula>
    </cfRule>
    <cfRule type="cellIs" dxfId="7" priority="177" operator="equal">
      <formula>"Alto"</formula>
    </cfRule>
    <cfRule type="cellIs" dxfId="6" priority="178" operator="equal">
      <formula>"Moderado"</formula>
    </cfRule>
    <cfRule type="cellIs" dxfId="5" priority="179" operator="equal">
      <formula>"Bajo"</formula>
    </cfRule>
  </conditionalFormatting>
  <conditionalFormatting sqref="K12:K71">
    <cfRule type="containsText" dxfId="4" priority="175" operator="containsText" text="❌">
      <formula>NOT(ISERROR(SEARCH("❌",K12)))</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200-000000000000}">
          <x14:formula1>
            <xm:f>'Opciones Tratamiento'!$B$9:$B$10</xm:f>
          </x14:formula1>
          <xm:sqref>AK12:AK13 AK15:AK16 AK18:AK19 AK21:AK22 AK24:AK25 AK27:AK28 AK30:AK31 AK33:AK34 AK36:AK37 AK39:AK40 AK42:AK43 AK45:AK46 AK48:AK49 AK51:AK52 AK54:AK55 AK57:AK58 AK60:AK61 AK63:AK64 AK66:AK67 AK69:AK70</xm:sqref>
        </x14:dataValidation>
        <x14:dataValidation type="list" allowBlank="1" showInputMessage="1" showErrorMessage="1" xr:uid="{00000000-0002-0000-0200-000001000000}">
          <x14:formula1>
            <xm:f>'Tabla Valoración controles'!$D$4:$D$6</xm:f>
          </x14:formula1>
          <xm:sqref>R12:R71</xm:sqref>
        </x14:dataValidation>
        <x14:dataValidation type="list" allowBlank="1" showInputMessage="1" showErrorMessage="1" xr:uid="{00000000-0002-0000-0200-000002000000}">
          <x14:formula1>
            <xm:f>'Tabla Valoración controles'!$D$7:$D$8</xm:f>
          </x14:formula1>
          <xm:sqref>S12:S71</xm:sqref>
        </x14:dataValidation>
        <x14:dataValidation type="list" allowBlank="1" showInputMessage="1" showErrorMessage="1" xr:uid="{00000000-0002-0000-0200-000003000000}">
          <x14:formula1>
            <xm:f>'Tabla Valoración controles'!$D$9:$D$10</xm:f>
          </x14:formula1>
          <xm:sqref>U12:U71</xm:sqref>
        </x14:dataValidation>
        <x14:dataValidation type="list" allowBlank="1" showInputMessage="1" showErrorMessage="1" xr:uid="{00000000-0002-0000-0200-000004000000}">
          <x14:formula1>
            <xm:f>'Tabla Valoración controles'!$D$11:$D$12</xm:f>
          </x14:formula1>
          <xm:sqref>V12:V71</xm:sqref>
        </x14:dataValidation>
        <x14:dataValidation type="list" allowBlank="1" showInputMessage="1" showErrorMessage="1" xr:uid="{00000000-0002-0000-0200-000005000000}">
          <x14:formula1>
            <xm:f>'Tabla Valoración controles'!$D$13:$D$14</xm:f>
          </x14:formula1>
          <xm:sqref>W12:W71</xm:sqref>
        </x14:dataValidation>
        <x14:dataValidation type="list" allowBlank="1" showInputMessage="1" showErrorMessage="1" xr:uid="{00000000-0002-0000-0200-000006000000}">
          <x14:formula1>
            <xm:f>'Opciones Tratamiento'!$B$13:$B$19</xm:f>
          </x14:formula1>
          <xm:sqref>F12:F71</xm:sqref>
        </x14:dataValidation>
        <x14:dataValidation type="list" allowBlank="1" showInputMessage="1" showErrorMessage="1" xr:uid="{00000000-0002-0000-0200-000007000000}">
          <x14:formula1>
            <xm:f>'Opciones Tratamiento'!$E$2:$E$4</xm:f>
          </x14:formula1>
          <xm:sqref>B12:B71</xm:sqref>
        </x14:dataValidation>
        <x14:dataValidation type="list" allowBlank="1" showInputMessage="1" showErrorMessage="1" xr:uid="{00000000-0002-0000-0200-000008000000}">
          <x14:formula1>
            <xm:f>'Opciones Tratamiento'!$B$2:$B$5</xm:f>
          </x14:formula1>
          <xm:sqref>AD12:AD71</xm:sqref>
        </x14:dataValidation>
        <x14:dataValidation type="list" allowBlank="1" showInputMessage="1" showErrorMessage="1" xr:uid="{00000000-0002-0000-0200-000009000000}">
          <x14:formula1>
            <xm:f>'Tabla Impacto'!$F$210:$F$221</xm:f>
          </x14:formula1>
          <xm:sqref>J12:J71</xm:sqref>
        </x14:dataValidation>
        <x14:dataValidation type="custom" allowBlank="1" showInputMessage="1" showErrorMessage="1" error="Recuerde que las acciones se generan bajo la medida de mitigar el riesgo" xr:uid="{00000000-0002-0000-0200-00000A000000}">
          <x14:formula1>
            <xm:f>IF(OR(AD12='Opciones Tratamiento'!$B$2,AD12='Opciones Tratamiento'!$B$3,AD12='Opciones Tratamiento'!$B$4),ISBLANK(AD12),ISTEXT(AD12))</xm:f>
          </x14:formula1>
          <xm:sqref>AE12:AE71</xm:sqref>
        </x14:dataValidation>
        <x14:dataValidation type="custom" allowBlank="1" showInputMessage="1" showErrorMessage="1" error="Recuerde que las acciones se generan bajo la medida de mitigar el riesgo" xr:uid="{00000000-0002-0000-0200-00000B000000}">
          <x14:formula1>
            <xm:f>IF(OR(AD12='Opciones Tratamiento'!$B$2,AD12='Opciones Tratamiento'!$B$3,AD12='Opciones Tratamiento'!$B$4),ISBLANK(AD12),ISTEXT(AD12))</xm:f>
          </x14:formula1>
          <xm:sqref>AF12:AF71</xm:sqref>
        </x14:dataValidation>
        <x14:dataValidation type="custom" allowBlank="1" showInputMessage="1" showErrorMessage="1" error="Recuerde que las acciones se generan bajo la medida de mitigar el riesgo" xr:uid="{00000000-0002-0000-0200-00000C000000}">
          <x14:formula1>
            <xm:f>IF(OR(AD12='Opciones Tratamiento'!$B$2,AD12='Opciones Tratamiento'!$B$3,AD12='Opciones Tratamiento'!$B$4),ISBLANK(AD12),ISTEXT(AD12))</xm:f>
          </x14:formula1>
          <xm:sqref>AG12:AH71</xm:sqref>
        </x14:dataValidation>
        <x14:dataValidation type="custom" allowBlank="1" showInputMessage="1" showErrorMessage="1" error="Recuerde que las acciones se generan bajo la medida de mitigar el riesgo" xr:uid="{00000000-0002-0000-0200-00000D000000}">
          <x14:formula1>
            <xm:f>IF(OR(AD12='Opciones Tratamiento'!$B$2,AD12='Opciones Tratamiento'!$B$3,AD12='Opciones Tratamiento'!$B$4),ISBLANK(AD12),ISTEXT(AD12))</xm:f>
          </x14:formula1>
          <xm:sqref>AI12:AI71</xm:sqref>
        </x14:dataValidation>
        <x14:dataValidation type="custom" allowBlank="1" showInputMessage="1" showErrorMessage="1" error="Recuerde que las acciones se generan bajo la medida de mitigar el riesgo" xr:uid="{00000000-0002-0000-0200-00000E000000}">
          <x14:formula1>
            <xm:f>IF(OR(AD12='Opciones Tratamiento'!$B$2,AD12='Opciones Tratamiento'!$B$3,AD12='Opciones Tratamiento'!$B$4),ISBLANK(AD12),ISTEXT(AD12))</xm:f>
          </x14:formula1>
          <xm:sqref>AJ12:AJ71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AB20" sqref="AB20:AC21"/>
    </sheetView>
  </sheetViews>
  <sheetFormatPr defaultColWidth="11.42578125" defaultRowHeight="15"/>
  <cols>
    <col min="2" max="39" width="5.7109375" customWidth="1"/>
    <col min="41" max="46" width="5.7109375" customWidth="1"/>
  </cols>
  <sheetData>
    <row r="1" spans="1:99">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c r="A2" s="83"/>
      <c r="B2" s="496" t="s">
        <v>165</v>
      </c>
      <c r="C2" s="496"/>
      <c r="D2" s="496"/>
      <c r="E2" s="496"/>
      <c r="F2" s="496"/>
      <c r="G2" s="496"/>
      <c r="H2" s="496"/>
      <c r="I2" s="496"/>
      <c r="J2" s="464" t="s">
        <v>23</v>
      </c>
      <c r="K2" s="464"/>
      <c r="L2" s="464"/>
      <c r="M2" s="464"/>
      <c r="N2" s="464"/>
      <c r="O2" s="464"/>
      <c r="P2" s="464"/>
      <c r="Q2" s="464"/>
      <c r="R2" s="464"/>
      <c r="S2" s="464"/>
      <c r="T2" s="464"/>
      <c r="U2" s="464"/>
      <c r="V2" s="464"/>
      <c r="W2" s="464"/>
      <c r="X2" s="464"/>
      <c r="Y2" s="464"/>
      <c r="Z2" s="464"/>
      <c r="AA2" s="464"/>
      <c r="AB2" s="464"/>
      <c r="AC2" s="464"/>
      <c r="AD2" s="464"/>
      <c r="AE2" s="464"/>
      <c r="AF2" s="464"/>
      <c r="AG2" s="464"/>
      <c r="AH2" s="464"/>
      <c r="AI2" s="464"/>
      <c r="AJ2" s="464"/>
      <c r="AK2" s="464"/>
      <c r="AL2" s="464"/>
      <c r="AM2" s="464"/>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c r="A3" s="83"/>
      <c r="B3" s="496"/>
      <c r="C3" s="496"/>
      <c r="D3" s="496"/>
      <c r="E3" s="496"/>
      <c r="F3" s="496"/>
      <c r="G3" s="496"/>
      <c r="H3" s="496"/>
      <c r="I3" s="496"/>
      <c r="J3" s="464"/>
      <c r="K3" s="464"/>
      <c r="L3" s="464"/>
      <c r="M3" s="464"/>
      <c r="N3" s="464"/>
      <c r="O3" s="464"/>
      <c r="P3" s="464"/>
      <c r="Q3" s="464"/>
      <c r="R3" s="464"/>
      <c r="S3" s="464"/>
      <c r="T3" s="464"/>
      <c r="U3" s="464"/>
      <c r="V3" s="464"/>
      <c r="W3" s="464"/>
      <c r="X3" s="464"/>
      <c r="Y3" s="464"/>
      <c r="Z3" s="464"/>
      <c r="AA3" s="464"/>
      <c r="AB3" s="464"/>
      <c r="AC3" s="464"/>
      <c r="AD3" s="464"/>
      <c r="AE3" s="464"/>
      <c r="AF3" s="464"/>
      <c r="AG3" s="464"/>
      <c r="AH3" s="464"/>
      <c r="AI3" s="464"/>
      <c r="AJ3" s="464"/>
      <c r="AK3" s="464"/>
      <c r="AL3" s="464"/>
      <c r="AM3" s="464"/>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c r="A4" s="83"/>
      <c r="B4" s="496"/>
      <c r="C4" s="496"/>
      <c r="D4" s="496"/>
      <c r="E4" s="496"/>
      <c r="F4" s="496"/>
      <c r="G4" s="496"/>
      <c r="H4" s="496"/>
      <c r="I4" s="496"/>
      <c r="J4" s="464"/>
      <c r="K4" s="464"/>
      <c r="L4" s="464"/>
      <c r="M4" s="464"/>
      <c r="N4" s="464"/>
      <c r="O4" s="464"/>
      <c r="P4" s="464"/>
      <c r="Q4" s="464"/>
      <c r="R4" s="464"/>
      <c r="S4" s="464"/>
      <c r="T4" s="464"/>
      <c r="U4" s="464"/>
      <c r="V4" s="464"/>
      <c r="W4" s="464"/>
      <c r="X4" s="464"/>
      <c r="Y4" s="464"/>
      <c r="Z4" s="464"/>
      <c r="AA4" s="464"/>
      <c r="AB4" s="464"/>
      <c r="AC4" s="464"/>
      <c r="AD4" s="464"/>
      <c r="AE4" s="464"/>
      <c r="AF4" s="464"/>
      <c r="AG4" s="464"/>
      <c r="AH4" s="464"/>
      <c r="AI4" s="464"/>
      <c r="AJ4" s="464"/>
      <c r="AK4" s="464"/>
      <c r="AL4" s="464"/>
      <c r="AM4" s="464"/>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c r="A6" s="83"/>
      <c r="B6" s="411" t="s">
        <v>166</v>
      </c>
      <c r="C6" s="411"/>
      <c r="D6" s="412"/>
      <c r="E6" s="449" t="s">
        <v>167</v>
      </c>
      <c r="F6" s="450"/>
      <c r="G6" s="450"/>
      <c r="H6" s="450"/>
      <c r="I6" s="451"/>
      <c r="J6" s="460" t="str">
        <f>IF(AND('Mapa de Riesgos'!$H$12="Muy Alta",'Mapa de Riesgos'!$L$12="Leve"),CONCATENATE("R",'Mapa de Riesgos'!$A$12),"")</f>
        <v/>
      </c>
      <c r="K6" s="461"/>
      <c r="L6" s="461" t="str">
        <f>IF(AND('Mapa de Riesgos'!$H$18="Muy Alta",'Mapa de Riesgos'!$L$18="Leve"),CONCATENATE("R",'Mapa de Riesgos'!$A$18),"")</f>
        <v/>
      </c>
      <c r="M6" s="461"/>
      <c r="N6" s="461" t="str">
        <f>IF(AND('Mapa de Riesgos'!$H$24="Muy Alta",'Mapa de Riesgos'!$L$24="Leve"),CONCATENATE("R",'Mapa de Riesgos'!$A$24),"")</f>
        <v/>
      </c>
      <c r="O6" s="463"/>
      <c r="P6" s="460" t="str">
        <f>IF(AND('Mapa de Riesgos'!$H$12="Muy Alta",'Mapa de Riesgos'!$L$12="Menor"),CONCATENATE("R",'Mapa de Riesgos'!$A$12),"")</f>
        <v/>
      </c>
      <c r="Q6" s="461"/>
      <c r="R6" s="461" t="str">
        <f>IF(AND('Mapa de Riesgos'!$H$18="Muy Alta",'Mapa de Riesgos'!$L$18="Menor"),CONCATENATE("R",'Mapa de Riesgos'!$A$18),"")</f>
        <v/>
      </c>
      <c r="S6" s="461"/>
      <c r="T6" s="461" t="str">
        <f>IF(AND('Mapa de Riesgos'!$H$24="Muy Alta",'Mapa de Riesgos'!$L$24="Menor"),CONCATENATE("R",'Mapa de Riesgos'!$A$24),"")</f>
        <v/>
      </c>
      <c r="U6" s="463"/>
      <c r="V6" s="460" t="str">
        <f>IF(AND('Mapa de Riesgos'!$H$12="Muy Alta",'Mapa de Riesgos'!$L$12="Moderado"),CONCATENATE("R",'Mapa de Riesgos'!$A$12),"")</f>
        <v/>
      </c>
      <c r="W6" s="461"/>
      <c r="X6" s="461" t="str">
        <f>IF(AND('Mapa de Riesgos'!$H$18="Muy Alta",'Mapa de Riesgos'!$L$18="Moderado"),CONCATENATE("R",'Mapa de Riesgos'!$A$18),"")</f>
        <v/>
      </c>
      <c r="Y6" s="461"/>
      <c r="Z6" s="461" t="str">
        <f>IF(AND('Mapa de Riesgos'!$H$24="Muy Alta",'Mapa de Riesgos'!$L$24="Moderado"),CONCATENATE("R",'Mapa de Riesgos'!$A$24),"")</f>
        <v/>
      </c>
      <c r="AA6" s="463"/>
      <c r="AB6" s="460" t="str">
        <f>IF(AND('Mapa de Riesgos'!$H$12="Muy Alta",'Mapa de Riesgos'!$L$12="Mayor"),CONCATENATE("R",'Mapa de Riesgos'!$A$12),"")</f>
        <v/>
      </c>
      <c r="AC6" s="461"/>
      <c r="AD6" s="461" t="str">
        <f>IF(AND('Mapa de Riesgos'!$H$18="Muy Alta",'Mapa de Riesgos'!$L$18="Mayor"),CONCATENATE("R",'Mapa de Riesgos'!$A$18),"")</f>
        <v/>
      </c>
      <c r="AE6" s="461"/>
      <c r="AF6" s="461" t="str">
        <f>IF(AND('Mapa de Riesgos'!$H$24="Muy Alta",'Mapa de Riesgos'!$L$24="Mayor"),CONCATENATE("R",'Mapa de Riesgos'!$A$24),"")</f>
        <v/>
      </c>
      <c r="AG6" s="463"/>
      <c r="AH6" s="475" t="str">
        <f>IF(AND('Mapa de Riesgos'!$H$12="Muy Alta",'Mapa de Riesgos'!$L$12="Catastrófico"),CONCATENATE("R",'Mapa de Riesgos'!$A$12),"")</f>
        <v/>
      </c>
      <c r="AI6" s="476"/>
      <c r="AJ6" s="476" t="str">
        <f>IF(AND('Mapa de Riesgos'!$H$18="Muy Alta",'Mapa de Riesgos'!$L$18="Catastrófico"),CONCATENATE("R",'Mapa de Riesgos'!$A$18),"")</f>
        <v/>
      </c>
      <c r="AK6" s="476"/>
      <c r="AL6" s="476" t="str">
        <f>IF(AND('Mapa de Riesgos'!$H$24="Muy Alta",'Mapa de Riesgos'!$L$24="Catastrófico"),CONCATENATE("R",'Mapa de Riesgos'!$A$24),"")</f>
        <v/>
      </c>
      <c r="AM6" s="477"/>
      <c r="AO6" s="413" t="s">
        <v>168</v>
      </c>
      <c r="AP6" s="414"/>
      <c r="AQ6" s="414"/>
      <c r="AR6" s="414"/>
      <c r="AS6" s="414"/>
      <c r="AT6" s="415"/>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c r="A7" s="83"/>
      <c r="B7" s="411"/>
      <c r="C7" s="411"/>
      <c r="D7" s="412"/>
      <c r="E7" s="452"/>
      <c r="F7" s="453"/>
      <c r="G7" s="453"/>
      <c r="H7" s="453"/>
      <c r="I7" s="454"/>
      <c r="J7" s="462"/>
      <c r="K7" s="458"/>
      <c r="L7" s="458"/>
      <c r="M7" s="458"/>
      <c r="N7" s="458"/>
      <c r="O7" s="459"/>
      <c r="P7" s="462"/>
      <c r="Q7" s="458"/>
      <c r="R7" s="458"/>
      <c r="S7" s="458"/>
      <c r="T7" s="458"/>
      <c r="U7" s="459"/>
      <c r="V7" s="462"/>
      <c r="W7" s="458"/>
      <c r="X7" s="458"/>
      <c r="Y7" s="458"/>
      <c r="Z7" s="458"/>
      <c r="AA7" s="459"/>
      <c r="AB7" s="462"/>
      <c r="AC7" s="458"/>
      <c r="AD7" s="458"/>
      <c r="AE7" s="458"/>
      <c r="AF7" s="458"/>
      <c r="AG7" s="459"/>
      <c r="AH7" s="469"/>
      <c r="AI7" s="470"/>
      <c r="AJ7" s="470"/>
      <c r="AK7" s="470"/>
      <c r="AL7" s="470"/>
      <c r="AM7" s="471"/>
      <c r="AN7" s="83"/>
      <c r="AO7" s="416"/>
      <c r="AP7" s="417"/>
      <c r="AQ7" s="417"/>
      <c r="AR7" s="417"/>
      <c r="AS7" s="417"/>
      <c r="AT7" s="418"/>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c r="A8" s="83"/>
      <c r="B8" s="411"/>
      <c r="C8" s="411"/>
      <c r="D8" s="412"/>
      <c r="E8" s="452"/>
      <c r="F8" s="453"/>
      <c r="G8" s="453"/>
      <c r="H8" s="453"/>
      <c r="I8" s="454"/>
      <c r="J8" s="462" t="str">
        <f>IF(AND('Mapa de Riesgos'!$H$30="Muy Alta",'Mapa de Riesgos'!$L$30="Leve"),CONCATENATE("R",'Mapa de Riesgos'!$A$30),"")</f>
        <v/>
      </c>
      <c r="K8" s="458"/>
      <c r="L8" s="458" t="str">
        <f>IF(AND('Mapa de Riesgos'!$H$36="Muy Alta",'Mapa de Riesgos'!$L$36="Leve"),CONCATENATE("R",'Mapa de Riesgos'!$A$36),"")</f>
        <v/>
      </c>
      <c r="M8" s="458"/>
      <c r="N8" s="458" t="str">
        <f>IF(AND('Mapa de Riesgos'!$H$42="Muy Alta",'Mapa de Riesgos'!$L$42="Leve"),CONCATENATE("R",'Mapa de Riesgos'!$A$42),"")</f>
        <v/>
      </c>
      <c r="O8" s="459"/>
      <c r="P8" s="462" t="str">
        <f>IF(AND('Mapa de Riesgos'!$H$30="Muy Alta",'Mapa de Riesgos'!$L$30="Menor"),CONCATENATE("R",'Mapa de Riesgos'!$A$30),"")</f>
        <v/>
      </c>
      <c r="Q8" s="458"/>
      <c r="R8" s="458" t="str">
        <f>IF(AND('Mapa de Riesgos'!$H$36="Muy Alta",'Mapa de Riesgos'!$L$36="Menor"),CONCATENATE("R",'Mapa de Riesgos'!$A$36),"")</f>
        <v/>
      </c>
      <c r="S8" s="458"/>
      <c r="T8" s="458" t="str">
        <f>IF(AND('Mapa de Riesgos'!$H$42="Muy Alta",'Mapa de Riesgos'!$L$42="Menor"),CONCATENATE("R",'Mapa de Riesgos'!$A$42),"")</f>
        <v/>
      </c>
      <c r="U8" s="459"/>
      <c r="V8" s="462" t="str">
        <f>IF(AND('Mapa de Riesgos'!$H$30="Muy Alta",'Mapa de Riesgos'!$L$30="Moderado"),CONCATENATE("R",'Mapa de Riesgos'!$A$30),"")</f>
        <v/>
      </c>
      <c r="W8" s="458"/>
      <c r="X8" s="458" t="str">
        <f>IF(AND('Mapa de Riesgos'!$H$36="Muy Alta",'Mapa de Riesgos'!$L$36="Moderado"),CONCATENATE("R",'Mapa de Riesgos'!$A$36),"")</f>
        <v/>
      </c>
      <c r="Y8" s="458"/>
      <c r="Z8" s="458" t="str">
        <f>IF(AND('Mapa de Riesgos'!$H$42="Muy Alta",'Mapa de Riesgos'!$L$42="Moderado"),CONCATENATE("R",'Mapa de Riesgos'!$A$42),"")</f>
        <v/>
      </c>
      <c r="AA8" s="459"/>
      <c r="AB8" s="462" t="str">
        <f>IF(AND('Mapa de Riesgos'!$H$30="Muy Alta",'Mapa de Riesgos'!$L$30="Mayor"),CONCATENATE("R",'Mapa de Riesgos'!$A$30),"")</f>
        <v/>
      </c>
      <c r="AC8" s="458"/>
      <c r="AD8" s="458" t="str">
        <f>IF(AND('Mapa de Riesgos'!$H$36="Muy Alta",'Mapa de Riesgos'!$L$36="Mayor"),CONCATENATE("R",'Mapa de Riesgos'!$A$36),"")</f>
        <v/>
      </c>
      <c r="AE8" s="458"/>
      <c r="AF8" s="458" t="str">
        <f>IF(AND('Mapa de Riesgos'!$H$42="Muy Alta",'Mapa de Riesgos'!$L$42="Mayor"),CONCATENATE("R",'Mapa de Riesgos'!$A$42),"")</f>
        <v/>
      </c>
      <c r="AG8" s="459"/>
      <c r="AH8" s="469" t="str">
        <f>IF(AND('Mapa de Riesgos'!$H$30="Muy Alta",'Mapa de Riesgos'!$L$30="Catastrófico"),CONCATENATE("R",'Mapa de Riesgos'!$A$30),"")</f>
        <v/>
      </c>
      <c r="AI8" s="470"/>
      <c r="AJ8" s="470" t="str">
        <f>IF(AND('Mapa de Riesgos'!$H$36="Muy Alta",'Mapa de Riesgos'!$L$36="Catastrófico"),CONCATENATE("R",'Mapa de Riesgos'!$A$36),"")</f>
        <v/>
      </c>
      <c r="AK8" s="470"/>
      <c r="AL8" s="470" t="str">
        <f>IF(AND('Mapa de Riesgos'!$H$42="Muy Alta",'Mapa de Riesgos'!$L$42="Catastrófico"),CONCATENATE("R",'Mapa de Riesgos'!$A$42),"")</f>
        <v/>
      </c>
      <c r="AM8" s="471"/>
      <c r="AN8" s="83"/>
      <c r="AO8" s="416"/>
      <c r="AP8" s="417"/>
      <c r="AQ8" s="417"/>
      <c r="AR8" s="417"/>
      <c r="AS8" s="417"/>
      <c r="AT8" s="418"/>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c r="A9" s="83"/>
      <c r="B9" s="411"/>
      <c r="C9" s="411"/>
      <c r="D9" s="412"/>
      <c r="E9" s="452"/>
      <c r="F9" s="453"/>
      <c r="G9" s="453"/>
      <c r="H9" s="453"/>
      <c r="I9" s="454"/>
      <c r="J9" s="462"/>
      <c r="K9" s="458"/>
      <c r="L9" s="458"/>
      <c r="M9" s="458"/>
      <c r="N9" s="458"/>
      <c r="O9" s="459"/>
      <c r="P9" s="462"/>
      <c r="Q9" s="458"/>
      <c r="R9" s="458"/>
      <c r="S9" s="458"/>
      <c r="T9" s="458"/>
      <c r="U9" s="459"/>
      <c r="V9" s="462"/>
      <c r="W9" s="458"/>
      <c r="X9" s="458"/>
      <c r="Y9" s="458"/>
      <c r="Z9" s="458"/>
      <c r="AA9" s="459"/>
      <c r="AB9" s="462"/>
      <c r="AC9" s="458"/>
      <c r="AD9" s="458"/>
      <c r="AE9" s="458"/>
      <c r="AF9" s="458"/>
      <c r="AG9" s="459"/>
      <c r="AH9" s="469"/>
      <c r="AI9" s="470"/>
      <c r="AJ9" s="470"/>
      <c r="AK9" s="470"/>
      <c r="AL9" s="470"/>
      <c r="AM9" s="471"/>
      <c r="AN9" s="83"/>
      <c r="AO9" s="416"/>
      <c r="AP9" s="417"/>
      <c r="AQ9" s="417"/>
      <c r="AR9" s="417"/>
      <c r="AS9" s="417"/>
      <c r="AT9" s="418"/>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c r="A10" s="83"/>
      <c r="B10" s="411"/>
      <c r="C10" s="411"/>
      <c r="D10" s="412"/>
      <c r="E10" s="452"/>
      <c r="F10" s="453"/>
      <c r="G10" s="453"/>
      <c r="H10" s="453"/>
      <c r="I10" s="454"/>
      <c r="J10" s="462" t="str">
        <f>IF(AND('Mapa de Riesgos'!$H$48="Muy Alta",'Mapa de Riesgos'!$L$48="Leve"),CONCATENATE("R",'Mapa de Riesgos'!$A$48),"")</f>
        <v/>
      </c>
      <c r="K10" s="458"/>
      <c r="L10" s="458" t="str">
        <f>IF(AND('Mapa de Riesgos'!$H$54="Muy Alta",'Mapa de Riesgos'!$L$54="Leve"),CONCATENATE("R",'Mapa de Riesgos'!$A$54),"")</f>
        <v/>
      </c>
      <c r="M10" s="458"/>
      <c r="N10" s="458" t="str">
        <f>IF(AND('Mapa de Riesgos'!$H$60="Muy Alta",'Mapa de Riesgos'!$L$60="Leve"),CONCATENATE("R",'Mapa de Riesgos'!$A$60),"")</f>
        <v/>
      </c>
      <c r="O10" s="459"/>
      <c r="P10" s="462" t="str">
        <f>IF(AND('Mapa de Riesgos'!$H$48="Muy Alta",'Mapa de Riesgos'!$L$48="Menor"),CONCATENATE("R",'Mapa de Riesgos'!$A$48),"")</f>
        <v/>
      </c>
      <c r="Q10" s="458"/>
      <c r="R10" s="458" t="str">
        <f>IF(AND('Mapa de Riesgos'!$H$54="Muy Alta",'Mapa de Riesgos'!$L$54="Menor"),CONCATENATE("R",'Mapa de Riesgos'!$A$54),"")</f>
        <v/>
      </c>
      <c r="S10" s="458"/>
      <c r="T10" s="458" t="str">
        <f>IF(AND('Mapa de Riesgos'!$H$60="Muy Alta",'Mapa de Riesgos'!$L$60="Menor"),CONCATENATE("R",'Mapa de Riesgos'!$A$60),"")</f>
        <v/>
      </c>
      <c r="U10" s="459"/>
      <c r="V10" s="462" t="str">
        <f>IF(AND('Mapa de Riesgos'!$H$48="Muy Alta",'Mapa de Riesgos'!$L$48="Moderado"),CONCATENATE("R",'Mapa de Riesgos'!$A$48),"")</f>
        <v/>
      </c>
      <c r="W10" s="458"/>
      <c r="X10" s="458" t="str">
        <f>IF(AND('Mapa de Riesgos'!$H$54="Muy Alta",'Mapa de Riesgos'!$L$54="Moderado"),CONCATENATE("R",'Mapa de Riesgos'!$A$54),"")</f>
        <v/>
      </c>
      <c r="Y10" s="458"/>
      <c r="Z10" s="458" t="str">
        <f>IF(AND('Mapa de Riesgos'!$H$60="Muy Alta",'Mapa de Riesgos'!$L$60="Moderado"),CONCATENATE("R",'Mapa de Riesgos'!$A$60),"")</f>
        <v/>
      </c>
      <c r="AA10" s="459"/>
      <c r="AB10" s="462" t="str">
        <f>IF(AND('Mapa de Riesgos'!$H$48="Muy Alta",'Mapa de Riesgos'!$L$48="Mayor"),CONCATENATE("R",'Mapa de Riesgos'!$A$48),"")</f>
        <v/>
      </c>
      <c r="AC10" s="458"/>
      <c r="AD10" s="458" t="str">
        <f>IF(AND('Mapa de Riesgos'!$H$54="Muy Alta",'Mapa de Riesgos'!$L$54="Mayor"),CONCATENATE("R",'Mapa de Riesgos'!$A$54),"")</f>
        <v/>
      </c>
      <c r="AE10" s="458"/>
      <c r="AF10" s="458" t="str">
        <f>IF(AND('Mapa de Riesgos'!$H$60="Muy Alta",'Mapa de Riesgos'!$L$60="Mayor"),CONCATENATE("R",'Mapa de Riesgos'!$A$60),"")</f>
        <v/>
      </c>
      <c r="AG10" s="459"/>
      <c r="AH10" s="469" t="str">
        <f>IF(AND('Mapa de Riesgos'!$H$48="Muy Alta",'Mapa de Riesgos'!$L$48="Catastrófico"),CONCATENATE("R",'Mapa de Riesgos'!$A$48),"")</f>
        <v/>
      </c>
      <c r="AI10" s="470"/>
      <c r="AJ10" s="470" t="str">
        <f>IF(AND('Mapa de Riesgos'!$H$54="Muy Alta",'Mapa de Riesgos'!$L$54="Catastrófico"),CONCATENATE("R",'Mapa de Riesgos'!$A$54),"")</f>
        <v/>
      </c>
      <c r="AK10" s="470"/>
      <c r="AL10" s="470" t="str">
        <f>IF(AND('Mapa de Riesgos'!$H$60="Muy Alta",'Mapa de Riesgos'!$L$60="Catastrófico"),CONCATENATE("R",'Mapa de Riesgos'!$A$60),"")</f>
        <v/>
      </c>
      <c r="AM10" s="471"/>
      <c r="AN10" s="83"/>
      <c r="AO10" s="416"/>
      <c r="AP10" s="417"/>
      <c r="AQ10" s="417"/>
      <c r="AR10" s="417"/>
      <c r="AS10" s="417"/>
      <c r="AT10" s="418"/>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c r="A11" s="83"/>
      <c r="B11" s="411"/>
      <c r="C11" s="411"/>
      <c r="D11" s="412"/>
      <c r="E11" s="452"/>
      <c r="F11" s="453"/>
      <c r="G11" s="453"/>
      <c r="H11" s="453"/>
      <c r="I11" s="454"/>
      <c r="J11" s="462"/>
      <c r="K11" s="458"/>
      <c r="L11" s="458"/>
      <c r="M11" s="458"/>
      <c r="N11" s="458"/>
      <c r="O11" s="459"/>
      <c r="P11" s="462"/>
      <c r="Q11" s="458"/>
      <c r="R11" s="458"/>
      <c r="S11" s="458"/>
      <c r="T11" s="458"/>
      <c r="U11" s="459"/>
      <c r="V11" s="462"/>
      <c r="W11" s="458"/>
      <c r="X11" s="458"/>
      <c r="Y11" s="458"/>
      <c r="Z11" s="458"/>
      <c r="AA11" s="459"/>
      <c r="AB11" s="462"/>
      <c r="AC11" s="458"/>
      <c r="AD11" s="458"/>
      <c r="AE11" s="458"/>
      <c r="AF11" s="458"/>
      <c r="AG11" s="459"/>
      <c r="AH11" s="469"/>
      <c r="AI11" s="470"/>
      <c r="AJ11" s="470"/>
      <c r="AK11" s="470"/>
      <c r="AL11" s="470"/>
      <c r="AM11" s="471"/>
      <c r="AN11" s="83"/>
      <c r="AO11" s="416"/>
      <c r="AP11" s="417"/>
      <c r="AQ11" s="417"/>
      <c r="AR11" s="417"/>
      <c r="AS11" s="417"/>
      <c r="AT11" s="418"/>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c r="A12" s="83"/>
      <c r="B12" s="411"/>
      <c r="C12" s="411"/>
      <c r="D12" s="412"/>
      <c r="E12" s="452"/>
      <c r="F12" s="453"/>
      <c r="G12" s="453"/>
      <c r="H12" s="453"/>
      <c r="I12" s="454"/>
      <c r="J12" s="462" t="str">
        <f>IF(AND('Mapa de Riesgos'!$H$66="Muy Alta",'Mapa de Riesgos'!$L$66="Leve"),CONCATENATE("R",'Mapa de Riesgos'!$A$66),"")</f>
        <v/>
      </c>
      <c r="K12" s="458"/>
      <c r="L12" s="458" t="str">
        <f>IF(AND('Mapa de Riesgos'!$H$72="Muy Alta",'Mapa de Riesgos'!$L$72="Leve"),CONCATENATE("R",'Mapa de Riesgos'!$A$72),"")</f>
        <v/>
      </c>
      <c r="M12" s="458"/>
      <c r="N12" s="458" t="str">
        <f>IF(AND('Mapa de Riesgos'!$H$78="Muy Alta",'Mapa de Riesgos'!$L$78="Leve"),CONCATENATE("R",'Mapa de Riesgos'!$A$78),"")</f>
        <v/>
      </c>
      <c r="O12" s="459"/>
      <c r="P12" s="462" t="str">
        <f>IF(AND('Mapa de Riesgos'!$H$66="Muy Alta",'Mapa de Riesgos'!$L$66="Menor"),CONCATENATE("R",'Mapa de Riesgos'!$A$66),"")</f>
        <v/>
      </c>
      <c r="Q12" s="458"/>
      <c r="R12" s="458" t="str">
        <f>IF(AND('Mapa de Riesgos'!$H$72="Muy Alta",'Mapa de Riesgos'!$L$72="Menor"),CONCATENATE("R",'Mapa de Riesgos'!$A$72),"")</f>
        <v/>
      </c>
      <c r="S12" s="458"/>
      <c r="T12" s="458" t="str">
        <f>IF(AND('Mapa de Riesgos'!$H$78="Muy Alta",'Mapa de Riesgos'!$L$78="Menor"),CONCATENATE("R",'Mapa de Riesgos'!$A$78),"")</f>
        <v/>
      </c>
      <c r="U12" s="459"/>
      <c r="V12" s="462" t="str">
        <f>IF(AND('Mapa de Riesgos'!$H$66="Muy Alta",'Mapa de Riesgos'!$L$66="Moderado"),CONCATENATE("R",'Mapa de Riesgos'!$A$66),"")</f>
        <v/>
      </c>
      <c r="W12" s="458"/>
      <c r="X12" s="458" t="str">
        <f>IF(AND('Mapa de Riesgos'!$H$72="Muy Alta",'Mapa de Riesgos'!$L$72="Moderado"),CONCATENATE("R",'Mapa de Riesgos'!$A$72),"")</f>
        <v/>
      </c>
      <c r="Y12" s="458"/>
      <c r="Z12" s="458" t="str">
        <f>IF(AND('Mapa de Riesgos'!$H$78="Muy Alta",'Mapa de Riesgos'!$L$78="Moderado"),CONCATENATE("R",'Mapa de Riesgos'!$A$78),"")</f>
        <v/>
      </c>
      <c r="AA12" s="459"/>
      <c r="AB12" s="462" t="str">
        <f>IF(AND('Mapa de Riesgos'!$H$66="Muy Alta",'Mapa de Riesgos'!$L$66="Mayor"),CONCATENATE("R",'Mapa de Riesgos'!$A$66),"")</f>
        <v/>
      </c>
      <c r="AC12" s="458"/>
      <c r="AD12" s="458" t="str">
        <f>IF(AND('Mapa de Riesgos'!$H$72="Muy Alta",'Mapa de Riesgos'!$L$72="Mayor"),CONCATENATE("R",'Mapa de Riesgos'!$A$72),"")</f>
        <v/>
      </c>
      <c r="AE12" s="458"/>
      <c r="AF12" s="458" t="str">
        <f>IF(AND('Mapa de Riesgos'!$H$78="Muy Alta",'Mapa de Riesgos'!$L$78="Mayor"),CONCATENATE("R",'Mapa de Riesgos'!$A$78),"")</f>
        <v/>
      </c>
      <c r="AG12" s="459"/>
      <c r="AH12" s="469" t="str">
        <f>IF(AND('Mapa de Riesgos'!$H$66="Muy Alta",'Mapa de Riesgos'!$L$66="Catastrófico"),CONCATENATE("R",'Mapa de Riesgos'!$A$66),"")</f>
        <v/>
      </c>
      <c r="AI12" s="470"/>
      <c r="AJ12" s="470" t="str">
        <f>IF(AND('Mapa de Riesgos'!$H$72="Muy Alta",'Mapa de Riesgos'!$L$72="Catastrófico"),CONCATENATE("R",'Mapa de Riesgos'!$A$72),"")</f>
        <v/>
      </c>
      <c r="AK12" s="470"/>
      <c r="AL12" s="470" t="str">
        <f>IF(AND('Mapa de Riesgos'!$H$78="Muy Alta",'Mapa de Riesgos'!$L$78="Catastrófico"),CONCATENATE("R",'Mapa de Riesgos'!$A$78),"")</f>
        <v/>
      </c>
      <c r="AM12" s="471"/>
      <c r="AN12" s="83"/>
      <c r="AO12" s="416"/>
      <c r="AP12" s="417"/>
      <c r="AQ12" s="417"/>
      <c r="AR12" s="417"/>
      <c r="AS12" s="417"/>
      <c r="AT12" s="418"/>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c r="A13" s="83"/>
      <c r="B13" s="411"/>
      <c r="C13" s="411"/>
      <c r="D13" s="412"/>
      <c r="E13" s="455"/>
      <c r="F13" s="456"/>
      <c r="G13" s="456"/>
      <c r="H13" s="456"/>
      <c r="I13" s="457"/>
      <c r="J13" s="462"/>
      <c r="K13" s="458"/>
      <c r="L13" s="458"/>
      <c r="M13" s="458"/>
      <c r="N13" s="458"/>
      <c r="O13" s="459"/>
      <c r="P13" s="462"/>
      <c r="Q13" s="458"/>
      <c r="R13" s="458"/>
      <c r="S13" s="458"/>
      <c r="T13" s="458"/>
      <c r="U13" s="459"/>
      <c r="V13" s="462"/>
      <c r="W13" s="458"/>
      <c r="X13" s="458"/>
      <c r="Y13" s="458"/>
      <c r="Z13" s="458"/>
      <c r="AA13" s="459"/>
      <c r="AB13" s="462"/>
      <c r="AC13" s="458"/>
      <c r="AD13" s="458"/>
      <c r="AE13" s="458"/>
      <c r="AF13" s="458"/>
      <c r="AG13" s="459"/>
      <c r="AH13" s="472"/>
      <c r="AI13" s="473"/>
      <c r="AJ13" s="473"/>
      <c r="AK13" s="473"/>
      <c r="AL13" s="473"/>
      <c r="AM13" s="474"/>
      <c r="AN13" s="83"/>
      <c r="AO13" s="419"/>
      <c r="AP13" s="420"/>
      <c r="AQ13" s="420"/>
      <c r="AR13" s="420"/>
      <c r="AS13" s="420"/>
      <c r="AT13" s="421"/>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c r="A14" s="83"/>
      <c r="B14" s="411"/>
      <c r="C14" s="411"/>
      <c r="D14" s="412"/>
      <c r="E14" s="449" t="s">
        <v>169</v>
      </c>
      <c r="F14" s="450"/>
      <c r="G14" s="450"/>
      <c r="H14" s="450"/>
      <c r="I14" s="450"/>
      <c r="J14" s="484" t="str">
        <f>IF(AND('Mapa de Riesgos'!$H$12="Alta",'Mapa de Riesgos'!$L$12="Leve"),CONCATENATE("R",'Mapa de Riesgos'!$A$12),"")</f>
        <v/>
      </c>
      <c r="K14" s="485"/>
      <c r="L14" s="485" t="str">
        <f>IF(AND('Mapa de Riesgos'!$H$18="Alta",'Mapa de Riesgos'!$L$18="Leve"),CONCATENATE("R",'Mapa de Riesgos'!$A$18),"")</f>
        <v/>
      </c>
      <c r="M14" s="485"/>
      <c r="N14" s="485" t="str">
        <f>IF(AND('Mapa de Riesgos'!$H$24="Alta",'Mapa de Riesgos'!$L$24="Leve"),CONCATENATE("R",'Mapa de Riesgos'!$A$24),"")</f>
        <v/>
      </c>
      <c r="O14" s="486"/>
      <c r="P14" s="484" t="str">
        <f>IF(AND('Mapa de Riesgos'!$H$12="Alta",'Mapa de Riesgos'!$L$12="Menor"),CONCATENATE("R",'Mapa de Riesgos'!$A$12),"")</f>
        <v/>
      </c>
      <c r="Q14" s="485"/>
      <c r="R14" s="485" t="str">
        <f>IF(AND('Mapa de Riesgos'!$H$18="Alta",'Mapa de Riesgos'!$L$18="Menor"),CONCATENATE("R",'Mapa de Riesgos'!$A$18),"")</f>
        <v/>
      </c>
      <c r="S14" s="485"/>
      <c r="T14" s="485" t="str">
        <f>IF(AND('Mapa de Riesgos'!$H$24="Alta",'Mapa de Riesgos'!$L$24="Menor"),CONCATENATE("R",'Mapa de Riesgos'!$A$24),"")</f>
        <v/>
      </c>
      <c r="U14" s="486"/>
      <c r="V14" s="460" t="str">
        <f>IF(AND('Mapa de Riesgos'!$H$12="Alta",'Mapa de Riesgos'!$L$12="Moderado"),CONCATENATE("R",'Mapa de Riesgos'!$A$12),"")</f>
        <v/>
      </c>
      <c r="W14" s="461"/>
      <c r="X14" s="461" t="str">
        <f>IF(AND('Mapa de Riesgos'!$H$18="Alta",'Mapa de Riesgos'!$L$18="Moderado"),CONCATENATE("R",'Mapa de Riesgos'!$A$18),"")</f>
        <v/>
      </c>
      <c r="Y14" s="461"/>
      <c r="Z14" s="461" t="str">
        <f>IF(AND('Mapa de Riesgos'!$H$24="Alta",'Mapa de Riesgos'!$L$24="Moderado"),CONCATENATE("R",'Mapa de Riesgos'!$A$24),"")</f>
        <v/>
      </c>
      <c r="AA14" s="463"/>
      <c r="AB14" s="460" t="str">
        <f>IF(AND('Mapa de Riesgos'!$H$12="Alta",'Mapa de Riesgos'!$L$12="Mayor"),CONCATENATE("R",'Mapa de Riesgos'!$A$12),"")</f>
        <v/>
      </c>
      <c r="AC14" s="461"/>
      <c r="AD14" s="461" t="str">
        <f>IF(AND('Mapa de Riesgos'!$H$18="Alta",'Mapa de Riesgos'!$L$18="Mayor"),CONCATENATE("R",'Mapa de Riesgos'!$A$18),"")</f>
        <v/>
      </c>
      <c r="AE14" s="461"/>
      <c r="AF14" s="461" t="str">
        <f>IF(AND('Mapa de Riesgos'!$H$24="Alta",'Mapa de Riesgos'!$L$24="Mayor"),CONCATENATE("R",'Mapa de Riesgos'!$A$24),"")</f>
        <v/>
      </c>
      <c r="AG14" s="463"/>
      <c r="AH14" s="475" t="str">
        <f>IF(AND('Mapa de Riesgos'!$H$12="Alta",'Mapa de Riesgos'!$L$12="Catastrófico"),CONCATENATE("R",'Mapa de Riesgos'!$A$12),"")</f>
        <v/>
      </c>
      <c r="AI14" s="476"/>
      <c r="AJ14" s="476" t="str">
        <f>IF(AND('Mapa de Riesgos'!$H$18="Alta",'Mapa de Riesgos'!$L$18="Catastrófico"),CONCATENATE("R",'Mapa de Riesgos'!$A$18),"")</f>
        <v/>
      </c>
      <c r="AK14" s="476"/>
      <c r="AL14" s="476" t="str">
        <f>IF(AND('Mapa de Riesgos'!$H$24="Alta",'Mapa de Riesgos'!$L$24="Catastrófico"),CONCATENATE("R",'Mapa de Riesgos'!$A$24),"")</f>
        <v/>
      </c>
      <c r="AM14" s="477"/>
      <c r="AN14" s="83"/>
      <c r="AO14" s="422" t="s">
        <v>170</v>
      </c>
      <c r="AP14" s="423"/>
      <c r="AQ14" s="423"/>
      <c r="AR14" s="423"/>
      <c r="AS14" s="423"/>
      <c r="AT14" s="424"/>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c r="A15" s="83"/>
      <c r="B15" s="411"/>
      <c r="C15" s="411"/>
      <c r="D15" s="412"/>
      <c r="E15" s="452"/>
      <c r="F15" s="453"/>
      <c r="G15" s="453"/>
      <c r="H15" s="453"/>
      <c r="I15" s="453"/>
      <c r="J15" s="478"/>
      <c r="K15" s="479"/>
      <c r="L15" s="479"/>
      <c r="M15" s="479"/>
      <c r="N15" s="479"/>
      <c r="O15" s="480"/>
      <c r="P15" s="478"/>
      <c r="Q15" s="479"/>
      <c r="R15" s="479"/>
      <c r="S15" s="479"/>
      <c r="T15" s="479"/>
      <c r="U15" s="480"/>
      <c r="V15" s="462"/>
      <c r="W15" s="458"/>
      <c r="X15" s="458"/>
      <c r="Y15" s="458"/>
      <c r="Z15" s="458"/>
      <c r="AA15" s="459"/>
      <c r="AB15" s="462"/>
      <c r="AC15" s="458"/>
      <c r="AD15" s="458"/>
      <c r="AE15" s="458"/>
      <c r="AF15" s="458"/>
      <c r="AG15" s="459"/>
      <c r="AH15" s="469"/>
      <c r="AI15" s="470"/>
      <c r="AJ15" s="470"/>
      <c r="AK15" s="470"/>
      <c r="AL15" s="470"/>
      <c r="AM15" s="471"/>
      <c r="AN15" s="83"/>
      <c r="AO15" s="425"/>
      <c r="AP15" s="426"/>
      <c r="AQ15" s="426"/>
      <c r="AR15" s="426"/>
      <c r="AS15" s="426"/>
      <c r="AT15" s="427"/>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c r="A16" s="83"/>
      <c r="B16" s="411"/>
      <c r="C16" s="411"/>
      <c r="D16" s="412"/>
      <c r="E16" s="452"/>
      <c r="F16" s="453"/>
      <c r="G16" s="453"/>
      <c r="H16" s="453"/>
      <c r="I16" s="453"/>
      <c r="J16" s="478" t="str">
        <f>IF(AND('Mapa de Riesgos'!$H$30="Alta",'Mapa de Riesgos'!$L$30="Leve"),CONCATENATE("R",'Mapa de Riesgos'!$A$30),"")</f>
        <v/>
      </c>
      <c r="K16" s="479"/>
      <c r="L16" s="479" t="str">
        <f>IF(AND('Mapa de Riesgos'!$H$36="Alta",'Mapa de Riesgos'!$L$36="Leve"),CONCATENATE("R",'Mapa de Riesgos'!$A$36),"")</f>
        <v/>
      </c>
      <c r="M16" s="479"/>
      <c r="N16" s="479" t="str">
        <f>IF(AND('Mapa de Riesgos'!$H$42="Alta",'Mapa de Riesgos'!$L$42="Leve"),CONCATENATE("R",'Mapa de Riesgos'!$A$42),"")</f>
        <v/>
      </c>
      <c r="O16" s="480"/>
      <c r="P16" s="478" t="str">
        <f>IF(AND('Mapa de Riesgos'!$H$30="Alta",'Mapa de Riesgos'!$L$30="Menor"),CONCATENATE("R",'Mapa de Riesgos'!$A$30),"")</f>
        <v/>
      </c>
      <c r="Q16" s="479"/>
      <c r="R16" s="479" t="str">
        <f>IF(AND('Mapa de Riesgos'!$H$36="Alta",'Mapa de Riesgos'!$L$36="Menor"),CONCATENATE("R",'Mapa de Riesgos'!$A$36),"")</f>
        <v/>
      </c>
      <c r="S16" s="479"/>
      <c r="T16" s="479" t="str">
        <f>IF(AND('Mapa de Riesgos'!$H$42="Alta",'Mapa de Riesgos'!$L$42="Menor"),CONCATENATE("R",'Mapa de Riesgos'!$A$42),"")</f>
        <v/>
      </c>
      <c r="U16" s="480"/>
      <c r="V16" s="462" t="str">
        <f>IF(AND('Mapa de Riesgos'!$H$30="Alta",'Mapa de Riesgos'!$L$30="Moderado"),CONCATENATE("R",'Mapa de Riesgos'!$A$30),"")</f>
        <v/>
      </c>
      <c r="W16" s="458"/>
      <c r="X16" s="458" t="str">
        <f>IF(AND('Mapa de Riesgos'!$H$36="Alta",'Mapa de Riesgos'!$L$36="Moderado"),CONCATENATE("R",'Mapa de Riesgos'!$A$36),"")</f>
        <v/>
      </c>
      <c r="Y16" s="458"/>
      <c r="Z16" s="458" t="str">
        <f>IF(AND('Mapa de Riesgos'!$H$42="Alta",'Mapa de Riesgos'!$L$42="Moderado"),CONCATENATE("R",'Mapa de Riesgos'!$A$42),"")</f>
        <v/>
      </c>
      <c r="AA16" s="459"/>
      <c r="AB16" s="462" t="str">
        <f>IF(AND('Mapa de Riesgos'!$H$30="Alta",'Mapa de Riesgos'!$L$30="Mayor"),CONCATENATE("R",'Mapa de Riesgos'!$A$30),"")</f>
        <v/>
      </c>
      <c r="AC16" s="458"/>
      <c r="AD16" s="458" t="str">
        <f>IF(AND('Mapa de Riesgos'!$H$36="Alta",'Mapa de Riesgos'!$L$36="Mayor"),CONCATENATE("R",'Mapa de Riesgos'!$A$36),"")</f>
        <v/>
      </c>
      <c r="AE16" s="458"/>
      <c r="AF16" s="458" t="str">
        <f>IF(AND('Mapa de Riesgos'!$H$42="Alta",'Mapa de Riesgos'!$L$42="Mayor"),CONCATENATE("R",'Mapa de Riesgos'!$A$42),"")</f>
        <v/>
      </c>
      <c r="AG16" s="459"/>
      <c r="AH16" s="469" t="str">
        <f>IF(AND('Mapa de Riesgos'!$H$30="Alta",'Mapa de Riesgos'!$L$30="Catastrófico"),CONCATENATE("R",'Mapa de Riesgos'!$A$30),"")</f>
        <v/>
      </c>
      <c r="AI16" s="470"/>
      <c r="AJ16" s="470" t="str">
        <f>IF(AND('Mapa de Riesgos'!$H$36="Alta",'Mapa de Riesgos'!$L$36="Catastrófico"),CONCATENATE("R",'Mapa de Riesgos'!$A$36),"")</f>
        <v/>
      </c>
      <c r="AK16" s="470"/>
      <c r="AL16" s="470" t="str">
        <f>IF(AND('Mapa de Riesgos'!$H$42="Alta",'Mapa de Riesgos'!$L$42="Catastrófico"),CONCATENATE("R",'Mapa de Riesgos'!$A$42),"")</f>
        <v/>
      </c>
      <c r="AM16" s="471"/>
      <c r="AN16" s="83"/>
      <c r="AO16" s="425"/>
      <c r="AP16" s="426"/>
      <c r="AQ16" s="426"/>
      <c r="AR16" s="426"/>
      <c r="AS16" s="426"/>
      <c r="AT16" s="427"/>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c r="A17" s="83"/>
      <c r="B17" s="411"/>
      <c r="C17" s="411"/>
      <c r="D17" s="412"/>
      <c r="E17" s="452"/>
      <c r="F17" s="453"/>
      <c r="G17" s="453"/>
      <c r="H17" s="453"/>
      <c r="I17" s="453"/>
      <c r="J17" s="478"/>
      <c r="K17" s="479"/>
      <c r="L17" s="479"/>
      <c r="M17" s="479"/>
      <c r="N17" s="479"/>
      <c r="O17" s="480"/>
      <c r="P17" s="478"/>
      <c r="Q17" s="479"/>
      <c r="R17" s="479"/>
      <c r="S17" s="479"/>
      <c r="T17" s="479"/>
      <c r="U17" s="480"/>
      <c r="V17" s="462"/>
      <c r="W17" s="458"/>
      <c r="X17" s="458"/>
      <c r="Y17" s="458"/>
      <c r="Z17" s="458"/>
      <c r="AA17" s="459"/>
      <c r="AB17" s="462"/>
      <c r="AC17" s="458"/>
      <c r="AD17" s="458"/>
      <c r="AE17" s="458"/>
      <c r="AF17" s="458"/>
      <c r="AG17" s="459"/>
      <c r="AH17" s="469"/>
      <c r="AI17" s="470"/>
      <c r="AJ17" s="470"/>
      <c r="AK17" s="470"/>
      <c r="AL17" s="470"/>
      <c r="AM17" s="471"/>
      <c r="AN17" s="83"/>
      <c r="AO17" s="425"/>
      <c r="AP17" s="426"/>
      <c r="AQ17" s="426"/>
      <c r="AR17" s="426"/>
      <c r="AS17" s="426"/>
      <c r="AT17" s="427"/>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c r="A18" s="83"/>
      <c r="B18" s="411"/>
      <c r="C18" s="411"/>
      <c r="D18" s="412"/>
      <c r="E18" s="452"/>
      <c r="F18" s="453"/>
      <c r="G18" s="453"/>
      <c r="H18" s="453"/>
      <c r="I18" s="453"/>
      <c r="J18" s="478" t="str">
        <f>IF(AND('Mapa de Riesgos'!$H$48="Alta",'Mapa de Riesgos'!$L$48="Leve"),CONCATENATE("R",'Mapa de Riesgos'!$A$48),"")</f>
        <v/>
      </c>
      <c r="K18" s="479"/>
      <c r="L18" s="479" t="str">
        <f>IF(AND('Mapa de Riesgos'!$H$54="Alta",'Mapa de Riesgos'!$L$54="Leve"),CONCATENATE("R",'Mapa de Riesgos'!$A$54),"")</f>
        <v/>
      </c>
      <c r="M18" s="479"/>
      <c r="N18" s="479" t="str">
        <f>IF(AND('Mapa de Riesgos'!$H$60="Alta",'Mapa de Riesgos'!$L$60="Leve"),CONCATENATE("R",'Mapa de Riesgos'!$A$60),"")</f>
        <v/>
      </c>
      <c r="O18" s="480"/>
      <c r="P18" s="478" t="str">
        <f>IF(AND('Mapa de Riesgos'!$H$48="Alta",'Mapa de Riesgos'!$L$48="Menor"),CONCATENATE("R",'Mapa de Riesgos'!$A$48),"")</f>
        <v/>
      </c>
      <c r="Q18" s="479"/>
      <c r="R18" s="479" t="str">
        <f>IF(AND('Mapa de Riesgos'!$H$54="Alta",'Mapa de Riesgos'!$L$54="Menor"),CONCATENATE("R",'Mapa de Riesgos'!$A$54),"")</f>
        <v/>
      </c>
      <c r="S18" s="479"/>
      <c r="T18" s="479" t="str">
        <f>IF(AND('Mapa de Riesgos'!$H$60="Alta",'Mapa de Riesgos'!$L$60="Menor"),CONCATENATE("R",'Mapa de Riesgos'!$A$60),"")</f>
        <v/>
      </c>
      <c r="U18" s="480"/>
      <c r="V18" s="462" t="str">
        <f>IF(AND('Mapa de Riesgos'!$H$48="Alta",'Mapa de Riesgos'!$L$48="Moderado"),CONCATENATE("R",'Mapa de Riesgos'!$A$48),"")</f>
        <v/>
      </c>
      <c r="W18" s="458"/>
      <c r="X18" s="458" t="str">
        <f>IF(AND('Mapa de Riesgos'!$H$54="Alta",'Mapa de Riesgos'!$L$54="Moderado"),CONCATENATE("R",'Mapa de Riesgos'!$A$54),"")</f>
        <v/>
      </c>
      <c r="Y18" s="458"/>
      <c r="Z18" s="458" t="str">
        <f>IF(AND('Mapa de Riesgos'!$H$60="Alta",'Mapa de Riesgos'!$L$60="Moderado"),CONCATENATE("R",'Mapa de Riesgos'!$A$60),"")</f>
        <v/>
      </c>
      <c r="AA18" s="459"/>
      <c r="AB18" s="462" t="str">
        <f>IF(AND('Mapa de Riesgos'!$H$48="Alta",'Mapa de Riesgos'!$L$48="Mayor"),CONCATENATE("R",'Mapa de Riesgos'!$A$48),"")</f>
        <v/>
      </c>
      <c r="AC18" s="458"/>
      <c r="AD18" s="458" t="str">
        <f>IF(AND('Mapa de Riesgos'!$H$54="Alta",'Mapa de Riesgos'!$L$54="Mayor"),CONCATENATE("R",'Mapa de Riesgos'!$A$54),"")</f>
        <v/>
      </c>
      <c r="AE18" s="458"/>
      <c r="AF18" s="458" t="str">
        <f>IF(AND('Mapa de Riesgos'!$H$60="Alta",'Mapa de Riesgos'!$L$60="Mayor"),CONCATENATE("R",'Mapa de Riesgos'!$A$60),"")</f>
        <v/>
      </c>
      <c r="AG18" s="459"/>
      <c r="AH18" s="469" t="str">
        <f>IF(AND('Mapa de Riesgos'!$H$48="Alta",'Mapa de Riesgos'!$L$48="Catastrófico"),CONCATENATE("R",'Mapa de Riesgos'!$A$48),"")</f>
        <v/>
      </c>
      <c r="AI18" s="470"/>
      <c r="AJ18" s="470" t="str">
        <f>IF(AND('Mapa de Riesgos'!$H$54="Alta",'Mapa de Riesgos'!$L$54="Catastrófico"),CONCATENATE("R",'Mapa de Riesgos'!$A$54),"")</f>
        <v/>
      </c>
      <c r="AK18" s="470"/>
      <c r="AL18" s="470" t="str">
        <f>IF(AND('Mapa de Riesgos'!$H$60="Alta",'Mapa de Riesgos'!$L$60="Catastrófico"),CONCATENATE("R",'Mapa de Riesgos'!$A$60),"")</f>
        <v/>
      </c>
      <c r="AM18" s="471"/>
      <c r="AN18" s="83"/>
      <c r="AO18" s="425"/>
      <c r="AP18" s="426"/>
      <c r="AQ18" s="426"/>
      <c r="AR18" s="426"/>
      <c r="AS18" s="426"/>
      <c r="AT18" s="427"/>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c r="A19" s="83"/>
      <c r="B19" s="411"/>
      <c r="C19" s="411"/>
      <c r="D19" s="412"/>
      <c r="E19" s="452"/>
      <c r="F19" s="453"/>
      <c r="G19" s="453"/>
      <c r="H19" s="453"/>
      <c r="I19" s="453"/>
      <c r="J19" s="478"/>
      <c r="K19" s="479"/>
      <c r="L19" s="479"/>
      <c r="M19" s="479"/>
      <c r="N19" s="479"/>
      <c r="O19" s="480"/>
      <c r="P19" s="478"/>
      <c r="Q19" s="479"/>
      <c r="R19" s="479"/>
      <c r="S19" s="479"/>
      <c r="T19" s="479"/>
      <c r="U19" s="480"/>
      <c r="V19" s="462"/>
      <c r="W19" s="458"/>
      <c r="X19" s="458"/>
      <c r="Y19" s="458"/>
      <c r="Z19" s="458"/>
      <c r="AA19" s="459"/>
      <c r="AB19" s="462"/>
      <c r="AC19" s="458"/>
      <c r="AD19" s="458"/>
      <c r="AE19" s="458"/>
      <c r="AF19" s="458"/>
      <c r="AG19" s="459"/>
      <c r="AH19" s="469"/>
      <c r="AI19" s="470"/>
      <c r="AJ19" s="470"/>
      <c r="AK19" s="470"/>
      <c r="AL19" s="470"/>
      <c r="AM19" s="471"/>
      <c r="AN19" s="83"/>
      <c r="AO19" s="425"/>
      <c r="AP19" s="426"/>
      <c r="AQ19" s="426"/>
      <c r="AR19" s="426"/>
      <c r="AS19" s="426"/>
      <c r="AT19" s="427"/>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c r="A20" s="83"/>
      <c r="B20" s="411"/>
      <c r="C20" s="411"/>
      <c r="D20" s="412"/>
      <c r="E20" s="452"/>
      <c r="F20" s="453"/>
      <c r="G20" s="453"/>
      <c r="H20" s="453"/>
      <c r="I20" s="453"/>
      <c r="J20" s="478" t="str">
        <f>IF(AND('Mapa de Riesgos'!$H$66="Alta",'Mapa de Riesgos'!$L$66="Leve"),CONCATENATE("R",'Mapa de Riesgos'!$A$66),"")</f>
        <v/>
      </c>
      <c r="K20" s="479"/>
      <c r="L20" s="479" t="str">
        <f>IF(AND('Mapa de Riesgos'!$H$72="Alta",'Mapa de Riesgos'!$L$72="Leve"),CONCATENATE("R",'Mapa de Riesgos'!$A$72),"")</f>
        <v/>
      </c>
      <c r="M20" s="479"/>
      <c r="N20" s="479" t="str">
        <f>IF(AND('Mapa de Riesgos'!$H$78="Alta",'Mapa de Riesgos'!$L$78="Leve"),CONCATENATE("R",'Mapa de Riesgos'!$A$78),"")</f>
        <v/>
      </c>
      <c r="O20" s="480"/>
      <c r="P20" s="478" t="str">
        <f>IF(AND('Mapa de Riesgos'!$H$66="Alta",'Mapa de Riesgos'!$L$66="Menor"),CONCATENATE("R",'Mapa de Riesgos'!$A$66),"")</f>
        <v/>
      </c>
      <c r="Q20" s="479"/>
      <c r="R20" s="479" t="str">
        <f>IF(AND('Mapa de Riesgos'!$H$72="Alta",'Mapa de Riesgos'!$L$72="Menor"),CONCATENATE("R",'Mapa de Riesgos'!$A$72),"")</f>
        <v/>
      </c>
      <c r="S20" s="479"/>
      <c r="T20" s="479" t="str">
        <f>IF(AND('Mapa de Riesgos'!$H$78="Alta",'Mapa de Riesgos'!$L$78="Menor"),CONCATENATE("R",'Mapa de Riesgos'!$A$78),"")</f>
        <v/>
      </c>
      <c r="U20" s="480"/>
      <c r="V20" s="462" t="str">
        <f>IF(AND('Mapa de Riesgos'!$H$66="Alta",'Mapa de Riesgos'!$L$66="Moderado"),CONCATENATE("R",'Mapa de Riesgos'!$A$66),"")</f>
        <v/>
      </c>
      <c r="W20" s="458"/>
      <c r="X20" s="458" t="str">
        <f>IF(AND('Mapa de Riesgos'!$H$72="Alta",'Mapa de Riesgos'!$L$72="Moderado"),CONCATENATE("R",'Mapa de Riesgos'!$A$72),"")</f>
        <v/>
      </c>
      <c r="Y20" s="458"/>
      <c r="Z20" s="458" t="str">
        <f>IF(AND('Mapa de Riesgos'!$H$78="Alta",'Mapa de Riesgos'!$L$78="Moderado"),CONCATENATE("R",'Mapa de Riesgos'!$A$78),"")</f>
        <v/>
      </c>
      <c r="AA20" s="459"/>
      <c r="AB20" s="462" t="str">
        <f>IF(AND('Mapa de Riesgos'!$H$66="Alta",'Mapa de Riesgos'!$L$66="Mayor"),CONCATENATE("R",'Mapa de Riesgos'!$A$66),"")</f>
        <v/>
      </c>
      <c r="AC20" s="458"/>
      <c r="AD20" s="458" t="str">
        <f>IF(AND('Mapa de Riesgos'!$H$72="Alta",'Mapa de Riesgos'!$L$72="Mayor"),CONCATENATE("R",'Mapa de Riesgos'!$A$72),"")</f>
        <v/>
      </c>
      <c r="AE20" s="458"/>
      <c r="AF20" s="458" t="str">
        <f>IF(AND('Mapa de Riesgos'!$H$78="Alta",'Mapa de Riesgos'!$L$78="Mayor"),CONCATENATE("R",'Mapa de Riesgos'!$A$78),"")</f>
        <v/>
      </c>
      <c r="AG20" s="459"/>
      <c r="AH20" s="469" t="str">
        <f>IF(AND('Mapa de Riesgos'!$H$66="Alta",'Mapa de Riesgos'!$L$66="Catastrófico"),CONCATENATE("R",'Mapa de Riesgos'!$A$66),"")</f>
        <v/>
      </c>
      <c r="AI20" s="470"/>
      <c r="AJ20" s="470" t="str">
        <f>IF(AND('Mapa de Riesgos'!$H$72="Alta",'Mapa de Riesgos'!$L$72="Catastrófico"),CONCATENATE("R",'Mapa de Riesgos'!$A$72),"")</f>
        <v/>
      </c>
      <c r="AK20" s="470"/>
      <c r="AL20" s="470" t="str">
        <f>IF(AND('Mapa de Riesgos'!$H$78="Alta",'Mapa de Riesgos'!$L$78="Catastrófico"),CONCATENATE("R",'Mapa de Riesgos'!$A$78),"")</f>
        <v/>
      </c>
      <c r="AM20" s="471"/>
      <c r="AN20" s="83"/>
      <c r="AO20" s="425"/>
      <c r="AP20" s="426"/>
      <c r="AQ20" s="426"/>
      <c r="AR20" s="426"/>
      <c r="AS20" s="426"/>
      <c r="AT20" s="427"/>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c r="A21" s="83"/>
      <c r="B21" s="411"/>
      <c r="C21" s="411"/>
      <c r="D21" s="412"/>
      <c r="E21" s="455"/>
      <c r="F21" s="456"/>
      <c r="G21" s="456"/>
      <c r="H21" s="456"/>
      <c r="I21" s="456"/>
      <c r="J21" s="481"/>
      <c r="K21" s="482"/>
      <c r="L21" s="482"/>
      <c r="M21" s="482"/>
      <c r="N21" s="482"/>
      <c r="O21" s="483"/>
      <c r="P21" s="481"/>
      <c r="Q21" s="482"/>
      <c r="R21" s="482"/>
      <c r="S21" s="482"/>
      <c r="T21" s="482"/>
      <c r="U21" s="483"/>
      <c r="V21" s="466"/>
      <c r="W21" s="467"/>
      <c r="X21" s="467"/>
      <c r="Y21" s="467"/>
      <c r="Z21" s="467"/>
      <c r="AA21" s="468"/>
      <c r="AB21" s="466"/>
      <c r="AC21" s="467"/>
      <c r="AD21" s="467"/>
      <c r="AE21" s="467"/>
      <c r="AF21" s="467"/>
      <c r="AG21" s="468"/>
      <c r="AH21" s="472"/>
      <c r="AI21" s="473"/>
      <c r="AJ21" s="473"/>
      <c r="AK21" s="473"/>
      <c r="AL21" s="473"/>
      <c r="AM21" s="474"/>
      <c r="AN21" s="83"/>
      <c r="AO21" s="428"/>
      <c r="AP21" s="429"/>
      <c r="AQ21" s="429"/>
      <c r="AR21" s="429"/>
      <c r="AS21" s="429"/>
      <c r="AT21" s="430"/>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c r="A22" s="83"/>
      <c r="B22" s="411"/>
      <c r="C22" s="411"/>
      <c r="D22" s="412"/>
      <c r="E22" s="449" t="s">
        <v>171</v>
      </c>
      <c r="F22" s="450"/>
      <c r="G22" s="450"/>
      <c r="H22" s="450"/>
      <c r="I22" s="451"/>
      <c r="J22" s="484" t="str">
        <f>IF(AND('Mapa de Riesgos'!$H$12="Media",'Mapa de Riesgos'!$L$12="Leve"),CONCATENATE("R",'Mapa de Riesgos'!$A$12),"")</f>
        <v/>
      </c>
      <c r="K22" s="485"/>
      <c r="L22" s="485" t="str">
        <f>IF(AND('Mapa de Riesgos'!$H$18="Media",'Mapa de Riesgos'!$L$18="Leve"),CONCATENATE("R",'Mapa de Riesgos'!$A$18),"")</f>
        <v/>
      </c>
      <c r="M22" s="485"/>
      <c r="N22" s="485" t="str">
        <f>IF(AND('Mapa de Riesgos'!$H$24="Media",'Mapa de Riesgos'!$L$24="Leve"),CONCATENATE("R",'Mapa de Riesgos'!$A$24),"")</f>
        <v/>
      </c>
      <c r="O22" s="486"/>
      <c r="P22" s="484" t="str">
        <f>IF(AND('Mapa de Riesgos'!$H$12="Media",'Mapa de Riesgos'!$L$12="Menor"),CONCATENATE("R",'Mapa de Riesgos'!$A$12),"")</f>
        <v/>
      </c>
      <c r="Q22" s="485"/>
      <c r="R22" s="485" t="str">
        <f>IF(AND('Mapa de Riesgos'!$H$18="Media",'Mapa de Riesgos'!$L$18="Menor"),CONCATENATE("R",'Mapa de Riesgos'!$A$18),"")</f>
        <v/>
      </c>
      <c r="S22" s="485"/>
      <c r="T22" s="485" t="str">
        <f>IF(AND('Mapa de Riesgos'!$H$24="Media",'Mapa de Riesgos'!$L$24="Menor"),CONCATENATE("R",'Mapa de Riesgos'!$A$24),"")</f>
        <v/>
      </c>
      <c r="U22" s="486"/>
      <c r="V22" s="484" t="str">
        <f>IF(AND('Mapa de Riesgos'!$H$12="Media",'Mapa de Riesgos'!$L$12="Moderado"),CONCATENATE("R",'Mapa de Riesgos'!$A$12),"")</f>
        <v/>
      </c>
      <c r="W22" s="485"/>
      <c r="X22" s="485" t="str">
        <f>IF(AND('Mapa de Riesgos'!$H$18="Media",'Mapa de Riesgos'!$L$18="Moderado"),CONCATENATE("R",'Mapa de Riesgos'!$A$18),"")</f>
        <v/>
      </c>
      <c r="Y22" s="485"/>
      <c r="Z22" s="485" t="str">
        <f>IF(AND('Mapa de Riesgos'!$H$24="Media",'Mapa de Riesgos'!$L$24="Moderado"),CONCATENATE("R",'Mapa de Riesgos'!$A$24),"")</f>
        <v/>
      </c>
      <c r="AA22" s="486"/>
      <c r="AB22" s="460" t="str">
        <f>IF(AND('Mapa de Riesgos'!$H$12="Media",'Mapa de Riesgos'!$L$12="Mayor"),CONCATENATE("R",'Mapa de Riesgos'!$A$12),"")</f>
        <v/>
      </c>
      <c r="AC22" s="461"/>
      <c r="AD22" s="461" t="str">
        <f>IF(AND('Mapa de Riesgos'!$H$18="Media",'Mapa de Riesgos'!$L$18="Mayor"),CONCATENATE("R",'Mapa de Riesgos'!$A$18),"")</f>
        <v/>
      </c>
      <c r="AE22" s="461"/>
      <c r="AF22" s="461" t="str">
        <f>IF(AND('Mapa de Riesgos'!$H$24="Media",'Mapa de Riesgos'!$L$24="Mayor"),CONCATENATE("R",'Mapa de Riesgos'!$A$24),"")</f>
        <v/>
      </c>
      <c r="AG22" s="463"/>
      <c r="AH22" s="475" t="str">
        <f>IF(AND('Mapa de Riesgos'!$H$12="Media",'Mapa de Riesgos'!$L$12="Catastrófico"),CONCATENATE("R",'Mapa de Riesgos'!$A$12),"")</f>
        <v/>
      </c>
      <c r="AI22" s="476"/>
      <c r="AJ22" s="476" t="str">
        <f>IF(AND('Mapa de Riesgos'!$H$18="Media",'Mapa de Riesgos'!$L$18="Catastrófico"),CONCATENATE("R",'Mapa de Riesgos'!$A$18),"")</f>
        <v/>
      </c>
      <c r="AK22" s="476"/>
      <c r="AL22" s="476" t="str">
        <f>IF(AND('Mapa de Riesgos'!$H$24="Media",'Mapa de Riesgos'!$L$24="Catastrófico"),CONCATENATE("R",'Mapa de Riesgos'!$A$24),"")</f>
        <v/>
      </c>
      <c r="AM22" s="477"/>
      <c r="AN22" s="83"/>
      <c r="AO22" s="431" t="s">
        <v>172</v>
      </c>
      <c r="AP22" s="432"/>
      <c r="AQ22" s="432"/>
      <c r="AR22" s="432"/>
      <c r="AS22" s="432"/>
      <c r="AT22" s="43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c r="A23" s="83"/>
      <c r="B23" s="411"/>
      <c r="C23" s="411"/>
      <c r="D23" s="412"/>
      <c r="E23" s="452"/>
      <c r="F23" s="453"/>
      <c r="G23" s="453"/>
      <c r="H23" s="453"/>
      <c r="I23" s="454"/>
      <c r="J23" s="478"/>
      <c r="K23" s="479"/>
      <c r="L23" s="479"/>
      <c r="M23" s="479"/>
      <c r="N23" s="479"/>
      <c r="O23" s="480"/>
      <c r="P23" s="478"/>
      <c r="Q23" s="479"/>
      <c r="R23" s="479"/>
      <c r="S23" s="479"/>
      <c r="T23" s="479"/>
      <c r="U23" s="480"/>
      <c r="V23" s="478"/>
      <c r="W23" s="479"/>
      <c r="X23" s="479"/>
      <c r="Y23" s="479"/>
      <c r="Z23" s="479"/>
      <c r="AA23" s="480"/>
      <c r="AB23" s="462"/>
      <c r="AC23" s="458"/>
      <c r="AD23" s="458"/>
      <c r="AE23" s="458"/>
      <c r="AF23" s="458"/>
      <c r="AG23" s="459"/>
      <c r="AH23" s="469"/>
      <c r="AI23" s="470"/>
      <c r="AJ23" s="470"/>
      <c r="AK23" s="470"/>
      <c r="AL23" s="470"/>
      <c r="AM23" s="471"/>
      <c r="AN23" s="83"/>
      <c r="AO23" s="434"/>
      <c r="AP23" s="435"/>
      <c r="AQ23" s="435"/>
      <c r="AR23" s="435"/>
      <c r="AS23" s="435"/>
      <c r="AT23" s="436"/>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c r="A24" s="83"/>
      <c r="B24" s="411"/>
      <c r="C24" s="411"/>
      <c r="D24" s="412"/>
      <c r="E24" s="452"/>
      <c r="F24" s="453"/>
      <c r="G24" s="453"/>
      <c r="H24" s="453"/>
      <c r="I24" s="454"/>
      <c r="J24" s="478" t="str">
        <f>IF(AND('Mapa de Riesgos'!$H$30="Media",'Mapa de Riesgos'!$L$30="Leve"),CONCATENATE("R",'Mapa de Riesgos'!$A$30),"")</f>
        <v/>
      </c>
      <c r="K24" s="479"/>
      <c r="L24" s="479" t="str">
        <f>IF(AND('Mapa de Riesgos'!$H$36="Media",'Mapa de Riesgos'!$L$36="Leve"),CONCATENATE("R",'Mapa de Riesgos'!$A$36),"")</f>
        <v/>
      </c>
      <c r="M24" s="479"/>
      <c r="N24" s="479" t="str">
        <f>IF(AND('Mapa de Riesgos'!$H$42="Media",'Mapa de Riesgos'!$L$42="Leve"),CONCATENATE("R",'Mapa de Riesgos'!$A$42),"")</f>
        <v/>
      </c>
      <c r="O24" s="480"/>
      <c r="P24" s="478" t="str">
        <f>IF(AND('Mapa de Riesgos'!$H$30="Media",'Mapa de Riesgos'!$L$30="Menor"),CONCATENATE("R",'Mapa de Riesgos'!$A$30),"")</f>
        <v/>
      </c>
      <c r="Q24" s="479"/>
      <c r="R24" s="479" t="str">
        <f>IF(AND('Mapa de Riesgos'!$H$36="Media",'Mapa de Riesgos'!$L$36="Menor"),CONCATENATE("R",'Mapa de Riesgos'!$A$36),"")</f>
        <v/>
      </c>
      <c r="S24" s="479"/>
      <c r="T24" s="479" t="str">
        <f>IF(AND('Mapa de Riesgos'!$H$42="Media",'Mapa de Riesgos'!$L$42="Menor"),CONCATENATE("R",'Mapa de Riesgos'!$A$42),"")</f>
        <v/>
      </c>
      <c r="U24" s="480"/>
      <c r="V24" s="478" t="str">
        <f>IF(AND('Mapa de Riesgos'!$H$30="Media",'Mapa de Riesgos'!$L$30="Moderado"),CONCATENATE("R",'Mapa de Riesgos'!$A$30),"")</f>
        <v/>
      </c>
      <c r="W24" s="479"/>
      <c r="X24" s="479" t="str">
        <f>IF(AND('Mapa de Riesgos'!$H$36="Media",'Mapa de Riesgos'!$L$36="Moderado"),CONCATENATE("R",'Mapa de Riesgos'!$A$36),"")</f>
        <v/>
      </c>
      <c r="Y24" s="479"/>
      <c r="Z24" s="479" t="str">
        <f>IF(AND('Mapa de Riesgos'!$H$42="Media",'Mapa de Riesgos'!$L$42="Moderado"),CONCATENATE("R",'Mapa de Riesgos'!$A$42),"")</f>
        <v/>
      </c>
      <c r="AA24" s="480"/>
      <c r="AB24" s="462" t="str">
        <f>IF(AND('Mapa de Riesgos'!$H$30="Media",'Mapa de Riesgos'!$L$30="Mayor"),CONCATENATE("R",'Mapa de Riesgos'!$A$30),"")</f>
        <v/>
      </c>
      <c r="AC24" s="458"/>
      <c r="AD24" s="458" t="str">
        <f>IF(AND('Mapa de Riesgos'!$H$36="Media",'Mapa de Riesgos'!$L$36="Mayor"),CONCATENATE("R",'Mapa de Riesgos'!$A$36),"")</f>
        <v/>
      </c>
      <c r="AE24" s="458"/>
      <c r="AF24" s="458" t="str">
        <f>IF(AND('Mapa de Riesgos'!$H$42="Media",'Mapa de Riesgos'!$L$42="Mayor"),CONCATENATE("R",'Mapa de Riesgos'!$A$42),"")</f>
        <v/>
      </c>
      <c r="AG24" s="459"/>
      <c r="AH24" s="469" t="str">
        <f>IF(AND('Mapa de Riesgos'!$H$30="Media",'Mapa de Riesgos'!$L$30="Catastrófico"),CONCATENATE("R",'Mapa de Riesgos'!$A$30),"")</f>
        <v/>
      </c>
      <c r="AI24" s="470"/>
      <c r="AJ24" s="470" t="str">
        <f>IF(AND('Mapa de Riesgos'!$H$36="Media",'Mapa de Riesgos'!$L$36="Catastrófico"),CONCATENATE("R",'Mapa de Riesgos'!$A$36),"")</f>
        <v/>
      </c>
      <c r="AK24" s="470"/>
      <c r="AL24" s="470" t="str">
        <f>IF(AND('Mapa de Riesgos'!$H$42="Media",'Mapa de Riesgos'!$L$42="Catastrófico"),CONCATENATE("R",'Mapa de Riesgos'!$A$42),"")</f>
        <v/>
      </c>
      <c r="AM24" s="471"/>
      <c r="AN24" s="83"/>
      <c r="AO24" s="434"/>
      <c r="AP24" s="435"/>
      <c r="AQ24" s="435"/>
      <c r="AR24" s="435"/>
      <c r="AS24" s="435"/>
      <c r="AT24" s="436"/>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c r="A25" s="83"/>
      <c r="B25" s="411"/>
      <c r="C25" s="411"/>
      <c r="D25" s="412"/>
      <c r="E25" s="452"/>
      <c r="F25" s="453"/>
      <c r="G25" s="453"/>
      <c r="H25" s="453"/>
      <c r="I25" s="454"/>
      <c r="J25" s="478"/>
      <c r="K25" s="479"/>
      <c r="L25" s="479"/>
      <c r="M25" s="479"/>
      <c r="N25" s="479"/>
      <c r="O25" s="480"/>
      <c r="P25" s="478"/>
      <c r="Q25" s="479"/>
      <c r="R25" s="479"/>
      <c r="S25" s="479"/>
      <c r="T25" s="479"/>
      <c r="U25" s="480"/>
      <c r="V25" s="478"/>
      <c r="W25" s="479"/>
      <c r="X25" s="479"/>
      <c r="Y25" s="479"/>
      <c r="Z25" s="479"/>
      <c r="AA25" s="480"/>
      <c r="AB25" s="462"/>
      <c r="AC25" s="458"/>
      <c r="AD25" s="458"/>
      <c r="AE25" s="458"/>
      <c r="AF25" s="458"/>
      <c r="AG25" s="459"/>
      <c r="AH25" s="469"/>
      <c r="AI25" s="470"/>
      <c r="AJ25" s="470"/>
      <c r="AK25" s="470"/>
      <c r="AL25" s="470"/>
      <c r="AM25" s="471"/>
      <c r="AN25" s="83"/>
      <c r="AO25" s="434"/>
      <c r="AP25" s="435"/>
      <c r="AQ25" s="435"/>
      <c r="AR25" s="435"/>
      <c r="AS25" s="435"/>
      <c r="AT25" s="436"/>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c r="A26" s="83"/>
      <c r="B26" s="411"/>
      <c r="C26" s="411"/>
      <c r="D26" s="412"/>
      <c r="E26" s="452"/>
      <c r="F26" s="453"/>
      <c r="G26" s="453"/>
      <c r="H26" s="453"/>
      <c r="I26" s="454"/>
      <c r="J26" s="478" t="str">
        <f>IF(AND('Mapa de Riesgos'!$H$48="Media",'Mapa de Riesgos'!$L$48="Leve"),CONCATENATE("R",'Mapa de Riesgos'!$A$48),"")</f>
        <v/>
      </c>
      <c r="K26" s="479"/>
      <c r="L26" s="479" t="str">
        <f>IF(AND('Mapa de Riesgos'!$H$54="Media",'Mapa de Riesgos'!$L$54="Leve"),CONCATENATE("R",'Mapa de Riesgos'!$A$54),"")</f>
        <v/>
      </c>
      <c r="M26" s="479"/>
      <c r="N26" s="479" t="str">
        <f>IF(AND('Mapa de Riesgos'!$H$60="Media",'Mapa de Riesgos'!$L$60="Leve"),CONCATENATE("R",'Mapa de Riesgos'!$A$60),"")</f>
        <v/>
      </c>
      <c r="O26" s="480"/>
      <c r="P26" s="478" t="str">
        <f>IF(AND('Mapa de Riesgos'!$H$48="Media",'Mapa de Riesgos'!$L$48="Menor"),CONCATENATE("R",'Mapa de Riesgos'!$A$48),"")</f>
        <v/>
      </c>
      <c r="Q26" s="479"/>
      <c r="R26" s="479" t="str">
        <f>IF(AND('Mapa de Riesgos'!$H$54="Media",'Mapa de Riesgos'!$L$54="Menor"),CONCATENATE("R",'Mapa de Riesgos'!$A$54),"")</f>
        <v/>
      </c>
      <c r="S26" s="479"/>
      <c r="T26" s="479" t="str">
        <f>IF(AND('Mapa de Riesgos'!$H$60="Media",'Mapa de Riesgos'!$L$60="Menor"),CONCATENATE("R",'Mapa de Riesgos'!$A$60),"")</f>
        <v/>
      </c>
      <c r="U26" s="480"/>
      <c r="V26" s="478" t="str">
        <f>IF(AND('Mapa de Riesgos'!$H$48="Media",'Mapa de Riesgos'!$L$48="Moderado"),CONCATENATE("R",'Mapa de Riesgos'!$A$48),"")</f>
        <v/>
      </c>
      <c r="W26" s="479"/>
      <c r="X26" s="479" t="str">
        <f>IF(AND('Mapa de Riesgos'!$H$54="Media",'Mapa de Riesgos'!$L$54="Moderado"),CONCATENATE("R",'Mapa de Riesgos'!$A$54),"")</f>
        <v/>
      </c>
      <c r="Y26" s="479"/>
      <c r="Z26" s="479" t="str">
        <f>IF(AND('Mapa de Riesgos'!$H$60="Media",'Mapa de Riesgos'!$L$60="Moderado"),CONCATENATE("R",'Mapa de Riesgos'!$A$60),"")</f>
        <v/>
      </c>
      <c r="AA26" s="480"/>
      <c r="AB26" s="462" t="str">
        <f>IF(AND('Mapa de Riesgos'!$H$48="Media",'Mapa de Riesgos'!$L$48="Mayor"),CONCATENATE("R",'Mapa de Riesgos'!$A$48),"")</f>
        <v/>
      </c>
      <c r="AC26" s="458"/>
      <c r="AD26" s="458" t="str">
        <f>IF(AND('Mapa de Riesgos'!$H$54="Media",'Mapa de Riesgos'!$L$54="Mayor"),CONCATENATE("R",'Mapa de Riesgos'!$A$54),"")</f>
        <v/>
      </c>
      <c r="AE26" s="458"/>
      <c r="AF26" s="458" t="str">
        <f>IF(AND('Mapa de Riesgos'!$H$60="Media",'Mapa de Riesgos'!$L$60="Mayor"),CONCATENATE("R",'Mapa de Riesgos'!$A$60),"")</f>
        <v/>
      </c>
      <c r="AG26" s="459"/>
      <c r="AH26" s="469" t="str">
        <f>IF(AND('Mapa de Riesgos'!$H$48="Media",'Mapa de Riesgos'!$L$48="Catastrófico"),CONCATENATE("R",'Mapa de Riesgos'!$A$48),"")</f>
        <v/>
      </c>
      <c r="AI26" s="470"/>
      <c r="AJ26" s="470" t="str">
        <f>IF(AND('Mapa de Riesgos'!$H$54="Media",'Mapa de Riesgos'!$L$54="Catastrófico"),CONCATENATE("R",'Mapa de Riesgos'!$A$54),"")</f>
        <v/>
      </c>
      <c r="AK26" s="470"/>
      <c r="AL26" s="470" t="str">
        <f>IF(AND('Mapa de Riesgos'!$H$60="Media",'Mapa de Riesgos'!$L$60="Catastrófico"),CONCATENATE("R",'Mapa de Riesgos'!$A$60),"")</f>
        <v/>
      </c>
      <c r="AM26" s="471"/>
      <c r="AN26" s="83"/>
      <c r="AO26" s="434"/>
      <c r="AP26" s="435"/>
      <c r="AQ26" s="435"/>
      <c r="AR26" s="435"/>
      <c r="AS26" s="435"/>
      <c r="AT26" s="436"/>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c r="A27" s="83"/>
      <c r="B27" s="411"/>
      <c r="C27" s="411"/>
      <c r="D27" s="412"/>
      <c r="E27" s="452"/>
      <c r="F27" s="453"/>
      <c r="G27" s="453"/>
      <c r="H27" s="453"/>
      <c r="I27" s="454"/>
      <c r="J27" s="478"/>
      <c r="K27" s="479"/>
      <c r="L27" s="479"/>
      <c r="M27" s="479"/>
      <c r="N27" s="479"/>
      <c r="O27" s="480"/>
      <c r="P27" s="478"/>
      <c r="Q27" s="479"/>
      <c r="R27" s="479"/>
      <c r="S27" s="479"/>
      <c r="T27" s="479"/>
      <c r="U27" s="480"/>
      <c r="V27" s="478"/>
      <c r="W27" s="479"/>
      <c r="X27" s="479"/>
      <c r="Y27" s="479"/>
      <c r="Z27" s="479"/>
      <c r="AA27" s="480"/>
      <c r="AB27" s="462"/>
      <c r="AC27" s="458"/>
      <c r="AD27" s="458"/>
      <c r="AE27" s="458"/>
      <c r="AF27" s="458"/>
      <c r="AG27" s="459"/>
      <c r="AH27" s="469"/>
      <c r="AI27" s="470"/>
      <c r="AJ27" s="470"/>
      <c r="AK27" s="470"/>
      <c r="AL27" s="470"/>
      <c r="AM27" s="471"/>
      <c r="AN27" s="83"/>
      <c r="AO27" s="434"/>
      <c r="AP27" s="435"/>
      <c r="AQ27" s="435"/>
      <c r="AR27" s="435"/>
      <c r="AS27" s="435"/>
      <c r="AT27" s="436"/>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c r="A28" s="83"/>
      <c r="B28" s="411"/>
      <c r="C28" s="411"/>
      <c r="D28" s="412"/>
      <c r="E28" s="452"/>
      <c r="F28" s="453"/>
      <c r="G28" s="453"/>
      <c r="H28" s="453"/>
      <c r="I28" s="454"/>
      <c r="J28" s="478" t="str">
        <f>IF(AND('Mapa de Riesgos'!$H$66="Media",'Mapa de Riesgos'!$L$66="Leve"),CONCATENATE("R",'Mapa de Riesgos'!$A$66),"")</f>
        <v/>
      </c>
      <c r="K28" s="479"/>
      <c r="L28" s="479" t="str">
        <f>IF(AND('Mapa de Riesgos'!$H$72="Media",'Mapa de Riesgos'!$L$72="Leve"),CONCATENATE("R",'Mapa de Riesgos'!$A$72),"")</f>
        <v/>
      </c>
      <c r="M28" s="479"/>
      <c r="N28" s="479" t="str">
        <f>IF(AND('Mapa de Riesgos'!$H$78="Media",'Mapa de Riesgos'!$L$78="Leve"),CONCATENATE("R",'Mapa de Riesgos'!$A$78),"")</f>
        <v/>
      </c>
      <c r="O28" s="480"/>
      <c r="P28" s="478" t="str">
        <f>IF(AND('Mapa de Riesgos'!$H$66="Media",'Mapa de Riesgos'!$L$66="Menor"),CONCATENATE("R",'Mapa de Riesgos'!$A$66),"")</f>
        <v/>
      </c>
      <c r="Q28" s="479"/>
      <c r="R28" s="479" t="str">
        <f>IF(AND('Mapa de Riesgos'!$H$72="Media",'Mapa de Riesgos'!$L$72="Menor"),CONCATENATE("R",'Mapa de Riesgos'!$A$72),"")</f>
        <v/>
      </c>
      <c r="S28" s="479"/>
      <c r="T28" s="479" t="str">
        <f>IF(AND('Mapa de Riesgos'!$H$78="Media",'Mapa de Riesgos'!$L$78="Menor"),CONCATENATE("R",'Mapa de Riesgos'!$A$78),"")</f>
        <v/>
      </c>
      <c r="U28" s="480"/>
      <c r="V28" s="478" t="str">
        <f>IF(AND('Mapa de Riesgos'!$H$66="Media",'Mapa de Riesgos'!$L$66="Moderado"),CONCATENATE("R",'Mapa de Riesgos'!$A$66),"")</f>
        <v/>
      </c>
      <c r="W28" s="479"/>
      <c r="X28" s="479" t="str">
        <f>IF(AND('Mapa de Riesgos'!$H$72="Media",'Mapa de Riesgos'!$L$72="Moderado"),CONCATENATE("R",'Mapa de Riesgos'!$A$72),"")</f>
        <v/>
      </c>
      <c r="Y28" s="479"/>
      <c r="Z28" s="479" t="str">
        <f>IF(AND('Mapa de Riesgos'!$H$78="Media",'Mapa de Riesgos'!$L$78="Moderado"),CONCATENATE("R",'Mapa de Riesgos'!$A$78),"")</f>
        <v/>
      </c>
      <c r="AA28" s="480"/>
      <c r="AB28" s="462" t="str">
        <f>IF(AND('Mapa de Riesgos'!$H$66="Media",'Mapa de Riesgos'!$L$66="Mayor"),CONCATENATE("R",'Mapa de Riesgos'!$A$66),"")</f>
        <v/>
      </c>
      <c r="AC28" s="458"/>
      <c r="AD28" s="458" t="str">
        <f>IF(AND('Mapa de Riesgos'!$H$72="Media",'Mapa de Riesgos'!$L$72="Mayor"),CONCATENATE("R",'Mapa de Riesgos'!$A$72),"")</f>
        <v/>
      </c>
      <c r="AE28" s="458"/>
      <c r="AF28" s="458" t="str">
        <f>IF(AND('Mapa de Riesgos'!$H$78="Media",'Mapa de Riesgos'!$L$78="Mayor"),CONCATENATE("R",'Mapa de Riesgos'!$A$78),"")</f>
        <v/>
      </c>
      <c r="AG28" s="459"/>
      <c r="AH28" s="469" t="str">
        <f>IF(AND('Mapa de Riesgos'!$H$66="Media",'Mapa de Riesgos'!$L$66="Catastrófico"),CONCATENATE("R",'Mapa de Riesgos'!$A$66),"")</f>
        <v/>
      </c>
      <c r="AI28" s="470"/>
      <c r="AJ28" s="470" t="str">
        <f>IF(AND('Mapa de Riesgos'!$H$72="Media",'Mapa de Riesgos'!$L$72="Catastrófico"),CONCATENATE("R",'Mapa de Riesgos'!$A$72),"")</f>
        <v/>
      </c>
      <c r="AK28" s="470"/>
      <c r="AL28" s="470" t="str">
        <f>IF(AND('Mapa de Riesgos'!$H$78="Media",'Mapa de Riesgos'!$L$78="Catastrófico"),CONCATENATE("R",'Mapa de Riesgos'!$A$78),"")</f>
        <v/>
      </c>
      <c r="AM28" s="471"/>
      <c r="AN28" s="83"/>
      <c r="AO28" s="434"/>
      <c r="AP28" s="435"/>
      <c r="AQ28" s="435"/>
      <c r="AR28" s="435"/>
      <c r="AS28" s="435"/>
      <c r="AT28" s="436"/>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c r="A29" s="83"/>
      <c r="B29" s="411"/>
      <c r="C29" s="411"/>
      <c r="D29" s="412"/>
      <c r="E29" s="455"/>
      <c r="F29" s="456"/>
      <c r="G29" s="456"/>
      <c r="H29" s="456"/>
      <c r="I29" s="457"/>
      <c r="J29" s="478"/>
      <c r="K29" s="479"/>
      <c r="L29" s="479"/>
      <c r="M29" s="479"/>
      <c r="N29" s="479"/>
      <c r="O29" s="480"/>
      <c r="P29" s="481"/>
      <c r="Q29" s="482"/>
      <c r="R29" s="482"/>
      <c r="S29" s="482"/>
      <c r="T29" s="482"/>
      <c r="U29" s="483"/>
      <c r="V29" s="481"/>
      <c r="W29" s="482"/>
      <c r="X29" s="482"/>
      <c r="Y29" s="482"/>
      <c r="Z29" s="482"/>
      <c r="AA29" s="483"/>
      <c r="AB29" s="466"/>
      <c r="AC29" s="467"/>
      <c r="AD29" s="467"/>
      <c r="AE29" s="467"/>
      <c r="AF29" s="467"/>
      <c r="AG29" s="468"/>
      <c r="AH29" s="472"/>
      <c r="AI29" s="473"/>
      <c r="AJ29" s="473"/>
      <c r="AK29" s="473"/>
      <c r="AL29" s="473"/>
      <c r="AM29" s="474"/>
      <c r="AN29" s="83"/>
      <c r="AO29" s="437"/>
      <c r="AP29" s="438"/>
      <c r="AQ29" s="438"/>
      <c r="AR29" s="438"/>
      <c r="AS29" s="438"/>
      <c r="AT29" s="439"/>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c r="A30" s="83"/>
      <c r="B30" s="411"/>
      <c r="C30" s="411"/>
      <c r="D30" s="412"/>
      <c r="E30" s="449" t="s">
        <v>173</v>
      </c>
      <c r="F30" s="450"/>
      <c r="G30" s="450"/>
      <c r="H30" s="450"/>
      <c r="I30" s="450"/>
      <c r="J30" s="493" t="str">
        <f>IF(AND('Mapa de Riesgos'!$H$12="Baja",'Mapa de Riesgos'!$L$12="Leve"),CONCATENATE("R",'Mapa de Riesgos'!$A$12),"")</f>
        <v/>
      </c>
      <c r="K30" s="494"/>
      <c r="L30" s="494" t="str">
        <f>IF(AND('Mapa de Riesgos'!$H$18="Baja",'Mapa de Riesgos'!$L$18="Leve"),CONCATENATE("R",'Mapa de Riesgos'!$A$18),"")</f>
        <v/>
      </c>
      <c r="M30" s="494"/>
      <c r="N30" s="494" t="str">
        <f>IF(AND('Mapa de Riesgos'!$H$24="Baja",'Mapa de Riesgos'!$L$24="Leve"),CONCATENATE("R",'Mapa de Riesgos'!$A$24),"")</f>
        <v/>
      </c>
      <c r="O30" s="495"/>
      <c r="P30" s="485" t="str">
        <f>IF(AND('Mapa de Riesgos'!$H$12="Baja",'Mapa de Riesgos'!$L$12="Menor"),CONCATENATE("R",'Mapa de Riesgos'!$A$12),"")</f>
        <v/>
      </c>
      <c r="Q30" s="485"/>
      <c r="R30" s="485" t="str">
        <f>IF(AND('Mapa de Riesgos'!$H$18="Baja",'Mapa de Riesgos'!$L$18="Menor"),CONCATENATE("R",'Mapa de Riesgos'!$A$18),"")</f>
        <v/>
      </c>
      <c r="S30" s="485"/>
      <c r="T30" s="485" t="str">
        <f>IF(AND('Mapa de Riesgos'!$H$24="Baja",'Mapa de Riesgos'!$L$24="Menor"),CONCATENATE("R",'Mapa de Riesgos'!$A$24),"")</f>
        <v/>
      </c>
      <c r="U30" s="486"/>
      <c r="V30" s="484" t="str">
        <f>IF(AND('Mapa de Riesgos'!$H$12="Baja",'Mapa de Riesgos'!$L$12="Moderado"),CONCATENATE("R",'Mapa de Riesgos'!$A$12),"")</f>
        <v>R1</v>
      </c>
      <c r="W30" s="485"/>
      <c r="X30" s="485" t="str">
        <f>IF(AND('Mapa de Riesgos'!$H$18="Baja",'Mapa de Riesgos'!$L$18="Moderado"),CONCATENATE("R",'Mapa de Riesgos'!$A$18),"")</f>
        <v>R2</v>
      </c>
      <c r="Y30" s="485"/>
      <c r="Z30" s="485" t="str">
        <f>IF(AND('Mapa de Riesgos'!$H$24="Baja",'Mapa de Riesgos'!$L$24="Moderado"),CONCATENATE("R",'Mapa de Riesgos'!$A$24),"")</f>
        <v/>
      </c>
      <c r="AA30" s="486"/>
      <c r="AB30" s="460" t="str">
        <f>IF(AND('Mapa de Riesgos'!$H$12="Baja",'Mapa de Riesgos'!$L$12="Mayor"),CONCATENATE("R",'Mapa de Riesgos'!$A$12),"")</f>
        <v/>
      </c>
      <c r="AC30" s="461"/>
      <c r="AD30" s="461" t="str">
        <f>IF(AND('Mapa de Riesgos'!$H$18="Baja",'Mapa de Riesgos'!$L$18="Mayor"),CONCATENATE("R",'Mapa de Riesgos'!$A$18),"")</f>
        <v/>
      </c>
      <c r="AE30" s="461"/>
      <c r="AF30" s="461" t="str">
        <f>IF(AND('Mapa de Riesgos'!$H$24="Baja",'Mapa de Riesgos'!$L$24="Mayor"),CONCATENATE("R",'Mapa de Riesgos'!$A$24),"")</f>
        <v/>
      </c>
      <c r="AG30" s="463"/>
      <c r="AH30" s="475" t="str">
        <f>IF(AND('Mapa de Riesgos'!$H$12="Baja",'Mapa de Riesgos'!$L$12="Catastrófico"),CONCATENATE("R",'Mapa de Riesgos'!$A$12),"")</f>
        <v/>
      </c>
      <c r="AI30" s="476"/>
      <c r="AJ30" s="476" t="str">
        <f>IF(AND('Mapa de Riesgos'!$H$18="Baja",'Mapa de Riesgos'!$L$18="Catastrófico"),CONCATENATE("R",'Mapa de Riesgos'!$A$18),"")</f>
        <v/>
      </c>
      <c r="AK30" s="476"/>
      <c r="AL30" s="476" t="str">
        <f>IF(AND('Mapa de Riesgos'!$H$24="Baja",'Mapa de Riesgos'!$L$24="Catastrófico"),CONCATENATE("R",'Mapa de Riesgos'!$A$24),"")</f>
        <v/>
      </c>
      <c r="AM30" s="477"/>
      <c r="AN30" s="83"/>
      <c r="AO30" s="440" t="s">
        <v>174</v>
      </c>
      <c r="AP30" s="441"/>
      <c r="AQ30" s="441"/>
      <c r="AR30" s="441"/>
      <c r="AS30" s="441"/>
      <c r="AT30" s="442"/>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c r="A31" s="83"/>
      <c r="B31" s="411"/>
      <c r="C31" s="411"/>
      <c r="D31" s="412"/>
      <c r="E31" s="452"/>
      <c r="F31" s="453"/>
      <c r="G31" s="453"/>
      <c r="H31" s="453"/>
      <c r="I31" s="453"/>
      <c r="J31" s="489"/>
      <c r="K31" s="487"/>
      <c r="L31" s="487"/>
      <c r="M31" s="487"/>
      <c r="N31" s="487"/>
      <c r="O31" s="488"/>
      <c r="P31" s="479"/>
      <c r="Q31" s="479"/>
      <c r="R31" s="479"/>
      <c r="S31" s="479"/>
      <c r="T31" s="479"/>
      <c r="U31" s="480"/>
      <c r="V31" s="478"/>
      <c r="W31" s="479"/>
      <c r="X31" s="479"/>
      <c r="Y31" s="479"/>
      <c r="Z31" s="479"/>
      <c r="AA31" s="480"/>
      <c r="AB31" s="462"/>
      <c r="AC31" s="458"/>
      <c r="AD31" s="458"/>
      <c r="AE31" s="458"/>
      <c r="AF31" s="458"/>
      <c r="AG31" s="459"/>
      <c r="AH31" s="469"/>
      <c r="AI31" s="470"/>
      <c r="AJ31" s="470"/>
      <c r="AK31" s="470"/>
      <c r="AL31" s="470"/>
      <c r="AM31" s="471"/>
      <c r="AN31" s="83"/>
      <c r="AO31" s="443"/>
      <c r="AP31" s="444"/>
      <c r="AQ31" s="444"/>
      <c r="AR31" s="444"/>
      <c r="AS31" s="444"/>
      <c r="AT31" s="445"/>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c r="A32" s="83"/>
      <c r="B32" s="411"/>
      <c r="C32" s="411"/>
      <c r="D32" s="412"/>
      <c r="E32" s="452"/>
      <c r="F32" s="453"/>
      <c r="G32" s="453"/>
      <c r="H32" s="453"/>
      <c r="I32" s="453"/>
      <c r="J32" s="489" t="str">
        <f>IF(AND('Mapa de Riesgos'!$H$30="Baja",'Mapa de Riesgos'!$L$30="Leve"),CONCATENATE("R",'Mapa de Riesgos'!$A$30),"")</f>
        <v/>
      </c>
      <c r="K32" s="487"/>
      <c r="L32" s="487" t="str">
        <f>IF(AND('Mapa de Riesgos'!$H$36="Baja",'Mapa de Riesgos'!$L$36="Leve"),CONCATENATE("R",'Mapa de Riesgos'!$A$36),"")</f>
        <v/>
      </c>
      <c r="M32" s="487"/>
      <c r="N32" s="487" t="str">
        <f>IF(AND('Mapa de Riesgos'!$H$42="Baja",'Mapa de Riesgos'!$L$42="Leve"),CONCATENATE("R",'Mapa de Riesgos'!$A$42),"")</f>
        <v/>
      </c>
      <c r="O32" s="488"/>
      <c r="P32" s="479" t="str">
        <f>IF(AND('Mapa de Riesgos'!$H$30="Baja",'Mapa de Riesgos'!$L$30="Menor"),CONCATENATE("R",'Mapa de Riesgos'!$A$30),"")</f>
        <v/>
      </c>
      <c r="Q32" s="479"/>
      <c r="R32" s="479" t="str">
        <f>IF(AND('Mapa de Riesgos'!$H$36="Baja",'Mapa de Riesgos'!$L$36="Menor"),CONCATENATE("R",'Mapa de Riesgos'!$A$36),"")</f>
        <v/>
      </c>
      <c r="S32" s="479"/>
      <c r="T32" s="479" t="str">
        <f>IF(AND('Mapa de Riesgos'!$H$42="Baja",'Mapa de Riesgos'!$L$42="Menor"),CONCATENATE("R",'Mapa de Riesgos'!$A$42),"")</f>
        <v/>
      </c>
      <c r="U32" s="480"/>
      <c r="V32" s="478" t="str">
        <f>IF(AND('Mapa de Riesgos'!$H$30="Baja",'Mapa de Riesgos'!$L$30="Moderado"),CONCATENATE("R",'Mapa de Riesgos'!$A$30),"")</f>
        <v/>
      </c>
      <c r="W32" s="479"/>
      <c r="X32" s="479" t="str">
        <f>IF(AND('Mapa de Riesgos'!$H$36="Baja",'Mapa de Riesgos'!$L$36="Moderado"),CONCATENATE("R",'Mapa de Riesgos'!$A$36),"")</f>
        <v/>
      </c>
      <c r="Y32" s="479"/>
      <c r="Z32" s="479" t="str">
        <f>IF(AND('Mapa de Riesgos'!$H$42="Baja",'Mapa de Riesgos'!$L$42="Moderado"),CONCATENATE("R",'Mapa de Riesgos'!$A$42),"")</f>
        <v/>
      </c>
      <c r="AA32" s="480"/>
      <c r="AB32" s="462" t="str">
        <f>IF(AND('Mapa de Riesgos'!$H$30="Baja",'Mapa de Riesgos'!$L$30="Mayor"),CONCATENATE("R",'Mapa de Riesgos'!$A$30),"")</f>
        <v/>
      </c>
      <c r="AC32" s="458"/>
      <c r="AD32" s="458" t="str">
        <f>IF(AND('Mapa de Riesgos'!$H$36="Baja",'Mapa de Riesgos'!$L$36="Mayor"),CONCATENATE("R",'Mapa de Riesgos'!$A$36),"")</f>
        <v/>
      </c>
      <c r="AE32" s="458"/>
      <c r="AF32" s="458" t="str">
        <f>IF(AND('Mapa de Riesgos'!$H$42="Baja",'Mapa de Riesgos'!$L$42="Mayor"),CONCATENATE("R",'Mapa de Riesgos'!$A$42),"")</f>
        <v/>
      </c>
      <c r="AG32" s="459"/>
      <c r="AH32" s="469" t="str">
        <f>IF(AND('Mapa de Riesgos'!$H$30="Baja",'Mapa de Riesgos'!$L$30="Catastrófico"),CONCATENATE("R",'Mapa de Riesgos'!$A$30),"")</f>
        <v/>
      </c>
      <c r="AI32" s="470"/>
      <c r="AJ32" s="470" t="str">
        <f>IF(AND('Mapa de Riesgos'!$H$36="Baja",'Mapa de Riesgos'!$L$36="Catastrófico"),CONCATENATE("R",'Mapa de Riesgos'!$A$36),"")</f>
        <v/>
      </c>
      <c r="AK32" s="470"/>
      <c r="AL32" s="470" t="str">
        <f>IF(AND('Mapa de Riesgos'!$H$42="Baja",'Mapa de Riesgos'!$L$42="Catastrófico"),CONCATENATE("R",'Mapa de Riesgos'!$A$42),"")</f>
        <v/>
      </c>
      <c r="AM32" s="471"/>
      <c r="AN32" s="83"/>
      <c r="AO32" s="443"/>
      <c r="AP32" s="444"/>
      <c r="AQ32" s="444"/>
      <c r="AR32" s="444"/>
      <c r="AS32" s="444"/>
      <c r="AT32" s="445"/>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c r="A33" s="83"/>
      <c r="B33" s="411"/>
      <c r="C33" s="411"/>
      <c r="D33" s="412"/>
      <c r="E33" s="452"/>
      <c r="F33" s="453"/>
      <c r="G33" s="453"/>
      <c r="H33" s="453"/>
      <c r="I33" s="453"/>
      <c r="J33" s="489"/>
      <c r="K33" s="487"/>
      <c r="L33" s="487"/>
      <c r="M33" s="487"/>
      <c r="N33" s="487"/>
      <c r="O33" s="488"/>
      <c r="P33" s="479"/>
      <c r="Q33" s="479"/>
      <c r="R33" s="479"/>
      <c r="S33" s="479"/>
      <c r="T33" s="479"/>
      <c r="U33" s="480"/>
      <c r="V33" s="478"/>
      <c r="W33" s="479"/>
      <c r="X33" s="479"/>
      <c r="Y33" s="479"/>
      <c r="Z33" s="479"/>
      <c r="AA33" s="480"/>
      <c r="AB33" s="462"/>
      <c r="AC33" s="458"/>
      <c r="AD33" s="458"/>
      <c r="AE33" s="458"/>
      <c r="AF33" s="458"/>
      <c r="AG33" s="459"/>
      <c r="AH33" s="469"/>
      <c r="AI33" s="470"/>
      <c r="AJ33" s="470"/>
      <c r="AK33" s="470"/>
      <c r="AL33" s="470"/>
      <c r="AM33" s="471"/>
      <c r="AN33" s="83"/>
      <c r="AO33" s="443"/>
      <c r="AP33" s="444"/>
      <c r="AQ33" s="444"/>
      <c r="AR33" s="444"/>
      <c r="AS33" s="444"/>
      <c r="AT33" s="445"/>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c r="A34" s="83"/>
      <c r="B34" s="411"/>
      <c r="C34" s="411"/>
      <c r="D34" s="412"/>
      <c r="E34" s="452"/>
      <c r="F34" s="453"/>
      <c r="G34" s="453"/>
      <c r="H34" s="453"/>
      <c r="I34" s="453"/>
      <c r="J34" s="489" t="str">
        <f>IF(AND('Mapa de Riesgos'!$H$48="Baja",'Mapa de Riesgos'!$L$48="Leve"),CONCATENATE("R",'Mapa de Riesgos'!$A$48),"")</f>
        <v/>
      </c>
      <c r="K34" s="487"/>
      <c r="L34" s="487" t="str">
        <f>IF(AND('Mapa de Riesgos'!$H$54="Baja",'Mapa de Riesgos'!$L$54="Leve"),CONCATENATE("R",'Mapa de Riesgos'!$A$54),"")</f>
        <v/>
      </c>
      <c r="M34" s="487"/>
      <c r="N34" s="487" t="str">
        <f>IF(AND('Mapa de Riesgos'!$H$60="Baja",'Mapa de Riesgos'!$L$60="Leve"),CONCATENATE("R",'Mapa de Riesgos'!$A$60),"")</f>
        <v/>
      </c>
      <c r="O34" s="488"/>
      <c r="P34" s="479" t="str">
        <f>IF(AND('Mapa de Riesgos'!$H$48="Baja",'Mapa de Riesgos'!$L$48="Menor"),CONCATENATE("R",'Mapa de Riesgos'!$A$48),"")</f>
        <v/>
      </c>
      <c r="Q34" s="479"/>
      <c r="R34" s="479" t="str">
        <f>IF(AND('Mapa de Riesgos'!$H$54="Baja",'Mapa de Riesgos'!$L$54="Menor"),CONCATENATE("R",'Mapa de Riesgos'!$A$54),"")</f>
        <v/>
      </c>
      <c r="S34" s="479"/>
      <c r="T34" s="479" t="str">
        <f>IF(AND('Mapa de Riesgos'!$H$60="Baja",'Mapa de Riesgos'!$L$60="Menor"),CONCATENATE("R",'Mapa de Riesgos'!$A$60),"")</f>
        <v/>
      </c>
      <c r="U34" s="480"/>
      <c r="V34" s="478" t="str">
        <f>IF(AND('Mapa de Riesgos'!$H$48="Baja",'Mapa de Riesgos'!$L$48="Moderado"),CONCATENATE("R",'Mapa de Riesgos'!$A$48),"")</f>
        <v/>
      </c>
      <c r="W34" s="479"/>
      <c r="X34" s="479" t="str">
        <f>IF(AND('Mapa de Riesgos'!$H$54="Baja",'Mapa de Riesgos'!$L$54="Moderado"),CONCATENATE("R",'Mapa de Riesgos'!$A$54),"")</f>
        <v/>
      </c>
      <c r="Y34" s="479"/>
      <c r="Z34" s="479" t="str">
        <f>IF(AND('Mapa de Riesgos'!$H$60="Baja",'Mapa de Riesgos'!$L$60="Moderado"),CONCATENATE("R",'Mapa de Riesgos'!$A$60),"")</f>
        <v/>
      </c>
      <c r="AA34" s="480"/>
      <c r="AB34" s="462" t="str">
        <f>IF(AND('Mapa de Riesgos'!$H$48="Baja",'Mapa de Riesgos'!$L$48="Mayor"),CONCATENATE("R",'Mapa de Riesgos'!$A$48),"")</f>
        <v/>
      </c>
      <c r="AC34" s="458"/>
      <c r="AD34" s="458" t="str">
        <f>IF(AND('Mapa de Riesgos'!$H$54="Baja",'Mapa de Riesgos'!$L$54="Mayor"),CONCATENATE("R",'Mapa de Riesgos'!$A$54),"")</f>
        <v/>
      </c>
      <c r="AE34" s="458"/>
      <c r="AF34" s="458" t="str">
        <f>IF(AND('Mapa de Riesgos'!$H$60="Baja",'Mapa de Riesgos'!$L$60="Mayor"),CONCATENATE("R",'Mapa de Riesgos'!$A$60),"")</f>
        <v/>
      </c>
      <c r="AG34" s="459"/>
      <c r="AH34" s="469" t="str">
        <f>IF(AND('Mapa de Riesgos'!$H$48="Baja",'Mapa de Riesgos'!$L$48="Catastrófico"),CONCATENATE("R",'Mapa de Riesgos'!$A$48),"")</f>
        <v/>
      </c>
      <c r="AI34" s="470"/>
      <c r="AJ34" s="470" t="str">
        <f>IF(AND('Mapa de Riesgos'!$H$54="Baja",'Mapa de Riesgos'!$L$54="Catastrófico"),CONCATENATE("R",'Mapa de Riesgos'!$A$54),"")</f>
        <v/>
      </c>
      <c r="AK34" s="470"/>
      <c r="AL34" s="470" t="str">
        <f>IF(AND('Mapa de Riesgos'!$H$60="Baja",'Mapa de Riesgos'!$L$60="Catastrófico"),CONCATENATE("R",'Mapa de Riesgos'!$A$60),"")</f>
        <v/>
      </c>
      <c r="AM34" s="471"/>
      <c r="AN34" s="83"/>
      <c r="AO34" s="443"/>
      <c r="AP34" s="444"/>
      <c r="AQ34" s="444"/>
      <c r="AR34" s="444"/>
      <c r="AS34" s="444"/>
      <c r="AT34" s="445"/>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c r="A35" s="83"/>
      <c r="B35" s="411"/>
      <c r="C35" s="411"/>
      <c r="D35" s="412"/>
      <c r="E35" s="452"/>
      <c r="F35" s="453"/>
      <c r="G35" s="453"/>
      <c r="H35" s="453"/>
      <c r="I35" s="453"/>
      <c r="J35" s="489"/>
      <c r="K35" s="487"/>
      <c r="L35" s="487"/>
      <c r="M35" s="487"/>
      <c r="N35" s="487"/>
      <c r="O35" s="488"/>
      <c r="P35" s="479"/>
      <c r="Q35" s="479"/>
      <c r="R35" s="479"/>
      <c r="S35" s="479"/>
      <c r="T35" s="479"/>
      <c r="U35" s="480"/>
      <c r="V35" s="478"/>
      <c r="W35" s="479"/>
      <c r="X35" s="479"/>
      <c r="Y35" s="479"/>
      <c r="Z35" s="479"/>
      <c r="AA35" s="480"/>
      <c r="AB35" s="462"/>
      <c r="AC35" s="458"/>
      <c r="AD35" s="458"/>
      <c r="AE35" s="458"/>
      <c r="AF35" s="458"/>
      <c r="AG35" s="459"/>
      <c r="AH35" s="469"/>
      <c r="AI35" s="470"/>
      <c r="AJ35" s="470"/>
      <c r="AK35" s="470"/>
      <c r="AL35" s="470"/>
      <c r="AM35" s="471"/>
      <c r="AN35" s="83"/>
      <c r="AO35" s="443"/>
      <c r="AP35" s="444"/>
      <c r="AQ35" s="444"/>
      <c r="AR35" s="444"/>
      <c r="AS35" s="444"/>
      <c r="AT35" s="445"/>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c r="A36" s="83"/>
      <c r="B36" s="411"/>
      <c r="C36" s="411"/>
      <c r="D36" s="412"/>
      <c r="E36" s="452"/>
      <c r="F36" s="453"/>
      <c r="G36" s="453"/>
      <c r="H36" s="453"/>
      <c r="I36" s="453"/>
      <c r="J36" s="489" t="str">
        <f>IF(AND('Mapa de Riesgos'!$H$66="Baja",'Mapa de Riesgos'!$L$66="Leve"),CONCATENATE("R",'Mapa de Riesgos'!$A$66),"")</f>
        <v/>
      </c>
      <c r="K36" s="487"/>
      <c r="L36" s="487" t="str">
        <f>IF(AND('Mapa de Riesgos'!$H$72="Baja",'Mapa de Riesgos'!$L$72="Leve"),CONCATENATE("R",'Mapa de Riesgos'!$A$72),"")</f>
        <v/>
      </c>
      <c r="M36" s="487"/>
      <c r="N36" s="487" t="str">
        <f>IF(AND('Mapa de Riesgos'!$H$78="Baja",'Mapa de Riesgos'!$L$78="Leve"),CONCATENATE("R",'Mapa de Riesgos'!$A$78),"")</f>
        <v/>
      </c>
      <c r="O36" s="488"/>
      <c r="P36" s="479" t="str">
        <f>IF(AND('Mapa de Riesgos'!$H$66="Baja",'Mapa de Riesgos'!$L$66="Menor"),CONCATENATE("R",'Mapa de Riesgos'!$A$66),"")</f>
        <v/>
      </c>
      <c r="Q36" s="479"/>
      <c r="R36" s="479" t="str">
        <f>IF(AND('Mapa de Riesgos'!$H$72="Baja",'Mapa de Riesgos'!$L$72="Menor"),CONCATENATE("R",'Mapa de Riesgos'!$A$72),"")</f>
        <v/>
      </c>
      <c r="S36" s="479"/>
      <c r="T36" s="479" t="str">
        <f>IF(AND('Mapa de Riesgos'!$H$78="Baja",'Mapa de Riesgos'!$L$78="Menor"),CONCATENATE("R",'Mapa de Riesgos'!$A$78),"")</f>
        <v/>
      </c>
      <c r="U36" s="480"/>
      <c r="V36" s="478" t="str">
        <f>IF(AND('Mapa de Riesgos'!$H$66="Baja",'Mapa de Riesgos'!$L$66="Moderado"),CONCATENATE("R",'Mapa de Riesgos'!$A$66),"")</f>
        <v/>
      </c>
      <c r="W36" s="479"/>
      <c r="X36" s="479" t="str">
        <f>IF(AND('Mapa de Riesgos'!$H$72="Baja",'Mapa de Riesgos'!$L$72="Moderado"),CONCATENATE("R",'Mapa de Riesgos'!$A$72),"")</f>
        <v/>
      </c>
      <c r="Y36" s="479"/>
      <c r="Z36" s="479" t="str">
        <f>IF(AND('Mapa de Riesgos'!$H$78="Baja",'Mapa de Riesgos'!$L$78="Moderado"),CONCATENATE("R",'Mapa de Riesgos'!$A$78),"")</f>
        <v/>
      </c>
      <c r="AA36" s="480"/>
      <c r="AB36" s="462" t="str">
        <f>IF(AND('Mapa de Riesgos'!$H$66="Baja",'Mapa de Riesgos'!$L$66="Mayor"),CONCATENATE("R",'Mapa de Riesgos'!$A$66),"")</f>
        <v/>
      </c>
      <c r="AC36" s="458"/>
      <c r="AD36" s="458" t="str">
        <f>IF(AND('Mapa de Riesgos'!$H$72="Baja",'Mapa de Riesgos'!$L$72="Mayor"),CONCATENATE("R",'Mapa de Riesgos'!$A$72),"")</f>
        <v/>
      </c>
      <c r="AE36" s="458"/>
      <c r="AF36" s="458" t="str">
        <f>IF(AND('Mapa de Riesgos'!$H$78="Baja",'Mapa de Riesgos'!$L$78="Mayor"),CONCATENATE("R",'Mapa de Riesgos'!$A$78),"")</f>
        <v/>
      </c>
      <c r="AG36" s="459"/>
      <c r="AH36" s="469" t="str">
        <f>IF(AND('Mapa de Riesgos'!$H$66="Baja",'Mapa de Riesgos'!$L$66="Catastrófico"),CONCATENATE("R",'Mapa de Riesgos'!$A$66),"")</f>
        <v/>
      </c>
      <c r="AI36" s="470"/>
      <c r="AJ36" s="470" t="str">
        <f>IF(AND('Mapa de Riesgos'!$H$72="Baja",'Mapa de Riesgos'!$L$72="Catastrófico"),CONCATENATE("R",'Mapa de Riesgos'!$A$72),"")</f>
        <v/>
      </c>
      <c r="AK36" s="470"/>
      <c r="AL36" s="470" t="str">
        <f>IF(AND('Mapa de Riesgos'!$H$78="Baja",'Mapa de Riesgos'!$L$78="Catastrófico"),CONCATENATE("R",'Mapa de Riesgos'!$A$78),"")</f>
        <v/>
      </c>
      <c r="AM36" s="471"/>
      <c r="AN36" s="83"/>
      <c r="AO36" s="443"/>
      <c r="AP36" s="444"/>
      <c r="AQ36" s="444"/>
      <c r="AR36" s="444"/>
      <c r="AS36" s="444"/>
      <c r="AT36" s="445"/>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c r="A37" s="83"/>
      <c r="B37" s="411"/>
      <c r="C37" s="411"/>
      <c r="D37" s="412"/>
      <c r="E37" s="455"/>
      <c r="F37" s="456"/>
      <c r="G37" s="456"/>
      <c r="H37" s="456"/>
      <c r="I37" s="456"/>
      <c r="J37" s="490"/>
      <c r="K37" s="491"/>
      <c r="L37" s="491"/>
      <c r="M37" s="491"/>
      <c r="N37" s="491"/>
      <c r="O37" s="492"/>
      <c r="P37" s="482"/>
      <c r="Q37" s="482"/>
      <c r="R37" s="482"/>
      <c r="S37" s="482"/>
      <c r="T37" s="482"/>
      <c r="U37" s="483"/>
      <c r="V37" s="481"/>
      <c r="W37" s="482"/>
      <c r="X37" s="482"/>
      <c r="Y37" s="482"/>
      <c r="Z37" s="482"/>
      <c r="AA37" s="483"/>
      <c r="AB37" s="466"/>
      <c r="AC37" s="467"/>
      <c r="AD37" s="467"/>
      <c r="AE37" s="467"/>
      <c r="AF37" s="467"/>
      <c r="AG37" s="468"/>
      <c r="AH37" s="472"/>
      <c r="AI37" s="473"/>
      <c r="AJ37" s="473"/>
      <c r="AK37" s="473"/>
      <c r="AL37" s="473"/>
      <c r="AM37" s="474"/>
      <c r="AN37" s="83"/>
      <c r="AO37" s="446"/>
      <c r="AP37" s="447"/>
      <c r="AQ37" s="447"/>
      <c r="AR37" s="447"/>
      <c r="AS37" s="447"/>
      <c r="AT37" s="448"/>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c r="A38" s="83"/>
      <c r="B38" s="411"/>
      <c r="C38" s="411"/>
      <c r="D38" s="412"/>
      <c r="E38" s="449" t="s">
        <v>175</v>
      </c>
      <c r="F38" s="450"/>
      <c r="G38" s="450"/>
      <c r="H38" s="450"/>
      <c r="I38" s="451"/>
      <c r="J38" s="493" t="str">
        <f>IF(AND('Mapa de Riesgos'!$H$12="Muy Baja",'Mapa de Riesgos'!$L$12="Leve"),CONCATENATE("R",'Mapa de Riesgos'!$A$12),"")</f>
        <v/>
      </c>
      <c r="K38" s="494"/>
      <c r="L38" s="494" t="str">
        <f>IF(AND('Mapa de Riesgos'!$H$18="Muy Baja",'Mapa de Riesgos'!$L$18="Leve"),CONCATENATE("R",'Mapa de Riesgos'!$A$18),"")</f>
        <v/>
      </c>
      <c r="M38" s="494"/>
      <c r="N38" s="494" t="str">
        <f>IF(AND('Mapa de Riesgos'!$H$24="Muy Baja",'Mapa de Riesgos'!$L$24="Leve"),CONCATENATE("R",'Mapa de Riesgos'!$A$24),"")</f>
        <v/>
      </c>
      <c r="O38" s="495"/>
      <c r="P38" s="493" t="str">
        <f>IF(AND('Mapa de Riesgos'!$H$12="Muy Baja",'Mapa de Riesgos'!$L$12="Menor"),CONCATENATE("R",'Mapa de Riesgos'!$A$12),"")</f>
        <v/>
      </c>
      <c r="Q38" s="494"/>
      <c r="R38" s="494" t="str">
        <f>IF(AND('Mapa de Riesgos'!$H$18="Muy Baja",'Mapa de Riesgos'!$L$18="Menor"),CONCATENATE("R",'Mapa de Riesgos'!$A$18),"")</f>
        <v/>
      </c>
      <c r="S38" s="494"/>
      <c r="T38" s="494" t="str">
        <f>IF(AND('Mapa de Riesgos'!$H$24="Muy Baja",'Mapa de Riesgos'!$L$24="Menor"),CONCATENATE("R",'Mapa de Riesgos'!$A$24),"")</f>
        <v/>
      </c>
      <c r="U38" s="495"/>
      <c r="V38" s="484" t="str">
        <f>IF(AND('Mapa de Riesgos'!$H$12="Muy Baja",'Mapa de Riesgos'!$L$12="Moderado"),CONCATENATE("R",'Mapa de Riesgos'!$A$12),"")</f>
        <v/>
      </c>
      <c r="W38" s="485"/>
      <c r="X38" s="485" t="str">
        <f>IF(AND('Mapa de Riesgos'!$H$18="Muy Baja",'Mapa de Riesgos'!$L$18="Moderado"),CONCATENATE("R",'Mapa de Riesgos'!$A$18),"")</f>
        <v/>
      </c>
      <c r="Y38" s="485"/>
      <c r="Z38" s="485" t="str">
        <f>IF(AND('Mapa de Riesgos'!$H$24="Muy Baja",'Mapa de Riesgos'!$L$24="Moderado"),CONCATENATE("R",'Mapa de Riesgos'!$A$24),"")</f>
        <v/>
      </c>
      <c r="AA38" s="486"/>
      <c r="AB38" s="460" t="str">
        <f>IF(AND('Mapa de Riesgos'!$H$12="Muy Baja",'Mapa de Riesgos'!$L$12="Mayor"),CONCATENATE("R",'Mapa de Riesgos'!$A$12),"")</f>
        <v/>
      </c>
      <c r="AC38" s="461"/>
      <c r="AD38" s="461" t="str">
        <f>IF(AND('Mapa de Riesgos'!$H$18="Muy Baja",'Mapa de Riesgos'!$L$18="Mayor"),CONCATENATE("R",'Mapa de Riesgos'!$A$18),"")</f>
        <v/>
      </c>
      <c r="AE38" s="461"/>
      <c r="AF38" s="461" t="str">
        <f>IF(AND('Mapa de Riesgos'!$H$24="Muy Baja",'Mapa de Riesgos'!$L$24="Mayor"),CONCATENATE("R",'Mapa de Riesgos'!$A$24),"")</f>
        <v/>
      </c>
      <c r="AG38" s="463"/>
      <c r="AH38" s="475" t="str">
        <f>IF(AND('Mapa de Riesgos'!$H$12="Muy Baja",'Mapa de Riesgos'!$L$12="Catastrófico"),CONCATENATE("R",'Mapa de Riesgos'!$A$12),"")</f>
        <v/>
      </c>
      <c r="AI38" s="476"/>
      <c r="AJ38" s="476" t="str">
        <f>IF(AND('Mapa de Riesgos'!$H$18="Muy Baja",'Mapa de Riesgos'!$L$18="Catastrófico"),CONCATENATE("R",'Mapa de Riesgos'!$A$18),"")</f>
        <v/>
      </c>
      <c r="AK38" s="476"/>
      <c r="AL38" s="476" t="str">
        <f>IF(AND('Mapa de Riesgos'!$H$24="Muy Baja",'Mapa de Riesgos'!$L$24="Catastrófico"),CONCATENATE("R",'Mapa de Riesgos'!$A$24),"")</f>
        <v/>
      </c>
      <c r="AM38" s="477"/>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c r="A39" s="83"/>
      <c r="B39" s="411"/>
      <c r="C39" s="411"/>
      <c r="D39" s="412"/>
      <c r="E39" s="452"/>
      <c r="F39" s="453"/>
      <c r="G39" s="453"/>
      <c r="H39" s="453"/>
      <c r="I39" s="454"/>
      <c r="J39" s="489"/>
      <c r="K39" s="487"/>
      <c r="L39" s="487"/>
      <c r="M39" s="487"/>
      <c r="N39" s="487"/>
      <c r="O39" s="488"/>
      <c r="P39" s="489"/>
      <c r="Q39" s="487"/>
      <c r="R39" s="487"/>
      <c r="S39" s="487"/>
      <c r="T39" s="487"/>
      <c r="U39" s="488"/>
      <c r="V39" s="478"/>
      <c r="W39" s="479"/>
      <c r="X39" s="479"/>
      <c r="Y39" s="479"/>
      <c r="Z39" s="479"/>
      <c r="AA39" s="480"/>
      <c r="AB39" s="462"/>
      <c r="AC39" s="458"/>
      <c r="AD39" s="458"/>
      <c r="AE39" s="458"/>
      <c r="AF39" s="458"/>
      <c r="AG39" s="459"/>
      <c r="AH39" s="469"/>
      <c r="AI39" s="470"/>
      <c r="AJ39" s="470"/>
      <c r="AK39" s="470"/>
      <c r="AL39" s="470"/>
      <c r="AM39" s="471"/>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c r="A40" s="83"/>
      <c r="B40" s="411"/>
      <c r="C40" s="411"/>
      <c r="D40" s="412"/>
      <c r="E40" s="452"/>
      <c r="F40" s="453"/>
      <c r="G40" s="453"/>
      <c r="H40" s="453"/>
      <c r="I40" s="454"/>
      <c r="J40" s="489" t="str">
        <f>IF(AND('Mapa de Riesgos'!$H$30="Muy Baja",'Mapa de Riesgos'!$L$30="Leve"),CONCATENATE("R",'Mapa de Riesgos'!$A$30),"")</f>
        <v/>
      </c>
      <c r="K40" s="487"/>
      <c r="L40" s="487" t="str">
        <f>IF(AND('Mapa de Riesgos'!$H$36="Muy Baja",'Mapa de Riesgos'!$L$36="Leve"),CONCATENATE("R",'Mapa de Riesgos'!$A$36),"")</f>
        <v/>
      </c>
      <c r="M40" s="487"/>
      <c r="N40" s="487" t="str">
        <f>IF(AND('Mapa de Riesgos'!$H$42="Muy Baja",'Mapa de Riesgos'!$L$42="Leve"),CONCATENATE("R",'Mapa de Riesgos'!$A$42),"")</f>
        <v/>
      </c>
      <c r="O40" s="488"/>
      <c r="P40" s="489" t="str">
        <f>IF(AND('Mapa de Riesgos'!$H$30="Muy Baja",'Mapa de Riesgos'!$L$30="Menor"),CONCATENATE("R",'Mapa de Riesgos'!$A$30),"")</f>
        <v/>
      </c>
      <c r="Q40" s="487"/>
      <c r="R40" s="487" t="str">
        <f>IF(AND('Mapa de Riesgos'!$H$36="Muy Baja",'Mapa de Riesgos'!$L$36="Menor"),CONCATENATE("R",'Mapa de Riesgos'!$A$36),"")</f>
        <v/>
      </c>
      <c r="S40" s="487"/>
      <c r="T40" s="487" t="str">
        <f>IF(AND('Mapa de Riesgos'!$H$42="Muy Baja",'Mapa de Riesgos'!$L$42="Menor"),CONCATENATE("R",'Mapa de Riesgos'!$A$42),"")</f>
        <v/>
      </c>
      <c r="U40" s="488"/>
      <c r="V40" s="478" t="str">
        <f>IF(AND('Mapa de Riesgos'!$H$30="Muy Baja",'Mapa de Riesgos'!$L$30="Moderado"),CONCATENATE("R",'Mapa de Riesgos'!$A$30),"")</f>
        <v/>
      </c>
      <c r="W40" s="479"/>
      <c r="X40" s="479" t="str">
        <f>IF(AND('Mapa de Riesgos'!$H$36="Muy Baja",'Mapa de Riesgos'!$L$36="Moderado"),CONCATENATE("R",'Mapa de Riesgos'!$A$36),"")</f>
        <v/>
      </c>
      <c r="Y40" s="479"/>
      <c r="Z40" s="479" t="str">
        <f>IF(AND('Mapa de Riesgos'!$H$42="Muy Baja",'Mapa de Riesgos'!$L$42="Moderado"),CONCATENATE("R",'Mapa de Riesgos'!$A$42),"")</f>
        <v/>
      </c>
      <c r="AA40" s="480"/>
      <c r="AB40" s="462" t="str">
        <f>IF(AND('Mapa de Riesgos'!$H$30="Muy Baja",'Mapa de Riesgos'!$L$30="Mayor"),CONCATENATE("R",'Mapa de Riesgos'!$A$30),"")</f>
        <v/>
      </c>
      <c r="AC40" s="458"/>
      <c r="AD40" s="458" t="str">
        <f>IF(AND('Mapa de Riesgos'!$H$36="Muy Baja",'Mapa de Riesgos'!$L$36="Mayor"),CONCATENATE("R",'Mapa de Riesgos'!$A$36),"")</f>
        <v/>
      </c>
      <c r="AE40" s="458"/>
      <c r="AF40" s="458" t="str">
        <f>IF(AND('Mapa de Riesgos'!$H$42="Muy Baja",'Mapa de Riesgos'!$L$42="Mayor"),CONCATENATE("R",'Mapa de Riesgos'!$A$42),"")</f>
        <v/>
      </c>
      <c r="AG40" s="459"/>
      <c r="AH40" s="469" t="str">
        <f>IF(AND('Mapa de Riesgos'!$H$30="Muy Baja",'Mapa de Riesgos'!$L$30="Catastrófico"),CONCATENATE("R",'Mapa de Riesgos'!$A$30),"")</f>
        <v/>
      </c>
      <c r="AI40" s="470"/>
      <c r="AJ40" s="470" t="str">
        <f>IF(AND('Mapa de Riesgos'!$H$36="Muy Baja",'Mapa de Riesgos'!$L$36="Catastrófico"),CONCATENATE("R",'Mapa de Riesgos'!$A$36),"")</f>
        <v/>
      </c>
      <c r="AK40" s="470"/>
      <c r="AL40" s="470" t="str">
        <f>IF(AND('Mapa de Riesgos'!$H$42="Muy Baja",'Mapa de Riesgos'!$L$42="Catastrófico"),CONCATENATE("R",'Mapa de Riesgos'!$A$42),"")</f>
        <v/>
      </c>
      <c r="AM40" s="471"/>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c r="A41" s="83"/>
      <c r="B41" s="411"/>
      <c r="C41" s="411"/>
      <c r="D41" s="412"/>
      <c r="E41" s="452"/>
      <c r="F41" s="453"/>
      <c r="G41" s="453"/>
      <c r="H41" s="453"/>
      <c r="I41" s="454"/>
      <c r="J41" s="489"/>
      <c r="K41" s="487"/>
      <c r="L41" s="487"/>
      <c r="M41" s="487"/>
      <c r="N41" s="487"/>
      <c r="O41" s="488"/>
      <c r="P41" s="489"/>
      <c r="Q41" s="487"/>
      <c r="R41" s="487"/>
      <c r="S41" s="487"/>
      <c r="T41" s="487"/>
      <c r="U41" s="488"/>
      <c r="V41" s="478"/>
      <c r="W41" s="479"/>
      <c r="X41" s="479"/>
      <c r="Y41" s="479"/>
      <c r="Z41" s="479"/>
      <c r="AA41" s="480"/>
      <c r="AB41" s="462"/>
      <c r="AC41" s="458"/>
      <c r="AD41" s="458"/>
      <c r="AE41" s="458"/>
      <c r="AF41" s="458"/>
      <c r="AG41" s="459"/>
      <c r="AH41" s="469"/>
      <c r="AI41" s="470"/>
      <c r="AJ41" s="470"/>
      <c r="AK41" s="470"/>
      <c r="AL41" s="470"/>
      <c r="AM41" s="471"/>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c r="A42" s="83"/>
      <c r="B42" s="411"/>
      <c r="C42" s="411"/>
      <c r="D42" s="412"/>
      <c r="E42" s="452"/>
      <c r="F42" s="453"/>
      <c r="G42" s="453"/>
      <c r="H42" s="453"/>
      <c r="I42" s="454"/>
      <c r="J42" s="489" t="str">
        <f>IF(AND('Mapa de Riesgos'!$H$48="Muy Baja",'Mapa de Riesgos'!$L$48="Leve"),CONCATENATE("R",'Mapa de Riesgos'!$A$48),"")</f>
        <v/>
      </c>
      <c r="K42" s="487"/>
      <c r="L42" s="487" t="str">
        <f>IF(AND('Mapa de Riesgos'!$H$54="Muy Baja",'Mapa de Riesgos'!$L$54="Leve"),CONCATENATE("R",'Mapa de Riesgos'!$A$54),"")</f>
        <v/>
      </c>
      <c r="M42" s="487"/>
      <c r="N42" s="487" t="str">
        <f>IF(AND('Mapa de Riesgos'!$H$60="Muy Baja",'Mapa de Riesgos'!$L$60="Leve"),CONCATENATE("R",'Mapa de Riesgos'!$A$60),"")</f>
        <v/>
      </c>
      <c r="O42" s="488"/>
      <c r="P42" s="489" t="str">
        <f>IF(AND('Mapa de Riesgos'!$H$48="Muy Baja",'Mapa de Riesgos'!$L$48="Menor"),CONCATENATE("R",'Mapa de Riesgos'!$A$48),"")</f>
        <v/>
      </c>
      <c r="Q42" s="487"/>
      <c r="R42" s="487" t="str">
        <f>IF(AND('Mapa de Riesgos'!$H$54="Muy Baja",'Mapa de Riesgos'!$L$54="Menor"),CONCATENATE("R",'Mapa de Riesgos'!$A$54),"")</f>
        <v/>
      </c>
      <c r="S42" s="487"/>
      <c r="T42" s="487" t="str">
        <f>IF(AND('Mapa de Riesgos'!$H$60="Muy Baja",'Mapa de Riesgos'!$L$60="Menor"),CONCATENATE("R",'Mapa de Riesgos'!$A$60),"")</f>
        <v/>
      </c>
      <c r="U42" s="488"/>
      <c r="V42" s="478" t="str">
        <f>IF(AND('Mapa de Riesgos'!$H$48="Muy Baja",'Mapa de Riesgos'!$L$48="Moderado"),CONCATENATE("R",'Mapa de Riesgos'!$A$48),"")</f>
        <v/>
      </c>
      <c r="W42" s="479"/>
      <c r="X42" s="479" t="str">
        <f>IF(AND('Mapa de Riesgos'!$H$54="Muy Baja",'Mapa de Riesgos'!$L$54="Moderado"),CONCATENATE("R",'Mapa de Riesgos'!$A$54),"")</f>
        <v/>
      </c>
      <c r="Y42" s="479"/>
      <c r="Z42" s="479" t="str">
        <f>IF(AND('Mapa de Riesgos'!$H$60="Muy Baja",'Mapa de Riesgos'!$L$60="Moderado"),CONCATENATE("R",'Mapa de Riesgos'!$A$60),"")</f>
        <v/>
      </c>
      <c r="AA42" s="480"/>
      <c r="AB42" s="462" t="str">
        <f>IF(AND('Mapa de Riesgos'!$H$48="Muy Baja",'Mapa de Riesgos'!$L$48="Mayor"),CONCATENATE("R",'Mapa de Riesgos'!$A$48),"")</f>
        <v/>
      </c>
      <c r="AC42" s="458"/>
      <c r="AD42" s="458" t="str">
        <f>IF(AND('Mapa de Riesgos'!$H$54="Muy Baja",'Mapa de Riesgos'!$L$54="Mayor"),CONCATENATE("R",'Mapa de Riesgos'!$A$54),"")</f>
        <v/>
      </c>
      <c r="AE42" s="458"/>
      <c r="AF42" s="458" t="str">
        <f>IF(AND('Mapa de Riesgos'!$H$60="Muy Baja",'Mapa de Riesgos'!$L$60="Mayor"),CONCATENATE("R",'Mapa de Riesgos'!$A$60),"")</f>
        <v/>
      </c>
      <c r="AG42" s="459"/>
      <c r="AH42" s="469" t="str">
        <f>IF(AND('Mapa de Riesgos'!$H$48="Muy Baja",'Mapa de Riesgos'!$L$48="Catastrófico"),CONCATENATE("R",'Mapa de Riesgos'!$A$48),"")</f>
        <v/>
      </c>
      <c r="AI42" s="470"/>
      <c r="AJ42" s="470" t="str">
        <f>IF(AND('Mapa de Riesgos'!$H$54="Muy Baja",'Mapa de Riesgos'!$L$54="Catastrófico"),CONCATENATE("R",'Mapa de Riesgos'!$A$54),"")</f>
        <v/>
      </c>
      <c r="AK42" s="470"/>
      <c r="AL42" s="470" t="str">
        <f>IF(AND('Mapa de Riesgos'!$H$60="Muy Baja",'Mapa de Riesgos'!$L$60="Catastrófico"),CONCATENATE("R",'Mapa de Riesgos'!$A$60),"")</f>
        <v/>
      </c>
      <c r="AM42" s="471"/>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c r="A43" s="83"/>
      <c r="B43" s="411"/>
      <c r="C43" s="411"/>
      <c r="D43" s="412"/>
      <c r="E43" s="452"/>
      <c r="F43" s="453"/>
      <c r="G43" s="453"/>
      <c r="H43" s="453"/>
      <c r="I43" s="454"/>
      <c r="J43" s="489"/>
      <c r="K43" s="487"/>
      <c r="L43" s="487"/>
      <c r="M43" s="487"/>
      <c r="N43" s="487"/>
      <c r="O43" s="488"/>
      <c r="P43" s="489"/>
      <c r="Q43" s="487"/>
      <c r="R43" s="487"/>
      <c r="S43" s="487"/>
      <c r="T43" s="487"/>
      <c r="U43" s="488"/>
      <c r="V43" s="478"/>
      <c r="W43" s="479"/>
      <c r="X43" s="479"/>
      <c r="Y43" s="479"/>
      <c r="Z43" s="479"/>
      <c r="AA43" s="480"/>
      <c r="AB43" s="462"/>
      <c r="AC43" s="458"/>
      <c r="AD43" s="458"/>
      <c r="AE43" s="458"/>
      <c r="AF43" s="458"/>
      <c r="AG43" s="459"/>
      <c r="AH43" s="469"/>
      <c r="AI43" s="470"/>
      <c r="AJ43" s="470"/>
      <c r="AK43" s="470"/>
      <c r="AL43" s="470"/>
      <c r="AM43" s="471"/>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c r="A44" s="83"/>
      <c r="B44" s="411"/>
      <c r="C44" s="411"/>
      <c r="D44" s="412"/>
      <c r="E44" s="452"/>
      <c r="F44" s="453"/>
      <c r="G44" s="453"/>
      <c r="H44" s="453"/>
      <c r="I44" s="454"/>
      <c r="J44" s="489" t="str">
        <f>IF(AND('Mapa de Riesgos'!$H$66="Muy Baja",'Mapa de Riesgos'!$L$66="Leve"),CONCATENATE("R",'Mapa de Riesgos'!$A$66),"")</f>
        <v/>
      </c>
      <c r="K44" s="487"/>
      <c r="L44" s="487" t="str">
        <f>IF(AND('Mapa de Riesgos'!$H$72="Muy Baja",'Mapa de Riesgos'!$L$72="Leve"),CONCATENATE("R",'Mapa de Riesgos'!$A$72),"")</f>
        <v/>
      </c>
      <c r="M44" s="487"/>
      <c r="N44" s="487" t="str">
        <f>IF(AND('Mapa de Riesgos'!$H$78="Muy Baja",'Mapa de Riesgos'!$L$78="Leve"),CONCATENATE("R",'Mapa de Riesgos'!$A$78),"")</f>
        <v/>
      </c>
      <c r="O44" s="488"/>
      <c r="P44" s="489" t="str">
        <f>IF(AND('Mapa de Riesgos'!$H$66="Muy Baja",'Mapa de Riesgos'!$L$66="Menor"),CONCATENATE("R",'Mapa de Riesgos'!$A$66),"")</f>
        <v/>
      </c>
      <c r="Q44" s="487"/>
      <c r="R44" s="487" t="str">
        <f>IF(AND('Mapa de Riesgos'!$H$72="Muy Baja",'Mapa de Riesgos'!$L$72="Menor"),CONCATENATE("R",'Mapa de Riesgos'!$A$72),"")</f>
        <v/>
      </c>
      <c r="S44" s="487"/>
      <c r="T44" s="487" t="str">
        <f>IF(AND('Mapa de Riesgos'!$H$78="Muy Baja",'Mapa de Riesgos'!$L$78="Menor"),CONCATENATE("R",'Mapa de Riesgos'!$A$78),"")</f>
        <v/>
      </c>
      <c r="U44" s="488"/>
      <c r="V44" s="478" t="str">
        <f>IF(AND('Mapa de Riesgos'!$H$66="Muy Baja",'Mapa de Riesgos'!$L$66="Moderado"),CONCATENATE("R",'Mapa de Riesgos'!$A$66),"")</f>
        <v/>
      </c>
      <c r="W44" s="479"/>
      <c r="X44" s="479" t="str">
        <f>IF(AND('Mapa de Riesgos'!$H$72="Muy Baja",'Mapa de Riesgos'!$L$72="Moderado"),CONCATENATE("R",'Mapa de Riesgos'!$A$72),"")</f>
        <v/>
      </c>
      <c r="Y44" s="479"/>
      <c r="Z44" s="479" t="str">
        <f>IF(AND('Mapa de Riesgos'!$H$78="Muy Baja",'Mapa de Riesgos'!$L$78="Moderado"),CONCATENATE("R",'Mapa de Riesgos'!$A$78),"")</f>
        <v/>
      </c>
      <c r="AA44" s="480"/>
      <c r="AB44" s="462" t="str">
        <f>IF(AND('Mapa de Riesgos'!$H$66="Muy Baja",'Mapa de Riesgos'!$L$66="Mayor"),CONCATENATE("R",'Mapa de Riesgos'!$A$66),"")</f>
        <v/>
      </c>
      <c r="AC44" s="458"/>
      <c r="AD44" s="458" t="str">
        <f>IF(AND('Mapa de Riesgos'!$H$72="Muy Baja",'Mapa de Riesgos'!$L$72="Mayor"),CONCATENATE("R",'Mapa de Riesgos'!$A$72),"")</f>
        <v/>
      </c>
      <c r="AE44" s="458"/>
      <c r="AF44" s="458" t="str">
        <f>IF(AND('Mapa de Riesgos'!$H$78="Muy Baja",'Mapa de Riesgos'!$L$78="Mayor"),CONCATENATE("R",'Mapa de Riesgos'!$A$78),"")</f>
        <v/>
      </c>
      <c r="AG44" s="459"/>
      <c r="AH44" s="469" t="str">
        <f>IF(AND('Mapa de Riesgos'!$H$66="Muy Baja",'Mapa de Riesgos'!$L$66="Catastrófico"),CONCATENATE("R",'Mapa de Riesgos'!$A$66),"")</f>
        <v/>
      </c>
      <c r="AI44" s="470"/>
      <c r="AJ44" s="470" t="str">
        <f>IF(AND('Mapa de Riesgos'!$H$72="Muy Baja",'Mapa de Riesgos'!$L$72="Catastrófico"),CONCATENATE("R",'Mapa de Riesgos'!$A$72),"")</f>
        <v/>
      </c>
      <c r="AK44" s="470"/>
      <c r="AL44" s="470" t="str">
        <f>IF(AND('Mapa de Riesgos'!$H$78="Muy Baja",'Mapa de Riesgos'!$L$78="Catastrófico"),CONCATENATE("R",'Mapa de Riesgos'!$A$78),"")</f>
        <v/>
      </c>
      <c r="AM44" s="471"/>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c r="A45" s="83"/>
      <c r="B45" s="411"/>
      <c r="C45" s="411"/>
      <c r="D45" s="412"/>
      <c r="E45" s="455"/>
      <c r="F45" s="456"/>
      <c r="G45" s="456"/>
      <c r="H45" s="456"/>
      <c r="I45" s="457"/>
      <c r="J45" s="490"/>
      <c r="K45" s="491"/>
      <c r="L45" s="491"/>
      <c r="M45" s="491"/>
      <c r="N45" s="491"/>
      <c r="O45" s="492"/>
      <c r="P45" s="490"/>
      <c r="Q45" s="491"/>
      <c r="R45" s="491"/>
      <c r="S45" s="491"/>
      <c r="T45" s="491"/>
      <c r="U45" s="492"/>
      <c r="V45" s="481"/>
      <c r="W45" s="482"/>
      <c r="X45" s="482"/>
      <c r="Y45" s="482"/>
      <c r="Z45" s="482"/>
      <c r="AA45" s="483"/>
      <c r="AB45" s="466"/>
      <c r="AC45" s="467"/>
      <c r="AD45" s="467"/>
      <c r="AE45" s="467"/>
      <c r="AF45" s="467"/>
      <c r="AG45" s="468"/>
      <c r="AH45" s="472"/>
      <c r="AI45" s="473"/>
      <c r="AJ45" s="473"/>
      <c r="AK45" s="473"/>
      <c r="AL45" s="473"/>
      <c r="AM45" s="474"/>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c r="A46" s="83"/>
      <c r="B46" s="83"/>
      <c r="C46" s="83"/>
      <c r="D46" s="83"/>
      <c r="E46" s="83"/>
      <c r="F46" s="83"/>
      <c r="G46" s="83"/>
      <c r="H46" s="83"/>
      <c r="I46" s="83"/>
      <c r="J46" s="449" t="s">
        <v>176</v>
      </c>
      <c r="K46" s="450"/>
      <c r="L46" s="450"/>
      <c r="M46" s="450"/>
      <c r="N46" s="450"/>
      <c r="O46" s="451"/>
      <c r="P46" s="449" t="s">
        <v>177</v>
      </c>
      <c r="Q46" s="450"/>
      <c r="R46" s="450"/>
      <c r="S46" s="450"/>
      <c r="T46" s="450"/>
      <c r="U46" s="451"/>
      <c r="V46" s="449" t="s">
        <v>178</v>
      </c>
      <c r="W46" s="450"/>
      <c r="X46" s="450"/>
      <c r="Y46" s="450"/>
      <c r="Z46" s="450"/>
      <c r="AA46" s="451"/>
      <c r="AB46" s="449" t="s">
        <v>179</v>
      </c>
      <c r="AC46" s="465"/>
      <c r="AD46" s="450"/>
      <c r="AE46" s="450"/>
      <c r="AF46" s="450"/>
      <c r="AG46" s="451"/>
      <c r="AH46" s="449" t="s">
        <v>180</v>
      </c>
      <c r="AI46" s="450"/>
      <c r="AJ46" s="450"/>
      <c r="AK46" s="450"/>
      <c r="AL46" s="450"/>
      <c r="AM46" s="451"/>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c r="A47" s="83"/>
      <c r="B47" s="83"/>
      <c r="C47" s="83"/>
      <c r="D47" s="83"/>
      <c r="E47" s="83"/>
      <c r="F47" s="83"/>
      <c r="G47" s="83"/>
      <c r="H47" s="83"/>
      <c r="I47" s="83"/>
      <c r="J47" s="452"/>
      <c r="K47" s="453"/>
      <c r="L47" s="453"/>
      <c r="M47" s="453"/>
      <c r="N47" s="453"/>
      <c r="O47" s="454"/>
      <c r="P47" s="452"/>
      <c r="Q47" s="453"/>
      <c r="R47" s="453"/>
      <c r="S47" s="453"/>
      <c r="T47" s="453"/>
      <c r="U47" s="454"/>
      <c r="V47" s="452"/>
      <c r="W47" s="453"/>
      <c r="X47" s="453"/>
      <c r="Y47" s="453"/>
      <c r="Z47" s="453"/>
      <c r="AA47" s="454"/>
      <c r="AB47" s="452"/>
      <c r="AC47" s="453"/>
      <c r="AD47" s="453"/>
      <c r="AE47" s="453"/>
      <c r="AF47" s="453"/>
      <c r="AG47" s="454"/>
      <c r="AH47" s="452"/>
      <c r="AI47" s="453"/>
      <c r="AJ47" s="453"/>
      <c r="AK47" s="453"/>
      <c r="AL47" s="453"/>
      <c r="AM47" s="454"/>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c r="A48" s="83"/>
      <c r="B48" s="83"/>
      <c r="C48" s="83"/>
      <c r="D48" s="83"/>
      <c r="E48" s="83"/>
      <c r="F48" s="83"/>
      <c r="G48" s="83"/>
      <c r="H48" s="83"/>
      <c r="I48" s="83"/>
      <c r="J48" s="452"/>
      <c r="K48" s="453"/>
      <c r="L48" s="453"/>
      <c r="M48" s="453"/>
      <c r="N48" s="453"/>
      <c r="O48" s="454"/>
      <c r="P48" s="452"/>
      <c r="Q48" s="453"/>
      <c r="R48" s="453"/>
      <c r="S48" s="453"/>
      <c r="T48" s="453"/>
      <c r="U48" s="454"/>
      <c r="V48" s="452"/>
      <c r="W48" s="453"/>
      <c r="X48" s="453"/>
      <c r="Y48" s="453"/>
      <c r="Z48" s="453"/>
      <c r="AA48" s="454"/>
      <c r="AB48" s="452"/>
      <c r="AC48" s="453"/>
      <c r="AD48" s="453"/>
      <c r="AE48" s="453"/>
      <c r="AF48" s="453"/>
      <c r="AG48" s="454"/>
      <c r="AH48" s="452"/>
      <c r="AI48" s="453"/>
      <c r="AJ48" s="453"/>
      <c r="AK48" s="453"/>
      <c r="AL48" s="453"/>
      <c r="AM48" s="454"/>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c r="A49" s="83"/>
      <c r="B49" s="83"/>
      <c r="C49" s="83"/>
      <c r="D49" s="83"/>
      <c r="E49" s="83"/>
      <c r="F49" s="83"/>
      <c r="G49" s="83"/>
      <c r="H49" s="83"/>
      <c r="I49" s="83"/>
      <c r="J49" s="452"/>
      <c r="K49" s="453"/>
      <c r="L49" s="453"/>
      <c r="M49" s="453"/>
      <c r="N49" s="453"/>
      <c r="O49" s="454"/>
      <c r="P49" s="452"/>
      <c r="Q49" s="453"/>
      <c r="R49" s="453"/>
      <c r="S49" s="453"/>
      <c r="T49" s="453"/>
      <c r="U49" s="454"/>
      <c r="V49" s="452"/>
      <c r="W49" s="453"/>
      <c r="X49" s="453"/>
      <c r="Y49" s="453"/>
      <c r="Z49" s="453"/>
      <c r="AA49" s="454"/>
      <c r="AB49" s="452"/>
      <c r="AC49" s="453"/>
      <c r="AD49" s="453"/>
      <c r="AE49" s="453"/>
      <c r="AF49" s="453"/>
      <c r="AG49" s="454"/>
      <c r="AH49" s="452"/>
      <c r="AI49" s="453"/>
      <c r="AJ49" s="453"/>
      <c r="AK49" s="453"/>
      <c r="AL49" s="453"/>
      <c r="AM49" s="454"/>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c r="A50" s="83"/>
      <c r="B50" s="83"/>
      <c r="C50" s="83"/>
      <c r="D50" s="83"/>
      <c r="E50" s="83"/>
      <c r="F50" s="83"/>
      <c r="G50" s="83"/>
      <c r="H50" s="83"/>
      <c r="I50" s="83"/>
      <c r="J50" s="452"/>
      <c r="K50" s="453"/>
      <c r="L50" s="453"/>
      <c r="M50" s="453"/>
      <c r="N50" s="453"/>
      <c r="O50" s="454"/>
      <c r="P50" s="452"/>
      <c r="Q50" s="453"/>
      <c r="R50" s="453"/>
      <c r="S50" s="453"/>
      <c r="T50" s="453"/>
      <c r="U50" s="454"/>
      <c r="V50" s="452"/>
      <c r="W50" s="453"/>
      <c r="X50" s="453"/>
      <c r="Y50" s="453"/>
      <c r="Z50" s="453"/>
      <c r="AA50" s="454"/>
      <c r="AB50" s="452"/>
      <c r="AC50" s="453"/>
      <c r="AD50" s="453"/>
      <c r="AE50" s="453"/>
      <c r="AF50" s="453"/>
      <c r="AG50" s="454"/>
      <c r="AH50" s="452"/>
      <c r="AI50" s="453"/>
      <c r="AJ50" s="453"/>
      <c r="AK50" s="453"/>
      <c r="AL50" s="453"/>
      <c r="AM50" s="454"/>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c r="A51" s="83"/>
      <c r="B51" s="83"/>
      <c r="C51" s="83"/>
      <c r="D51" s="83"/>
      <c r="E51" s="83"/>
      <c r="F51" s="83"/>
      <c r="G51" s="83"/>
      <c r="H51" s="83"/>
      <c r="I51" s="83"/>
      <c r="J51" s="455"/>
      <c r="K51" s="456"/>
      <c r="L51" s="456"/>
      <c r="M51" s="456"/>
      <c r="N51" s="456"/>
      <c r="O51" s="457"/>
      <c r="P51" s="455"/>
      <c r="Q51" s="456"/>
      <c r="R51" s="456"/>
      <c r="S51" s="456"/>
      <c r="T51" s="456"/>
      <c r="U51" s="457"/>
      <c r="V51" s="455"/>
      <c r="W51" s="456"/>
      <c r="X51" s="456"/>
      <c r="Y51" s="456"/>
      <c r="Z51" s="456"/>
      <c r="AA51" s="457"/>
      <c r="AB51" s="455"/>
      <c r="AC51" s="456"/>
      <c r="AD51" s="456"/>
      <c r="AE51" s="456"/>
      <c r="AF51" s="456"/>
      <c r="AG51" s="457"/>
      <c r="AH51" s="455"/>
      <c r="AI51" s="456"/>
      <c r="AJ51" s="456"/>
      <c r="AK51" s="456"/>
      <c r="AL51" s="456"/>
      <c r="AM51" s="457"/>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c r="A53" s="83"/>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c r="A54" s="83"/>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c r="B137" s="83"/>
      <c r="C137" s="83"/>
      <c r="D137" s="83"/>
      <c r="E137" s="83"/>
      <c r="F137" s="83"/>
      <c r="G137" s="83"/>
      <c r="H137" s="83"/>
      <c r="I137" s="83"/>
    </row>
    <row r="138" spans="2:63">
      <c r="B138" s="83"/>
      <c r="C138" s="83"/>
      <c r="D138" s="83"/>
      <c r="E138" s="83"/>
      <c r="F138" s="83"/>
      <c r="G138" s="83"/>
      <c r="H138" s="83"/>
      <c r="I138" s="83"/>
    </row>
    <row r="139" spans="2:63">
      <c r="B139" s="83"/>
      <c r="C139" s="83"/>
      <c r="D139" s="83"/>
      <c r="E139" s="83"/>
      <c r="F139" s="83"/>
      <c r="G139" s="83"/>
      <c r="H139" s="83"/>
      <c r="I139" s="83"/>
    </row>
    <row r="140" spans="2:63">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zoomScale="50" zoomScaleNormal="50" workbookViewId="0">
      <selection activeCell="AE47" sqref="AE47"/>
    </sheetView>
  </sheetViews>
  <sheetFormatPr defaultColWidth="11.42578125" defaultRowHeight="1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c r="A2" s="83"/>
      <c r="B2" s="522" t="s">
        <v>181</v>
      </c>
      <c r="C2" s="523"/>
      <c r="D2" s="523"/>
      <c r="E2" s="523"/>
      <c r="F2" s="523"/>
      <c r="G2" s="523"/>
      <c r="H2" s="523"/>
      <c r="I2" s="523"/>
      <c r="J2" s="464" t="s">
        <v>23</v>
      </c>
      <c r="K2" s="464"/>
      <c r="L2" s="464"/>
      <c r="M2" s="464"/>
      <c r="N2" s="464"/>
      <c r="O2" s="464"/>
      <c r="P2" s="464"/>
      <c r="Q2" s="464"/>
      <c r="R2" s="464"/>
      <c r="S2" s="464"/>
      <c r="T2" s="464"/>
      <c r="U2" s="464"/>
      <c r="V2" s="464"/>
      <c r="W2" s="464"/>
      <c r="X2" s="464"/>
      <c r="Y2" s="464"/>
      <c r="Z2" s="464"/>
      <c r="AA2" s="464"/>
      <c r="AB2" s="464"/>
      <c r="AC2" s="464"/>
      <c r="AD2" s="464"/>
      <c r="AE2" s="464"/>
      <c r="AF2" s="464"/>
      <c r="AG2" s="464"/>
      <c r="AH2" s="464"/>
      <c r="AI2" s="464"/>
      <c r="AJ2" s="464"/>
      <c r="AK2" s="464"/>
      <c r="AL2" s="464"/>
      <c r="AM2" s="464"/>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c r="A3" s="83"/>
      <c r="B3" s="523"/>
      <c r="C3" s="523"/>
      <c r="D3" s="523"/>
      <c r="E3" s="523"/>
      <c r="F3" s="523"/>
      <c r="G3" s="523"/>
      <c r="H3" s="523"/>
      <c r="I3" s="523"/>
      <c r="J3" s="464"/>
      <c r="K3" s="464"/>
      <c r="L3" s="464"/>
      <c r="M3" s="464"/>
      <c r="N3" s="464"/>
      <c r="O3" s="464"/>
      <c r="P3" s="464"/>
      <c r="Q3" s="464"/>
      <c r="R3" s="464"/>
      <c r="S3" s="464"/>
      <c r="T3" s="464"/>
      <c r="U3" s="464"/>
      <c r="V3" s="464"/>
      <c r="W3" s="464"/>
      <c r="X3" s="464"/>
      <c r="Y3" s="464"/>
      <c r="Z3" s="464"/>
      <c r="AA3" s="464"/>
      <c r="AB3" s="464"/>
      <c r="AC3" s="464"/>
      <c r="AD3" s="464"/>
      <c r="AE3" s="464"/>
      <c r="AF3" s="464"/>
      <c r="AG3" s="464"/>
      <c r="AH3" s="464"/>
      <c r="AI3" s="464"/>
      <c r="AJ3" s="464"/>
      <c r="AK3" s="464"/>
      <c r="AL3" s="464"/>
      <c r="AM3" s="464"/>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c r="A4" s="83"/>
      <c r="B4" s="523"/>
      <c r="C4" s="523"/>
      <c r="D4" s="523"/>
      <c r="E4" s="523"/>
      <c r="F4" s="523"/>
      <c r="G4" s="523"/>
      <c r="H4" s="523"/>
      <c r="I4" s="523"/>
      <c r="J4" s="464"/>
      <c r="K4" s="464"/>
      <c r="L4" s="464"/>
      <c r="M4" s="464"/>
      <c r="N4" s="464"/>
      <c r="O4" s="464"/>
      <c r="P4" s="464"/>
      <c r="Q4" s="464"/>
      <c r="R4" s="464"/>
      <c r="S4" s="464"/>
      <c r="T4" s="464"/>
      <c r="U4" s="464"/>
      <c r="V4" s="464"/>
      <c r="W4" s="464"/>
      <c r="X4" s="464"/>
      <c r="Y4" s="464"/>
      <c r="Z4" s="464"/>
      <c r="AA4" s="464"/>
      <c r="AB4" s="464"/>
      <c r="AC4" s="464"/>
      <c r="AD4" s="464"/>
      <c r="AE4" s="464"/>
      <c r="AF4" s="464"/>
      <c r="AG4" s="464"/>
      <c r="AH4" s="464"/>
      <c r="AI4" s="464"/>
      <c r="AJ4" s="464"/>
      <c r="AK4" s="464"/>
      <c r="AL4" s="464"/>
      <c r="AM4" s="464"/>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c r="A6" s="83"/>
      <c r="B6" s="411" t="s">
        <v>166</v>
      </c>
      <c r="C6" s="411"/>
      <c r="D6" s="412"/>
      <c r="E6" s="506" t="s">
        <v>167</v>
      </c>
      <c r="F6" s="507"/>
      <c r="G6" s="507"/>
      <c r="H6" s="507"/>
      <c r="I6" s="524"/>
      <c r="J6" s="46" t="str">
        <f>IF(AND('Mapa de Riesgos'!$Y$12="Muy Alta",'Mapa de Riesgos'!$AA$12="Leve"),CONCATENATE("R1C",'Mapa de Riesgos'!$O$12),"")</f>
        <v/>
      </c>
      <c r="K6" s="47" t="str">
        <f>IF(AND('Mapa de Riesgos'!$Y$13="Muy Alta",'Mapa de Riesgos'!$AA$13="Leve"),CONCATENATE("R1C",'Mapa de Riesgos'!$O$13),"")</f>
        <v/>
      </c>
      <c r="L6" s="47" t="str">
        <f>IF(AND('Mapa de Riesgos'!$Y$14="Muy Alta",'Mapa de Riesgos'!$AA$14="Leve"),CONCATENATE("R1C",'Mapa de Riesgos'!$O$14),"")</f>
        <v/>
      </c>
      <c r="M6" s="47" t="str">
        <f>IF(AND('Mapa de Riesgos'!$Y$15="Muy Alta",'Mapa de Riesgos'!$AA$15="Leve"),CONCATENATE("R1C",'Mapa de Riesgos'!$O$15),"")</f>
        <v/>
      </c>
      <c r="N6" s="47" t="str">
        <f>IF(AND('Mapa de Riesgos'!$Y$16="Muy Alta",'Mapa de Riesgos'!$AA$16="Leve"),CONCATENATE("R1C",'Mapa de Riesgos'!$O$16),"")</f>
        <v/>
      </c>
      <c r="O6" s="48" t="str">
        <f>IF(AND('Mapa de Riesgos'!$Y$17="Muy Alta",'Mapa de Riesgos'!$AA$17="Leve"),CONCATENATE("R1C",'Mapa de Riesgos'!$O$17),"")</f>
        <v/>
      </c>
      <c r="P6" s="46" t="str">
        <f>IF(AND('Mapa de Riesgos'!$Y$12="Muy Alta",'Mapa de Riesgos'!$AA$12="Menor"),CONCATENATE("R1C",'Mapa de Riesgos'!$O$12),"")</f>
        <v/>
      </c>
      <c r="Q6" s="47" t="str">
        <f>IF(AND('Mapa de Riesgos'!$Y$13="Muy Alta",'Mapa de Riesgos'!$AA$13="Menor"),CONCATENATE("R1C",'Mapa de Riesgos'!$O$13),"")</f>
        <v/>
      </c>
      <c r="R6" s="47" t="str">
        <f>IF(AND('Mapa de Riesgos'!$Y$14="Muy Alta",'Mapa de Riesgos'!$AA$14="Menor"),CONCATENATE("R1C",'Mapa de Riesgos'!$O$14),"")</f>
        <v/>
      </c>
      <c r="S6" s="47" t="str">
        <f>IF(AND('Mapa de Riesgos'!$Y$15="Muy Alta",'Mapa de Riesgos'!$AA$15="Menor"),CONCATENATE("R1C",'Mapa de Riesgos'!$O$15),"")</f>
        <v/>
      </c>
      <c r="T6" s="47" t="str">
        <f>IF(AND('Mapa de Riesgos'!$Y$16="Muy Alta",'Mapa de Riesgos'!$AA$16="Menor"),CONCATENATE("R1C",'Mapa de Riesgos'!$O$16),"")</f>
        <v/>
      </c>
      <c r="U6" s="48" t="str">
        <f>IF(AND('Mapa de Riesgos'!$Y$17="Muy Alta",'Mapa de Riesgos'!$AA$17="Menor"),CONCATENATE("R1C",'Mapa de Riesgos'!$O$17),"")</f>
        <v/>
      </c>
      <c r="V6" s="46" t="str">
        <f>IF(AND('Mapa de Riesgos'!$Y$12="Muy Alta",'Mapa de Riesgos'!$AA$12="Moderado"),CONCATENATE("R1C",'Mapa de Riesgos'!$O$12),"")</f>
        <v/>
      </c>
      <c r="W6" s="47" t="str">
        <f>IF(AND('Mapa de Riesgos'!$Y$13="Muy Alta",'Mapa de Riesgos'!$AA$13="Moderado"),CONCATENATE("R1C",'Mapa de Riesgos'!$O$13),"")</f>
        <v/>
      </c>
      <c r="X6" s="47" t="str">
        <f>IF(AND('Mapa de Riesgos'!$Y$14="Muy Alta",'Mapa de Riesgos'!$AA$14="Moderado"),CONCATENATE("R1C",'Mapa de Riesgos'!$O$14),"")</f>
        <v/>
      </c>
      <c r="Y6" s="47" t="str">
        <f>IF(AND('Mapa de Riesgos'!$Y$15="Muy Alta",'Mapa de Riesgos'!$AA$15="Moderado"),CONCATENATE("R1C",'Mapa de Riesgos'!$O$15),"")</f>
        <v/>
      </c>
      <c r="Z6" s="47" t="str">
        <f>IF(AND('Mapa de Riesgos'!$Y$16="Muy Alta",'Mapa de Riesgos'!$AA$16="Moderado"),CONCATENATE("R1C",'Mapa de Riesgos'!$O$16),"")</f>
        <v/>
      </c>
      <c r="AA6" s="48" t="str">
        <f>IF(AND('Mapa de Riesgos'!$Y$17="Muy Alta",'Mapa de Riesgos'!$AA$17="Moderado"),CONCATENATE("R1C",'Mapa de Riesgos'!$O$17),"")</f>
        <v/>
      </c>
      <c r="AB6" s="46" t="str">
        <f>IF(AND('Mapa de Riesgos'!$Y$12="Muy Alta",'Mapa de Riesgos'!$AA$12="Mayor"),CONCATENATE("R1C",'Mapa de Riesgos'!$O$12),"")</f>
        <v/>
      </c>
      <c r="AC6" s="47" t="str">
        <f>IF(AND('Mapa de Riesgos'!$Y$13="Muy Alta",'Mapa de Riesgos'!$AA$13="Mayor"),CONCATENATE("R1C",'Mapa de Riesgos'!$O$13),"")</f>
        <v/>
      </c>
      <c r="AD6" s="47" t="str">
        <f>IF(AND('Mapa de Riesgos'!$Y$14="Muy Alta",'Mapa de Riesgos'!$AA$14="Mayor"),CONCATENATE("R1C",'Mapa de Riesgos'!$O$14),"")</f>
        <v/>
      </c>
      <c r="AE6" s="47" t="str">
        <f>IF(AND('Mapa de Riesgos'!$Y$15="Muy Alta",'Mapa de Riesgos'!$AA$15="Mayor"),CONCATENATE("R1C",'Mapa de Riesgos'!$O$15),"")</f>
        <v/>
      </c>
      <c r="AF6" s="47" t="str">
        <f>IF(AND('Mapa de Riesgos'!$Y$16="Muy Alta",'Mapa de Riesgos'!$AA$16="Mayor"),CONCATENATE("R1C",'Mapa de Riesgos'!$O$16),"")</f>
        <v/>
      </c>
      <c r="AG6" s="48" t="str">
        <f>IF(AND('Mapa de Riesgos'!$Y$17="Muy Alta",'Mapa de Riesgos'!$AA$17="Mayor"),CONCATENATE("R1C",'Mapa de Riesgos'!$O$17),"")</f>
        <v/>
      </c>
      <c r="AH6" s="49" t="str">
        <f>IF(AND('Mapa de Riesgos'!$Y$12="Muy Alta",'Mapa de Riesgos'!$AA$12="Catastrófico"),CONCATENATE("R1C",'Mapa de Riesgos'!$O$12),"")</f>
        <v/>
      </c>
      <c r="AI6" s="50" t="str">
        <f>IF(AND('Mapa de Riesgos'!$Y$13="Muy Alta",'Mapa de Riesgos'!$AA$13="Catastrófico"),CONCATENATE("R1C",'Mapa de Riesgos'!$O$13),"")</f>
        <v/>
      </c>
      <c r="AJ6" s="50" t="str">
        <f>IF(AND('Mapa de Riesgos'!$Y$14="Muy Alta",'Mapa de Riesgos'!$AA$14="Catastrófico"),CONCATENATE("R1C",'Mapa de Riesgos'!$O$14),"")</f>
        <v/>
      </c>
      <c r="AK6" s="50" t="str">
        <f>IF(AND('Mapa de Riesgos'!$Y$15="Muy Alta",'Mapa de Riesgos'!$AA$15="Catastrófico"),CONCATENATE("R1C",'Mapa de Riesgos'!$O$15),"")</f>
        <v/>
      </c>
      <c r="AL6" s="50" t="str">
        <f>IF(AND('Mapa de Riesgos'!$Y$16="Muy Alta",'Mapa de Riesgos'!$AA$16="Catastrófico"),CONCATENATE("R1C",'Mapa de Riesgos'!$O$16),"")</f>
        <v/>
      </c>
      <c r="AM6" s="51" t="str">
        <f>IF(AND('Mapa de Riesgos'!$Y$17="Muy Alta",'Mapa de Riesgos'!$AA$17="Catastrófico"),CONCATENATE("R1C",'Mapa de Riesgos'!$O$17),"")</f>
        <v/>
      </c>
      <c r="AN6" s="83"/>
      <c r="AO6" s="513" t="s">
        <v>168</v>
      </c>
      <c r="AP6" s="514"/>
      <c r="AQ6" s="514"/>
      <c r="AR6" s="514"/>
      <c r="AS6" s="514"/>
      <c r="AT6" s="515"/>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c r="A7" s="83"/>
      <c r="B7" s="411"/>
      <c r="C7" s="411"/>
      <c r="D7" s="412"/>
      <c r="E7" s="510"/>
      <c r="F7" s="509"/>
      <c r="G7" s="509"/>
      <c r="H7" s="509"/>
      <c r="I7" s="525"/>
      <c r="J7" s="52" t="str">
        <f>IF(AND('Mapa de Riesgos'!$Y$18="Muy Alta",'Mapa de Riesgos'!$AA$18="Leve"),CONCATENATE("R2C",'Mapa de Riesgos'!$O$18),"")</f>
        <v/>
      </c>
      <c r="K7" s="53" t="str">
        <f>IF(AND('Mapa de Riesgos'!$Y$19="Muy Alta",'Mapa de Riesgos'!$AA$19="Leve"),CONCATENATE("R2C",'Mapa de Riesgos'!$O$19),"")</f>
        <v/>
      </c>
      <c r="L7" s="53" t="str">
        <f>IF(AND('Mapa de Riesgos'!$Y$20="Muy Alta",'Mapa de Riesgos'!$AA$20="Leve"),CONCATENATE("R2C",'Mapa de Riesgos'!$O$20),"")</f>
        <v/>
      </c>
      <c r="M7" s="53" t="str">
        <f>IF(AND('Mapa de Riesgos'!$Y$21="Muy Alta",'Mapa de Riesgos'!$AA$21="Leve"),CONCATENATE("R2C",'Mapa de Riesgos'!$O$21),"")</f>
        <v/>
      </c>
      <c r="N7" s="53" t="str">
        <f>IF(AND('Mapa de Riesgos'!$Y$22="Muy Alta",'Mapa de Riesgos'!$AA$22="Leve"),CONCATENATE("R2C",'Mapa de Riesgos'!$O$22),"")</f>
        <v/>
      </c>
      <c r="O7" s="54" t="str">
        <f>IF(AND('Mapa de Riesgos'!$Y$23="Muy Alta",'Mapa de Riesgos'!$AA$23="Leve"),CONCATENATE("R2C",'Mapa de Riesgos'!$O$23),"")</f>
        <v/>
      </c>
      <c r="P7" s="52" t="str">
        <f>IF(AND('Mapa de Riesgos'!$Y$18="Muy Alta",'Mapa de Riesgos'!$AA$18="Menor"),CONCATENATE("R2C",'Mapa de Riesgos'!$O$18),"")</f>
        <v/>
      </c>
      <c r="Q7" s="53" t="str">
        <f>IF(AND('Mapa de Riesgos'!$Y$19="Muy Alta",'Mapa de Riesgos'!$AA$19="Menor"),CONCATENATE("R2C",'Mapa de Riesgos'!$O$19),"")</f>
        <v/>
      </c>
      <c r="R7" s="53" t="str">
        <f>IF(AND('Mapa de Riesgos'!$Y$20="Muy Alta",'Mapa de Riesgos'!$AA$20="Menor"),CONCATENATE("R2C",'Mapa de Riesgos'!$O$20),"")</f>
        <v/>
      </c>
      <c r="S7" s="53" t="str">
        <f>IF(AND('Mapa de Riesgos'!$Y$21="Muy Alta",'Mapa de Riesgos'!$AA$21="Menor"),CONCATENATE("R2C",'Mapa de Riesgos'!$O$21),"")</f>
        <v/>
      </c>
      <c r="T7" s="53" t="str">
        <f>IF(AND('Mapa de Riesgos'!$Y$22="Muy Alta",'Mapa de Riesgos'!$AA$22="Menor"),CONCATENATE("R2C",'Mapa de Riesgos'!$O$22),"")</f>
        <v/>
      </c>
      <c r="U7" s="54" t="str">
        <f>IF(AND('Mapa de Riesgos'!$Y$23="Muy Alta",'Mapa de Riesgos'!$AA$23="Menor"),CONCATENATE("R2C",'Mapa de Riesgos'!$O$23),"")</f>
        <v/>
      </c>
      <c r="V7" s="52" t="str">
        <f>IF(AND('Mapa de Riesgos'!$Y$18="Muy Alta",'Mapa de Riesgos'!$AA$18="Moderado"),CONCATENATE("R2C",'Mapa de Riesgos'!$O$18),"")</f>
        <v/>
      </c>
      <c r="W7" s="53" t="str">
        <f>IF(AND('Mapa de Riesgos'!$Y$19="Muy Alta",'Mapa de Riesgos'!$AA$19="Moderado"),CONCATENATE("R2C",'Mapa de Riesgos'!$O$19),"")</f>
        <v/>
      </c>
      <c r="X7" s="53" t="str">
        <f>IF(AND('Mapa de Riesgos'!$Y$20="Muy Alta",'Mapa de Riesgos'!$AA$20="Moderado"),CONCATENATE("R2C",'Mapa de Riesgos'!$O$20),"")</f>
        <v/>
      </c>
      <c r="Y7" s="53" t="str">
        <f>IF(AND('Mapa de Riesgos'!$Y$21="Muy Alta",'Mapa de Riesgos'!$AA$21="Moderado"),CONCATENATE("R2C",'Mapa de Riesgos'!$O$21),"")</f>
        <v/>
      </c>
      <c r="Z7" s="53" t="str">
        <f>IF(AND('Mapa de Riesgos'!$Y$22="Muy Alta",'Mapa de Riesgos'!$AA$22="Moderado"),CONCATENATE("R2C",'Mapa de Riesgos'!$O$22),"")</f>
        <v/>
      </c>
      <c r="AA7" s="54" t="str">
        <f>IF(AND('Mapa de Riesgos'!$Y$23="Muy Alta",'Mapa de Riesgos'!$AA$23="Moderado"),CONCATENATE("R2C",'Mapa de Riesgos'!$O$23),"")</f>
        <v/>
      </c>
      <c r="AB7" s="52" t="str">
        <f>IF(AND('Mapa de Riesgos'!$Y$18="Muy Alta",'Mapa de Riesgos'!$AA$18="Mayor"),CONCATENATE("R2C",'Mapa de Riesgos'!$O$18),"")</f>
        <v/>
      </c>
      <c r="AC7" s="53" t="str">
        <f>IF(AND('Mapa de Riesgos'!$Y$19="Muy Alta",'Mapa de Riesgos'!$AA$19="Mayor"),CONCATENATE("R2C",'Mapa de Riesgos'!$O$19),"")</f>
        <v/>
      </c>
      <c r="AD7" s="53" t="str">
        <f>IF(AND('Mapa de Riesgos'!$Y$20="Muy Alta",'Mapa de Riesgos'!$AA$20="Mayor"),CONCATENATE("R2C",'Mapa de Riesgos'!$O$20),"")</f>
        <v/>
      </c>
      <c r="AE7" s="53" t="str">
        <f>IF(AND('Mapa de Riesgos'!$Y$21="Muy Alta",'Mapa de Riesgos'!$AA$21="Mayor"),CONCATENATE("R2C",'Mapa de Riesgos'!$O$21),"")</f>
        <v/>
      </c>
      <c r="AF7" s="53" t="str">
        <f>IF(AND('Mapa de Riesgos'!$Y$22="Muy Alta",'Mapa de Riesgos'!$AA$22="Mayor"),CONCATENATE("R2C",'Mapa de Riesgos'!$O$22),"")</f>
        <v/>
      </c>
      <c r="AG7" s="54" t="str">
        <f>IF(AND('Mapa de Riesgos'!$Y$23="Muy Alta",'Mapa de Riesgos'!$AA$23="Mayor"),CONCATENATE("R2C",'Mapa de Riesgos'!$O$23),"")</f>
        <v/>
      </c>
      <c r="AH7" s="55" t="str">
        <f>IF(AND('Mapa de Riesgos'!$Y$18="Muy Alta",'Mapa de Riesgos'!$AA$18="Catastrófico"),CONCATENATE("R2C",'Mapa de Riesgos'!$O$18),"")</f>
        <v/>
      </c>
      <c r="AI7" s="56" t="str">
        <f>IF(AND('Mapa de Riesgos'!$Y$19="Muy Alta",'Mapa de Riesgos'!$AA$19="Catastrófico"),CONCATENATE("R2C",'Mapa de Riesgos'!$O$19),"")</f>
        <v/>
      </c>
      <c r="AJ7" s="56" t="str">
        <f>IF(AND('Mapa de Riesgos'!$Y$20="Muy Alta",'Mapa de Riesgos'!$AA$20="Catastrófico"),CONCATENATE("R2C",'Mapa de Riesgos'!$O$20),"")</f>
        <v/>
      </c>
      <c r="AK7" s="56" t="str">
        <f>IF(AND('Mapa de Riesgos'!$Y$21="Muy Alta",'Mapa de Riesgos'!$AA$21="Catastrófico"),CONCATENATE("R2C",'Mapa de Riesgos'!$O$21),"")</f>
        <v/>
      </c>
      <c r="AL7" s="56" t="str">
        <f>IF(AND('Mapa de Riesgos'!$Y$22="Muy Alta",'Mapa de Riesgos'!$AA$22="Catastrófico"),CONCATENATE("R2C",'Mapa de Riesgos'!$O$22),"")</f>
        <v/>
      </c>
      <c r="AM7" s="57" t="str">
        <f>IF(AND('Mapa de Riesgos'!$Y$23="Muy Alta",'Mapa de Riesgos'!$AA$23="Catastrófico"),CONCATENATE("R2C",'Mapa de Riesgos'!$O$23),"")</f>
        <v/>
      </c>
      <c r="AN7" s="83"/>
      <c r="AO7" s="516"/>
      <c r="AP7" s="517"/>
      <c r="AQ7" s="517"/>
      <c r="AR7" s="517"/>
      <c r="AS7" s="517"/>
      <c r="AT7" s="518"/>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c r="A8" s="83"/>
      <c r="B8" s="411"/>
      <c r="C8" s="411"/>
      <c r="D8" s="412"/>
      <c r="E8" s="510"/>
      <c r="F8" s="509"/>
      <c r="G8" s="509"/>
      <c r="H8" s="509"/>
      <c r="I8" s="525"/>
      <c r="J8" s="52" t="str">
        <f>IF(AND('Mapa de Riesgos'!$Y$24="Muy Alta",'Mapa de Riesgos'!$AA$24="Leve"),CONCATENATE("R3C",'Mapa de Riesgos'!$O$24),"")</f>
        <v/>
      </c>
      <c r="K8" s="53" t="str">
        <f>IF(AND('Mapa de Riesgos'!$Y$25="Muy Alta",'Mapa de Riesgos'!$AA$25="Leve"),CONCATENATE("R3C",'Mapa de Riesgos'!$O$25),"")</f>
        <v/>
      </c>
      <c r="L8" s="53" t="str">
        <f>IF(AND('Mapa de Riesgos'!$Y$26="Muy Alta",'Mapa de Riesgos'!$AA$26="Leve"),CONCATENATE("R3C",'Mapa de Riesgos'!$O$26),"")</f>
        <v/>
      </c>
      <c r="M8" s="53" t="str">
        <f>IF(AND('Mapa de Riesgos'!$Y$27="Muy Alta",'Mapa de Riesgos'!$AA$27="Leve"),CONCATENATE("R3C",'Mapa de Riesgos'!$O$27),"")</f>
        <v/>
      </c>
      <c r="N8" s="53" t="str">
        <f>IF(AND('Mapa de Riesgos'!$Y$28="Muy Alta",'Mapa de Riesgos'!$AA$28="Leve"),CONCATENATE("R3C",'Mapa de Riesgos'!$O$28),"")</f>
        <v/>
      </c>
      <c r="O8" s="54" t="str">
        <f>IF(AND('Mapa de Riesgos'!$Y$29="Muy Alta",'Mapa de Riesgos'!$AA$29="Leve"),CONCATENATE("R3C",'Mapa de Riesgos'!$O$29),"")</f>
        <v/>
      </c>
      <c r="P8" s="52" t="str">
        <f>IF(AND('Mapa de Riesgos'!$Y$24="Muy Alta",'Mapa de Riesgos'!$AA$24="Menor"),CONCATENATE("R3C",'Mapa de Riesgos'!$O$24),"")</f>
        <v/>
      </c>
      <c r="Q8" s="53" t="str">
        <f>IF(AND('Mapa de Riesgos'!$Y$25="Muy Alta",'Mapa de Riesgos'!$AA$25="Menor"),CONCATENATE("R3C",'Mapa de Riesgos'!$O$25),"")</f>
        <v/>
      </c>
      <c r="R8" s="53" t="str">
        <f>IF(AND('Mapa de Riesgos'!$Y$26="Muy Alta",'Mapa de Riesgos'!$AA$26="Menor"),CONCATENATE("R3C",'Mapa de Riesgos'!$O$26),"")</f>
        <v/>
      </c>
      <c r="S8" s="53" t="str">
        <f>IF(AND('Mapa de Riesgos'!$Y$27="Muy Alta",'Mapa de Riesgos'!$AA$27="Menor"),CONCATENATE("R3C",'Mapa de Riesgos'!$O$27),"")</f>
        <v/>
      </c>
      <c r="T8" s="53" t="str">
        <f>IF(AND('Mapa de Riesgos'!$Y$28="Muy Alta",'Mapa de Riesgos'!$AA$28="Menor"),CONCATENATE("R3C",'Mapa de Riesgos'!$O$28),"")</f>
        <v/>
      </c>
      <c r="U8" s="54" t="str">
        <f>IF(AND('Mapa de Riesgos'!$Y$29="Muy Alta",'Mapa de Riesgos'!$AA$29="Menor"),CONCATENATE("R3C",'Mapa de Riesgos'!$O$29),"")</f>
        <v/>
      </c>
      <c r="V8" s="52" t="str">
        <f>IF(AND('Mapa de Riesgos'!$Y$24="Muy Alta",'Mapa de Riesgos'!$AA$24="Moderado"),CONCATENATE("R3C",'Mapa de Riesgos'!$O$24),"")</f>
        <v/>
      </c>
      <c r="W8" s="53" t="str">
        <f>IF(AND('Mapa de Riesgos'!$Y$25="Muy Alta",'Mapa de Riesgos'!$AA$25="Moderado"),CONCATENATE("R3C",'Mapa de Riesgos'!$O$25),"")</f>
        <v/>
      </c>
      <c r="X8" s="53" t="str">
        <f>IF(AND('Mapa de Riesgos'!$Y$26="Muy Alta",'Mapa de Riesgos'!$AA$26="Moderado"),CONCATENATE("R3C",'Mapa de Riesgos'!$O$26),"")</f>
        <v/>
      </c>
      <c r="Y8" s="53" t="str">
        <f>IF(AND('Mapa de Riesgos'!$Y$27="Muy Alta",'Mapa de Riesgos'!$AA$27="Moderado"),CONCATENATE("R3C",'Mapa de Riesgos'!$O$27),"")</f>
        <v/>
      </c>
      <c r="Z8" s="53" t="str">
        <f>IF(AND('Mapa de Riesgos'!$Y$28="Muy Alta",'Mapa de Riesgos'!$AA$28="Moderado"),CONCATENATE("R3C",'Mapa de Riesgos'!$O$28),"")</f>
        <v/>
      </c>
      <c r="AA8" s="54" t="str">
        <f>IF(AND('Mapa de Riesgos'!$Y$29="Muy Alta",'Mapa de Riesgos'!$AA$29="Moderado"),CONCATENATE("R3C",'Mapa de Riesgos'!$O$29),"")</f>
        <v/>
      </c>
      <c r="AB8" s="52" t="str">
        <f>IF(AND('Mapa de Riesgos'!$Y$24="Muy Alta",'Mapa de Riesgos'!$AA$24="Mayor"),CONCATENATE("R3C",'Mapa de Riesgos'!$O$24),"")</f>
        <v/>
      </c>
      <c r="AC8" s="53" t="str">
        <f>IF(AND('Mapa de Riesgos'!$Y$25="Muy Alta",'Mapa de Riesgos'!$AA$25="Mayor"),CONCATENATE("R3C",'Mapa de Riesgos'!$O$25),"")</f>
        <v/>
      </c>
      <c r="AD8" s="53" t="str">
        <f>IF(AND('Mapa de Riesgos'!$Y$26="Muy Alta",'Mapa de Riesgos'!$AA$26="Mayor"),CONCATENATE("R3C",'Mapa de Riesgos'!$O$26),"")</f>
        <v/>
      </c>
      <c r="AE8" s="53" t="str">
        <f>IF(AND('Mapa de Riesgos'!$Y$27="Muy Alta",'Mapa de Riesgos'!$AA$27="Mayor"),CONCATENATE("R3C",'Mapa de Riesgos'!$O$27),"")</f>
        <v/>
      </c>
      <c r="AF8" s="53" t="str">
        <f>IF(AND('Mapa de Riesgos'!$Y$28="Muy Alta",'Mapa de Riesgos'!$AA$28="Mayor"),CONCATENATE("R3C",'Mapa de Riesgos'!$O$28),"")</f>
        <v/>
      </c>
      <c r="AG8" s="54" t="str">
        <f>IF(AND('Mapa de Riesgos'!$Y$29="Muy Alta",'Mapa de Riesgos'!$AA$29="Mayor"),CONCATENATE("R3C",'Mapa de Riesgos'!$O$29),"")</f>
        <v/>
      </c>
      <c r="AH8" s="55" t="str">
        <f>IF(AND('Mapa de Riesgos'!$Y$24="Muy Alta",'Mapa de Riesgos'!$AA$24="Catastrófico"),CONCATENATE("R3C",'Mapa de Riesgos'!$O$24),"")</f>
        <v/>
      </c>
      <c r="AI8" s="56" t="str">
        <f>IF(AND('Mapa de Riesgos'!$Y$25="Muy Alta",'Mapa de Riesgos'!$AA$25="Catastrófico"),CONCATENATE("R3C",'Mapa de Riesgos'!$O$25),"")</f>
        <v/>
      </c>
      <c r="AJ8" s="56" t="str">
        <f>IF(AND('Mapa de Riesgos'!$Y$26="Muy Alta",'Mapa de Riesgos'!$AA$26="Catastrófico"),CONCATENATE("R3C",'Mapa de Riesgos'!$O$26),"")</f>
        <v/>
      </c>
      <c r="AK8" s="56" t="str">
        <f>IF(AND('Mapa de Riesgos'!$Y$27="Muy Alta",'Mapa de Riesgos'!$AA$27="Catastrófico"),CONCATENATE("R3C",'Mapa de Riesgos'!$O$27),"")</f>
        <v/>
      </c>
      <c r="AL8" s="56" t="str">
        <f>IF(AND('Mapa de Riesgos'!$Y$28="Muy Alta",'Mapa de Riesgos'!$AA$28="Catastrófico"),CONCATENATE("R3C",'Mapa de Riesgos'!$O$28),"")</f>
        <v/>
      </c>
      <c r="AM8" s="57" t="str">
        <f>IF(AND('Mapa de Riesgos'!$Y$29="Muy Alta",'Mapa de Riesgos'!$AA$29="Catastrófico"),CONCATENATE("R3C",'Mapa de Riesgos'!$O$29),"")</f>
        <v/>
      </c>
      <c r="AN8" s="83"/>
      <c r="AO8" s="516"/>
      <c r="AP8" s="517"/>
      <c r="AQ8" s="517"/>
      <c r="AR8" s="517"/>
      <c r="AS8" s="517"/>
      <c r="AT8" s="518"/>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c r="A9" s="83"/>
      <c r="B9" s="411"/>
      <c r="C9" s="411"/>
      <c r="D9" s="412"/>
      <c r="E9" s="510"/>
      <c r="F9" s="509"/>
      <c r="G9" s="509"/>
      <c r="H9" s="509"/>
      <c r="I9" s="525"/>
      <c r="J9" s="52" t="str">
        <f>IF(AND('Mapa de Riesgos'!$Y$30="Muy Alta",'Mapa de Riesgos'!$AA$30="Leve"),CONCATENATE("R4C",'Mapa de Riesgos'!$O$30),"")</f>
        <v/>
      </c>
      <c r="K9" s="53" t="str">
        <f>IF(AND('Mapa de Riesgos'!$Y$31="Muy Alta",'Mapa de Riesgos'!$AA$31="Leve"),CONCATENATE("R4C",'Mapa de Riesgos'!$O$31),"")</f>
        <v/>
      </c>
      <c r="L9" s="53" t="str">
        <f>IF(AND('Mapa de Riesgos'!$Y$32="Muy Alta",'Mapa de Riesgos'!$AA$32="Leve"),CONCATENATE("R4C",'Mapa de Riesgos'!$O$32),"")</f>
        <v/>
      </c>
      <c r="M9" s="53" t="str">
        <f>IF(AND('Mapa de Riesgos'!$Y$33="Muy Alta",'Mapa de Riesgos'!$AA$33="Leve"),CONCATENATE("R4C",'Mapa de Riesgos'!$O$33),"")</f>
        <v/>
      </c>
      <c r="N9" s="53" t="str">
        <f>IF(AND('Mapa de Riesgos'!$Y$34="Muy Alta",'Mapa de Riesgos'!$AA$34="Leve"),CONCATENATE("R4C",'Mapa de Riesgos'!$O$34),"")</f>
        <v/>
      </c>
      <c r="O9" s="54" t="str">
        <f>IF(AND('Mapa de Riesgos'!$Y$35="Muy Alta",'Mapa de Riesgos'!$AA$35="Leve"),CONCATENATE("R4C",'Mapa de Riesgos'!$O$35),"")</f>
        <v/>
      </c>
      <c r="P9" s="52" t="str">
        <f>IF(AND('Mapa de Riesgos'!$Y$30="Muy Alta",'Mapa de Riesgos'!$AA$30="Menor"),CONCATENATE("R4C",'Mapa de Riesgos'!$O$30),"")</f>
        <v/>
      </c>
      <c r="Q9" s="53" t="str">
        <f>IF(AND('Mapa de Riesgos'!$Y$31="Muy Alta",'Mapa de Riesgos'!$AA$31="Menor"),CONCATENATE("R4C",'Mapa de Riesgos'!$O$31),"")</f>
        <v/>
      </c>
      <c r="R9" s="53" t="str">
        <f>IF(AND('Mapa de Riesgos'!$Y$32="Muy Alta",'Mapa de Riesgos'!$AA$32="Menor"),CONCATENATE("R4C",'Mapa de Riesgos'!$O$32),"")</f>
        <v/>
      </c>
      <c r="S9" s="53" t="str">
        <f>IF(AND('Mapa de Riesgos'!$Y$33="Muy Alta",'Mapa de Riesgos'!$AA$33="Menor"),CONCATENATE("R4C",'Mapa de Riesgos'!$O$33),"")</f>
        <v/>
      </c>
      <c r="T9" s="53" t="str">
        <f>IF(AND('Mapa de Riesgos'!$Y$34="Muy Alta",'Mapa de Riesgos'!$AA$34="Menor"),CONCATENATE("R4C",'Mapa de Riesgos'!$O$34),"")</f>
        <v/>
      </c>
      <c r="U9" s="54" t="str">
        <f>IF(AND('Mapa de Riesgos'!$Y$35="Muy Alta",'Mapa de Riesgos'!$AA$35="Menor"),CONCATENATE("R4C",'Mapa de Riesgos'!$O$35),"")</f>
        <v/>
      </c>
      <c r="V9" s="52" t="str">
        <f>IF(AND('Mapa de Riesgos'!$Y$30="Muy Alta",'Mapa de Riesgos'!$AA$30="Moderado"),CONCATENATE("R4C",'Mapa de Riesgos'!$O$30),"")</f>
        <v/>
      </c>
      <c r="W9" s="53" t="str">
        <f>IF(AND('Mapa de Riesgos'!$Y$31="Muy Alta",'Mapa de Riesgos'!$AA$31="Moderado"),CONCATENATE("R4C",'Mapa de Riesgos'!$O$31),"")</f>
        <v/>
      </c>
      <c r="X9" s="53" t="str">
        <f>IF(AND('Mapa de Riesgos'!$Y$32="Muy Alta",'Mapa de Riesgos'!$AA$32="Moderado"),CONCATENATE("R4C",'Mapa de Riesgos'!$O$32),"")</f>
        <v/>
      </c>
      <c r="Y9" s="53" t="str">
        <f>IF(AND('Mapa de Riesgos'!$Y$33="Muy Alta",'Mapa de Riesgos'!$AA$33="Moderado"),CONCATENATE("R4C",'Mapa de Riesgos'!$O$33),"")</f>
        <v/>
      </c>
      <c r="Z9" s="53" t="str">
        <f>IF(AND('Mapa de Riesgos'!$Y$34="Muy Alta",'Mapa de Riesgos'!$AA$34="Moderado"),CONCATENATE("R4C",'Mapa de Riesgos'!$O$34),"")</f>
        <v/>
      </c>
      <c r="AA9" s="54" t="str">
        <f>IF(AND('Mapa de Riesgos'!$Y$35="Muy Alta",'Mapa de Riesgos'!$AA$35="Moderado"),CONCATENATE("R4C",'Mapa de Riesgos'!$O$35),"")</f>
        <v/>
      </c>
      <c r="AB9" s="52" t="str">
        <f>IF(AND('Mapa de Riesgos'!$Y$30="Muy Alta",'Mapa de Riesgos'!$AA$30="Mayor"),CONCATENATE("R4C",'Mapa de Riesgos'!$O$30),"")</f>
        <v/>
      </c>
      <c r="AC9" s="53" t="str">
        <f>IF(AND('Mapa de Riesgos'!$Y$31="Muy Alta",'Mapa de Riesgos'!$AA$31="Mayor"),CONCATENATE("R4C",'Mapa de Riesgos'!$O$31),"")</f>
        <v/>
      </c>
      <c r="AD9" s="53" t="str">
        <f>IF(AND('Mapa de Riesgos'!$Y$32="Muy Alta",'Mapa de Riesgos'!$AA$32="Mayor"),CONCATENATE("R4C",'Mapa de Riesgos'!$O$32),"")</f>
        <v/>
      </c>
      <c r="AE9" s="53" t="str">
        <f>IF(AND('Mapa de Riesgos'!$Y$33="Muy Alta",'Mapa de Riesgos'!$AA$33="Mayor"),CONCATENATE("R4C",'Mapa de Riesgos'!$O$33),"")</f>
        <v/>
      </c>
      <c r="AF9" s="53" t="str">
        <f>IF(AND('Mapa de Riesgos'!$Y$34="Muy Alta",'Mapa de Riesgos'!$AA$34="Mayor"),CONCATENATE("R4C",'Mapa de Riesgos'!$O$34),"")</f>
        <v/>
      </c>
      <c r="AG9" s="54" t="str">
        <f>IF(AND('Mapa de Riesgos'!$Y$35="Muy Alta",'Mapa de Riesgos'!$AA$35="Mayor"),CONCATENATE("R4C",'Mapa de Riesgos'!$O$35),"")</f>
        <v/>
      </c>
      <c r="AH9" s="55" t="str">
        <f>IF(AND('Mapa de Riesgos'!$Y$30="Muy Alta",'Mapa de Riesgos'!$AA$30="Catastrófico"),CONCATENATE("R4C",'Mapa de Riesgos'!$O$30),"")</f>
        <v/>
      </c>
      <c r="AI9" s="56" t="str">
        <f>IF(AND('Mapa de Riesgos'!$Y$31="Muy Alta",'Mapa de Riesgos'!$AA$31="Catastrófico"),CONCATENATE("R4C",'Mapa de Riesgos'!$O$31),"")</f>
        <v/>
      </c>
      <c r="AJ9" s="56" t="str">
        <f>IF(AND('Mapa de Riesgos'!$Y$32="Muy Alta",'Mapa de Riesgos'!$AA$32="Catastrófico"),CONCATENATE("R4C",'Mapa de Riesgos'!$O$32),"")</f>
        <v/>
      </c>
      <c r="AK9" s="56" t="str">
        <f>IF(AND('Mapa de Riesgos'!$Y$33="Muy Alta",'Mapa de Riesgos'!$AA$33="Catastrófico"),CONCATENATE("R4C",'Mapa de Riesgos'!$O$33),"")</f>
        <v/>
      </c>
      <c r="AL9" s="56" t="str">
        <f>IF(AND('Mapa de Riesgos'!$Y$34="Muy Alta",'Mapa de Riesgos'!$AA$34="Catastrófico"),CONCATENATE("R4C",'Mapa de Riesgos'!$O$34),"")</f>
        <v/>
      </c>
      <c r="AM9" s="57" t="str">
        <f>IF(AND('Mapa de Riesgos'!$Y$35="Muy Alta",'Mapa de Riesgos'!$AA$35="Catastrófico"),CONCATENATE("R4C",'Mapa de Riesgos'!$O$35),"")</f>
        <v/>
      </c>
      <c r="AN9" s="83"/>
      <c r="AO9" s="516"/>
      <c r="AP9" s="517"/>
      <c r="AQ9" s="517"/>
      <c r="AR9" s="517"/>
      <c r="AS9" s="517"/>
      <c r="AT9" s="518"/>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c r="A10" s="83"/>
      <c r="B10" s="411"/>
      <c r="C10" s="411"/>
      <c r="D10" s="412"/>
      <c r="E10" s="510"/>
      <c r="F10" s="509"/>
      <c r="G10" s="509"/>
      <c r="H10" s="509"/>
      <c r="I10" s="525"/>
      <c r="J10" s="52" t="str">
        <f>IF(AND('Mapa de Riesgos'!$Y$36="Muy Alta",'Mapa de Riesgos'!$AA$36="Leve"),CONCATENATE("R5C",'Mapa de Riesgos'!$O$36),"")</f>
        <v/>
      </c>
      <c r="K10" s="53" t="str">
        <f>IF(AND('Mapa de Riesgos'!$Y$37="Muy Alta",'Mapa de Riesgos'!$AA$37="Leve"),CONCATENATE("R5C",'Mapa de Riesgos'!$O$37),"")</f>
        <v/>
      </c>
      <c r="L10" s="53" t="str">
        <f>IF(AND('Mapa de Riesgos'!$Y$38="Muy Alta",'Mapa de Riesgos'!$AA$38="Leve"),CONCATENATE("R5C",'Mapa de Riesgos'!$O$38),"")</f>
        <v/>
      </c>
      <c r="M10" s="53" t="str">
        <f>IF(AND('Mapa de Riesgos'!$Y$39="Muy Alta",'Mapa de Riesgos'!$AA$39="Leve"),CONCATENATE("R5C",'Mapa de Riesgos'!$O$39),"")</f>
        <v/>
      </c>
      <c r="N10" s="53" t="str">
        <f>IF(AND('Mapa de Riesgos'!$Y$40="Muy Alta",'Mapa de Riesgos'!$AA$40="Leve"),CONCATENATE("R5C",'Mapa de Riesgos'!$O$40),"")</f>
        <v/>
      </c>
      <c r="O10" s="54" t="str">
        <f>IF(AND('Mapa de Riesgos'!$Y$41="Muy Alta",'Mapa de Riesgos'!$AA$41="Leve"),CONCATENATE("R5C",'Mapa de Riesgos'!$O$41),"")</f>
        <v/>
      </c>
      <c r="P10" s="52" t="str">
        <f>IF(AND('Mapa de Riesgos'!$Y$36="Muy Alta",'Mapa de Riesgos'!$AA$36="Menor"),CONCATENATE("R5C",'Mapa de Riesgos'!$O$36),"")</f>
        <v/>
      </c>
      <c r="Q10" s="53" t="str">
        <f>IF(AND('Mapa de Riesgos'!$Y$37="Muy Alta",'Mapa de Riesgos'!$AA$37="Menor"),CONCATENATE("R5C",'Mapa de Riesgos'!$O$37),"")</f>
        <v/>
      </c>
      <c r="R10" s="53" t="str">
        <f>IF(AND('Mapa de Riesgos'!$Y$38="Muy Alta",'Mapa de Riesgos'!$AA$38="Menor"),CONCATENATE("R5C",'Mapa de Riesgos'!$O$38),"")</f>
        <v/>
      </c>
      <c r="S10" s="53" t="str">
        <f>IF(AND('Mapa de Riesgos'!$Y$39="Muy Alta",'Mapa de Riesgos'!$AA$39="Menor"),CONCATENATE("R5C",'Mapa de Riesgos'!$O$39),"")</f>
        <v/>
      </c>
      <c r="T10" s="53" t="str">
        <f>IF(AND('Mapa de Riesgos'!$Y$40="Muy Alta",'Mapa de Riesgos'!$AA$40="Menor"),CONCATENATE("R5C",'Mapa de Riesgos'!$O$40),"")</f>
        <v/>
      </c>
      <c r="U10" s="54" t="str">
        <f>IF(AND('Mapa de Riesgos'!$Y$41="Muy Alta",'Mapa de Riesgos'!$AA$41="Menor"),CONCATENATE("R5C",'Mapa de Riesgos'!$O$41),"")</f>
        <v/>
      </c>
      <c r="V10" s="52" t="str">
        <f>IF(AND('Mapa de Riesgos'!$Y$36="Muy Alta",'Mapa de Riesgos'!$AA$36="Moderado"),CONCATENATE("R5C",'Mapa de Riesgos'!$O$36),"")</f>
        <v/>
      </c>
      <c r="W10" s="53" t="str">
        <f>IF(AND('Mapa de Riesgos'!$Y$37="Muy Alta",'Mapa de Riesgos'!$AA$37="Moderado"),CONCATENATE("R5C",'Mapa de Riesgos'!$O$37),"")</f>
        <v/>
      </c>
      <c r="X10" s="53" t="str">
        <f>IF(AND('Mapa de Riesgos'!$Y$38="Muy Alta",'Mapa de Riesgos'!$AA$38="Moderado"),CONCATENATE("R5C",'Mapa de Riesgos'!$O$38),"")</f>
        <v/>
      </c>
      <c r="Y10" s="53" t="str">
        <f>IF(AND('Mapa de Riesgos'!$Y$39="Muy Alta",'Mapa de Riesgos'!$AA$39="Moderado"),CONCATENATE("R5C",'Mapa de Riesgos'!$O$39),"")</f>
        <v/>
      </c>
      <c r="Z10" s="53" t="str">
        <f>IF(AND('Mapa de Riesgos'!$Y$40="Muy Alta",'Mapa de Riesgos'!$AA$40="Moderado"),CONCATENATE("R5C",'Mapa de Riesgos'!$O$40),"")</f>
        <v/>
      </c>
      <c r="AA10" s="54" t="str">
        <f>IF(AND('Mapa de Riesgos'!$Y$41="Muy Alta",'Mapa de Riesgos'!$AA$41="Moderado"),CONCATENATE("R5C",'Mapa de Riesgos'!$O$41),"")</f>
        <v/>
      </c>
      <c r="AB10" s="52" t="str">
        <f>IF(AND('Mapa de Riesgos'!$Y$36="Muy Alta",'Mapa de Riesgos'!$AA$36="Mayor"),CONCATENATE("R5C",'Mapa de Riesgos'!$O$36),"")</f>
        <v/>
      </c>
      <c r="AC10" s="53" t="str">
        <f>IF(AND('Mapa de Riesgos'!$Y$37="Muy Alta",'Mapa de Riesgos'!$AA$37="Mayor"),CONCATENATE("R5C",'Mapa de Riesgos'!$O$37),"")</f>
        <v/>
      </c>
      <c r="AD10" s="53" t="str">
        <f>IF(AND('Mapa de Riesgos'!$Y$38="Muy Alta",'Mapa de Riesgos'!$AA$38="Mayor"),CONCATENATE("R5C",'Mapa de Riesgos'!$O$38),"")</f>
        <v/>
      </c>
      <c r="AE10" s="53" t="str">
        <f>IF(AND('Mapa de Riesgos'!$Y$39="Muy Alta",'Mapa de Riesgos'!$AA$39="Mayor"),CONCATENATE("R5C",'Mapa de Riesgos'!$O$39),"")</f>
        <v/>
      </c>
      <c r="AF10" s="53" t="str">
        <f>IF(AND('Mapa de Riesgos'!$Y$40="Muy Alta",'Mapa de Riesgos'!$AA$40="Mayor"),CONCATENATE("R5C",'Mapa de Riesgos'!$O$40),"")</f>
        <v/>
      </c>
      <c r="AG10" s="54" t="str">
        <f>IF(AND('Mapa de Riesgos'!$Y$41="Muy Alta",'Mapa de Riesgos'!$AA$41="Mayor"),CONCATENATE("R5C",'Mapa de Riesgos'!$O$41),"")</f>
        <v/>
      </c>
      <c r="AH10" s="55" t="str">
        <f>IF(AND('Mapa de Riesgos'!$Y$36="Muy Alta",'Mapa de Riesgos'!$AA$36="Catastrófico"),CONCATENATE("R5C",'Mapa de Riesgos'!$O$36),"")</f>
        <v/>
      </c>
      <c r="AI10" s="56" t="str">
        <f>IF(AND('Mapa de Riesgos'!$Y$37="Muy Alta",'Mapa de Riesgos'!$AA$37="Catastrófico"),CONCATENATE("R5C",'Mapa de Riesgos'!$O$37),"")</f>
        <v/>
      </c>
      <c r="AJ10" s="56" t="str">
        <f>IF(AND('Mapa de Riesgos'!$Y$38="Muy Alta",'Mapa de Riesgos'!$AA$38="Catastrófico"),CONCATENATE("R5C",'Mapa de Riesgos'!$O$38),"")</f>
        <v/>
      </c>
      <c r="AK10" s="56" t="str">
        <f>IF(AND('Mapa de Riesgos'!$Y$39="Muy Alta",'Mapa de Riesgos'!$AA$39="Catastrófico"),CONCATENATE("R5C",'Mapa de Riesgos'!$O$39),"")</f>
        <v/>
      </c>
      <c r="AL10" s="56" t="str">
        <f>IF(AND('Mapa de Riesgos'!$Y$40="Muy Alta",'Mapa de Riesgos'!$AA$40="Catastrófico"),CONCATENATE("R5C",'Mapa de Riesgos'!$O$40),"")</f>
        <v/>
      </c>
      <c r="AM10" s="57" t="str">
        <f>IF(AND('Mapa de Riesgos'!$Y$41="Muy Alta",'Mapa de Riesgos'!$AA$41="Catastrófico"),CONCATENATE("R5C",'Mapa de Riesgos'!$O$41),"")</f>
        <v/>
      </c>
      <c r="AN10" s="83"/>
      <c r="AO10" s="516"/>
      <c r="AP10" s="517"/>
      <c r="AQ10" s="517"/>
      <c r="AR10" s="517"/>
      <c r="AS10" s="517"/>
      <c r="AT10" s="518"/>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c r="A11" s="83"/>
      <c r="B11" s="411"/>
      <c r="C11" s="411"/>
      <c r="D11" s="412"/>
      <c r="E11" s="510"/>
      <c r="F11" s="509"/>
      <c r="G11" s="509"/>
      <c r="H11" s="509"/>
      <c r="I11" s="525"/>
      <c r="J11" s="52" t="str">
        <f>IF(AND('Mapa de Riesgos'!$Y$42="Muy Alta",'Mapa de Riesgos'!$AA$42="Leve"),CONCATENATE("R6C",'Mapa de Riesgos'!$O$42),"")</f>
        <v/>
      </c>
      <c r="K11" s="53" t="str">
        <f>IF(AND('Mapa de Riesgos'!$Y$43="Muy Alta",'Mapa de Riesgos'!$AA$43="Leve"),CONCATENATE("R6C",'Mapa de Riesgos'!$O$43),"")</f>
        <v/>
      </c>
      <c r="L11" s="53" t="str">
        <f>IF(AND('Mapa de Riesgos'!$Y$44="Muy Alta",'Mapa de Riesgos'!$AA$44="Leve"),CONCATENATE("R6C",'Mapa de Riesgos'!$O$44),"")</f>
        <v/>
      </c>
      <c r="M11" s="53" t="str">
        <f>IF(AND('Mapa de Riesgos'!$Y$45="Muy Alta",'Mapa de Riesgos'!$AA$45="Leve"),CONCATENATE("R6C",'Mapa de Riesgos'!$O$45),"")</f>
        <v/>
      </c>
      <c r="N11" s="53" t="str">
        <f>IF(AND('Mapa de Riesgos'!$Y$46="Muy Alta",'Mapa de Riesgos'!$AA$46="Leve"),CONCATENATE("R6C",'Mapa de Riesgos'!$O$46),"")</f>
        <v/>
      </c>
      <c r="O11" s="54" t="str">
        <f>IF(AND('Mapa de Riesgos'!$Y$47="Muy Alta",'Mapa de Riesgos'!$AA$47="Leve"),CONCATENATE("R6C",'Mapa de Riesgos'!$O$47),"")</f>
        <v/>
      </c>
      <c r="P11" s="52" t="str">
        <f>IF(AND('Mapa de Riesgos'!$Y$42="Muy Alta",'Mapa de Riesgos'!$AA$42="Menor"),CONCATENATE("R6C",'Mapa de Riesgos'!$O$42),"")</f>
        <v/>
      </c>
      <c r="Q11" s="53" t="str">
        <f>IF(AND('Mapa de Riesgos'!$Y$43="Muy Alta",'Mapa de Riesgos'!$AA$43="Menor"),CONCATENATE("R6C",'Mapa de Riesgos'!$O$43),"")</f>
        <v/>
      </c>
      <c r="R11" s="53" t="str">
        <f>IF(AND('Mapa de Riesgos'!$Y$44="Muy Alta",'Mapa de Riesgos'!$AA$44="Menor"),CONCATENATE("R6C",'Mapa de Riesgos'!$O$44),"")</f>
        <v/>
      </c>
      <c r="S11" s="53" t="str">
        <f>IF(AND('Mapa de Riesgos'!$Y$45="Muy Alta",'Mapa de Riesgos'!$AA$45="Menor"),CONCATENATE("R6C",'Mapa de Riesgos'!$O$45),"")</f>
        <v/>
      </c>
      <c r="T11" s="53" t="str">
        <f>IF(AND('Mapa de Riesgos'!$Y$46="Muy Alta",'Mapa de Riesgos'!$AA$46="Menor"),CONCATENATE("R6C",'Mapa de Riesgos'!$O$46),"")</f>
        <v/>
      </c>
      <c r="U11" s="54" t="str">
        <f>IF(AND('Mapa de Riesgos'!$Y$47="Muy Alta",'Mapa de Riesgos'!$AA$47="Menor"),CONCATENATE("R6C",'Mapa de Riesgos'!$O$47),"")</f>
        <v/>
      </c>
      <c r="V11" s="52" t="str">
        <f>IF(AND('Mapa de Riesgos'!$Y$42="Muy Alta",'Mapa de Riesgos'!$AA$42="Moderado"),CONCATENATE("R6C",'Mapa de Riesgos'!$O$42),"")</f>
        <v/>
      </c>
      <c r="W11" s="53" t="str">
        <f>IF(AND('Mapa de Riesgos'!$Y$43="Muy Alta",'Mapa de Riesgos'!$AA$43="Moderado"),CONCATENATE("R6C",'Mapa de Riesgos'!$O$43),"")</f>
        <v/>
      </c>
      <c r="X11" s="53" t="str">
        <f>IF(AND('Mapa de Riesgos'!$Y$44="Muy Alta",'Mapa de Riesgos'!$AA$44="Moderado"),CONCATENATE("R6C",'Mapa de Riesgos'!$O$44),"")</f>
        <v/>
      </c>
      <c r="Y11" s="53" t="str">
        <f>IF(AND('Mapa de Riesgos'!$Y$45="Muy Alta",'Mapa de Riesgos'!$AA$45="Moderado"),CONCATENATE("R6C",'Mapa de Riesgos'!$O$45),"")</f>
        <v/>
      </c>
      <c r="Z11" s="53" t="str">
        <f>IF(AND('Mapa de Riesgos'!$Y$46="Muy Alta",'Mapa de Riesgos'!$AA$46="Moderado"),CONCATENATE("R6C",'Mapa de Riesgos'!$O$46),"")</f>
        <v/>
      </c>
      <c r="AA11" s="54" t="str">
        <f>IF(AND('Mapa de Riesgos'!$Y$47="Muy Alta",'Mapa de Riesgos'!$AA$47="Moderado"),CONCATENATE("R6C",'Mapa de Riesgos'!$O$47),"")</f>
        <v/>
      </c>
      <c r="AB11" s="52" t="str">
        <f>IF(AND('Mapa de Riesgos'!$Y$42="Muy Alta",'Mapa de Riesgos'!$AA$42="Mayor"),CONCATENATE("R6C",'Mapa de Riesgos'!$O$42),"")</f>
        <v/>
      </c>
      <c r="AC11" s="53" t="str">
        <f>IF(AND('Mapa de Riesgos'!$Y$43="Muy Alta",'Mapa de Riesgos'!$AA$43="Mayor"),CONCATENATE("R6C",'Mapa de Riesgos'!$O$43),"")</f>
        <v/>
      </c>
      <c r="AD11" s="53" t="str">
        <f>IF(AND('Mapa de Riesgos'!$Y$44="Muy Alta",'Mapa de Riesgos'!$AA$44="Mayor"),CONCATENATE("R6C",'Mapa de Riesgos'!$O$44),"")</f>
        <v/>
      </c>
      <c r="AE11" s="53" t="str">
        <f>IF(AND('Mapa de Riesgos'!$Y$45="Muy Alta",'Mapa de Riesgos'!$AA$45="Mayor"),CONCATENATE("R6C",'Mapa de Riesgos'!$O$45),"")</f>
        <v/>
      </c>
      <c r="AF11" s="53" t="str">
        <f>IF(AND('Mapa de Riesgos'!$Y$46="Muy Alta",'Mapa de Riesgos'!$AA$46="Mayor"),CONCATENATE("R6C",'Mapa de Riesgos'!$O$46),"")</f>
        <v/>
      </c>
      <c r="AG11" s="54" t="str">
        <f>IF(AND('Mapa de Riesgos'!$Y$47="Muy Alta",'Mapa de Riesgos'!$AA$47="Mayor"),CONCATENATE("R6C",'Mapa de Riesgos'!$O$47),"")</f>
        <v/>
      </c>
      <c r="AH11" s="55" t="str">
        <f>IF(AND('Mapa de Riesgos'!$Y$42="Muy Alta",'Mapa de Riesgos'!$AA$42="Catastrófico"),CONCATENATE("R6C",'Mapa de Riesgos'!$O$42),"")</f>
        <v/>
      </c>
      <c r="AI11" s="56" t="str">
        <f>IF(AND('Mapa de Riesgos'!$Y$43="Muy Alta",'Mapa de Riesgos'!$AA$43="Catastrófico"),CONCATENATE("R6C",'Mapa de Riesgos'!$O$43),"")</f>
        <v/>
      </c>
      <c r="AJ11" s="56" t="str">
        <f>IF(AND('Mapa de Riesgos'!$Y$44="Muy Alta",'Mapa de Riesgos'!$AA$44="Catastrófico"),CONCATENATE("R6C",'Mapa de Riesgos'!$O$44),"")</f>
        <v/>
      </c>
      <c r="AK11" s="56" t="str">
        <f>IF(AND('Mapa de Riesgos'!$Y$45="Muy Alta",'Mapa de Riesgos'!$AA$45="Catastrófico"),CONCATENATE("R6C",'Mapa de Riesgos'!$O$45),"")</f>
        <v/>
      </c>
      <c r="AL11" s="56" t="str">
        <f>IF(AND('Mapa de Riesgos'!$Y$46="Muy Alta",'Mapa de Riesgos'!$AA$46="Catastrófico"),CONCATENATE("R6C",'Mapa de Riesgos'!$O$46),"")</f>
        <v/>
      </c>
      <c r="AM11" s="57" t="str">
        <f>IF(AND('Mapa de Riesgos'!$Y$47="Muy Alta",'Mapa de Riesgos'!$AA$47="Catastrófico"),CONCATENATE("R6C",'Mapa de Riesgos'!$O$47),"")</f>
        <v/>
      </c>
      <c r="AN11" s="83"/>
      <c r="AO11" s="516"/>
      <c r="AP11" s="517"/>
      <c r="AQ11" s="517"/>
      <c r="AR11" s="517"/>
      <c r="AS11" s="517"/>
      <c r="AT11" s="518"/>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c r="A12" s="83"/>
      <c r="B12" s="411"/>
      <c r="C12" s="411"/>
      <c r="D12" s="412"/>
      <c r="E12" s="510"/>
      <c r="F12" s="509"/>
      <c r="G12" s="509"/>
      <c r="H12" s="509"/>
      <c r="I12" s="525"/>
      <c r="J12" s="52" t="str">
        <f>IF(AND('Mapa de Riesgos'!$Y$48="Muy Alta",'Mapa de Riesgos'!$AA$48="Leve"),CONCATENATE("R7C",'Mapa de Riesgos'!$O$48),"")</f>
        <v/>
      </c>
      <c r="K12" s="53" t="str">
        <f>IF(AND('Mapa de Riesgos'!$Y$49="Muy Alta",'Mapa de Riesgos'!$AA$49="Leve"),CONCATENATE("R7C",'Mapa de Riesgos'!$O$49),"")</f>
        <v/>
      </c>
      <c r="L12" s="53" t="str">
        <f>IF(AND('Mapa de Riesgos'!$Y$50="Muy Alta",'Mapa de Riesgos'!$AA$50="Leve"),CONCATENATE("R7C",'Mapa de Riesgos'!$O$50),"")</f>
        <v/>
      </c>
      <c r="M12" s="53" t="str">
        <f>IF(AND('Mapa de Riesgos'!$Y$51="Muy Alta",'Mapa de Riesgos'!$AA$51="Leve"),CONCATENATE("R7C",'Mapa de Riesgos'!$O$51),"")</f>
        <v/>
      </c>
      <c r="N12" s="53" t="str">
        <f>IF(AND('Mapa de Riesgos'!$Y$52="Muy Alta",'Mapa de Riesgos'!$AA$52="Leve"),CONCATENATE("R7C",'Mapa de Riesgos'!$O$52),"")</f>
        <v/>
      </c>
      <c r="O12" s="54" t="str">
        <f>IF(AND('Mapa de Riesgos'!$Y$53="Muy Alta",'Mapa de Riesgos'!$AA$53="Leve"),CONCATENATE("R7C",'Mapa de Riesgos'!$O$53),"")</f>
        <v/>
      </c>
      <c r="P12" s="52" t="str">
        <f>IF(AND('Mapa de Riesgos'!$Y$48="Muy Alta",'Mapa de Riesgos'!$AA$48="Menor"),CONCATENATE("R7C",'Mapa de Riesgos'!$O$48),"")</f>
        <v/>
      </c>
      <c r="Q12" s="53" t="str">
        <f>IF(AND('Mapa de Riesgos'!$Y$49="Muy Alta",'Mapa de Riesgos'!$AA$49="Menor"),CONCATENATE("R7C",'Mapa de Riesgos'!$O$49),"")</f>
        <v/>
      </c>
      <c r="R12" s="53" t="str">
        <f>IF(AND('Mapa de Riesgos'!$Y$50="Muy Alta",'Mapa de Riesgos'!$AA$50="Menor"),CONCATENATE("R7C",'Mapa de Riesgos'!$O$50),"")</f>
        <v/>
      </c>
      <c r="S12" s="53" t="str">
        <f>IF(AND('Mapa de Riesgos'!$Y$51="Muy Alta",'Mapa de Riesgos'!$AA$51="Menor"),CONCATENATE("R7C",'Mapa de Riesgos'!$O$51),"")</f>
        <v/>
      </c>
      <c r="T12" s="53" t="str">
        <f>IF(AND('Mapa de Riesgos'!$Y$52="Muy Alta",'Mapa de Riesgos'!$AA$52="Menor"),CONCATENATE("R7C",'Mapa de Riesgos'!$O$52),"")</f>
        <v/>
      </c>
      <c r="U12" s="54" t="str">
        <f>IF(AND('Mapa de Riesgos'!$Y$53="Muy Alta",'Mapa de Riesgos'!$AA$53="Menor"),CONCATENATE("R7C",'Mapa de Riesgos'!$O$53),"")</f>
        <v/>
      </c>
      <c r="V12" s="52" t="str">
        <f>IF(AND('Mapa de Riesgos'!$Y$48="Muy Alta",'Mapa de Riesgos'!$AA$48="Moderado"),CONCATENATE("R7C",'Mapa de Riesgos'!$O$48),"")</f>
        <v/>
      </c>
      <c r="W12" s="53" t="str">
        <f>IF(AND('Mapa de Riesgos'!$Y$49="Muy Alta",'Mapa de Riesgos'!$AA$49="Moderado"),CONCATENATE("R7C",'Mapa de Riesgos'!$O$49),"")</f>
        <v/>
      </c>
      <c r="X12" s="53" t="str">
        <f>IF(AND('Mapa de Riesgos'!$Y$50="Muy Alta",'Mapa de Riesgos'!$AA$50="Moderado"),CONCATENATE("R7C",'Mapa de Riesgos'!$O$50),"")</f>
        <v/>
      </c>
      <c r="Y12" s="53" t="str">
        <f>IF(AND('Mapa de Riesgos'!$Y$51="Muy Alta",'Mapa de Riesgos'!$AA$51="Moderado"),CONCATENATE("R7C",'Mapa de Riesgos'!$O$51),"")</f>
        <v/>
      </c>
      <c r="Z12" s="53" t="str">
        <f>IF(AND('Mapa de Riesgos'!$Y$52="Muy Alta",'Mapa de Riesgos'!$AA$52="Moderado"),CONCATENATE("R7C",'Mapa de Riesgos'!$O$52),"")</f>
        <v/>
      </c>
      <c r="AA12" s="54" t="str">
        <f>IF(AND('Mapa de Riesgos'!$Y$53="Muy Alta",'Mapa de Riesgos'!$AA$53="Moderado"),CONCATENATE("R7C",'Mapa de Riesgos'!$O$53),"")</f>
        <v/>
      </c>
      <c r="AB12" s="52" t="str">
        <f>IF(AND('Mapa de Riesgos'!$Y$48="Muy Alta",'Mapa de Riesgos'!$AA$48="Mayor"),CONCATENATE("R7C",'Mapa de Riesgos'!$O$48),"")</f>
        <v/>
      </c>
      <c r="AC12" s="53" t="str">
        <f>IF(AND('Mapa de Riesgos'!$Y$49="Muy Alta",'Mapa de Riesgos'!$AA$49="Mayor"),CONCATENATE("R7C",'Mapa de Riesgos'!$O$49),"")</f>
        <v/>
      </c>
      <c r="AD12" s="53" t="str">
        <f>IF(AND('Mapa de Riesgos'!$Y$50="Muy Alta",'Mapa de Riesgos'!$AA$50="Mayor"),CONCATENATE("R7C",'Mapa de Riesgos'!$O$50),"")</f>
        <v/>
      </c>
      <c r="AE12" s="53" t="str">
        <f>IF(AND('Mapa de Riesgos'!$Y$51="Muy Alta",'Mapa de Riesgos'!$AA$51="Mayor"),CONCATENATE("R7C",'Mapa de Riesgos'!$O$51),"")</f>
        <v/>
      </c>
      <c r="AF12" s="53" t="str">
        <f>IF(AND('Mapa de Riesgos'!$Y$52="Muy Alta",'Mapa de Riesgos'!$AA$52="Mayor"),CONCATENATE("R7C",'Mapa de Riesgos'!$O$52),"")</f>
        <v/>
      </c>
      <c r="AG12" s="54" t="str">
        <f>IF(AND('Mapa de Riesgos'!$Y$53="Muy Alta",'Mapa de Riesgos'!$AA$53="Mayor"),CONCATENATE("R7C",'Mapa de Riesgos'!$O$53),"")</f>
        <v/>
      </c>
      <c r="AH12" s="55" t="str">
        <f>IF(AND('Mapa de Riesgos'!$Y$48="Muy Alta",'Mapa de Riesgos'!$AA$48="Catastrófico"),CONCATENATE("R7C",'Mapa de Riesgos'!$O$48),"")</f>
        <v/>
      </c>
      <c r="AI12" s="56" t="str">
        <f>IF(AND('Mapa de Riesgos'!$Y$49="Muy Alta",'Mapa de Riesgos'!$AA$49="Catastrófico"),CONCATENATE("R7C",'Mapa de Riesgos'!$O$49),"")</f>
        <v/>
      </c>
      <c r="AJ12" s="56" t="str">
        <f>IF(AND('Mapa de Riesgos'!$Y$50="Muy Alta",'Mapa de Riesgos'!$AA$50="Catastrófico"),CONCATENATE("R7C",'Mapa de Riesgos'!$O$50),"")</f>
        <v/>
      </c>
      <c r="AK12" s="56" t="str">
        <f>IF(AND('Mapa de Riesgos'!$Y$51="Muy Alta",'Mapa de Riesgos'!$AA$51="Catastrófico"),CONCATENATE("R7C",'Mapa de Riesgos'!$O$51),"")</f>
        <v/>
      </c>
      <c r="AL12" s="56" t="str">
        <f>IF(AND('Mapa de Riesgos'!$Y$52="Muy Alta",'Mapa de Riesgos'!$AA$52="Catastrófico"),CONCATENATE("R7C",'Mapa de Riesgos'!$O$52),"")</f>
        <v/>
      </c>
      <c r="AM12" s="57" t="str">
        <f>IF(AND('Mapa de Riesgos'!$Y$53="Muy Alta",'Mapa de Riesgos'!$AA$53="Catastrófico"),CONCATENATE("R7C",'Mapa de Riesgos'!$O$53),"")</f>
        <v/>
      </c>
      <c r="AN12" s="83"/>
      <c r="AO12" s="516"/>
      <c r="AP12" s="517"/>
      <c r="AQ12" s="517"/>
      <c r="AR12" s="517"/>
      <c r="AS12" s="517"/>
      <c r="AT12" s="518"/>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c r="A13" s="83"/>
      <c r="B13" s="411"/>
      <c r="C13" s="411"/>
      <c r="D13" s="412"/>
      <c r="E13" s="510"/>
      <c r="F13" s="509"/>
      <c r="G13" s="509"/>
      <c r="H13" s="509"/>
      <c r="I13" s="525"/>
      <c r="J13" s="52" t="str">
        <f>IF(AND('Mapa de Riesgos'!$Y$54="Muy Alta",'Mapa de Riesgos'!$AA$54="Leve"),CONCATENATE("R8C",'Mapa de Riesgos'!$O$54),"")</f>
        <v/>
      </c>
      <c r="K13" s="53" t="str">
        <f>IF(AND('Mapa de Riesgos'!$Y$55="Muy Alta",'Mapa de Riesgos'!$AA$55="Leve"),CONCATENATE("R8C",'Mapa de Riesgos'!$O$55),"")</f>
        <v/>
      </c>
      <c r="L13" s="53" t="str">
        <f>IF(AND('Mapa de Riesgos'!$Y$56="Muy Alta",'Mapa de Riesgos'!$AA$56="Leve"),CONCATENATE("R8C",'Mapa de Riesgos'!$O$56),"")</f>
        <v/>
      </c>
      <c r="M13" s="53" t="str">
        <f>IF(AND('Mapa de Riesgos'!$Y$57="Muy Alta",'Mapa de Riesgos'!$AA$57="Leve"),CONCATENATE("R8C",'Mapa de Riesgos'!$O$57),"")</f>
        <v/>
      </c>
      <c r="N13" s="53" t="str">
        <f>IF(AND('Mapa de Riesgos'!$Y$58="Muy Alta",'Mapa de Riesgos'!$AA$58="Leve"),CONCATENATE("R8C",'Mapa de Riesgos'!$O$58),"")</f>
        <v/>
      </c>
      <c r="O13" s="54" t="str">
        <f>IF(AND('Mapa de Riesgos'!$Y$59="Muy Alta",'Mapa de Riesgos'!$AA$59="Leve"),CONCATENATE("R8C",'Mapa de Riesgos'!$O$59),"")</f>
        <v/>
      </c>
      <c r="P13" s="52" t="str">
        <f>IF(AND('Mapa de Riesgos'!$Y$54="Muy Alta",'Mapa de Riesgos'!$AA$54="Menor"),CONCATENATE("R8C",'Mapa de Riesgos'!$O$54),"")</f>
        <v/>
      </c>
      <c r="Q13" s="53" t="str">
        <f>IF(AND('Mapa de Riesgos'!$Y$55="Muy Alta",'Mapa de Riesgos'!$AA$55="Menor"),CONCATENATE("R8C",'Mapa de Riesgos'!$O$55),"")</f>
        <v/>
      </c>
      <c r="R13" s="53" t="str">
        <f>IF(AND('Mapa de Riesgos'!$Y$56="Muy Alta",'Mapa de Riesgos'!$AA$56="Menor"),CONCATENATE("R8C",'Mapa de Riesgos'!$O$56),"")</f>
        <v/>
      </c>
      <c r="S13" s="53" t="str">
        <f>IF(AND('Mapa de Riesgos'!$Y$57="Muy Alta",'Mapa de Riesgos'!$AA$57="Menor"),CONCATENATE("R8C",'Mapa de Riesgos'!$O$57),"")</f>
        <v/>
      </c>
      <c r="T13" s="53" t="str">
        <f>IF(AND('Mapa de Riesgos'!$Y$58="Muy Alta",'Mapa de Riesgos'!$AA$58="Menor"),CONCATENATE("R8C",'Mapa de Riesgos'!$O$58),"")</f>
        <v/>
      </c>
      <c r="U13" s="54" t="str">
        <f>IF(AND('Mapa de Riesgos'!$Y$59="Muy Alta",'Mapa de Riesgos'!$AA$59="Menor"),CONCATENATE("R8C",'Mapa de Riesgos'!$O$59),"")</f>
        <v/>
      </c>
      <c r="V13" s="52" t="str">
        <f>IF(AND('Mapa de Riesgos'!$Y$54="Muy Alta",'Mapa de Riesgos'!$AA$54="Moderado"),CONCATENATE("R8C",'Mapa de Riesgos'!$O$54),"")</f>
        <v/>
      </c>
      <c r="W13" s="53" t="str">
        <f>IF(AND('Mapa de Riesgos'!$Y$55="Muy Alta",'Mapa de Riesgos'!$AA$55="Moderado"),CONCATENATE("R8C",'Mapa de Riesgos'!$O$55),"")</f>
        <v/>
      </c>
      <c r="X13" s="53" t="str">
        <f>IF(AND('Mapa de Riesgos'!$Y$56="Muy Alta",'Mapa de Riesgos'!$AA$56="Moderado"),CONCATENATE("R8C",'Mapa de Riesgos'!$O$56),"")</f>
        <v/>
      </c>
      <c r="Y13" s="53" t="str">
        <f>IF(AND('Mapa de Riesgos'!$Y$57="Muy Alta",'Mapa de Riesgos'!$AA$57="Moderado"),CONCATENATE("R8C",'Mapa de Riesgos'!$O$57),"")</f>
        <v/>
      </c>
      <c r="Z13" s="53" t="str">
        <f>IF(AND('Mapa de Riesgos'!$Y$58="Muy Alta",'Mapa de Riesgos'!$AA$58="Moderado"),CONCATENATE("R8C",'Mapa de Riesgos'!$O$58),"")</f>
        <v/>
      </c>
      <c r="AA13" s="54" t="str">
        <f>IF(AND('Mapa de Riesgos'!$Y$59="Muy Alta",'Mapa de Riesgos'!$AA$59="Moderado"),CONCATENATE("R8C",'Mapa de Riesgos'!$O$59),"")</f>
        <v/>
      </c>
      <c r="AB13" s="52" t="str">
        <f>IF(AND('Mapa de Riesgos'!$Y$54="Muy Alta",'Mapa de Riesgos'!$AA$54="Mayor"),CONCATENATE("R8C",'Mapa de Riesgos'!$O$54),"")</f>
        <v/>
      </c>
      <c r="AC13" s="53" t="str">
        <f>IF(AND('Mapa de Riesgos'!$Y$55="Muy Alta",'Mapa de Riesgos'!$AA$55="Mayor"),CONCATENATE("R8C",'Mapa de Riesgos'!$O$55),"")</f>
        <v/>
      </c>
      <c r="AD13" s="53" t="str">
        <f>IF(AND('Mapa de Riesgos'!$Y$56="Muy Alta",'Mapa de Riesgos'!$AA$56="Mayor"),CONCATENATE("R8C",'Mapa de Riesgos'!$O$56),"")</f>
        <v/>
      </c>
      <c r="AE13" s="53" t="str">
        <f>IF(AND('Mapa de Riesgos'!$Y$57="Muy Alta",'Mapa de Riesgos'!$AA$57="Mayor"),CONCATENATE("R8C",'Mapa de Riesgos'!$O$57),"")</f>
        <v/>
      </c>
      <c r="AF13" s="53" t="str">
        <f>IF(AND('Mapa de Riesgos'!$Y$58="Muy Alta",'Mapa de Riesgos'!$AA$58="Mayor"),CONCATENATE("R8C",'Mapa de Riesgos'!$O$58),"")</f>
        <v/>
      </c>
      <c r="AG13" s="54" t="str">
        <f>IF(AND('Mapa de Riesgos'!$Y$59="Muy Alta",'Mapa de Riesgos'!$AA$59="Mayor"),CONCATENATE("R8C",'Mapa de Riesgos'!$O$59),"")</f>
        <v/>
      </c>
      <c r="AH13" s="55" t="str">
        <f>IF(AND('Mapa de Riesgos'!$Y$54="Muy Alta",'Mapa de Riesgos'!$AA$54="Catastrófico"),CONCATENATE("R8C",'Mapa de Riesgos'!$O$54),"")</f>
        <v/>
      </c>
      <c r="AI13" s="56" t="str">
        <f>IF(AND('Mapa de Riesgos'!$Y$55="Muy Alta",'Mapa de Riesgos'!$AA$55="Catastrófico"),CONCATENATE("R8C",'Mapa de Riesgos'!$O$55),"")</f>
        <v/>
      </c>
      <c r="AJ13" s="56" t="str">
        <f>IF(AND('Mapa de Riesgos'!$Y$56="Muy Alta",'Mapa de Riesgos'!$AA$56="Catastrófico"),CONCATENATE("R8C",'Mapa de Riesgos'!$O$56),"")</f>
        <v/>
      </c>
      <c r="AK13" s="56" t="str">
        <f>IF(AND('Mapa de Riesgos'!$Y$57="Muy Alta",'Mapa de Riesgos'!$AA$57="Catastrófico"),CONCATENATE("R8C",'Mapa de Riesgos'!$O$57),"")</f>
        <v/>
      </c>
      <c r="AL13" s="56" t="str">
        <f>IF(AND('Mapa de Riesgos'!$Y$58="Muy Alta",'Mapa de Riesgos'!$AA$58="Catastrófico"),CONCATENATE("R8C",'Mapa de Riesgos'!$O$58),"")</f>
        <v/>
      </c>
      <c r="AM13" s="57" t="str">
        <f>IF(AND('Mapa de Riesgos'!$Y$59="Muy Alta",'Mapa de Riesgos'!$AA$59="Catastrófico"),CONCATENATE("R8C",'Mapa de Riesgos'!$O$59),"")</f>
        <v/>
      </c>
      <c r="AN13" s="83"/>
      <c r="AO13" s="516"/>
      <c r="AP13" s="517"/>
      <c r="AQ13" s="517"/>
      <c r="AR13" s="517"/>
      <c r="AS13" s="517"/>
      <c r="AT13" s="518"/>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c r="A14" s="83"/>
      <c r="B14" s="411"/>
      <c r="C14" s="411"/>
      <c r="D14" s="412"/>
      <c r="E14" s="510"/>
      <c r="F14" s="509"/>
      <c r="G14" s="509"/>
      <c r="H14" s="509"/>
      <c r="I14" s="525"/>
      <c r="J14" s="52" t="str">
        <f>IF(AND('Mapa de Riesgos'!$Y$60="Muy Alta",'Mapa de Riesgos'!$AA$60="Leve"),CONCATENATE("R9C",'Mapa de Riesgos'!$O$60),"")</f>
        <v/>
      </c>
      <c r="K14" s="53" t="str">
        <f>IF(AND('Mapa de Riesgos'!$Y$61="Muy Alta",'Mapa de Riesgos'!$AA$61="Leve"),CONCATENATE("R9C",'Mapa de Riesgos'!$O$61),"")</f>
        <v/>
      </c>
      <c r="L14" s="53" t="str">
        <f>IF(AND('Mapa de Riesgos'!$Y$62="Muy Alta",'Mapa de Riesgos'!$AA$62="Leve"),CONCATENATE("R9C",'Mapa de Riesgos'!$O$62),"")</f>
        <v/>
      </c>
      <c r="M14" s="53" t="str">
        <f>IF(AND('Mapa de Riesgos'!$Y$63="Muy Alta",'Mapa de Riesgos'!$AA$63="Leve"),CONCATENATE("R9C",'Mapa de Riesgos'!$O$63),"")</f>
        <v/>
      </c>
      <c r="N14" s="53" t="str">
        <f>IF(AND('Mapa de Riesgos'!$Y$64="Muy Alta",'Mapa de Riesgos'!$AA$64="Leve"),CONCATENATE("R9C",'Mapa de Riesgos'!$O$64),"")</f>
        <v/>
      </c>
      <c r="O14" s="54" t="str">
        <f>IF(AND('Mapa de Riesgos'!$Y$65="Muy Alta",'Mapa de Riesgos'!$AA$65="Leve"),CONCATENATE("R9C",'Mapa de Riesgos'!$O$65),"")</f>
        <v/>
      </c>
      <c r="P14" s="52" t="str">
        <f>IF(AND('Mapa de Riesgos'!$Y$60="Muy Alta",'Mapa de Riesgos'!$AA$60="Menor"),CONCATENATE("R9C",'Mapa de Riesgos'!$O$60),"")</f>
        <v/>
      </c>
      <c r="Q14" s="53" t="str">
        <f>IF(AND('Mapa de Riesgos'!$Y$61="Muy Alta",'Mapa de Riesgos'!$AA$61="Menor"),CONCATENATE("R9C",'Mapa de Riesgos'!$O$61),"")</f>
        <v/>
      </c>
      <c r="R14" s="53" t="str">
        <f>IF(AND('Mapa de Riesgos'!$Y$62="Muy Alta",'Mapa de Riesgos'!$AA$62="Menor"),CONCATENATE("R9C",'Mapa de Riesgos'!$O$62),"")</f>
        <v/>
      </c>
      <c r="S14" s="53" t="str">
        <f>IF(AND('Mapa de Riesgos'!$Y$63="Muy Alta",'Mapa de Riesgos'!$AA$63="Menor"),CONCATENATE("R9C",'Mapa de Riesgos'!$O$63),"")</f>
        <v/>
      </c>
      <c r="T14" s="53" t="str">
        <f>IF(AND('Mapa de Riesgos'!$Y$64="Muy Alta",'Mapa de Riesgos'!$AA$64="Menor"),CONCATENATE("R9C",'Mapa de Riesgos'!$O$64),"")</f>
        <v/>
      </c>
      <c r="U14" s="54" t="str">
        <f>IF(AND('Mapa de Riesgos'!$Y$65="Muy Alta",'Mapa de Riesgos'!$AA$65="Menor"),CONCATENATE("R9C",'Mapa de Riesgos'!$O$65),"")</f>
        <v/>
      </c>
      <c r="V14" s="52" t="str">
        <f>IF(AND('Mapa de Riesgos'!$Y$60="Muy Alta",'Mapa de Riesgos'!$AA$60="Moderado"),CONCATENATE("R9C",'Mapa de Riesgos'!$O$60),"")</f>
        <v/>
      </c>
      <c r="W14" s="53" t="str">
        <f>IF(AND('Mapa de Riesgos'!$Y$61="Muy Alta",'Mapa de Riesgos'!$AA$61="Moderado"),CONCATENATE("R9C",'Mapa de Riesgos'!$O$61),"")</f>
        <v/>
      </c>
      <c r="X14" s="53" t="str">
        <f>IF(AND('Mapa de Riesgos'!$Y$62="Muy Alta",'Mapa de Riesgos'!$AA$62="Moderado"),CONCATENATE("R9C",'Mapa de Riesgos'!$O$62),"")</f>
        <v/>
      </c>
      <c r="Y14" s="53" t="str">
        <f>IF(AND('Mapa de Riesgos'!$Y$63="Muy Alta",'Mapa de Riesgos'!$AA$63="Moderado"),CONCATENATE("R9C",'Mapa de Riesgos'!$O$63),"")</f>
        <v/>
      </c>
      <c r="Z14" s="53" t="str">
        <f>IF(AND('Mapa de Riesgos'!$Y$64="Muy Alta",'Mapa de Riesgos'!$AA$64="Moderado"),CONCATENATE("R9C",'Mapa de Riesgos'!$O$64),"")</f>
        <v/>
      </c>
      <c r="AA14" s="54" t="str">
        <f>IF(AND('Mapa de Riesgos'!$Y$65="Muy Alta",'Mapa de Riesgos'!$AA$65="Moderado"),CONCATENATE("R9C",'Mapa de Riesgos'!$O$65),"")</f>
        <v/>
      </c>
      <c r="AB14" s="52" t="str">
        <f>IF(AND('Mapa de Riesgos'!$Y$60="Muy Alta",'Mapa de Riesgos'!$AA$60="Mayor"),CONCATENATE("R9C",'Mapa de Riesgos'!$O$60),"")</f>
        <v/>
      </c>
      <c r="AC14" s="53" t="str">
        <f>IF(AND('Mapa de Riesgos'!$Y$61="Muy Alta",'Mapa de Riesgos'!$AA$61="Mayor"),CONCATENATE("R9C",'Mapa de Riesgos'!$O$61),"")</f>
        <v/>
      </c>
      <c r="AD14" s="53" t="str">
        <f>IF(AND('Mapa de Riesgos'!$Y$62="Muy Alta",'Mapa de Riesgos'!$AA$62="Mayor"),CONCATENATE("R9C",'Mapa de Riesgos'!$O$62),"")</f>
        <v/>
      </c>
      <c r="AE14" s="53" t="str">
        <f>IF(AND('Mapa de Riesgos'!$Y$63="Muy Alta",'Mapa de Riesgos'!$AA$63="Mayor"),CONCATENATE("R9C",'Mapa de Riesgos'!$O$63),"")</f>
        <v/>
      </c>
      <c r="AF14" s="53" t="str">
        <f>IF(AND('Mapa de Riesgos'!$Y$64="Muy Alta",'Mapa de Riesgos'!$AA$64="Mayor"),CONCATENATE("R9C",'Mapa de Riesgos'!$O$64),"")</f>
        <v/>
      </c>
      <c r="AG14" s="54" t="str">
        <f>IF(AND('Mapa de Riesgos'!$Y$65="Muy Alta",'Mapa de Riesgos'!$AA$65="Mayor"),CONCATENATE("R9C",'Mapa de Riesgos'!$O$65),"")</f>
        <v/>
      </c>
      <c r="AH14" s="55" t="str">
        <f>IF(AND('Mapa de Riesgos'!$Y$60="Muy Alta",'Mapa de Riesgos'!$AA$60="Catastrófico"),CONCATENATE("R9C",'Mapa de Riesgos'!$O$60),"")</f>
        <v/>
      </c>
      <c r="AI14" s="56" t="str">
        <f>IF(AND('Mapa de Riesgos'!$Y$61="Muy Alta",'Mapa de Riesgos'!$AA$61="Catastrófico"),CONCATENATE("R9C",'Mapa de Riesgos'!$O$61),"")</f>
        <v/>
      </c>
      <c r="AJ14" s="56" t="str">
        <f>IF(AND('Mapa de Riesgos'!$Y$62="Muy Alta",'Mapa de Riesgos'!$AA$62="Catastrófico"),CONCATENATE("R9C",'Mapa de Riesgos'!$O$62),"")</f>
        <v/>
      </c>
      <c r="AK14" s="56" t="str">
        <f>IF(AND('Mapa de Riesgos'!$Y$63="Muy Alta",'Mapa de Riesgos'!$AA$63="Catastrófico"),CONCATENATE("R9C",'Mapa de Riesgos'!$O$63),"")</f>
        <v/>
      </c>
      <c r="AL14" s="56" t="str">
        <f>IF(AND('Mapa de Riesgos'!$Y$64="Muy Alta",'Mapa de Riesgos'!$AA$64="Catastrófico"),CONCATENATE("R9C",'Mapa de Riesgos'!$O$64),"")</f>
        <v/>
      </c>
      <c r="AM14" s="57" t="str">
        <f>IF(AND('Mapa de Riesgos'!$Y$65="Muy Alta",'Mapa de Riesgos'!$AA$65="Catastrófico"),CONCATENATE("R9C",'Mapa de Riesgos'!$O$65),"")</f>
        <v/>
      </c>
      <c r="AN14" s="83"/>
      <c r="AO14" s="516"/>
      <c r="AP14" s="517"/>
      <c r="AQ14" s="517"/>
      <c r="AR14" s="517"/>
      <c r="AS14" s="517"/>
      <c r="AT14" s="518"/>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c r="A15" s="83"/>
      <c r="B15" s="411"/>
      <c r="C15" s="411"/>
      <c r="D15" s="412"/>
      <c r="E15" s="511"/>
      <c r="F15" s="512"/>
      <c r="G15" s="512"/>
      <c r="H15" s="512"/>
      <c r="I15" s="526"/>
      <c r="J15" s="58" t="str">
        <f>IF(AND('Mapa de Riesgos'!$Y$66="Muy Alta",'Mapa de Riesgos'!$AA$66="Leve"),CONCATENATE("R10C",'Mapa de Riesgos'!$O$66),"")</f>
        <v/>
      </c>
      <c r="K15" s="59" t="str">
        <f>IF(AND('Mapa de Riesgos'!$Y$67="Muy Alta",'Mapa de Riesgos'!$AA$67="Leve"),CONCATENATE("R10C",'Mapa de Riesgos'!$O$67),"")</f>
        <v/>
      </c>
      <c r="L15" s="59" t="str">
        <f>IF(AND('Mapa de Riesgos'!$Y$68="Muy Alta",'Mapa de Riesgos'!$AA$68="Leve"),CONCATENATE("R10C",'Mapa de Riesgos'!$O$68),"")</f>
        <v/>
      </c>
      <c r="M15" s="59" t="str">
        <f>IF(AND('Mapa de Riesgos'!$Y$69="Muy Alta",'Mapa de Riesgos'!$AA$69="Leve"),CONCATENATE("R10C",'Mapa de Riesgos'!$O$69),"")</f>
        <v/>
      </c>
      <c r="N15" s="59" t="str">
        <f>IF(AND('Mapa de Riesgos'!$Y$70="Muy Alta",'Mapa de Riesgos'!$AA$70="Leve"),CONCATENATE("R10C",'Mapa de Riesgos'!$O$70),"")</f>
        <v/>
      </c>
      <c r="O15" s="60" t="str">
        <f>IF(AND('Mapa de Riesgos'!$Y$71="Muy Alta",'Mapa de Riesgos'!$AA$71="Leve"),CONCATENATE("R10C",'Mapa de Riesgos'!$O$71),"")</f>
        <v/>
      </c>
      <c r="P15" s="52" t="str">
        <f>IF(AND('Mapa de Riesgos'!$Y$66="Muy Alta",'Mapa de Riesgos'!$AA$66="Menor"),CONCATENATE("R10C",'Mapa de Riesgos'!$O$66),"")</f>
        <v/>
      </c>
      <c r="Q15" s="53" t="str">
        <f>IF(AND('Mapa de Riesgos'!$Y$67="Muy Alta",'Mapa de Riesgos'!$AA$67="Menor"),CONCATENATE("R10C",'Mapa de Riesgos'!$O$67),"")</f>
        <v/>
      </c>
      <c r="R15" s="53" t="str">
        <f>IF(AND('Mapa de Riesgos'!$Y$68="Muy Alta",'Mapa de Riesgos'!$AA$68="Menor"),CONCATENATE("R10C",'Mapa de Riesgos'!$O$68),"")</f>
        <v/>
      </c>
      <c r="S15" s="53" t="str">
        <f>IF(AND('Mapa de Riesgos'!$Y$69="Muy Alta",'Mapa de Riesgos'!$AA$69="Menor"),CONCATENATE("R10C",'Mapa de Riesgos'!$O$69),"")</f>
        <v/>
      </c>
      <c r="T15" s="53" t="str">
        <f>IF(AND('Mapa de Riesgos'!$Y$70="Muy Alta",'Mapa de Riesgos'!$AA$70="Menor"),CONCATENATE("R10C",'Mapa de Riesgos'!$O$70),"")</f>
        <v/>
      </c>
      <c r="U15" s="54" t="str">
        <f>IF(AND('Mapa de Riesgos'!$Y$71="Muy Alta",'Mapa de Riesgos'!$AA$71="Menor"),CONCATENATE("R10C",'Mapa de Riesgos'!$O$71),"")</f>
        <v/>
      </c>
      <c r="V15" s="58" t="str">
        <f>IF(AND('Mapa de Riesgos'!$Y$66="Muy Alta",'Mapa de Riesgos'!$AA$66="Moderado"),CONCATENATE("R10C",'Mapa de Riesgos'!$O$66),"")</f>
        <v/>
      </c>
      <c r="W15" s="59" t="str">
        <f>IF(AND('Mapa de Riesgos'!$Y$67="Muy Alta",'Mapa de Riesgos'!$AA$67="Moderado"),CONCATENATE("R10C",'Mapa de Riesgos'!$O$67),"")</f>
        <v/>
      </c>
      <c r="X15" s="59" t="str">
        <f>IF(AND('Mapa de Riesgos'!$Y$68="Muy Alta",'Mapa de Riesgos'!$AA$68="Moderado"),CONCATENATE("R10C",'Mapa de Riesgos'!$O$68),"")</f>
        <v/>
      </c>
      <c r="Y15" s="59" t="str">
        <f>IF(AND('Mapa de Riesgos'!$Y$69="Muy Alta",'Mapa de Riesgos'!$AA$69="Moderado"),CONCATENATE("R10C",'Mapa de Riesgos'!$O$69),"")</f>
        <v/>
      </c>
      <c r="Z15" s="59" t="str">
        <f>IF(AND('Mapa de Riesgos'!$Y$70="Muy Alta",'Mapa de Riesgos'!$AA$70="Moderado"),CONCATENATE("R10C",'Mapa de Riesgos'!$O$70),"")</f>
        <v/>
      </c>
      <c r="AA15" s="60" t="str">
        <f>IF(AND('Mapa de Riesgos'!$Y$71="Muy Alta",'Mapa de Riesgos'!$AA$71="Moderado"),CONCATENATE("R10C",'Mapa de Riesgos'!$O$71),"")</f>
        <v/>
      </c>
      <c r="AB15" s="52" t="str">
        <f>IF(AND('Mapa de Riesgos'!$Y$66="Muy Alta",'Mapa de Riesgos'!$AA$66="Mayor"),CONCATENATE("R10C",'Mapa de Riesgos'!$O$66),"")</f>
        <v/>
      </c>
      <c r="AC15" s="53" t="str">
        <f>IF(AND('Mapa de Riesgos'!$Y$67="Muy Alta",'Mapa de Riesgos'!$AA$67="Mayor"),CONCATENATE("R10C",'Mapa de Riesgos'!$O$67),"")</f>
        <v/>
      </c>
      <c r="AD15" s="53" t="str">
        <f>IF(AND('Mapa de Riesgos'!$Y$68="Muy Alta",'Mapa de Riesgos'!$AA$68="Mayor"),CONCATENATE("R10C",'Mapa de Riesgos'!$O$68),"")</f>
        <v/>
      </c>
      <c r="AE15" s="53" t="str">
        <f>IF(AND('Mapa de Riesgos'!$Y$69="Muy Alta",'Mapa de Riesgos'!$AA$69="Mayor"),CONCATENATE("R10C",'Mapa de Riesgos'!$O$69),"")</f>
        <v/>
      </c>
      <c r="AF15" s="53" t="str">
        <f>IF(AND('Mapa de Riesgos'!$Y$70="Muy Alta",'Mapa de Riesgos'!$AA$70="Mayor"),CONCATENATE("R10C",'Mapa de Riesgos'!$O$70),"")</f>
        <v/>
      </c>
      <c r="AG15" s="54" t="str">
        <f>IF(AND('Mapa de Riesgos'!$Y$71="Muy Alta",'Mapa de Riesgos'!$AA$71="Mayor"),CONCATENATE("R10C",'Mapa de Riesgos'!$O$71),"")</f>
        <v/>
      </c>
      <c r="AH15" s="61" t="str">
        <f>IF(AND('Mapa de Riesgos'!$Y$66="Muy Alta",'Mapa de Riesgos'!$AA$66="Catastrófico"),CONCATENATE("R10C",'Mapa de Riesgos'!$O$66),"")</f>
        <v/>
      </c>
      <c r="AI15" s="62" t="str">
        <f>IF(AND('Mapa de Riesgos'!$Y$67="Muy Alta",'Mapa de Riesgos'!$AA$67="Catastrófico"),CONCATENATE("R10C",'Mapa de Riesgos'!$O$67),"")</f>
        <v/>
      </c>
      <c r="AJ15" s="62" t="str">
        <f>IF(AND('Mapa de Riesgos'!$Y$68="Muy Alta",'Mapa de Riesgos'!$AA$68="Catastrófico"),CONCATENATE("R10C",'Mapa de Riesgos'!$O$68),"")</f>
        <v/>
      </c>
      <c r="AK15" s="62" t="str">
        <f>IF(AND('Mapa de Riesgos'!$Y$69="Muy Alta",'Mapa de Riesgos'!$AA$69="Catastrófico"),CONCATENATE("R10C",'Mapa de Riesgos'!$O$69),"")</f>
        <v/>
      </c>
      <c r="AL15" s="62" t="str">
        <f>IF(AND('Mapa de Riesgos'!$Y$70="Muy Alta",'Mapa de Riesgos'!$AA$70="Catastrófico"),CONCATENATE("R10C",'Mapa de Riesgos'!$O$70),"")</f>
        <v/>
      </c>
      <c r="AM15" s="63" t="str">
        <f>IF(AND('Mapa de Riesgos'!$Y$71="Muy Alta",'Mapa de Riesgos'!$AA$71="Catastrófico"),CONCATENATE("R10C",'Mapa de Riesgos'!$O$71),"")</f>
        <v/>
      </c>
      <c r="AN15" s="83"/>
      <c r="AO15" s="519"/>
      <c r="AP15" s="520"/>
      <c r="AQ15" s="520"/>
      <c r="AR15" s="520"/>
      <c r="AS15" s="520"/>
      <c r="AT15" s="521"/>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c r="A16" s="83"/>
      <c r="B16" s="411"/>
      <c r="C16" s="411"/>
      <c r="D16" s="412"/>
      <c r="E16" s="506" t="s">
        <v>169</v>
      </c>
      <c r="F16" s="507"/>
      <c r="G16" s="507"/>
      <c r="H16" s="507"/>
      <c r="I16" s="507"/>
      <c r="J16" s="64" t="str">
        <f>IF(AND('Mapa de Riesgos'!$Y$12="Alta",'Mapa de Riesgos'!$AA$12="Leve"),CONCATENATE("R1C",'Mapa de Riesgos'!$O$12),"")</f>
        <v/>
      </c>
      <c r="K16" s="65" t="str">
        <f>IF(AND('Mapa de Riesgos'!$Y$13="Alta",'Mapa de Riesgos'!$AA$13="Leve"),CONCATENATE("R1C",'Mapa de Riesgos'!$O$13),"")</f>
        <v/>
      </c>
      <c r="L16" s="65" t="str">
        <f>IF(AND('Mapa de Riesgos'!$Y$14="Alta",'Mapa de Riesgos'!$AA$14="Leve"),CONCATENATE("R1C",'Mapa de Riesgos'!$O$14),"")</f>
        <v/>
      </c>
      <c r="M16" s="65" t="str">
        <f>IF(AND('Mapa de Riesgos'!$Y$15="Alta",'Mapa de Riesgos'!$AA$15="Leve"),CONCATENATE("R1C",'Mapa de Riesgos'!$O$15),"")</f>
        <v/>
      </c>
      <c r="N16" s="65" t="str">
        <f>IF(AND('Mapa de Riesgos'!$Y$16="Alta",'Mapa de Riesgos'!$AA$16="Leve"),CONCATENATE("R1C",'Mapa de Riesgos'!$O$16),"")</f>
        <v/>
      </c>
      <c r="O16" s="66" t="str">
        <f>IF(AND('Mapa de Riesgos'!$Y$17="Alta",'Mapa de Riesgos'!$AA$17="Leve"),CONCATENATE("R1C",'Mapa de Riesgos'!$O$17),"")</f>
        <v/>
      </c>
      <c r="P16" s="64" t="str">
        <f>IF(AND('Mapa de Riesgos'!$Y$12="Alta",'Mapa de Riesgos'!$AA$12="Menor"),CONCATENATE("R1C",'Mapa de Riesgos'!$O$12),"")</f>
        <v/>
      </c>
      <c r="Q16" s="65" t="str">
        <f>IF(AND('Mapa de Riesgos'!$Y$13="Alta",'Mapa de Riesgos'!$AA$13="Menor"),CONCATENATE("R1C",'Mapa de Riesgos'!$O$13),"")</f>
        <v/>
      </c>
      <c r="R16" s="65" t="str">
        <f>IF(AND('Mapa de Riesgos'!$Y$14="Alta",'Mapa de Riesgos'!$AA$14="Menor"),CONCATENATE("R1C",'Mapa de Riesgos'!$O$14),"")</f>
        <v/>
      </c>
      <c r="S16" s="65" t="str">
        <f>IF(AND('Mapa de Riesgos'!$Y$15="Alta",'Mapa de Riesgos'!$AA$15="Menor"),CONCATENATE("R1C",'Mapa de Riesgos'!$O$15),"")</f>
        <v/>
      </c>
      <c r="T16" s="65" t="str">
        <f>IF(AND('Mapa de Riesgos'!$Y$16="Alta",'Mapa de Riesgos'!$AA$16="Menor"),CONCATENATE("R1C",'Mapa de Riesgos'!$O$16),"")</f>
        <v/>
      </c>
      <c r="U16" s="66" t="str">
        <f>IF(AND('Mapa de Riesgos'!$Y$17="Alta",'Mapa de Riesgos'!$AA$17="Menor"),CONCATENATE("R1C",'Mapa de Riesgos'!$O$17),"")</f>
        <v/>
      </c>
      <c r="V16" s="46" t="str">
        <f>IF(AND('Mapa de Riesgos'!$Y$12="Alta",'Mapa de Riesgos'!$AA$12="Moderado"),CONCATENATE("R1C",'Mapa de Riesgos'!$O$12),"")</f>
        <v/>
      </c>
      <c r="W16" s="47" t="str">
        <f>IF(AND('Mapa de Riesgos'!$Y$13="Alta",'Mapa de Riesgos'!$AA$13="Moderado"),CONCATENATE("R1C",'Mapa de Riesgos'!$O$13),"")</f>
        <v/>
      </c>
      <c r="X16" s="47" t="str">
        <f>IF(AND('Mapa de Riesgos'!$Y$14="Alta",'Mapa de Riesgos'!$AA$14="Moderado"),CONCATENATE("R1C",'Mapa de Riesgos'!$O$14),"")</f>
        <v/>
      </c>
      <c r="Y16" s="47" t="str">
        <f>IF(AND('Mapa de Riesgos'!$Y$15="Alta",'Mapa de Riesgos'!$AA$15="Moderado"),CONCATENATE("R1C",'Mapa de Riesgos'!$O$15),"")</f>
        <v/>
      </c>
      <c r="Z16" s="47" t="str">
        <f>IF(AND('Mapa de Riesgos'!$Y$16="Alta",'Mapa de Riesgos'!$AA$16="Moderado"),CONCATENATE("R1C",'Mapa de Riesgos'!$O$16),"")</f>
        <v/>
      </c>
      <c r="AA16" s="48" t="str">
        <f>IF(AND('Mapa de Riesgos'!$Y$17="Alta",'Mapa de Riesgos'!$AA$17="Moderado"),CONCATENATE("R1C",'Mapa de Riesgos'!$O$17),"")</f>
        <v/>
      </c>
      <c r="AB16" s="46" t="str">
        <f>IF(AND('Mapa de Riesgos'!$Y$12="Alta",'Mapa de Riesgos'!$AA$12="Mayor"),CONCATENATE("R1C",'Mapa de Riesgos'!$O$12),"")</f>
        <v/>
      </c>
      <c r="AC16" s="47" t="str">
        <f>IF(AND('Mapa de Riesgos'!$Y$13="Alta",'Mapa de Riesgos'!$AA$13="Mayor"),CONCATENATE("R1C",'Mapa de Riesgos'!$O$13),"")</f>
        <v/>
      </c>
      <c r="AD16" s="47" t="str">
        <f>IF(AND('Mapa de Riesgos'!$Y$14="Alta",'Mapa de Riesgos'!$AA$14="Mayor"),CONCATENATE("R1C",'Mapa de Riesgos'!$O$14),"")</f>
        <v/>
      </c>
      <c r="AE16" s="47" t="str">
        <f>IF(AND('Mapa de Riesgos'!$Y$15="Alta",'Mapa de Riesgos'!$AA$15="Mayor"),CONCATENATE("R1C",'Mapa de Riesgos'!$O$15),"")</f>
        <v/>
      </c>
      <c r="AF16" s="47" t="str">
        <f>IF(AND('Mapa de Riesgos'!$Y$16="Alta",'Mapa de Riesgos'!$AA$16="Mayor"),CONCATENATE("R1C",'Mapa de Riesgos'!$O$16),"")</f>
        <v/>
      </c>
      <c r="AG16" s="48" t="str">
        <f>IF(AND('Mapa de Riesgos'!$Y$17="Alta",'Mapa de Riesgos'!$AA$17="Mayor"),CONCATENATE("R1C",'Mapa de Riesgos'!$O$17),"")</f>
        <v/>
      </c>
      <c r="AH16" s="49" t="str">
        <f>IF(AND('Mapa de Riesgos'!$Y$12="Alta",'Mapa de Riesgos'!$AA$12="Catastrófico"),CONCATENATE("R1C",'Mapa de Riesgos'!$O$12),"")</f>
        <v/>
      </c>
      <c r="AI16" s="50" t="str">
        <f>IF(AND('Mapa de Riesgos'!$Y$13="Alta",'Mapa de Riesgos'!$AA$13="Catastrófico"),CONCATENATE("R1C",'Mapa de Riesgos'!$O$13),"")</f>
        <v/>
      </c>
      <c r="AJ16" s="50" t="str">
        <f>IF(AND('Mapa de Riesgos'!$Y$14="Alta",'Mapa de Riesgos'!$AA$14="Catastrófico"),CONCATENATE("R1C",'Mapa de Riesgos'!$O$14),"")</f>
        <v/>
      </c>
      <c r="AK16" s="50" t="str">
        <f>IF(AND('Mapa de Riesgos'!$Y$15="Alta",'Mapa de Riesgos'!$AA$15="Catastrófico"),CONCATENATE("R1C",'Mapa de Riesgos'!$O$15),"")</f>
        <v/>
      </c>
      <c r="AL16" s="50" t="str">
        <f>IF(AND('Mapa de Riesgos'!$Y$16="Alta",'Mapa de Riesgos'!$AA$16="Catastrófico"),CONCATENATE("R1C",'Mapa de Riesgos'!$O$16),"")</f>
        <v/>
      </c>
      <c r="AM16" s="51" t="str">
        <f>IF(AND('Mapa de Riesgos'!$Y$17="Alta",'Mapa de Riesgos'!$AA$17="Catastrófico"),CONCATENATE("R1C",'Mapa de Riesgos'!$O$17),"")</f>
        <v/>
      </c>
      <c r="AN16" s="83"/>
      <c r="AO16" s="497" t="s">
        <v>170</v>
      </c>
      <c r="AP16" s="498"/>
      <c r="AQ16" s="498"/>
      <c r="AR16" s="498"/>
      <c r="AS16" s="498"/>
      <c r="AT16" s="499"/>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c r="A17" s="83"/>
      <c r="B17" s="411"/>
      <c r="C17" s="411"/>
      <c r="D17" s="412"/>
      <c r="E17" s="508"/>
      <c r="F17" s="509"/>
      <c r="G17" s="509"/>
      <c r="H17" s="509"/>
      <c r="I17" s="509"/>
      <c r="J17" s="67" t="str">
        <f>IF(AND('Mapa de Riesgos'!$Y$18="Alta",'Mapa de Riesgos'!$AA$18="Leve"),CONCATENATE("R2C",'Mapa de Riesgos'!$O$18),"")</f>
        <v/>
      </c>
      <c r="K17" s="68" t="str">
        <f>IF(AND('Mapa de Riesgos'!$Y$19="Alta",'Mapa de Riesgos'!$AA$19="Leve"),CONCATENATE("R2C",'Mapa de Riesgos'!$O$19),"")</f>
        <v/>
      </c>
      <c r="L17" s="68" t="str">
        <f>IF(AND('Mapa de Riesgos'!$Y$20="Alta",'Mapa de Riesgos'!$AA$20="Leve"),CONCATENATE("R2C",'Mapa de Riesgos'!$O$20),"")</f>
        <v/>
      </c>
      <c r="M17" s="68" t="str">
        <f>IF(AND('Mapa de Riesgos'!$Y$21="Alta",'Mapa de Riesgos'!$AA$21="Leve"),CONCATENATE("R2C",'Mapa de Riesgos'!$O$21),"")</f>
        <v/>
      </c>
      <c r="N17" s="68" t="str">
        <f>IF(AND('Mapa de Riesgos'!$Y$22="Alta",'Mapa de Riesgos'!$AA$22="Leve"),CONCATENATE("R2C",'Mapa de Riesgos'!$O$22),"")</f>
        <v/>
      </c>
      <c r="O17" s="69" t="str">
        <f>IF(AND('Mapa de Riesgos'!$Y$23="Alta",'Mapa de Riesgos'!$AA$23="Leve"),CONCATENATE("R2C",'Mapa de Riesgos'!$O$23),"")</f>
        <v/>
      </c>
      <c r="P17" s="67" t="str">
        <f>IF(AND('Mapa de Riesgos'!$Y$18="Alta",'Mapa de Riesgos'!$AA$18="Menor"),CONCATENATE("R2C",'Mapa de Riesgos'!$O$18),"")</f>
        <v/>
      </c>
      <c r="Q17" s="68" t="str">
        <f>IF(AND('Mapa de Riesgos'!$Y$19="Alta",'Mapa de Riesgos'!$AA$19="Menor"),CONCATENATE("R2C",'Mapa de Riesgos'!$O$19),"")</f>
        <v/>
      </c>
      <c r="R17" s="68" t="str">
        <f>IF(AND('Mapa de Riesgos'!$Y$20="Alta",'Mapa de Riesgos'!$AA$20="Menor"),CONCATENATE("R2C",'Mapa de Riesgos'!$O$20),"")</f>
        <v/>
      </c>
      <c r="S17" s="68" t="str">
        <f>IF(AND('Mapa de Riesgos'!$Y$21="Alta",'Mapa de Riesgos'!$AA$21="Menor"),CONCATENATE("R2C",'Mapa de Riesgos'!$O$21),"")</f>
        <v/>
      </c>
      <c r="T17" s="68" t="str">
        <f>IF(AND('Mapa de Riesgos'!$Y$22="Alta",'Mapa de Riesgos'!$AA$22="Menor"),CONCATENATE("R2C",'Mapa de Riesgos'!$O$22),"")</f>
        <v/>
      </c>
      <c r="U17" s="69" t="str">
        <f>IF(AND('Mapa de Riesgos'!$Y$23="Alta",'Mapa de Riesgos'!$AA$23="Menor"),CONCATENATE("R2C",'Mapa de Riesgos'!$O$23),"")</f>
        <v/>
      </c>
      <c r="V17" s="52" t="str">
        <f>IF(AND('Mapa de Riesgos'!$Y$18="Alta",'Mapa de Riesgos'!$AA$18="Moderado"),CONCATENATE("R2C",'Mapa de Riesgos'!$O$18),"")</f>
        <v/>
      </c>
      <c r="W17" s="53" t="str">
        <f>IF(AND('Mapa de Riesgos'!$Y$19="Alta",'Mapa de Riesgos'!$AA$19="Moderado"),CONCATENATE("R2C",'Mapa de Riesgos'!$O$19),"")</f>
        <v/>
      </c>
      <c r="X17" s="53" t="str">
        <f>IF(AND('Mapa de Riesgos'!$Y$20="Alta",'Mapa de Riesgos'!$AA$20="Moderado"),CONCATENATE("R2C",'Mapa de Riesgos'!$O$20),"")</f>
        <v/>
      </c>
      <c r="Y17" s="53" t="str">
        <f>IF(AND('Mapa de Riesgos'!$Y$21="Alta",'Mapa de Riesgos'!$AA$21="Moderado"),CONCATENATE("R2C",'Mapa de Riesgos'!$O$21),"")</f>
        <v/>
      </c>
      <c r="Z17" s="53" t="str">
        <f>IF(AND('Mapa de Riesgos'!$Y$22="Alta",'Mapa de Riesgos'!$AA$22="Moderado"),CONCATENATE("R2C",'Mapa de Riesgos'!$O$22),"")</f>
        <v/>
      </c>
      <c r="AA17" s="54" t="str">
        <f>IF(AND('Mapa de Riesgos'!$Y$23="Alta",'Mapa de Riesgos'!$AA$23="Moderado"),CONCATENATE("R2C",'Mapa de Riesgos'!$O$23),"")</f>
        <v/>
      </c>
      <c r="AB17" s="52" t="str">
        <f>IF(AND('Mapa de Riesgos'!$Y$18="Alta",'Mapa de Riesgos'!$AA$18="Mayor"),CONCATENATE("R2C",'Mapa de Riesgos'!$O$18),"")</f>
        <v/>
      </c>
      <c r="AC17" s="53" t="str">
        <f>IF(AND('Mapa de Riesgos'!$Y$19="Alta",'Mapa de Riesgos'!$AA$19="Mayor"),CONCATENATE("R2C",'Mapa de Riesgos'!$O$19),"")</f>
        <v/>
      </c>
      <c r="AD17" s="53" t="str">
        <f>IF(AND('Mapa de Riesgos'!$Y$20="Alta",'Mapa de Riesgos'!$AA$20="Mayor"),CONCATENATE("R2C",'Mapa de Riesgos'!$O$20),"")</f>
        <v/>
      </c>
      <c r="AE17" s="53" t="str">
        <f>IF(AND('Mapa de Riesgos'!$Y$21="Alta",'Mapa de Riesgos'!$AA$21="Mayor"),CONCATENATE("R2C",'Mapa de Riesgos'!$O$21),"")</f>
        <v/>
      </c>
      <c r="AF17" s="53" t="str">
        <f>IF(AND('Mapa de Riesgos'!$Y$22="Alta",'Mapa de Riesgos'!$AA$22="Mayor"),CONCATENATE("R2C",'Mapa de Riesgos'!$O$22),"")</f>
        <v/>
      </c>
      <c r="AG17" s="54" t="str">
        <f>IF(AND('Mapa de Riesgos'!$Y$23="Alta",'Mapa de Riesgos'!$AA$23="Mayor"),CONCATENATE("R2C",'Mapa de Riesgos'!$O$23),"")</f>
        <v/>
      </c>
      <c r="AH17" s="55" t="str">
        <f>IF(AND('Mapa de Riesgos'!$Y$18="Alta",'Mapa de Riesgos'!$AA$18="Catastrófico"),CONCATENATE("R2C",'Mapa de Riesgos'!$O$18),"")</f>
        <v/>
      </c>
      <c r="AI17" s="56" t="str">
        <f>IF(AND('Mapa de Riesgos'!$Y$19="Alta",'Mapa de Riesgos'!$AA$19="Catastrófico"),CONCATENATE("R2C",'Mapa de Riesgos'!$O$19),"")</f>
        <v/>
      </c>
      <c r="AJ17" s="56" t="str">
        <f>IF(AND('Mapa de Riesgos'!$Y$20="Alta",'Mapa de Riesgos'!$AA$20="Catastrófico"),CONCATENATE("R2C",'Mapa de Riesgos'!$O$20),"")</f>
        <v/>
      </c>
      <c r="AK17" s="56" t="str">
        <f>IF(AND('Mapa de Riesgos'!$Y$21="Alta",'Mapa de Riesgos'!$AA$21="Catastrófico"),CONCATENATE("R2C",'Mapa de Riesgos'!$O$21),"")</f>
        <v/>
      </c>
      <c r="AL17" s="56" t="str">
        <f>IF(AND('Mapa de Riesgos'!$Y$22="Alta",'Mapa de Riesgos'!$AA$22="Catastrófico"),CONCATENATE("R2C",'Mapa de Riesgos'!$O$22),"")</f>
        <v/>
      </c>
      <c r="AM17" s="57" t="str">
        <f>IF(AND('Mapa de Riesgos'!$Y$23="Alta",'Mapa de Riesgos'!$AA$23="Catastrófico"),CONCATENATE("R2C",'Mapa de Riesgos'!$O$23),"")</f>
        <v/>
      </c>
      <c r="AN17" s="83"/>
      <c r="AO17" s="500"/>
      <c r="AP17" s="501"/>
      <c r="AQ17" s="501"/>
      <c r="AR17" s="501"/>
      <c r="AS17" s="501"/>
      <c r="AT17" s="502"/>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c r="A18" s="83"/>
      <c r="B18" s="411"/>
      <c r="C18" s="411"/>
      <c r="D18" s="412"/>
      <c r="E18" s="510"/>
      <c r="F18" s="509"/>
      <c r="G18" s="509"/>
      <c r="H18" s="509"/>
      <c r="I18" s="509"/>
      <c r="J18" s="67" t="str">
        <f>IF(AND('Mapa de Riesgos'!$Y$24="Alta",'Mapa de Riesgos'!$AA$24="Leve"),CONCATENATE("R3C",'Mapa de Riesgos'!$O$24),"")</f>
        <v/>
      </c>
      <c r="K18" s="68" t="str">
        <f>IF(AND('Mapa de Riesgos'!$Y$25="Alta",'Mapa de Riesgos'!$AA$25="Leve"),CONCATENATE("R3C",'Mapa de Riesgos'!$O$25),"")</f>
        <v/>
      </c>
      <c r="L18" s="68" t="str">
        <f>IF(AND('Mapa de Riesgos'!$Y$26="Alta",'Mapa de Riesgos'!$AA$26="Leve"),CONCATENATE("R3C",'Mapa de Riesgos'!$O$26),"")</f>
        <v/>
      </c>
      <c r="M18" s="68" t="str">
        <f>IF(AND('Mapa de Riesgos'!$Y$27="Alta",'Mapa de Riesgos'!$AA$27="Leve"),CONCATENATE("R3C",'Mapa de Riesgos'!$O$27),"")</f>
        <v/>
      </c>
      <c r="N18" s="68" t="str">
        <f>IF(AND('Mapa de Riesgos'!$Y$28="Alta",'Mapa de Riesgos'!$AA$28="Leve"),CONCATENATE("R3C",'Mapa de Riesgos'!$O$28),"")</f>
        <v/>
      </c>
      <c r="O18" s="69" t="str">
        <f>IF(AND('Mapa de Riesgos'!$Y$29="Alta",'Mapa de Riesgos'!$AA$29="Leve"),CONCATENATE("R3C",'Mapa de Riesgos'!$O$29),"")</f>
        <v/>
      </c>
      <c r="P18" s="67" t="str">
        <f>IF(AND('Mapa de Riesgos'!$Y$24="Alta",'Mapa de Riesgos'!$AA$24="Menor"),CONCATENATE("R3C",'Mapa de Riesgos'!$O$24),"")</f>
        <v/>
      </c>
      <c r="Q18" s="68" t="str">
        <f>IF(AND('Mapa de Riesgos'!$Y$25="Alta",'Mapa de Riesgos'!$AA$25="Menor"),CONCATENATE("R3C",'Mapa de Riesgos'!$O$25),"")</f>
        <v/>
      </c>
      <c r="R18" s="68" t="str">
        <f>IF(AND('Mapa de Riesgos'!$Y$26="Alta",'Mapa de Riesgos'!$AA$26="Menor"),CONCATENATE("R3C",'Mapa de Riesgos'!$O$26),"")</f>
        <v/>
      </c>
      <c r="S18" s="68" t="str">
        <f>IF(AND('Mapa de Riesgos'!$Y$27="Alta",'Mapa de Riesgos'!$AA$27="Menor"),CONCATENATE("R3C",'Mapa de Riesgos'!$O$27),"")</f>
        <v/>
      </c>
      <c r="T18" s="68" t="str">
        <f>IF(AND('Mapa de Riesgos'!$Y$28="Alta",'Mapa de Riesgos'!$AA$28="Menor"),CONCATENATE("R3C",'Mapa de Riesgos'!$O$28),"")</f>
        <v/>
      </c>
      <c r="U18" s="69" t="str">
        <f>IF(AND('Mapa de Riesgos'!$Y$29="Alta",'Mapa de Riesgos'!$AA$29="Menor"),CONCATENATE("R3C",'Mapa de Riesgos'!$O$29),"")</f>
        <v/>
      </c>
      <c r="V18" s="52" t="str">
        <f>IF(AND('Mapa de Riesgos'!$Y$24="Alta",'Mapa de Riesgos'!$AA$24="Moderado"),CONCATENATE("R3C",'Mapa de Riesgos'!$O$24),"")</f>
        <v/>
      </c>
      <c r="W18" s="53" t="str">
        <f>IF(AND('Mapa de Riesgos'!$Y$25="Alta",'Mapa de Riesgos'!$AA$25="Moderado"),CONCATENATE("R3C",'Mapa de Riesgos'!$O$25),"")</f>
        <v/>
      </c>
      <c r="X18" s="53" t="str">
        <f>IF(AND('Mapa de Riesgos'!$Y$26="Alta",'Mapa de Riesgos'!$AA$26="Moderado"),CONCATENATE("R3C",'Mapa de Riesgos'!$O$26),"")</f>
        <v/>
      </c>
      <c r="Y18" s="53" t="str">
        <f>IF(AND('Mapa de Riesgos'!$Y$27="Alta",'Mapa de Riesgos'!$AA$27="Moderado"),CONCATENATE("R3C",'Mapa de Riesgos'!$O$27),"")</f>
        <v/>
      </c>
      <c r="Z18" s="53" t="str">
        <f>IF(AND('Mapa de Riesgos'!$Y$28="Alta",'Mapa de Riesgos'!$AA$28="Moderado"),CONCATENATE("R3C",'Mapa de Riesgos'!$O$28),"")</f>
        <v/>
      </c>
      <c r="AA18" s="54" t="str">
        <f>IF(AND('Mapa de Riesgos'!$Y$29="Alta",'Mapa de Riesgos'!$AA$29="Moderado"),CONCATENATE("R3C",'Mapa de Riesgos'!$O$29),"")</f>
        <v/>
      </c>
      <c r="AB18" s="52" t="str">
        <f>IF(AND('Mapa de Riesgos'!$Y$24="Alta",'Mapa de Riesgos'!$AA$24="Mayor"),CONCATENATE("R3C",'Mapa de Riesgos'!$O$24),"")</f>
        <v/>
      </c>
      <c r="AC18" s="53" t="str">
        <f>IF(AND('Mapa de Riesgos'!$Y$25="Alta",'Mapa de Riesgos'!$AA$25="Mayor"),CONCATENATE("R3C",'Mapa de Riesgos'!$O$25),"")</f>
        <v/>
      </c>
      <c r="AD18" s="53" t="str">
        <f>IF(AND('Mapa de Riesgos'!$Y$26="Alta",'Mapa de Riesgos'!$AA$26="Mayor"),CONCATENATE("R3C",'Mapa de Riesgos'!$O$26),"")</f>
        <v/>
      </c>
      <c r="AE18" s="53" t="str">
        <f>IF(AND('Mapa de Riesgos'!$Y$27="Alta",'Mapa de Riesgos'!$AA$27="Mayor"),CONCATENATE("R3C",'Mapa de Riesgos'!$O$27),"")</f>
        <v/>
      </c>
      <c r="AF18" s="53" t="str">
        <f>IF(AND('Mapa de Riesgos'!$Y$28="Alta",'Mapa de Riesgos'!$AA$28="Mayor"),CONCATENATE("R3C",'Mapa de Riesgos'!$O$28),"")</f>
        <v/>
      </c>
      <c r="AG18" s="54" t="str">
        <f>IF(AND('Mapa de Riesgos'!$Y$29="Alta",'Mapa de Riesgos'!$AA$29="Mayor"),CONCATENATE("R3C",'Mapa de Riesgos'!$O$29),"")</f>
        <v/>
      </c>
      <c r="AH18" s="55" t="str">
        <f>IF(AND('Mapa de Riesgos'!$Y$24="Alta",'Mapa de Riesgos'!$AA$24="Catastrófico"),CONCATENATE("R3C",'Mapa de Riesgos'!$O$24),"")</f>
        <v/>
      </c>
      <c r="AI18" s="56" t="str">
        <f>IF(AND('Mapa de Riesgos'!$Y$25="Alta",'Mapa de Riesgos'!$AA$25="Catastrófico"),CONCATENATE("R3C",'Mapa de Riesgos'!$O$25),"")</f>
        <v/>
      </c>
      <c r="AJ18" s="56" t="str">
        <f>IF(AND('Mapa de Riesgos'!$Y$26="Alta",'Mapa de Riesgos'!$AA$26="Catastrófico"),CONCATENATE("R3C",'Mapa de Riesgos'!$O$26),"")</f>
        <v/>
      </c>
      <c r="AK18" s="56" t="str">
        <f>IF(AND('Mapa de Riesgos'!$Y$27="Alta",'Mapa de Riesgos'!$AA$27="Catastrófico"),CONCATENATE("R3C",'Mapa de Riesgos'!$O$27),"")</f>
        <v/>
      </c>
      <c r="AL18" s="56" t="str">
        <f>IF(AND('Mapa de Riesgos'!$Y$28="Alta",'Mapa de Riesgos'!$AA$28="Catastrófico"),CONCATENATE("R3C",'Mapa de Riesgos'!$O$28),"")</f>
        <v/>
      </c>
      <c r="AM18" s="57" t="str">
        <f>IF(AND('Mapa de Riesgos'!$Y$29="Alta",'Mapa de Riesgos'!$AA$29="Catastrófico"),CONCATENATE("R3C",'Mapa de Riesgos'!$O$29),"")</f>
        <v/>
      </c>
      <c r="AN18" s="83"/>
      <c r="AO18" s="500"/>
      <c r="AP18" s="501"/>
      <c r="AQ18" s="501"/>
      <c r="AR18" s="501"/>
      <c r="AS18" s="501"/>
      <c r="AT18" s="502"/>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c r="A19" s="83"/>
      <c r="B19" s="411"/>
      <c r="C19" s="411"/>
      <c r="D19" s="412"/>
      <c r="E19" s="510"/>
      <c r="F19" s="509"/>
      <c r="G19" s="509"/>
      <c r="H19" s="509"/>
      <c r="I19" s="509"/>
      <c r="J19" s="67" t="str">
        <f>IF(AND('Mapa de Riesgos'!$Y$30="Alta",'Mapa de Riesgos'!$AA$30="Leve"),CONCATENATE("R4C",'Mapa de Riesgos'!$O$30),"")</f>
        <v/>
      </c>
      <c r="K19" s="68" t="str">
        <f>IF(AND('Mapa de Riesgos'!$Y$31="Alta",'Mapa de Riesgos'!$AA$31="Leve"),CONCATENATE("R4C",'Mapa de Riesgos'!$O$31),"")</f>
        <v/>
      </c>
      <c r="L19" s="68" t="str">
        <f>IF(AND('Mapa de Riesgos'!$Y$32="Alta",'Mapa de Riesgos'!$AA$32="Leve"),CONCATENATE("R4C",'Mapa de Riesgos'!$O$32),"")</f>
        <v/>
      </c>
      <c r="M19" s="68" t="str">
        <f>IF(AND('Mapa de Riesgos'!$Y$33="Alta",'Mapa de Riesgos'!$AA$33="Leve"),CONCATENATE("R4C",'Mapa de Riesgos'!$O$33),"")</f>
        <v/>
      </c>
      <c r="N19" s="68" t="str">
        <f>IF(AND('Mapa de Riesgos'!$Y$34="Alta",'Mapa de Riesgos'!$AA$34="Leve"),CONCATENATE("R4C",'Mapa de Riesgos'!$O$34),"")</f>
        <v/>
      </c>
      <c r="O19" s="69" t="str">
        <f>IF(AND('Mapa de Riesgos'!$Y$35="Alta",'Mapa de Riesgos'!$AA$35="Leve"),CONCATENATE("R4C",'Mapa de Riesgos'!$O$35),"")</f>
        <v/>
      </c>
      <c r="P19" s="67" t="str">
        <f>IF(AND('Mapa de Riesgos'!$Y$30="Alta",'Mapa de Riesgos'!$AA$30="Menor"),CONCATENATE("R4C",'Mapa de Riesgos'!$O$30),"")</f>
        <v/>
      </c>
      <c r="Q19" s="68" t="str">
        <f>IF(AND('Mapa de Riesgos'!$Y$31="Alta",'Mapa de Riesgos'!$AA$31="Menor"),CONCATENATE("R4C",'Mapa de Riesgos'!$O$31),"")</f>
        <v/>
      </c>
      <c r="R19" s="68" t="str">
        <f>IF(AND('Mapa de Riesgos'!$Y$32="Alta",'Mapa de Riesgos'!$AA$32="Menor"),CONCATENATE("R4C",'Mapa de Riesgos'!$O$32),"")</f>
        <v/>
      </c>
      <c r="S19" s="68" t="str">
        <f>IF(AND('Mapa de Riesgos'!$Y$33="Alta",'Mapa de Riesgos'!$AA$33="Menor"),CONCATENATE("R4C",'Mapa de Riesgos'!$O$33),"")</f>
        <v/>
      </c>
      <c r="T19" s="68" t="str">
        <f>IF(AND('Mapa de Riesgos'!$Y$34="Alta",'Mapa de Riesgos'!$AA$34="Menor"),CONCATENATE("R4C",'Mapa de Riesgos'!$O$34),"")</f>
        <v/>
      </c>
      <c r="U19" s="69" t="str">
        <f>IF(AND('Mapa de Riesgos'!$Y$35="Alta",'Mapa de Riesgos'!$AA$35="Menor"),CONCATENATE("R4C",'Mapa de Riesgos'!$O$35),"")</f>
        <v/>
      </c>
      <c r="V19" s="52" t="str">
        <f>IF(AND('Mapa de Riesgos'!$Y$30="Alta",'Mapa de Riesgos'!$AA$30="Moderado"),CONCATENATE("R4C",'Mapa de Riesgos'!$O$30),"")</f>
        <v/>
      </c>
      <c r="W19" s="53" t="str">
        <f>IF(AND('Mapa de Riesgos'!$Y$31="Alta",'Mapa de Riesgos'!$AA$31="Moderado"),CONCATENATE("R4C",'Mapa de Riesgos'!$O$31),"")</f>
        <v/>
      </c>
      <c r="X19" s="53" t="str">
        <f>IF(AND('Mapa de Riesgos'!$Y$32="Alta",'Mapa de Riesgos'!$AA$32="Moderado"),CONCATENATE("R4C",'Mapa de Riesgos'!$O$32),"")</f>
        <v/>
      </c>
      <c r="Y19" s="53" t="str">
        <f>IF(AND('Mapa de Riesgos'!$Y$33="Alta",'Mapa de Riesgos'!$AA$33="Moderado"),CONCATENATE("R4C",'Mapa de Riesgos'!$O$33),"")</f>
        <v/>
      </c>
      <c r="Z19" s="53" t="str">
        <f>IF(AND('Mapa de Riesgos'!$Y$34="Alta",'Mapa de Riesgos'!$AA$34="Moderado"),CONCATENATE("R4C",'Mapa de Riesgos'!$O$34),"")</f>
        <v/>
      </c>
      <c r="AA19" s="54" t="str">
        <f>IF(AND('Mapa de Riesgos'!$Y$35="Alta",'Mapa de Riesgos'!$AA$35="Moderado"),CONCATENATE("R4C",'Mapa de Riesgos'!$O$35),"")</f>
        <v/>
      </c>
      <c r="AB19" s="52" t="str">
        <f>IF(AND('Mapa de Riesgos'!$Y$30="Alta",'Mapa de Riesgos'!$AA$30="Mayor"),CONCATENATE("R4C",'Mapa de Riesgos'!$O$30),"")</f>
        <v/>
      </c>
      <c r="AC19" s="53" t="str">
        <f>IF(AND('Mapa de Riesgos'!$Y$31="Alta",'Mapa de Riesgos'!$AA$31="Mayor"),CONCATENATE("R4C",'Mapa de Riesgos'!$O$31),"")</f>
        <v/>
      </c>
      <c r="AD19" s="53" t="str">
        <f>IF(AND('Mapa de Riesgos'!$Y$32="Alta",'Mapa de Riesgos'!$AA$32="Mayor"),CONCATENATE("R4C",'Mapa de Riesgos'!$O$32),"")</f>
        <v/>
      </c>
      <c r="AE19" s="53" t="str">
        <f>IF(AND('Mapa de Riesgos'!$Y$33="Alta",'Mapa de Riesgos'!$AA$33="Mayor"),CONCATENATE("R4C",'Mapa de Riesgos'!$O$33),"")</f>
        <v/>
      </c>
      <c r="AF19" s="53" t="str">
        <f>IF(AND('Mapa de Riesgos'!$Y$34="Alta",'Mapa de Riesgos'!$AA$34="Mayor"),CONCATENATE("R4C",'Mapa de Riesgos'!$O$34),"")</f>
        <v/>
      </c>
      <c r="AG19" s="54" t="str">
        <f>IF(AND('Mapa de Riesgos'!$Y$35="Alta",'Mapa de Riesgos'!$AA$35="Mayor"),CONCATENATE("R4C",'Mapa de Riesgos'!$O$35),"")</f>
        <v/>
      </c>
      <c r="AH19" s="55" t="str">
        <f>IF(AND('Mapa de Riesgos'!$Y$30="Alta",'Mapa de Riesgos'!$AA$30="Catastrófico"),CONCATENATE("R4C",'Mapa de Riesgos'!$O$30),"")</f>
        <v/>
      </c>
      <c r="AI19" s="56" t="str">
        <f>IF(AND('Mapa de Riesgos'!$Y$31="Alta",'Mapa de Riesgos'!$AA$31="Catastrófico"),CONCATENATE("R4C",'Mapa de Riesgos'!$O$31),"")</f>
        <v/>
      </c>
      <c r="AJ19" s="56" t="str">
        <f>IF(AND('Mapa de Riesgos'!$Y$32="Alta",'Mapa de Riesgos'!$AA$32="Catastrófico"),CONCATENATE("R4C",'Mapa de Riesgos'!$O$32),"")</f>
        <v/>
      </c>
      <c r="AK19" s="56" t="str">
        <f>IF(AND('Mapa de Riesgos'!$Y$33="Alta",'Mapa de Riesgos'!$AA$33="Catastrófico"),CONCATENATE("R4C",'Mapa de Riesgos'!$O$33),"")</f>
        <v/>
      </c>
      <c r="AL19" s="56" t="str">
        <f>IF(AND('Mapa de Riesgos'!$Y$34="Alta",'Mapa de Riesgos'!$AA$34="Catastrófico"),CONCATENATE("R4C",'Mapa de Riesgos'!$O$34),"")</f>
        <v/>
      </c>
      <c r="AM19" s="57" t="str">
        <f>IF(AND('Mapa de Riesgos'!$Y$35="Alta",'Mapa de Riesgos'!$AA$35="Catastrófico"),CONCATENATE("R4C",'Mapa de Riesgos'!$O$35),"")</f>
        <v/>
      </c>
      <c r="AN19" s="83"/>
      <c r="AO19" s="500"/>
      <c r="AP19" s="501"/>
      <c r="AQ19" s="501"/>
      <c r="AR19" s="501"/>
      <c r="AS19" s="501"/>
      <c r="AT19" s="502"/>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c r="A20" s="83"/>
      <c r="B20" s="411"/>
      <c r="C20" s="411"/>
      <c r="D20" s="412"/>
      <c r="E20" s="510"/>
      <c r="F20" s="509"/>
      <c r="G20" s="509"/>
      <c r="H20" s="509"/>
      <c r="I20" s="509"/>
      <c r="J20" s="67" t="str">
        <f>IF(AND('Mapa de Riesgos'!$Y$36="Alta",'Mapa de Riesgos'!$AA$36="Leve"),CONCATENATE("R5C",'Mapa de Riesgos'!$O$36),"")</f>
        <v/>
      </c>
      <c r="K20" s="68" t="str">
        <f>IF(AND('Mapa de Riesgos'!$Y$37="Alta",'Mapa de Riesgos'!$AA$37="Leve"),CONCATENATE("R5C",'Mapa de Riesgos'!$O$37),"")</f>
        <v/>
      </c>
      <c r="L20" s="68" t="str">
        <f>IF(AND('Mapa de Riesgos'!$Y$38="Alta",'Mapa de Riesgos'!$AA$38="Leve"),CONCATENATE("R5C",'Mapa de Riesgos'!$O$38),"")</f>
        <v/>
      </c>
      <c r="M20" s="68" t="str">
        <f>IF(AND('Mapa de Riesgos'!$Y$39="Alta",'Mapa de Riesgos'!$AA$39="Leve"),CONCATENATE("R5C",'Mapa de Riesgos'!$O$39),"")</f>
        <v/>
      </c>
      <c r="N20" s="68" t="str">
        <f>IF(AND('Mapa de Riesgos'!$Y$40="Alta",'Mapa de Riesgos'!$AA$40="Leve"),CONCATENATE("R5C",'Mapa de Riesgos'!$O$40),"")</f>
        <v/>
      </c>
      <c r="O20" s="69" t="str">
        <f>IF(AND('Mapa de Riesgos'!$Y$41="Alta",'Mapa de Riesgos'!$AA$41="Leve"),CONCATENATE("R5C",'Mapa de Riesgos'!$O$41),"")</f>
        <v/>
      </c>
      <c r="P20" s="67" t="str">
        <f>IF(AND('Mapa de Riesgos'!$Y$36="Alta",'Mapa de Riesgos'!$AA$36="Menor"),CONCATENATE("R5C",'Mapa de Riesgos'!$O$36),"")</f>
        <v/>
      </c>
      <c r="Q20" s="68" t="str">
        <f>IF(AND('Mapa de Riesgos'!$Y$37="Alta",'Mapa de Riesgos'!$AA$37="Menor"),CONCATENATE("R5C",'Mapa de Riesgos'!$O$37),"")</f>
        <v/>
      </c>
      <c r="R20" s="68" t="str">
        <f>IF(AND('Mapa de Riesgos'!$Y$38="Alta",'Mapa de Riesgos'!$AA$38="Menor"),CONCATENATE("R5C",'Mapa de Riesgos'!$O$38),"")</f>
        <v/>
      </c>
      <c r="S20" s="68" t="str">
        <f>IF(AND('Mapa de Riesgos'!$Y$39="Alta",'Mapa de Riesgos'!$AA$39="Menor"),CONCATENATE("R5C",'Mapa de Riesgos'!$O$39),"")</f>
        <v/>
      </c>
      <c r="T20" s="68" t="str">
        <f>IF(AND('Mapa de Riesgos'!$Y$40="Alta",'Mapa de Riesgos'!$AA$40="Menor"),CONCATENATE("R5C",'Mapa de Riesgos'!$O$40),"")</f>
        <v/>
      </c>
      <c r="U20" s="69" t="str">
        <f>IF(AND('Mapa de Riesgos'!$Y$41="Alta",'Mapa de Riesgos'!$AA$41="Menor"),CONCATENATE("R5C",'Mapa de Riesgos'!$O$41),"")</f>
        <v/>
      </c>
      <c r="V20" s="52" t="str">
        <f>IF(AND('Mapa de Riesgos'!$Y$36="Alta",'Mapa de Riesgos'!$AA$36="Moderado"),CONCATENATE("R5C",'Mapa de Riesgos'!$O$36),"")</f>
        <v/>
      </c>
      <c r="W20" s="53" t="str">
        <f>IF(AND('Mapa de Riesgos'!$Y$37="Alta",'Mapa de Riesgos'!$AA$37="Moderado"),CONCATENATE("R5C",'Mapa de Riesgos'!$O$37),"")</f>
        <v/>
      </c>
      <c r="X20" s="53" t="str">
        <f>IF(AND('Mapa de Riesgos'!$Y$38="Alta",'Mapa de Riesgos'!$AA$38="Moderado"),CONCATENATE("R5C",'Mapa de Riesgos'!$O$38),"")</f>
        <v/>
      </c>
      <c r="Y20" s="53" t="str">
        <f>IF(AND('Mapa de Riesgos'!$Y$39="Alta",'Mapa de Riesgos'!$AA$39="Moderado"),CONCATENATE("R5C",'Mapa de Riesgos'!$O$39),"")</f>
        <v/>
      </c>
      <c r="Z20" s="53" t="str">
        <f>IF(AND('Mapa de Riesgos'!$Y$40="Alta",'Mapa de Riesgos'!$AA$40="Moderado"),CONCATENATE("R5C",'Mapa de Riesgos'!$O$40),"")</f>
        <v/>
      </c>
      <c r="AA20" s="54" t="str">
        <f>IF(AND('Mapa de Riesgos'!$Y$41="Alta",'Mapa de Riesgos'!$AA$41="Moderado"),CONCATENATE("R5C",'Mapa de Riesgos'!$O$41),"")</f>
        <v/>
      </c>
      <c r="AB20" s="52" t="str">
        <f>IF(AND('Mapa de Riesgos'!$Y$36="Alta",'Mapa de Riesgos'!$AA$36="Mayor"),CONCATENATE("R5C",'Mapa de Riesgos'!$O$36),"")</f>
        <v/>
      </c>
      <c r="AC20" s="53" t="str">
        <f>IF(AND('Mapa de Riesgos'!$Y$37="Alta",'Mapa de Riesgos'!$AA$37="Mayor"),CONCATENATE("R5C",'Mapa de Riesgos'!$O$37),"")</f>
        <v/>
      </c>
      <c r="AD20" s="53" t="str">
        <f>IF(AND('Mapa de Riesgos'!$Y$38="Alta",'Mapa de Riesgos'!$AA$38="Mayor"),CONCATENATE("R5C",'Mapa de Riesgos'!$O$38),"")</f>
        <v/>
      </c>
      <c r="AE20" s="53" t="str">
        <f>IF(AND('Mapa de Riesgos'!$Y$39="Alta",'Mapa de Riesgos'!$AA$39="Mayor"),CONCATENATE("R5C",'Mapa de Riesgos'!$O$39),"")</f>
        <v/>
      </c>
      <c r="AF20" s="53" t="str">
        <f>IF(AND('Mapa de Riesgos'!$Y$40="Alta",'Mapa de Riesgos'!$AA$40="Mayor"),CONCATENATE("R5C",'Mapa de Riesgos'!$O$40),"")</f>
        <v/>
      </c>
      <c r="AG20" s="54" t="str">
        <f>IF(AND('Mapa de Riesgos'!$Y$41="Alta",'Mapa de Riesgos'!$AA$41="Mayor"),CONCATENATE("R5C",'Mapa de Riesgos'!$O$41),"")</f>
        <v/>
      </c>
      <c r="AH20" s="55" t="str">
        <f>IF(AND('Mapa de Riesgos'!$Y$36="Alta",'Mapa de Riesgos'!$AA$36="Catastrófico"),CONCATENATE("R5C",'Mapa de Riesgos'!$O$36),"")</f>
        <v/>
      </c>
      <c r="AI20" s="56" t="str">
        <f>IF(AND('Mapa de Riesgos'!$Y$37="Alta",'Mapa de Riesgos'!$AA$37="Catastrófico"),CONCATENATE("R5C",'Mapa de Riesgos'!$O$37),"")</f>
        <v/>
      </c>
      <c r="AJ20" s="56" t="str">
        <f>IF(AND('Mapa de Riesgos'!$Y$38="Alta",'Mapa de Riesgos'!$AA$38="Catastrófico"),CONCATENATE("R5C",'Mapa de Riesgos'!$O$38),"")</f>
        <v/>
      </c>
      <c r="AK20" s="56" t="str">
        <f>IF(AND('Mapa de Riesgos'!$Y$39="Alta",'Mapa de Riesgos'!$AA$39="Catastrófico"),CONCATENATE("R5C",'Mapa de Riesgos'!$O$39),"")</f>
        <v/>
      </c>
      <c r="AL20" s="56" t="str">
        <f>IF(AND('Mapa de Riesgos'!$Y$40="Alta",'Mapa de Riesgos'!$AA$40="Catastrófico"),CONCATENATE("R5C",'Mapa de Riesgos'!$O$40),"")</f>
        <v/>
      </c>
      <c r="AM20" s="57" t="str">
        <f>IF(AND('Mapa de Riesgos'!$Y$41="Alta",'Mapa de Riesgos'!$AA$41="Catastrófico"),CONCATENATE("R5C",'Mapa de Riesgos'!$O$41),"")</f>
        <v/>
      </c>
      <c r="AN20" s="83"/>
      <c r="AO20" s="500"/>
      <c r="AP20" s="501"/>
      <c r="AQ20" s="501"/>
      <c r="AR20" s="501"/>
      <c r="AS20" s="501"/>
      <c r="AT20" s="502"/>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c r="A21" s="83"/>
      <c r="B21" s="411"/>
      <c r="C21" s="411"/>
      <c r="D21" s="412"/>
      <c r="E21" s="510"/>
      <c r="F21" s="509"/>
      <c r="G21" s="509"/>
      <c r="H21" s="509"/>
      <c r="I21" s="509"/>
      <c r="J21" s="67" t="str">
        <f>IF(AND('Mapa de Riesgos'!$Y$42="Alta",'Mapa de Riesgos'!$AA$42="Leve"),CONCATENATE("R6C",'Mapa de Riesgos'!$O$42),"")</f>
        <v/>
      </c>
      <c r="K21" s="68" t="str">
        <f>IF(AND('Mapa de Riesgos'!$Y$43="Alta",'Mapa de Riesgos'!$AA$43="Leve"),CONCATENATE("R6C",'Mapa de Riesgos'!$O$43),"")</f>
        <v/>
      </c>
      <c r="L21" s="68" t="str">
        <f>IF(AND('Mapa de Riesgos'!$Y$44="Alta",'Mapa de Riesgos'!$AA$44="Leve"),CONCATENATE("R6C",'Mapa de Riesgos'!$O$44),"")</f>
        <v/>
      </c>
      <c r="M21" s="68" t="str">
        <f>IF(AND('Mapa de Riesgos'!$Y$45="Alta",'Mapa de Riesgos'!$AA$45="Leve"),CONCATENATE("R6C",'Mapa de Riesgos'!$O$45),"")</f>
        <v/>
      </c>
      <c r="N21" s="68" t="str">
        <f>IF(AND('Mapa de Riesgos'!$Y$46="Alta",'Mapa de Riesgos'!$AA$46="Leve"),CONCATENATE("R6C",'Mapa de Riesgos'!$O$46),"")</f>
        <v/>
      </c>
      <c r="O21" s="69" t="str">
        <f>IF(AND('Mapa de Riesgos'!$Y$47="Alta",'Mapa de Riesgos'!$AA$47="Leve"),CONCATENATE("R6C",'Mapa de Riesgos'!$O$47),"")</f>
        <v/>
      </c>
      <c r="P21" s="67" t="str">
        <f>IF(AND('Mapa de Riesgos'!$Y$42="Alta",'Mapa de Riesgos'!$AA$42="Menor"),CONCATENATE("R6C",'Mapa de Riesgos'!$O$42),"")</f>
        <v/>
      </c>
      <c r="Q21" s="68" t="str">
        <f>IF(AND('Mapa de Riesgos'!$Y$43="Alta",'Mapa de Riesgos'!$AA$43="Menor"),CONCATENATE("R6C",'Mapa de Riesgos'!$O$43),"")</f>
        <v/>
      </c>
      <c r="R21" s="68" t="str">
        <f>IF(AND('Mapa de Riesgos'!$Y$44="Alta",'Mapa de Riesgos'!$AA$44="Menor"),CONCATENATE("R6C",'Mapa de Riesgos'!$O$44),"")</f>
        <v/>
      </c>
      <c r="S21" s="68" t="str">
        <f>IF(AND('Mapa de Riesgos'!$Y$45="Alta",'Mapa de Riesgos'!$AA$45="Menor"),CONCATENATE("R6C",'Mapa de Riesgos'!$O$45),"")</f>
        <v/>
      </c>
      <c r="T21" s="68" t="str">
        <f>IF(AND('Mapa de Riesgos'!$Y$46="Alta",'Mapa de Riesgos'!$AA$46="Menor"),CONCATENATE("R6C",'Mapa de Riesgos'!$O$46),"")</f>
        <v/>
      </c>
      <c r="U21" s="69" t="str">
        <f>IF(AND('Mapa de Riesgos'!$Y$47="Alta",'Mapa de Riesgos'!$AA$47="Menor"),CONCATENATE("R6C",'Mapa de Riesgos'!$O$47),"")</f>
        <v/>
      </c>
      <c r="V21" s="52" t="str">
        <f>IF(AND('Mapa de Riesgos'!$Y$42="Alta",'Mapa de Riesgos'!$AA$42="Moderado"),CONCATENATE("R6C",'Mapa de Riesgos'!$O$42),"")</f>
        <v/>
      </c>
      <c r="W21" s="53" t="str">
        <f>IF(AND('Mapa de Riesgos'!$Y$43="Alta",'Mapa de Riesgos'!$AA$43="Moderado"),CONCATENATE("R6C",'Mapa de Riesgos'!$O$43),"")</f>
        <v/>
      </c>
      <c r="X21" s="53" t="str">
        <f>IF(AND('Mapa de Riesgos'!$Y$44="Alta",'Mapa de Riesgos'!$AA$44="Moderado"),CONCATENATE("R6C",'Mapa de Riesgos'!$O$44),"")</f>
        <v/>
      </c>
      <c r="Y21" s="53" t="str">
        <f>IF(AND('Mapa de Riesgos'!$Y$45="Alta",'Mapa de Riesgos'!$AA$45="Moderado"),CONCATENATE("R6C",'Mapa de Riesgos'!$O$45),"")</f>
        <v/>
      </c>
      <c r="Z21" s="53" t="str">
        <f>IF(AND('Mapa de Riesgos'!$Y$46="Alta",'Mapa de Riesgos'!$AA$46="Moderado"),CONCATENATE("R6C",'Mapa de Riesgos'!$O$46),"")</f>
        <v/>
      </c>
      <c r="AA21" s="54" t="str">
        <f>IF(AND('Mapa de Riesgos'!$Y$47="Alta",'Mapa de Riesgos'!$AA$47="Moderado"),CONCATENATE("R6C",'Mapa de Riesgos'!$O$47),"")</f>
        <v/>
      </c>
      <c r="AB21" s="52" t="str">
        <f>IF(AND('Mapa de Riesgos'!$Y$42="Alta",'Mapa de Riesgos'!$AA$42="Mayor"),CONCATENATE("R6C",'Mapa de Riesgos'!$O$42),"")</f>
        <v/>
      </c>
      <c r="AC21" s="53" t="str">
        <f>IF(AND('Mapa de Riesgos'!$Y$43="Alta",'Mapa de Riesgos'!$AA$43="Mayor"),CONCATENATE("R6C",'Mapa de Riesgos'!$O$43),"")</f>
        <v/>
      </c>
      <c r="AD21" s="53" t="str">
        <f>IF(AND('Mapa de Riesgos'!$Y$44="Alta",'Mapa de Riesgos'!$AA$44="Mayor"),CONCATENATE("R6C",'Mapa de Riesgos'!$O$44),"")</f>
        <v/>
      </c>
      <c r="AE21" s="53" t="str">
        <f>IF(AND('Mapa de Riesgos'!$Y$45="Alta",'Mapa de Riesgos'!$AA$45="Mayor"),CONCATENATE("R6C",'Mapa de Riesgos'!$O$45),"")</f>
        <v/>
      </c>
      <c r="AF21" s="53" t="str">
        <f>IF(AND('Mapa de Riesgos'!$Y$46="Alta",'Mapa de Riesgos'!$AA$46="Mayor"),CONCATENATE("R6C",'Mapa de Riesgos'!$O$46),"")</f>
        <v/>
      </c>
      <c r="AG21" s="54" t="str">
        <f>IF(AND('Mapa de Riesgos'!$Y$47="Alta",'Mapa de Riesgos'!$AA$47="Mayor"),CONCATENATE("R6C",'Mapa de Riesgos'!$O$47),"")</f>
        <v/>
      </c>
      <c r="AH21" s="55" t="str">
        <f>IF(AND('Mapa de Riesgos'!$Y$42="Alta",'Mapa de Riesgos'!$AA$42="Catastrófico"),CONCATENATE("R6C",'Mapa de Riesgos'!$O$42),"")</f>
        <v/>
      </c>
      <c r="AI21" s="56" t="str">
        <f>IF(AND('Mapa de Riesgos'!$Y$43="Alta",'Mapa de Riesgos'!$AA$43="Catastrófico"),CONCATENATE("R6C",'Mapa de Riesgos'!$O$43),"")</f>
        <v/>
      </c>
      <c r="AJ21" s="56" t="str">
        <f>IF(AND('Mapa de Riesgos'!$Y$44="Alta",'Mapa de Riesgos'!$AA$44="Catastrófico"),CONCATENATE("R6C",'Mapa de Riesgos'!$O$44),"")</f>
        <v/>
      </c>
      <c r="AK21" s="56" t="str">
        <f>IF(AND('Mapa de Riesgos'!$Y$45="Alta",'Mapa de Riesgos'!$AA$45="Catastrófico"),CONCATENATE("R6C",'Mapa de Riesgos'!$O$45),"")</f>
        <v/>
      </c>
      <c r="AL21" s="56" t="str">
        <f>IF(AND('Mapa de Riesgos'!$Y$46="Alta",'Mapa de Riesgos'!$AA$46="Catastrófico"),CONCATENATE("R6C",'Mapa de Riesgos'!$O$46),"")</f>
        <v/>
      </c>
      <c r="AM21" s="57" t="str">
        <f>IF(AND('Mapa de Riesgos'!$Y$47="Alta",'Mapa de Riesgos'!$AA$47="Catastrófico"),CONCATENATE("R6C",'Mapa de Riesgos'!$O$47),"")</f>
        <v/>
      </c>
      <c r="AN21" s="83"/>
      <c r="AO21" s="500"/>
      <c r="AP21" s="501"/>
      <c r="AQ21" s="501"/>
      <c r="AR21" s="501"/>
      <c r="AS21" s="501"/>
      <c r="AT21" s="502"/>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c r="A22" s="83"/>
      <c r="B22" s="411"/>
      <c r="C22" s="411"/>
      <c r="D22" s="412"/>
      <c r="E22" s="510"/>
      <c r="F22" s="509"/>
      <c r="G22" s="509"/>
      <c r="H22" s="509"/>
      <c r="I22" s="509"/>
      <c r="J22" s="67" t="str">
        <f>IF(AND('Mapa de Riesgos'!$Y$48="Alta",'Mapa de Riesgos'!$AA$48="Leve"),CONCATENATE("R7C",'Mapa de Riesgos'!$O$48),"")</f>
        <v/>
      </c>
      <c r="K22" s="68" t="str">
        <f>IF(AND('Mapa de Riesgos'!$Y$49="Alta",'Mapa de Riesgos'!$AA$49="Leve"),CONCATENATE("R7C",'Mapa de Riesgos'!$O$49),"")</f>
        <v/>
      </c>
      <c r="L22" s="68" t="str">
        <f>IF(AND('Mapa de Riesgos'!$Y$50="Alta",'Mapa de Riesgos'!$AA$50="Leve"),CONCATENATE("R7C",'Mapa de Riesgos'!$O$50),"")</f>
        <v/>
      </c>
      <c r="M22" s="68" t="str">
        <f>IF(AND('Mapa de Riesgos'!$Y$51="Alta",'Mapa de Riesgos'!$AA$51="Leve"),CONCATENATE("R7C",'Mapa de Riesgos'!$O$51),"")</f>
        <v/>
      </c>
      <c r="N22" s="68" t="str">
        <f>IF(AND('Mapa de Riesgos'!$Y$52="Alta",'Mapa de Riesgos'!$AA$52="Leve"),CONCATENATE("R7C",'Mapa de Riesgos'!$O$52),"")</f>
        <v/>
      </c>
      <c r="O22" s="69" t="str">
        <f>IF(AND('Mapa de Riesgos'!$Y$53="Alta",'Mapa de Riesgos'!$AA$53="Leve"),CONCATENATE("R7C",'Mapa de Riesgos'!$O$53),"")</f>
        <v/>
      </c>
      <c r="P22" s="67" t="str">
        <f>IF(AND('Mapa de Riesgos'!$Y$48="Alta",'Mapa de Riesgos'!$AA$48="Menor"),CONCATENATE("R7C",'Mapa de Riesgos'!$O$48),"")</f>
        <v/>
      </c>
      <c r="Q22" s="68" t="str">
        <f>IF(AND('Mapa de Riesgos'!$Y$49="Alta",'Mapa de Riesgos'!$AA$49="Menor"),CONCATENATE("R7C",'Mapa de Riesgos'!$O$49),"")</f>
        <v/>
      </c>
      <c r="R22" s="68" t="str">
        <f>IF(AND('Mapa de Riesgos'!$Y$50="Alta",'Mapa de Riesgos'!$AA$50="Menor"),CONCATENATE("R7C",'Mapa de Riesgos'!$O$50),"")</f>
        <v/>
      </c>
      <c r="S22" s="68" t="str">
        <f>IF(AND('Mapa de Riesgos'!$Y$51="Alta",'Mapa de Riesgos'!$AA$51="Menor"),CONCATENATE("R7C",'Mapa de Riesgos'!$O$51),"")</f>
        <v/>
      </c>
      <c r="T22" s="68" t="str">
        <f>IF(AND('Mapa de Riesgos'!$Y$52="Alta",'Mapa de Riesgos'!$AA$52="Menor"),CONCATENATE("R7C",'Mapa de Riesgos'!$O$52),"")</f>
        <v/>
      </c>
      <c r="U22" s="69" t="str">
        <f>IF(AND('Mapa de Riesgos'!$Y$53="Alta",'Mapa de Riesgos'!$AA$53="Menor"),CONCATENATE("R7C",'Mapa de Riesgos'!$O$53),"")</f>
        <v/>
      </c>
      <c r="V22" s="52" t="str">
        <f>IF(AND('Mapa de Riesgos'!$Y$48="Alta",'Mapa de Riesgos'!$AA$48="Moderado"),CONCATENATE("R7C",'Mapa de Riesgos'!$O$48),"")</f>
        <v/>
      </c>
      <c r="W22" s="53" t="str">
        <f>IF(AND('Mapa de Riesgos'!$Y$49="Alta",'Mapa de Riesgos'!$AA$49="Moderado"),CONCATENATE("R7C",'Mapa de Riesgos'!$O$49),"")</f>
        <v/>
      </c>
      <c r="X22" s="53" t="str">
        <f>IF(AND('Mapa de Riesgos'!$Y$50="Alta",'Mapa de Riesgos'!$AA$50="Moderado"),CONCATENATE("R7C",'Mapa de Riesgos'!$O$50),"")</f>
        <v/>
      </c>
      <c r="Y22" s="53" t="str">
        <f>IF(AND('Mapa de Riesgos'!$Y$51="Alta",'Mapa de Riesgos'!$AA$51="Moderado"),CONCATENATE("R7C",'Mapa de Riesgos'!$O$51),"")</f>
        <v/>
      </c>
      <c r="Z22" s="53" t="str">
        <f>IF(AND('Mapa de Riesgos'!$Y$52="Alta",'Mapa de Riesgos'!$AA$52="Moderado"),CONCATENATE("R7C",'Mapa de Riesgos'!$O$52),"")</f>
        <v/>
      </c>
      <c r="AA22" s="54" t="str">
        <f>IF(AND('Mapa de Riesgos'!$Y$53="Alta",'Mapa de Riesgos'!$AA$53="Moderado"),CONCATENATE("R7C",'Mapa de Riesgos'!$O$53),"")</f>
        <v/>
      </c>
      <c r="AB22" s="52" t="str">
        <f>IF(AND('Mapa de Riesgos'!$Y$48="Alta",'Mapa de Riesgos'!$AA$48="Mayor"),CONCATENATE("R7C",'Mapa de Riesgos'!$O$48),"")</f>
        <v/>
      </c>
      <c r="AC22" s="53" t="str">
        <f>IF(AND('Mapa de Riesgos'!$Y$49="Alta",'Mapa de Riesgos'!$AA$49="Mayor"),CONCATENATE("R7C",'Mapa de Riesgos'!$O$49),"")</f>
        <v/>
      </c>
      <c r="AD22" s="53" t="str">
        <f>IF(AND('Mapa de Riesgos'!$Y$50="Alta",'Mapa de Riesgos'!$AA$50="Mayor"),CONCATENATE("R7C",'Mapa de Riesgos'!$O$50),"")</f>
        <v/>
      </c>
      <c r="AE22" s="53" t="str">
        <f>IF(AND('Mapa de Riesgos'!$Y$51="Alta",'Mapa de Riesgos'!$AA$51="Mayor"),CONCATENATE("R7C",'Mapa de Riesgos'!$O$51),"")</f>
        <v/>
      </c>
      <c r="AF22" s="53" t="str">
        <f>IF(AND('Mapa de Riesgos'!$Y$52="Alta",'Mapa de Riesgos'!$AA$52="Mayor"),CONCATENATE("R7C",'Mapa de Riesgos'!$O$52),"")</f>
        <v/>
      </c>
      <c r="AG22" s="54" t="str">
        <f>IF(AND('Mapa de Riesgos'!$Y$53="Alta",'Mapa de Riesgos'!$AA$53="Mayor"),CONCATENATE("R7C",'Mapa de Riesgos'!$O$53),"")</f>
        <v/>
      </c>
      <c r="AH22" s="55" t="str">
        <f>IF(AND('Mapa de Riesgos'!$Y$48="Alta",'Mapa de Riesgos'!$AA$48="Catastrófico"),CONCATENATE("R7C",'Mapa de Riesgos'!$O$48),"")</f>
        <v/>
      </c>
      <c r="AI22" s="56" t="str">
        <f>IF(AND('Mapa de Riesgos'!$Y$49="Alta",'Mapa de Riesgos'!$AA$49="Catastrófico"),CONCATENATE("R7C",'Mapa de Riesgos'!$O$49),"")</f>
        <v/>
      </c>
      <c r="AJ22" s="56" t="str">
        <f>IF(AND('Mapa de Riesgos'!$Y$50="Alta",'Mapa de Riesgos'!$AA$50="Catastrófico"),CONCATENATE("R7C",'Mapa de Riesgos'!$O$50),"")</f>
        <v/>
      </c>
      <c r="AK22" s="56" t="str">
        <f>IF(AND('Mapa de Riesgos'!$Y$51="Alta",'Mapa de Riesgos'!$AA$51="Catastrófico"),CONCATENATE("R7C",'Mapa de Riesgos'!$O$51),"")</f>
        <v/>
      </c>
      <c r="AL22" s="56" t="str">
        <f>IF(AND('Mapa de Riesgos'!$Y$52="Alta",'Mapa de Riesgos'!$AA$52="Catastrófico"),CONCATENATE("R7C",'Mapa de Riesgos'!$O$52),"")</f>
        <v/>
      </c>
      <c r="AM22" s="57" t="str">
        <f>IF(AND('Mapa de Riesgos'!$Y$53="Alta",'Mapa de Riesgos'!$AA$53="Catastrófico"),CONCATENATE("R7C",'Mapa de Riesgos'!$O$53),"")</f>
        <v/>
      </c>
      <c r="AN22" s="83"/>
      <c r="AO22" s="500"/>
      <c r="AP22" s="501"/>
      <c r="AQ22" s="501"/>
      <c r="AR22" s="501"/>
      <c r="AS22" s="501"/>
      <c r="AT22" s="502"/>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c r="A23" s="83"/>
      <c r="B23" s="411"/>
      <c r="C23" s="411"/>
      <c r="D23" s="412"/>
      <c r="E23" s="510"/>
      <c r="F23" s="509"/>
      <c r="G23" s="509"/>
      <c r="H23" s="509"/>
      <c r="I23" s="509"/>
      <c r="J23" s="67" t="str">
        <f>IF(AND('Mapa de Riesgos'!$Y$54="Alta",'Mapa de Riesgos'!$AA$54="Leve"),CONCATENATE("R8C",'Mapa de Riesgos'!$O$54),"")</f>
        <v/>
      </c>
      <c r="K23" s="68" t="str">
        <f>IF(AND('Mapa de Riesgos'!$Y$55="Alta",'Mapa de Riesgos'!$AA$55="Leve"),CONCATENATE("R8C",'Mapa de Riesgos'!$O$55),"")</f>
        <v/>
      </c>
      <c r="L23" s="68" t="str">
        <f>IF(AND('Mapa de Riesgos'!$Y$56="Alta",'Mapa de Riesgos'!$AA$56="Leve"),CONCATENATE("R8C",'Mapa de Riesgos'!$O$56),"")</f>
        <v/>
      </c>
      <c r="M23" s="68" t="str">
        <f>IF(AND('Mapa de Riesgos'!$Y$57="Alta",'Mapa de Riesgos'!$AA$57="Leve"),CONCATENATE("R8C",'Mapa de Riesgos'!$O$57),"")</f>
        <v/>
      </c>
      <c r="N23" s="68" t="str">
        <f>IF(AND('Mapa de Riesgos'!$Y$58="Alta",'Mapa de Riesgos'!$AA$58="Leve"),CONCATENATE("R8C",'Mapa de Riesgos'!$O$58),"")</f>
        <v/>
      </c>
      <c r="O23" s="69" t="str">
        <f>IF(AND('Mapa de Riesgos'!$Y$59="Alta",'Mapa de Riesgos'!$AA$59="Leve"),CONCATENATE("R8C",'Mapa de Riesgos'!$O$59),"")</f>
        <v/>
      </c>
      <c r="P23" s="67" t="str">
        <f>IF(AND('Mapa de Riesgos'!$Y$54="Alta",'Mapa de Riesgos'!$AA$54="Menor"),CONCATENATE("R8C",'Mapa de Riesgos'!$O$54),"")</f>
        <v/>
      </c>
      <c r="Q23" s="68" t="str">
        <f>IF(AND('Mapa de Riesgos'!$Y$55="Alta",'Mapa de Riesgos'!$AA$55="Menor"),CONCATENATE("R8C",'Mapa de Riesgos'!$O$55),"")</f>
        <v/>
      </c>
      <c r="R23" s="68" t="str">
        <f>IF(AND('Mapa de Riesgos'!$Y$56="Alta",'Mapa de Riesgos'!$AA$56="Menor"),CONCATENATE("R8C",'Mapa de Riesgos'!$O$56),"")</f>
        <v/>
      </c>
      <c r="S23" s="68" t="str">
        <f>IF(AND('Mapa de Riesgos'!$Y$57="Alta",'Mapa de Riesgos'!$AA$57="Menor"),CONCATENATE("R8C",'Mapa de Riesgos'!$O$57),"")</f>
        <v/>
      </c>
      <c r="T23" s="68" t="str">
        <f>IF(AND('Mapa de Riesgos'!$Y$58="Alta",'Mapa de Riesgos'!$AA$58="Menor"),CONCATENATE("R8C",'Mapa de Riesgos'!$O$58),"")</f>
        <v/>
      </c>
      <c r="U23" s="69" t="str">
        <f>IF(AND('Mapa de Riesgos'!$Y$59="Alta",'Mapa de Riesgos'!$AA$59="Menor"),CONCATENATE("R8C",'Mapa de Riesgos'!$O$59),"")</f>
        <v/>
      </c>
      <c r="V23" s="52" t="str">
        <f>IF(AND('Mapa de Riesgos'!$Y$54="Alta",'Mapa de Riesgos'!$AA$54="Moderado"),CONCATENATE("R8C",'Mapa de Riesgos'!$O$54),"")</f>
        <v/>
      </c>
      <c r="W23" s="53" t="str">
        <f>IF(AND('Mapa de Riesgos'!$Y$55="Alta",'Mapa de Riesgos'!$AA$55="Moderado"),CONCATENATE("R8C",'Mapa de Riesgos'!$O$55),"")</f>
        <v/>
      </c>
      <c r="X23" s="53" t="str">
        <f>IF(AND('Mapa de Riesgos'!$Y$56="Alta",'Mapa de Riesgos'!$AA$56="Moderado"),CONCATENATE("R8C",'Mapa de Riesgos'!$O$56),"")</f>
        <v/>
      </c>
      <c r="Y23" s="53" t="str">
        <f>IF(AND('Mapa de Riesgos'!$Y$57="Alta",'Mapa de Riesgos'!$AA$57="Moderado"),CONCATENATE("R8C",'Mapa de Riesgos'!$O$57),"")</f>
        <v/>
      </c>
      <c r="Z23" s="53" t="str">
        <f>IF(AND('Mapa de Riesgos'!$Y$58="Alta",'Mapa de Riesgos'!$AA$58="Moderado"),CONCATENATE("R8C",'Mapa de Riesgos'!$O$58),"")</f>
        <v/>
      </c>
      <c r="AA23" s="54" t="str">
        <f>IF(AND('Mapa de Riesgos'!$Y$59="Alta",'Mapa de Riesgos'!$AA$59="Moderado"),CONCATENATE("R8C",'Mapa de Riesgos'!$O$59),"")</f>
        <v/>
      </c>
      <c r="AB23" s="52" t="str">
        <f>IF(AND('Mapa de Riesgos'!$Y$54="Alta",'Mapa de Riesgos'!$AA$54="Mayor"),CONCATENATE("R8C",'Mapa de Riesgos'!$O$54),"")</f>
        <v/>
      </c>
      <c r="AC23" s="53" t="str">
        <f>IF(AND('Mapa de Riesgos'!$Y$55="Alta",'Mapa de Riesgos'!$AA$55="Mayor"),CONCATENATE("R8C",'Mapa de Riesgos'!$O$55),"")</f>
        <v/>
      </c>
      <c r="AD23" s="53" t="str">
        <f>IF(AND('Mapa de Riesgos'!$Y$56="Alta",'Mapa de Riesgos'!$AA$56="Mayor"),CONCATENATE("R8C",'Mapa de Riesgos'!$O$56),"")</f>
        <v/>
      </c>
      <c r="AE23" s="53" t="str">
        <f>IF(AND('Mapa de Riesgos'!$Y$57="Alta",'Mapa de Riesgos'!$AA$57="Mayor"),CONCATENATE("R8C",'Mapa de Riesgos'!$O$57),"")</f>
        <v/>
      </c>
      <c r="AF23" s="53" t="str">
        <f>IF(AND('Mapa de Riesgos'!$Y$58="Alta",'Mapa de Riesgos'!$AA$58="Mayor"),CONCATENATE("R8C",'Mapa de Riesgos'!$O$58),"")</f>
        <v/>
      </c>
      <c r="AG23" s="54" t="str">
        <f>IF(AND('Mapa de Riesgos'!$Y$59="Alta",'Mapa de Riesgos'!$AA$59="Mayor"),CONCATENATE("R8C",'Mapa de Riesgos'!$O$59),"")</f>
        <v/>
      </c>
      <c r="AH23" s="55" t="str">
        <f>IF(AND('Mapa de Riesgos'!$Y$54="Alta",'Mapa de Riesgos'!$AA$54="Catastrófico"),CONCATENATE("R8C",'Mapa de Riesgos'!$O$54),"")</f>
        <v/>
      </c>
      <c r="AI23" s="56" t="str">
        <f>IF(AND('Mapa de Riesgos'!$Y$55="Alta",'Mapa de Riesgos'!$AA$55="Catastrófico"),CONCATENATE("R8C",'Mapa de Riesgos'!$O$55),"")</f>
        <v/>
      </c>
      <c r="AJ23" s="56" t="str">
        <f>IF(AND('Mapa de Riesgos'!$Y$56="Alta",'Mapa de Riesgos'!$AA$56="Catastrófico"),CONCATENATE("R8C",'Mapa de Riesgos'!$O$56),"")</f>
        <v/>
      </c>
      <c r="AK23" s="56" t="str">
        <f>IF(AND('Mapa de Riesgos'!$Y$57="Alta",'Mapa de Riesgos'!$AA$57="Catastrófico"),CONCATENATE("R8C",'Mapa de Riesgos'!$O$57),"")</f>
        <v/>
      </c>
      <c r="AL23" s="56" t="str">
        <f>IF(AND('Mapa de Riesgos'!$Y$58="Alta",'Mapa de Riesgos'!$AA$58="Catastrófico"),CONCATENATE("R8C",'Mapa de Riesgos'!$O$58),"")</f>
        <v/>
      </c>
      <c r="AM23" s="57" t="str">
        <f>IF(AND('Mapa de Riesgos'!$Y$59="Alta",'Mapa de Riesgos'!$AA$59="Catastrófico"),CONCATENATE("R8C",'Mapa de Riesgos'!$O$59),"")</f>
        <v/>
      </c>
      <c r="AN23" s="83"/>
      <c r="AO23" s="500"/>
      <c r="AP23" s="501"/>
      <c r="AQ23" s="501"/>
      <c r="AR23" s="501"/>
      <c r="AS23" s="501"/>
      <c r="AT23" s="502"/>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c r="A24" s="83"/>
      <c r="B24" s="411"/>
      <c r="C24" s="411"/>
      <c r="D24" s="412"/>
      <c r="E24" s="510"/>
      <c r="F24" s="509"/>
      <c r="G24" s="509"/>
      <c r="H24" s="509"/>
      <c r="I24" s="509"/>
      <c r="J24" s="67" t="str">
        <f>IF(AND('Mapa de Riesgos'!$Y$60="Alta",'Mapa de Riesgos'!$AA$60="Leve"),CONCATENATE("R9C",'Mapa de Riesgos'!$O$60),"")</f>
        <v/>
      </c>
      <c r="K24" s="68" t="str">
        <f>IF(AND('Mapa de Riesgos'!$Y$61="Alta",'Mapa de Riesgos'!$AA$61="Leve"),CONCATENATE("R9C",'Mapa de Riesgos'!$O$61),"")</f>
        <v/>
      </c>
      <c r="L24" s="68" t="str">
        <f>IF(AND('Mapa de Riesgos'!$Y$62="Alta",'Mapa de Riesgos'!$AA$62="Leve"),CONCATENATE("R9C",'Mapa de Riesgos'!$O$62),"")</f>
        <v/>
      </c>
      <c r="M24" s="68" t="str">
        <f>IF(AND('Mapa de Riesgos'!$Y$63="Alta",'Mapa de Riesgos'!$AA$63="Leve"),CONCATENATE("R9C",'Mapa de Riesgos'!$O$63),"")</f>
        <v/>
      </c>
      <c r="N24" s="68" t="str">
        <f>IF(AND('Mapa de Riesgos'!$Y$64="Alta",'Mapa de Riesgos'!$AA$64="Leve"),CONCATENATE("R9C",'Mapa de Riesgos'!$O$64),"")</f>
        <v/>
      </c>
      <c r="O24" s="69" t="str">
        <f>IF(AND('Mapa de Riesgos'!$Y$65="Alta",'Mapa de Riesgos'!$AA$65="Leve"),CONCATENATE("R9C",'Mapa de Riesgos'!$O$65),"")</f>
        <v/>
      </c>
      <c r="P24" s="67" t="str">
        <f>IF(AND('Mapa de Riesgos'!$Y$60="Alta",'Mapa de Riesgos'!$AA$60="Menor"),CONCATENATE("R9C",'Mapa de Riesgos'!$O$60),"")</f>
        <v/>
      </c>
      <c r="Q24" s="68" t="str">
        <f>IF(AND('Mapa de Riesgos'!$Y$61="Alta",'Mapa de Riesgos'!$AA$61="Menor"),CONCATENATE("R9C",'Mapa de Riesgos'!$O$61),"")</f>
        <v/>
      </c>
      <c r="R24" s="68" t="str">
        <f>IF(AND('Mapa de Riesgos'!$Y$62="Alta",'Mapa de Riesgos'!$AA$62="Menor"),CONCATENATE("R9C",'Mapa de Riesgos'!$O$62),"")</f>
        <v/>
      </c>
      <c r="S24" s="68" t="str">
        <f>IF(AND('Mapa de Riesgos'!$Y$63="Alta",'Mapa de Riesgos'!$AA$63="Menor"),CONCATENATE("R9C",'Mapa de Riesgos'!$O$63),"")</f>
        <v/>
      </c>
      <c r="T24" s="68" t="str">
        <f>IF(AND('Mapa de Riesgos'!$Y$64="Alta",'Mapa de Riesgos'!$AA$64="Menor"),CONCATENATE("R9C",'Mapa de Riesgos'!$O$64),"")</f>
        <v/>
      </c>
      <c r="U24" s="69" t="str">
        <f>IF(AND('Mapa de Riesgos'!$Y$65="Alta",'Mapa de Riesgos'!$AA$65="Menor"),CONCATENATE("R9C",'Mapa de Riesgos'!$O$65),"")</f>
        <v/>
      </c>
      <c r="V24" s="52" t="str">
        <f>IF(AND('Mapa de Riesgos'!$Y$60="Alta",'Mapa de Riesgos'!$AA$60="Moderado"),CONCATENATE("R9C",'Mapa de Riesgos'!$O$60),"")</f>
        <v/>
      </c>
      <c r="W24" s="53" t="str">
        <f>IF(AND('Mapa de Riesgos'!$Y$61="Alta",'Mapa de Riesgos'!$AA$61="Moderado"),CONCATENATE("R9C",'Mapa de Riesgos'!$O$61),"")</f>
        <v/>
      </c>
      <c r="X24" s="53" t="str">
        <f>IF(AND('Mapa de Riesgos'!$Y$62="Alta",'Mapa de Riesgos'!$AA$62="Moderado"),CONCATENATE("R9C",'Mapa de Riesgos'!$O$62),"")</f>
        <v/>
      </c>
      <c r="Y24" s="53" t="str">
        <f>IF(AND('Mapa de Riesgos'!$Y$63="Alta",'Mapa de Riesgos'!$AA$63="Moderado"),CONCATENATE("R9C",'Mapa de Riesgos'!$O$63),"")</f>
        <v/>
      </c>
      <c r="Z24" s="53" t="str">
        <f>IF(AND('Mapa de Riesgos'!$Y$64="Alta",'Mapa de Riesgos'!$AA$64="Moderado"),CONCATENATE("R9C",'Mapa de Riesgos'!$O$64),"")</f>
        <v/>
      </c>
      <c r="AA24" s="54" t="str">
        <f>IF(AND('Mapa de Riesgos'!$Y$65="Alta",'Mapa de Riesgos'!$AA$65="Moderado"),CONCATENATE("R9C",'Mapa de Riesgos'!$O$65),"")</f>
        <v/>
      </c>
      <c r="AB24" s="52" t="str">
        <f>IF(AND('Mapa de Riesgos'!$Y$60="Alta",'Mapa de Riesgos'!$AA$60="Mayor"),CONCATENATE("R9C",'Mapa de Riesgos'!$O$60),"")</f>
        <v/>
      </c>
      <c r="AC24" s="53" t="str">
        <f>IF(AND('Mapa de Riesgos'!$Y$61="Alta",'Mapa de Riesgos'!$AA$61="Mayor"),CONCATENATE("R9C",'Mapa de Riesgos'!$O$61),"")</f>
        <v/>
      </c>
      <c r="AD24" s="53" t="str">
        <f>IF(AND('Mapa de Riesgos'!$Y$62="Alta",'Mapa de Riesgos'!$AA$62="Mayor"),CONCATENATE("R9C",'Mapa de Riesgos'!$O$62),"")</f>
        <v/>
      </c>
      <c r="AE24" s="53" t="str">
        <f>IF(AND('Mapa de Riesgos'!$Y$63="Alta",'Mapa de Riesgos'!$AA$63="Mayor"),CONCATENATE("R9C",'Mapa de Riesgos'!$O$63),"")</f>
        <v/>
      </c>
      <c r="AF24" s="53" t="str">
        <f>IF(AND('Mapa de Riesgos'!$Y$64="Alta",'Mapa de Riesgos'!$AA$64="Mayor"),CONCATENATE("R9C",'Mapa de Riesgos'!$O$64),"")</f>
        <v/>
      </c>
      <c r="AG24" s="54" t="str">
        <f>IF(AND('Mapa de Riesgos'!$Y$65="Alta",'Mapa de Riesgos'!$AA$65="Mayor"),CONCATENATE("R9C",'Mapa de Riesgos'!$O$65),"")</f>
        <v/>
      </c>
      <c r="AH24" s="55" t="str">
        <f>IF(AND('Mapa de Riesgos'!$Y$60="Alta",'Mapa de Riesgos'!$AA$60="Catastrófico"),CONCATENATE("R9C",'Mapa de Riesgos'!$O$60),"")</f>
        <v/>
      </c>
      <c r="AI24" s="56" t="str">
        <f>IF(AND('Mapa de Riesgos'!$Y$61="Alta",'Mapa de Riesgos'!$AA$61="Catastrófico"),CONCATENATE("R9C",'Mapa de Riesgos'!$O$61),"")</f>
        <v/>
      </c>
      <c r="AJ24" s="56" t="str">
        <f>IF(AND('Mapa de Riesgos'!$Y$62="Alta",'Mapa de Riesgos'!$AA$62="Catastrófico"),CONCATENATE("R9C",'Mapa de Riesgos'!$O$62),"")</f>
        <v/>
      </c>
      <c r="AK24" s="56" t="str">
        <f>IF(AND('Mapa de Riesgos'!$Y$63="Alta",'Mapa de Riesgos'!$AA$63="Catastrófico"),CONCATENATE("R9C",'Mapa de Riesgos'!$O$63),"")</f>
        <v/>
      </c>
      <c r="AL24" s="56" t="str">
        <f>IF(AND('Mapa de Riesgos'!$Y$64="Alta",'Mapa de Riesgos'!$AA$64="Catastrófico"),CONCATENATE("R9C",'Mapa de Riesgos'!$O$64),"")</f>
        <v/>
      </c>
      <c r="AM24" s="57" t="str">
        <f>IF(AND('Mapa de Riesgos'!$Y$65="Alta",'Mapa de Riesgos'!$AA$65="Catastrófico"),CONCATENATE("R9C",'Mapa de Riesgos'!$O$65),"")</f>
        <v/>
      </c>
      <c r="AN24" s="83"/>
      <c r="AO24" s="500"/>
      <c r="AP24" s="501"/>
      <c r="AQ24" s="501"/>
      <c r="AR24" s="501"/>
      <c r="AS24" s="501"/>
      <c r="AT24" s="502"/>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c r="A25" s="83"/>
      <c r="B25" s="411"/>
      <c r="C25" s="411"/>
      <c r="D25" s="412"/>
      <c r="E25" s="511"/>
      <c r="F25" s="512"/>
      <c r="G25" s="512"/>
      <c r="H25" s="512"/>
      <c r="I25" s="512"/>
      <c r="J25" s="70" t="str">
        <f>IF(AND('Mapa de Riesgos'!$Y$66="Alta",'Mapa de Riesgos'!$AA$66="Leve"),CONCATENATE("R10C",'Mapa de Riesgos'!$O$66),"")</f>
        <v/>
      </c>
      <c r="K25" s="71" t="str">
        <f>IF(AND('Mapa de Riesgos'!$Y$67="Alta",'Mapa de Riesgos'!$AA$67="Leve"),CONCATENATE("R10C",'Mapa de Riesgos'!$O$67),"")</f>
        <v/>
      </c>
      <c r="L25" s="71" t="str">
        <f>IF(AND('Mapa de Riesgos'!$Y$68="Alta",'Mapa de Riesgos'!$AA$68="Leve"),CONCATENATE("R10C",'Mapa de Riesgos'!$O$68),"")</f>
        <v/>
      </c>
      <c r="M25" s="71" t="str">
        <f>IF(AND('Mapa de Riesgos'!$Y$69="Alta",'Mapa de Riesgos'!$AA$69="Leve"),CONCATENATE("R10C",'Mapa de Riesgos'!$O$69),"")</f>
        <v/>
      </c>
      <c r="N25" s="71" t="str">
        <f>IF(AND('Mapa de Riesgos'!$Y$70="Alta",'Mapa de Riesgos'!$AA$70="Leve"),CONCATENATE("R10C",'Mapa de Riesgos'!$O$70),"")</f>
        <v/>
      </c>
      <c r="O25" s="72" t="str">
        <f>IF(AND('Mapa de Riesgos'!$Y$71="Alta",'Mapa de Riesgos'!$AA$71="Leve"),CONCATENATE("R10C",'Mapa de Riesgos'!$O$71),"")</f>
        <v/>
      </c>
      <c r="P25" s="70" t="str">
        <f>IF(AND('Mapa de Riesgos'!$Y$66="Alta",'Mapa de Riesgos'!$AA$66="Menor"),CONCATENATE("R10C",'Mapa de Riesgos'!$O$66),"")</f>
        <v/>
      </c>
      <c r="Q25" s="71" t="str">
        <f>IF(AND('Mapa de Riesgos'!$Y$67="Alta",'Mapa de Riesgos'!$AA$67="Menor"),CONCATENATE("R10C",'Mapa de Riesgos'!$O$67),"")</f>
        <v/>
      </c>
      <c r="R25" s="71" t="str">
        <f>IF(AND('Mapa de Riesgos'!$Y$68="Alta",'Mapa de Riesgos'!$AA$68="Menor"),CONCATENATE("R10C",'Mapa de Riesgos'!$O$68),"")</f>
        <v/>
      </c>
      <c r="S25" s="71" t="str">
        <f>IF(AND('Mapa de Riesgos'!$Y$69="Alta",'Mapa de Riesgos'!$AA$69="Menor"),CONCATENATE("R10C",'Mapa de Riesgos'!$O$69),"")</f>
        <v/>
      </c>
      <c r="T25" s="71" t="str">
        <f>IF(AND('Mapa de Riesgos'!$Y$70="Alta",'Mapa de Riesgos'!$AA$70="Menor"),CONCATENATE("R10C",'Mapa de Riesgos'!$O$70),"")</f>
        <v/>
      </c>
      <c r="U25" s="72" t="str">
        <f>IF(AND('Mapa de Riesgos'!$Y$71="Alta",'Mapa de Riesgos'!$AA$71="Menor"),CONCATENATE("R10C",'Mapa de Riesgos'!$O$71),"")</f>
        <v/>
      </c>
      <c r="V25" s="58" t="str">
        <f>IF(AND('Mapa de Riesgos'!$Y$66="Alta",'Mapa de Riesgos'!$AA$66="Moderado"),CONCATENATE("R10C",'Mapa de Riesgos'!$O$66),"")</f>
        <v/>
      </c>
      <c r="W25" s="59" t="str">
        <f>IF(AND('Mapa de Riesgos'!$Y$67="Alta",'Mapa de Riesgos'!$AA$67="Moderado"),CONCATENATE("R10C",'Mapa de Riesgos'!$O$67),"")</f>
        <v/>
      </c>
      <c r="X25" s="59" t="str">
        <f>IF(AND('Mapa de Riesgos'!$Y$68="Alta",'Mapa de Riesgos'!$AA$68="Moderado"),CONCATENATE("R10C",'Mapa de Riesgos'!$O$68),"")</f>
        <v/>
      </c>
      <c r="Y25" s="59" t="str">
        <f>IF(AND('Mapa de Riesgos'!$Y$69="Alta",'Mapa de Riesgos'!$AA$69="Moderado"),CONCATENATE("R10C",'Mapa de Riesgos'!$O$69),"")</f>
        <v/>
      </c>
      <c r="Z25" s="59" t="str">
        <f>IF(AND('Mapa de Riesgos'!$Y$70="Alta",'Mapa de Riesgos'!$AA$70="Moderado"),CONCATENATE("R10C",'Mapa de Riesgos'!$O$70),"")</f>
        <v/>
      </c>
      <c r="AA25" s="60" t="str">
        <f>IF(AND('Mapa de Riesgos'!$Y$71="Alta",'Mapa de Riesgos'!$AA$71="Moderado"),CONCATENATE("R10C",'Mapa de Riesgos'!$O$71),"")</f>
        <v/>
      </c>
      <c r="AB25" s="58" t="str">
        <f>IF(AND('Mapa de Riesgos'!$Y$66="Alta",'Mapa de Riesgos'!$AA$66="Mayor"),CONCATENATE("R10C",'Mapa de Riesgos'!$O$66),"")</f>
        <v/>
      </c>
      <c r="AC25" s="59" t="str">
        <f>IF(AND('Mapa de Riesgos'!$Y$67="Alta",'Mapa de Riesgos'!$AA$67="Mayor"),CONCATENATE("R10C",'Mapa de Riesgos'!$O$67),"")</f>
        <v/>
      </c>
      <c r="AD25" s="59" t="str">
        <f>IF(AND('Mapa de Riesgos'!$Y$68="Alta",'Mapa de Riesgos'!$AA$68="Mayor"),CONCATENATE("R10C",'Mapa de Riesgos'!$O$68),"")</f>
        <v/>
      </c>
      <c r="AE25" s="59" t="str">
        <f>IF(AND('Mapa de Riesgos'!$Y$69="Alta",'Mapa de Riesgos'!$AA$69="Mayor"),CONCATENATE("R10C",'Mapa de Riesgos'!$O$69),"")</f>
        <v/>
      </c>
      <c r="AF25" s="59" t="str">
        <f>IF(AND('Mapa de Riesgos'!$Y$70="Alta",'Mapa de Riesgos'!$AA$70="Mayor"),CONCATENATE("R10C",'Mapa de Riesgos'!$O$70),"")</f>
        <v/>
      </c>
      <c r="AG25" s="60" t="str">
        <f>IF(AND('Mapa de Riesgos'!$Y$71="Alta",'Mapa de Riesgos'!$AA$71="Mayor"),CONCATENATE("R10C",'Mapa de Riesgos'!$O$71),"")</f>
        <v/>
      </c>
      <c r="AH25" s="61" t="str">
        <f>IF(AND('Mapa de Riesgos'!$Y$66="Alta",'Mapa de Riesgos'!$AA$66="Catastrófico"),CONCATENATE("R10C",'Mapa de Riesgos'!$O$66),"")</f>
        <v/>
      </c>
      <c r="AI25" s="62" t="str">
        <f>IF(AND('Mapa de Riesgos'!$Y$67="Alta",'Mapa de Riesgos'!$AA$67="Catastrófico"),CONCATENATE("R10C",'Mapa de Riesgos'!$O$67),"")</f>
        <v/>
      </c>
      <c r="AJ25" s="62" t="str">
        <f>IF(AND('Mapa de Riesgos'!$Y$68="Alta",'Mapa de Riesgos'!$AA$68="Catastrófico"),CONCATENATE("R10C",'Mapa de Riesgos'!$O$68),"")</f>
        <v/>
      </c>
      <c r="AK25" s="62" t="str">
        <f>IF(AND('Mapa de Riesgos'!$Y$69="Alta",'Mapa de Riesgos'!$AA$69="Catastrófico"),CONCATENATE("R10C",'Mapa de Riesgos'!$O$69),"")</f>
        <v/>
      </c>
      <c r="AL25" s="62" t="str">
        <f>IF(AND('Mapa de Riesgos'!$Y$70="Alta",'Mapa de Riesgos'!$AA$70="Catastrófico"),CONCATENATE("R10C",'Mapa de Riesgos'!$O$70),"")</f>
        <v/>
      </c>
      <c r="AM25" s="63" t="str">
        <f>IF(AND('Mapa de Riesgos'!$Y$71="Alta",'Mapa de Riesgos'!$AA$71="Catastrófico"),CONCATENATE("R10C",'Mapa de Riesgos'!$O$71),"")</f>
        <v/>
      </c>
      <c r="AN25" s="83"/>
      <c r="AO25" s="503"/>
      <c r="AP25" s="504"/>
      <c r="AQ25" s="504"/>
      <c r="AR25" s="504"/>
      <c r="AS25" s="504"/>
      <c r="AT25" s="505"/>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c r="A26" s="83"/>
      <c r="B26" s="411"/>
      <c r="C26" s="411"/>
      <c r="D26" s="412"/>
      <c r="E26" s="506" t="s">
        <v>171</v>
      </c>
      <c r="F26" s="507"/>
      <c r="G26" s="507"/>
      <c r="H26" s="507"/>
      <c r="I26" s="524"/>
      <c r="J26" s="64" t="str">
        <f>IF(AND('Mapa de Riesgos'!$Y$12="Media",'Mapa de Riesgos'!$AA$12="Leve"),CONCATENATE("R1C",'Mapa de Riesgos'!$O$12),"")</f>
        <v/>
      </c>
      <c r="K26" s="65" t="str">
        <f>IF(AND('Mapa de Riesgos'!$Y$13="Media",'Mapa de Riesgos'!$AA$13="Leve"),CONCATENATE("R1C",'Mapa de Riesgos'!$O$13),"")</f>
        <v/>
      </c>
      <c r="L26" s="65" t="str">
        <f>IF(AND('Mapa de Riesgos'!$Y$14="Media",'Mapa de Riesgos'!$AA$14="Leve"),CONCATENATE("R1C",'Mapa de Riesgos'!$O$14),"")</f>
        <v/>
      </c>
      <c r="M26" s="65" t="str">
        <f>IF(AND('Mapa de Riesgos'!$Y$15="Media",'Mapa de Riesgos'!$AA$15="Leve"),CONCATENATE("R1C",'Mapa de Riesgos'!$O$15),"")</f>
        <v/>
      </c>
      <c r="N26" s="65" t="str">
        <f>IF(AND('Mapa de Riesgos'!$Y$16="Media",'Mapa de Riesgos'!$AA$16="Leve"),CONCATENATE("R1C",'Mapa de Riesgos'!$O$16),"")</f>
        <v/>
      </c>
      <c r="O26" s="66" t="str">
        <f>IF(AND('Mapa de Riesgos'!$Y$17="Media",'Mapa de Riesgos'!$AA$17="Leve"),CONCATENATE("R1C",'Mapa de Riesgos'!$O$17),"")</f>
        <v/>
      </c>
      <c r="P26" s="64" t="str">
        <f>IF(AND('Mapa de Riesgos'!$Y$12="Media",'Mapa de Riesgos'!$AA$12="Menor"),CONCATENATE("R1C",'Mapa de Riesgos'!$O$12),"")</f>
        <v/>
      </c>
      <c r="Q26" s="65" t="str">
        <f>IF(AND('Mapa de Riesgos'!$Y$13="Media",'Mapa de Riesgos'!$AA$13="Menor"),CONCATENATE("R1C",'Mapa de Riesgos'!$O$13),"")</f>
        <v/>
      </c>
      <c r="R26" s="65" t="str">
        <f>IF(AND('Mapa de Riesgos'!$Y$14="Media",'Mapa de Riesgos'!$AA$14="Menor"),CONCATENATE("R1C",'Mapa de Riesgos'!$O$14),"")</f>
        <v/>
      </c>
      <c r="S26" s="65" t="str">
        <f>IF(AND('Mapa de Riesgos'!$Y$15="Media",'Mapa de Riesgos'!$AA$15="Menor"),CONCATENATE("R1C",'Mapa de Riesgos'!$O$15),"")</f>
        <v/>
      </c>
      <c r="T26" s="65" t="str">
        <f>IF(AND('Mapa de Riesgos'!$Y$16="Media",'Mapa de Riesgos'!$AA$16="Menor"),CONCATENATE("R1C",'Mapa de Riesgos'!$O$16),"")</f>
        <v/>
      </c>
      <c r="U26" s="66" t="str">
        <f>IF(AND('Mapa de Riesgos'!$Y$17="Media",'Mapa de Riesgos'!$AA$17="Menor"),CONCATENATE("R1C",'Mapa de Riesgos'!$O$17),"")</f>
        <v/>
      </c>
      <c r="V26" s="64" t="str">
        <f>IF(AND('Mapa de Riesgos'!$Y$12="Media",'Mapa de Riesgos'!$AA$12="Moderado"),CONCATENATE("R1C",'Mapa de Riesgos'!$O$12),"")</f>
        <v/>
      </c>
      <c r="W26" s="65" t="str">
        <f>IF(AND('Mapa de Riesgos'!$Y$13="Media",'Mapa de Riesgos'!$AA$13="Moderado"),CONCATENATE("R1C",'Mapa de Riesgos'!$O$13),"")</f>
        <v/>
      </c>
      <c r="X26" s="65" t="str">
        <f>IF(AND('Mapa de Riesgos'!$Y$14="Media",'Mapa de Riesgos'!$AA$14="Moderado"),CONCATENATE("R1C",'Mapa de Riesgos'!$O$14),"")</f>
        <v/>
      </c>
      <c r="Y26" s="65" t="str">
        <f>IF(AND('Mapa de Riesgos'!$Y$15="Media",'Mapa de Riesgos'!$AA$15="Moderado"),CONCATENATE("R1C",'Mapa de Riesgos'!$O$15),"")</f>
        <v/>
      </c>
      <c r="Z26" s="65" t="str">
        <f>IF(AND('Mapa de Riesgos'!$Y$16="Media",'Mapa de Riesgos'!$AA$16="Moderado"),CONCATENATE("R1C",'Mapa de Riesgos'!$O$16),"")</f>
        <v/>
      </c>
      <c r="AA26" s="66" t="str">
        <f>IF(AND('Mapa de Riesgos'!$Y$17="Media",'Mapa de Riesgos'!$AA$17="Moderado"),CONCATENATE("R1C",'Mapa de Riesgos'!$O$17),"")</f>
        <v/>
      </c>
      <c r="AB26" s="46" t="str">
        <f>IF(AND('Mapa de Riesgos'!$Y$12="Media",'Mapa de Riesgos'!$AA$12="Mayor"),CONCATENATE("R1C",'Mapa de Riesgos'!$O$12),"")</f>
        <v/>
      </c>
      <c r="AC26" s="47" t="str">
        <f>IF(AND('Mapa de Riesgos'!$Y$13="Media",'Mapa de Riesgos'!$AA$13="Mayor"),CONCATENATE("R1C",'Mapa de Riesgos'!$O$13),"")</f>
        <v/>
      </c>
      <c r="AD26" s="47" t="str">
        <f>IF(AND('Mapa de Riesgos'!$Y$14="Media",'Mapa de Riesgos'!$AA$14="Mayor"),CONCATENATE("R1C",'Mapa de Riesgos'!$O$14),"")</f>
        <v/>
      </c>
      <c r="AE26" s="47" t="str">
        <f>IF(AND('Mapa de Riesgos'!$Y$15="Media",'Mapa de Riesgos'!$AA$15="Mayor"),CONCATENATE("R1C",'Mapa de Riesgos'!$O$15),"")</f>
        <v/>
      </c>
      <c r="AF26" s="47" t="str">
        <f>IF(AND('Mapa de Riesgos'!$Y$16="Media",'Mapa de Riesgos'!$AA$16="Mayor"),CONCATENATE("R1C",'Mapa de Riesgos'!$O$16),"")</f>
        <v/>
      </c>
      <c r="AG26" s="48" t="str">
        <f>IF(AND('Mapa de Riesgos'!$Y$17="Media",'Mapa de Riesgos'!$AA$17="Mayor"),CONCATENATE("R1C",'Mapa de Riesgos'!$O$17),"")</f>
        <v/>
      </c>
      <c r="AH26" s="49" t="str">
        <f>IF(AND('Mapa de Riesgos'!$Y$12="Media",'Mapa de Riesgos'!$AA$12="Catastrófico"),CONCATENATE("R1C",'Mapa de Riesgos'!$O$12),"")</f>
        <v/>
      </c>
      <c r="AI26" s="50" t="str">
        <f>IF(AND('Mapa de Riesgos'!$Y$13="Media",'Mapa de Riesgos'!$AA$13="Catastrófico"),CONCATENATE("R1C",'Mapa de Riesgos'!$O$13),"")</f>
        <v/>
      </c>
      <c r="AJ26" s="50" t="str">
        <f>IF(AND('Mapa de Riesgos'!$Y$14="Media",'Mapa de Riesgos'!$AA$14="Catastrófico"),CONCATENATE("R1C",'Mapa de Riesgos'!$O$14),"")</f>
        <v/>
      </c>
      <c r="AK26" s="50" t="str">
        <f>IF(AND('Mapa de Riesgos'!$Y$15="Media",'Mapa de Riesgos'!$AA$15="Catastrófico"),CONCATENATE("R1C",'Mapa de Riesgos'!$O$15),"")</f>
        <v/>
      </c>
      <c r="AL26" s="50" t="str">
        <f>IF(AND('Mapa de Riesgos'!$Y$16="Media",'Mapa de Riesgos'!$AA$16="Catastrófico"),CONCATENATE("R1C",'Mapa de Riesgos'!$O$16),"")</f>
        <v/>
      </c>
      <c r="AM26" s="51" t="str">
        <f>IF(AND('Mapa de Riesgos'!$Y$17="Media",'Mapa de Riesgos'!$AA$17="Catastrófico"),CONCATENATE("R1C",'Mapa de Riesgos'!$O$17),"")</f>
        <v/>
      </c>
      <c r="AN26" s="83"/>
      <c r="AO26" s="536" t="s">
        <v>172</v>
      </c>
      <c r="AP26" s="537"/>
      <c r="AQ26" s="537"/>
      <c r="AR26" s="537"/>
      <c r="AS26" s="537"/>
      <c r="AT26" s="538"/>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c r="A27" s="83"/>
      <c r="B27" s="411"/>
      <c r="C27" s="411"/>
      <c r="D27" s="412"/>
      <c r="E27" s="508"/>
      <c r="F27" s="509"/>
      <c r="G27" s="509"/>
      <c r="H27" s="509"/>
      <c r="I27" s="525"/>
      <c r="J27" s="67" t="str">
        <f>IF(AND('Mapa de Riesgos'!$Y$18="Media",'Mapa de Riesgos'!$AA$18="Leve"),CONCATENATE("R2C",'Mapa de Riesgos'!$O$18),"")</f>
        <v/>
      </c>
      <c r="K27" s="68" t="str">
        <f>IF(AND('Mapa de Riesgos'!$Y$19="Media",'Mapa de Riesgos'!$AA$19="Leve"),CONCATENATE("R2C",'Mapa de Riesgos'!$O$19),"")</f>
        <v/>
      </c>
      <c r="L27" s="68" t="str">
        <f>IF(AND('Mapa de Riesgos'!$Y$20="Media",'Mapa de Riesgos'!$AA$20="Leve"),CONCATENATE("R2C",'Mapa de Riesgos'!$O$20),"")</f>
        <v/>
      </c>
      <c r="M27" s="68" t="str">
        <f>IF(AND('Mapa de Riesgos'!$Y$21="Media",'Mapa de Riesgos'!$AA$21="Leve"),CONCATENATE("R2C",'Mapa de Riesgos'!$O$21),"")</f>
        <v/>
      </c>
      <c r="N27" s="68" t="str">
        <f>IF(AND('Mapa de Riesgos'!$Y$22="Media",'Mapa de Riesgos'!$AA$22="Leve"),CONCATENATE("R2C",'Mapa de Riesgos'!$O$22),"")</f>
        <v/>
      </c>
      <c r="O27" s="69" t="str">
        <f>IF(AND('Mapa de Riesgos'!$Y$23="Media",'Mapa de Riesgos'!$AA$23="Leve"),CONCATENATE("R2C",'Mapa de Riesgos'!$O$23),"")</f>
        <v/>
      </c>
      <c r="P27" s="67" t="str">
        <f>IF(AND('Mapa de Riesgos'!$Y$18="Media",'Mapa de Riesgos'!$AA$18="Menor"),CONCATENATE("R2C",'Mapa de Riesgos'!$O$18),"")</f>
        <v/>
      </c>
      <c r="Q27" s="68" t="str">
        <f>IF(AND('Mapa de Riesgos'!$Y$19="Media",'Mapa de Riesgos'!$AA$19="Menor"),CONCATENATE("R2C",'Mapa de Riesgos'!$O$19),"")</f>
        <v/>
      </c>
      <c r="R27" s="68" t="str">
        <f>IF(AND('Mapa de Riesgos'!$Y$20="Media",'Mapa de Riesgos'!$AA$20="Menor"),CONCATENATE("R2C",'Mapa de Riesgos'!$O$20),"")</f>
        <v/>
      </c>
      <c r="S27" s="68" t="str">
        <f>IF(AND('Mapa de Riesgos'!$Y$21="Media",'Mapa de Riesgos'!$AA$21="Menor"),CONCATENATE("R2C",'Mapa de Riesgos'!$O$21),"")</f>
        <v/>
      </c>
      <c r="T27" s="68" t="str">
        <f>IF(AND('Mapa de Riesgos'!$Y$22="Media",'Mapa de Riesgos'!$AA$22="Menor"),CONCATENATE("R2C",'Mapa de Riesgos'!$O$22),"")</f>
        <v/>
      </c>
      <c r="U27" s="69" t="str">
        <f>IF(AND('Mapa de Riesgos'!$Y$23="Media",'Mapa de Riesgos'!$AA$23="Menor"),CONCATENATE("R2C",'Mapa de Riesgos'!$O$23),"")</f>
        <v/>
      </c>
      <c r="V27" s="67" t="str">
        <f>IF(AND('Mapa de Riesgos'!$Y$18="Media",'Mapa de Riesgos'!$AA$18="Moderado"),CONCATENATE("R2C",'Mapa de Riesgos'!$O$18),"")</f>
        <v/>
      </c>
      <c r="W27" s="68" t="str">
        <f>IF(AND('Mapa de Riesgos'!$Y$19="Media",'Mapa de Riesgos'!$AA$19="Moderado"),CONCATENATE("R2C",'Mapa de Riesgos'!$O$19),"")</f>
        <v/>
      </c>
      <c r="X27" s="68" t="str">
        <f>IF(AND('Mapa de Riesgos'!$Y$20="Media",'Mapa de Riesgos'!$AA$20="Moderado"),CONCATENATE("R2C",'Mapa de Riesgos'!$O$20),"")</f>
        <v/>
      </c>
      <c r="Y27" s="68" t="str">
        <f>IF(AND('Mapa de Riesgos'!$Y$21="Media",'Mapa de Riesgos'!$AA$21="Moderado"),CONCATENATE("R2C",'Mapa de Riesgos'!$O$21),"")</f>
        <v/>
      </c>
      <c r="Z27" s="68" t="str">
        <f>IF(AND('Mapa de Riesgos'!$Y$22="Media",'Mapa de Riesgos'!$AA$22="Moderado"),CONCATENATE("R2C",'Mapa de Riesgos'!$O$22),"")</f>
        <v/>
      </c>
      <c r="AA27" s="69" t="str">
        <f>IF(AND('Mapa de Riesgos'!$Y$23="Media",'Mapa de Riesgos'!$AA$23="Moderado"),CONCATENATE("R2C",'Mapa de Riesgos'!$O$23),"")</f>
        <v/>
      </c>
      <c r="AB27" s="52" t="str">
        <f>IF(AND('Mapa de Riesgos'!$Y$18="Media",'Mapa de Riesgos'!$AA$18="Mayor"),CONCATENATE("R2C",'Mapa de Riesgos'!$O$18),"")</f>
        <v/>
      </c>
      <c r="AC27" s="53" t="str">
        <f>IF(AND('Mapa de Riesgos'!$Y$19="Media",'Mapa de Riesgos'!$AA$19="Mayor"),CONCATENATE("R2C",'Mapa de Riesgos'!$O$19),"")</f>
        <v/>
      </c>
      <c r="AD27" s="53" t="str">
        <f>IF(AND('Mapa de Riesgos'!$Y$20="Media",'Mapa de Riesgos'!$AA$20="Mayor"),CONCATENATE("R2C",'Mapa de Riesgos'!$O$20),"")</f>
        <v/>
      </c>
      <c r="AE27" s="53" t="str">
        <f>IF(AND('Mapa de Riesgos'!$Y$21="Media",'Mapa de Riesgos'!$AA$21="Mayor"),CONCATENATE("R2C",'Mapa de Riesgos'!$O$21),"")</f>
        <v/>
      </c>
      <c r="AF27" s="53" t="str">
        <f>IF(AND('Mapa de Riesgos'!$Y$22="Media",'Mapa de Riesgos'!$AA$22="Mayor"),CONCATENATE("R2C",'Mapa de Riesgos'!$O$22),"")</f>
        <v/>
      </c>
      <c r="AG27" s="54" t="str">
        <f>IF(AND('Mapa de Riesgos'!$Y$23="Media",'Mapa de Riesgos'!$AA$23="Mayor"),CONCATENATE("R2C",'Mapa de Riesgos'!$O$23),"")</f>
        <v/>
      </c>
      <c r="AH27" s="55" t="str">
        <f>IF(AND('Mapa de Riesgos'!$Y$18="Media",'Mapa de Riesgos'!$AA$18="Catastrófico"),CONCATENATE("R2C",'Mapa de Riesgos'!$O$18),"")</f>
        <v/>
      </c>
      <c r="AI27" s="56" t="str">
        <f>IF(AND('Mapa de Riesgos'!$Y$19="Media",'Mapa de Riesgos'!$AA$19="Catastrófico"),CONCATENATE("R2C",'Mapa de Riesgos'!$O$19),"")</f>
        <v/>
      </c>
      <c r="AJ27" s="56" t="str">
        <f>IF(AND('Mapa de Riesgos'!$Y$20="Media",'Mapa de Riesgos'!$AA$20="Catastrófico"),CONCATENATE("R2C",'Mapa de Riesgos'!$O$20),"")</f>
        <v/>
      </c>
      <c r="AK27" s="56" t="str">
        <f>IF(AND('Mapa de Riesgos'!$Y$21="Media",'Mapa de Riesgos'!$AA$21="Catastrófico"),CONCATENATE("R2C",'Mapa de Riesgos'!$O$21),"")</f>
        <v/>
      </c>
      <c r="AL27" s="56" t="str">
        <f>IF(AND('Mapa de Riesgos'!$Y$22="Media",'Mapa de Riesgos'!$AA$22="Catastrófico"),CONCATENATE("R2C",'Mapa de Riesgos'!$O$22),"")</f>
        <v/>
      </c>
      <c r="AM27" s="57" t="str">
        <f>IF(AND('Mapa de Riesgos'!$Y$23="Media",'Mapa de Riesgos'!$AA$23="Catastrófico"),CONCATENATE("R2C",'Mapa de Riesgos'!$O$23),"")</f>
        <v/>
      </c>
      <c r="AN27" s="83"/>
      <c r="AO27" s="539"/>
      <c r="AP27" s="540"/>
      <c r="AQ27" s="540"/>
      <c r="AR27" s="540"/>
      <c r="AS27" s="540"/>
      <c r="AT27" s="541"/>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c r="A28" s="83"/>
      <c r="B28" s="411"/>
      <c r="C28" s="411"/>
      <c r="D28" s="412"/>
      <c r="E28" s="510"/>
      <c r="F28" s="509"/>
      <c r="G28" s="509"/>
      <c r="H28" s="509"/>
      <c r="I28" s="525"/>
      <c r="J28" s="67" t="str">
        <f>IF(AND('Mapa de Riesgos'!$Y$24="Media",'Mapa de Riesgos'!$AA$24="Leve"),CONCATENATE("R3C",'Mapa de Riesgos'!$O$24),"")</f>
        <v/>
      </c>
      <c r="K28" s="68" t="str">
        <f>IF(AND('Mapa de Riesgos'!$Y$25="Media",'Mapa de Riesgos'!$AA$25="Leve"),CONCATENATE("R3C",'Mapa de Riesgos'!$O$25),"")</f>
        <v/>
      </c>
      <c r="L28" s="68" t="str">
        <f>IF(AND('Mapa de Riesgos'!$Y$26="Media",'Mapa de Riesgos'!$AA$26="Leve"),CONCATENATE("R3C",'Mapa de Riesgos'!$O$26),"")</f>
        <v/>
      </c>
      <c r="M28" s="68" t="str">
        <f>IF(AND('Mapa de Riesgos'!$Y$27="Media",'Mapa de Riesgos'!$AA$27="Leve"),CONCATENATE("R3C",'Mapa de Riesgos'!$O$27),"")</f>
        <v/>
      </c>
      <c r="N28" s="68" t="str">
        <f>IF(AND('Mapa de Riesgos'!$Y$28="Media",'Mapa de Riesgos'!$AA$28="Leve"),CONCATENATE("R3C",'Mapa de Riesgos'!$O$28),"")</f>
        <v/>
      </c>
      <c r="O28" s="69" t="str">
        <f>IF(AND('Mapa de Riesgos'!$Y$29="Media",'Mapa de Riesgos'!$AA$29="Leve"),CONCATENATE("R3C",'Mapa de Riesgos'!$O$29),"")</f>
        <v/>
      </c>
      <c r="P28" s="67" t="str">
        <f>IF(AND('Mapa de Riesgos'!$Y$24="Media",'Mapa de Riesgos'!$AA$24="Menor"),CONCATENATE("R3C",'Mapa de Riesgos'!$O$24),"")</f>
        <v/>
      </c>
      <c r="Q28" s="68" t="str">
        <f>IF(AND('Mapa de Riesgos'!$Y$25="Media",'Mapa de Riesgos'!$AA$25="Menor"),CONCATENATE("R3C",'Mapa de Riesgos'!$O$25),"")</f>
        <v/>
      </c>
      <c r="R28" s="68" t="str">
        <f>IF(AND('Mapa de Riesgos'!$Y$26="Media",'Mapa de Riesgos'!$AA$26="Menor"),CONCATENATE("R3C",'Mapa de Riesgos'!$O$26),"")</f>
        <v/>
      </c>
      <c r="S28" s="68" t="str">
        <f>IF(AND('Mapa de Riesgos'!$Y$27="Media",'Mapa de Riesgos'!$AA$27="Menor"),CONCATENATE("R3C",'Mapa de Riesgos'!$O$27),"")</f>
        <v/>
      </c>
      <c r="T28" s="68" t="str">
        <f>IF(AND('Mapa de Riesgos'!$Y$28="Media",'Mapa de Riesgos'!$AA$28="Menor"),CONCATENATE("R3C",'Mapa de Riesgos'!$O$28),"")</f>
        <v/>
      </c>
      <c r="U28" s="69" t="str">
        <f>IF(AND('Mapa de Riesgos'!$Y$29="Media",'Mapa de Riesgos'!$AA$29="Menor"),CONCATENATE("R3C",'Mapa de Riesgos'!$O$29),"")</f>
        <v/>
      </c>
      <c r="V28" s="67" t="str">
        <f>IF(AND('Mapa de Riesgos'!$Y$24="Media",'Mapa de Riesgos'!$AA$24="Moderado"),CONCATENATE("R3C",'Mapa de Riesgos'!$O$24),"")</f>
        <v/>
      </c>
      <c r="W28" s="68" t="str">
        <f>IF(AND('Mapa de Riesgos'!$Y$25="Media",'Mapa de Riesgos'!$AA$25="Moderado"),CONCATENATE("R3C",'Mapa de Riesgos'!$O$25),"")</f>
        <v/>
      </c>
      <c r="X28" s="68" t="str">
        <f>IF(AND('Mapa de Riesgos'!$Y$26="Media",'Mapa de Riesgos'!$AA$26="Moderado"),CONCATENATE("R3C",'Mapa de Riesgos'!$O$26),"")</f>
        <v/>
      </c>
      <c r="Y28" s="68" t="str">
        <f>IF(AND('Mapa de Riesgos'!$Y$27="Media",'Mapa de Riesgos'!$AA$27="Moderado"),CONCATENATE("R3C",'Mapa de Riesgos'!$O$27),"")</f>
        <v/>
      </c>
      <c r="Z28" s="68" t="str">
        <f>IF(AND('Mapa de Riesgos'!$Y$28="Media",'Mapa de Riesgos'!$AA$28="Moderado"),CONCATENATE("R3C",'Mapa de Riesgos'!$O$28),"")</f>
        <v/>
      </c>
      <c r="AA28" s="69" t="str">
        <f>IF(AND('Mapa de Riesgos'!$Y$29="Media",'Mapa de Riesgos'!$AA$29="Moderado"),CONCATENATE("R3C",'Mapa de Riesgos'!$O$29),"")</f>
        <v/>
      </c>
      <c r="AB28" s="52" t="str">
        <f>IF(AND('Mapa de Riesgos'!$Y$24="Media",'Mapa de Riesgos'!$AA$24="Mayor"),CONCATENATE("R3C",'Mapa de Riesgos'!$O$24),"")</f>
        <v/>
      </c>
      <c r="AC28" s="53" t="str">
        <f>IF(AND('Mapa de Riesgos'!$Y$25="Media",'Mapa de Riesgos'!$AA$25="Mayor"),CONCATENATE("R3C",'Mapa de Riesgos'!$O$25),"")</f>
        <v/>
      </c>
      <c r="AD28" s="53" t="str">
        <f>IF(AND('Mapa de Riesgos'!$Y$26="Media",'Mapa de Riesgos'!$AA$26="Mayor"),CONCATENATE("R3C",'Mapa de Riesgos'!$O$26),"")</f>
        <v/>
      </c>
      <c r="AE28" s="53" t="str">
        <f>IF(AND('Mapa de Riesgos'!$Y$27="Media",'Mapa de Riesgos'!$AA$27="Mayor"),CONCATENATE("R3C",'Mapa de Riesgos'!$O$27),"")</f>
        <v/>
      </c>
      <c r="AF28" s="53" t="str">
        <f>IF(AND('Mapa de Riesgos'!$Y$28="Media",'Mapa de Riesgos'!$AA$28="Mayor"),CONCATENATE("R3C",'Mapa de Riesgos'!$O$28),"")</f>
        <v/>
      </c>
      <c r="AG28" s="54" t="str">
        <f>IF(AND('Mapa de Riesgos'!$Y$29="Media",'Mapa de Riesgos'!$AA$29="Mayor"),CONCATENATE("R3C",'Mapa de Riesgos'!$O$29),"")</f>
        <v/>
      </c>
      <c r="AH28" s="55" t="str">
        <f>IF(AND('Mapa de Riesgos'!$Y$24="Media",'Mapa de Riesgos'!$AA$24="Catastrófico"),CONCATENATE("R3C",'Mapa de Riesgos'!$O$24),"")</f>
        <v/>
      </c>
      <c r="AI28" s="56" t="str">
        <f>IF(AND('Mapa de Riesgos'!$Y$25="Media",'Mapa de Riesgos'!$AA$25="Catastrófico"),CONCATENATE("R3C",'Mapa de Riesgos'!$O$25),"")</f>
        <v/>
      </c>
      <c r="AJ28" s="56" t="str">
        <f>IF(AND('Mapa de Riesgos'!$Y$26="Media",'Mapa de Riesgos'!$AA$26="Catastrófico"),CONCATENATE("R3C",'Mapa de Riesgos'!$O$26),"")</f>
        <v/>
      </c>
      <c r="AK28" s="56" t="str">
        <f>IF(AND('Mapa de Riesgos'!$Y$27="Media",'Mapa de Riesgos'!$AA$27="Catastrófico"),CONCATENATE("R3C",'Mapa de Riesgos'!$O$27),"")</f>
        <v/>
      </c>
      <c r="AL28" s="56" t="str">
        <f>IF(AND('Mapa de Riesgos'!$Y$28="Media",'Mapa de Riesgos'!$AA$28="Catastrófico"),CONCATENATE("R3C",'Mapa de Riesgos'!$O$28),"")</f>
        <v/>
      </c>
      <c r="AM28" s="57" t="str">
        <f>IF(AND('Mapa de Riesgos'!$Y$29="Media",'Mapa de Riesgos'!$AA$29="Catastrófico"),CONCATENATE("R3C",'Mapa de Riesgos'!$O$29),"")</f>
        <v/>
      </c>
      <c r="AN28" s="83"/>
      <c r="AO28" s="539"/>
      <c r="AP28" s="540"/>
      <c r="AQ28" s="540"/>
      <c r="AR28" s="540"/>
      <c r="AS28" s="540"/>
      <c r="AT28" s="541"/>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c r="A29" s="83"/>
      <c r="B29" s="411"/>
      <c r="C29" s="411"/>
      <c r="D29" s="412"/>
      <c r="E29" s="510"/>
      <c r="F29" s="509"/>
      <c r="G29" s="509"/>
      <c r="H29" s="509"/>
      <c r="I29" s="525"/>
      <c r="J29" s="67" t="str">
        <f>IF(AND('Mapa de Riesgos'!$Y$30="Media",'Mapa de Riesgos'!$AA$30="Leve"),CONCATENATE("R4C",'Mapa de Riesgos'!$O$30),"")</f>
        <v/>
      </c>
      <c r="K29" s="68" t="str">
        <f>IF(AND('Mapa de Riesgos'!$Y$31="Media",'Mapa de Riesgos'!$AA$31="Leve"),CONCATENATE("R4C",'Mapa de Riesgos'!$O$31),"")</f>
        <v/>
      </c>
      <c r="L29" s="68" t="str">
        <f>IF(AND('Mapa de Riesgos'!$Y$32="Media",'Mapa de Riesgos'!$AA$32="Leve"),CONCATENATE("R4C",'Mapa de Riesgos'!$O$32),"")</f>
        <v/>
      </c>
      <c r="M29" s="68" t="str">
        <f>IF(AND('Mapa de Riesgos'!$Y$33="Media",'Mapa de Riesgos'!$AA$33="Leve"),CONCATENATE("R4C",'Mapa de Riesgos'!$O$33),"")</f>
        <v/>
      </c>
      <c r="N29" s="68" t="str">
        <f>IF(AND('Mapa de Riesgos'!$Y$34="Media",'Mapa de Riesgos'!$AA$34="Leve"),CONCATENATE("R4C",'Mapa de Riesgos'!$O$34),"")</f>
        <v/>
      </c>
      <c r="O29" s="69" t="str">
        <f>IF(AND('Mapa de Riesgos'!$Y$35="Media",'Mapa de Riesgos'!$AA$35="Leve"),CONCATENATE("R4C",'Mapa de Riesgos'!$O$35),"")</f>
        <v/>
      </c>
      <c r="P29" s="67" t="str">
        <f>IF(AND('Mapa de Riesgos'!$Y$30="Media",'Mapa de Riesgos'!$AA$30="Menor"),CONCATENATE("R4C",'Mapa de Riesgos'!$O$30),"")</f>
        <v/>
      </c>
      <c r="Q29" s="68" t="str">
        <f>IF(AND('Mapa de Riesgos'!$Y$31="Media",'Mapa de Riesgos'!$AA$31="Menor"),CONCATENATE("R4C",'Mapa de Riesgos'!$O$31),"")</f>
        <v/>
      </c>
      <c r="R29" s="68" t="str">
        <f>IF(AND('Mapa de Riesgos'!$Y$32="Media",'Mapa de Riesgos'!$AA$32="Menor"),CONCATENATE("R4C",'Mapa de Riesgos'!$O$32),"")</f>
        <v/>
      </c>
      <c r="S29" s="68" t="str">
        <f>IF(AND('Mapa de Riesgos'!$Y$33="Media",'Mapa de Riesgos'!$AA$33="Menor"),CONCATENATE("R4C",'Mapa de Riesgos'!$O$33),"")</f>
        <v/>
      </c>
      <c r="T29" s="68" t="str">
        <f>IF(AND('Mapa de Riesgos'!$Y$34="Media",'Mapa de Riesgos'!$AA$34="Menor"),CONCATENATE("R4C",'Mapa de Riesgos'!$O$34),"")</f>
        <v/>
      </c>
      <c r="U29" s="69" t="str">
        <f>IF(AND('Mapa de Riesgos'!$Y$35="Media",'Mapa de Riesgos'!$AA$35="Menor"),CONCATENATE("R4C",'Mapa de Riesgos'!$O$35),"")</f>
        <v/>
      </c>
      <c r="V29" s="67" t="str">
        <f>IF(AND('Mapa de Riesgos'!$Y$30="Media",'Mapa de Riesgos'!$AA$30="Moderado"),CONCATENATE("R4C",'Mapa de Riesgos'!$O$30),"")</f>
        <v/>
      </c>
      <c r="W29" s="68" t="str">
        <f>IF(AND('Mapa de Riesgos'!$Y$31="Media",'Mapa de Riesgos'!$AA$31="Moderado"),CONCATENATE("R4C",'Mapa de Riesgos'!$O$31),"")</f>
        <v/>
      </c>
      <c r="X29" s="68" t="str">
        <f>IF(AND('Mapa de Riesgos'!$Y$32="Media",'Mapa de Riesgos'!$AA$32="Moderado"),CONCATENATE("R4C",'Mapa de Riesgos'!$O$32),"")</f>
        <v/>
      </c>
      <c r="Y29" s="68" t="str">
        <f>IF(AND('Mapa de Riesgos'!$Y$33="Media",'Mapa de Riesgos'!$AA$33="Moderado"),CONCATENATE("R4C",'Mapa de Riesgos'!$O$33),"")</f>
        <v/>
      </c>
      <c r="Z29" s="68" t="str">
        <f>IF(AND('Mapa de Riesgos'!$Y$34="Media",'Mapa de Riesgos'!$AA$34="Moderado"),CONCATENATE("R4C",'Mapa de Riesgos'!$O$34),"")</f>
        <v/>
      </c>
      <c r="AA29" s="69" t="str">
        <f>IF(AND('Mapa de Riesgos'!$Y$35="Media",'Mapa de Riesgos'!$AA$35="Moderado"),CONCATENATE("R4C",'Mapa de Riesgos'!$O$35),"")</f>
        <v/>
      </c>
      <c r="AB29" s="52" t="str">
        <f>IF(AND('Mapa de Riesgos'!$Y$30="Media",'Mapa de Riesgos'!$AA$30="Mayor"),CONCATENATE("R4C",'Mapa de Riesgos'!$O$30),"")</f>
        <v/>
      </c>
      <c r="AC29" s="53" t="str">
        <f>IF(AND('Mapa de Riesgos'!$Y$31="Media",'Mapa de Riesgos'!$AA$31="Mayor"),CONCATENATE("R4C",'Mapa de Riesgos'!$O$31),"")</f>
        <v/>
      </c>
      <c r="AD29" s="53" t="str">
        <f>IF(AND('Mapa de Riesgos'!$Y$32="Media",'Mapa de Riesgos'!$AA$32="Mayor"),CONCATENATE("R4C",'Mapa de Riesgos'!$O$32),"")</f>
        <v/>
      </c>
      <c r="AE29" s="53" t="str">
        <f>IF(AND('Mapa de Riesgos'!$Y$33="Media",'Mapa de Riesgos'!$AA$33="Mayor"),CONCATENATE("R4C",'Mapa de Riesgos'!$O$33),"")</f>
        <v/>
      </c>
      <c r="AF29" s="53" t="str">
        <f>IF(AND('Mapa de Riesgos'!$Y$34="Media",'Mapa de Riesgos'!$AA$34="Mayor"),CONCATENATE("R4C",'Mapa de Riesgos'!$O$34),"")</f>
        <v/>
      </c>
      <c r="AG29" s="54" t="str">
        <f>IF(AND('Mapa de Riesgos'!$Y$35="Media",'Mapa de Riesgos'!$AA$35="Mayor"),CONCATENATE("R4C",'Mapa de Riesgos'!$O$35),"")</f>
        <v/>
      </c>
      <c r="AH29" s="55" t="str">
        <f>IF(AND('Mapa de Riesgos'!$Y$30="Media",'Mapa de Riesgos'!$AA$30="Catastrófico"),CONCATENATE("R4C",'Mapa de Riesgos'!$O$30),"")</f>
        <v/>
      </c>
      <c r="AI29" s="56" t="str">
        <f>IF(AND('Mapa de Riesgos'!$Y$31="Media",'Mapa de Riesgos'!$AA$31="Catastrófico"),CONCATENATE("R4C",'Mapa de Riesgos'!$O$31),"")</f>
        <v/>
      </c>
      <c r="AJ29" s="56" t="str">
        <f>IF(AND('Mapa de Riesgos'!$Y$32="Media",'Mapa de Riesgos'!$AA$32="Catastrófico"),CONCATENATE("R4C",'Mapa de Riesgos'!$O$32),"")</f>
        <v/>
      </c>
      <c r="AK29" s="56" t="str">
        <f>IF(AND('Mapa de Riesgos'!$Y$33="Media",'Mapa de Riesgos'!$AA$33="Catastrófico"),CONCATENATE("R4C",'Mapa de Riesgos'!$O$33),"")</f>
        <v/>
      </c>
      <c r="AL29" s="56" t="str">
        <f>IF(AND('Mapa de Riesgos'!$Y$34="Media",'Mapa de Riesgos'!$AA$34="Catastrófico"),CONCATENATE("R4C",'Mapa de Riesgos'!$O$34),"")</f>
        <v/>
      </c>
      <c r="AM29" s="57" t="str">
        <f>IF(AND('Mapa de Riesgos'!$Y$35="Media",'Mapa de Riesgos'!$AA$35="Catastrófico"),CONCATENATE("R4C",'Mapa de Riesgos'!$O$35),"")</f>
        <v/>
      </c>
      <c r="AN29" s="83"/>
      <c r="AO29" s="539"/>
      <c r="AP29" s="540"/>
      <c r="AQ29" s="540"/>
      <c r="AR29" s="540"/>
      <c r="AS29" s="540"/>
      <c r="AT29" s="541"/>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c r="A30" s="83"/>
      <c r="B30" s="411"/>
      <c r="C30" s="411"/>
      <c r="D30" s="412"/>
      <c r="E30" s="510"/>
      <c r="F30" s="509"/>
      <c r="G30" s="509"/>
      <c r="H30" s="509"/>
      <c r="I30" s="525"/>
      <c r="J30" s="67" t="str">
        <f>IF(AND('Mapa de Riesgos'!$Y$36="Media",'Mapa de Riesgos'!$AA$36="Leve"),CONCATENATE("R5C",'Mapa de Riesgos'!$O$36),"")</f>
        <v/>
      </c>
      <c r="K30" s="68" t="str">
        <f>IF(AND('Mapa de Riesgos'!$Y$37="Media",'Mapa de Riesgos'!$AA$37="Leve"),CONCATENATE("R5C",'Mapa de Riesgos'!$O$37),"")</f>
        <v/>
      </c>
      <c r="L30" s="68" t="str">
        <f>IF(AND('Mapa de Riesgos'!$Y$38="Media",'Mapa de Riesgos'!$AA$38="Leve"),CONCATENATE("R5C",'Mapa de Riesgos'!$O$38),"")</f>
        <v/>
      </c>
      <c r="M30" s="68" t="str">
        <f>IF(AND('Mapa de Riesgos'!$Y$39="Media",'Mapa de Riesgos'!$AA$39="Leve"),CONCATENATE("R5C",'Mapa de Riesgos'!$O$39),"")</f>
        <v/>
      </c>
      <c r="N30" s="68" t="str">
        <f>IF(AND('Mapa de Riesgos'!$Y$40="Media",'Mapa de Riesgos'!$AA$40="Leve"),CONCATENATE("R5C",'Mapa de Riesgos'!$O$40),"")</f>
        <v/>
      </c>
      <c r="O30" s="69" t="str">
        <f>IF(AND('Mapa de Riesgos'!$Y$41="Media",'Mapa de Riesgos'!$AA$41="Leve"),CONCATENATE("R5C",'Mapa de Riesgos'!$O$41),"")</f>
        <v/>
      </c>
      <c r="P30" s="67" t="str">
        <f>IF(AND('Mapa de Riesgos'!$Y$36="Media",'Mapa de Riesgos'!$AA$36="Menor"),CONCATENATE("R5C",'Mapa de Riesgos'!$O$36),"")</f>
        <v/>
      </c>
      <c r="Q30" s="68" t="str">
        <f>IF(AND('Mapa de Riesgos'!$Y$37="Media",'Mapa de Riesgos'!$AA$37="Menor"),CONCATENATE("R5C",'Mapa de Riesgos'!$O$37),"")</f>
        <v/>
      </c>
      <c r="R30" s="68" t="str">
        <f>IF(AND('Mapa de Riesgos'!$Y$38="Media",'Mapa de Riesgos'!$AA$38="Menor"),CONCATENATE("R5C",'Mapa de Riesgos'!$O$38),"")</f>
        <v/>
      </c>
      <c r="S30" s="68" t="str">
        <f>IF(AND('Mapa de Riesgos'!$Y$39="Media",'Mapa de Riesgos'!$AA$39="Menor"),CONCATENATE("R5C",'Mapa de Riesgos'!$O$39),"")</f>
        <v/>
      </c>
      <c r="T30" s="68" t="str">
        <f>IF(AND('Mapa de Riesgos'!$Y$40="Media",'Mapa de Riesgos'!$AA$40="Menor"),CONCATENATE("R5C",'Mapa de Riesgos'!$O$40),"")</f>
        <v/>
      </c>
      <c r="U30" s="69" t="str">
        <f>IF(AND('Mapa de Riesgos'!$Y$41="Media",'Mapa de Riesgos'!$AA$41="Menor"),CONCATENATE("R5C",'Mapa de Riesgos'!$O$41),"")</f>
        <v/>
      </c>
      <c r="V30" s="67" t="str">
        <f>IF(AND('Mapa de Riesgos'!$Y$36="Media",'Mapa de Riesgos'!$AA$36="Moderado"),CONCATENATE("R5C",'Mapa de Riesgos'!$O$36),"")</f>
        <v/>
      </c>
      <c r="W30" s="68" t="str">
        <f>IF(AND('Mapa de Riesgos'!$Y$37="Media",'Mapa de Riesgos'!$AA$37="Moderado"),CONCATENATE("R5C",'Mapa de Riesgos'!$O$37),"")</f>
        <v/>
      </c>
      <c r="X30" s="68" t="str">
        <f>IF(AND('Mapa de Riesgos'!$Y$38="Media",'Mapa de Riesgos'!$AA$38="Moderado"),CONCATENATE("R5C",'Mapa de Riesgos'!$O$38),"")</f>
        <v/>
      </c>
      <c r="Y30" s="68" t="str">
        <f>IF(AND('Mapa de Riesgos'!$Y$39="Media",'Mapa de Riesgos'!$AA$39="Moderado"),CONCATENATE("R5C",'Mapa de Riesgos'!$O$39),"")</f>
        <v/>
      </c>
      <c r="Z30" s="68" t="str">
        <f>IF(AND('Mapa de Riesgos'!$Y$40="Media",'Mapa de Riesgos'!$AA$40="Moderado"),CONCATENATE("R5C",'Mapa de Riesgos'!$O$40),"")</f>
        <v/>
      </c>
      <c r="AA30" s="69" t="str">
        <f>IF(AND('Mapa de Riesgos'!$Y$41="Media",'Mapa de Riesgos'!$AA$41="Moderado"),CONCATENATE("R5C",'Mapa de Riesgos'!$O$41),"")</f>
        <v/>
      </c>
      <c r="AB30" s="52" t="str">
        <f>IF(AND('Mapa de Riesgos'!$Y$36="Media",'Mapa de Riesgos'!$AA$36="Mayor"),CONCATENATE("R5C",'Mapa de Riesgos'!$O$36),"")</f>
        <v/>
      </c>
      <c r="AC30" s="53" t="str">
        <f>IF(AND('Mapa de Riesgos'!$Y$37="Media",'Mapa de Riesgos'!$AA$37="Mayor"),CONCATENATE("R5C",'Mapa de Riesgos'!$O$37),"")</f>
        <v/>
      </c>
      <c r="AD30" s="53" t="str">
        <f>IF(AND('Mapa de Riesgos'!$Y$38="Media",'Mapa de Riesgos'!$AA$38="Mayor"),CONCATENATE("R5C",'Mapa de Riesgos'!$O$38),"")</f>
        <v/>
      </c>
      <c r="AE30" s="53" t="str">
        <f>IF(AND('Mapa de Riesgos'!$Y$39="Media",'Mapa de Riesgos'!$AA$39="Mayor"),CONCATENATE("R5C",'Mapa de Riesgos'!$O$39),"")</f>
        <v/>
      </c>
      <c r="AF30" s="53" t="str">
        <f>IF(AND('Mapa de Riesgos'!$Y$40="Media",'Mapa de Riesgos'!$AA$40="Mayor"),CONCATENATE("R5C",'Mapa de Riesgos'!$O$40),"")</f>
        <v/>
      </c>
      <c r="AG30" s="54" t="str">
        <f>IF(AND('Mapa de Riesgos'!$Y$41="Media",'Mapa de Riesgos'!$AA$41="Mayor"),CONCATENATE("R5C",'Mapa de Riesgos'!$O$41),"")</f>
        <v/>
      </c>
      <c r="AH30" s="55" t="str">
        <f>IF(AND('Mapa de Riesgos'!$Y$36="Media",'Mapa de Riesgos'!$AA$36="Catastrófico"),CONCATENATE("R5C",'Mapa de Riesgos'!$O$36),"")</f>
        <v/>
      </c>
      <c r="AI30" s="56" t="str">
        <f>IF(AND('Mapa de Riesgos'!$Y$37="Media",'Mapa de Riesgos'!$AA$37="Catastrófico"),CONCATENATE("R5C",'Mapa de Riesgos'!$O$37),"")</f>
        <v/>
      </c>
      <c r="AJ30" s="56" t="str">
        <f>IF(AND('Mapa de Riesgos'!$Y$38="Media",'Mapa de Riesgos'!$AA$38="Catastrófico"),CONCATENATE("R5C",'Mapa de Riesgos'!$O$38),"")</f>
        <v/>
      </c>
      <c r="AK30" s="56" t="str">
        <f>IF(AND('Mapa de Riesgos'!$Y$39="Media",'Mapa de Riesgos'!$AA$39="Catastrófico"),CONCATENATE("R5C",'Mapa de Riesgos'!$O$39),"")</f>
        <v/>
      </c>
      <c r="AL30" s="56" t="str">
        <f>IF(AND('Mapa de Riesgos'!$Y$40="Media",'Mapa de Riesgos'!$AA$40="Catastrófico"),CONCATENATE("R5C",'Mapa de Riesgos'!$O$40),"")</f>
        <v/>
      </c>
      <c r="AM30" s="57" t="str">
        <f>IF(AND('Mapa de Riesgos'!$Y$41="Media",'Mapa de Riesgos'!$AA$41="Catastrófico"),CONCATENATE("R5C",'Mapa de Riesgos'!$O$41),"")</f>
        <v/>
      </c>
      <c r="AN30" s="83"/>
      <c r="AO30" s="539"/>
      <c r="AP30" s="540"/>
      <c r="AQ30" s="540"/>
      <c r="AR30" s="540"/>
      <c r="AS30" s="540"/>
      <c r="AT30" s="541"/>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c r="A31" s="83"/>
      <c r="B31" s="411"/>
      <c r="C31" s="411"/>
      <c r="D31" s="412"/>
      <c r="E31" s="510"/>
      <c r="F31" s="509"/>
      <c r="G31" s="509"/>
      <c r="H31" s="509"/>
      <c r="I31" s="525"/>
      <c r="J31" s="67" t="str">
        <f>IF(AND('Mapa de Riesgos'!$Y$42="Media",'Mapa de Riesgos'!$AA$42="Leve"),CONCATENATE("R6C",'Mapa de Riesgos'!$O$42),"")</f>
        <v/>
      </c>
      <c r="K31" s="68" t="str">
        <f>IF(AND('Mapa de Riesgos'!$Y$43="Media",'Mapa de Riesgos'!$AA$43="Leve"),CONCATENATE("R6C",'Mapa de Riesgos'!$O$43),"")</f>
        <v/>
      </c>
      <c r="L31" s="68" t="str">
        <f>IF(AND('Mapa de Riesgos'!$Y$44="Media",'Mapa de Riesgos'!$AA$44="Leve"),CONCATENATE("R6C",'Mapa de Riesgos'!$O$44),"")</f>
        <v/>
      </c>
      <c r="M31" s="68" t="str">
        <f>IF(AND('Mapa de Riesgos'!$Y$45="Media",'Mapa de Riesgos'!$AA$45="Leve"),CONCATENATE("R6C",'Mapa de Riesgos'!$O$45),"")</f>
        <v/>
      </c>
      <c r="N31" s="68" t="str">
        <f>IF(AND('Mapa de Riesgos'!$Y$46="Media",'Mapa de Riesgos'!$AA$46="Leve"),CONCATENATE("R6C",'Mapa de Riesgos'!$O$46),"")</f>
        <v/>
      </c>
      <c r="O31" s="69" t="str">
        <f>IF(AND('Mapa de Riesgos'!$Y$47="Media",'Mapa de Riesgos'!$AA$47="Leve"),CONCATENATE("R6C",'Mapa de Riesgos'!$O$47),"")</f>
        <v/>
      </c>
      <c r="P31" s="67" t="str">
        <f>IF(AND('Mapa de Riesgos'!$Y$42="Media",'Mapa de Riesgos'!$AA$42="Menor"),CONCATENATE("R6C",'Mapa de Riesgos'!$O$42),"")</f>
        <v/>
      </c>
      <c r="Q31" s="68" t="str">
        <f>IF(AND('Mapa de Riesgos'!$Y$43="Media",'Mapa de Riesgos'!$AA$43="Menor"),CONCATENATE("R6C",'Mapa de Riesgos'!$O$43),"")</f>
        <v/>
      </c>
      <c r="R31" s="68" t="str">
        <f>IF(AND('Mapa de Riesgos'!$Y$44="Media",'Mapa de Riesgos'!$AA$44="Menor"),CONCATENATE("R6C",'Mapa de Riesgos'!$O$44),"")</f>
        <v/>
      </c>
      <c r="S31" s="68" t="str">
        <f>IF(AND('Mapa de Riesgos'!$Y$45="Media",'Mapa de Riesgos'!$AA$45="Menor"),CONCATENATE("R6C",'Mapa de Riesgos'!$O$45),"")</f>
        <v/>
      </c>
      <c r="T31" s="68" t="str">
        <f>IF(AND('Mapa de Riesgos'!$Y$46="Media",'Mapa de Riesgos'!$AA$46="Menor"),CONCATENATE("R6C",'Mapa de Riesgos'!$O$46),"")</f>
        <v/>
      </c>
      <c r="U31" s="69" t="str">
        <f>IF(AND('Mapa de Riesgos'!$Y$47="Media",'Mapa de Riesgos'!$AA$47="Menor"),CONCATENATE("R6C",'Mapa de Riesgos'!$O$47),"")</f>
        <v/>
      </c>
      <c r="V31" s="67" t="str">
        <f>IF(AND('Mapa de Riesgos'!$Y$42="Media",'Mapa de Riesgos'!$AA$42="Moderado"),CONCATENATE("R6C",'Mapa de Riesgos'!$O$42),"")</f>
        <v/>
      </c>
      <c r="W31" s="68" t="str">
        <f>IF(AND('Mapa de Riesgos'!$Y$43="Media",'Mapa de Riesgos'!$AA$43="Moderado"),CONCATENATE("R6C",'Mapa de Riesgos'!$O$43),"")</f>
        <v/>
      </c>
      <c r="X31" s="68" t="str">
        <f>IF(AND('Mapa de Riesgos'!$Y$44="Media",'Mapa de Riesgos'!$AA$44="Moderado"),CONCATENATE("R6C",'Mapa de Riesgos'!$O$44),"")</f>
        <v/>
      </c>
      <c r="Y31" s="68" t="str">
        <f>IF(AND('Mapa de Riesgos'!$Y$45="Media",'Mapa de Riesgos'!$AA$45="Moderado"),CONCATENATE("R6C",'Mapa de Riesgos'!$O$45),"")</f>
        <v/>
      </c>
      <c r="Z31" s="68" t="str">
        <f>IF(AND('Mapa de Riesgos'!$Y$46="Media",'Mapa de Riesgos'!$AA$46="Moderado"),CONCATENATE("R6C",'Mapa de Riesgos'!$O$46),"")</f>
        <v/>
      </c>
      <c r="AA31" s="69" t="str">
        <f>IF(AND('Mapa de Riesgos'!$Y$47="Media",'Mapa de Riesgos'!$AA$47="Moderado"),CONCATENATE("R6C",'Mapa de Riesgos'!$O$47),"")</f>
        <v/>
      </c>
      <c r="AB31" s="52" t="str">
        <f>IF(AND('Mapa de Riesgos'!$Y$42="Media",'Mapa de Riesgos'!$AA$42="Mayor"),CONCATENATE("R6C",'Mapa de Riesgos'!$O$42),"")</f>
        <v/>
      </c>
      <c r="AC31" s="53" t="str">
        <f>IF(AND('Mapa de Riesgos'!$Y$43="Media",'Mapa de Riesgos'!$AA$43="Mayor"),CONCATENATE("R6C",'Mapa de Riesgos'!$O$43),"")</f>
        <v/>
      </c>
      <c r="AD31" s="53" t="str">
        <f>IF(AND('Mapa de Riesgos'!$Y$44="Media",'Mapa de Riesgos'!$AA$44="Mayor"),CONCATENATE("R6C",'Mapa de Riesgos'!$O$44),"")</f>
        <v/>
      </c>
      <c r="AE31" s="53" t="str">
        <f>IF(AND('Mapa de Riesgos'!$Y$45="Media",'Mapa de Riesgos'!$AA$45="Mayor"),CONCATENATE("R6C",'Mapa de Riesgos'!$O$45),"")</f>
        <v/>
      </c>
      <c r="AF31" s="53" t="str">
        <f>IF(AND('Mapa de Riesgos'!$Y$46="Media",'Mapa de Riesgos'!$AA$46="Mayor"),CONCATENATE("R6C",'Mapa de Riesgos'!$O$46),"")</f>
        <v/>
      </c>
      <c r="AG31" s="54" t="str">
        <f>IF(AND('Mapa de Riesgos'!$Y$47="Media",'Mapa de Riesgos'!$AA$47="Mayor"),CONCATENATE("R6C",'Mapa de Riesgos'!$O$47),"")</f>
        <v/>
      </c>
      <c r="AH31" s="55" t="str">
        <f>IF(AND('Mapa de Riesgos'!$Y$42="Media",'Mapa de Riesgos'!$AA$42="Catastrófico"),CONCATENATE("R6C",'Mapa de Riesgos'!$O$42),"")</f>
        <v/>
      </c>
      <c r="AI31" s="56" t="str">
        <f>IF(AND('Mapa de Riesgos'!$Y$43="Media",'Mapa de Riesgos'!$AA$43="Catastrófico"),CONCATENATE("R6C",'Mapa de Riesgos'!$O$43),"")</f>
        <v/>
      </c>
      <c r="AJ31" s="56" t="str">
        <f>IF(AND('Mapa de Riesgos'!$Y$44="Media",'Mapa de Riesgos'!$AA$44="Catastrófico"),CONCATENATE("R6C",'Mapa de Riesgos'!$O$44),"")</f>
        <v/>
      </c>
      <c r="AK31" s="56" t="str">
        <f>IF(AND('Mapa de Riesgos'!$Y$45="Media",'Mapa de Riesgos'!$AA$45="Catastrófico"),CONCATENATE("R6C",'Mapa de Riesgos'!$O$45),"")</f>
        <v/>
      </c>
      <c r="AL31" s="56" t="str">
        <f>IF(AND('Mapa de Riesgos'!$Y$46="Media",'Mapa de Riesgos'!$AA$46="Catastrófico"),CONCATENATE("R6C",'Mapa de Riesgos'!$O$46),"")</f>
        <v/>
      </c>
      <c r="AM31" s="57" t="str">
        <f>IF(AND('Mapa de Riesgos'!$Y$47="Media",'Mapa de Riesgos'!$AA$47="Catastrófico"),CONCATENATE("R6C",'Mapa de Riesgos'!$O$47),"")</f>
        <v/>
      </c>
      <c r="AN31" s="83"/>
      <c r="AO31" s="539"/>
      <c r="AP31" s="540"/>
      <c r="AQ31" s="540"/>
      <c r="AR31" s="540"/>
      <c r="AS31" s="540"/>
      <c r="AT31" s="541"/>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c r="A32" s="83"/>
      <c r="B32" s="411"/>
      <c r="C32" s="411"/>
      <c r="D32" s="412"/>
      <c r="E32" s="510"/>
      <c r="F32" s="509"/>
      <c r="G32" s="509"/>
      <c r="H32" s="509"/>
      <c r="I32" s="525"/>
      <c r="J32" s="67" t="str">
        <f>IF(AND('Mapa de Riesgos'!$Y$48="Media",'Mapa de Riesgos'!$AA$48="Leve"),CONCATENATE("R7C",'Mapa de Riesgos'!$O$48),"")</f>
        <v/>
      </c>
      <c r="K32" s="68" t="str">
        <f>IF(AND('Mapa de Riesgos'!$Y$49="Media",'Mapa de Riesgos'!$AA$49="Leve"),CONCATENATE("R7C",'Mapa de Riesgos'!$O$49),"")</f>
        <v/>
      </c>
      <c r="L32" s="68" t="str">
        <f>IF(AND('Mapa de Riesgos'!$Y$50="Media",'Mapa de Riesgos'!$AA$50="Leve"),CONCATENATE("R7C",'Mapa de Riesgos'!$O$50),"")</f>
        <v/>
      </c>
      <c r="M32" s="68" t="str">
        <f>IF(AND('Mapa de Riesgos'!$Y$51="Media",'Mapa de Riesgos'!$AA$51="Leve"),CONCATENATE("R7C",'Mapa de Riesgos'!$O$51),"")</f>
        <v/>
      </c>
      <c r="N32" s="68" t="str">
        <f>IF(AND('Mapa de Riesgos'!$Y$52="Media",'Mapa de Riesgos'!$AA$52="Leve"),CONCATENATE("R7C",'Mapa de Riesgos'!$O$52),"")</f>
        <v/>
      </c>
      <c r="O32" s="69" t="str">
        <f>IF(AND('Mapa de Riesgos'!$Y$53="Media",'Mapa de Riesgos'!$AA$53="Leve"),CONCATENATE("R7C",'Mapa de Riesgos'!$O$53),"")</f>
        <v/>
      </c>
      <c r="P32" s="67" t="str">
        <f>IF(AND('Mapa de Riesgos'!$Y$48="Media",'Mapa de Riesgos'!$AA$48="Menor"),CONCATENATE("R7C",'Mapa de Riesgos'!$O$48),"")</f>
        <v/>
      </c>
      <c r="Q32" s="68" t="str">
        <f>IF(AND('Mapa de Riesgos'!$Y$49="Media",'Mapa de Riesgos'!$AA$49="Menor"),CONCATENATE("R7C",'Mapa de Riesgos'!$O$49),"")</f>
        <v/>
      </c>
      <c r="R32" s="68" t="str">
        <f>IF(AND('Mapa de Riesgos'!$Y$50="Media",'Mapa de Riesgos'!$AA$50="Menor"),CONCATENATE("R7C",'Mapa de Riesgos'!$O$50),"")</f>
        <v/>
      </c>
      <c r="S32" s="68" t="str">
        <f>IF(AND('Mapa de Riesgos'!$Y$51="Media",'Mapa de Riesgos'!$AA$51="Menor"),CONCATENATE("R7C",'Mapa de Riesgos'!$O$51),"")</f>
        <v/>
      </c>
      <c r="T32" s="68" t="str">
        <f>IF(AND('Mapa de Riesgos'!$Y$52="Media",'Mapa de Riesgos'!$AA$52="Menor"),CONCATENATE("R7C",'Mapa de Riesgos'!$O$52),"")</f>
        <v/>
      </c>
      <c r="U32" s="69" t="str">
        <f>IF(AND('Mapa de Riesgos'!$Y$53="Media",'Mapa de Riesgos'!$AA$53="Menor"),CONCATENATE("R7C",'Mapa de Riesgos'!$O$53),"")</f>
        <v/>
      </c>
      <c r="V32" s="67" t="str">
        <f>IF(AND('Mapa de Riesgos'!$Y$48="Media",'Mapa de Riesgos'!$AA$48="Moderado"),CONCATENATE("R7C",'Mapa de Riesgos'!$O$48),"")</f>
        <v/>
      </c>
      <c r="W32" s="68" t="str">
        <f>IF(AND('Mapa de Riesgos'!$Y$49="Media",'Mapa de Riesgos'!$AA$49="Moderado"),CONCATENATE("R7C",'Mapa de Riesgos'!$O$49),"")</f>
        <v/>
      </c>
      <c r="X32" s="68" t="str">
        <f>IF(AND('Mapa de Riesgos'!$Y$50="Media",'Mapa de Riesgos'!$AA$50="Moderado"),CONCATENATE("R7C",'Mapa de Riesgos'!$O$50),"")</f>
        <v/>
      </c>
      <c r="Y32" s="68" t="str">
        <f>IF(AND('Mapa de Riesgos'!$Y$51="Media",'Mapa de Riesgos'!$AA$51="Moderado"),CONCATENATE("R7C",'Mapa de Riesgos'!$O$51),"")</f>
        <v/>
      </c>
      <c r="Z32" s="68" t="str">
        <f>IF(AND('Mapa de Riesgos'!$Y$52="Media",'Mapa de Riesgos'!$AA$52="Moderado"),CONCATENATE("R7C",'Mapa de Riesgos'!$O$52),"")</f>
        <v/>
      </c>
      <c r="AA32" s="69" t="str">
        <f>IF(AND('Mapa de Riesgos'!$Y$53="Media",'Mapa de Riesgos'!$AA$53="Moderado"),CONCATENATE("R7C",'Mapa de Riesgos'!$O$53),"")</f>
        <v/>
      </c>
      <c r="AB32" s="52" t="str">
        <f>IF(AND('Mapa de Riesgos'!$Y$48="Media",'Mapa de Riesgos'!$AA$48="Mayor"),CONCATENATE("R7C",'Mapa de Riesgos'!$O$48),"")</f>
        <v/>
      </c>
      <c r="AC32" s="53" t="str">
        <f>IF(AND('Mapa de Riesgos'!$Y$49="Media",'Mapa de Riesgos'!$AA$49="Mayor"),CONCATENATE("R7C",'Mapa de Riesgos'!$O$49),"")</f>
        <v/>
      </c>
      <c r="AD32" s="53" t="str">
        <f>IF(AND('Mapa de Riesgos'!$Y$50="Media",'Mapa de Riesgos'!$AA$50="Mayor"),CONCATENATE("R7C",'Mapa de Riesgos'!$O$50),"")</f>
        <v/>
      </c>
      <c r="AE32" s="53" t="str">
        <f>IF(AND('Mapa de Riesgos'!$Y$51="Media",'Mapa de Riesgos'!$AA$51="Mayor"),CONCATENATE("R7C",'Mapa de Riesgos'!$O$51),"")</f>
        <v/>
      </c>
      <c r="AF32" s="53" t="str">
        <f>IF(AND('Mapa de Riesgos'!$Y$52="Media",'Mapa de Riesgos'!$AA$52="Mayor"),CONCATENATE("R7C",'Mapa de Riesgos'!$O$52),"")</f>
        <v/>
      </c>
      <c r="AG32" s="54" t="str">
        <f>IF(AND('Mapa de Riesgos'!$Y$53="Media",'Mapa de Riesgos'!$AA$53="Mayor"),CONCATENATE("R7C",'Mapa de Riesgos'!$O$53),"")</f>
        <v/>
      </c>
      <c r="AH32" s="55" t="str">
        <f>IF(AND('Mapa de Riesgos'!$Y$48="Media",'Mapa de Riesgos'!$AA$48="Catastrófico"),CONCATENATE("R7C",'Mapa de Riesgos'!$O$48),"")</f>
        <v/>
      </c>
      <c r="AI32" s="56" t="str">
        <f>IF(AND('Mapa de Riesgos'!$Y$49="Media",'Mapa de Riesgos'!$AA$49="Catastrófico"),CONCATENATE("R7C",'Mapa de Riesgos'!$O$49),"")</f>
        <v/>
      </c>
      <c r="AJ32" s="56" t="str">
        <f>IF(AND('Mapa de Riesgos'!$Y$50="Media",'Mapa de Riesgos'!$AA$50="Catastrófico"),CONCATENATE("R7C",'Mapa de Riesgos'!$O$50),"")</f>
        <v/>
      </c>
      <c r="AK32" s="56" t="str">
        <f>IF(AND('Mapa de Riesgos'!$Y$51="Media",'Mapa de Riesgos'!$AA$51="Catastrófico"),CONCATENATE("R7C",'Mapa de Riesgos'!$O$51),"")</f>
        <v/>
      </c>
      <c r="AL32" s="56" t="str">
        <f>IF(AND('Mapa de Riesgos'!$Y$52="Media",'Mapa de Riesgos'!$AA$52="Catastrófico"),CONCATENATE("R7C",'Mapa de Riesgos'!$O$52),"")</f>
        <v/>
      </c>
      <c r="AM32" s="57" t="str">
        <f>IF(AND('Mapa de Riesgos'!$Y$53="Media",'Mapa de Riesgos'!$AA$53="Catastrófico"),CONCATENATE("R7C",'Mapa de Riesgos'!$O$53),"")</f>
        <v/>
      </c>
      <c r="AN32" s="83"/>
      <c r="AO32" s="539"/>
      <c r="AP32" s="540"/>
      <c r="AQ32" s="540"/>
      <c r="AR32" s="540"/>
      <c r="AS32" s="540"/>
      <c r="AT32" s="541"/>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c r="A33" s="83"/>
      <c r="B33" s="411"/>
      <c r="C33" s="411"/>
      <c r="D33" s="412"/>
      <c r="E33" s="510"/>
      <c r="F33" s="509"/>
      <c r="G33" s="509"/>
      <c r="H33" s="509"/>
      <c r="I33" s="525"/>
      <c r="J33" s="67" t="str">
        <f>IF(AND('Mapa de Riesgos'!$Y$54="Media",'Mapa de Riesgos'!$AA$54="Leve"),CONCATENATE("R8C",'Mapa de Riesgos'!$O$54),"")</f>
        <v/>
      </c>
      <c r="K33" s="68" t="str">
        <f>IF(AND('Mapa de Riesgos'!$Y$55="Media",'Mapa de Riesgos'!$AA$55="Leve"),CONCATENATE("R8C",'Mapa de Riesgos'!$O$55),"")</f>
        <v/>
      </c>
      <c r="L33" s="68" t="str">
        <f>IF(AND('Mapa de Riesgos'!$Y$56="Media",'Mapa de Riesgos'!$AA$56="Leve"),CONCATENATE("R8C",'Mapa de Riesgos'!$O$56),"")</f>
        <v/>
      </c>
      <c r="M33" s="68" t="str">
        <f>IF(AND('Mapa de Riesgos'!$Y$57="Media",'Mapa de Riesgos'!$AA$57="Leve"),CONCATENATE("R8C",'Mapa de Riesgos'!$O$57),"")</f>
        <v/>
      </c>
      <c r="N33" s="68" t="str">
        <f>IF(AND('Mapa de Riesgos'!$Y$58="Media",'Mapa de Riesgos'!$AA$58="Leve"),CONCATENATE("R8C",'Mapa de Riesgos'!$O$58),"")</f>
        <v/>
      </c>
      <c r="O33" s="69" t="str">
        <f>IF(AND('Mapa de Riesgos'!$Y$59="Media",'Mapa de Riesgos'!$AA$59="Leve"),CONCATENATE("R8C",'Mapa de Riesgos'!$O$59),"")</f>
        <v/>
      </c>
      <c r="P33" s="67" t="str">
        <f>IF(AND('Mapa de Riesgos'!$Y$54="Media",'Mapa de Riesgos'!$AA$54="Menor"),CONCATENATE("R8C",'Mapa de Riesgos'!$O$54),"")</f>
        <v/>
      </c>
      <c r="Q33" s="68" t="str">
        <f>IF(AND('Mapa de Riesgos'!$Y$55="Media",'Mapa de Riesgos'!$AA$55="Menor"),CONCATENATE("R8C",'Mapa de Riesgos'!$O$55),"")</f>
        <v/>
      </c>
      <c r="R33" s="68" t="str">
        <f>IF(AND('Mapa de Riesgos'!$Y$56="Media",'Mapa de Riesgos'!$AA$56="Menor"),CONCATENATE("R8C",'Mapa de Riesgos'!$O$56),"")</f>
        <v/>
      </c>
      <c r="S33" s="68" t="str">
        <f>IF(AND('Mapa de Riesgos'!$Y$57="Media",'Mapa de Riesgos'!$AA$57="Menor"),CONCATENATE("R8C",'Mapa de Riesgos'!$O$57),"")</f>
        <v/>
      </c>
      <c r="T33" s="68" t="str">
        <f>IF(AND('Mapa de Riesgos'!$Y$58="Media",'Mapa de Riesgos'!$AA$58="Menor"),CONCATENATE("R8C",'Mapa de Riesgos'!$O$58),"")</f>
        <v/>
      </c>
      <c r="U33" s="69" t="str">
        <f>IF(AND('Mapa de Riesgos'!$Y$59="Media",'Mapa de Riesgos'!$AA$59="Menor"),CONCATENATE("R8C",'Mapa de Riesgos'!$O$59),"")</f>
        <v/>
      </c>
      <c r="V33" s="67" t="str">
        <f>IF(AND('Mapa de Riesgos'!$Y$54="Media",'Mapa de Riesgos'!$AA$54="Moderado"),CONCATENATE("R8C",'Mapa de Riesgos'!$O$54),"")</f>
        <v/>
      </c>
      <c r="W33" s="68" t="str">
        <f>IF(AND('Mapa de Riesgos'!$Y$55="Media",'Mapa de Riesgos'!$AA$55="Moderado"),CONCATENATE("R8C",'Mapa de Riesgos'!$O$55),"")</f>
        <v/>
      </c>
      <c r="X33" s="68" t="str">
        <f>IF(AND('Mapa de Riesgos'!$Y$56="Media",'Mapa de Riesgos'!$AA$56="Moderado"),CONCATENATE("R8C",'Mapa de Riesgos'!$O$56),"")</f>
        <v/>
      </c>
      <c r="Y33" s="68" t="str">
        <f>IF(AND('Mapa de Riesgos'!$Y$57="Media",'Mapa de Riesgos'!$AA$57="Moderado"),CONCATENATE("R8C",'Mapa de Riesgos'!$O$57),"")</f>
        <v/>
      </c>
      <c r="Z33" s="68" t="str">
        <f>IF(AND('Mapa de Riesgos'!$Y$58="Media",'Mapa de Riesgos'!$AA$58="Moderado"),CONCATENATE("R8C",'Mapa de Riesgos'!$O$58),"")</f>
        <v/>
      </c>
      <c r="AA33" s="69" t="str">
        <f>IF(AND('Mapa de Riesgos'!$Y$59="Media",'Mapa de Riesgos'!$AA$59="Moderado"),CONCATENATE("R8C",'Mapa de Riesgos'!$O$59),"")</f>
        <v/>
      </c>
      <c r="AB33" s="52" t="str">
        <f>IF(AND('Mapa de Riesgos'!$Y$54="Media",'Mapa de Riesgos'!$AA$54="Mayor"),CONCATENATE("R8C",'Mapa de Riesgos'!$O$54),"")</f>
        <v/>
      </c>
      <c r="AC33" s="53" t="str">
        <f>IF(AND('Mapa de Riesgos'!$Y$55="Media",'Mapa de Riesgos'!$AA$55="Mayor"),CONCATENATE("R8C",'Mapa de Riesgos'!$O$55),"")</f>
        <v/>
      </c>
      <c r="AD33" s="53" t="str">
        <f>IF(AND('Mapa de Riesgos'!$Y$56="Media",'Mapa de Riesgos'!$AA$56="Mayor"),CONCATENATE("R8C",'Mapa de Riesgos'!$O$56),"")</f>
        <v/>
      </c>
      <c r="AE33" s="53" t="str">
        <f>IF(AND('Mapa de Riesgos'!$Y$57="Media",'Mapa de Riesgos'!$AA$57="Mayor"),CONCATENATE("R8C",'Mapa de Riesgos'!$O$57),"")</f>
        <v/>
      </c>
      <c r="AF33" s="53" t="str">
        <f>IF(AND('Mapa de Riesgos'!$Y$58="Media",'Mapa de Riesgos'!$AA$58="Mayor"),CONCATENATE("R8C",'Mapa de Riesgos'!$O$58),"")</f>
        <v/>
      </c>
      <c r="AG33" s="54" t="str">
        <f>IF(AND('Mapa de Riesgos'!$Y$59="Media",'Mapa de Riesgos'!$AA$59="Mayor"),CONCATENATE("R8C",'Mapa de Riesgos'!$O$59),"")</f>
        <v/>
      </c>
      <c r="AH33" s="55" t="str">
        <f>IF(AND('Mapa de Riesgos'!$Y$54="Media",'Mapa de Riesgos'!$AA$54="Catastrófico"),CONCATENATE("R8C",'Mapa de Riesgos'!$O$54),"")</f>
        <v/>
      </c>
      <c r="AI33" s="56" t="str">
        <f>IF(AND('Mapa de Riesgos'!$Y$55="Media",'Mapa de Riesgos'!$AA$55="Catastrófico"),CONCATENATE("R8C",'Mapa de Riesgos'!$O$55),"")</f>
        <v/>
      </c>
      <c r="AJ33" s="56" t="str">
        <f>IF(AND('Mapa de Riesgos'!$Y$56="Media",'Mapa de Riesgos'!$AA$56="Catastrófico"),CONCATENATE("R8C",'Mapa de Riesgos'!$O$56),"")</f>
        <v/>
      </c>
      <c r="AK33" s="56" t="str">
        <f>IF(AND('Mapa de Riesgos'!$Y$57="Media",'Mapa de Riesgos'!$AA$57="Catastrófico"),CONCATENATE("R8C",'Mapa de Riesgos'!$O$57),"")</f>
        <v/>
      </c>
      <c r="AL33" s="56" t="str">
        <f>IF(AND('Mapa de Riesgos'!$Y$58="Media",'Mapa de Riesgos'!$AA$58="Catastrófico"),CONCATENATE("R8C",'Mapa de Riesgos'!$O$58),"")</f>
        <v/>
      </c>
      <c r="AM33" s="57" t="str">
        <f>IF(AND('Mapa de Riesgos'!$Y$59="Media",'Mapa de Riesgos'!$AA$59="Catastrófico"),CONCATENATE("R8C",'Mapa de Riesgos'!$O$59),"")</f>
        <v/>
      </c>
      <c r="AN33" s="83"/>
      <c r="AO33" s="539"/>
      <c r="AP33" s="540"/>
      <c r="AQ33" s="540"/>
      <c r="AR33" s="540"/>
      <c r="AS33" s="540"/>
      <c r="AT33" s="541"/>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c r="A34" s="83"/>
      <c r="B34" s="411"/>
      <c r="C34" s="411"/>
      <c r="D34" s="412"/>
      <c r="E34" s="510"/>
      <c r="F34" s="509"/>
      <c r="G34" s="509"/>
      <c r="H34" s="509"/>
      <c r="I34" s="525"/>
      <c r="J34" s="67" t="str">
        <f>IF(AND('Mapa de Riesgos'!$Y$60="Media",'Mapa de Riesgos'!$AA$60="Leve"),CONCATENATE("R9C",'Mapa de Riesgos'!$O$60),"")</f>
        <v/>
      </c>
      <c r="K34" s="68" t="str">
        <f>IF(AND('Mapa de Riesgos'!$Y$61="Media",'Mapa de Riesgos'!$AA$61="Leve"),CONCATENATE("R9C",'Mapa de Riesgos'!$O$61),"")</f>
        <v/>
      </c>
      <c r="L34" s="68" t="str">
        <f>IF(AND('Mapa de Riesgos'!$Y$62="Media",'Mapa de Riesgos'!$AA$62="Leve"),CONCATENATE("R9C",'Mapa de Riesgos'!$O$62),"")</f>
        <v/>
      </c>
      <c r="M34" s="68" t="str">
        <f>IF(AND('Mapa de Riesgos'!$Y$63="Media",'Mapa de Riesgos'!$AA$63="Leve"),CONCATENATE("R9C",'Mapa de Riesgos'!$O$63),"")</f>
        <v/>
      </c>
      <c r="N34" s="68" t="str">
        <f>IF(AND('Mapa de Riesgos'!$Y$64="Media",'Mapa de Riesgos'!$AA$64="Leve"),CONCATENATE("R9C",'Mapa de Riesgos'!$O$64),"")</f>
        <v/>
      </c>
      <c r="O34" s="69" t="str">
        <f>IF(AND('Mapa de Riesgos'!$Y$65="Media",'Mapa de Riesgos'!$AA$65="Leve"),CONCATENATE("R9C",'Mapa de Riesgos'!$O$65),"")</f>
        <v/>
      </c>
      <c r="P34" s="67" t="str">
        <f>IF(AND('Mapa de Riesgos'!$Y$60="Media",'Mapa de Riesgos'!$AA$60="Menor"),CONCATENATE("R9C",'Mapa de Riesgos'!$O$60),"")</f>
        <v/>
      </c>
      <c r="Q34" s="68" t="str">
        <f>IF(AND('Mapa de Riesgos'!$Y$61="Media",'Mapa de Riesgos'!$AA$61="Menor"),CONCATENATE("R9C",'Mapa de Riesgos'!$O$61),"")</f>
        <v/>
      </c>
      <c r="R34" s="68" t="str">
        <f>IF(AND('Mapa de Riesgos'!$Y$62="Media",'Mapa de Riesgos'!$AA$62="Menor"),CONCATENATE("R9C",'Mapa de Riesgos'!$O$62),"")</f>
        <v/>
      </c>
      <c r="S34" s="68" t="str">
        <f>IF(AND('Mapa de Riesgos'!$Y$63="Media",'Mapa de Riesgos'!$AA$63="Menor"),CONCATENATE("R9C",'Mapa de Riesgos'!$O$63),"")</f>
        <v/>
      </c>
      <c r="T34" s="68" t="str">
        <f>IF(AND('Mapa de Riesgos'!$Y$64="Media",'Mapa de Riesgos'!$AA$64="Menor"),CONCATENATE("R9C",'Mapa de Riesgos'!$O$64),"")</f>
        <v/>
      </c>
      <c r="U34" s="69" t="str">
        <f>IF(AND('Mapa de Riesgos'!$Y$65="Media",'Mapa de Riesgos'!$AA$65="Menor"),CONCATENATE("R9C",'Mapa de Riesgos'!$O$65),"")</f>
        <v/>
      </c>
      <c r="V34" s="67" t="str">
        <f>IF(AND('Mapa de Riesgos'!$Y$60="Media",'Mapa de Riesgos'!$AA$60="Moderado"),CONCATENATE("R9C",'Mapa de Riesgos'!$O$60),"")</f>
        <v/>
      </c>
      <c r="W34" s="68" t="str">
        <f>IF(AND('Mapa de Riesgos'!$Y$61="Media",'Mapa de Riesgos'!$AA$61="Moderado"),CONCATENATE("R9C",'Mapa de Riesgos'!$O$61),"")</f>
        <v/>
      </c>
      <c r="X34" s="68" t="str">
        <f>IF(AND('Mapa de Riesgos'!$Y$62="Media",'Mapa de Riesgos'!$AA$62="Moderado"),CONCATENATE("R9C",'Mapa de Riesgos'!$O$62),"")</f>
        <v/>
      </c>
      <c r="Y34" s="68" t="str">
        <f>IF(AND('Mapa de Riesgos'!$Y$63="Media",'Mapa de Riesgos'!$AA$63="Moderado"),CONCATENATE("R9C",'Mapa de Riesgos'!$O$63),"")</f>
        <v/>
      </c>
      <c r="Z34" s="68" t="str">
        <f>IF(AND('Mapa de Riesgos'!$Y$64="Media",'Mapa de Riesgos'!$AA$64="Moderado"),CONCATENATE("R9C",'Mapa de Riesgos'!$O$64),"")</f>
        <v/>
      </c>
      <c r="AA34" s="69" t="str">
        <f>IF(AND('Mapa de Riesgos'!$Y$65="Media",'Mapa de Riesgos'!$AA$65="Moderado"),CONCATENATE("R9C",'Mapa de Riesgos'!$O$65),"")</f>
        <v/>
      </c>
      <c r="AB34" s="52" t="str">
        <f>IF(AND('Mapa de Riesgos'!$Y$60="Media",'Mapa de Riesgos'!$AA$60="Mayor"),CONCATENATE("R9C",'Mapa de Riesgos'!$O$60),"")</f>
        <v/>
      </c>
      <c r="AC34" s="53" t="str">
        <f>IF(AND('Mapa de Riesgos'!$Y$61="Media",'Mapa de Riesgos'!$AA$61="Mayor"),CONCATENATE("R9C",'Mapa de Riesgos'!$O$61),"")</f>
        <v/>
      </c>
      <c r="AD34" s="53" t="str">
        <f>IF(AND('Mapa de Riesgos'!$Y$62="Media",'Mapa de Riesgos'!$AA$62="Mayor"),CONCATENATE("R9C",'Mapa de Riesgos'!$O$62),"")</f>
        <v/>
      </c>
      <c r="AE34" s="53" t="str">
        <f>IF(AND('Mapa de Riesgos'!$Y$63="Media",'Mapa de Riesgos'!$AA$63="Mayor"),CONCATENATE("R9C",'Mapa de Riesgos'!$O$63),"")</f>
        <v/>
      </c>
      <c r="AF34" s="53" t="str">
        <f>IF(AND('Mapa de Riesgos'!$Y$64="Media",'Mapa de Riesgos'!$AA$64="Mayor"),CONCATENATE("R9C",'Mapa de Riesgos'!$O$64),"")</f>
        <v/>
      </c>
      <c r="AG34" s="54" t="str">
        <f>IF(AND('Mapa de Riesgos'!$Y$65="Media",'Mapa de Riesgos'!$AA$65="Mayor"),CONCATENATE("R9C",'Mapa de Riesgos'!$O$65),"")</f>
        <v/>
      </c>
      <c r="AH34" s="55" t="str">
        <f>IF(AND('Mapa de Riesgos'!$Y$60="Media",'Mapa de Riesgos'!$AA$60="Catastrófico"),CONCATENATE("R9C",'Mapa de Riesgos'!$O$60),"")</f>
        <v/>
      </c>
      <c r="AI34" s="56" t="str">
        <f>IF(AND('Mapa de Riesgos'!$Y$61="Media",'Mapa de Riesgos'!$AA$61="Catastrófico"),CONCATENATE("R9C",'Mapa de Riesgos'!$O$61),"")</f>
        <v/>
      </c>
      <c r="AJ34" s="56" t="str">
        <f>IF(AND('Mapa de Riesgos'!$Y$62="Media",'Mapa de Riesgos'!$AA$62="Catastrófico"),CONCATENATE("R9C",'Mapa de Riesgos'!$O$62),"")</f>
        <v/>
      </c>
      <c r="AK34" s="56" t="str">
        <f>IF(AND('Mapa de Riesgos'!$Y$63="Media",'Mapa de Riesgos'!$AA$63="Catastrófico"),CONCATENATE("R9C",'Mapa de Riesgos'!$O$63),"")</f>
        <v/>
      </c>
      <c r="AL34" s="56" t="str">
        <f>IF(AND('Mapa de Riesgos'!$Y$64="Media",'Mapa de Riesgos'!$AA$64="Catastrófico"),CONCATENATE("R9C",'Mapa de Riesgos'!$O$64),"")</f>
        <v/>
      </c>
      <c r="AM34" s="57" t="str">
        <f>IF(AND('Mapa de Riesgos'!$Y$65="Media",'Mapa de Riesgos'!$AA$65="Catastrófico"),CONCATENATE("R9C",'Mapa de Riesgos'!$O$65),"")</f>
        <v/>
      </c>
      <c r="AN34" s="83"/>
      <c r="AO34" s="539"/>
      <c r="AP34" s="540"/>
      <c r="AQ34" s="540"/>
      <c r="AR34" s="540"/>
      <c r="AS34" s="540"/>
      <c r="AT34" s="541"/>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c r="A35" s="83"/>
      <c r="B35" s="411"/>
      <c r="C35" s="411"/>
      <c r="D35" s="412"/>
      <c r="E35" s="511"/>
      <c r="F35" s="512"/>
      <c r="G35" s="512"/>
      <c r="H35" s="512"/>
      <c r="I35" s="526"/>
      <c r="J35" s="67" t="str">
        <f>IF(AND('Mapa de Riesgos'!$Y$66="Media",'Mapa de Riesgos'!$AA$66="Leve"),CONCATENATE("R10C",'Mapa de Riesgos'!$O$66),"")</f>
        <v/>
      </c>
      <c r="K35" s="68" t="str">
        <f>IF(AND('Mapa de Riesgos'!$Y$67="Media",'Mapa de Riesgos'!$AA$67="Leve"),CONCATENATE("R10C",'Mapa de Riesgos'!$O$67),"")</f>
        <v/>
      </c>
      <c r="L35" s="68" t="str">
        <f>IF(AND('Mapa de Riesgos'!$Y$68="Media",'Mapa de Riesgos'!$AA$68="Leve"),CONCATENATE("R10C",'Mapa de Riesgos'!$O$68),"")</f>
        <v/>
      </c>
      <c r="M35" s="68" t="str">
        <f>IF(AND('Mapa de Riesgos'!$Y$69="Media",'Mapa de Riesgos'!$AA$69="Leve"),CONCATENATE("R10C",'Mapa de Riesgos'!$O$69),"")</f>
        <v/>
      </c>
      <c r="N35" s="68" t="str">
        <f>IF(AND('Mapa de Riesgos'!$Y$70="Media",'Mapa de Riesgos'!$AA$70="Leve"),CONCATENATE("R10C",'Mapa de Riesgos'!$O$70),"")</f>
        <v/>
      </c>
      <c r="O35" s="69" t="str">
        <f>IF(AND('Mapa de Riesgos'!$Y$71="Media",'Mapa de Riesgos'!$AA$71="Leve"),CONCATENATE("R10C",'Mapa de Riesgos'!$O$71),"")</f>
        <v/>
      </c>
      <c r="P35" s="67" t="str">
        <f>IF(AND('Mapa de Riesgos'!$Y$66="Media",'Mapa de Riesgos'!$AA$66="Menor"),CONCATENATE("R10C",'Mapa de Riesgos'!$O$66),"")</f>
        <v/>
      </c>
      <c r="Q35" s="68" t="str">
        <f>IF(AND('Mapa de Riesgos'!$Y$67="Media",'Mapa de Riesgos'!$AA$67="Menor"),CONCATENATE("R10C",'Mapa de Riesgos'!$O$67),"")</f>
        <v/>
      </c>
      <c r="R35" s="68" t="str">
        <f>IF(AND('Mapa de Riesgos'!$Y$68="Media",'Mapa de Riesgos'!$AA$68="Menor"),CONCATENATE("R10C",'Mapa de Riesgos'!$O$68),"")</f>
        <v/>
      </c>
      <c r="S35" s="68" t="str">
        <f>IF(AND('Mapa de Riesgos'!$Y$69="Media",'Mapa de Riesgos'!$AA$69="Menor"),CONCATENATE("R10C",'Mapa de Riesgos'!$O$69),"")</f>
        <v/>
      </c>
      <c r="T35" s="68" t="str">
        <f>IF(AND('Mapa de Riesgos'!$Y$70="Media",'Mapa de Riesgos'!$AA$70="Menor"),CONCATENATE("R10C",'Mapa de Riesgos'!$O$70),"")</f>
        <v/>
      </c>
      <c r="U35" s="69" t="str">
        <f>IF(AND('Mapa de Riesgos'!$Y$71="Media",'Mapa de Riesgos'!$AA$71="Menor"),CONCATENATE("R10C",'Mapa de Riesgos'!$O$71),"")</f>
        <v/>
      </c>
      <c r="V35" s="67" t="str">
        <f>IF(AND('Mapa de Riesgos'!$Y$66="Media",'Mapa de Riesgos'!$AA$66="Moderado"),CONCATENATE("R10C",'Mapa de Riesgos'!$O$66),"")</f>
        <v/>
      </c>
      <c r="W35" s="68" t="str">
        <f>IF(AND('Mapa de Riesgos'!$Y$67="Media",'Mapa de Riesgos'!$AA$67="Moderado"),CONCATENATE("R10C",'Mapa de Riesgos'!$O$67),"")</f>
        <v/>
      </c>
      <c r="X35" s="68" t="str">
        <f>IF(AND('Mapa de Riesgos'!$Y$68="Media",'Mapa de Riesgos'!$AA$68="Moderado"),CONCATENATE("R10C",'Mapa de Riesgos'!$O$68),"")</f>
        <v/>
      </c>
      <c r="Y35" s="68" t="str">
        <f>IF(AND('Mapa de Riesgos'!$Y$69="Media",'Mapa de Riesgos'!$AA$69="Moderado"),CONCATENATE("R10C",'Mapa de Riesgos'!$O$69),"")</f>
        <v/>
      </c>
      <c r="Z35" s="68" t="str">
        <f>IF(AND('Mapa de Riesgos'!$Y$70="Media",'Mapa de Riesgos'!$AA$70="Moderado"),CONCATENATE("R10C",'Mapa de Riesgos'!$O$70),"")</f>
        <v/>
      </c>
      <c r="AA35" s="69" t="str">
        <f>IF(AND('Mapa de Riesgos'!$Y$71="Media",'Mapa de Riesgos'!$AA$71="Moderado"),CONCATENATE("R10C",'Mapa de Riesgos'!$O$71),"")</f>
        <v/>
      </c>
      <c r="AB35" s="58" t="str">
        <f>IF(AND('Mapa de Riesgos'!$Y$66="Media",'Mapa de Riesgos'!$AA$66="Mayor"),CONCATENATE("R10C",'Mapa de Riesgos'!$O$66),"")</f>
        <v/>
      </c>
      <c r="AC35" s="59" t="str">
        <f>IF(AND('Mapa de Riesgos'!$Y$67="Media",'Mapa de Riesgos'!$AA$67="Mayor"),CONCATENATE("R10C",'Mapa de Riesgos'!$O$67),"")</f>
        <v/>
      </c>
      <c r="AD35" s="59" t="str">
        <f>IF(AND('Mapa de Riesgos'!$Y$68="Media",'Mapa de Riesgos'!$AA$68="Mayor"),CONCATENATE("R10C",'Mapa de Riesgos'!$O$68),"")</f>
        <v/>
      </c>
      <c r="AE35" s="59" t="str">
        <f>IF(AND('Mapa de Riesgos'!$Y$69="Media",'Mapa de Riesgos'!$AA$69="Mayor"),CONCATENATE("R10C",'Mapa de Riesgos'!$O$69),"")</f>
        <v/>
      </c>
      <c r="AF35" s="59" t="str">
        <f>IF(AND('Mapa de Riesgos'!$Y$70="Media",'Mapa de Riesgos'!$AA$70="Mayor"),CONCATENATE("R10C",'Mapa de Riesgos'!$O$70),"")</f>
        <v/>
      </c>
      <c r="AG35" s="60" t="str">
        <f>IF(AND('Mapa de Riesgos'!$Y$71="Media",'Mapa de Riesgos'!$AA$71="Mayor"),CONCATENATE("R10C",'Mapa de Riesgos'!$O$71),"")</f>
        <v/>
      </c>
      <c r="AH35" s="61" t="str">
        <f>IF(AND('Mapa de Riesgos'!$Y$66="Media",'Mapa de Riesgos'!$AA$66="Catastrófico"),CONCATENATE("R10C",'Mapa de Riesgos'!$O$66),"")</f>
        <v/>
      </c>
      <c r="AI35" s="62" t="str">
        <f>IF(AND('Mapa de Riesgos'!$Y$67="Media",'Mapa de Riesgos'!$AA$67="Catastrófico"),CONCATENATE("R10C",'Mapa de Riesgos'!$O$67),"")</f>
        <v/>
      </c>
      <c r="AJ35" s="62" t="str">
        <f>IF(AND('Mapa de Riesgos'!$Y$68="Media",'Mapa de Riesgos'!$AA$68="Catastrófico"),CONCATENATE("R10C",'Mapa de Riesgos'!$O$68),"")</f>
        <v/>
      </c>
      <c r="AK35" s="62" t="str">
        <f>IF(AND('Mapa de Riesgos'!$Y$69="Media",'Mapa de Riesgos'!$AA$69="Catastrófico"),CONCATENATE("R10C",'Mapa de Riesgos'!$O$69),"")</f>
        <v/>
      </c>
      <c r="AL35" s="62" t="str">
        <f>IF(AND('Mapa de Riesgos'!$Y$70="Media",'Mapa de Riesgos'!$AA$70="Catastrófico"),CONCATENATE("R10C",'Mapa de Riesgos'!$O$70),"")</f>
        <v/>
      </c>
      <c r="AM35" s="63" t="str">
        <f>IF(AND('Mapa de Riesgos'!$Y$71="Media",'Mapa de Riesgos'!$AA$71="Catastrófico"),CONCATENATE("R10C",'Mapa de Riesgos'!$O$71),"")</f>
        <v/>
      </c>
      <c r="AN35" s="83"/>
      <c r="AO35" s="542"/>
      <c r="AP35" s="543"/>
      <c r="AQ35" s="543"/>
      <c r="AR35" s="543"/>
      <c r="AS35" s="543"/>
      <c r="AT35" s="544"/>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c r="A36" s="83"/>
      <c r="B36" s="411"/>
      <c r="C36" s="411"/>
      <c r="D36" s="412"/>
      <c r="E36" s="506" t="s">
        <v>173</v>
      </c>
      <c r="F36" s="507"/>
      <c r="G36" s="507"/>
      <c r="H36" s="507"/>
      <c r="I36" s="507"/>
      <c r="J36" s="73" t="str">
        <f>IF(AND('Mapa de Riesgos'!$Y$12="Baja",'Mapa de Riesgos'!$AA$12="Leve"),CONCATENATE("R1C",'Mapa de Riesgos'!$O$12),"")</f>
        <v/>
      </c>
      <c r="K36" s="74" t="str">
        <f>IF(AND('Mapa de Riesgos'!$Y$13="Baja",'Mapa de Riesgos'!$AA$13="Leve"),CONCATENATE("R1C",'Mapa de Riesgos'!$O$13),"")</f>
        <v/>
      </c>
      <c r="L36" s="74" t="str">
        <f>IF(AND('Mapa de Riesgos'!$Y$14="Baja",'Mapa de Riesgos'!$AA$14="Leve"),CONCATENATE("R1C",'Mapa de Riesgos'!$O$14),"")</f>
        <v/>
      </c>
      <c r="M36" s="74" t="str">
        <f>IF(AND('Mapa de Riesgos'!$Y$15="Baja",'Mapa de Riesgos'!$AA$15="Leve"),CONCATENATE("R1C",'Mapa de Riesgos'!$O$15),"")</f>
        <v/>
      </c>
      <c r="N36" s="74" t="str">
        <f>IF(AND('Mapa de Riesgos'!$Y$16="Baja",'Mapa de Riesgos'!$AA$16="Leve"),CONCATENATE("R1C",'Mapa de Riesgos'!$O$16),"")</f>
        <v/>
      </c>
      <c r="O36" s="75" t="str">
        <f>IF(AND('Mapa de Riesgos'!$Y$17="Baja",'Mapa de Riesgos'!$AA$17="Leve"),CONCATENATE("R1C",'Mapa de Riesgos'!$O$17),"")</f>
        <v/>
      </c>
      <c r="P36" s="64" t="str">
        <f>IF(AND('Mapa de Riesgos'!$Y$12="Baja",'Mapa de Riesgos'!$AA$12="Menor"),CONCATENATE("R1C",'Mapa de Riesgos'!$O$12),"")</f>
        <v/>
      </c>
      <c r="Q36" s="65" t="str">
        <f>IF(AND('Mapa de Riesgos'!$Y$13="Baja",'Mapa de Riesgos'!$AA$13="Menor"),CONCATENATE("R1C",'Mapa de Riesgos'!$O$13),"")</f>
        <v/>
      </c>
      <c r="R36" s="65" t="str">
        <f>IF(AND('Mapa de Riesgos'!$Y$14="Baja",'Mapa de Riesgos'!$AA$14="Menor"),CONCATENATE("R1C",'Mapa de Riesgos'!$O$14),"")</f>
        <v/>
      </c>
      <c r="S36" s="65" t="str">
        <f>IF(AND('Mapa de Riesgos'!$Y$15="Baja",'Mapa de Riesgos'!$AA$15="Menor"),CONCATENATE("R1C",'Mapa de Riesgos'!$O$15),"")</f>
        <v/>
      </c>
      <c r="T36" s="65" t="str">
        <f>IF(AND('Mapa de Riesgos'!$Y$16="Baja",'Mapa de Riesgos'!$AA$16="Menor"),CONCATENATE("R1C",'Mapa de Riesgos'!$O$16),"")</f>
        <v/>
      </c>
      <c r="U36" s="66" t="str">
        <f>IF(AND('Mapa de Riesgos'!$Y$17="Baja",'Mapa de Riesgos'!$AA$17="Menor"),CONCATENATE("R1C",'Mapa de Riesgos'!$O$17),"")</f>
        <v/>
      </c>
      <c r="V36" s="64" t="str">
        <f>IF(AND('Mapa de Riesgos'!$Y$12="Baja",'Mapa de Riesgos'!$AA$12="Moderado"),CONCATENATE("R1C",'Mapa de Riesgos'!$O$12),"")</f>
        <v>R1C1</v>
      </c>
      <c r="W36" s="65" t="str">
        <f>IF(AND('Mapa de Riesgos'!$Y$13="Baja",'Mapa de Riesgos'!$AA$13="Moderado"),CONCATENATE("R1C",'Mapa de Riesgos'!$O$13),"")</f>
        <v/>
      </c>
      <c r="X36" s="65" t="str">
        <f>IF(AND('Mapa de Riesgos'!$Y$14="Baja",'Mapa de Riesgos'!$AA$14="Moderado"),CONCATENATE("R1C",'Mapa de Riesgos'!$O$14),"")</f>
        <v/>
      </c>
      <c r="Y36" s="65" t="str">
        <f>IF(AND('Mapa de Riesgos'!$Y$15="Baja",'Mapa de Riesgos'!$AA$15="Moderado"),CONCATENATE("R1C",'Mapa de Riesgos'!$O$15),"")</f>
        <v/>
      </c>
      <c r="Z36" s="65" t="str">
        <f>IF(AND('Mapa de Riesgos'!$Y$16="Baja",'Mapa de Riesgos'!$AA$16="Moderado"),CONCATENATE("R1C",'Mapa de Riesgos'!$O$16),"")</f>
        <v/>
      </c>
      <c r="AA36" s="66" t="str">
        <f>IF(AND('Mapa de Riesgos'!$Y$17="Baja",'Mapa de Riesgos'!$AA$17="Moderado"),CONCATENATE("R1C",'Mapa de Riesgos'!$O$17),"")</f>
        <v/>
      </c>
      <c r="AB36" s="46" t="str">
        <f>IF(AND('Mapa de Riesgos'!$Y$12="Baja",'Mapa de Riesgos'!$AA$12="Mayor"),CONCATENATE("R1C",'Mapa de Riesgos'!$O$12),"")</f>
        <v/>
      </c>
      <c r="AC36" s="47" t="str">
        <f>IF(AND('Mapa de Riesgos'!$Y$13="Baja",'Mapa de Riesgos'!$AA$13="Mayor"),CONCATENATE("R1C",'Mapa de Riesgos'!$O$13),"")</f>
        <v/>
      </c>
      <c r="AD36" s="47" t="str">
        <f>IF(AND('Mapa de Riesgos'!$Y$14="Baja",'Mapa de Riesgos'!$AA$14="Mayor"),CONCATENATE("R1C",'Mapa de Riesgos'!$O$14),"")</f>
        <v/>
      </c>
      <c r="AE36" s="47" t="str">
        <f>IF(AND('Mapa de Riesgos'!$Y$15="Baja",'Mapa de Riesgos'!$AA$15="Mayor"),CONCATENATE("R1C",'Mapa de Riesgos'!$O$15),"")</f>
        <v/>
      </c>
      <c r="AF36" s="47" t="str">
        <f>IF(AND('Mapa de Riesgos'!$Y$16="Baja",'Mapa de Riesgos'!$AA$16="Mayor"),CONCATENATE("R1C",'Mapa de Riesgos'!$O$16),"")</f>
        <v/>
      </c>
      <c r="AG36" s="48" t="str">
        <f>IF(AND('Mapa de Riesgos'!$Y$17="Baja",'Mapa de Riesgos'!$AA$17="Mayor"),CONCATENATE("R1C",'Mapa de Riesgos'!$O$17),"")</f>
        <v/>
      </c>
      <c r="AH36" s="49" t="str">
        <f>IF(AND('Mapa de Riesgos'!$Y$12="Baja",'Mapa de Riesgos'!$AA$12="Catastrófico"),CONCATENATE("R1C",'Mapa de Riesgos'!$O$12),"")</f>
        <v/>
      </c>
      <c r="AI36" s="50" t="str">
        <f>IF(AND('Mapa de Riesgos'!$Y$13="Baja",'Mapa de Riesgos'!$AA$13="Catastrófico"),CONCATENATE("R1C",'Mapa de Riesgos'!$O$13),"")</f>
        <v/>
      </c>
      <c r="AJ36" s="50" t="str">
        <f>IF(AND('Mapa de Riesgos'!$Y$14="Baja",'Mapa de Riesgos'!$AA$14="Catastrófico"),CONCATENATE("R1C",'Mapa de Riesgos'!$O$14),"")</f>
        <v/>
      </c>
      <c r="AK36" s="50" t="str">
        <f>IF(AND('Mapa de Riesgos'!$Y$15="Baja",'Mapa de Riesgos'!$AA$15="Catastrófico"),CONCATENATE("R1C",'Mapa de Riesgos'!$O$15),"")</f>
        <v/>
      </c>
      <c r="AL36" s="50" t="str">
        <f>IF(AND('Mapa de Riesgos'!$Y$16="Baja",'Mapa de Riesgos'!$AA$16="Catastrófico"),CONCATENATE("R1C",'Mapa de Riesgos'!$O$16),"")</f>
        <v/>
      </c>
      <c r="AM36" s="51" t="str">
        <f>IF(AND('Mapa de Riesgos'!$Y$17="Baja",'Mapa de Riesgos'!$AA$17="Catastrófico"),CONCATENATE("R1C",'Mapa de Riesgos'!$O$17),"")</f>
        <v/>
      </c>
      <c r="AN36" s="83"/>
      <c r="AO36" s="527" t="s">
        <v>174</v>
      </c>
      <c r="AP36" s="528"/>
      <c r="AQ36" s="528"/>
      <c r="AR36" s="528"/>
      <c r="AS36" s="528"/>
      <c r="AT36" s="529"/>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c r="A37" s="83"/>
      <c r="B37" s="411"/>
      <c r="C37" s="411"/>
      <c r="D37" s="412"/>
      <c r="E37" s="508"/>
      <c r="F37" s="509"/>
      <c r="G37" s="509"/>
      <c r="H37" s="509"/>
      <c r="I37" s="509"/>
      <c r="J37" s="76" t="str">
        <f>IF(AND('Mapa de Riesgos'!$Y$18="Baja",'Mapa de Riesgos'!$AA$18="Leve"),CONCATENATE("R2C",'Mapa de Riesgos'!$O$18),"")</f>
        <v/>
      </c>
      <c r="K37" s="77" t="str">
        <f>IF(AND('Mapa de Riesgos'!$Y$19="Baja",'Mapa de Riesgos'!$AA$19="Leve"),CONCATENATE("R2C",'Mapa de Riesgos'!$O$19),"")</f>
        <v/>
      </c>
      <c r="L37" s="77" t="str">
        <f>IF(AND('Mapa de Riesgos'!$Y$20="Baja",'Mapa de Riesgos'!$AA$20="Leve"),CONCATENATE("R2C",'Mapa de Riesgos'!$O$20),"")</f>
        <v/>
      </c>
      <c r="M37" s="77" t="str">
        <f>IF(AND('Mapa de Riesgos'!$Y$21="Baja",'Mapa de Riesgos'!$AA$21="Leve"),CONCATENATE("R2C",'Mapa de Riesgos'!$O$21),"")</f>
        <v/>
      </c>
      <c r="N37" s="77" t="str">
        <f>IF(AND('Mapa de Riesgos'!$Y$22="Baja",'Mapa de Riesgos'!$AA$22="Leve"),CONCATENATE("R2C",'Mapa de Riesgos'!$O$22),"")</f>
        <v/>
      </c>
      <c r="O37" s="78" t="str">
        <f>IF(AND('Mapa de Riesgos'!$Y$23="Baja",'Mapa de Riesgos'!$AA$23="Leve"),CONCATENATE("R2C",'Mapa de Riesgos'!$O$23),"")</f>
        <v/>
      </c>
      <c r="P37" s="67" t="str">
        <f>IF(AND('Mapa de Riesgos'!$Y$18="Baja",'Mapa de Riesgos'!$AA$18="Menor"),CONCATENATE("R2C",'Mapa de Riesgos'!$O$18),"")</f>
        <v/>
      </c>
      <c r="Q37" s="68" t="str">
        <f>IF(AND('Mapa de Riesgos'!$Y$19="Baja",'Mapa de Riesgos'!$AA$19="Menor"),CONCATENATE("R2C",'Mapa de Riesgos'!$O$19),"")</f>
        <v/>
      </c>
      <c r="R37" s="68" t="str">
        <f>IF(AND('Mapa de Riesgos'!$Y$20="Baja",'Mapa de Riesgos'!$AA$20="Menor"),CONCATENATE("R2C",'Mapa de Riesgos'!$O$20),"")</f>
        <v/>
      </c>
      <c r="S37" s="68" t="str">
        <f>IF(AND('Mapa de Riesgos'!$Y$21="Baja",'Mapa de Riesgos'!$AA$21="Menor"),CONCATENATE("R2C",'Mapa de Riesgos'!$O$21),"")</f>
        <v/>
      </c>
      <c r="T37" s="68" t="str">
        <f>IF(AND('Mapa de Riesgos'!$Y$22="Baja",'Mapa de Riesgos'!$AA$22="Menor"),CONCATENATE("R2C",'Mapa de Riesgos'!$O$22),"")</f>
        <v/>
      </c>
      <c r="U37" s="69" t="str">
        <f>IF(AND('Mapa de Riesgos'!$Y$23="Baja",'Mapa de Riesgos'!$AA$23="Menor"),CONCATENATE("R2C",'Mapa de Riesgos'!$O$23),"")</f>
        <v/>
      </c>
      <c r="V37" s="67" t="str">
        <f>IF(AND('Mapa de Riesgos'!$Y$18="Baja",'Mapa de Riesgos'!$AA$18="Moderado"),CONCATENATE("R2C",'Mapa de Riesgos'!$O$18),"")</f>
        <v>R2C1</v>
      </c>
      <c r="W37" s="68" t="str">
        <f>IF(AND('Mapa de Riesgos'!$Y$19="Baja",'Mapa de Riesgos'!$AA$19="Moderado"),CONCATENATE("R2C",'Mapa de Riesgos'!$O$19),"")</f>
        <v/>
      </c>
      <c r="X37" s="68" t="str">
        <f>IF(AND('Mapa de Riesgos'!$Y$20="Baja",'Mapa de Riesgos'!$AA$20="Moderado"),CONCATENATE("R2C",'Mapa de Riesgos'!$O$20),"")</f>
        <v/>
      </c>
      <c r="Y37" s="68" t="str">
        <f>IF(AND('Mapa de Riesgos'!$Y$21="Baja",'Mapa de Riesgos'!$AA$21="Moderado"),CONCATENATE("R2C",'Mapa de Riesgos'!$O$21),"")</f>
        <v/>
      </c>
      <c r="Z37" s="68" t="str">
        <f>IF(AND('Mapa de Riesgos'!$Y$22="Baja",'Mapa de Riesgos'!$AA$22="Moderado"),CONCATENATE("R2C",'Mapa de Riesgos'!$O$22),"")</f>
        <v/>
      </c>
      <c r="AA37" s="69" t="str">
        <f>IF(AND('Mapa de Riesgos'!$Y$23="Baja",'Mapa de Riesgos'!$AA$23="Moderado"),CONCATENATE("R2C",'Mapa de Riesgos'!$O$23),"")</f>
        <v/>
      </c>
      <c r="AB37" s="52" t="str">
        <f>IF(AND('Mapa de Riesgos'!$Y$18="Baja",'Mapa de Riesgos'!$AA$18="Mayor"),CONCATENATE("R2C",'Mapa de Riesgos'!$O$18),"")</f>
        <v/>
      </c>
      <c r="AC37" s="53" t="str">
        <f>IF(AND('Mapa de Riesgos'!$Y$19="Baja",'Mapa de Riesgos'!$AA$19="Mayor"),CONCATENATE("R2C",'Mapa de Riesgos'!$O$19),"")</f>
        <v/>
      </c>
      <c r="AD37" s="53" t="str">
        <f>IF(AND('Mapa de Riesgos'!$Y$20="Baja",'Mapa de Riesgos'!$AA$20="Mayor"),CONCATENATE("R2C",'Mapa de Riesgos'!$O$20),"")</f>
        <v/>
      </c>
      <c r="AE37" s="53" t="str">
        <f>IF(AND('Mapa de Riesgos'!$Y$21="Baja",'Mapa de Riesgos'!$AA$21="Mayor"),CONCATENATE("R2C",'Mapa de Riesgos'!$O$21),"")</f>
        <v/>
      </c>
      <c r="AF37" s="53" t="str">
        <f>IF(AND('Mapa de Riesgos'!$Y$22="Baja",'Mapa de Riesgos'!$AA$22="Mayor"),CONCATENATE("R2C",'Mapa de Riesgos'!$O$22),"")</f>
        <v/>
      </c>
      <c r="AG37" s="54" t="str">
        <f>IF(AND('Mapa de Riesgos'!$Y$23="Baja",'Mapa de Riesgos'!$AA$23="Mayor"),CONCATENATE("R2C",'Mapa de Riesgos'!$O$23),"")</f>
        <v/>
      </c>
      <c r="AH37" s="55" t="str">
        <f>IF(AND('Mapa de Riesgos'!$Y$18="Baja",'Mapa de Riesgos'!$AA$18="Catastrófico"),CONCATENATE("R2C",'Mapa de Riesgos'!$O$18),"")</f>
        <v/>
      </c>
      <c r="AI37" s="56" t="str">
        <f>IF(AND('Mapa de Riesgos'!$Y$19="Baja",'Mapa de Riesgos'!$AA$19="Catastrófico"),CONCATENATE("R2C",'Mapa de Riesgos'!$O$19),"")</f>
        <v/>
      </c>
      <c r="AJ37" s="56" t="str">
        <f>IF(AND('Mapa de Riesgos'!$Y$20="Baja",'Mapa de Riesgos'!$AA$20="Catastrófico"),CONCATENATE("R2C",'Mapa de Riesgos'!$O$20),"")</f>
        <v/>
      </c>
      <c r="AK37" s="56" t="str">
        <f>IF(AND('Mapa de Riesgos'!$Y$21="Baja",'Mapa de Riesgos'!$AA$21="Catastrófico"),CONCATENATE("R2C",'Mapa de Riesgos'!$O$21),"")</f>
        <v/>
      </c>
      <c r="AL37" s="56" t="str">
        <f>IF(AND('Mapa de Riesgos'!$Y$22="Baja",'Mapa de Riesgos'!$AA$22="Catastrófico"),CONCATENATE("R2C",'Mapa de Riesgos'!$O$22),"")</f>
        <v/>
      </c>
      <c r="AM37" s="57" t="str">
        <f>IF(AND('Mapa de Riesgos'!$Y$23="Baja",'Mapa de Riesgos'!$AA$23="Catastrófico"),CONCATENATE("R2C",'Mapa de Riesgos'!$O$23),"")</f>
        <v/>
      </c>
      <c r="AN37" s="83"/>
      <c r="AO37" s="530"/>
      <c r="AP37" s="531"/>
      <c r="AQ37" s="531"/>
      <c r="AR37" s="531"/>
      <c r="AS37" s="531"/>
      <c r="AT37" s="532"/>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c r="A38" s="83"/>
      <c r="B38" s="411"/>
      <c r="C38" s="411"/>
      <c r="D38" s="412"/>
      <c r="E38" s="510"/>
      <c r="F38" s="509"/>
      <c r="G38" s="509"/>
      <c r="H38" s="509"/>
      <c r="I38" s="509"/>
      <c r="J38" s="76" t="str">
        <f>IF(AND('Mapa de Riesgos'!$Y$24="Baja",'Mapa de Riesgos'!$AA$24="Leve"),CONCATENATE("R3C",'Mapa de Riesgos'!$O$24),"")</f>
        <v/>
      </c>
      <c r="K38" s="77" t="str">
        <f>IF(AND('Mapa de Riesgos'!$Y$25="Baja",'Mapa de Riesgos'!$AA$25="Leve"),CONCATENATE("R3C",'Mapa de Riesgos'!$O$25),"")</f>
        <v/>
      </c>
      <c r="L38" s="77" t="str">
        <f>IF(AND('Mapa de Riesgos'!$Y$26="Baja",'Mapa de Riesgos'!$AA$26="Leve"),CONCATENATE("R3C",'Mapa de Riesgos'!$O$26),"")</f>
        <v/>
      </c>
      <c r="M38" s="77" t="str">
        <f>IF(AND('Mapa de Riesgos'!$Y$27="Baja",'Mapa de Riesgos'!$AA$27="Leve"),CONCATENATE("R3C",'Mapa de Riesgos'!$O$27),"")</f>
        <v/>
      </c>
      <c r="N38" s="77" t="str">
        <f>IF(AND('Mapa de Riesgos'!$Y$28="Baja",'Mapa de Riesgos'!$AA$28="Leve"),CONCATENATE("R3C",'Mapa de Riesgos'!$O$28),"")</f>
        <v/>
      </c>
      <c r="O38" s="78" t="str">
        <f>IF(AND('Mapa de Riesgos'!$Y$29="Baja",'Mapa de Riesgos'!$AA$29="Leve"),CONCATENATE("R3C",'Mapa de Riesgos'!$O$29),"")</f>
        <v/>
      </c>
      <c r="P38" s="67" t="str">
        <f>IF(AND('Mapa de Riesgos'!$Y$24="Baja",'Mapa de Riesgos'!$AA$24="Menor"),CONCATENATE("R3C",'Mapa de Riesgos'!$O$24),"")</f>
        <v/>
      </c>
      <c r="Q38" s="68" t="str">
        <f>IF(AND('Mapa de Riesgos'!$Y$25="Baja",'Mapa de Riesgos'!$AA$25="Menor"),CONCATENATE("R3C",'Mapa de Riesgos'!$O$25),"")</f>
        <v/>
      </c>
      <c r="R38" s="68" t="str">
        <f>IF(AND('Mapa de Riesgos'!$Y$26="Baja",'Mapa de Riesgos'!$AA$26="Menor"),CONCATENATE("R3C",'Mapa de Riesgos'!$O$26),"")</f>
        <v/>
      </c>
      <c r="S38" s="68" t="str">
        <f>IF(AND('Mapa de Riesgos'!$Y$27="Baja",'Mapa de Riesgos'!$AA$27="Menor"),CONCATENATE("R3C",'Mapa de Riesgos'!$O$27),"")</f>
        <v/>
      </c>
      <c r="T38" s="68" t="str">
        <f>IF(AND('Mapa de Riesgos'!$Y$28="Baja",'Mapa de Riesgos'!$AA$28="Menor"),CONCATENATE("R3C",'Mapa de Riesgos'!$O$28),"")</f>
        <v/>
      </c>
      <c r="U38" s="69" t="str">
        <f>IF(AND('Mapa de Riesgos'!$Y$29="Baja",'Mapa de Riesgos'!$AA$29="Menor"),CONCATENATE("R3C",'Mapa de Riesgos'!$O$29),"")</f>
        <v/>
      </c>
      <c r="V38" s="67" t="str">
        <f>IF(AND('Mapa de Riesgos'!$Y$24="Baja",'Mapa de Riesgos'!$AA$24="Moderado"),CONCATENATE("R3C",'Mapa de Riesgos'!$O$24),"")</f>
        <v/>
      </c>
      <c r="W38" s="68" t="str">
        <f>IF(AND('Mapa de Riesgos'!$Y$25="Baja",'Mapa de Riesgos'!$AA$25="Moderado"),CONCATENATE("R3C",'Mapa de Riesgos'!$O$25),"")</f>
        <v/>
      </c>
      <c r="X38" s="68" t="str">
        <f>IF(AND('Mapa de Riesgos'!$Y$26="Baja",'Mapa de Riesgos'!$AA$26="Moderado"),CONCATENATE("R3C",'Mapa de Riesgos'!$O$26),"")</f>
        <v/>
      </c>
      <c r="Y38" s="68" t="str">
        <f>IF(AND('Mapa de Riesgos'!$Y$27="Baja",'Mapa de Riesgos'!$AA$27="Moderado"),CONCATENATE("R3C",'Mapa de Riesgos'!$O$27),"")</f>
        <v/>
      </c>
      <c r="Z38" s="68" t="str">
        <f>IF(AND('Mapa de Riesgos'!$Y$28="Baja",'Mapa de Riesgos'!$AA$28="Moderado"),CONCATENATE("R3C",'Mapa de Riesgos'!$O$28),"")</f>
        <v/>
      </c>
      <c r="AA38" s="69" t="str">
        <f>IF(AND('Mapa de Riesgos'!$Y$29="Baja",'Mapa de Riesgos'!$AA$29="Moderado"),CONCATENATE("R3C",'Mapa de Riesgos'!$O$29),"")</f>
        <v/>
      </c>
      <c r="AB38" s="52" t="str">
        <f>IF(AND('Mapa de Riesgos'!$Y$24="Baja",'Mapa de Riesgos'!$AA$24="Mayor"),CONCATENATE("R3C",'Mapa de Riesgos'!$O$24),"")</f>
        <v/>
      </c>
      <c r="AC38" s="53" t="str">
        <f>IF(AND('Mapa de Riesgos'!$Y$25="Baja",'Mapa de Riesgos'!$AA$25="Mayor"),CONCATENATE("R3C",'Mapa de Riesgos'!$O$25),"")</f>
        <v/>
      </c>
      <c r="AD38" s="53" t="str">
        <f>IF(AND('Mapa de Riesgos'!$Y$26="Baja",'Mapa de Riesgos'!$AA$26="Mayor"),CONCATENATE("R3C",'Mapa de Riesgos'!$O$26),"")</f>
        <v/>
      </c>
      <c r="AE38" s="53" t="str">
        <f>IF(AND('Mapa de Riesgos'!$Y$27="Baja",'Mapa de Riesgos'!$AA$27="Mayor"),CONCATENATE("R3C",'Mapa de Riesgos'!$O$27),"")</f>
        <v/>
      </c>
      <c r="AF38" s="53" t="str">
        <f>IF(AND('Mapa de Riesgos'!$Y$28="Baja",'Mapa de Riesgos'!$AA$28="Mayor"),CONCATENATE("R3C",'Mapa de Riesgos'!$O$28),"")</f>
        <v/>
      </c>
      <c r="AG38" s="54" t="str">
        <f>IF(AND('Mapa de Riesgos'!$Y$29="Baja",'Mapa de Riesgos'!$AA$29="Mayor"),CONCATENATE("R3C",'Mapa de Riesgos'!$O$29),"")</f>
        <v/>
      </c>
      <c r="AH38" s="55" t="str">
        <f>IF(AND('Mapa de Riesgos'!$Y$24="Baja",'Mapa de Riesgos'!$AA$24="Catastrófico"),CONCATENATE("R3C",'Mapa de Riesgos'!$O$24),"")</f>
        <v/>
      </c>
      <c r="AI38" s="56" t="str">
        <f>IF(AND('Mapa de Riesgos'!$Y$25="Baja",'Mapa de Riesgos'!$AA$25="Catastrófico"),CONCATENATE("R3C",'Mapa de Riesgos'!$O$25),"")</f>
        <v/>
      </c>
      <c r="AJ38" s="56" t="str">
        <f>IF(AND('Mapa de Riesgos'!$Y$26="Baja",'Mapa de Riesgos'!$AA$26="Catastrófico"),CONCATENATE("R3C",'Mapa de Riesgos'!$O$26),"")</f>
        <v/>
      </c>
      <c r="AK38" s="56" t="str">
        <f>IF(AND('Mapa de Riesgos'!$Y$27="Baja",'Mapa de Riesgos'!$AA$27="Catastrófico"),CONCATENATE("R3C",'Mapa de Riesgos'!$O$27),"")</f>
        <v/>
      </c>
      <c r="AL38" s="56" t="str">
        <f>IF(AND('Mapa de Riesgos'!$Y$28="Baja",'Mapa de Riesgos'!$AA$28="Catastrófico"),CONCATENATE("R3C",'Mapa de Riesgos'!$O$28),"")</f>
        <v/>
      </c>
      <c r="AM38" s="57" t="str">
        <f>IF(AND('Mapa de Riesgos'!$Y$29="Baja",'Mapa de Riesgos'!$AA$29="Catastrófico"),CONCATENATE("R3C",'Mapa de Riesgos'!$O$29),"")</f>
        <v/>
      </c>
      <c r="AN38" s="83"/>
      <c r="AO38" s="530"/>
      <c r="AP38" s="531"/>
      <c r="AQ38" s="531"/>
      <c r="AR38" s="531"/>
      <c r="AS38" s="531"/>
      <c r="AT38" s="532"/>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c r="A39" s="83"/>
      <c r="B39" s="411"/>
      <c r="C39" s="411"/>
      <c r="D39" s="412"/>
      <c r="E39" s="510"/>
      <c r="F39" s="509"/>
      <c r="G39" s="509"/>
      <c r="H39" s="509"/>
      <c r="I39" s="509"/>
      <c r="J39" s="76" t="str">
        <f>IF(AND('Mapa de Riesgos'!$Y$30="Baja",'Mapa de Riesgos'!$AA$30="Leve"),CONCATENATE("R4C",'Mapa de Riesgos'!$O$30),"")</f>
        <v/>
      </c>
      <c r="K39" s="77" t="str">
        <f>IF(AND('Mapa de Riesgos'!$Y$31="Baja",'Mapa de Riesgos'!$AA$31="Leve"),CONCATENATE("R4C",'Mapa de Riesgos'!$O$31),"")</f>
        <v/>
      </c>
      <c r="L39" s="77" t="str">
        <f>IF(AND('Mapa de Riesgos'!$Y$32="Baja",'Mapa de Riesgos'!$AA$32="Leve"),CONCATENATE("R4C",'Mapa de Riesgos'!$O$32),"")</f>
        <v/>
      </c>
      <c r="M39" s="77" t="str">
        <f>IF(AND('Mapa de Riesgos'!$Y$33="Baja",'Mapa de Riesgos'!$AA$33="Leve"),CONCATENATE("R4C",'Mapa de Riesgos'!$O$33),"")</f>
        <v/>
      </c>
      <c r="N39" s="77" t="str">
        <f>IF(AND('Mapa de Riesgos'!$Y$34="Baja",'Mapa de Riesgos'!$AA$34="Leve"),CONCATENATE("R4C",'Mapa de Riesgos'!$O$34),"")</f>
        <v/>
      </c>
      <c r="O39" s="78" t="str">
        <f>IF(AND('Mapa de Riesgos'!$Y$35="Baja",'Mapa de Riesgos'!$AA$35="Leve"),CONCATENATE("R4C",'Mapa de Riesgos'!$O$35),"")</f>
        <v/>
      </c>
      <c r="P39" s="67" t="str">
        <f>IF(AND('Mapa de Riesgos'!$Y$30="Baja",'Mapa de Riesgos'!$AA$30="Menor"),CONCATENATE("R4C",'Mapa de Riesgos'!$O$30),"")</f>
        <v/>
      </c>
      <c r="Q39" s="68" t="str">
        <f>IF(AND('Mapa de Riesgos'!$Y$31="Baja",'Mapa de Riesgos'!$AA$31="Menor"),CONCATENATE("R4C",'Mapa de Riesgos'!$O$31),"")</f>
        <v/>
      </c>
      <c r="R39" s="68" t="str">
        <f>IF(AND('Mapa de Riesgos'!$Y$32="Baja",'Mapa de Riesgos'!$AA$32="Menor"),CONCATENATE("R4C",'Mapa de Riesgos'!$O$32),"")</f>
        <v/>
      </c>
      <c r="S39" s="68" t="str">
        <f>IF(AND('Mapa de Riesgos'!$Y$33="Baja",'Mapa de Riesgos'!$AA$33="Menor"),CONCATENATE("R4C",'Mapa de Riesgos'!$O$33),"")</f>
        <v/>
      </c>
      <c r="T39" s="68" t="str">
        <f>IF(AND('Mapa de Riesgos'!$Y$34="Baja",'Mapa de Riesgos'!$AA$34="Menor"),CONCATENATE("R4C",'Mapa de Riesgos'!$O$34),"")</f>
        <v/>
      </c>
      <c r="U39" s="69" t="str">
        <f>IF(AND('Mapa de Riesgos'!$Y$35="Baja",'Mapa de Riesgos'!$AA$35="Menor"),CONCATENATE("R4C",'Mapa de Riesgos'!$O$35),"")</f>
        <v/>
      </c>
      <c r="V39" s="67" t="str">
        <f>IF(AND('Mapa de Riesgos'!$Y$30="Baja",'Mapa de Riesgos'!$AA$30="Moderado"),CONCATENATE("R4C",'Mapa de Riesgos'!$O$30),"")</f>
        <v/>
      </c>
      <c r="W39" s="68" t="str">
        <f>IF(AND('Mapa de Riesgos'!$Y$31="Baja",'Mapa de Riesgos'!$AA$31="Moderado"),CONCATENATE("R4C",'Mapa de Riesgos'!$O$31),"")</f>
        <v/>
      </c>
      <c r="X39" s="68" t="str">
        <f>IF(AND('Mapa de Riesgos'!$Y$32="Baja",'Mapa de Riesgos'!$AA$32="Moderado"),CONCATENATE("R4C",'Mapa de Riesgos'!$O$32),"")</f>
        <v/>
      </c>
      <c r="Y39" s="68" t="str">
        <f>IF(AND('Mapa de Riesgos'!$Y$33="Baja",'Mapa de Riesgos'!$AA$33="Moderado"),CONCATENATE("R4C",'Mapa de Riesgos'!$O$33),"")</f>
        <v/>
      </c>
      <c r="Z39" s="68" t="str">
        <f>IF(AND('Mapa de Riesgos'!$Y$34="Baja",'Mapa de Riesgos'!$AA$34="Moderado"),CONCATENATE("R4C",'Mapa de Riesgos'!$O$34),"")</f>
        <v/>
      </c>
      <c r="AA39" s="69" t="str">
        <f>IF(AND('Mapa de Riesgos'!$Y$35="Baja",'Mapa de Riesgos'!$AA$35="Moderado"),CONCATENATE("R4C",'Mapa de Riesgos'!$O$35),"")</f>
        <v/>
      </c>
      <c r="AB39" s="52" t="str">
        <f>IF(AND('Mapa de Riesgos'!$Y$30="Baja",'Mapa de Riesgos'!$AA$30="Mayor"),CONCATENATE("R4C",'Mapa de Riesgos'!$O$30),"")</f>
        <v/>
      </c>
      <c r="AC39" s="53" t="str">
        <f>IF(AND('Mapa de Riesgos'!$Y$31="Baja",'Mapa de Riesgos'!$AA$31="Mayor"),CONCATENATE("R4C",'Mapa de Riesgos'!$O$31),"")</f>
        <v/>
      </c>
      <c r="AD39" s="53" t="str">
        <f>IF(AND('Mapa de Riesgos'!$Y$32="Baja",'Mapa de Riesgos'!$AA$32="Mayor"),CONCATENATE("R4C",'Mapa de Riesgos'!$O$32),"")</f>
        <v/>
      </c>
      <c r="AE39" s="53" t="str">
        <f>IF(AND('Mapa de Riesgos'!$Y$33="Baja",'Mapa de Riesgos'!$AA$33="Mayor"),CONCATENATE("R4C",'Mapa de Riesgos'!$O$33),"")</f>
        <v/>
      </c>
      <c r="AF39" s="53" t="str">
        <f>IF(AND('Mapa de Riesgos'!$Y$34="Baja",'Mapa de Riesgos'!$AA$34="Mayor"),CONCATENATE("R4C",'Mapa de Riesgos'!$O$34),"")</f>
        <v/>
      </c>
      <c r="AG39" s="54" t="str">
        <f>IF(AND('Mapa de Riesgos'!$Y$35="Baja",'Mapa de Riesgos'!$AA$35="Mayor"),CONCATENATE("R4C",'Mapa de Riesgos'!$O$35),"")</f>
        <v/>
      </c>
      <c r="AH39" s="55" t="str">
        <f>IF(AND('Mapa de Riesgos'!$Y$30="Baja",'Mapa de Riesgos'!$AA$30="Catastrófico"),CONCATENATE("R4C",'Mapa de Riesgos'!$O$30),"")</f>
        <v/>
      </c>
      <c r="AI39" s="56" t="str">
        <f>IF(AND('Mapa de Riesgos'!$Y$31="Baja",'Mapa de Riesgos'!$AA$31="Catastrófico"),CONCATENATE("R4C",'Mapa de Riesgos'!$O$31),"")</f>
        <v/>
      </c>
      <c r="AJ39" s="56" t="str">
        <f>IF(AND('Mapa de Riesgos'!$Y$32="Baja",'Mapa de Riesgos'!$AA$32="Catastrófico"),CONCATENATE("R4C",'Mapa de Riesgos'!$O$32),"")</f>
        <v/>
      </c>
      <c r="AK39" s="56" t="str">
        <f>IF(AND('Mapa de Riesgos'!$Y$33="Baja",'Mapa de Riesgos'!$AA$33="Catastrófico"),CONCATENATE("R4C",'Mapa de Riesgos'!$O$33),"")</f>
        <v/>
      </c>
      <c r="AL39" s="56" t="str">
        <f>IF(AND('Mapa de Riesgos'!$Y$34="Baja",'Mapa de Riesgos'!$AA$34="Catastrófico"),CONCATENATE("R4C",'Mapa de Riesgos'!$O$34),"")</f>
        <v/>
      </c>
      <c r="AM39" s="57" t="str">
        <f>IF(AND('Mapa de Riesgos'!$Y$35="Baja",'Mapa de Riesgos'!$AA$35="Catastrófico"),CONCATENATE("R4C",'Mapa de Riesgos'!$O$35),"")</f>
        <v/>
      </c>
      <c r="AN39" s="83"/>
      <c r="AO39" s="530"/>
      <c r="AP39" s="531"/>
      <c r="AQ39" s="531"/>
      <c r="AR39" s="531"/>
      <c r="AS39" s="531"/>
      <c r="AT39" s="532"/>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c r="A40" s="83"/>
      <c r="B40" s="411"/>
      <c r="C40" s="411"/>
      <c r="D40" s="412"/>
      <c r="E40" s="510"/>
      <c r="F40" s="509"/>
      <c r="G40" s="509"/>
      <c r="H40" s="509"/>
      <c r="I40" s="509"/>
      <c r="J40" s="76" t="str">
        <f>IF(AND('Mapa de Riesgos'!$Y$36="Baja",'Mapa de Riesgos'!$AA$36="Leve"),CONCATENATE("R5C",'Mapa de Riesgos'!$O$36),"")</f>
        <v/>
      </c>
      <c r="K40" s="77" t="str">
        <f>IF(AND('Mapa de Riesgos'!$Y$37="Baja",'Mapa de Riesgos'!$AA$37="Leve"),CONCATENATE("R5C",'Mapa de Riesgos'!$O$37),"")</f>
        <v/>
      </c>
      <c r="L40" s="77" t="str">
        <f>IF(AND('Mapa de Riesgos'!$Y$38="Baja",'Mapa de Riesgos'!$AA$38="Leve"),CONCATENATE("R5C",'Mapa de Riesgos'!$O$38),"")</f>
        <v/>
      </c>
      <c r="M40" s="77" t="str">
        <f>IF(AND('Mapa de Riesgos'!$Y$39="Baja",'Mapa de Riesgos'!$AA$39="Leve"),CONCATENATE("R5C",'Mapa de Riesgos'!$O$39),"")</f>
        <v/>
      </c>
      <c r="N40" s="77" t="str">
        <f>IF(AND('Mapa de Riesgos'!$Y$40="Baja",'Mapa de Riesgos'!$AA$40="Leve"),CONCATENATE("R5C",'Mapa de Riesgos'!$O$40),"")</f>
        <v/>
      </c>
      <c r="O40" s="78" t="str">
        <f>IF(AND('Mapa de Riesgos'!$Y$41="Baja",'Mapa de Riesgos'!$AA$41="Leve"),CONCATENATE("R5C",'Mapa de Riesgos'!$O$41),"")</f>
        <v/>
      </c>
      <c r="P40" s="67" t="str">
        <f>IF(AND('Mapa de Riesgos'!$Y$36="Baja",'Mapa de Riesgos'!$AA$36="Menor"),CONCATENATE("R5C",'Mapa de Riesgos'!$O$36),"")</f>
        <v/>
      </c>
      <c r="Q40" s="68" t="str">
        <f>IF(AND('Mapa de Riesgos'!$Y$37="Baja",'Mapa de Riesgos'!$AA$37="Menor"),CONCATENATE("R5C",'Mapa de Riesgos'!$O$37),"")</f>
        <v/>
      </c>
      <c r="R40" s="68" t="str">
        <f>IF(AND('Mapa de Riesgos'!$Y$38="Baja",'Mapa de Riesgos'!$AA$38="Menor"),CONCATENATE("R5C",'Mapa de Riesgos'!$O$38),"")</f>
        <v/>
      </c>
      <c r="S40" s="68" t="str">
        <f>IF(AND('Mapa de Riesgos'!$Y$39="Baja",'Mapa de Riesgos'!$AA$39="Menor"),CONCATENATE("R5C",'Mapa de Riesgos'!$O$39),"")</f>
        <v/>
      </c>
      <c r="T40" s="68" t="str">
        <f>IF(AND('Mapa de Riesgos'!$Y$40="Baja",'Mapa de Riesgos'!$AA$40="Menor"),CONCATENATE("R5C",'Mapa de Riesgos'!$O$40),"")</f>
        <v/>
      </c>
      <c r="U40" s="69" t="str">
        <f>IF(AND('Mapa de Riesgos'!$Y$41="Baja",'Mapa de Riesgos'!$AA$41="Menor"),CONCATENATE("R5C",'Mapa de Riesgos'!$O$41),"")</f>
        <v/>
      </c>
      <c r="V40" s="67" t="str">
        <f>IF(AND('Mapa de Riesgos'!$Y$36="Baja",'Mapa de Riesgos'!$AA$36="Moderado"),CONCATENATE("R5C",'Mapa de Riesgos'!$O$36),"")</f>
        <v/>
      </c>
      <c r="W40" s="68" t="str">
        <f>IF(AND('Mapa de Riesgos'!$Y$37="Baja",'Mapa de Riesgos'!$AA$37="Moderado"),CONCATENATE("R5C",'Mapa de Riesgos'!$O$37),"")</f>
        <v/>
      </c>
      <c r="X40" s="68" t="str">
        <f>IF(AND('Mapa de Riesgos'!$Y$38="Baja",'Mapa de Riesgos'!$AA$38="Moderado"),CONCATENATE("R5C",'Mapa de Riesgos'!$O$38),"")</f>
        <v/>
      </c>
      <c r="Y40" s="68" t="str">
        <f>IF(AND('Mapa de Riesgos'!$Y$39="Baja",'Mapa de Riesgos'!$AA$39="Moderado"),CONCATENATE("R5C",'Mapa de Riesgos'!$O$39),"")</f>
        <v/>
      </c>
      <c r="Z40" s="68" t="str">
        <f>IF(AND('Mapa de Riesgos'!$Y$40="Baja",'Mapa de Riesgos'!$AA$40="Moderado"),CONCATENATE("R5C",'Mapa de Riesgos'!$O$40),"")</f>
        <v/>
      </c>
      <c r="AA40" s="69" t="str">
        <f>IF(AND('Mapa de Riesgos'!$Y$41="Baja",'Mapa de Riesgos'!$AA$41="Moderado"),CONCATENATE("R5C",'Mapa de Riesgos'!$O$41),"")</f>
        <v/>
      </c>
      <c r="AB40" s="52" t="str">
        <f>IF(AND('Mapa de Riesgos'!$Y$36="Baja",'Mapa de Riesgos'!$AA$36="Mayor"),CONCATENATE("R5C",'Mapa de Riesgos'!$O$36),"")</f>
        <v/>
      </c>
      <c r="AC40" s="53" t="str">
        <f>IF(AND('Mapa de Riesgos'!$Y$37="Baja",'Mapa de Riesgos'!$AA$37="Mayor"),CONCATENATE("R5C",'Mapa de Riesgos'!$O$37),"")</f>
        <v/>
      </c>
      <c r="AD40" s="53" t="str">
        <f>IF(AND('Mapa de Riesgos'!$Y$38="Baja",'Mapa de Riesgos'!$AA$38="Mayor"),CONCATENATE("R5C",'Mapa de Riesgos'!$O$38),"")</f>
        <v/>
      </c>
      <c r="AE40" s="53" t="str">
        <f>IF(AND('Mapa de Riesgos'!$Y$39="Baja",'Mapa de Riesgos'!$AA$39="Mayor"),CONCATENATE("R5C",'Mapa de Riesgos'!$O$39),"")</f>
        <v/>
      </c>
      <c r="AF40" s="53" t="str">
        <f>IF(AND('Mapa de Riesgos'!$Y$40="Baja",'Mapa de Riesgos'!$AA$40="Mayor"),CONCATENATE("R5C",'Mapa de Riesgos'!$O$40),"")</f>
        <v/>
      </c>
      <c r="AG40" s="54" t="str">
        <f>IF(AND('Mapa de Riesgos'!$Y$41="Baja",'Mapa de Riesgos'!$AA$41="Mayor"),CONCATENATE("R5C",'Mapa de Riesgos'!$O$41),"")</f>
        <v/>
      </c>
      <c r="AH40" s="55" t="str">
        <f>IF(AND('Mapa de Riesgos'!$Y$36="Baja",'Mapa de Riesgos'!$AA$36="Catastrófico"),CONCATENATE("R5C",'Mapa de Riesgos'!$O$36),"")</f>
        <v/>
      </c>
      <c r="AI40" s="56" t="str">
        <f>IF(AND('Mapa de Riesgos'!$Y$37="Baja",'Mapa de Riesgos'!$AA$37="Catastrófico"),CONCATENATE("R5C",'Mapa de Riesgos'!$O$37),"")</f>
        <v/>
      </c>
      <c r="AJ40" s="56" t="str">
        <f>IF(AND('Mapa de Riesgos'!$Y$38="Baja",'Mapa de Riesgos'!$AA$38="Catastrófico"),CONCATENATE("R5C",'Mapa de Riesgos'!$O$38),"")</f>
        <v/>
      </c>
      <c r="AK40" s="56" t="str">
        <f>IF(AND('Mapa de Riesgos'!$Y$39="Baja",'Mapa de Riesgos'!$AA$39="Catastrófico"),CONCATENATE("R5C",'Mapa de Riesgos'!$O$39),"")</f>
        <v/>
      </c>
      <c r="AL40" s="56" t="str">
        <f>IF(AND('Mapa de Riesgos'!$Y$40="Baja",'Mapa de Riesgos'!$AA$40="Catastrófico"),CONCATENATE("R5C",'Mapa de Riesgos'!$O$40),"")</f>
        <v/>
      </c>
      <c r="AM40" s="57" t="str">
        <f>IF(AND('Mapa de Riesgos'!$Y$41="Baja",'Mapa de Riesgos'!$AA$41="Catastrófico"),CONCATENATE("R5C",'Mapa de Riesgos'!$O$41),"")</f>
        <v/>
      </c>
      <c r="AN40" s="83"/>
      <c r="AO40" s="530"/>
      <c r="AP40" s="531"/>
      <c r="AQ40" s="531"/>
      <c r="AR40" s="531"/>
      <c r="AS40" s="531"/>
      <c r="AT40" s="532"/>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c r="A41" s="83"/>
      <c r="B41" s="411"/>
      <c r="C41" s="411"/>
      <c r="D41" s="412"/>
      <c r="E41" s="510"/>
      <c r="F41" s="509"/>
      <c r="G41" s="509"/>
      <c r="H41" s="509"/>
      <c r="I41" s="509"/>
      <c r="J41" s="76" t="str">
        <f>IF(AND('Mapa de Riesgos'!$Y$42="Baja",'Mapa de Riesgos'!$AA$42="Leve"),CONCATENATE("R6C",'Mapa de Riesgos'!$O$42),"")</f>
        <v/>
      </c>
      <c r="K41" s="77" t="str">
        <f>IF(AND('Mapa de Riesgos'!$Y$43="Baja",'Mapa de Riesgos'!$AA$43="Leve"),CONCATENATE("R6C",'Mapa de Riesgos'!$O$43),"")</f>
        <v/>
      </c>
      <c r="L41" s="77" t="str">
        <f>IF(AND('Mapa de Riesgos'!$Y$44="Baja",'Mapa de Riesgos'!$AA$44="Leve"),CONCATENATE("R6C",'Mapa de Riesgos'!$O$44),"")</f>
        <v/>
      </c>
      <c r="M41" s="77" t="str">
        <f>IF(AND('Mapa de Riesgos'!$Y$45="Baja",'Mapa de Riesgos'!$AA$45="Leve"),CONCATENATE("R6C",'Mapa de Riesgos'!$O$45),"")</f>
        <v/>
      </c>
      <c r="N41" s="77" t="str">
        <f>IF(AND('Mapa de Riesgos'!$Y$46="Baja",'Mapa de Riesgos'!$AA$46="Leve"),CONCATENATE("R6C",'Mapa de Riesgos'!$O$46),"")</f>
        <v/>
      </c>
      <c r="O41" s="78" t="str">
        <f>IF(AND('Mapa de Riesgos'!$Y$47="Baja",'Mapa de Riesgos'!$AA$47="Leve"),CONCATENATE("R6C",'Mapa de Riesgos'!$O$47),"")</f>
        <v/>
      </c>
      <c r="P41" s="67" t="str">
        <f>IF(AND('Mapa de Riesgos'!$Y$42="Baja",'Mapa de Riesgos'!$AA$42="Menor"),CONCATENATE("R6C",'Mapa de Riesgos'!$O$42),"")</f>
        <v/>
      </c>
      <c r="Q41" s="68" t="str">
        <f>IF(AND('Mapa de Riesgos'!$Y$43="Baja",'Mapa de Riesgos'!$AA$43="Menor"),CONCATENATE("R6C",'Mapa de Riesgos'!$O$43),"")</f>
        <v/>
      </c>
      <c r="R41" s="68" t="str">
        <f>IF(AND('Mapa de Riesgos'!$Y$44="Baja",'Mapa de Riesgos'!$AA$44="Menor"),CONCATENATE("R6C",'Mapa de Riesgos'!$O$44),"")</f>
        <v/>
      </c>
      <c r="S41" s="68" t="str">
        <f>IF(AND('Mapa de Riesgos'!$Y$45="Baja",'Mapa de Riesgos'!$AA$45="Menor"),CONCATENATE("R6C",'Mapa de Riesgos'!$O$45),"")</f>
        <v/>
      </c>
      <c r="T41" s="68" t="str">
        <f>IF(AND('Mapa de Riesgos'!$Y$46="Baja",'Mapa de Riesgos'!$AA$46="Menor"),CONCATENATE("R6C",'Mapa de Riesgos'!$O$46),"")</f>
        <v/>
      </c>
      <c r="U41" s="69" t="str">
        <f>IF(AND('Mapa de Riesgos'!$Y$47="Baja",'Mapa de Riesgos'!$AA$47="Menor"),CONCATENATE("R6C",'Mapa de Riesgos'!$O$47),"")</f>
        <v/>
      </c>
      <c r="V41" s="67" t="str">
        <f>IF(AND('Mapa de Riesgos'!$Y$42="Baja",'Mapa de Riesgos'!$AA$42="Moderado"),CONCATENATE("R6C",'Mapa de Riesgos'!$O$42),"")</f>
        <v/>
      </c>
      <c r="W41" s="68" t="str">
        <f>IF(AND('Mapa de Riesgos'!$Y$43="Baja",'Mapa de Riesgos'!$AA$43="Moderado"),CONCATENATE("R6C",'Mapa de Riesgos'!$O$43),"")</f>
        <v/>
      </c>
      <c r="X41" s="68" t="str">
        <f>IF(AND('Mapa de Riesgos'!$Y$44="Baja",'Mapa de Riesgos'!$AA$44="Moderado"),CONCATENATE("R6C",'Mapa de Riesgos'!$O$44),"")</f>
        <v/>
      </c>
      <c r="Y41" s="68" t="str">
        <f>IF(AND('Mapa de Riesgos'!$Y$45="Baja",'Mapa de Riesgos'!$AA$45="Moderado"),CONCATENATE("R6C",'Mapa de Riesgos'!$O$45),"")</f>
        <v/>
      </c>
      <c r="Z41" s="68" t="str">
        <f>IF(AND('Mapa de Riesgos'!$Y$46="Baja",'Mapa de Riesgos'!$AA$46="Moderado"),CONCATENATE("R6C",'Mapa de Riesgos'!$O$46),"")</f>
        <v/>
      </c>
      <c r="AA41" s="69" t="str">
        <f>IF(AND('Mapa de Riesgos'!$Y$47="Baja",'Mapa de Riesgos'!$AA$47="Moderado"),CONCATENATE("R6C",'Mapa de Riesgos'!$O$47),"")</f>
        <v/>
      </c>
      <c r="AB41" s="52" t="str">
        <f>IF(AND('Mapa de Riesgos'!$Y$42="Baja",'Mapa de Riesgos'!$AA$42="Mayor"),CONCATENATE("R6C",'Mapa de Riesgos'!$O$42),"")</f>
        <v/>
      </c>
      <c r="AC41" s="53" t="str">
        <f>IF(AND('Mapa de Riesgos'!$Y$43="Baja",'Mapa de Riesgos'!$AA$43="Mayor"),CONCATENATE("R6C",'Mapa de Riesgos'!$O$43),"")</f>
        <v/>
      </c>
      <c r="AD41" s="53" t="str">
        <f>IF(AND('Mapa de Riesgos'!$Y$44="Baja",'Mapa de Riesgos'!$AA$44="Mayor"),CONCATENATE("R6C",'Mapa de Riesgos'!$O$44),"")</f>
        <v/>
      </c>
      <c r="AE41" s="53" t="str">
        <f>IF(AND('Mapa de Riesgos'!$Y$45="Baja",'Mapa de Riesgos'!$AA$45="Mayor"),CONCATENATE("R6C",'Mapa de Riesgos'!$O$45),"")</f>
        <v/>
      </c>
      <c r="AF41" s="53" t="str">
        <f>IF(AND('Mapa de Riesgos'!$Y$46="Baja",'Mapa de Riesgos'!$AA$46="Mayor"),CONCATENATE("R6C",'Mapa de Riesgos'!$O$46),"")</f>
        <v/>
      </c>
      <c r="AG41" s="54" t="str">
        <f>IF(AND('Mapa de Riesgos'!$Y$47="Baja",'Mapa de Riesgos'!$AA$47="Mayor"),CONCATENATE("R6C",'Mapa de Riesgos'!$O$47),"")</f>
        <v/>
      </c>
      <c r="AH41" s="55" t="str">
        <f>IF(AND('Mapa de Riesgos'!$Y$42="Baja",'Mapa de Riesgos'!$AA$42="Catastrófico"),CONCATENATE("R6C",'Mapa de Riesgos'!$O$42),"")</f>
        <v/>
      </c>
      <c r="AI41" s="56" t="str">
        <f>IF(AND('Mapa de Riesgos'!$Y$43="Baja",'Mapa de Riesgos'!$AA$43="Catastrófico"),CONCATENATE("R6C",'Mapa de Riesgos'!$O$43),"")</f>
        <v/>
      </c>
      <c r="AJ41" s="56" t="str">
        <f>IF(AND('Mapa de Riesgos'!$Y$44="Baja",'Mapa de Riesgos'!$AA$44="Catastrófico"),CONCATENATE("R6C",'Mapa de Riesgos'!$O$44),"")</f>
        <v/>
      </c>
      <c r="AK41" s="56" t="str">
        <f>IF(AND('Mapa de Riesgos'!$Y$45="Baja",'Mapa de Riesgos'!$AA$45="Catastrófico"),CONCATENATE("R6C",'Mapa de Riesgos'!$O$45),"")</f>
        <v/>
      </c>
      <c r="AL41" s="56" t="str">
        <f>IF(AND('Mapa de Riesgos'!$Y$46="Baja",'Mapa de Riesgos'!$AA$46="Catastrófico"),CONCATENATE("R6C",'Mapa de Riesgos'!$O$46),"")</f>
        <v/>
      </c>
      <c r="AM41" s="57" t="str">
        <f>IF(AND('Mapa de Riesgos'!$Y$47="Baja",'Mapa de Riesgos'!$AA$47="Catastrófico"),CONCATENATE("R6C",'Mapa de Riesgos'!$O$47),"")</f>
        <v/>
      </c>
      <c r="AN41" s="83"/>
      <c r="AO41" s="530"/>
      <c r="AP41" s="531"/>
      <c r="AQ41" s="531"/>
      <c r="AR41" s="531"/>
      <c r="AS41" s="531"/>
      <c r="AT41" s="532"/>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c r="A42" s="83"/>
      <c r="B42" s="411"/>
      <c r="C42" s="411"/>
      <c r="D42" s="412"/>
      <c r="E42" s="510"/>
      <c r="F42" s="509"/>
      <c r="G42" s="509"/>
      <c r="H42" s="509"/>
      <c r="I42" s="509"/>
      <c r="J42" s="76" t="str">
        <f>IF(AND('Mapa de Riesgos'!$Y$48="Baja",'Mapa de Riesgos'!$AA$48="Leve"),CONCATENATE("R7C",'Mapa de Riesgos'!$O$48),"")</f>
        <v/>
      </c>
      <c r="K42" s="77" t="str">
        <f>IF(AND('Mapa de Riesgos'!$Y$49="Baja",'Mapa de Riesgos'!$AA$49="Leve"),CONCATENATE("R7C",'Mapa de Riesgos'!$O$49),"")</f>
        <v/>
      </c>
      <c r="L42" s="77" t="str">
        <f>IF(AND('Mapa de Riesgos'!$Y$50="Baja",'Mapa de Riesgos'!$AA$50="Leve"),CONCATENATE("R7C",'Mapa de Riesgos'!$O$50),"")</f>
        <v/>
      </c>
      <c r="M42" s="77" t="str">
        <f>IF(AND('Mapa de Riesgos'!$Y$51="Baja",'Mapa de Riesgos'!$AA$51="Leve"),CONCATENATE("R7C",'Mapa de Riesgos'!$O$51),"")</f>
        <v/>
      </c>
      <c r="N42" s="77" t="str">
        <f>IF(AND('Mapa de Riesgos'!$Y$52="Baja",'Mapa de Riesgos'!$AA$52="Leve"),CONCATENATE("R7C",'Mapa de Riesgos'!$O$52),"")</f>
        <v/>
      </c>
      <c r="O42" s="78" t="str">
        <f>IF(AND('Mapa de Riesgos'!$Y$53="Baja",'Mapa de Riesgos'!$AA$53="Leve"),CONCATENATE("R7C",'Mapa de Riesgos'!$O$53),"")</f>
        <v/>
      </c>
      <c r="P42" s="67" t="str">
        <f>IF(AND('Mapa de Riesgos'!$Y$48="Baja",'Mapa de Riesgos'!$AA$48="Menor"),CONCATENATE("R7C",'Mapa de Riesgos'!$O$48),"")</f>
        <v/>
      </c>
      <c r="Q42" s="68" t="str">
        <f>IF(AND('Mapa de Riesgos'!$Y$49="Baja",'Mapa de Riesgos'!$AA$49="Menor"),CONCATENATE("R7C",'Mapa de Riesgos'!$O$49),"")</f>
        <v/>
      </c>
      <c r="R42" s="68" t="str">
        <f>IF(AND('Mapa de Riesgos'!$Y$50="Baja",'Mapa de Riesgos'!$AA$50="Menor"),CONCATENATE("R7C",'Mapa de Riesgos'!$O$50),"")</f>
        <v/>
      </c>
      <c r="S42" s="68" t="str">
        <f>IF(AND('Mapa de Riesgos'!$Y$51="Baja",'Mapa de Riesgos'!$AA$51="Menor"),CONCATENATE("R7C",'Mapa de Riesgos'!$O$51),"")</f>
        <v/>
      </c>
      <c r="T42" s="68" t="str">
        <f>IF(AND('Mapa de Riesgos'!$Y$52="Baja",'Mapa de Riesgos'!$AA$52="Menor"),CONCATENATE("R7C",'Mapa de Riesgos'!$O$52),"")</f>
        <v/>
      </c>
      <c r="U42" s="69" t="str">
        <f>IF(AND('Mapa de Riesgos'!$Y$53="Baja",'Mapa de Riesgos'!$AA$53="Menor"),CONCATENATE("R7C",'Mapa de Riesgos'!$O$53),"")</f>
        <v/>
      </c>
      <c r="V42" s="67" t="str">
        <f>IF(AND('Mapa de Riesgos'!$Y$48="Baja",'Mapa de Riesgos'!$AA$48="Moderado"),CONCATENATE("R7C",'Mapa de Riesgos'!$O$48),"")</f>
        <v/>
      </c>
      <c r="W42" s="68" t="str">
        <f>IF(AND('Mapa de Riesgos'!$Y$49="Baja",'Mapa de Riesgos'!$AA$49="Moderado"),CONCATENATE("R7C",'Mapa de Riesgos'!$O$49),"")</f>
        <v/>
      </c>
      <c r="X42" s="68" t="str">
        <f>IF(AND('Mapa de Riesgos'!$Y$50="Baja",'Mapa de Riesgos'!$AA$50="Moderado"),CONCATENATE("R7C",'Mapa de Riesgos'!$O$50),"")</f>
        <v/>
      </c>
      <c r="Y42" s="68" t="str">
        <f>IF(AND('Mapa de Riesgos'!$Y$51="Baja",'Mapa de Riesgos'!$AA$51="Moderado"),CONCATENATE("R7C",'Mapa de Riesgos'!$O$51),"")</f>
        <v/>
      </c>
      <c r="Z42" s="68" t="str">
        <f>IF(AND('Mapa de Riesgos'!$Y$52="Baja",'Mapa de Riesgos'!$AA$52="Moderado"),CONCATENATE("R7C",'Mapa de Riesgos'!$O$52),"")</f>
        <v/>
      </c>
      <c r="AA42" s="69" t="str">
        <f>IF(AND('Mapa de Riesgos'!$Y$53="Baja",'Mapa de Riesgos'!$AA$53="Moderado"),CONCATENATE("R7C",'Mapa de Riesgos'!$O$53),"")</f>
        <v/>
      </c>
      <c r="AB42" s="52" t="str">
        <f>IF(AND('Mapa de Riesgos'!$Y$48="Baja",'Mapa de Riesgos'!$AA$48="Mayor"),CONCATENATE("R7C",'Mapa de Riesgos'!$O$48),"")</f>
        <v/>
      </c>
      <c r="AC42" s="53" t="str">
        <f>IF(AND('Mapa de Riesgos'!$Y$49="Baja",'Mapa de Riesgos'!$AA$49="Mayor"),CONCATENATE("R7C",'Mapa de Riesgos'!$O$49),"")</f>
        <v/>
      </c>
      <c r="AD42" s="53" t="str">
        <f>IF(AND('Mapa de Riesgos'!$Y$50="Baja",'Mapa de Riesgos'!$AA$50="Mayor"),CONCATENATE("R7C",'Mapa de Riesgos'!$O$50),"")</f>
        <v/>
      </c>
      <c r="AE42" s="53" t="str">
        <f>IF(AND('Mapa de Riesgos'!$Y$51="Baja",'Mapa de Riesgos'!$AA$51="Mayor"),CONCATENATE("R7C",'Mapa de Riesgos'!$O$51),"")</f>
        <v/>
      </c>
      <c r="AF42" s="53" t="str">
        <f>IF(AND('Mapa de Riesgos'!$Y$52="Baja",'Mapa de Riesgos'!$AA$52="Mayor"),CONCATENATE("R7C",'Mapa de Riesgos'!$O$52),"")</f>
        <v/>
      </c>
      <c r="AG42" s="54" t="str">
        <f>IF(AND('Mapa de Riesgos'!$Y$53="Baja",'Mapa de Riesgos'!$AA$53="Mayor"),CONCATENATE("R7C",'Mapa de Riesgos'!$O$53),"")</f>
        <v/>
      </c>
      <c r="AH42" s="55" t="str">
        <f>IF(AND('Mapa de Riesgos'!$Y$48="Baja",'Mapa de Riesgos'!$AA$48="Catastrófico"),CONCATENATE("R7C",'Mapa de Riesgos'!$O$48),"")</f>
        <v/>
      </c>
      <c r="AI42" s="56" t="str">
        <f>IF(AND('Mapa de Riesgos'!$Y$49="Baja",'Mapa de Riesgos'!$AA$49="Catastrófico"),CONCATENATE("R7C",'Mapa de Riesgos'!$O$49),"")</f>
        <v/>
      </c>
      <c r="AJ42" s="56" t="str">
        <f>IF(AND('Mapa de Riesgos'!$Y$50="Baja",'Mapa de Riesgos'!$AA$50="Catastrófico"),CONCATENATE("R7C",'Mapa de Riesgos'!$O$50),"")</f>
        <v/>
      </c>
      <c r="AK42" s="56" t="str">
        <f>IF(AND('Mapa de Riesgos'!$Y$51="Baja",'Mapa de Riesgos'!$AA$51="Catastrófico"),CONCATENATE("R7C",'Mapa de Riesgos'!$O$51),"")</f>
        <v/>
      </c>
      <c r="AL42" s="56" t="str">
        <f>IF(AND('Mapa de Riesgos'!$Y$52="Baja",'Mapa de Riesgos'!$AA$52="Catastrófico"),CONCATENATE("R7C",'Mapa de Riesgos'!$O$52),"")</f>
        <v/>
      </c>
      <c r="AM42" s="57" t="str">
        <f>IF(AND('Mapa de Riesgos'!$Y$53="Baja",'Mapa de Riesgos'!$AA$53="Catastrófico"),CONCATENATE("R7C",'Mapa de Riesgos'!$O$53),"")</f>
        <v/>
      </c>
      <c r="AN42" s="83"/>
      <c r="AO42" s="530"/>
      <c r="AP42" s="531"/>
      <c r="AQ42" s="531"/>
      <c r="AR42" s="531"/>
      <c r="AS42" s="531"/>
      <c r="AT42" s="532"/>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c r="A43" s="83"/>
      <c r="B43" s="411"/>
      <c r="C43" s="411"/>
      <c r="D43" s="412"/>
      <c r="E43" s="510"/>
      <c r="F43" s="509"/>
      <c r="G43" s="509"/>
      <c r="H43" s="509"/>
      <c r="I43" s="509"/>
      <c r="J43" s="76" t="str">
        <f>IF(AND('Mapa de Riesgos'!$Y$54="Baja",'Mapa de Riesgos'!$AA$54="Leve"),CONCATENATE("R8C",'Mapa de Riesgos'!$O$54),"")</f>
        <v/>
      </c>
      <c r="K43" s="77" t="str">
        <f>IF(AND('Mapa de Riesgos'!$Y$55="Baja",'Mapa de Riesgos'!$AA$55="Leve"),CONCATENATE("R8C",'Mapa de Riesgos'!$O$55),"")</f>
        <v/>
      </c>
      <c r="L43" s="77" t="str">
        <f>IF(AND('Mapa de Riesgos'!$Y$56="Baja",'Mapa de Riesgos'!$AA$56="Leve"),CONCATENATE("R8C",'Mapa de Riesgos'!$O$56),"")</f>
        <v/>
      </c>
      <c r="M43" s="77" t="str">
        <f>IF(AND('Mapa de Riesgos'!$Y$57="Baja",'Mapa de Riesgos'!$AA$57="Leve"),CONCATENATE("R8C",'Mapa de Riesgos'!$O$57),"")</f>
        <v/>
      </c>
      <c r="N43" s="77" t="str">
        <f>IF(AND('Mapa de Riesgos'!$Y$58="Baja",'Mapa de Riesgos'!$AA$58="Leve"),CONCATENATE("R8C",'Mapa de Riesgos'!$O$58),"")</f>
        <v/>
      </c>
      <c r="O43" s="78" t="str">
        <f>IF(AND('Mapa de Riesgos'!$Y$59="Baja",'Mapa de Riesgos'!$AA$59="Leve"),CONCATENATE("R8C",'Mapa de Riesgos'!$O$59),"")</f>
        <v/>
      </c>
      <c r="P43" s="67" t="str">
        <f>IF(AND('Mapa de Riesgos'!$Y$54="Baja",'Mapa de Riesgos'!$AA$54="Menor"),CONCATENATE("R8C",'Mapa de Riesgos'!$O$54),"")</f>
        <v/>
      </c>
      <c r="Q43" s="68" t="str">
        <f>IF(AND('Mapa de Riesgos'!$Y$55="Baja",'Mapa de Riesgos'!$AA$55="Menor"),CONCATENATE("R8C",'Mapa de Riesgos'!$O$55),"")</f>
        <v/>
      </c>
      <c r="R43" s="68" t="str">
        <f>IF(AND('Mapa de Riesgos'!$Y$56="Baja",'Mapa de Riesgos'!$AA$56="Menor"),CONCATENATE("R8C",'Mapa de Riesgos'!$O$56),"")</f>
        <v/>
      </c>
      <c r="S43" s="68" t="str">
        <f>IF(AND('Mapa de Riesgos'!$Y$57="Baja",'Mapa de Riesgos'!$AA$57="Menor"),CONCATENATE("R8C",'Mapa de Riesgos'!$O$57),"")</f>
        <v/>
      </c>
      <c r="T43" s="68" t="str">
        <f>IF(AND('Mapa de Riesgos'!$Y$58="Baja",'Mapa de Riesgos'!$AA$58="Menor"),CONCATENATE("R8C",'Mapa de Riesgos'!$O$58),"")</f>
        <v/>
      </c>
      <c r="U43" s="69" t="str">
        <f>IF(AND('Mapa de Riesgos'!$Y$59="Baja",'Mapa de Riesgos'!$AA$59="Menor"),CONCATENATE("R8C",'Mapa de Riesgos'!$O$59),"")</f>
        <v/>
      </c>
      <c r="V43" s="67" t="str">
        <f>IF(AND('Mapa de Riesgos'!$Y$54="Baja",'Mapa de Riesgos'!$AA$54="Moderado"),CONCATENATE("R8C",'Mapa de Riesgos'!$O$54),"")</f>
        <v/>
      </c>
      <c r="W43" s="68" t="str">
        <f>IF(AND('Mapa de Riesgos'!$Y$55="Baja",'Mapa de Riesgos'!$AA$55="Moderado"),CONCATENATE("R8C",'Mapa de Riesgos'!$O$55),"")</f>
        <v/>
      </c>
      <c r="X43" s="68" t="str">
        <f>IF(AND('Mapa de Riesgos'!$Y$56="Baja",'Mapa de Riesgos'!$AA$56="Moderado"),CONCATENATE("R8C",'Mapa de Riesgos'!$O$56),"")</f>
        <v/>
      </c>
      <c r="Y43" s="68" t="str">
        <f>IF(AND('Mapa de Riesgos'!$Y$57="Baja",'Mapa de Riesgos'!$AA$57="Moderado"),CONCATENATE("R8C",'Mapa de Riesgos'!$O$57),"")</f>
        <v/>
      </c>
      <c r="Z43" s="68" t="str">
        <f>IF(AND('Mapa de Riesgos'!$Y$58="Baja",'Mapa de Riesgos'!$AA$58="Moderado"),CONCATENATE("R8C",'Mapa de Riesgos'!$O$58),"")</f>
        <v/>
      </c>
      <c r="AA43" s="69" t="str">
        <f>IF(AND('Mapa de Riesgos'!$Y$59="Baja",'Mapa de Riesgos'!$AA$59="Moderado"),CONCATENATE("R8C",'Mapa de Riesgos'!$O$59),"")</f>
        <v/>
      </c>
      <c r="AB43" s="52" t="str">
        <f>IF(AND('Mapa de Riesgos'!$Y$54="Baja",'Mapa de Riesgos'!$AA$54="Mayor"),CONCATENATE("R8C",'Mapa de Riesgos'!$O$54),"")</f>
        <v/>
      </c>
      <c r="AC43" s="53" t="str">
        <f>IF(AND('Mapa de Riesgos'!$Y$55="Baja",'Mapa de Riesgos'!$AA$55="Mayor"),CONCATENATE("R8C",'Mapa de Riesgos'!$O$55),"")</f>
        <v/>
      </c>
      <c r="AD43" s="53" t="str">
        <f>IF(AND('Mapa de Riesgos'!$Y$56="Baja",'Mapa de Riesgos'!$AA$56="Mayor"),CONCATENATE("R8C",'Mapa de Riesgos'!$O$56),"")</f>
        <v/>
      </c>
      <c r="AE43" s="53" t="str">
        <f>IF(AND('Mapa de Riesgos'!$Y$57="Baja",'Mapa de Riesgos'!$AA$57="Mayor"),CONCATENATE("R8C",'Mapa de Riesgos'!$O$57),"")</f>
        <v/>
      </c>
      <c r="AF43" s="53" t="str">
        <f>IF(AND('Mapa de Riesgos'!$Y$58="Baja",'Mapa de Riesgos'!$AA$58="Mayor"),CONCATENATE("R8C",'Mapa de Riesgos'!$O$58),"")</f>
        <v/>
      </c>
      <c r="AG43" s="54" t="str">
        <f>IF(AND('Mapa de Riesgos'!$Y$59="Baja",'Mapa de Riesgos'!$AA$59="Mayor"),CONCATENATE("R8C",'Mapa de Riesgos'!$O$59),"")</f>
        <v/>
      </c>
      <c r="AH43" s="55" t="str">
        <f>IF(AND('Mapa de Riesgos'!$Y$54="Baja",'Mapa de Riesgos'!$AA$54="Catastrófico"),CONCATENATE("R8C",'Mapa de Riesgos'!$O$54),"")</f>
        <v/>
      </c>
      <c r="AI43" s="56" t="str">
        <f>IF(AND('Mapa de Riesgos'!$Y$55="Baja",'Mapa de Riesgos'!$AA$55="Catastrófico"),CONCATENATE("R8C",'Mapa de Riesgos'!$O$55),"")</f>
        <v/>
      </c>
      <c r="AJ43" s="56" t="str">
        <f>IF(AND('Mapa de Riesgos'!$Y$56="Baja",'Mapa de Riesgos'!$AA$56="Catastrófico"),CONCATENATE("R8C",'Mapa de Riesgos'!$O$56),"")</f>
        <v/>
      </c>
      <c r="AK43" s="56" t="str">
        <f>IF(AND('Mapa de Riesgos'!$Y$57="Baja",'Mapa de Riesgos'!$AA$57="Catastrófico"),CONCATENATE("R8C",'Mapa de Riesgos'!$O$57),"")</f>
        <v/>
      </c>
      <c r="AL43" s="56" t="str">
        <f>IF(AND('Mapa de Riesgos'!$Y$58="Baja",'Mapa de Riesgos'!$AA$58="Catastrófico"),CONCATENATE("R8C",'Mapa de Riesgos'!$O$58),"")</f>
        <v/>
      </c>
      <c r="AM43" s="57" t="str">
        <f>IF(AND('Mapa de Riesgos'!$Y$59="Baja",'Mapa de Riesgos'!$AA$59="Catastrófico"),CONCATENATE("R8C",'Mapa de Riesgos'!$O$59),"")</f>
        <v/>
      </c>
      <c r="AN43" s="83"/>
      <c r="AO43" s="530"/>
      <c r="AP43" s="531"/>
      <c r="AQ43" s="531"/>
      <c r="AR43" s="531"/>
      <c r="AS43" s="531"/>
      <c r="AT43" s="532"/>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c r="A44" s="83"/>
      <c r="B44" s="411"/>
      <c r="C44" s="411"/>
      <c r="D44" s="412"/>
      <c r="E44" s="510"/>
      <c r="F44" s="509"/>
      <c r="G44" s="509"/>
      <c r="H44" s="509"/>
      <c r="I44" s="509"/>
      <c r="J44" s="76" t="str">
        <f>IF(AND('Mapa de Riesgos'!$Y$60="Baja",'Mapa de Riesgos'!$AA$60="Leve"),CONCATENATE("R9C",'Mapa de Riesgos'!$O$60),"")</f>
        <v/>
      </c>
      <c r="K44" s="77" t="str">
        <f>IF(AND('Mapa de Riesgos'!$Y$61="Baja",'Mapa de Riesgos'!$AA$61="Leve"),CONCATENATE("R9C",'Mapa de Riesgos'!$O$61),"")</f>
        <v/>
      </c>
      <c r="L44" s="77" t="str">
        <f>IF(AND('Mapa de Riesgos'!$Y$62="Baja",'Mapa de Riesgos'!$AA$62="Leve"),CONCATENATE("R9C",'Mapa de Riesgos'!$O$62),"")</f>
        <v/>
      </c>
      <c r="M44" s="77" t="str">
        <f>IF(AND('Mapa de Riesgos'!$Y$63="Baja",'Mapa de Riesgos'!$AA$63="Leve"),CONCATENATE("R9C",'Mapa de Riesgos'!$O$63),"")</f>
        <v/>
      </c>
      <c r="N44" s="77" t="str">
        <f>IF(AND('Mapa de Riesgos'!$Y$64="Baja",'Mapa de Riesgos'!$AA$64="Leve"),CONCATENATE("R9C",'Mapa de Riesgos'!$O$64),"")</f>
        <v/>
      </c>
      <c r="O44" s="78" t="str">
        <f>IF(AND('Mapa de Riesgos'!$Y$65="Baja",'Mapa de Riesgos'!$AA$65="Leve"),CONCATENATE("R9C",'Mapa de Riesgos'!$O$65),"")</f>
        <v/>
      </c>
      <c r="P44" s="67" t="str">
        <f>IF(AND('Mapa de Riesgos'!$Y$60="Baja",'Mapa de Riesgos'!$AA$60="Menor"),CONCATENATE("R9C",'Mapa de Riesgos'!$O$60),"")</f>
        <v/>
      </c>
      <c r="Q44" s="68" t="str">
        <f>IF(AND('Mapa de Riesgos'!$Y$61="Baja",'Mapa de Riesgos'!$AA$61="Menor"),CONCATENATE("R9C",'Mapa de Riesgos'!$O$61),"")</f>
        <v/>
      </c>
      <c r="R44" s="68" t="str">
        <f>IF(AND('Mapa de Riesgos'!$Y$62="Baja",'Mapa de Riesgos'!$AA$62="Menor"),CONCATENATE("R9C",'Mapa de Riesgos'!$O$62),"")</f>
        <v/>
      </c>
      <c r="S44" s="68" t="str">
        <f>IF(AND('Mapa de Riesgos'!$Y$63="Baja",'Mapa de Riesgos'!$AA$63="Menor"),CONCATENATE("R9C",'Mapa de Riesgos'!$O$63),"")</f>
        <v/>
      </c>
      <c r="T44" s="68" t="str">
        <f>IF(AND('Mapa de Riesgos'!$Y$64="Baja",'Mapa de Riesgos'!$AA$64="Menor"),CONCATENATE("R9C",'Mapa de Riesgos'!$O$64),"")</f>
        <v/>
      </c>
      <c r="U44" s="69" t="str">
        <f>IF(AND('Mapa de Riesgos'!$Y$65="Baja",'Mapa de Riesgos'!$AA$65="Menor"),CONCATENATE("R9C",'Mapa de Riesgos'!$O$65),"")</f>
        <v/>
      </c>
      <c r="V44" s="67" t="str">
        <f>IF(AND('Mapa de Riesgos'!$Y$60="Baja",'Mapa de Riesgos'!$AA$60="Moderado"),CONCATENATE("R9C",'Mapa de Riesgos'!$O$60),"")</f>
        <v/>
      </c>
      <c r="W44" s="68" t="str">
        <f>IF(AND('Mapa de Riesgos'!$Y$61="Baja",'Mapa de Riesgos'!$AA$61="Moderado"),CONCATENATE("R9C",'Mapa de Riesgos'!$O$61),"")</f>
        <v/>
      </c>
      <c r="X44" s="68" t="str">
        <f>IF(AND('Mapa de Riesgos'!$Y$62="Baja",'Mapa de Riesgos'!$AA$62="Moderado"),CONCATENATE("R9C",'Mapa de Riesgos'!$O$62),"")</f>
        <v/>
      </c>
      <c r="Y44" s="68" t="str">
        <f>IF(AND('Mapa de Riesgos'!$Y$63="Baja",'Mapa de Riesgos'!$AA$63="Moderado"),CONCATENATE("R9C",'Mapa de Riesgos'!$O$63),"")</f>
        <v/>
      </c>
      <c r="Z44" s="68" t="str">
        <f>IF(AND('Mapa de Riesgos'!$Y$64="Baja",'Mapa de Riesgos'!$AA$64="Moderado"),CONCATENATE("R9C",'Mapa de Riesgos'!$O$64),"")</f>
        <v/>
      </c>
      <c r="AA44" s="69" t="str">
        <f>IF(AND('Mapa de Riesgos'!$Y$65="Baja",'Mapa de Riesgos'!$AA$65="Moderado"),CONCATENATE("R9C",'Mapa de Riesgos'!$O$65),"")</f>
        <v/>
      </c>
      <c r="AB44" s="52" t="str">
        <f>IF(AND('Mapa de Riesgos'!$Y$60="Baja",'Mapa de Riesgos'!$AA$60="Mayor"),CONCATENATE("R9C",'Mapa de Riesgos'!$O$60),"")</f>
        <v/>
      </c>
      <c r="AC44" s="53" t="str">
        <f>IF(AND('Mapa de Riesgos'!$Y$61="Baja",'Mapa de Riesgos'!$AA$61="Mayor"),CONCATENATE("R9C",'Mapa de Riesgos'!$O$61),"")</f>
        <v/>
      </c>
      <c r="AD44" s="53" t="str">
        <f>IF(AND('Mapa de Riesgos'!$Y$62="Baja",'Mapa de Riesgos'!$AA$62="Mayor"),CONCATENATE("R9C",'Mapa de Riesgos'!$O$62),"")</f>
        <v/>
      </c>
      <c r="AE44" s="53" t="str">
        <f>IF(AND('Mapa de Riesgos'!$Y$63="Baja",'Mapa de Riesgos'!$AA$63="Mayor"),CONCATENATE("R9C",'Mapa de Riesgos'!$O$63),"")</f>
        <v/>
      </c>
      <c r="AF44" s="53" t="str">
        <f>IF(AND('Mapa de Riesgos'!$Y$64="Baja",'Mapa de Riesgos'!$AA$64="Mayor"),CONCATENATE("R9C",'Mapa de Riesgos'!$O$64),"")</f>
        <v/>
      </c>
      <c r="AG44" s="54" t="str">
        <f>IF(AND('Mapa de Riesgos'!$Y$65="Baja",'Mapa de Riesgos'!$AA$65="Mayor"),CONCATENATE("R9C",'Mapa de Riesgos'!$O$65),"")</f>
        <v/>
      </c>
      <c r="AH44" s="55" t="str">
        <f>IF(AND('Mapa de Riesgos'!$Y$60="Baja",'Mapa de Riesgos'!$AA$60="Catastrófico"),CONCATENATE("R9C",'Mapa de Riesgos'!$O$60),"")</f>
        <v/>
      </c>
      <c r="AI44" s="56" t="str">
        <f>IF(AND('Mapa de Riesgos'!$Y$61="Baja",'Mapa de Riesgos'!$AA$61="Catastrófico"),CONCATENATE("R9C",'Mapa de Riesgos'!$O$61),"")</f>
        <v/>
      </c>
      <c r="AJ44" s="56" t="str">
        <f>IF(AND('Mapa de Riesgos'!$Y$62="Baja",'Mapa de Riesgos'!$AA$62="Catastrófico"),CONCATENATE("R9C",'Mapa de Riesgos'!$O$62),"")</f>
        <v/>
      </c>
      <c r="AK44" s="56" t="str">
        <f>IF(AND('Mapa de Riesgos'!$Y$63="Baja",'Mapa de Riesgos'!$AA$63="Catastrófico"),CONCATENATE("R9C",'Mapa de Riesgos'!$O$63),"")</f>
        <v/>
      </c>
      <c r="AL44" s="56" t="str">
        <f>IF(AND('Mapa de Riesgos'!$Y$64="Baja",'Mapa de Riesgos'!$AA$64="Catastrófico"),CONCATENATE("R9C",'Mapa de Riesgos'!$O$64),"")</f>
        <v/>
      </c>
      <c r="AM44" s="57" t="str">
        <f>IF(AND('Mapa de Riesgos'!$Y$65="Baja",'Mapa de Riesgos'!$AA$65="Catastrófico"),CONCATENATE("R9C",'Mapa de Riesgos'!$O$65),"")</f>
        <v/>
      </c>
      <c r="AN44" s="83"/>
      <c r="AO44" s="530"/>
      <c r="AP44" s="531"/>
      <c r="AQ44" s="531"/>
      <c r="AR44" s="531"/>
      <c r="AS44" s="531"/>
      <c r="AT44" s="532"/>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c r="A45" s="83"/>
      <c r="B45" s="411"/>
      <c r="C45" s="411"/>
      <c r="D45" s="412"/>
      <c r="E45" s="511"/>
      <c r="F45" s="512"/>
      <c r="G45" s="512"/>
      <c r="H45" s="512"/>
      <c r="I45" s="512"/>
      <c r="J45" s="79" t="str">
        <f>IF(AND('Mapa de Riesgos'!$Y$66="Baja",'Mapa de Riesgos'!$AA$66="Leve"),CONCATENATE("R10C",'Mapa de Riesgos'!$O$66),"")</f>
        <v/>
      </c>
      <c r="K45" s="80" t="str">
        <f>IF(AND('Mapa de Riesgos'!$Y$67="Baja",'Mapa de Riesgos'!$AA$67="Leve"),CONCATENATE("R10C",'Mapa de Riesgos'!$O$67),"")</f>
        <v/>
      </c>
      <c r="L45" s="80" t="str">
        <f>IF(AND('Mapa de Riesgos'!$Y$68="Baja",'Mapa de Riesgos'!$AA$68="Leve"),CONCATENATE("R10C",'Mapa de Riesgos'!$O$68),"")</f>
        <v/>
      </c>
      <c r="M45" s="80" t="str">
        <f>IF(AND('Mapa de Riesgos'!$Y$69="Baja",'Mapa de Riesgos'!$AA$69="Leve"),CONCATENATE("R10C",'Mapa de Riesgos'!$O$69),"")</f>
        <v/>
      </c>
      <c r="N45" s="80" t="str">
        <f>IF(AND('Mapa de Riesgos'!$Y$70="Baja",'Mapa de Riesgos'!$AA$70="Leve"),CONCATENATE("R10C",'Mapa de Riesgos'!$O$70),"")</f>
        <v/>
      </c>
      <c r="O45" s="81" t="str">
        <f>IF(AND('Mapa de Riesgos'!$Y$71="Baja",'Mapa de Riesgos'!$AA$71="Leve"),CONCATENATE("R10C",'Mapa de Riesgos'!$O$71),"")</f>
        <v/>
      </c>
      <c r="P45" s="67" t="str">
        <f>IF(AND('Mapa de Riesgos'!$Y$66="Baja",'Mapa de Riesgos'!$AA$66="Menor"),CONCATENATE("R10C",'Mapa de Riesgos'!$O$66),"")</f>
        <v/>
      </c>
      <c r="Q45" s="68" t="str">
        <f>IF(AND('Mapa de Riesgos'!$Y$67="Baja",'Mapa de Riesgos'!$AA$67="Menor"),CONCATENATE("R10C",'Mapa de Riesgos'!$O$67),"")</f>
        <v/>
      </c>
      <c r="R45" s="68" t="str">
        <f>IF(AND('Mapa de Riesgos'!$Y$68="Baja",'Mapa de Riesgos'!$AA$68="Menor"),CONCATENATE("R10C",'Mapa de Riesgos'!$O$68),"")</f>
        <v/>
      </c>
      <c r="S45" s="68" t="str">
        <f>IF(AND('Mapa de Riesgos'!$Y$69="Baja",'Mapa de Riesgos'!$AA$69="Menor"),CONCATENATE("R10C",'Mapa de Riesgos'!$O$69),"")</f>
        <v/>
      </c>
      <c r="T45" s="68" t="str">
        <f>IF(AND('Mapa de Riesgos'!$Y$70="Baja",'Mapa de Riesgos'!$AA$70="Menor"),CONCATENATE("R10C",'Mapa de Riesgos'!$O$70),"")</f>
        <v/>
      </c>
      <c r="U45" s="69" t="str">
        <f>IF(AND('Mapa de Riesgos'!$Y$71="Baja",'Mapa de Riesgos'!$AA$71="Menor"),CONCATENATE("R10C",'Mapa de Riesgos'!$O$71),"")</f>
        <v/>
      </c>
      <c r="V45" s="70" t="str">
        <f>IF(AND('Mapa de Riesgos'!$Y$66="Baja",'Mapa de Riesgos'!$AA$66="Moderado"),CONCATENATE("R10C",'Mapa de Riesgos'!$O$66),"")</f>
        <v/>
      </c>
      <c r="W45" s="71" t="str">
        <f>IF(AND('Mapa de Riesgos'!$Y$67="Baja",'Mapa de Riesgos'!$AA$67="Moderado"),CONCATENATE("R10C",'Mapa de Riesgos'!$O$67),"")</f>
        <v/>
      </c>
      <c r="X45" s="71" t="str">
        <f>IF(AND('Mapa de Riesgos'!$Y$68="Baja",'Mapa de Riesgos'!$AA$68="Moderado"),CONCATENATE("R10C",'Mapa de Riesgos'!$O$68),"")</f>
        <v/>
      </c>
      <c r="Y45" s="71" t="str">
        <f>IF(AND('Mapa de Riesgos'!$Y$69="Baja",'Mapa de Riesgos'!$AA$69="Moderado"),CONCATENATE("R10C",'Mapa de Riesgos'!$O$69),"")</f>
        <v/>
      </c>
      <c r="Z45" s="71" t="str">
        <f>IF(AND('Mapa de Riesgos'!$Y$70="Baja",'Mapa de Riesgos'!$AA$70="Moderado"),CONCATENATE("R10C",'Mapa de Riesgos'!$O$70),"")</f>
        <v/>
      </c>
      <c r="AA45" s="72" t="str">
        <f>IF(AND('Mapa de Riesgos'!$Y$71="Baja",'Mapa de Riesgos'!$AA$71="Moderado"),CONCATENATE("R10C",'Mapa de Riesgos'!$O$71),"")</f>
        <v/>
      </c>
      <c r="AB45" s="58" t="str">
        <f>IF(AND('Mapa de Riesgos'!$Y$66="Baja",'Mapa de Riesgos'!$AA$66="Mayor"),CONCATENATE("R10C",'Mapa de Riesgos'!$O$66),"")</f>
        <v/>
      </c>
      <c r="AC45" s="59" t="str">
        <f>IF(AND('Mapa de Riesgos'!$Y$67="Baja",'Mapa de Riesgos'!$AA$67="Mayor"),CONCATENATE("R10C",'Mapa de Riesgos'!$O$67),"")</f>
        <v/>
      </c>
      <c r="AD45" s="59" t="str">
        <f>IF(AND('Mapa de Riesgos'!$Y$68="Baja",'Mapa de Riesgos'!$AA$68="Mayor"),CONCATENATE("R10C",'Mapa de Riesgos'!$O$68),"")</f>
        <v/>
      </c>
      <c r="AE45" s="59" t="str">
        <f>IF(AND('Mapa de Riesgos'!$Y$69="Baja",'Mapa de Riesgos'!$AA$69="Mayor"),CONCATENATE("R10C",'Mapa de Riesgos'!$O$69),"")</f>
        <v/>
      </c>
      <c r="AF45" s="59" t="str">
        <f>IF(AND('Mapa de Riesgos'!$Y$70="Baja",'Mapa de Riesgos'!$AA$70="Mayor"),CONCATENATE("R10C",'Mapa de Riesgos'!$O$70),"")</f>
        <v/>
      </c>
      <c r="AG45" s="60" t="str">
        <f>IF(AND('Mapa de Riesgos'!$Y$71="Baja",'Mapa de Riesgos'!$AA$71="Mayor"),CONCATENATE("R10C",'Mapa de Riesgos'!$O$71),"")</f>
        <v/>
      </c>
      <c r="AH45" s="61" t="str">
        <f>IF(AND('Mapa de Riesgos'!$Y$66="Baja",'Mapa de Riesgos'!$AA$66="Catastrófico"),CONCATENATE("R10C",'Mapa de Riesgos'!$O$66),"")</f>
        <v/>
      </c>
      <c r="AI45" s="62" t="str">
        <f>IF(AND('Mapa de Riesgos'!$Y$67="Baja",'Mapa de Riesgos'!$AA$67="Catastrófico"),CONCATENATE("R10C",'Mapa de Riesgos'!$O$67),"")</f>
        <v/>
      </c>
      <c r="AJ45" s="62" t="str">
        <f>IF(AND('Mapa de Riesgos'!$Y$68="Baja",'Mapa de Riesgos'!$AA$68="Catastrófico"),CONCATENATE("R10C",'Mapa de Riesgos'!$O$68),"")</f>
        <v/>
      </c>
      <c r="AK45" s="62" t="str">
        <f>IF(AND('Mapa de Riesgos'!$Y$69="Baja",'Mapa de Riesgos'!$AA$69="Catastrófico"),CONCATENATE("R10C",'Mapa de Riesgos'!$O$69),"")</f>
        <v/>
      </c>
      <c r="AL45" s="62" t="str">
        <f>IF(AND('Mapa de Riesgos'!$Y$70="Baja",'Mapa de Riesgos'!$AA$70="Catastrófico"),CONCATENATE("R10C",'Mapa de Riesgos'!$O$70),"")</f>
        <v/>
      </c>
      <c r="AM45" s="63" t="str">
        <f>IF(AND('Mapa de Riesgos'!$Y$71="Baja",'Mapa de Riesgos'!$AA$71="Catastrófico"),CONCATENATE("R10C",'Mapa de Riesgos'!$O$71),"")</f>
        <v/>
      </c>
      <c r="AN45" s="83"/>
      <c r="AO45" s="533"/>
      <c r="AP45" s="534"/>
      <c r="AQ45" s="534"/>
      <c r="AR45" s="534"/>
      <c r="AS45" s="534"/>
      <c r="AT45" s="535"/>
    </row>
    <row r="46" spans="1:80" ht="46.5" customHeight="1">
      <c r="A46" s="83"/>
      <c r="B46" s="411"/>
      <c r="C46" s="411"/>
      <c r="D46" s="412"/>
      <c r="E46" s="506" t="s">
        <v>175</v>
      </c>
      <c r="F46" s="507"/>
      <c r="G46" s="507"/>
      <c r="H46" s="507"/>
      <c r="I46" s="524"/>
      <c r="J46" s="73" t="str">
        <f>IF(AND('Mapa de Riesgos'!$Y$12="Muy Baja",'Mapa de Riesgos'!$AA$12="Leve"),CONCATENATE("R1C",'Mapa de Riesgos'!$O$12),"")</f>
        <v/>
      </c>
      <c r="K46" s="74" t="str">
        <f>IF(AND('Mapa de Riesgos'!$Y$13="Muy Baja",'Mapa de Riesgos'!$AA$13="Leve"),CONCATENATE("R1C",'Mapa de Riesgos'!$O$13),"")</f>
        <v/>
      </c>
      <c r="L46" s="74" t="str">
        <f>IF(AND('Mapa de Riesgos'!$Y$14="Muy Baja",'Mapa de Riesgos'!$AA$14="Leve"),CONCATENATE("R1C",'Mapa de Riesgos'!$O$14),"")</f>
        <v/>
      </c>
      <c r="M46" s="74" t="str">
        <f>IF(AND('Mapa de Riesgos'!$Y$15="Muy Baja",'Mapa de Riesgos'!$AA$15="Leve"),CONCATENATE("R1C",'Mapa de Riesgos'!$O$15),"")</f>
        <v/>
      </c>
      <c r="N46" s="74" t="str">
        <f>IF(AND('Mapa de Riesgos'!$Y$16="Muy Baja",'Mapa de Riesgos'!$AA$16="Leve"),CONCATENATE("R1C",'Mapa de Riesgos'!$O$16),"")</f>
        <v/>
      </c>
      <c r="O46" s="75" t="str">
        <f>IF(AND('Mapa de Riesgos'!$Y$17="Muy Baja",'Mapa de Riesgos'!$AA$17="Leve"),CONCATENATE("R1C",'Mapa de Riesgos'!$O$17),"")</f>
        <v/>
      </c>
      <c r="P46" s="73" t="str">
        <f>IF(AND('Mapa de Riesgos'!$Y$12="Muy Baja",'Mapa de Riesgos'!$AA$12="Menor"),CONCATENATE("R1C",'Mapa de Riesgos'!$O$12),"")</f>
        <v/>
      </c>
      <c r="Q46" s="74" t="str">
        <f>IF(AND('Mapa de Riesgos'!$Y$13="Muy Baja",'Mapa de Riesgos'!$AA$13="Menor"),CONCATENATE("R1C",'Mapa de Riesgos'!$O$13),"")</f>
        <v/>
      </c>
      <c r="R46" s="74" t="str">
        <f>IF(AND('Mapa de Riesgos'!$Y$14="Muy Baja",'Mapa de Riesgos'!$AA$14="Menor"),CONCATENATE("R1C",'Mapa de Riesgos'!$O$14),"")</f>
        <v/>
      </c>
      <c r="S46" s="74" t="str">
        <f>IF(AND('Mapa de Riesgos'!$Y$15="Muy Baja",'Mapa de Riesgos'!$AA$15="Menor"),CONCATENATE("R1C",'Mapa de Riesgos'!$O$15),"")</f>
        <v/>
      </c>
      <c r="T46" s="74" t="str">
        <f>IF(AND('Mapa de Riesgos'!$Y$16="Muy Baja",'Mapa de Riesgos'!$AA$16="Menor"),CONCATENATE("R1C",'Mapa de Riesgos'!$O$16),"")</f>
        <v/>
      </c>
      <c r="U46" s="75" t="str">
        <f>IF(AND('Mapa de Riesgos'!$Y$17="Muy Baja",'Mapa de Riesgos'!$AA$17="Menor"),CONCATENATE("R1C",'Mapa de Riesgos'!$O$17),"")</f>
        <v/>
      </c>
      <c r="V46" s="64" t="str">
        <f>IF(AND('Mapa de Riesgos'!$Y$12="Muy Baja",'Mapa de Riesgos'!$AA$12="Moderado"),CONCATENATE("R1C",'Mapa de Riesgos'!$O$12),"")</f>
        <v/>
      </c>
      <c r="W46" s="82" t="str">
        <f>IF(AND('Mapa de Riesgos'!$Y$13="Muy Baja",'Mapa de Riesgos'!$AA$13="Moderado"),CONCATENATE("R1C",'Mapa de Riesgos'!$O$13),"")</f>
        <v>R1C2</v>
      </c>
      <c r="X46" s="65" t="str">
        <f>IF(AND('Mapa de Riesgos'!$Y$14="Muy Baja",'Mapa de Riesgos'!$AA$14="Moderado"),CONCATENATE("R1C",'Mapa de Riesgos'!$O$14),"")</f>
        <v/>
      </c>
      <c r="Y46" s="65" t="str">
        <f>IF(AND('Mapa de Riesgos'!$Y$15="Muy Baja",'Mapa de Riesgos'!$AA$15="Moderado"),CONCATENATE("R1C",'Mapa de Riesgos'!$O$15),"")</f>
        <v/>
      </c>
      <c r="Z46" s="65" t="str">
        <f>IF(AND('Mapa de Riesgos'!$Y$16="Muy Baja",'Mapa de Riesgos'!$AA$16="Moderado"),CONCATENATE("R1C",'Mapa de Riesgos'!$O$16),"")</f>
        <v/>
      </c>
      <c r="AA46" s="66" t="str">
        <f>IF(AND('Mapa de Riesgos'!$Y$17="Muy Baja",'Mapa de Riesgos'!$AA$17="Moderado"),CONCATENATE("R1C",'Mapa de Riesgos'!$O$17),"")</f>
        <v/>
      </c>
      <c r="AB46" s="46" t="str">
        <f>IF(AND('Mapa de Riesgos'!$Y$12="Muy Baja",'Mapa de Riesgos'!$AA$12="Mayor"),CONCATENATE("R1C",'Mapa de Riesgos'!$O$12),"")</f>
        <v/>
      </c>
      <c r="AC46" s="47" t="str">
        <f>IF(AND('Mapa de Riesgos'!$Y$13="Muy Baja",'Mapa de Riesgos'!$AA$13="Mayor"),CONCATENATE("R1C",'Mapa de Riesgos'!$O$13),"")</f>
        <v/>
      </c>
      <c r="AD46" s="47" t="str">
        <f>IF(AND('Mapa de Riesgos'!$Y$14="Muy Baja",'Mapa de Riesgos'!$AA$14="Mayor"),CONCATENATE("R1C",'Mapa de Riesgos'!$O$14),"")</f>
        <v/>
      </c>
      <c r="AE46" s="47" t="str">
        <f>IF(AND('Mapa de Riesgos'!$Y$15="Muy Baja",'Mapa de Riesgos'!$AA$15="Mayor"),CONCATENATE("R1C",'Mapa de Riesgos'!$O$15),"")</f>
        <v/>
      </c>
      <c r="AF46" s="47" t="str">
        <f>IF(AND('Mapa de Riesgos'!$Y$16="Muy Baja",'Mapa de Riesgos'!$AA$16="Mayor"),CONCATENATE("R1C",'Mapa de Riesgos'!$O$16),"")</f>
        <v/>
      </c>
      <c r="AG46" s="48" t="str">
        <f>IF(AND('Mapa de Riesgos'!$Y$17="Muy Baja",'Mapa de Riesgos'!$AA$17="Mayor"),CONCATENATE("R1C",'Mapa de Riesgos'!$O$17),"")</f>
        <v/>
      </c>
      <c r="AH46" s="49" t="str">
        <f>IF(AND('Mapa de Riesgos'!$Y$12="Muy Baja",'Mapa de Riesgos'!$AA$12="Catastrófico"),CONCATENATE("R1C",'Mapa de Riesgos'!$O$12),"")</f>
        <v/>
      </c>
      <c r="AI46" s="50" t="str">
        <f>IF(AND('Mapa de Riesgos'!$Y$13="Muy Baja",'Mapa de Riesgos'!$AA$13="Catastrófico"),CONCATENATE("R1C",'Mapa de Riesgos'!$O$13),"")</f>
        <v/>
      </c>
      <c r="AJ46" s="50" t="str">
        <f>IF(AND('Mapa de Riesgos'!$Y$14="Muy Baja",'Mapa de Riesgos'!$AA$14="Catastrófico"),CONCATENATE("R1C",'Mapa de Riesgos'!$O$14),"")</f>
        <v/>
      </c>
      <c r="AK46" s="50" t="str">
        <f>IF(AND('Mapa de Riesgos'!$Y$15="Muy Baja",'Mapa de Riesgos'!$AA$15="Catastrófico"),CONCATENATE("R1C",'Mapa de Riesgos'!$O$15),"")</f>
        <v/>
      </c>
      <c r="AL46" s="50" t="str">
        <f>IF(AND('Mapa de Riesgos'!$Y$16="Muy Baja",'Mapa de Riesgos'!$AA$16="Catastrófico"),CONCATENATE("R1C",'Mapa de Riesgos'!$O$16),"")</f>
        <v/>
      </c>
      <c r="AM46" s="51" t="str">
        <f>IF(AND('Mapa de Riesgos'!$Y$17="Muy Baja",'Mapa de Riesgos'!$AA$17="Catastrófico"),CONCATENATE("R1C",'Mapa de Riesgos'!$O$17),"")</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c r="A47" s="83"/>
      <c r="B47" s="411"/>
      <c r="C47" s="411"/>
      <c r="D47" s="412"/>
      <c r="E47" s="508"/>
      <c r="F47" s="509"/>
      <c r="G47" s="509"/>
      <c r="H47" s="509"/>
      <c r="I47" s="525"/>
      <c r="J47" s="76" t="str">
        <f>IF(AND('Mapa de Riesgos'!$Y$18="Muy Baja",'Mapa de Riesgos'!$AA$18="Leve"),CONCATENATE("R2C",'Mapa de Riesgos'!$O$18),"")</f>
        <v/>
      </c>
      <c r="K47" s="77" t="str">
        <f>IF(AND('Mapa de Riesgos'!$Y$19="Muy Baja",'Mapa de Riesgos'!$AA$19="Leve"),CONCATENATE("R2C",'Mapa de Riesgos'!$O$19),"")</f>
        <v/>
      </c>
      <c r="L47" s="77" t="str">
        <f>IF(AND('Mapa de Riesgos'!$Y$20="Muy Baja",'Mapa de Riesgos'!$AA$20="Leve"),CONCATENATE("R2C",'Mapa de Riesgos'!$O$20),"")</f>
        <v/>
      </c>
      <c r="M47" s="77" t="str">
        <f>IF(AND('Mapa de Riesgos'!$Y$21="Muy Baja",'Mapa de Riesgos'!$AA$21="Leve"),CONCATENATE("R2C",'Mapa de Riesgos'!$O$21),"")</f>
        <v/>
      </c>
      <c r="N47" s="77" t="str">
        <f>IF(AND('Mapa de Riesgos'!$Y$22="Muy Baja",'Mapa de Riesgos'!$AA$22="Leve"),CONCATENATE("R2C",'Mapa de Riesgos'!$O$22),"")</f>
        <v/>
      </c>
      <c r="O47" s="78" t="str">
        <f>IF(AND('Mapa de Riesgos'!$Y$23="Muy Baja",'Mapa de Riesgos'!$AA$23="Leve"),CONCATENATE("R2C",'Mapa de Riesgos'!$O$23),"")</f>
        <v/>
      </c>
      <c r="P47" s="76" t="str">
        <f>IF(AND('Mapa de Riesgos'!$Y$18="Muy Baja",'Mapa de Riesgos'!$AA$18="Menor"),CONCATENATE("R2C",'Mapa de Riesgos'!$O$18),"")</f>
        <v/>
      </c>
      <c r="Q47" s="77" t="str">
        <f>IF(AND('Mapa de Riesgos'!$Y$19="Muy Baja",'Mapa de Riesgos'!$AA$19="Menor"),CONCATENATE("R2C",'Mapa de Riesgos'!$O$19),"")</f>
        <v/>
      </c>
      <c r="R47" s="77" t="str">
        <f>IF(AND('Mapa de Riesgos'!$Y$20="Muy Baja",'Mapa de Riesgos'!$AA$20="Menor"),CONCATENATE("R2C",'Mapa de Riesgos'!$O$20),"")</f>
        <v/>
      </c>
      <c r="S47" s="77" t="str">
        <f>IF(AND('Mapa de Riesgos'!$Y$21="Muy Baja",'Mapa de Riesgos'!$AA$21="Menor"),CONCATENATE("R2C",'Mapa de Riesgos'!$O$21),"")</f>
        <v/>
      </c>
      <c r="T47" s="77" t="str">
        <f>IF(AND('Mapa de Riesgos'!$Y$22="Muy Baja",'Mapa de Riesgos'!$AA$22="Menor"),CONCATENATE("R2C",'Mapa de Riesgos'!$O$22),"")</f>
        <v/>
      </c>
      <c r="U47" s="78" t="str">
        <f>IF(AND('Mapa de Riesgos'!$Y$23="Muy Baja",'Mapa de Riesgos'!$AA$23="Menor"),CONCATENATE("R2C",'Mapa de Riesgos'!$O$23),"")</f>
        <v/>
      </c>
      <c r="V47" s="67" t="str">
        <f>IF(AND('Mapa de Riesgos'!$Y$18="Muy Baja",'Mapa de Riesgos'!$AA$18="Moderado"),CONCATENATE("R2C",'Mapa de Riesgos'!$O$18),"")</f>
        <v/>
      </c>
      <c r="W47" s="68" t="str">
        <f>IF(AND('Mapa de Riesgos'!$Y$19="Muy Baja",'Mapa de Riesgos'!$AA$19="Moderado"),CONCATENATE("R2C",'Mapa de Riesgos'!$O$19),"")</f>
        <v>R2C2</v>
      </c>
      <c r="X47" s="68" t="str">
        <f>IF(AND('Mapa de Riesgos'!$Y$20="Muy Baja",'Mapa de Riesgos'!$AA$20="Moderado"),CONCATENATE("R2C",'Mapa de Riesgos'!$O$20),"")</f>
        <v/>
      </c>
      <c r="Y47" s="68" t="str">
        <f>IF(AND('Mapa de Riesgos'!$Y$21="Muy Baja",'Mapa de Riesgos'!$AA$21="Moderado"),CONCATENATE("R2C",'Mapa de Riesgos'!$O$21),"")</f>
        <v/>
      </c>
      <c r="Z47" s="68" t="str">
        <f>IF(AND('Mapa de Riesgos'!$Y$22="Muy Baja",'Mapa de Riesgos'!$AA$22="Moderado"),CONCATENATE("R2C",'Mapa de Riesgos'!$O$22),"")</f>
        <v/>
      </c>
      <c r="AA47" s="69" t="str">
        <f>IF(AND('Mapa de Riesgos'!$Y$23="Muy Baja",'Mapa de Riesgos'!$AA$23="Moderado"),CONCATENATE("R2C",'Mapa de Riesgos'!$O$23),"")</f>
        <v/>
      </c>
      <c r="AB47" s="52" t="str">
        <f>IF(AND('Mapa de Riesgos'!$Y$18="Muy Baja",'Mapa de Riesgos'!$AA$18="Mayor"),CONCATENATE("R2C",'Mapa de Riesgos'!$O$18),"")</f>
        <v/>
      </c>
      <c r="AC47" s="53" t="str">
        <f>IF(AND('Mapa de Riesgos'!$Y$19="Muy Baja",'Mapa de Riesgos'!$AA$19="Mayor"),CONCATENATE("R2C",'Mapa de Riesgos'!$O$19),"")</f>
        <v/>
      </c>
      <c r="AD47" s="53" t="str">
        <f>IF(AND('Mapa de Riesgos'!$Y$20="Muy Baja",'Mapa de Riesgos'!$AA$20="Mayor"),CONCATENATE("R2C",'Mapa de Riesgos'!$O$20),"")</f>
        <v/>
      </c>
      <c r="AE47" s="53" t="str">
        <f>IF(AND('Mapa de Riesgos'!$Y$21="Muy Baja",'Mapa de Riesgos'!$AA$21="Mayor"),CONCATENATE("R2C",'Mapa de Riesgos'!$O$21),"")</f>
        <v/>
      </c>
      <c r="AF47" s="53" t="str">
        <f>IF(AND('Mapa de Riesgos'!$Y$22="Muy Baja",'Mapa de Riesgos'!$AA$22="Mayor"),CONCATENATE("R2C",'Mapa de Riesgos'!$O$22),"")</f>
        <v/>
      </c>
      <c r="AG47" s="54" t="str">
        <f>IF(AND('Mapa de Riesgos'!$Y$23="Muy Baja",'Mapa de Riesgos'!$AA$23="Mayor"),CONCATENATE("R2C",'Mapa de Riesgos'!$O$23),"")</f>
        <v/>
      </c>
      <c r="AH47" s="55" t="str">
        <f>IF(AND('Mapa de Riesgos'!$Y$18="Muy Baja",'Mapa de Riesgos'!$AA$18="Catastrófico"),CONCATENATE("R2C",'Mapa de Riesgos'!$O$18),"")</f>
        <v/>
      </c>
      <c r="AI47" s="56" t="str">
        <f>IF(AND('Mapa de Riesgos'!$Y$19="Muy Baja",'Mapa de Riesgos'!$AA$19="Catastrófico"),CONCATENATE("R2C",'Mapa de Riesgos'!$O$19),"")</f>
        <v/>
      </c>
      <c r="AJ47" s="56" t="str">
        <f>IF(AND('Mapa de Riesgos'!$Y$20="Muy Baja",'Mapa de Riesgos'!$AA$20="Catastrófico"),CONCATENATE("R2C",'Mapa de Riesgos'!$O$20),"")</f>
        <v/>
      </c>
      <c r="AK47" s="56" t="str">
        <f>IF(AND('Mapa de Riesgos'!$Y$21="Muy Baja",'Mapa de Riesgos'!$AA$21="Catastrófico"),CONCATENATE("R2C",'Mapa de Riesgos'!$O$21),"")</f>
        <v/>
      </c>
      <c r="AL47" s="56" t="str">
        <f>IF(AND('Mapa de Riesgos'!$Y$22="Muy Baja",'Mapa de Riesgos'!$AA$22="Catastrófico"),CONCATENATE("R2C",'Mapa de Riesgos'!$O$22),"")</f>
        <v/>
      </c>
      <c r="AM47" s="57" t="str">
        <f>IF(AND('Mapa de Riesgos'!$Y$23="Muy Baja",'Mapa de Riesgos'!$AA$23="Catastrófico"),CONCATENATE("R2C",'Mapa de Riesgos'!$O$23),"")</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c r="A48" s="83"/>
      <c r="B48" s="411"/>
      <c r="C48" s="411"/>
      <c r="D48" s="412"/>
      <c r="E48" s="508"/>
      <c r="F48" s="509"/>
      <c r="G48" s="509"/>
      <c r="H48" s="509"/>
      <c r="I48" s="525"/>
      <c r="J48" s="76" t="str">
        <f>IF(AND('Mapa de Riesgos'!$Y$24="Muy Baja",'Mapa de Riesgos'!$AA$24="Leve"),CONCATENATE("R3C",'Mapa de Riesgos'!$O$24),"")</f>
        <v/>
      </c>
      <c r="K48" s="77" t="str">
        <f>IF(AND('Mapa de Riesgos'!$Y$25="Muy Baja",'Mapa de Riesgos'!$AA$25="Leve"),CONCATENATE("R3C",'Mapa de Riesgos'!$O$25),"")</f>
        <v/>
      </c>
      <c r="L48" s="77" t="str">
        <f>IF(AND('Mapa de Riesgos'!$Y$26="Muy Baja",'Mapa de Riesgos'!$AA$26="Leve"),CONCATENATE("R3C",'Mapa de Riesgos'!$O$26),"")</f>
        <v/>
      </c>
      <c r="M48" s="77" t="str">
        <f>IF(AND('Mapa de Riesgos'!$Y$27="Muy Baja",'Mapa de Riesgos'!$AA$27="Leve"),CONCATENATE("R3C",'Mapa de Riesgos'!$O$27),"")</f>
        <v/>
      </c>
      <c r="N48" s="77" t="str">
        <f>IF(AND('Mapa de Riesgos'!$Y$28="Muy Baja",'Mapa de Riesgos'!$AA$28="Leve"),CONCATENATE("R3C",'Mapa de Riesgos'!$O$28),"")</f>
        <v/>
      </c>
      <c r="O48" s="78" t="str">
        <f>IF(AND('Mapa de Riesgos'!$Y$29="Muy Baja",'Mapa de Riesgos'!$AA$29="Leve"),CONCATENATE("R3C",'Mapa de Riesgos'!$O$29),"")</f>
        <v/>
      </c>
      <c r="P48" s="76" t="str">
        <f>IF(AND('Mapa de Riesgos'!$Y$24="Muy Baja",'Mapa de Riesgos'!$AA$24="Menor"),CONCATENATE("R3C",'Mapa de Riesgos'!$O$24),"")</f>
        <v/>
      </c>
      <c r="Q48" s="77" t="str">
        <f>IF(AND('Mapa de Riesgos'!$Y$25="Muy Baja",'Mapa de Riesgos'!$AA$25="Menor"),CONCATENATE("R3C",'Mapa de Riesgos'!$O$25),"")</f>
        <v/>
      </c>
      <c r="R48" s="77" t="str">
        <f>IF(AND('Mapa de Riesgos'!$Y$26="Muy Baja",'Mapa de Riesgos'!$AA$26="Menor"),CONCATENATE("R3C",'Mapa de Riesgos'!$O$26),"")</f>
        <v/>
      </c>
      <c r="S48" s="77" t="str">
        <f>IF(AND('Mapa de Riesgos'!$Y$27="Muy Baja",'Mapa de Riesgos'!$AA$27="Menor"),CONCATENATE("R3C",'Mapa de Riesgos'!$O$27),"")</f>
        <v/>
      </c>
      <c r="T48" s="77" t="str">
        <f>IF(AND('Mapa de Riesgos'!$Y$28="Muy Baja",'Mapa de Riesgos'!$AA$28="Menor"),CONCATENATE("R3C",'Mapa de Riesgos'!$O$28),"")</f>
        <v/>
      </c>
      <c r="U48" s="78" t="str">
        <f>IF(AND('Mapa de Riesgos'!$Y$29="Muy Baja",'Mapa de Riesgos'!$AA$29="Menor"),CONCATENATE("R3C",'Mapa de Riesgos'!$O$29),"")</f>
        <v/>
      </c>
      <c r="V48" s="67" t="str">
        <f>IF(AND('Mapa de Riesgos'!$Y$24="Muy Baja",'Mapa de Riesgos'!$AA$24="Moderado"),CONCATENATE("R3C",'Mapa de Riesgos'!$O$24),"")</f>
        <v/>
      </c>
      <c r="W48" s="68" t="str">
        <f>IF(AND('Mapa de Riesgos'!$Y$25="Muy Baja",'Mapa de Riesgos'!$AA$25="Moderado"),CONCATENATE("R3C",'Mapa de Riesgos'!$O$25),"")</f>
        <v/>
      </c>
      <c r="X48" s="68" t="str">
        <f>IF(AND('Mapa de Riesgos'!$Y$26="Muy Baja",'Mapa de Riesgos'!$AA$26="Moderado"),CONCATENATE("R3C",'Mapa de Riesgos'!$O$26),"")</f>
        <v/>
      </c>
      <c r="Y48" s="68" t="str">
        <f>IF(AND('Mapa de Riesgos'!$Y$27="Muy Baja",'Mapa de Riesgos'!$AA$27="Moderado"),CONCATENATE("R3C",'Mapa de Riesgos'!$O$27),"")</f>
        <v/>
      </c>
      <c r="Z48" s="68" t="str">
        <f>IF(AND('Mapa de Riesgos'!$Y$28="Muy Baja",'Mapa de Riesgos'!$AA$28="Moderado"),CONCATENATE("R3C",'Mapa de Riesgos'!$O$28),"")</f>
        <v/>
      </c>
      <c r="AA48" s="69" t="str">
        <f>IF(AND('Mapa de Riesgos'!$Y$29="Muy Baja",'Mapa de Riesgos'!$AA$29="Moderado"),CONCATENATE("R3C",'Mapa de Riesgos'!$O$29),"")</f>
        <v/>
      </c>
      <c r="AB48" s="52" t="str">
        <f>IF(AND('Mapa de Riesgos'!$Y$24="Muy Baja",'Mapa de Riesgos'!$AA$24="Mayor"),CONCATENATE("R3C",'Mapa de Riesgos'!$O$24),"")</f>
        <v/>
      </c>
      <c r="AC48" s="53" t="str">
        <f>IF(AND('Mapa de Riesgos'!$Y$25="Muy Baja",'Mapa de Riesgos'!$AA$25="Mayor"),CONCATENATE("R3C",'Mapa de Riesgos'!$O$25),"")</f>
        <v/>
      </c>
      <c r="AD48" s="53" t="str">
        <f>IF(AND('Mapa de Riesgos'!$Y$26="Muy Baja",'Mapa de Riesgos'!$AA$26="Mayor"),CONCATENATE("R3C",'Mapa de Riesgos'!$O$26),"")</f>
        <v/>
      </c>
      <c r="AE48" s="53" t="str">
        <f>IF(AND('Mapa de Riesgos'!$Y$27="Muy Baja",'Mapa de Riesgos'!$AA$27="Mayor"),CONCATENATE("R3C",'Mapa de Riesgos'!$O$27),"")</f>
        <v/>
      </c>
      <c r="AF48" s="53" t="str">
        <f>IF(AND('Mapa de Riesgos'!$Y$28="Muy Baja",'Mapa de Riesgos'!$AA$28="Mayor"),CONCATENATE("R3C",'Mapa de Riesgos'!$O$28),"")</f>
        <v/>
      </c>
      <c r="AG48" s="54" t="str">
        <f>IF(AND('Mapa de Riesgos'!$Y$29="Muy Baja",'Mapa de Riesgos'!$AA$29="Mayor"),CONCATENATE("R3C",'Mapa de Riesgos'!$O$29),"")</f>
        <v/>
      </c>
      <c r="AH48" s="55" t="str">
        <f>IF(AND('Mapa de Riesgos'!$Y$24="Muy Baja",'Mapa de Riesgos'!$AA$24="Catastrófico"),CONCATENATE("R3C",'Mapa de Riesgos'!$O$24),"")</f>
        <v/>
      </c>
      <c r="AI48" s="56" t="str">
        <f>IF(AND('Mapa de Riesgos'!$Y$25="Muy Baja",'Mapa de Riesgos'!$AA$25="Catastrófico"),CONCATENATE("R3C",'Mapa de Riesgos'!$O$25),"")</f>
        <v/>
      </c>
      <c r="AJ48" s="56" t="str">
        <f>IF(AND('Mapa de Riesgos'!$Y$26="Muy Baja",'Mapa de Riesgos'!$AA$26="Catastrófico"),CONCATENATE("R3C",'Mapa de Riesgos'!$O$26),"")</f>
        <v/>
      </c>
      <c r="AK48" s="56" t="str">
        <f>IF(AND('Mapa de Riesgos'!$Y$27="Muy Baja",'Mapa de Riesgos'!$AA$27="Catastrófico"),CONCATENATE("R3C",'Mapa de Riesgos'!$O$27),"")</f>
        <v/>
      </c>
      <c r="AL48" s="56" t="str">
        <f>IF(AND('Mapa de Riesgos'!$Y$28="Muy Baja",'Mapa de Riesgos'!$AA$28="Catastrófico"),CONCATENATE("R3C",'Mapa de Riesgos'!$O$28),"")</f>
        <v/>
      </c>
      <c r="AM48" s="57" t="str">
        <f>IF(AND('Mapa de Riesgos'!$Y$29="Muy Baja",'Mapa de Riesgos'!$AA$29="Catastrófico"),CONCATENATE("R3C",'Mapa de Riesgos'!$O$29),"")</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c r="A49" s="83"/>
      <c r="B49" s="411"/>
      <c r="C49" s="411"/>
      <c r="D49" s="412"/>
      <c r="E49" s="510"/>
      <c r="F49" s="509"/>
      <c r="G49" s="509"/>
      <c r="H49" s="509"/>
      <c r="I49" s="525"/>
      <c r="J49" s="76" t="str">
        <f>IF(AND('Mapa de Riesgos'!$Y$30="Muy Baja",'Mapa de Riesgos'!$AA$30="Leve"),CONCATENATE("R4C",'Mapa de Riesgos'!$O$30),"")</f>
        <v/>
      </c>
      <c r="K49" s="77" t="str">
        <f>IF(AND('Mapa de Riesgos'!$Y$31="Muy Baja",'Mapa de Riesgos'!$AA$31="Leve"),CONCATENATE("R4C",'Mapa de Riesgos'!$O$31),"")</f>
        <v/>
      </c>
      <c r="L49" s="77" t="str">
        <f>IF(AND('Mapa de Riesgos'!$Y$32="Muy Baja",'Mapa de Riesgos'!$AA$32="Leve"),CONCATENATE("R4C",'Mapa de Riesgos'!$O$32),"")</f>
        <v/>
      </c>
      <c r="M49" s="77" t="str">
        <f>IF(AND('Mapa de Riesgos'!$Y$33="Muy Baja",'Mapa de Riesgos'!$AA$33="Leve"),CONCATENATE("R4C",'Mapa de Riesgos'!$O$33),"")</f>
        <v/>
      </c>
      <c r="N49" s="77" t="str">
        <f>IF(AND('Mapa de Riesgos'!$Y$34="Muy Baja",'Mapa de Riesgos'!$AA$34="Leve"),CONCATENATE("R4C",'Mapa de Riesgos'!$O$34),"")</f>
        <v/>
      </c>
      <c r="O49" s="78" t="str">
        <f>IF(AND('Mapa de Riesgos'!$Y$35="Muy Baja",'Mapa de Riesgos'!$AA$35="Leve"),CONCATENATE("R4C",'Mapa de Riesgos'!$O$35),"")</f>
        <v/>
      </c>
      <c r="P49" s="76" t="str">
        <f>IF(AND('Mapa de Riesgos'!$Y$30="Muy Baja",'Mapa de Riesgos'!$AA$30="Menor"),CONCATENATE("R4C",'Mapa de Riesgos'!$O$30),"")</f>
        <v/>
      </c>
      <c r="Q49" s="77" t="str">
        <f>IF(AND('Mapa de Riesgos'!$Y$31="Muy Baja",'Mapa de Riesgos'!$AA$31="Menor"),CONCATENATE("R4C",'Mapa de Riesgos'!$O$31),"")</f>
        <v/>
      </c>
      <c r="R49" s="77" t="str">
        <f>IF(AND('Mapa de Riesgos'!$Y$32="Muy Baja",'Mapa de Riesgos'!$AA$32="Menor"),CONCATENATE("R4C",'Mapa de Riesgos'!$O$32),"")</f>
        <v/>
      </c>
      <c r="S49" s="77" t="str">
        <f>IF(AND('Mapa de Riesgos'!$Y$33="Muy Baja",'Mapa de Riesgos'!$AA$33="Menor"),CONCATENATE("R4C",'Mapa de Riesgos'!$O$33),"")</f>
        <v/>
      </c>
      <c r="T49" s="77" t="str">
        <f>IF(AND('Mapa de Riesgos'!$Y$34="Muy Baja",'Mapa de Riesgos'!$AA$34="Menor"),CONCATENATE("R4C",'Mapa de Riesgos'!$O$34),"")</f>
        <v/>
      </c>
      <c r="U49" s="78" t="str">
        <f>IF(AND('Mapa de Riesgos'!$Y$35="Muy Baja",'Mapa de Riesgos'!$AA$35="Menor"),CONCATENATE("R4C",'Mapa de Riesgos'!$O$35),"")</f>
        <v/>
      </c>
      <c r="V49" s="67" t="str">
        <f>IF(AND('Mapa de Riesgos'!$Y$30="Muy Baja",'Mapa de Riesgos'!$AA$30="Moderado"),CONCATENATE("R4C",'Mapa de Riesgos'!$O$30),"")</f>
        <v/>
      </c>
      <c r="W49" s="68" t="str">
        <f>IF(AND('Mapa de Riesgos'!$Y$31="Muy Baja",'Mapa de Riesgos'!$AA$31="Moderado"),CONCATENATE("R4C",'Mapa de Riesgos'!$O$31),"")</f>
        <v/>
      </c>
      <c r="X49" s="68" t="str">
        <f>IF(AND('Mapa de Riesgos'!$Y$32="Muy Baja",'Mapa de Riesgos'!$AA$32="Moderado"),CONCATENATE("R4C",'Mapa de Riesgos'!$O$32),"")</f>
        <v/>
      </c>
      <c r="Y49" s="68" t="str">
        <f>IF(AND('Mapa de Riesgos'!$Y$33="Muy Baja",'Mapa de Riesgos'!$AA$33="Moderado"),CONCATENATE("R4C",'Mapa de Riesgos'!$O$33),"")</f>
        <v/>
      </c>
      <c r="Z49" s="68" t="str">
        <f>IF(AND('Mapa de Riesgos'!$Y$34="Muy Baja",'Mapa de Riesgos'!$AA$34="Moderado"),CONCATENATE("R4C",'Mapa de Riesgos'!$O$34),"")</f>
        <v/>
      </c>
      <c r="AA49" s="69" t="str">
        <f>IF(AND('Mapa de Riesgos'!$Y$35="Muy Baja",'Mapa de Riesgos'!$AA$35="Moderado"),CONCATENATE("R4C",'Mapa de Riesgos'!$O$35),"")</f>
        <v/>
      </c>
      <c r="AB49" s="52" t="str">
        <f>IF(AND('Mapa de Riesgos'!$Y$30="Muy Baja",'Mapa de Riesgos'!$AA$30="Mayor"),CONCATENATE("R4C",'Mapa de Riesgos'!$O$30),"")</f>
        <v/>
      </c>
      <c r="AC49" s="53" t="str">
        <f>IF(AND('Mapa de Riesgos'!$Y$31="Muy Baja",'Mapa de Riesgos'!$AA$31="Mayor"),CONCATENATE("R4C",'Mapa de Riesgos'!$O$31),"")</f>
        <v/>
      </c>
      <c r="AD49" s="53" t="str">
        <f>IF(AND('Mapa de Riesgos'!$Y$32="Muy Baja",'Mapa de Riesgos'!$AA$32="Mayor"),CONCATENATE("R4C",'Mapa de Riesgos'!$O$32),"")</f>
        <v/>
      </c>
      <c r="AE49" s="53" t="str">
        <f>IF(AND('Mapa de Riesgos'!$Y$33="Muy Baja",'Mapa de Riesgos'!$AA$33="Mayor"),CONCATENATE("R4C",'Mapa de Riesgos'!$O$33),"")</f>
        <v/>
      </c>
      <c r="AF49" s="53" t="str">
        <f>IF(AND('Mapa de Riesgos'!$Y$34="Muy Baja",'Mapa de Riesgos'!$AA$34="Mayor"),CONCATENATE("R4C",'Mapa de Riesgos'!$O$34),"")</f>
        <v/>
      </c>
      <c r="AG49" s="54" t="str">
        <f>IF(AND('Mapa de Riesgos'!$Y$35="Muy Baja",'Mapa de Riesgos'!$AA$35="Mayor"),CONCATENATE("R4C",'Mapa de Riesgos'!$O$35),"")</f>
        <v/>
      </c>
      <c r="AH49" s="55" t="str">
        <f>IF(AND('Mapa de Riesgos'!$Y$30="Muy Baja",'Mapa de Riesgos'!$AA$30="Catastrófico"),CONCATENATE("R4C",'Mapa de Riesgos'!$O$30),"")</f>
        <v/>
      </c>
      <c r="AI49" s="56" t="str">
        <f>IF(AND('Mapa de Riesgos'!$Y$31="Muy Baja",'Mapa de Riesgos'!$AA$31="Catastrófico"),CONCATENATE("R4C",'Mapa de Riesgos'!$O$31),"")</f>
        <v/>
      </c>
      <c r="AJ49" s="56" t="str">
        <f>IF(AND('Mapa de Riesgos'!$Y$32="Muy Baja",'Mapa de Riesgos'!$AA$32="Catastrófico"),CONCATENATE("R4C",'Mapa de Riesgos'!$O$32),"")</f>
        <v/>
      </c>
      <c r="AK49" s="56" t="str">
        <f>IF(AND('Mapa de Riesgos'!$Y$33="Muy Baja",'Mapa de Riesgos'!$AA$33="Catastrófico"),CONCATENATE("R4C",'Mapa de Riesgos'!$O$33),"")</f>
        <v/>
      </c>
      <c r="AL49" s="56" t="str">
        <f>IF(AND('Mapa de Riesgos'!$Y$34="Muy Baja",'Mapa de Riesgos'!$AA$34="Catastrófico"),CONCATENATE("R4C",'Mapa de Riesgos'!$O$34),"")</f>
        <v/>
      </c>
      <c r="AM49" s="57" t="str">
        <f>IF(AND('Mapa de Riesgos'!$Y$35="Muy Baja",'Mapa de Riesgos'!$AA$35="Catastrófico"),CONCATENATE("R4C",'Mapa de Riesgos'!$O$35),"")</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c r="A50" s="83"/>
      <c r="B50" s="411"/>
      <c r="C50" s="411"/>
      <c r="D50" s="412"/>
      <c r="E50" s="510"/>
      <c r="F50" s="509"/>
      <c r="G50" s="509"/>
      <c r="H50" s="509"/>
      <c r="I50" s="525"/>
      <c r="J50" s="76" t="str">
        <f>IF(AND('Mapa de Riesgos'!$Y$36="Muy Baja",'Mapa de Riesgos'!$AA$36="Leve"),CONCATENATE("R5C",'Mapa de Riesgos'!$O$36),"")</f>
        <v/>
      </c>
      <c r="K50" s="77" t="str">
        <f>IF(AND('Mapa de Riesgos'!$Y$37="Muy Baja",'Mapa de Riesgos'!$AA$37="Leve"),CONCATENATE("R5C",'Mapa de Riesgos'!$O$37),"")</f>
        <v/>
      </c>
      <c r="L50" s="77" t="str">
        <f>IF(AND('Mapa de Riesgos'!$Y$38="Muy Baja",'Mapa de Riesgos'!$AA$38="Leve"),CONCATENATE("R5C",'Mapa de Riesgos'!$O$38),"")</f>
        <v/>
      </c>
      <c r="M50" s="77" t="str">
        <f>IF(AND('Mapa de Riesgos'!$Y$39="Muy Baja",'Mapa de Riesgos'!$AA$39="Leve"),CONCATENATE("R5C",'Mapa de Riesgos'!$O$39),"")</f>
        <v/>
      </c>
      <c r="N50" s="77" t="str">
        <f>IF(AND('Mapa de Riesgos'!$Y$40="Muy Baja",'Mapa de Riesgos'!$AA$40="Leve"),CONCATENATE("R5C",'Mapa de Riesgos'!$O$40),"")</f>
        <v/>
      </c>
      <c r="O50" s="78" t="str">
        <f>IF(AND('Mapa de Riesgos'!$Y$41="Muy Baja",'Mapa de Riesgos'!$AA$41="Leve"),CONCATENATE("R5C",'Mapa de Riesgos'!$O$41),"")</f>
        <v/>
      </c>
      <c r="P50" s="76" t="str">
        <f>IF(AND('Mapa de Riesgos'!$Y$36="Muy Baja",'Mapa de Riesgos'!$AA$36="Menor"),CONCATENATE("R5C",'Mapa de Riesgos'!$O$36),"")</f>
        <v/>
      </c>
      <c r="Q50" s="77" t="str">
        <f>IF(AND('Mapa de Riesgos'!$Y$37="Muy Baja",'Mapa de Riesgos'!$AA$37="Menor"),CONCATENATE("R5C",'Mapa de Riesgos'!$O$37),"")</f>
        <v/>
      </c>
      <c r="R50" s="77" t="str">
        <f>IF(AND('Mapa de Riesgos'!$Y$38="Muy Baja",'Mapa de Riesgos'!$AA$38="Menor"),CONCATENATE("R5C",'Mapa de Riesgos'!$O$38),"")</f>
        <v/>
      </c>
      <c r="S50" s="77" t="str">
        <f>IF(AND('Mapa de Riesgos'!$Y$39="Muy Baja",'Mapa de Riesgos'!$AA$39="Menor"),CONCATENATE("R5C",'Mapa de Riesgos'!$O$39),"")</f>
        <v/>
      </c>
      <c r="T50" s="77" t="str">
        <f>IF(AND('Mapa de Riesgos'!$Y$40="Muy Baja",'Mapa de Riesgos'!$AA$40="Menor"),CONCATENATE("R5C",'Mapa de Riesgos'!$O$40),"")</f>
        <v/>
      </c>
      <c r="U50" s="78" t="str">
        <f>IF(AND('Mapa de Riesgos'!$Y$41="Muy Baja",'Mapa de Riesgos'!$AA$41="Menor"),CONCATENATE("R5C",'Mapa de Riesgos'!$O$41),"")</f>
        <v/>
      </c>
      <c r="V50" s="67" t="str">
        <f>IF(AND('Mapa de Riesgos'!$Y$36="Muy Baja",'Mapa de Riesgos'!$AA$36="Moderado"),CONCATENATE("R5C",'Mapa de Riesgos'!$O$36),"")</f>
        <v/>
      </c>
      <c r="W50" s="68" t="str">
        <f>IF(AND('Mapa de Riesgos'!$Y$37="Muy Baja",'Mapa de Riesgos'!$AA$37="Moderado"),CONCATENATE("R5C",'Mapa de Riesgos'!$O$37),"")</f>
        <v/>
      </c>
      <c r="X50" s="68" t="str">
        <f>IF(AND('Mapa de Riesgos'!$Y$38="Muy Baja",'Mapa de Riesgos'!$AA$38="Moderado"),CONCATENATE("R5C",'Mapa de Riesgos'!$O$38),"")</f>
        <v/>
      </c>
      <c r="Y50" s="68" t="str">
        <f>IF(AND('Mapa de Riesgos'!$Y$39="Muy Baja",'Mapa de Riesgos'!$AA$39="Moderado"),CONCATENATE("R5C",'Mapa de Riesgos'!$O$39),"")</f>
        <v/>
      </c>
      <c r="Z50" s="68" t="str">
        <f>IF(AND('Mapa de Riesgos'!$Y$40="Muy Baja",'Mapa de Riesgos'!$AA$40="Moderado"),CONCATENATE("R5C",'Mapa de Riesgos'!$O$40),"")</f>
        <v/>
      </c>
      <c r="AA50" s="69" t="str">
        <f>IF(AND('Mapa de Riesgos'!$Y$41="Muy Baja",'Mapa de Riesgos'!$AA$41="Moderado"),CONCATENATE("R5C",'Mapa de Riesgos'!$O$41),"")</f>
        <v/>
      </c>
      <c r="AB50" s="52" t="str">
        <f>IF(AND('Mapa de Riesgos'!$Y$36="Muy Baja",'Mapa de Riesgos'!$AA$36="Mayor"),CONCATENATE("R5C",'Mapa de Riesgos'!$O$36),"")</f>
        <v/>
      </c>
      <c r="AC50" s="53" t="str">
        <f>IF(AND('Mapa de Riesgos'!$Y$37="Muy Baja",'Mapa de Riesgos'!$AA$37="Mayor"),CONCATENATE("R5C",'Mapa de Riesgos'!$O$37),"")</f>
        <v/>
      </c>
      <c r="AD50" s="53" t="str">
        <f>IF(AND('Mapa de Riesgos'!$Y$38="Muy Baja",'Mapa de Riesgos'!$AA$38="Mayor"),CONCATENATE("R5C",'Mapa de Riesgos'!$O$38),"")</f>
        <v/>
      </c>
      <c r="AE50" s="53" t="str">
        <f>IF(AND('Mapa de Riesgos'!$Y$39="Muy Baja",'Mapa de Riesgos'!$AA$39="Mayor"),CONCATENATE("R5C",'Mapa de Riesgos'!$O$39),"")</f>
        <v/>
      </c>
      <c r="AF50" s="53" t="str">
        <f>IF(AND('Mapa de Riesgos'!$Y$40="Muy Baja",'Mapa de Riesgos'!$AA$40="Mayor"),CONCATENATE("R5C",'Mapa de Riesgos'!$O$40),"")</f>
        <v/>
      </c>
      <c r="AG50" s="54" t="str">
        <f>IF(AND('Mapa de Riesgos'!$Y$41="Muy Baja",'Mapa de Riesgos'!$AA$41="Mayor"),CONCATENATE("R5C",'Mapa de Riesgos'!$O$41),"")</f>
        <v/>
      </c>
      <c r="AH50" s="55" t="str">
        <f>IF(AND('Mapa de Riesgos'!$Y$36="Muy Baja",'Mapa de Riesgos'!$AA$36="Catastrófico"),CONCATENATE("R5C",'Mapa de Riesgos'!$O$36),"")</f>
        <v/>
      </c>
      <c r="AI50" s="56" t="str">
        <f>IF(AND('Mapa de Riesgos'!$Y$37="Muy Baja",'Mapa de Riesgos'!$AA$37="Catastrófico"),CONCATENATE("R5C",'Mapa de Riesgos'!$O$37),"")</f>
        <v/>
      </c>
      <c r="AJ50" s="56" t="str">
        <f>IF(AND('Mapa de Riesgos'!$Y$38="Muy Baja",'Mapa de Riesgos'!$AA$38="Catastrófico"),CONCATENATE("R5C",'Mapa de Riesgos'!$O$38),"")</f>
        <v/>
      </c>
      <c r="AK50" s="56" t="str">
        <f>IF(AND('Mapa de Riesgos'!$Y$39="Muy Baja",'Mapa de Riesgos'!$AA$39="Catastrófico"),CONCATENATE("R5C",'Mapa de Riesgos'!$O$39),"")</f>
        <v/>
      </c>
      <c r="AL50" s="56" t="str">
        <f>IF(AND('Mapa de Riesgos'!$Y$40="Muy Baja",'Mapa de Riesgos'!$AA$40="Catastrófico"),CONCATENATE("R5C",'Mapa de Riesgos'!$O$40),"")</f>
        <v/>
      </c>
      <c r="AM50" s="57" t="str">
        <f>IF(AND('Mapa de Riesgos'!$Y$41="Muy Baja",'Mapa de Riesgos'!$AA$41="Catastrófico"),CONCATENATE("R5C",'Mapa de Riesgos'!$O$41),"")</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c r="A51" s="83"/>
      <c r="B51" s="411"/>
      <c r="C51" s="411"/>
      <c r="D51" s="412"/>
      <c r="E51" s="510"/>
      <c r="F51" s="509"/>
      <c r="G51" s="509"/>
      <c r="H51" s="509"/>
      <c r="I51" s="525"/>
      <c r="J51" s="76" t="str">
        <f>IF(AND('Mapa de Riesgos'!$Y$42="Muy Baja",'Mapa de Riesgos'!$AA$42="Leve"),CONCATENATE("R6C",'Mapa de Riesgos'!$O$42),"")</f>
        <v/>
      </c>
      <c r="K51" s="77" t="str">
        <f>IF(AND('Mapa de Riesgos'!$Y$43="Muy Baja",'Mapa de Riesgos'!$AA$43="Leve"),CONCATENATE("R6C",'Mapa de Riesgos'!$O$43),"")</f>
        <v/>
      </c>
      <c r="L51" s="77" t="str">
        <f>IF(AND('Mapa de Riesgos'!$Y$44="Muy Baja",'Mapa de Riesgos'!$AA$44="Leve"),CONCATENATE("R6C",'Mapa de Riesgos'!$O$44),"")</f>
        <v/>
      </c>
      <c r="M51" s="77" t="str">
        <f>IF(AND('Mapa de Riesgos'!$Y$45="Muy Baja",'Mapa de Riesgos'!$AA$45="Leve"),CONCATENATE("R6C",'Mapa de Riesgos'!$O$45),"")</f>
        <v/>
      </c>
      <c r="N51" s="77" t="str">
        <f>IF(AND('Mapa de Riesgos'!$Y$46="Muy Baja",'Mapa de Riesgos'!$AA$46="Leve"),CONCATENATE("R6C",'Mapa de Riesgos'!$O$46),"")</f>
        <v/>
      </c>
      <c r="O51" s="78" t="str">
        <f>IF(AND('Mapa de Riesgos'!$Y$47="Muy Baja",'Mapa de Riesgos'!$AA$47="Leve"),CONCATENATE("R6C",'Mapa de Riesgos'!$O$47),"")</f>
        <v/>
      </c>
      <c r="P51" s="76" t="str">
        <f>IF(AND('Mapa de Riesgos'!$Y$42="Muy Baja",'Mapa de Riesgos'!$AA$42="Menor"),CONCATENATE("R6C",'Mapa de Riesgos'!$O$42),"")</f>
        <v/>
      </c>
      <c r="Q51" s="77" t="str">
        <f>IF(AND('Mapa de Riesgos'!$Y$43="Muy Baja",'Mapa de Riesgos'!$AA$43="Menor"),CONCATENATE("R6C",'Mapa de Riesgos'!$O$43),"")</f>
        <v/>
      </c>
      <c r="R51" s="77" t="str">
        <f>IF(AND('Mapa de Riesgos'!$Y$44="Muy Baja",'Mapa de Riesgos'!$AA$44="Menor"),CONCATENATE("R6C",'Mapa de Riesgos'!$O$44),"")</f>
        <v/>
      </c>
      <c r="S51" s="77" t="str">
        <f>IF(AND('Mapa de Riesgos'!$Y$45="Muy Baja",'Mapa de Riesgos'!$AA$45="Menor"),CONCATENATE("R6C",'Mapa de Riesgos'!$O$45),"")</f>
        <v/>
      </c>
      <c r="T51" s="77" t="str">
        <f>IF(AND('Mapa de Riesgos'!$Y$46="Muy Baja",'Mapa de Riesgos'!$AA$46="Menor"),CONCATENATE("R6C",'Mapa de Riesgos'!$O$46),"")</f>
        <v/>
      </c>
      <c r="U51" s="78" t="str">
        <f>IF(AND('Mapa de Riesgos'!$Y$47="Muy Baja",'Mapa de Riesgos'!$AA$47="Menor"),CONCATENATE("R6C",'Mapa de Riesgos'!$O$47),"")</f>
        <v/>
      </c>
      <c r="V51" s="67" t="str">
        <f>IF(AND('Mapa de Riesgos'!$Y$42="Muy Baja",'Mapa de Riesgos'!$AA$42="Moderado"),CONCATENATE("R6C",'Mapa de Riesgos'!$O$42),"")</f>
        <v/>
      </c>
      <c r="W51" s="68" t="str">
        <f>IF(AND('Mapa de Riesgos'!$Y$43="Muy Baja",'Mapa de Riesgos'!$AA$43="Moderado"),CONCATENATE("R6C",'Mapa de Riesgos'!$O$43),"")</f>
        <v/>
      </c>
      <c r="X51" s="68" t="str">
        <f>IF(AND('Mapa de Riesgos'!$Y$44="Muy Baja",'Mapa de Riesgos'!$AA$44="Moderado"),CONCATENATE("R6C",'Mapa de Riesgos'!$O$44),"")</f>
        <v/>
      </c>
      <c r="Y51" s="68" t="str">
        <f>IF(AND('Mapa de Riesgos'!$Y$45="Muy Baja",'Mapa de Riesgos'!$AA$45="Moderado"),CONCATENATE("R6C",'Mapa de Riesgos'!$O$45),"")</f>
        <v/>
      </c>
      <c r="Z51" s="68" t="str">
        <f>IF(AND('Mapa de Riesgos'!$Y$46="Muy Baja",'Mapa de Riesgos'!$AA$46="Moderado"),CONCATENATE("R6C",'Mapa de Riesgos'!$O$46),"")</f>
        <v/>
      </c>
      <c r="AA51" s="69" t="str">
        <f>IF(AND('Mapa de Riesgos'!$Y$47="Muy Baja",'Mapa de Riesgos'!$AA$47="Moderado"),CONCATENATE("R6C",'Mapa de Riesgos'!$O$47),"")</f>
        <v/>
      </c>
      <c r="AB51" s="52" t="str">
        <f>IF(AND('Mapa de Riesgos'!$Y$42="Muy Baja",'Mapa de Riesgos'!$AA$42="Mayor"),CONCATENATE("R6C",'Mapa de Riesgos'!$O$42),"")</f>
        <v/>
      </c>
      <c r="AC51" s="53" t="str">
        <f>IF(AND('Mapa de Riesgos'!$Y$43="Muy Baja",'Mapa de Riesgos'!$AA$43="Mayor"),CONCATENATE("R6C",'Mapa de Riesgos'!$O$43),"")</f>
        <v/>
      </c>
      <c r="AD51" s="53" t="str">
        <f>IF(AND('Mapa de Riesgos'!$Y$44="Muy Baja",'Mapa de Riesgos'!$AA$44="Mayor"),CONCATENATE("R6C",'Mapa de Riesgos'!$O$44),"")</f>
        <v/>
      </c>
      <c r="AE51" s="53" t="str">
        <f>IF(AND('Mapa de Riesgos'!$Y$45="Muy Baja",'Mapa de Riesgos'!$AA$45="Mayor"),CONCATENATE("R6C",'Mapa de Riesgos'!$O$45),"")</f>
        <v/>
      </c>
      <c r="AF51" s="53" t="str">
        <f>IF(AND('Mapa de Riesgos'!$Y$46="Muy Baja",'Mapa de Riesgos'!$AA$46="Mayor"),CONCATENATE("R6C",'Mapa de Riesgos'!$O$46),"")</f>
        <v/>
      </c>
      <c r="AG51" s="54" t="str">
        <f>IF(AND('Mapa de Riesgos'!$Y$47="Muy Baja",'Mapa de Riesgos'!$AA$47="Mayor"),CONCATENATE("R6C",'Mapa de Riesgos'!$O$47),"")</f>
        <v/>
      </c>
      <c r="AH51" s="55" t="str">
        <f>IF(AND('Mapa de Riesgos'!$Y$42="Muy Baja",'Mapa de Riesgos'!$AA$42="Catastrófico"),CONCATENATE("R6C",'Mapa de Riesgos'!$O$42),"")</f>
        <v/>
      </c>
      <c r="AI51" s="56" t="str">
        <f>IF(AND('Mapa de Riesgos'!$Y$43="Muy Baja",'Mapa de Riesgos'!$AA$43="Catastrófico"),CONCATENATE("R6C",'Mapa de Riesgos'!$O$43),"")</f>
        <v/>
      </c>
      <c r="AJ51" s="56" t="str">
        <f>IF(AND('Mapa de Riesgos'!$Y$44="Muy Baja",'Mapa de Riesgos'!$AA$44="Catastrófico"),CONCATENATE("R6C",'Mapa de Riesgos'!$O$44),"")</f>
        <v/>
      </c>
      <c r="AK51" s="56" t="str">
        <f>IF(AND('Mapa de Riesgos'!$Y$45="Muy Baja",'Mapa de Riesgos'!$AA$45="Catastrófico"),CONCATENATE("R6C",'Mapa de Riesgos'!$O$45),"")</f>
        <v/>
      </c>
      <c r="AL51" s="56" t="str">
        <f>IF(AND('Mapa de Riesgos'!$Y$46="Muy Baja",'Mapa de Riesgos'!$AA$46="Catastrófico"),CONCATENATE("R6C",'Mapa de Riesgos'!$O$46),"")</f>
        <v/>
      </c>
      <c r="AM51" s="57" t="str">
        <f>IF(AND('Mapa de Riesgos'!$Y$47="Muy Baja",'Mapa de Riesgos'!$AA$47="Catastrófico"),CONCATENATE("R6C",'Mapa de Riesgos'!$O$47),"")</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c r="A52" s="83"/>
      <c r="B52" s="411"/>
      <c r="C52" s="411"/>
      <c r="D52" s="412"/>
      <c r="E52" s="510"/>
      <c r="F52" s="509"/>
      <c r="G52" s="509"/>
      <c r="H52" s="509"/>
      <c r="I52" s="525"/>
      <c r="J52" s="76" t="str">
        <f>IF(AND('Mapa de Riesgos'!$Y$48="Muy Baja",'Mapa de Riesgos'!$AA$48="Leve"),CONCATENATE("R7C",'Mapa de Riesgos'!$O$48),"")</f>
        <v/>
      </c>
      <c r="K52" s="77" t="str">
        <f>IF(AND('Mapa de Riesgos'!$Y$49="Muy Baja",'Mapa de Riesgos'!$AA$49="Leve"),CONCATENATE("R7C",'Mapa de Riesgos'!$O$49),"")</f>
        <v/>
      </c>
      <c r="L52" s="77" t="str">
        <f>IF(AND('Mapa de Riesgos'!$Y$50="Muy Baja",'Mapa de Riesgos'!$AA$50="Leve"),CONCATENATE("R7C",'Mapa de Riesgos'!$O$50),"")</f>
        <v/>
      </c>
      <c r="M52" s="77" t="str">
        <f>IF(AND('Mapa de Riesgos'!$Y$51="Muy Baja",'Mapa de Riesgos'!$AA$51="Leve"),CONCATENATE("R7C",'Mapa de Riesgos'!$O$51),"")</f>
        <v/>
      </c>
      <c r="N52" s="77" t="str">
        <f>IF(AND('Mapa de Riesgos'!$Y$52="Muy Baja",'Mapa de Riesgos'!$AA$52="Leve"),CONCATENATE("R7C",'Mapa de Riesgos'!$O$52),"")</f>
        <v/>
      </c>
      <c r="O52" s="78" t="str">
        <f>IF(AND('Mapa de Riesgos'!$Y$53="Muy Baja",'Mapa de Riesgos'!$AA$53="Leve"),CONCATENATE("R7C",'Mapa de Riesgos'!$O$53),"")</f>
        <v/>
      </c>
      <c r="P52" s="76" t="str">
        <f>IF(AND('Mapa de Riesgos'!$Y$48="Muy Baja",'Mapa de Riesgos'!$AA$48="Menor"),CONCATENATE("R7C",'Mapa de Riesgos'!$O$48),"")</f>
        <v/>
      </c>
      <c r="Q52" s="77" t="str">
        <f>IF(AND('Mapa de Riesgos'!$Y$49="Muy Baja",'Mapa de Riesgos'!$AA$49="Menor"),CONCATENATE("R7C",'Mapa de Riesgos'!$O$49),"")</f>
        <v/>
      </c>
      <c r="R52" s="77" t="str">
        <f>IF(AND('Mapa de Riesgos'!$Y$50="Muy Baja",'Mapa de Riesgos'!$AA$50="Menor"),CONCATENATE("R7C",'Mapa de Riesgos'!$O$50),"")</f>
        <v/>
      </c>
      <c r="S52" s="77" t="str">
        <f>IF(AND('Mapa de Riesgos'!$Y$51="Muy Baja",'Mapa de Riesgos'!$AA$51="Menor"),CONCATENATE("R7C",'Mapa de Riesgos'!$O$51),"")</f>
        <v/>
      </c>
      <c r="T52" s="77" t="str">
        <f>IF(AND('Mapa de Riesgos'!$Y$52="Muy Baja",'Mapa de Riesgos'!$AA$52="Menor"),CONCATENATE("R7C",'Mapa de Riesgos'!$O$52),"")</f>
        <v/>
      </c>
      <c r="U52" s="78" t="str">
        <f>IF(AND('Mapa de Riesgos'!$Y$53="Muy Baja",'Mapa de Riesgos'!$AA$53="Menor"),CONCATENATE("R7C",'Mapa de Riesgos'!$O$53),"")</f>
        <v/>
      </c>
      <c r="V52" s="67" t="str">
        <f>IF(AND('Mapa de Riesgos'!$Y$48="Muy Baja",'Mapa de Riesgos'!$AA$48="Moderado"),CONCATENATE("R7C",'Mapa de Riesgos'!$O$48),"")</f>
        <v/>
      </c>
      <c r="W52" s="68" t="str">
        <f>IF(AND('Mapa de Riesgos'!$Y$49="Muy Baja",'Mapa de Riesgos'!$AA$49="Moderado"),CONCATENATE("R7C",'Mapa de Riesgos'!$O$49),"")</f>
        <v/>
      </c>
      <c r="X52" s="68" t="str">
        <f>IF(AND('Mapa de Riesgos'!$Y$50="Muy Baja",'Mapa de Riesgos'!$AA$50="Moderado"),CONCATENATE("R7C",'Mapa de Riesgos'!$O$50),"")</f>
        <v/>
      </c>
      <c r="Y52" s="68" t="str">
        <f>IF(AND('Mapa de Riesgos'!$Y$51="Muy Baja",'Mapa de Riesgos'!$AA$51="Moderado"),CONCATENATE("R7C",'Mapa de Riesgos'!$O$51),"")</f>
        <v/>
      </c>
      <c r="Z52" s="68" t="str">
        <f>IF(AND('Mapa de Riesgos'!$Y$52="Muy Baja",'Mapa de Riesgos'!$AA$52="Moderado"),CONCATENATE("R7C",'Mapa de Riesgos'!$O$52),"")</f>
        <v/>
      </c>
      <c r="AA52" s="69" t="str">
        <f>IF(AND('Mapa de Riesgos'!$Y$53="Muy Baja",'Mapa de Riesgos'!$AA$53="Moderado"),CONCATENATE("R7C",'Mapa de Riesgos'!$O$53),"")</f>
        <v/>
      </c>
      <c r="AB52" s="52" t="str">
        <f>IF(AND('Mapa de Riesgos'!$Y$48="Muy Baja",'Mapa de Riesgos'!$AA$48="Mayor"),CONCATENATE("R7C",'Mapa de Riesgos'!$O$48),"")</f>
        <v/>
      </c>
      <c r="AC52" s="53" t="str">
        <f>IF(AND('Mapa de Riesgos'!$Y$49="Muy Baja",'Mapa de Riesgos'!$AA$49="Mayor"),CONCATENATE("R7C",'Mapa de Riesgos'!$O$49),"")</f>
        <v/>
      </c>
      <c r="AD52" s="53" t="str">
        <f>IF(AND('Mapa de Riesgos'!$Y$50="Muy Baja",'Mapa de Riesgos'!$AA$50="Mayor"),CONCATENATE("R7C",'Mapa de Riesgos'!$O$50),"")</f>
        <v/>
      </c>
      <c r="AE52" s="53" t="str">
        <f>IF(AND('Mapa de Riesgos'!$Y$51="Muy Baja",'Mapa de Riesgos'!$AA$51="Mayor"),CONCATENATE("R7C",'Mapa de Riesgos'!$O$51),"")</f>
        <v/>
      </c>
      <c r="AF52" s="53" t="str">
        <f>IF(AND('Mapa de Riesgos'!$Y$52="Muy Baja",'Mapa de Riesgos'!$AA$52="Mayor"),CONCATENATE("R7C",'Mapa de Riesgos'!$O$52),"")</f>
        <v/>
      </c>
      <c r="AG52" s="54" t="str">
        <f>IF(AND('Mapa de Riesgos'!$Y$53="Muy Baja",'Mapa de Riesgos'!$AA$53="Mayor"),CONCATENATE("R7C",'Mapa de Riesgos'!$O$53),"")</f>
        <v/>
      </c>
      <c r="AH52" s="55" t="str">
        <f>IF(AND('Mapa de Riesgos'!$Y$48="Muy Baja",'Mapa de Riesgos'!$AA$48="Catastrófico"),CONCATENATE("R7C",'Mapa de Riesgos'!$O$48),"")</f>
        <v/>
      </c>
      <c r="AI52" s="56" t="str">
        <f>IF(AND('Mapa de Riesgos'!$Y$49="Muy Baja",'Mapa de Riesgos'!$AA$49="Catastrófico"),CONCATENATE("R7C",'Mapa de Riesgos'!$O$49),"")</f>
        <v/>
      </c>
      <c r="AJ52" s="56" t="str">
        <f>IF(AND('Mapa de Riesgos'!$Y$50="Muy Baja",'Mapa de Riesgos'!$AA$50="Catastrófico"),CONCATENATE("R7C",'Mapa de Riesgos'!$O$50),"")</f>
        <v/>
      </c>
      <c r="AK52" s="56" t="str">
        <f>IF(AND('Mapa de Riesgos'!$Y$51="Muy Baja",'Mapa de Riesgos'!$AA$51="Catastrófico"),CONCATENATE("R7C",'Mapa de Riesgos'!$O$51),"")</f>
        <v/>
      </c>
      <c r="AL52" s="56" t="str">
        <f>IF(AND('Mapa de Riesgos'!$Y$52="Muy Baja",'Mapa de Riesgos'!$AA$52="Catastrófico"),CONCATENATE("R7C",'Mapa de Riesgos'!$O$52),"")</f>
        <v/>
      </c>
      <c r="AM52" s="57" t="str">
        <f>IF(AND('Mapa de Riesgos'!$Y$53="Muy Baja",'Mapa de Riesgos'!$AA$53="Catastrófico"),CONCATENATE("R7C",'Mapa de Riesgos'!$O$53),"")</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c r="A53" s="83"/>
      <c r="B53" s="411"/>
      <c r="C53" s="411"/>
      <c r="D53" s="412"/>
      <c r="E53" s="510"/>
      <c r="F53" s="509"/>
      <c r="G53" s="509"/>
      <c r="H53" s="509"/>
      <c r="I53" s="525"/>
      <c r="J53" s="76" t="str">
        <f>IF(AND('Mapa de Riesgos'!$Y$54="Muy Baja",'Mapa de Riesgos'!$AA$54="Leve"),CONCATENATE("R8C",'Mapa de Riesgos'!$O$54),"")</f>
        <v/>
      </c>
      <c r="K53" s="77" t="str">
        <f>IF(AND('Mapa de Riesgos'!$Y$55="Muy Baja",'Mapa de Riesgos'!$AA$55="Leve"),CONCATENATE("R8C",'Mapa de Riesgos'!$O$55),"")</f>
        <v/>
      </c>
      <c r="L53" s="77" t="str">
        <f>IF(AND('Mapa de Riesgos'!$Y$56="Muy Baja",'Mapa de Riesgos'!$AA$56="Leve"),CONCATENATE("R8C",'Mapa de Riesgos'!$O$56),"")</f>
        <v/>
      </c>
      <c r="M53" s="77" t="str">
        <f>IF(AND('Mapa de Riesgos'!$Y$57="Muy Baja",'Mapa de Riesgos'!$AA$57="Leve"),CONCATENATE("R8C",'Mapa de Riesgos'!$O$57),"")</f>
        <v/>
      </c>
      <c r="N53" s="77" t="str">
        <f>IF(AND('Mapa de Riesgos'!$Y$58="Muy Baja",'Mapa de Riesgos'!$AA$58="Leve"),CONCATENATE("R8C",'Mapa de Riesgos'!$O$58),"")</f>
        <v/>
      </c>
      <c r="O53" s="78" t="str">
        <f>IF(AND('Mapa de Riesgos'!$Y$59="Muy Baja",'Mapa de Riesgos'!$AA$59="Leve"),CONCATENATE("R8C",'Mapa de Riesgos'!$O$59),"")</f>
        <v/>
      </c>
      <c r="P53" s="76" t="str">
        <f>IF(AND('Mapa de Riesgos'!$Y$54="Muy Baja",'Mapa de Riesgos'!$AA$54="Menor"),CONCATENATE("R8C",'Mapa de Riesgos'!$O$54),"")</f>
        <v/>
      </c>
      <c r="Q53" s="77" t="str">
        <f>IF(AND('Mapa de Riesgos'!$Y$55="Muy Baja",'Mapa de Riesgos'!$AA$55="Menor"),CONCATENATE("R8C",'Mapa de Riesgos'!$O$55),"")</f>
        <v/>
      </c>
      <c r="R53" s="77" t="str">
        <f>IF(AND('Mapa de Riesgos'!$Y$56="Muy Baja",'Mapa de Riesgos'!$AA$56="Menor"),CONCATENATE("R8C",'Mapa de Riesgos'!$O$56),"")</f>
        <v/>
      </c>
      <c r="S53" s="77" t="str">
        <f>IF(AND('Mapa de Riesgos'!$Y$57="Muy Baja",'Mapa de Riesgos'!$AA$57="Menor"),CONCATENATE("R8C",'Mapa de Riesgos'!$O$57),"")</f>
        <v/>
      </c>
      <c r="T53" s="77" t="str">
        <f>IF(AND('Mapa de Riesgos'!$Y$58="Muy Baja",'Mapa de Riesgos'!$AA$58="Menor"),CONCATENATE("R8C",'Mapa de Riesgos'!$O$58),"")</f>
        <v/>
      </c>
      <c r="U53" s="78" t="str">
        <f>IF(AND('Mapa de Riesgos'!$Y$59="Muy Baja",'Mapa de Riesgos'!$AA$59="Menor"),CONCATENATE("R8C",'Mapa de Riesgos'!$O$59),"")</f>
        <v/>
      </c>
      <c r="V53" s="67" t="str">
        <f>IF(AND('Mapa de Riesgos'!$Y$54="Muy Baja",'Mapa de Riesgos'!$AA$54="Moderado"),CONCATENATE("R8C",'Mapa de Riesgos'!$O$54),"")</f>
        <v/>
      </c>
      <c r="W53" s="68" t="str">
        <f>IF(AND('Mapa de Riesgos'!$Y$55="Muy Baja",'Mapa de Riesgos'!$AA$55="Moderado"),CONCATENATE("R8C",'Mapa de Riesgos'!$O$55),"")</f>
        <v/>
      </c>
      <c r="X53" s="68" t="str">
        <f>IF(AND('Mapa de Riesgos'!$Y$56="Muy Baja",'Mapa de Riesgos'!$AA$56="Moderado"),CONCATENATE("R8C",'Mapa de Riesgos'!$O$56),"")</f>
        <v/>
      </c>
      <c r="Y53" s="68" t="str">
        <f>IF(AND('Mapa de Riesgos'!$Y$57="Muy Baja",'Mapa de Riesgos'!$AA$57="Moderado"),CONCATENATE("R8C",'Mapa de Riesgos'!$O$57),"")</f>
        <v/>
      </c>
      <c r="Z53" s="68" t="str">
        <f>IF(AND('Mapa de Riesgos'!$Y$58="Muy Baja",'Mapa de Riesgos'!$AA$58="Moderado"),CONCATENATE("R8C",'Mapa de Riesgos'!$O$58),"")</f>
        <v/>
      </c>
      <c r="AA53" s="69" t="str">
        <f>IF(AND('Mapa de Riesgos'!$Y$59="Muy Baja",'Mapa de Riesgos'!$AA$59="Moderado"),CONCATENATE("R8C",'Mapa de Riesgos'!$O$59),"")</f>
        <v/>
      </c>
      <c r="AB53" s="52" t="str">
        <f>IF(AND('Mapa de Riesgos'!$Y$54="Muy Baja",'Mapa de Riesgos'!$AA$54="Mayor"),CONCATENATE("R8C",'Mapa de Riesgos'!$O$54),"")</f>
        <v/>
      </c>
      <c r="AC53" s="53" t="str">
        <f>IF(AND('Mapa de Riesgos'!$Y$55="Muy Baja",'Mapa de Riesgos'!$AA$55="Mayor"),CONCATENATE("R8C",'Mapa de Riesgos'!$O$55),"")</f>
        <v/>
      </c>
      <c r="AD53" s="53" t="str">
        <f>IF(AND('Mapa de Riesgos'!$Y$56="Muy Baja",'Mapa de Riesgos'!$AA$56="Mayor"),CONCATENATE("R8C",'Mapa de Riesgos'!$O$56),"")</f>
        <v/>
      </c>
      <c r="AE53" s="53" t="str">
        <f>IF(AND('Mapa de Riesgos'!$Y$57="Muy Baja",'Mapa de Riesgos'!$AA$57="Mayor"),CONCATENATE("R8C",'Mapa de Riesgos'!$O$57),"")</f>
        <v/>
      </c>
      <c r="AF53" s="53" t="str">
        <f>IF(AND('Mapa de Riesgos'!$Y$58="Muy Baja",'Mapa de Riesgos'!$AA$58="Mayor"),CONCATENATE("R8C",'Mapa de Riesgos'!$O$58),"")</f>
        <v/>
      </c>
      <c r="AG53" s="54" t="str">
        <f>IF(AND('Mapa de Riesgos'!$Y$59="Muy Baja",'Mapa de Riesgos'!$AA$59="Mayor"),CONCATENATE("R8C",'Mapa de Riesgos'!$O$59),"")</f>
        <v/>
      </c>
      <c r="AH53" s="55" t="str">
        <f>IF(AND('Mapa de Riesgos'!$Y$54="Muy Baja",'Mapa de Riesgos'!$AA$54="Catastrófico"),CONCATENATE("R8C",'Mapa de Riesgos'!$O$54),"")</f>
        <v/>
      </c>
      <c r="AI53" s="56" t="str">
        <f>IF(AND('Mapa de Riesgos'!$Y$55="Muy Baja",'Mapa de Riesgos'!$AA$55="Catastrófico"),CONCATENATE("R8C",'Mapa de Riesgos'!$O$55),"")</f>
        <v/>
      </c>
      <c r="AJ53" s="56" t="str">
        <f>IF(AND('Mapa de Riesgos'!$Y$56="Muy Baja",'Mapa de Riesgos'!$AA$56="Catastrófico"),CONCATENATE("R8C",'Mapa de Riesgos'!$O$56),"")</f>
        <v/>
      </c>
      <c r="AK53" s="56" t="str">
        <f>IF(AND('Mapa de Riesgos'!$Y$57="Muy Baja",'Mapa de Riesgos'!$AA$57="Catastrófico"),CONCATENATE("R8C",'Mapa de Riesgos'!$O$57),"")</f>
        <v/>
      </c>
      <c r="AL53" s="56" t="str">
        <f>IF(AND('Mapa de Riesgos'!$Y$58="Muy Baja",'Mapa de Riesgos'!$AA$58="Catastrófico"),CONCATENATE("R8C",'Mapa de Riesgos'!$O$58),"")</f>
        <v/>
      </c>
      <c r="AM53" s="57" t="str">
        <f>IF(AND('Mapa de Riesgos'!$Y$59="Muy Baja",'Mapa de Riesgos'!$AA$59="Catastrófico"),CONCATENATE("R8C",'Mapa de Riesgos'!$O$59),"")</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c r="A54" s="83"/>
      <c r="B54" s="411"/>
      <c r="C54" s="411"/>
      <c r="D54" s="412"/>
      <c r="E54" s="510"/>
      <c r="F54" s="509"/>
      <c r="G54" s="509"/>
      <c r="H54" s="509"/>
      <c r="I54" s="525"/>
      <c r="J54" s="76" t="str">
        <f>IF(AND('Mapa de Riesgos'!$Y$60="Muy Baja",'Mapa de Riesgos'!$AA$60="Leve"),CONCATENATE("R9C",'Mapa de Riesgos'!$O$60),"")</f>
        <v/>
      </c>
      <c r="K54" s="77" t="str">
        <f>IF(AND('Mapa de Riesgos'!$Y$61="Muy Baja",'Mapa de Riesgos'!$AA$61="Leve"),CONCATENATE("R9C",'Mapa de Riesgos'!$O$61),"")</f>
        <v/>
      </c>
      <c r="L54" s="77" t="str">
        <f>IF(AND('Mapa de Riesgos'!$Y$62="Muy Baja",'Mapa de Riesgos'!$AA$62="Leve"),CONCATENATE("R9C",'Mapa de Riesgos'!$O$62),"")</f>
        <v/>
      </c>
      <c r="M54" s="77" t="str">
        <f>IF(AND('Mapa de Riesgos'!$Y$63="Muy Baja",'Mapa de Riesgos'!$AA$63="Leve"),CONCATENATE("R9C",'Mapa de Riesgos'!$O$63),"")</f>
        <v/>
      </c>
      <c r="N54" s="77" t="str">
        <f>IF(AND('Mapa de Riesgos'!$Y$64="Muy Baja",'Mapa de Riesgos'!$AA$64="Leve"),CONCATENATE("R9C",'Mapa de Riesgos'!$O$64),"")</f>
        <v/>
      </c>
      <c r="O54" s="78" t="str">
        <f>IF(AND('Mapa de Riesgos'!$Y$65="Muy Baja",'Mapa de Riesgos'!$AA$65="Leve"),CONCATENATE("R9C",'Mapa de Riesgos'!$O$65),"")</f>
        <v/>
      </c>
      <c r="P54" s="76" t="str">
        <f>IF(AND('Mapa de Riesgos'!$Y$60="Muy Baja",'Mapa de Riesgos'!$AA$60="Menor"),CONCATENATE("R9C",'Mapa de Riesgos'!$O$60),"")</f>
        <v/>
      </c>
      <c r="Q54" s="77" t="str">
        <f>IF(AND('Mapa de Riesgos'!$Y$61="Muy Baja",'Mapa de Riesgos'!$AA$61="Menor"),CONCATENATE("R9C",'Mapa de Riesgos'!$O$61),"")</f>
        <v/>
      </c>
      <c r="R54" s="77" t="str">
        <f>IF(AND('Mapa de Riesgos'!$Y$62="Muy Baja",'Mapa de Riesgos'!$AA$62="Menor"),CONCATENATE("R9C",'Mapa de Riesgos'!$O$62),"")</f>
        <v/>
      </c>
      <c r="S54" s="77" t="str">
        <f>IF(AND('Mapa de Riesgos'!$Y$63="Muy Baja",'Mapa de Riesgos'!$AA$63="Menor"),CONCATENATE("R9C",'Mapa de Riesgos'!$O$63),"")</f>
        <v/>
      </c>
      <c r="T54" s="77" t="str">
        <f>IF(AND('Mapa de Riesgos'!$Y$64="Muy Baja",'Mapa de Riesgos'!$AA$64="Menor"),CONCATENATE("R9C",'Mapa de Riesgos'!$O$64),"")</f>
        <v/>
      </c>
      <c r="U54" s="78" t="str">
        <f>IF(AND('Mapa de Riesgos'!$Y$65="Muy Baja",'Mapa de Riesgos'!$AA$65="Menor"),CONCATENATE("R9C",'Mapa de Riesgos'!$O$65),"")</f>
        <v/>
      </c>
      <c r="V54" s="67" t="str">
        <f>IF(AND('Mapa de Riesgos'!$Y$60="Muy Baja",'Mapa de Riesgos'!$AA$60="Moderado"),CONCATENATE("R9C",'Mapa de Riesgos'!$O$60),"")</f>
        <v/>
      </c>
      <c r="W54" s="68" t="str">
        <f>IF(AND('Mapa de Riesgos'!$Y$61="Muy Baja",'Mapa de Riesgos'!$AA$61="Moderado"),CONCATENATE("R9C",'Mapa de Riesgos'!$O$61),"")</f>
        <v/>
      </c>
      <c r="X54" s="68" t="str">
        <f>IF(AND('Mapa de Riesgos'!$Y$62="Muy Baja",'Mapa de Riesgos'!$AA$62="Moderado"),CONCATENATE("R9C",'Mapa de Riesgos'!$O$62),"")</f>
        <v/>
      </c>
      <c r="Y54" s="68" t="str">
        <f>IF(AND('Mapa de Riesgos'!$Y$63="Muy Baja",'Mapa de Riesgos'!$AA$63="Moderado"),CONCATENATE("R9C",'Mapa de Riesgos'!$O$63),"")</f>
        <v/>
      </c>
      <c r="Z54" s="68" t="str">
        <f>IF(AND('Mapa de Riesgos'!$Y$64="Muy Baja",'Mapa de Riesgos'!$AA$64="Moderado"),CONCATENATE("R9C",'Mapa de Riesgos'!$O$64),"")</f>
        <v/>
      </c>
      <c r="AA54" s="69" t="str">
        <f>IF(AND('Mapa de Riesgos'!$Y$65="Muy Baja",'Mapa de Riesgos'!$AA$65="Moderado"),CONCATENATE("R9C",'Mapa de Riesgos'!$O$65),"")</f>
        <v/>
      </c>
      <c r="AB54" s="52" t="str">
        <f>IF(AND('Mapa de Riesgos'!$Y$60="Muy Baja",'Mapa de Riesgos'!$AA$60="Mayor"),CONCATENATE("R9C",'Mapa de Riesgos'!$O$60),"")</f>
        <v/>
      </c>
      <c r="AC54" s="53" t="str">
        <f>IF(AND('Mapa de Riesgos'!$Y$61="Muy Baja",'Mapa de Riesgos'!$AA$61="Mayor"),CONCATENATE("R9C",'Mapa de Riesgos'!$O$61),"")</f>
        <v/>
      </c>
      <c r="AD54" s="53" t="str">
        <f>IF(AND('Mapa de Riesgos'!$Y$62="Muy Baja",'Mapa de Riesgos'!$AA$62="Mayor"),CONCATENATE("R9C",'Mapa de Riesgos'!$O$62),"")</f>
        <v/>
      </c>
      <c r="AE54" s="53" t="str">
        <f>IF(AND('Mapa de Riesgos'!$Y$63="Muy Baja",'Mapa de Riesgos'!$AA$63="Mayor"),CONCATENATE("R9C",'Mapa de Riesgos'!$O$63),"")</f>
        <v/>
      </c>
      <c r="AF54" s="53" t="str">
        <f>IF(AND('Mapa de Riesgos'!$Y$64="Muy Baja",'Mapa de Riesgos'!$AA$64="Mayor"),CONCATENATE("R9C",'Mapa de Riesgos'!$O$64),"")</f>
        <v/>
      </c>
      <c r="AG54" s="54" t="str">
        <f>IF(AND('Mapa de Riesgos'!$Y$65="Muy Baja",'Mapa de Riesgos'!$AA$65="Mayor"),CONCATENATE("R9C",'Mapa de Riesgos'!$O$65),"")</f>
        <v/>
      </c>
      <c r="AH54" s="55" t="str">
        <f>IF(AND('Mapa de Riesgos'!$Y$60="Muy Baja",'Mapa de Riesgos'!$AA$60="Catastrófico"),CONCATENATE("R9C",'Mapa de Riesgos'!$O$60),"")</f>
        <v/>
      </c>
      <c r="AI54" s="56" t="str">
        <f>IF(AND('Mapa de Riesgos'!$Y$61="Muy Baja",'Mapa de Riesgos'!$AA$61="Catastrófico"),CONCATENATE("R9C",'Mapa de Riesgos'!$O$61),"")</f>
        <v/>
      </c>
      <c r="AJ54" s="56" t="str">
        <f>IF(AND('Mapa de Riesgos'!$Y$62="Muy Baja",'Mapa de Riesgos'!$AA$62="Catastrófico"),CONCATENATE("R9C",'Mapa de Riesgos'!$O$62),"")</f>
        <v/>
      </c>
      <c r="AK54" s="56" t="str">
        <f>IF(AND('Mapa de Riesgos'!$Y$63="Muy Baja",'Mapa de Riesgos'!$AA$63="Catastrófico"),CONCATENATE("R9C",'Mapa de Riesgos'!$O$63),"")</f>
        <v/>
      </c>
      <c r="AL54" s="56" t="str">
        <f>IF(AND('Mapa de Riesgos'!$Y$64="Muy Baja",'Mapa de Riesgos'!$AA$64="Catastrófico"),CONCATENATE("R9C",'Mapa de Riesgos'!$O$64),"")</f>
        <v/>
      </c>
      <c r="AM54" s="57" t="str">
        <f>IF(AND('Mapa de Riesgos'!$Y$65="Muy Baja",'Mapa de Riesgos'!$AA$65="Catastrófico"),CONCATENATE("R9C",'Mapa de Riesgos'!$O$65),"")</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c r="A55" s="83"/>
      <c r="B55" s="411"/>
      <c r="C55" s="411"/>
      <c r="D55" s="412"/>
      <c r="E55" s="511"/>
      <c r="F55" s="512"/>
      <c r="G55" s="512"/>
      <c r="H55" s="512"/>
      <c r="I55" s="526"/>
      <c r="J55" s="79" t="str">
        <f>IF(AND('Mapa de Riesgos'!$Y$66="Muy Baja",'Mapa de Riesgos'!$AA$66="Leve"),CONCATENATE("R10C",'Mapa de Riesgos'!$O$66),"")</f>
        <v/>
      </c>
      <c r="K55" s="80" t="str">
        <f>IF(AND('Mapa de Riesgos'!$Y$67="Muy Baja",'Mapa de Riesgos'!$AA$67="Leve"),CONCATENATE("R10C",'Mapa de Riesgos'!$O$67),"")</f>
        <v/>
      </c>
      <c r="L55" s="80" t="str">
        <f>IF(AND('Mapa de Riesgos'!$Y$68="Muy Baja",'Mapa de Riesgos'!$AA$68="Leve"),CONCATENATE("R10C",'Mapa de Riesgos'!$O$68),"")</f>
        <v/>
      </c>
      <c r="M55" s="80" t="str">
        <f>IF(AND('Mapa de Riesgos'!$Y$69="Muy Baja",'Mapa de Riesgos'!$AA$69="Leve"),CONCATENATE("R10C",'Mapa de Riesgos'!$O$69),"")</f>
        <v/>
      </c>
      <c r="N55" s="80" t="str">
        <f>IF(AND('Mapa de Riesgos'!$Y$70="Muy Baja",'Mapa de Riesgos'!$AA$70="Leve"),CONCATENATE("R10C",'Mapa de Riesgos'!$O$70),"")</f>
        <v/>
      </c>
      <c r="O55" s="81" t="str">
        <f>IF(AND('Mapa de Riesgos'!$Y$71="Muy Baja",'Mapa de Riesgos'!$AA$71="Leve"),CONCATENATE("R10C",'Mapa de Riesgos'!$O$71),"")</f>
        <v/>
      </c>
      <c r="P55" s="79" t="str">
        <f>IF(AND('Mapa de Riesgos'!$Y$66="Muy Baja",'Mapa de Riesgos'!$AA$66="Menor"),CONCATENATE("R10C",'Mapa de Riesgos'!$O$66),"")</f>
        <v/>
      </c>
      <c r="Q55" s="80" t="str">
        <f>IF(AND('Mapa de Riesgos'!$Y$67="Muy Baja",'Mapa de Riesgos'!$AA$67="Menor"),CONCATENATE("R10C",'Mapa de Riesgos'!$O$67),"")</f>
        <v/>
      </c>
      <c r="R55" s="80" t="str">
        <f>IF(AND('Mapa de Riesgos'!$Y$68="Muy Baja",'Mapa de Riesgos'!$AA$68="Menor"),CONCATENATE("R10C",'Mapa de Riesgos'!$O$68),"")</f>
        <v/>
      </c>
      <c r="S55" s="80" t="str">
        <f>IF(AND('Mapa de Riesgos'!$Y$69="Muy Baja",'Mapa de Riesgos'!$AA$69="Menor"),CONCATENATE("R10C",'Mapa de Riesgos'!$O$69),"")</f>
        <v/>
      </c>
      <c r="T55" s="80" t="str">
        <f>IF(AND('Mapa de Riesgos'!$Y$70="Muy Baja",'Mapa de Riesgos'!$AA$70="Menor"),CONCATENATE("R10C",'Mapa de Riesgos'!$O$70),"")</f>
        <v/>
      </c>
      <c r="U55" s="81" t="str">
        <f>IF(AND('Mapa de Riesgos'!$Y$71="Muy Baja",'Mapa de Riesgos'!$AA$71="Menor"),CONCATENATE("R10C",'Mapa de Riesgos'!$O$71),"")</f>
        <v/>
      </c>
      <c r="V55" s="70" t="str">
        <f>IF(AND('Mapa de Riesgos'!$Y$66="Muy Baja",'Mapa de Riesgos'!$AA$66="Moderado"),CONCATENATE("R10C",'Mapa de Riesgos'!$O$66),"")</f>
        <v/>
      </c>
      <c r="W55" s="71" t="str">
        <f>IF(AND('Mapa de Riesgos'!$Y$67="Muy Baja",'Mapa de Riesgos'!$AA$67="Moderado"),CONCATENATE("R10C",'Mapa de Riesgos'!$O$67),"")</f>
        <v/>
      </c>
      <c r="X55" s="71" t="str">
        <f>IF(AND('Mapa de Riesgos'!$Y$68="Muy Baja",'Mapa de Riesgos'!$AA$68="Moderado"),CONCATENATE("R10C",'Mapa de Riesgos'!$O$68),"")</f>
        <v/>
      </c>
      <c r="Y55" s="71" t="str">
        <f>IF(AND('Mapa de Riesgos'!$Y$69="Muy Baja",'Mapa de Riesgos'!$AA$69="Moderado"),CONCATENATE("R10C",'Mapa de Riesgos'!$O$69),"")</f>
        <v/>
      </c>
      <c r="Z55" s="71" t="str">
        <f>IF(AND('Mapa de Riesgos'!$Y$70="Muy Baja",'Mapa de Riesgos'!$AA$70="Moderado"),CONCATENATE("R10C",'Mapa de Riesgos'!$O$70),"")</f>
        <v/>
      </c>
      <c r="AA55" s="72" t="str">
        <f>IF(AND('Mapa de Riesgos'!$Y$71="Muy Baja",'Mapa de Riesgos'!$AA$71="Moderado"),CONCATENATE("R10C",'Mapa de Riesgos'!$O$71),"")</f>
        <v/>
      </c>
      <c r="AB55" s="58" t="str">
        <f>IF(AND('Mapa de Riesgos'!$Y$66="Muy Baja",'Mapa de Riesgos'!$AA$66="Mayor"),CONCATENATE("R10C",'Mapa de Riesgos'!$O$66),"")</f>
        <v/>
      </c>
      <c r="AC55" s="59" t="str">
        <f>IF(AND('Mapa de Riesgos'!$Y$67="Muy Baja",'Mapa de Riesgos'!$AA$67="Mayor"),CONCATENATE("R10C",'Mapa de Riesgos'!$O$67),"")</f>
        <v/>
      </c>
      <c r="AD55" s="59" t="str">
        <f>IF(AND('Mapa de Riesgos'!$Y$68="Muy Baja",'Mapa de Riesgos'!$AA$68="Mayor"),CONCATENATE("R10C",'Mapa de Riesgos'!$O$68),"")</f>
        <v/>
      </c>
      <c r="AE55" s="59" t="str">
        <f>IF(AND('Mapa de Riesgos'!$Y$69="Muy Baja",'Mapa de Riesgos'!$AA$69="Mayor"),CONCATENATE("R10C",'Mapa de Riesgos'!$O$69),"")</f>
        <v/>
      </c>
      <c r="AF55" s="59" t="str">
        <f>IF(AND('Mapa de Riesgos'!$Y$70="Muy Baja",'Mapa de Riesgos'!$AA$70="Mayor"),CONCATENATE("R10C",'Mapa de Riesgos'!$O$70),"")</f>
        <v/>
      </c>
      <c r="AG55" s="60" t="str">
        <f>IF(AND('Mapa de Riesgos'!$Y$71="Muy Baja",'Mapa de Riesgos'!$AA$71="Mayor"),CONCATENATE("R10C",'Mapa de Riesgos'!$O$71),"")</f>
        <v/>
      </c>
      <c r="AH55" s="61" t="str">
        <f>IF(AND('Mapa de Riesgos'!$Y$66="Muy Baja",'Mapa de Riesgos'!$AA$66="Catastrófico"),CONCATENATE("R10C",'Mapa de Riesgos'!$O$66),"")</f>
        <v/>
      </c>
      <c r="AI55" s="62" t="str">
        <f>IF(AND('Mapa de Riesgos'!$Y$67="Muy Baja",'Mapa de Riesgos'!$AA$67="Catastrófico"),CONCATENATE("R10C",'Mapa de Riesgos'!$O$67),"")</f>
        <v/>
      </c>
      <c r="AJ55" s="62" t="str">
        <f>IF(AND('Mapa de Riesgos'!$Y$68="Muy Baja",'Mapa de Riesgos'!$AA$68="Catastrófico"),CONCATENATE("R10C",'Mapa de Riesgos'!$O$68),"")</f>
        <v/>
      </c>
      <c r="AK55" s="62" t="str">
        <f>IF(AND('Mapa de Riesgos'!$Y$69="Muy Baja",'Mapa de Riesgos'!$AA$69="Catastrófico"),CONCATENATE("R10C",'Mapa de Riesgos'!$O$69),"")</f>
        <v/>
      </c>
      <c r="AL55" s="62" t="str">
        <f>IF(AND('Mapa de Riesgos'!$Y$70="Muy Baja",'Mapa de Riesgos'!$AA$70="Catastrófico"),CONCATENATE("R10C",'Mapa de Riesgos'!$O$70),"")</f>
        <v/>
      </c>
      <c r="AM55" s="63" t="str">
        <f>IF(AND('Mapa de Riesgos'!$Y$71="Muy Baja",'Mapa de Riesgos'!$AA$71="Catastrófico"),CONCATENATE("R10C",'Mapa de Riesgos'!$O$71),"")</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c r="A56" s="83"/>
      <c r="B56" s="83"/>
      <c r="C56" s="83"/>
      <c r="D56" s="83"/>
      <c r="E56" s="83"/>
      <c r="F56" s="83"/>
      <c r="G56" s="83"/>
      <c r="H56" s="83"/>
      <c r="I56" s="83"/>
      <c r="J56" s="506" t="s">
        <v>176</v>
      </c>
      <c r="K56" s="507"/>
      <c r="L56" s="507"/>
      <c r="M56" s="507"/>
      <c r="N56" s="507"/>
      <c r="O56" s="524"/>
      <c r="P56" s="506" t="s">
        <v>177</v>
      </c>
      <c r="Q56" s="507"/>
      <c r="R56" s="507"/>
      <c r="S56" s="507"/>
      <c r="T56" s="507"/>
      <c r="U56" s="524"/>
      <c r="V56" s="506" t="s">
        <v>178</v>
      </c>
      <c r="W56" s="507"/>
      <c r="X56" s="507"/>
      <c r="Y56" s="507"/>
      <c r="Z56" s="507"/>
      <c r="AA56" s="524"/>
      <c r="AB56" s="506" t="s">
        <v>179</v>
      </c>
      <c r="AC56" s="545"/>
      <c r="AD56" s="507"/>
      <c r="AE56" s="507"/>
      <c r="AF56" s="507"/>
      <c r="AG56" s="524"/>
      <c r="AH56" s="506" t="s">
        <v>180</v>
      </c>
      <c r="AI56" s="507"/>
      <c r="AJ56" s="507"/>
      <c r="AK56" s="507"/>
      <c r="AL56" s="507"/>
      <c r="AM56" s="524"/>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c r="A57" s="83"/>
      <c r="B57" s="83"/>
      <c r="C57" s="83"/>
      <c r="D57" s="83"/>
      <c r="E57" s="83"/>
      <c r="F57" s="83"/>
      <c r="G57" s="83"/>
      <c r="H57" s="83"/>
      <c r="I57" s="83"/>
      <c r="J57" s="510"/>
      <c r="K57" s="509"/>
      <c r="L57" s="509"/>
      <c r="M57" s="509"/>
      <c r="N57" s="509"/>
      <c r="O57" s="525"/>
      <c r="P57" s="510"/>
      <c r="Q57" s="509"/>
      <c r="R57" s="509"/>
      <c r="S57" s="509"/>
      <c r="T57" s="509"/>
      <c r="U57" s="525"/>
      <c r="V57" s="510"/>
      <c r="W57" s="509"/>
      <c r="X57" s="509"/>
      <c r="Y57" s="509"/>
      <c r="Z57" s="509"/>
      <c r="AA57" s="525"/>
      <c r="AB57" s="510"/>
      <c r="AC57" s="509"/>
      <c r="AD57" s="509"/>
      <c r="AE57" s="509"/>
      <c r="AF57" s="509"/>
      <c r="AG57" s="525"/>
      <c r="AH57" s="510"/>
      <c r="AI57" s="509"/>
      <c r="AJ57" s="509"/>
      <c r="AK57" s="509"/>
      <c r="AL57" s="509"/>
      <c r="AM57" s="525"/>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c r="A58" s="83"/>
      <c r="B58" s="83"/>
      <c r="C58" s="83"/>
      <c r="D58" s="83"/>
      <c r="E58" s="83"/>
      <c r="F58" s="83"/>
      <c r="G58" s="83"/>
      <c r="H58" s="83"/>
      <c r="I58" s="83"/>
      <c r="J58" s="510"/>
      <c r="K58" s="509"/>
      <c r="L58" s="509"/>
      <c r="M58" s="509"/>
      <c r="N58" s="509"/>
      <c r="O58" s="525"/>
      <c r="P58" s="510"/>
      <c r="Q58" s="509"/>
      <c r="R58" s="509"/>
      <c r="S58" s="509"/>
      <c r="T58" s="509"/>
      <c r="U58" s="525"/>
      <c r="V58" s="510"/>
      <c r="W58" s="509"/>
      <c r="X58" s="509"/>
      <c r="Y58" s="509"/>
      <c r="Z58" s="509"/>
      <c r="AA58" s="525"/>
      <c r="AB58" s="510"/>
      <c r="AC58" s="509"/>
      <c r="AD58" s="509"/>
      <c r="AE58" s="509"/>
      <c r="AF58" s="509"/>
      <c r="AG58" s="525"/>
      <c r="AH58" s="510"/>
      <c r="AI58" s="509"/>
      <c r="AJ58" s="509"/>
      <c r="AK58" s="509"/>
      <c r="AL58" s="509"/>
      <c r="AM58" s="525"/>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c r="A59" s="83"/>
      <c r="B59" s="83"/>
      <c r="C59" s="83"/>
      <c r="D59" s="83"/>
      <c r="E59" s="83"/>
      <c r="F59" s="83"/>
      <c r="G59" s="83"/>
      <c r="H59" s="83"/>
      <c r="I59" s="83"/>
      <c r="J59" s="510"/>
      <c r="K59" s="509"/>
      <c r="L59" s="509"/>
      <c r="M59" s="509"/>
      <c r="N59" s="509"/>
      <c r="O59" s="525"/>
      <c r="P59" s="510"/>
      <c r="Q59" s="509"/>
      <c r="R59" s="509"/>
      <c r="S59" s="509"/>
      <c r="T59" s="509"/>
      <c r="U59" s="525"/>
      <c r="V59" s="510"/>
      <c r="W59" s="509"/>
      <c r="X59" s="509"/>
      <c r="Y59" s="509"/>
      <c r="Z59" s="509"/>
      <c r="AA59" s="525"/>
      <c r="AB59" s="510"/>
      <c r="AC59" s="509"/>
      <c r="AD59" s="509"/>
      <c r="AE59" s="509"/>
      <c r="AF59" s="509"/>
      <c r="AG59" s="525"/>
      <c r="AH59" s="510"/>
      <c r="AI59" s="509"/>
      <c r="AJ59" s="509"/>
      <c r="AK59" s="509"/>
      <c r="AL59" s="509"/>
      <c r="AM59" s="525"/>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c r="A60" s="83"/>
      <c r="B60" s="83"/>
      <c r="C60" s="83"/>
      <c r="D60" s="83"/>
      <c r="E60" s="83"/>
      <c r="F60" s="83"/>
      <c r="G60" s="83"/>
      <c r="H60" s="83"/>
      <c r="I60" s="83"/>
      <c r="J60" s="510"/>
      <c r="K60" s="509"/>
      <c r="L60" s="509"/>
      <c r="M60" s="509"/>
      <c r="N60" s="509"/>
      <c r="O60" s="525"/>
      <c r="P60" s="510"/>
      <c r="Q60" s="509"/>
      <c r="R60" s="509"/>
      <c r="S60" s="509"/>
      <c r="T60" s="509"/>
      <c r="U60" s="525"/>
      <c r="V60" s="510"/>
      <c r="W60" s="509"/>
      <c r="X60" s="509"/>
      <c r="Y60" s="509"/>
      <c r="Z60" s="509"/>
      <c r="AA60" s="525"/>
      <c r="AB60" s="510"/>
      <c r="AC60" s="509"/>
      <c r="AD60" s="509"/>
      <c r="AE60" s="509"/>
      <c r="AF60" s="509"/>
      <c r="AG60" s="525"/>
      <c r="AH60" s="510"/>
      <c r="AI60" s="509"/>
      <c r="AJ60" s="509"/>
      <c r="AK60" s="509"/>
      <c r="AL60" s="509"/>
      <c r="AM60" s="525"/>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c r="A61" s="83"/>
      <c r="B61" s="83"/>
      <c r="C61" s="83"/>
      <c r="D61" s="83"/>
      <c r="E61" s="83"/>
      <c r="F61" s="83"/>
      <c r="G61" s="83"/>
      <c r="H61" s="83"/>
      <c r="I61" s="83"/>
      <c r="J61" s="511"/>
      <c r="K61" s="512"/>
      <c r="L61" s="512"/>
      <c r="M61" s="512"/>
      <c r="N61" s="512"/>
      <c r="O61" s="526"/>
      <c r="P61" s="511"/>
      <c r="Q61" s="512"/>
      <c r="R61" s="512"/>
      <c r="S61" s="512"/>
      <c r="T61" s="512"/>
      <c r="U61" s="526"/>
      <c r="V61" s="511"/>
      <c r="W61" s="512"/>
      <c r="X61" s="512"/>
      <c r="Y61" s="512"/>
      <c r="Z61" s="512"/>
      <c r="AA61" s="526"/>
      <c r="AB61" s="511"/>
      <c r="AC61" s="512"/>
      <c r="AD61" s="512"/>
      <c r="AE61" s="512"/>
      <c r="AF61" s="512"/>
      <c r="AG61" s="526"/>
      <c r="AH61" s="511"/>
      <c r="AI61" s="512"/>
      <c r="AJ61" s="512"/>
      <c r="AK61" s="512"/>
      <c r="AL61" s="512"/>
      <c r="AM61" s="526"/>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c r="A63" s="83"/>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3"/>
      <c r="AV63" s="83"/>
      <c r="AW63" s="83"/>
      <c r="AX63" s="83"/>
      <c r="AY63" s="83"/>
      <c r="AZ63" s="83"/>
      <c r="BA63" s="83"/>
      <c r="BB63" s="83"/>
      <c r="BC63" s="83"/>
      <c r="BD63" s="83"/>
      <c r="BE63" s="83"/>
      <c r="BF63" s="83"/>
      <c r="BG63" s="83"/>
      <c r="BH63" s="83"/>
    </row>
    <row r="64" spans="1:80" ht="15" customHeight="1">
      <c r="A64" s="83"/>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3"/>
      <c r="AV64" s="83"/>
      <c r="AW64" s="83"/>
      <c r="AX64" s="83"/>
      <c r="AY64" s="83"/>
      <c r="AZ64" s="83"/>
      <c r="BA64" s="83"/>
      <c r="BB64" s="83"/>
      <c r="BC64" s="83"/>
      <c r="BD64" s="83"/>
      <c r="BE64" s="83"/>
      <c r="BF64" s="83"/>
      <c r="BG64" s="83"/>
      <c r="BH64" s="83"/>
    </row>
    <row r="65" spans="1:60">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c r="A245" s="83"/>
    </row>
    <row r="246" spans="1:60">
      <c r="A246" s="83"/>
    </row>
    <row r="247" spans="1:60">
      <c r="A247" s="83"/>
    </row>
    <row r="248" spans="1:60">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80" zoomScaleNormal="80" workbookViewId="0">
      <selection activeCell="C5" sqref="C5"/>
    </sheetView>
  </sheetViews>
  <sheetFormatPr defaultColWidth="11.42578125" defaultRowHeight="15"/>
  <cols>
    <col min="2" max="2" width="24.140625" customWidth="1"/>
    <col min="3" max="3" width="70.140625" customWidth="1"/>
    <col min="4" max="4" width="29.85546875" customWidth="1"/>
  </cols>
  <sheetData>
    <row r="1" spans="1:37" ht="23.25">
      <c r="A1" s="83"/>
      <c r="B1" s="546" t="s">
        <v>182</v>
      </c>
      <c r="C1" s="546"/>
      <c r="D1" s="546"/>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c r="A3" s="83"/>
      <c r="B3" s="11"/>
      <c r="C3" s="12" t="s">
        <v>183</v>
      </c>
      <c r="D3" s="12" t="s">
        <v>166</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c r="A4" s="83"/>
      <c r="B4" s="13" t="s">
        <v>184</v>
      </c>
      <c r="C4" s="14" t="s">
        <v>185</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c r="A5" s="83"/>
      <c r="B5" s="16" t="s">
        <v>186</v>
      </c>
      <c r="C5" s="17" t="s">
        <v>187</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c r="A6" s="83"/>
      <c r="B6" s="19" t="s">
        <v>188</v>
      </c>
      <c r="C6" s="17" t="s">
        <v>189</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c r="A7" s="83"/>
      <c r="B7" s="20" t="s">
        <v>190</v>
      </c>
      <c r="C7" s="17" t="s">
        <v>191</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c r="A8" s="83"/>
      <c r="B8" s="21" t="s">
        <v>192</v>
      </c>
      <c r="C8" s="17" t="s">
        <v>193</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c r="A9" s="83"/>
      <c r="B9" s="100"/>
      <c r="C9" s="100"/>
      <c r="D9" s="100"/>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c r="A10" s="83"/>
      <c r="B10" s="101"/>
      <c r="C10" s="100"/>
      <c r="D10" s="100"/>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c r="A11" s="83"/>
      <c r="B11" s="100"/>
      <c r="C11" s="100"/>
      <c r="D11" s="100"/>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c r="A12" s="83"/>
      <c r="B12" s="100"/>
      <c r="C12" s="100"/>
      <c r="D12" s="100"/>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c r="A13" s="83"/>
      <c r="B13" s="100"/>
      <c r="C13" s="100"/>
      <c r="D13" s="100"/>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c r="A14" s="83"/>
      <c r="B14" s="100"/>
      <c r="C14" s="100"/>
      <c r="D14" s="100"/>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c r="A15" s="83"/>
      <c r="B15" s="100"/>
      <c r="C15" s="100"/>
      <c r="D15" s="100"/>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c r="A16" s="83"/>
      <c r="B16" s="100"/>
      <c r="C16" s="100"/>
      <c r="D16" s="100"/>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c r="A17" s="83"/>
      <c r="B17" s="100"/>
      <c r="C17" s="100"/>
      <c r="D17" s="100"/>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c r="A18" s="83"/>
      <c r="B18" s="100"/>
      <c r="C18" s="100"/>
      <c r="D18" s="100"/>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c r="A35" s="83"/>
    </row>
    <row r="36" spans="1:31">
      <c r="A36" s="83"/>
    </row>
    <row r="37" spans="1:31">
      <c r="A37" s="83"/>
    </row>
    <row r="38" spans="1:31">
      <c r="A38" s="83"/>
    </row>
    <row r="39" spans="1:31">
      <c r="A39" s="83"/>
    </row>
    <row r="40" spans="1:31">
      <c r="A40" s="83"/>
    </row>
    <row r="41" spans="1:31">
      <c r="A41" s="83"/>
    </row>
    <row r="42" spans="1:31">
      <c r="A42" s="83"/>
    </row>
    <row r="43" spans="1:31">
      <c r="A43" s="83"/>
    </row>
    <row r="44" spans="1:31">
      <c r="A44" s="83"/>
    </row>
    <row r="45" spans="1:31">
      <c r="A45" s="83"/>
    </row>
    <row r="46" spans="1:31">
      <c r="A46" s="83"/>
    </row>
    <row r="47" spans="1:31">
      <c r="A47" s="83"/>
    </row>
    <row r="48" spans="1:31">
      <c r="A48" s="83"/>
    </row>
    <row r="49" spans="1:1">
      <c r="A49" s="83"/>
    </row>
    <row r="50" spans="1:1">
      <c r="A50" s="83"/>
    </row>
    <row r="51" spans="1:1">
      <c r="A51" s="83"/>
    </row>
    <row r="52" spans="1:1">
      <c r="A52" s="83"/>
    </row>
    <row r="53" spans="1:1">
      <c r="A53" s="83"/>
    </row>
    <row r="54" spans="1:1">
      <c r="A54" s="83"/>
    </row>
    <row r="55" spans="1:1">
      <c r="A55" s="83"/>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60" zoomScaleNormal="60" workbookViewId="0">
      <selection activeCell="C5" sqref="C5"/>
    </sheetView>
  </sheetViews>
  <sheetFormatPr defaultColWidth="11.42578125" defaultRowHeight="15"/>
  <cols>
    <col min="2" max="2" width="40.42578125" customWidth="1"/>
    <col min="3" max="3" width="74.85546875" customWidth="1"/>
    <col min="4" max="4" width="135" bestFit="1" customWidth="1"/>
    <col min="5" max="5" width="144.7109375" bestFit="1" customWidth="1"/>
  </cols>
  <sheetData>
    <row r="1" spans="1:21" ht="33.75">
      <c r="A1" s="83"/>
      <c r="B1" s="547" t="s">
        <v>194</v>
      </c>
      <c r="C1" s="547"/>
      <c r="D1" s="547"/>
      <c r="E1" s="83"/>
      <c r="F1" s="83"/>
      <c r="G1" s="83"/>
      <c r="H1" s="83"/>
      <c r="I1" s="83"/>
      <c r="J1" s="83"/>
      <c r="K1" s="83"/>
      <c r="L1" s="83"/>
      <c r="M1" s="83"/>
      <c r="N1" s="83"/>
      <c r="O1" s="83"/>
      <c r="P1" s="83"/>
      <c r="Q1" s="83"/>
      <c r="R1" s="83"/>
      <c r="S1" s="83"/>
      <c r="T1" s="83"/>
      <c r="U1" s="83"/>
    </row>
    <row r="2" spans="1:21">
      <c r="A2" s="83"/>
      <c r="B2" s="83"/>
      <c r="C2" s="83"/>
      <c r="D2" s="83"/>
      <c r="E2" s="83"/>
      <c r="F2" s="83"/>
      <c r="G2" s="83"/>
      <c r="H2" s="83"/>
      <c r="I2" s="83"/>
      <c r="J2" s="83"/>
      <c r="K2" s="83"/>
      <c r="L2" s="83"/>
      <c r="M2" s="83"/>
      <c r="N2" s="83"/>
      <c r="O2" s="83"/>
      <c r="P2" s="83"/>
      <c r="Q2" s="83"/>
      <c r="R2" s="83"/>
      <c r="S2" s="83"/>
      <c r="T2" s="83"/>
      <c r="U2" s="83"/>
    </row>
    <row r="3" spans="1:21" ht="30">
      <c r="A3" s="83"/>
      <c r="B3" s="97"/>
      <c r="C3" s="36" t="s">
        <v>195</v>
      </c>
      <c r="D3" s="36" t="s">
        <v>196</v>
      </c>
      <c r="E3" s="83"/>
      <c r="F3" s="83"/>
      <c r="G3" s="83"/>
      <c r="H3" s="83"/>
      <c r="I3" s="83"/>
      <c r="J3" s="83"/>
      <c r="K3" s="83"/>
      <c r="L3" s="83"/>
      <c r="M3" s="83"/>
      <c r="N3" s="83"/>
      <c r="O3" s="83"/>
      <c r="P3" s="83"/>
      <c r="Q3" s="83"/>
      <c r="R3" s="83"/>
      <c r="S3" s="83"/>
      <c r="T3" s="83"/>
      <c r="U3" s="83"/>
    </row>
    <row r="4" spans="1:21" ht="33.75">
      <c r="A4" s="96" t="s">
        <v>197</v>
      </c>
      <c r="B4" s="39" t="s">
        <v>198</v>
      </c>
      <c r="C4" s="44" t="s">
        <v>199</v>
      </c>
      <c r="D4" s="37" t="s">
        <v>200</v>
      </c>
      <c r="E4" s="83"/>
      <c r="F4" s="83"/>
      <c r="G4" s="83"/>
      <c r="H4" s="83"/>
      <c r="I4" s="83"/>
      <c r="J4" s="83"/>
      <c r="K4" s="83"/>
      <c r="L4" s="83"/>
      <c r="M4" s="83"/>
      <c r="N4" s="83"/>
      <c r="O4" s="83"/>
      <c r="P4" s="83"/>
      <c r="Q4" s="83"/>
      <c r="R4" s="83"/>
      <c r="S4" s="83"/>
      <c r="T4" s="83"/>
      <c r="U4" s="83"/>
    </row>
    <row r="5" spans="1:21" ht="67.5">
      <c r="A5" s="96" t="s">
        <v>201</v>
      </c>
      <c r="B5" s="40" t="s">
        <v>202</v>
      </c>
      <c r="C5" s="45" t="s">
        <v>203</v>
      </c>
      <c r="D5" s="38" t="s">
        <v>204</v>
      </c>
      <c r="E5" s="83"/>
      <c r="F5" s="83"/>
      <c r="G5" s="83"/>
      <c r="H5" s="83"/>
      <c r="I5" s="83"/>
      <c r="J5" s="83"/>
      <c r="K5" s="83"/>
      <c r="L5" s="83"/>
      <c r="M5" s="83"/>
      <c r="N5" s="83"/>
      <c r="O5" s="83"/>
      <c r="P5" s="83"/>
      <c r="Q5" s="83"/>
      <c r="R5" s="83"/>
      <c r="S5" s="83"/>
      <c r="T5" s="83"/>
      <c r="U5" s="83"/>
    </row>
    <row r="6" spans="1:21" ht="67.5">
      <c r="A6" s="96" t="s">
        <v>172</v>
      </c>
      <c r="B6" s="41" t="s">
        <v>205</v>
      </c>
      <c r="C6" s="45" t="s">
        <v>206</v>
      </c>
      <c r="D6" s="38" t="s">
        <v>207</v>
      </c>
      <c r="E6" s="83"/>
      <c r="F6" s="83"/>
      <c r="G6" s="83"/>
      <c r="H6" s="83"/>
      <c r="I6" s="83"/>
      <c r="J6" s="83"/>
      <c r="K6" s="83"/>
      <c r="L6" s="83"/>
      <c r="M6" s="83"/>
      <c r="N6" s="83"/>
      <c r="O6" s="83"/>
      <c r="P6" s="83"/>
      <c r="Q6" s="83"/>
      <c r="R6" s="83"/>
      <c r="S6" s="83"/>
      <c r="T6" s="83"/>
      <c r="U6" s="83"/>
    </row>
    <row r="7" spans="1:21" ht="101.25">
      <c r="A7" s="96" t="s">
        <v>208</v>
      </c>
      <c r="B7" s="42" t="s">
        <v>209</v>
      </c>
      <c r="C7" s="45" t="s">
        <v>210</v>
      </c>
      <c r="D7" s="38" t="s">
        <v>211</v>
      </c>
      <c r="E7" s="83"/>
      <c r="F7" s="83"/>
      <c r="G7" s="83"/>
      <c r="H7" s="83"/>
      <c r="I7" s="83"/>
      <c r="J7" s="83"/>
      <c r="K7" s="83"/>
      <c r="L7" s="83"/>
      <c r="M7" s="83"/>
      <c r="N7" s="83"/>
      <c r="O7" s="83"/>
      <c r="P7" s="83"/>
      <c r="Q7" s="83"/>
      <c r="R7" s="83"/>
      <c r="S7" s="83"/>
      <c r="T7" s="83"/>
      <c r="U7" s="83"/>
    </row>
    <row r="8" spans="1:21" ht="67.5">
      <c r="A8" s="96" t="s">
        <v>212</v>
      </c>
      <c r="B8" s="43" t="s">
        <v>213</v>
      </c>
      <c r="C8" s="45" t="s">
        <v>214</v>
      </c>
      <c r="D8" s="38" t="s">
        <v>215</v>
      </c>
      <c r="E8" s="83"/>
      <c r="F8" s="83"/>
      <c r="G8" s="83"/>
      <c r="H8" s="83"/>
      <c r="I8" s="83"/>
      <c r="J8" s="83"/>
      <c r="K8" s="83"/>
      <c r="L8" s="83"/>
      <c r="M8" s="83"/>
      <c r="N8" s="83"/>
      <c r="O8" s="83"/>
      <c r="P8" s="83"/>
      <c r="Q8" s="83"/>
      <c r="R8" s="83"/>
      <c r="S8" s="83"/>
      <c r="T8" s="83"/>
      <c r="U8" s="83"/>
    </row>
    <row r="9" spans="1:21" ht="20.25">
      <c r="A9" s="96"/>
      <c r="B9" s="96"/>
      <c r="C9" s="98"/>
      <c r="D9" s="98"/>
      <c r="E9" s="83"/>
      <c r="F9" s="83"/>
      <c r="G9" s="83"/>
      <c r="H9" s="83"/>
      <c r="I9" s="83"/>
      <c r="J9" s="83"/>
      <c r="K9" s="83"/>
      <c r="L9" s="83"/>
      <c r="M9" s="83"/>
      <c r="N9" s="83"/>
      <c r="O9" s="83"/>
      <c r="P9" s="83"/>
      <c r="Q9" s="83"/>
      <c r="R9" s="83"/>
      <c r="S9" s="83"/>
      <c r="T9" s="83"/>
      <c r="U9" s="83"/>
    </row>
    <row r="10" spans="1:21" ht="16.5">
      <c r="A10" s="96"/>
      <c r="B10" s="99"/>
      <c r="C10" s="99"/>
      <c r="D10" s="99"/>
      <c r="E10" s="83"/>
      <c r="F10" s="83"/>
      <c r="G10" s="83"/>
      <c r="H10" s="83"/>
      <c r="I10" s="83"/>
      <c r="J10" s="83"/>
      <c r="K10" s="83"/>
      <c r="L10" s="83"/>
      <c r="M10" s="83"/>
      <c r="N10" s="83"/>
      <c r="O10" s="83"/>
      <c r="P10" s="83"/>
      <c r="Q10" s="83"/>
      <c r="R10" s="83"/>
      <c r="S10" s="83"/>
      <c r="T10" s="83"/>
      <c r="U10" s="83"/>
    </row>
    <row r="11" spans="1:21">
      <c r="A11" s="96"/>
      <c r="B11" s="96" t="s">
        <v>216</v>
      </c>
      <c r="C11" s="96" t="s">
        <v>217</v>
      </c>
      <c r="D11" s="96" t="s">
        <v>218</v>
      </c>
      <c r="E11" s="83"/>
      <c r="F11" s="83"/>
      <c r="G11" s="83"/>
      <c r="H11" s="83"/>
      <c r="I11" s="83"/>
      <c r="J11" s="83"/>
      <c r="K11" s="83"/>
      <c r="L11" s="83"/>
      <c r="M11" s="83"/>
      <c r="N11" s="83"/>
      <c r="O11" s="83"/>
      <c r="P11" s="83"/>
      <c r="Q11" s="83"/>
      <c r="R11" s="83"/>
      <c r="S11" s="83"/>
      <c r="T11" s="83"/>
      <c r="U11" s="83"/>
    </row>
    <row r="12" spans="1:21">
      <c r="A12" s="96"/>
      <c r="B12" s="96" t="s">
        <v>219</v>
      </c>
      <c r="C12" s="96" t="s">
        <v>220</v>
      </c>
      <c r="D12" s="96" t="s">
        <v>221</v>
      </c>
      <c r="E12" s="83"/>
      <c r="F12" s="83"/>
      <c r="G12" s="83"/>
      <c r="H12" s="83"/>
      <c r="I12" s="83"/>
      <c r="J12" s="83"/>
      <c r="K12" s="83"/>
      <c r="L12" s="83"/>
      <c r="M12" s="83"/>
      <c r="N12" s="83"/>
      <c r="O12" s="83"/>
      <c r="P12" s="83"/>
      <c r="Q12" s="83"/>
      <c r="R12" s="83"/>
      <c r="S12" s="83"/>
      <c r="T12" s="83"/>
      <c r="U12" s="83"/>
    </row>
    <row r="13" spans="1:21">
      <c r="A13" s="96"/>
      <c r="B13" s="96"/>
      <c r="C13" s="96" t="s">
        <v>222</v>
      </c>
      <c r="D13" s="96" t="s">
        <v>140</v>
      </c>
      <c r="E13" s="83"/>
      <c r="F13" s="83"/>
      <c r="G13" s="83"/>
      <c r="H13" s="83"/>
      <c r="I13" s="83"/>
      <c r="J13" s="83"/>
      <c r="K13" s="83"/>
      <c r="L13" s="83"/>
      <c r="M13" s="83"/>
      <c r="N13" s="83"/>
      <c r="O13" s="83"/>
      <c r="P13" s="83"/>
      <c r="Q13" s="83"/>
      <c r="R13" s="83"/>
      <c r="S13" s="83"/>
      <c r="T13" s="83"/>
      <c r="U13" s="83"/>
    </row>
    <row r="14" spans="1:21">
      <c r="A14" s="96"/>
      <c r="B14" s="96"/>
      <c r="C14" s="96" t="s">
        <v>223</v>
      </c>
      <c r="D14" s="96" t="s">
        <v>224</v>
      </c>
      <c r="E14" s="83"/>
      <c r="F14" s="83"/>
      <c r="G14" s="83"/>
      <c r="H14" s="83"/>
      <c r="I14" s="83"/>
      <c r="J14" s="83"/>
      <c r="K14" s="83"/>
      <c r="L14" s="83"/>
      <c r="M14" s="83"/>
      <c r="N14" s="83"/>
      <c r="O14" s="83"/>
      <c r="P14" s="83"/>
      <c r="Q14" s="83"/>
      <c r="R14" s="83"/>
      <c r="S14" s="83"/>
      <c r="T14" s="83"/>
      <c r="U14" s="83"/>
    </row>
    <row r="15" spans="1:21">
      <c r="A15" s="96"/>
      <c r="B15" s="96"/>
      <c r="C15" s="96" t="s">
        <v>225</v>
      </c>
      <c r="D15" s="96" t="s">
        <v>226</v>
      </c>
      <c r="E15" s="83"/>
      <c r="F15" s="83"/>
      <c r="G15" s="83"/>
      <c r="H15" s="83"/>
      <c r="I15" s="83"/>
      <c r="J15" s="83"/>
      <c r="K15" s="83"/>
      <c r="L15" s="83"/>
      <c r="M15" s="83"/>
      <c r="N15" s="83"/>
      <c r="O15" s="83"/>
      <c r="P15" s="83"/>
      <c r="Q15" s="83"/>
      <c r="R15" s="83"/>
      <c r="S15" s="83"/>
      <c r="T15" s="83"/>
      <c r="U15" s="83"/>
    </row>
    <row r="16" spans="1:21">
      <c r="A16" s="96"/>
      <c r="B16" s="96"/>
      <c r="C16" s="96"/>
      <c r="D16" s="96"/>
      <c r="E16" s="83"/>
      <c r="F16" s="83"/>
      <c r="G16" s="83"/>
      <c r="H16" s="83"/>
      <c r="I16" s="83"/>
      <c r="J16" s="83"/>
      <c r="K16" s="83"/>
      <c r="L16" s="83"/>
      <c r="M16" s="83"/>
      <c r="N16" s="83"/>
      <c r="O16" s="83"/>
    </row>
    <row r="17" spans="1:15">
      <c r="A17" s="96"/>
      <c r="B17" s="96"/>
      <c r="C17" s="96"/>
      <c r="D17" s="96"/>
      <c r="E17" s="83"/>
      <c r="F17" s="83"/>
      <c r="G17" s="83"/>
      <c r="H17" s="83"/>
      <c r="I17" s="83"/>
      <c r="J17" s="83"/>
      <c r="K17" s="83"/>
      <c r="L17" s="83"/>
      <c r="M17" s="83"/>
      <c r="N17" s="83"/>
      <c r="O17" s="83"/>
    </row>
    <row r="18" spans="1:15">
      <c r="A18" s="96"/>
      <c r="B18" s="100"/>
      <c r="C18" s="100"/>
      <c r="D18" s="100"/>
      <c r="E18" s="83"/>
      <c r="F18" s="83"/>
      <c r="G18" s="83"/>
      <c r="H18" s="83"/>
      <c r="I18" s="83"/>
      <c r="J18" s="83"/>
      <c r="K18" s="83"/>
      <c r="L18" s="83"/>
      <c r="M18" s="83"/>
      <c r="N18" s="83"/>
      <c r="O18" s="83"/>
    </row>
    <row r="19" spans="1:15">
      <c r="A19" s="96"/>
      <c r="B19" s="100"/>
      <c r="C19" s="100"/>
      <c r="D19" s="100"/>
      <c r="E19" s="83"/>
      <c r="F19" s="83"/>
      <c r="G19" s="83"/>
      <c r="H19" s="83"/>
      <c r="I19" s="83"/>
      <c r="J19" s="83"/>
      <c r="K19" s="83"/>
      <c r="L19" s="83"/>
      <c r="M19" s="83"/>
      <c r="N19" s="83"/>
      <c r="O19" s="83"/>
    </row>
    <row r="20" spans="1:15">
      <c r="A20" s="96"/>
      <c r="B20" s="100"/>
      <c r="C20" s="100"/>
      <c r="D20" s="100"/>
      <c r="E20" s="83"/>
      <c r="F20" s="83"/>
      <c r="G20" s="83"/>
      <c r="H20" s="83"/>
      <c r="I20" s="83"/>
      <c r="J20" s="83"/>
      <c r="K20" s="83"/>
      <c r="L20" s="83"/>
      <c r="M20" s="83"/>
      <c r="N20" s="83"/>
      <c r="O20" s="83"/>
    </row>
    <row r="21" spans="1:15">
      <c r="A21" s="96"/>
      <c r="B21" s="100"/>
      <c r="C21" s="100"/>
      <c r="D21" s="100"/>
      <c r="E21" s="83"/>
      <c r="F21" s="83"/>
      <c r="G21" s="83"/>
      <c r="H21" s="83"/>
      <c r="I21" s="83"/>
      <c r="J21" s="83"/>
      <c r="K21" s="83"/>
      <c r="L21" s="83"/>
      <c r="M21" s="83"/>
      <c r="N21" s="83"/>
      <c r="O21" s="83"/>
    </row>
    <row r="22" spans="1:15" ht="20.25">
      <c r="A22" s="96"/>
      <c r="B22" s="96"/>
      <c r="C22" s="98"/>
      <c r="D22" s="98"/>
      <c r="E22" s="83"/>
      <c r="F22" s="83"/>
      <c r="G22" s="83"/>
      <c r="H22" s="83"/>
      <c r="I22" s="83"/>
      <c r="J22" s="83"/>
      <c r="K22" s="83"/>
      <c r="L22" s="83"/>
      <c r="M22" s="83"/>
      <c r="N22" s="83"/>
      <c r="O22" s="83"/>
    </row>
    <row r="23" spans="1:15" ht="20.25">
      <c r="A23" s="96"/>
      <c r="B23" s="96"/>
      <c r="C23" s="98"/>
      <c r="D23" s="98"/>
      <c r="E23" s="83"/>
      <c r="F23" s="83"/>
      <c r="G23" s="83"/>
      <c r="H23" s="83"/>
      <c r="I23" s="83"/>
      <c r="J23" s="83"/>
      <c r="K23" s="83"/>
      <c r="L23" s="83"/>
      <c r="M23" s="83"/>
      <c r="N23" s="83"/>
      <c r="O23" s="83"/>
    </row>
    <row r="24" spans="1:15" ht="20.25">
      <c r="A24" s="96"/>
      <c r="B24" s="96"/>
      <c r="C24" s="98"/>
      <c r="D24" s="98"/>
      <c r="E24" s="83"/>
      <c r="F24" s="83"/>
      <c r="G24" s="83"/>
      <c r="H24" s="83"/>
      <c r="I24" s="83"/>
      <c r="J24" s="83"/>
      <c r="K24" s="83"/>
      <c r="L24" s="83"/>
      <c r="M24" s="83"/>
      <c r="N24" s="83"/>
      <c r="O24" s="83"/>
    </row>
    <row r="25" spans="1:15" ht="20.25">
      <c r="A25" s="96"/>
      <c r="B25" s="96"/>
      <c r="C25" s="98"/>
      <c r="D25" s="98"/>
      <c r="E25" s="83"/>
      <c r="F25" s="83"/>
      <c r="G25" s="83"/>
      <c r="H25" s="83"/>
      <c r="I25" s="83"/>
      <c r="J25" s="83"/>
      <c r="K25" s="83"/>
      <c r="L25" s="83"/>
      <c r="M25" s="83"/>
      <c r="N25" s="83"/>
      <c r="O25" s="83"/>
    </row>
    <row r="26" spans="1:15" ht="20.25">
      <c r="A26" s="96"/>
      <c r="B26" s="96"/>
      <c r="C26" s="98"/>
      <c r="D26" s="98"/>
      <c r="E26" s="83"/>
      <c r="F26" s="83"/>
      <c r="G26" s="83"/>
      <c r="H26" s="83"/>
      <c r="I26" s="83"/>
      <c r="J26" s="83"/>
      <c r="K26" s="83"/>
      <c r="L26" s="83"/>
      <c r="M26" s="83"/>
      <c r="N26" s="83"/>
      <c r="O26" s="83"/>
    </row>
    <row r="27" spans="1:15" ht="20.25">
      <c r="A27" s="96"/>
      <c r="B27" s="96"/>
      <c r="C27" s="98"/>
      <c r="D27" s="98"/>
      <c r="E27" s="83"/>
      <c r="F27" s="83"/>
      <c r="G27" s="83"/>
      <c r="H27" s="83"/>
      <c r="I27" s="83"/>
      <c r="J27" s="83"/>
      <c r="K27" s="83"/>
      <c r="L27" s="83"/>
      <c r="M27" s="83"/>
      <c r="N27" s="83"/>
      <c r="O27" s="83"/>
    </row>
    <row r="28" spans="1:15" ht="20.25">
      <c r="A28" s="96"/>
      <c r="B28" s="96"/>
      <c r="C28" s="98"/>
      <c r="D28" s="98"/>
      <c r="E28" s="83"/>
      <c r="F28" s="83"/>
      <c r="G28" s="83"/>
      <c r="H28" s="83"/>
      <c r="I28" s="83"/>
      <c r="J28" s="83"/>
      <c r="K28" s="83"/>
      <c r="L28" s="83"/>
      <c r="M28" s="83"/>
      <c r="N28" s="83"/>
      <c r="O28" s="83"/>
    </row>
    <row r="29" spans="1:15" ht="20.25">
      <c r="A29" s="96"/>
      <c r="B29" s="96"/>
      <c r="C29" s="98"/>
      <c r="D29" s="98"/>
      <c r="E29" s="83"/>
      <c r="F29" s="83"/>
      <c r="G29" s="83"/>
      <c r="H29" s="83"/>
      <c r="I29" s="83"/>
      <c r="J29" s="83"/>
      <c r="K29" s="83"/>
      <c r="L29" s="83"/>
      <c r="M29" s="83"/>
      <c r="N29" s="83"/>
      <c r="O29" s="83"/>
    </row>
    <row r="30" spans="1:15" ht="20.25">
      <c r="A30" s="96"/>
      <c r="B30" s="96"/>
      <c r="C30" s="98"/>
      <c r="D30" s="98"/>
      <c r="E30" s="83"/>
      <c r="F30" s="83"/>
      <c r="G30" s="83"/>
      <c r="H30" s="83"/>
      <c r="I30" s="83"/>
      <c r="J30" s="83"/>
      <c r="K30" s="83"/>
      <c r="L30" s="83"/>
      <c r="M30" s="83"/>
      <c r="N30" s="83"/>
      <c r="O30" s="83"/>
    </row>
    <row r="31" spans="1:15" ht="20.25">
      <c r="A31" s="96"/>
      <c r="B31" s="96"/>
      <c r="C31" s="98"/>
      <c r="D31" s="98"/>
      <c r="E31" s="83"/>
      <c r="F31" s="83"/>
      <c r="G31" s="83"/>
      <c r="H31" s="83"/>
      <c r="I31" s="83"/>
      <c r="J31" s="83"/>
      <c r="K31" s="83"/>
      <c r="L31" s="83"/>
      <c r="M31" s="83"/>
      <c r="N31" s="83"/>
      <c r="O31" s="83"/>
    </row>
    <row r="32" spans="1:15" ht="20.25">
      <c r="A32" s="96"/>
      <c r="B32" s="96"/>
      <c r="C32" s="98"/>
      <c r="D32" s="98"/>
      <c r="E32" s="83"/>
      <c r="F32" s="83"/>
      <c r="G32" s="83"/>
      <c r="H32" s="83"/>
      <c r="I32" s="83"/>
      <c r="J32" s="83"/>
      <c r="K32" s="83"/>
      <c r="L32" s="83"/>
      <c r="M32" s="83"/>
      <c r="N32" s="83"/>
      <c r="O32" s="83"/>
    </row>
    <row r="33" spans="1:15" ht="20.25">
      <c r="A33" s="96"/>
      <c r="B33" s="96"/>
      <c r="C33" s="98"/>
      <c r="D33" s="98"/>
      <c r="E33" s="83"/>
      <c r="F33" s="83"/>
      <c r="G33" s="83"/>
      <c r="H33" s="83"/>
      <c r="I33" s="83"/>
      <c r="J33" s="83"/>
      <c r="K33" s="83"/>
      <c r="L33" s="83"/>
      <c r="M33" s="83"/>
      <c r="N33" s="83"/>
      <c r="O33" s="83"/>
    </row>
    <row r="34" spans="1:15" ht="20.25">
      <c r="A34" s="96"/>
      <c r="B34" s="96"/>
      <c r="C34" s="98"/>
      <c r="D34" s="98"/>
      <c r="E34" s="83"/>
      <c r="F34" s="83"/>
      <c r="G34" s="83"/>
      <c r="H34" s="83"/>
      <c r="I34" s="83"/>
      <c r="J34" s="83"/>
      <c r="K34" s="83"/>
      <c r="L34" s="83"/>
      <c r="M34" s="83"/>
      <c r="N34" s="83"/>
      <c r="O34" s="83"/>
    </row>
    <row r="35" spans="1:15" ht="20.25">
      <c r="A35" s="96"/>
      <c r="B35" s="96"/>
      <c r="C35" s="98"/>
      <c r="D35" s="98"/>
      <c r="E35" s="83"/>
      <c r="F35" s="83"/>
      <c r="G35" s="83"/>
      <c r="H35" s="83"/>
      <c r="I35" s="83"/>
      <c r="J35" s="83"/>
      <c r="K35" s="83"/>
      <c r="L35" s="83"/>
      <c r="M35" s="83"/>
      <c r="N35" s="83"/>
      <c r="O35" s="83"/>
    </row>
    <row r="36" spans="1:15" ht="20.25">
      <c r="A36" s="96"/>
      <c r="B36" s="96"/>
      <c r="C36" s="98"/>
      <c r="D36" s="98"/>
      <c r="E36" s="83"/>
      <c r="F36" s="83"/>
      <c r="G36" s="83"/>
      <c r="H36" s="83"/>
      <c r="I36" s="83"/>
      <c r="J36" s="83"/>
      <c r="K36" s="83"/>
      <c r="L36" s="83"/>
      <c r="M36" s="83"/>
      <c r="N36" s="83"/>
      <c r="O36" s="83"/>
    </row>
    <row r="37" spans="1:15" ht="20.25">
      <c r="A37" s="96"/>
      <c r="B37" s="96"/>
      <c r="C37" s="98"/>
      <c r="D37" s="98"/>
      <c r="E37" s="83"/>
      <c r="F37" s="83"/>
      <c r="G37" s="83"/>
      <c r="H37" s="83"/>
      <c r="I37" s="83"/>
      <c r="J37" s="83"/>
      <c r="K37" s="83"/>
      <c r="L37" s="83"/>
      <c r="M37" s="83"/>
      <c r="N37" s="83"/>
      <c r="O37" s="83"/>
    </row>
    <row r="38" spans="1:15" ht="20.25">
      <c r="A38" s="96"/>
      <c r="B38" s="96"/>
      <c r="C38" s="98"/>
      <c r="D38" s="98"/>
      <c r="E38" s="83"/>
      <c r="F38" s="83"/>
      <c r="G38" s="83"/>
      <c r="H38" s="83"/>
      <c r="I38" s="83"/>
      <c r="J38" s="83"/>
      <c r="K38" s="83"/>
      <c r="L38" s="83"/>
      <c r="M38" s="83"/>
      <c r="N38" s="83"/>
      <c r="O38" s="83"/>
    </row>
    <row r="39" spans="1:15" ht="20.25">
      <c r="A39" s="96"/>
      <c r="B39" s="96"/>
      <c r="C39" s="98"/>
      <c r="D39" s="98"/>
      <c r="E39" s="83"/>
      <c r="F39" s="83"/>
      <c r="G39" s="83"/>
      <c r="H39" s="83"/>
      <c r="I39" s="83"/>
      <c r="J39" s="83"/>
      <c r="K39" s="83"/>
      <c r="L39" s="83"/>
      <c r="M39" s="83"/>
      <c r="N39" s="83"/>
      <c r="O39" s="83"/>
    </row>
    <row r="40" spans="1:15" ht="20.25">
      <c r="A40" s="96"/>
      <c r="B40" s="96"/>
      <c r="C40" s="98"/>
      <c r="D40" s="98"/>
      <c r="E40" s="83"/>
      <c r="F40" s="83"/>
      <c r="G40" s="83"/>
      <c r="H40" s="83"/>
      <c r="I40" s="83"/>
      <c r="J40" s="83"/>
      <c r="K40" s="83"/>
      <c r="L40" s="83"/>
      <c r="M40" s="83"/>
      <c r="N40" s="83"/>
      <c r="O40" s="83"/>
    </row>
    <row r="41" spans="1:15" ht="20.25">
      <c r="A41" s="96"/>
      <c r="B41" s="96"/>
      <c r="C41" s="98"/>
      <c r="D41" s="98"/>
      <c r="E41" s="83"/>
      <c r="F41" s="83"/>
      <c r="G41" s="83"/>
      <c r="H41" s="83"/>
      <c r="I41" s="83"/>
      <c r="J41" s="83"/>
      <c r="K41" s="83"/>
      <c r="L41" s="83"/>
      <c r="M41" s="83"/>
      <c r="N41" s="83"/>
      <c r="O41" s="83"/>
    </row>
    <row r="42" spans="1:15" ht="20.25">
      <c r="A42" s="96"/>
      <c r="B42" s="96"/>
      <c r="C42" s="98"/>
      <c r="D42" s="98"/>
      <c r="E42" s="83"/>
      <c r="F42" s="83"/>
      <c r="G42" s="83"/>
      <c r="H42" s="83"/>
      <c r="I42" s="83"/>
      <c r="J42" s="83"/>
      <c r="K42" s="83"/>
      <c r="L42" s="83"/>
      <c r="M42" s="83"/>
      <c r="N42" s="83"/>
      <c r="O42" s="83"/>
    </row>
    <row r="43" spans="1:15" ht="20.25">
      <c r="A43" s="96"/>
      <c r="B43" s="96"/>
      <c r="C43" s="98"/>
      <c r="D43" s="98"/>
      <c r="E43" s="83"/>
      <c r="F43" s="83"/>
      <c r="G43" s="83"/>
      <c r="H43" s="83"/>
      <c r="I43" s="83"/>
      <c r="J43" s="83"/>
      <c r="K43" s="83"/>
      <c r="L43" s="83"/>
      <c r="M43" s="83"/>
      <c r="N43" s="83"/>
      <c r="O43" s="83"/>
    </row>
    <row r="44" spans="1:15" ht="20.25">
      <c r="A44" s="96"/>
      <c r="B44" s="96"/>
      <c r="C44" s="98"/>
      <c r="D44" s="98"/>
      <c r="E44" s="83"/>
      <c r="F44" s="83"/>
      <c r="G44" s="83"/>
      <c r="H44" s="83"/>
      <c r="I44" s="83"/>
      <c r="J44" s="83"/>
      <c r="K44" s="83"/>
      <c r="L44" s="83"/>
      <c r="M44" s="83"/>
      <c r="N44" s="83"/>
      <c r="O44" s="83"/>
    </row>
    <row r="45" spans="1:15" ht="20.25">
      <c r="A45" s="96"/>
      <c r="B45" s="96"/>
      <c r="C45" s="98"/>
      <c r="D45" s="98"/>
      <c r="E45" s="83"/>
      <c r="F45" s="83"/>
      <c r="G45" s="83"/>
      <c r="H45" s="83"/>
      <c r="I45" s="83"/>
      <c r="J45" s="83"/>
      <c r="K45" s="83"/>
      <c r="L45" s="83"/>
      <c r="M45" s="83"/>
      <c r="N45" s="83"/>
      <c r="O45" s="83"/>
    </row>
    <row r="46" spans="1:15" ht="20.25">
      <c r="A46" s="96"/>
      <c r="B46" s="96"/>
      <c r="C46" s="98"/>
      <c r="D46" s="98"/>
      <c r="E46" s="83"/>
      <c r="F46" s="83"/>
      <c r="G46" s="83"/>
      <c r="H46" s="83"/>
      <c r="I46" s="83"/>
      <c r="J46" s="83"/>
      <c r="K46" s="83"/>
      <c r="L46" s="83"/>
      <c r="M46" s="83"/>
      <c r="N46" s="83"/>
      <c r="O46" s="83"/>
    </row>
    <row r="47" spans="1:15" ht="20.25">
      <c r="A47" s="96"/>
      <c r="B47" s="96"/>
      <c r="C47" s="98"/>
      <c r="D47" s="98"/>
      <c r="E47" s="83"/>
      <c r="F47" s="83"/>
      <c r="G47" s="83"/>
      <c r="H47" s="83"/>
      <c r="I47" s="83"/>
      <c r="J47" s="83"/>
      <c r="K47" s="83"/>
      <c r="L47" s="83"/>
      <c r="M47" s="83"/>
      <c r="N47" s="83"/>
      <c r="O47" s="83"/>
    </row>
    <row r="48" spans="1:15" ht="20.25">
      <c r="A48" s="96"/>
      <c r="B48" s="96"/>
      <c r="C48" s="98"/>
      <c r="D48" s="98"/>
      <c r="E48" s="83"/>
      <c r="F48" s="83"/>
      <c r="G48" s="83"/>
      <c r="H48" s="83"/>
      <c r="I48" s="83"/>
      <c r="J48" s="83"/>
      <c r="K48" s="83"/>
      <c r="L48" s="83"/>
      <c r="M48" s="83"/>
      <c r="N48" s="83"/>
      <c r="O48" s="83"/>
    </row>
    <row r="49" spans="1:15" ht="20.25">
      <c r="A49" s="96"/>
      <c r="B49" s="96"/>
      <c r="C49" s="98"/>
      <c r="D49" s="98"/>
      <c r="E49" s="83"/>
      <c r="F49" s="83"/>
      <c r="G49" s="83"/>
      <c r="H49" s="83"/>
      <c r="I49" s="83"/>
      <c r="J49" s="83"/>
      <c r="K49" s="83"/>
      <c r="L49" s="83"/>
      <c r="M49" s="83"/>
      <c r="N49" s="83"/>
      <c r="O49" s="83"/>
    </row>
    <row r="50" spans="1:15" ht="20.25">
      <c r="A50" s="96"/>
      <c r="B50" s="96"/>
      <c r="C50" s="98"/>
      <c r="D50" s="98"/>
      <c r="E50" s="83"/>
      <c r="F50" s="83"/>
      <c r="G50" s="83"/>
      <c r="H50" s="83"/>
      <c r="I50" s="83"/>
      <c r="J50" s="83"/>
      <c r="K50" s="83"/>
      <c r="L50" s="83"/>
      <c r="M50" s="83"/>
      <c r="N50" s="83"/>
      <c r="O50" s="83"/>
    </row>
    <row r="51" spans="1:15" ht="20.25">
      <c r="A51" s="96"/>
      <c r="B51" s="96"/>
      <c r="C51" s="98"/>
      <c r="D51" s="98"/>
      <c r="E51" s="83"/>
      <c r="F51" s="83"/>
      <c r="G51" s="83"/>
      <c r="H51" s="83"/>
      <c r="I51" s="83"/>
      <c r="J51" s="83"/>
      <c r="K51" s="83"/>
      <c r="L51" s="83"/>
      <c r="M51" s="83"/>
      <c r="N51" s="83"/>
      <c r="O51" s="83"/>
    </row>
    <row r="52" spans="1:15" ht="20.25">
      <c r="A52" s="96"/>
      <c r="B52" s="23"/>
      <c r="C52" s="34"/>
      <c r="D52" s="34"/>
    </row>
    <row r="53" spans="1:15" ht="20.25">
      <c r="A53" s="96"/>
      <c r="B53" s="23"/>
      <c r="C53" s="34"/>
      <c r="D53" s="34"/>
    </row>
    <row r="54" spans="1:15" ht="20.25">
      <c r="A54" s="96"/>
      <c r="B54" s="23"/>
      <c r="C54" s="34"/>
      <c r="D54" s="34"/>
    </row>
    <row r="55" spans="1:15" ht="20.25">
      <c r="A55" s="96"/>
      <c r="B55" s="23"/>
      <c r="C55" s="34"/>
      <c r="D55" s="34"/>
    </row>
    <row r="56" spans="1:15" ht="20.25">
      <c r="A56" s="96"/>
      <c r="B56" s="23"/>
      <c r="C56" s="34"/>
      <c r="D56" s="34"/>
    </row>
    <row r="57" spans="1:15" ht="20.25">
      <c r="A57" s="96"/>
      <c r="B57" s="23"/>
      <c r="C57" s="34"/>
      <c r="D57" s="34"/>
    </row>
    <row r="58" spans="1:15" ht="20.25">
      <c r="A58" s="96"/>
      <c r="B58" s="23"/>
      <c r="C58" s="34"/>
      <c r="D58" s="34"/>
    </row>
    <row r="59" spans="1:15" ht="20.25">
      <c r="A59" s="96"/>
      <c r="B59" s="23"/>
      <c r="C59" s="34"/>
      <c r="D59" s="34"/>
    </row>
    <row r="60" spans="1:15" ht="20.25">
      <c r="A60" s="96"/>
      <c r="B60" s="23"/>
      <c r="C60" s="34"/>
      <c r="D60" s="34"/>
    </row>
    <row r="61" spans="1:15" ht="20.25">
      <c r="A61" s="96"/>
      <c r="B61" s="23"/>
      <c r="C61" s="34"/>
      <c r="D61" s="34"/>
    </row>
    <row r="62" spans="1:15" ht="20.25">
      <c r="A62" s="96"/>
      <c r="B62" s="23"/>
      <c r="C62" s="34"/>
      <c r="D62" s="34"/>
    </row>
    <row r="63" spans="1:15" ht="20.25">
      <c r="A63" s="96"/>
      <c r="B63" s="23"/>
      <c r="C63" s="34"/>
      <c r="D63" s="34"/>
    </row>
    <row r="64" spans="1:15" ht="20.25">
      <c r="A64" s="96"/>
      <c r="B64" s="23"/>
      <c r="C64" s="34"/>
      <c r="D64" s="34"/>
    </row>
    <row r="65" spans="1:4" ht="20.25">
      <c r="A65" s="96"/>
      <c r="B65" s="23"/>
      <c r="C65" s="34"/>
      <c r="D65" s="34"/>
    </row>
    <row r="66" spans="1:4" ht="20.25">
      <c r="A66" s="96"/>
      <c r="B66" s="23"/>
      <c r="C66" s="34"/>
      <c r="D66" s="34"/>
    </row>
    <row r="67" spans="1:4" ht="20.25">
      <c r="A67" s="96"/>
      <c r="B67" s="23"/>
      <c r="C67" s="34"/>
      <c r="D67" s="34"/>
    </row>
    <row r="68" spans="1:4" ht="20.25">
      <c r="A68" s="96"/>
      <c r="B68" s="23"/>
      <c r="C68" s="34"/>
      <c r="D68" s="34"/>
    </row>
    <row r="69" spans="1:4" ht="20.25">
      <c r="A69" s="96"/>
      <c r="B69" s="23"/>
      <c r="C69" s="34"/>
      <c r="D69" s="34"/>
    </row>
    <row r="70" spans="1:4" ht="20.25">
      <c r="A70" s="96"/>
      <c r="B70" s="23"/>
      <c r="C70" s="34"/>
      <c r="D70" s="34"/>
    </row>
    <row r="71" spans="1:4" ht="20.25">
      <c r="A71" s="96"/>
      <c r="B71" s="23"/>
      <c r="C71" s="34"/>
      <c r="D71" s="34"/>
    </row>
    <row r="72" spans="1:4" ht="20.25">
      <c r="A72" s="96"/>
      <c r="B72" s="23"/>
      <c r="C72" s="34"/>
      <c r="D72" s="34"/>
    </row>
    <row r="73" spans="1:4" ht="20.25">
      <c r="A73" s="96"/>
      <c r="B73" s="23"/>
      <c r="C73" s="34"/>
      <c r="D73" s="34"/>
    </row>
    <row r="74" spans="1:4" ht="20.25">
      <c r="A74" s="96"/>
      <c r="B74" s="23"/>
      <c r="C74" s="34"/>
      <c r="D74" s="34"/>
    </row>
    <row r="75" spans="1:4" ht="20.25">
      <c r="A75" s="96"/>
      <c r="B75" s="23"/>
      <c r="C75" s="34"/>
      <c r="D75" s="34"/>
    </row>
    <row r="76" spans="1:4" ht="20.25">
      <c r="A76" s="96"/>
      <c r="B76" s="23"/>
      <c r="C76" s="34"/>
      <c r="D76" s="34"/>
    </row>
    <row r="77" spans="1:4" ht="20.25">
      <c r="A77" s="96"/>
      <c r="B77" s="23"/>
      <c r="C77" s="34"/>
      <c r="D77" s="34"/>
    </row>
    <row r="78" spans="1:4" ht="20.25">
      <c r="A78" s="96"/>
      <c r="B78" s="23"/>
      <c r="C78" s="34"/>
      <c r="D78" s="34"/>
    </row>
    <row r="79" spans="1:4" ht="20.25">
      <c r="A79" s="96"/>
      <c r="B79" s="23"/>
      <c r="C79" s="34"/>
      <c r="D79" s="34"/>
    </row>
    <row r="80" spans="1:4" ht="20.25">
      <c r="A80" s="96"/>
      <c r="B80" s="23"/>
      <c r="C80" s="34"/>
      <c r="D80" s="34"/>
    </row>
    <row r="81" spans="1:4" ht="20.25">
      <c r="A81" s="96"/>
      <c r="B81" s="23"/>
      <c r="C81" s="34"/>
      <c r="D81" s="34"/>
    </row>
    <row r="82" spans="1:4" ht="20.25">
      <c r="A82" s="96"/>
      <c r="B82" s="23"/>
      <c r="C82" s="34"/>
      <c r="D82" s="34"/>
    </row>
    <row r="83" spans="1:4" ht="20.25">
      <c r="A83" s="96"/>
      <c r="B83" s="23"/>
      <c r="C83" s="34"/>
      <c r="D83" s="34"/>
    </row>
    <row r="84" spans="1:4" ht="20.25">
      <c r="A84" s="96"/>
      <c r="B84" s="23"/>
      <c r="C84" s="34"/>
      <c r="D84" s="34"/>
    </row>
    <row r="85" spans="1:4" ht="20.25">
      <c r="A85" s="96"/>
      <c r="B85" s="23"/>
      <c r="C85" s="34"/>
      <c r="D85" s="34"/>
    </row>
    <row r="86" spans="1:4" ht="20.25">
      <c r="A86" s="96"/>
      <c r="B86" s="23"/>
      <c r="C86" s="34"/>
      <c r="D86" s="34"/>
    </row>
    <row r="87" spans="1:4" ht="20.25">
      <c r="A87" s="96"/>
      <c r="B87" s="23"/>
      <c r="C87" s="34"/>
      <c r="D87" s="34"/>
    </row>
    <row r="88" spans="1:4" ht="20.25">
      <c r="A88" s="96"/>
      <c r="B88" s="23"/>
      <c r="C88" s="34"/>
      <c r="D88" s="34"/>
    </row>
    <row r="89" spans="1:4" ht="20.25">
      <c r="A89" s="96"/>
      <c r="B89" s="23"/>
      <c r="C89" s="34"/>
      <c r="D89" s="34"/>
    </row>
    <row r="90" spans="1:4" ht="20.25">
      <c r="A90" s="96"/>
      <c r="B90" s="23"/>
      <c r="C90" s="34"/>
      <c r="D90" s="34"/>
    </row>
    <row r="91" spans="1:4" ht="20.25">
      <c r="A91" s="96"/>
      <c r="B91" s="23"/>
      <c r="C91" s="34"/>
      <c r="D91" s="34"/>
    </row>
    <row r="92" spans="1:4" ht="20.25">
      <c r="A92" s="96"/>
      <c r="B92" s="23"/>
      <c r="C92" s="34"/>
      <c r="D92" s="34"/>
    </row>
    <row r="93" spans="1:4" ht="20.25">
      <c r="A93" s="96"/>
      <c r="B93" s="23"/>
      <c r="C93" s="34"/>
      <c r="D93" s="34"/>
    </row>
    <row r="94" spans="1:4" ht="20.25">
      <c r="A94" s="96"/>
      <c r="B94" s="23"/>
      <c r="C94" s="34"/>
      <c r="D94" s="34"/>
    </row>
    <row r="95" spans="1:4" ht="20.25">
      <c r="A95" s="96"/>
      <c r="B95" s="23"/>
      <c r="C95" s="34"/>
      <c r="D95" s="34"/>
    </row>
    <row r="96" spans="1:4" ht="20.25">
      <c r="A96" s="96"/>
      <c r="B96" s="23"/>
      <c r="C96" s="34"/>
      <c r="D96" s="34"/>
    </row>
    <row r="97" spans="1:4" ht="20.25">
      <c r="A97" s="96"/>
      <c r="B97" s="23"/>
      <c r="C97" s="34"/>
      <c r="D97" s="34"/>
    </row>
    <row r="98" spans="1:4" ht="20.25">
      <c r="A98" s="96"/>
      <c r="B98" s="23"/>
      <c r="C98" s="34"/>
      <c r="D98" s="34"/>
    </row>
    <row r="99" spans="1:4" ht="20.25">
      <c r="A99" s="96"/>
      <c r="B99" s="23"/>
      <c r="C99" s="34"/>
      <c r="D99" s="34"/>
    </row>
    <row r="100" spans="1:4" ht="20.25">
      <c r="A100" s="96"/>
      <c r="B100" s="23"/>
      <c r="C100" s="34"/>
      <c r="D100" s="34"/>
    </row>
    <row r="101" spans="1:4" ht="20.25">
      <c r="A101" s="96"/>
      <c r="B101" s="23"/>
      <c r="C101" s="34"/>
      <c r="D101" s="34"/>
    </row>
    <row r="102" spans="1:4" ht="20.25">
      <c r="A102" s="96"/>
      <c r="B102" s="23"/>
      <c r="C102" s="34"/>
      <c r="D102" s="34"/>
    </row>
    <row r="103" spans="1:4" ht="20.25">
      <c r="A103" s="96"/>
      <c r="B103" s="23"/>
      <c r="C103" s="34"/>
      <c r="D103" s="34"/>
    </row>
    <row r="104" spans="1:4" ht="20.25">
      <c r="A104" s="96"/>
      <c r="B104" s="23"/>
      <c r="C104" s="34"/>
      <c r="D104" s="34"/>
    </row>
    <row r="105" spans="1:4" ht="20.25">
      <c r="A105" s="96"/>
      <c r="B105" s="23"/>
      <c r="C105" s="34"/>
      <c r="D105" s="34"/>
    </row>
    <row r="106" spans="1:4" ht="20.25">
      <c r="A106" s="96"/>
      <c r="B106" s="23"/>
      <c r="C106" s="34"/>
      <c r="D106" s="34"/>
    </row>
    <row r="107" spans="1:4" ht="20.25">
      <c r="A107" s="96"/>
      <c r="B107" s="23"/>
      <c r="C107" s="34"/>
      <c r="D107" s="34"/>
    </row>
    <row r="108" spans="1:4" ht="20.25">
      <c r="A108" s="96"/>
      <c r="B108" s="23"/>
      <c r="C108" s="34"/>
      <c r="D108" s="34"/>
    </row>
    <row r="109" spans="1:4" ht="20.25">
      <c r="A109" s="96"/>
      <c r="B109" s="23"/>
      <c r="C109" s="34"/>
      <c r="D109" s="34"/>
    </row>
    <row r="110" spans="1:4" ht="20.25">
      <c r="A110" s="96"/>
      <c r="B110" s="23"/>
      <c r="C110" s="34"/>
      <c r="D110" s="34"/>
    </row>
    <row r="111" spans="1:4" ht="20.25">
      <c r="A111" s="96"/>
      <c r="B111" s="23"/>
      <c r="C111" s="34"/>
      <c r="D111" s="34"/>
    </row>
    <row r="112" spans="1:4" ht="20.25">
      <c r="A112" s="96"/>
      <c r="B112" s="23"/>
      <c r="C112" s="34"/>
      <c r="D112" s="34"/>
    </row>
    <row r="113" spans="1:4" ht="20.25">
      <c r="A113" s="96"/>
      <c r="B113" s="23"/>
      <c r="C113" s="34"/>
      <c r="D113" s="34"/>
    </row>
    <row r="114" spans="1:4" ht="20.25">
      <c r="A114" s="96"/>
      <c r="B114" s="23"/>
      <c r="C114" s="34"/>
      <c r="D114" s="34"/>
    </row>
    <row r="115" spans="1:4" ht="20.25">
      <c r="A115" s="96"/>
      <c r="B115" s="23"/>
      <c r="C115" s="34"/>
      <c r="D115" s="34"/>
    </row>
    <row r="116" spans="1:4" ht="20.25">
      <c r="A116" s="96"/>
      <c r="B116" s="23"/>
      <c r="C116" s="34"/>
      <c r="D116" s="34"/>
    </row>
    <row r="117" spans="1:4" ht="20.25">
      <c r="A117" s="96"/>
      <c r="B117" s="23"/>
      <c r="C117" s="34"/>
      <c r="D117" s="34"/>
    </row>
    <row r="118" spans="1:4" ht="20.25">
      <c r="A118" s="96"/>
      <c r="B118" s="23"/>
      <c r="C118" s="34"/>
      <c r="D118" s="34"/>
    </row>
    <row r="119" spans="1:4" ht="20.25">
      <c r="A119" s="96"/>
      <c r="B119" s="23"/>
      <c r="C119" s="34"/>
      <c r="D119" s="34"/>
    </row>
    <row r="120" spans="1:4" ht="20.25">
      <c r="A120" s="96"/>
      <c r="B120" s="23"/>
      <c r="C120" s="34"/>
      <c r="D120" s="34"/>
    </row>
    <row r="121" spans="1:4" ht="20.25">
      <c r="A121" s="96"/>
      <c r="B121" s="23"/>
      <c r="C121" s="34"/>
      <c r="D121" s="34"/>
    </row>
    <row r="122" spans="1:4" ht="20.25">
      <c r="A122" s="96"/>
      <c r="B122" s="23"/>
      <c r="C122" s="34"/>
      <c r="D122" s="34"/>
    </row>
    <row r="123" spans="1:4" ht="20.25">
      <c r="A123" s="96"/>
      <c r="B123" s="23"/>
      <c r="C123" s="34"/>
      <c r="D123" s="34"/>
    </row>
    <row r="124" spans="1:4" ht="20.25">
      <c r="A124" s="96"/>
      <c r="B124" s="23"/>
      <c r="C124" s="34"/>
      <c r="D124" s="34"/>
    </row>
    <row r="125" spans="1:4" ht="20.25">
      <c r="A125" s="96"/>
      <c r="B125" s="23"/>
      <c r="C125" s="34"/>
      <c r="D125" s="34"/>
    </row>
    <row r="126" spans="1:4" ht="20.25">
      <c r="A126" s="96"/>
      <c r="B126" s="23"/>
      <c r="C126" s="34"/>
      <c r="D126" s="34"/>
    </row>
    <row r="127" spans="1:4" ht="20.25">
      <c r="A127" s="96"/>
      <c r="B127" s="23"/>
      <c r="C127" s="34"/>
      <c r="D127" s="34"/>
    </row>
    <row r="128" spans="1:4" ht="20.25">
      <c r="A128" s="96"/>
      <c r="B128" s="23"/>
      <c r="C128" s="34"/>
      <c r="D128" s="34"/>
    </row>
    <row r="129" spans="1:4" ht="20.25">
      <c r="A129" s="96"/>
      <c r="B129" s="23"/>
      <c r="C129" s="34"/>
      <c r="D129" s="34"/>
    </row>
    <row r="130" spans="1:4" ht="20.25">
      <c r="A130" s="96"/>
      <c r="B130" s="23"/>
      <c r="C130" s="34"/>
      <c r="D130" s="34"/>
    </row>
    <row r="131" spans="1:4" ht="20.25">
      <c r="A131" s="96"/>
      <c r="B131" s="23"/>
      <c r="C131" s="34"/>
      <c r="D131" s="34"/>
    </row>
    <row r="132" spans="1:4" ht="20.25">
      <c r="A132" s="96"/>
      <c r="B132" s="23"/>
      <c r="C132" s="34"/>
      <c r="D132" s="34"/>
    </row>
    <row r="133" spans="1:4" ht="20.25">
      <c r="A133" s="96"/>
      <c r="B133" s="23"/>
      <c r="C133" s="34"/>
      <c r="D133" s="34"/>
    </row>
    <row r="134" spans="1:4" ht="20.25">
      <c r="A134" s="96"/>
      <c r="B134" s="23"/>
      <c r="C134" s="34"/>
      <c r="D134" s="34"/>
    </row>
    <row r="135" spans="1:4" ht="20.25">
      <c r="A135" s="96"/>
      <c r="B135" s="23"/>
      <c r="C135" s="34"/>
      <c r="D135" s="34"/>
    </row>
    <row r="136" spans="1:4" ht="20.25">
      <c r="A136" s="96"/>
      <c r="B136" s="23"/>
      <c r="C136" s="34"/>
      <c r="D136" s="34"/>
    </row>
    <row r="137" spans="1:4" ht="20.25">
      <c r="A137" s="96"/>
      <c r="B137" s="23"/>
      <c r="C137" s="34"/>
      <c r="D137" s="34"/>
    </row>
    <row r="138" spans="1:4" ht="20.25">
      <c r="A138" s="96"/>
      <c r="B138" s="23"/>
      <c r="C138" s="34"/>
      <c r="D138" s="34"/>
    </row>
    <row r="139" spans="1:4" ht="20.25">
      <c r="A139" s="96"/>
      <c r="B139" s="23"/>
      <c r="C139" s="34"/>
      <c r="D139" s="34"/>
    </row>
    <row r="140" spans="1:4" ht="20.25">
      <c r="A140" s="96"/>
      <c r="B140" s="23"/>
      <c r="C140" s="34"/>
      <c r="D140" s="34"/>
    </row>
    <row r="141" spans="1:4" ht="20.25">
      <c r="A141" s="96"/>
      <c r="B141" s="23"/>
      <c r="C141" s="34"/>
      <c r="D141" s="34"/>
    </row>
    <row r="142" spans="1:4" ht="20.25">
      <c r="A142" s="96"/>
      <c r="B142" s="23"/>
      <c r="C142" s="34"/>
      <c r="D142" s="34"/>
    </row>
    <row r="143" spans="1:4" ht="20.25">
      <c r="A143" s="96"/>
      <c r="B143" s="23"/>
      <c r="C143" s="34"/>
      <c r="D143" s="34"/>
    </row>
    <row r="144" spans="1:4" ht="20.25">
      <c r="A144" s="96"/>
      <c r="B144" s="23"/>
      <c r="C144" s="34"/>
      <c r="D144" s="34"/>
    </row>
    <row r="145" spans="1:4" ht="20.25">
      <c r="A145" s="96"/>
      <c r="B145" s="23"/>
      <c r="C145" s="34"/>
      <c r="D145" s="34"/>
    </row>
    <row r="146" spans="1:4" ht="20.25">
      <c r="A146" s="96"/>
      <c r="B146" s="23"/>
      <c r="C146" s="34"/>
      <c r="D146" s="34"/>
    </row>
    <row r="147" spans="1:4" ht="20.25">
      <c r="A147" s="96"/>
      <c r="B147" s="23"/>
      <c r="C147" s="34"/>
      <c r="D147" s="34"/>
    </row>
    <row r="148" spans="1:4" ht="20.25">
      <c r="A148" s="96"/>
      <c r="B148" s="23"/>
      <c r="C148" s="34"/>
      <c r="D148" s="34"/>
    </row>
    <row r="149" spans="1:4" ht="20.25">
      <c r="A149" s="96"/>
      <c r="B149" s="23"/>
      <c r="C149" s="34"/>
      <c r="D149" s="34"/>
    </row>
    <row r="150" spans="1:4" ht="20.25">
      <c r="A150" s="96"/>
      <c r="B150" s="23"/>
      <c r="C150" s="34"/>
      <c r="D150" s="34"/>
    </row>
    <row r="151" spans="1:4" ht="20.25">
      <c r="A151" s="96"/>
      <c r="B151" s="23"/>
      <c r="C151" s="34"/>
      <c r="D151" s="34"/>
    </row>
    <row r="152" spans="1:4" ht="20.25">
      <c r="A152" s="96"/>
      <c r="B152" s="23"/>
      <c r="C152" s="34"/>
      <c r="D152" s="34"/>
    </row>
    <row r="153" spans="1:4" ht="20.25">
      <c r="A153" s="96"/>
      <c r="B153" s="23"/>
      <c r="C153" s="34"/>
      <c r="D153" s="34"/>
    </row>
    <row r="154" spans="1:4" ht="20.25">
      <c r="A154" s="96"/>
      <c r="B154" s="23"/>
      <c r="C154" s="34"/>
      <c r="D154" s="34"/>
    </row>
    <row r="155" spans="1:4" ht="20.25">
      <c r="A155" s="96"/>
      <c r="B155" s="23"/>
      <c r="C155" s="34"/>
      <c r="D155" s="34"/>
    </row>
    <row r="156" spans="1:4" ht="20.25">
      <c r="A156" s="96"/>
      <c r="B156" s="23"/>
      <c r="C156" s="34"/>
      <c r="D156" s="34"/>
    </row>
    <row r="157" spans="1:4" ht="20.25">
      <c r="A157" s="96"/>
      <c r="B157" s="23"/>
      <c r="C157" s="34"/>
      <c r="D157" s="34"/>
    </row>
    <row r="158" spans="1:4" ht="20.25">
      <c r="A158" s="96"/>
      <c r="B158" s="23"/>
      <c r="C158" s="34"/>
      <c r="D158" s="34"/>
    </row>
    <row r="159" spans="1:4" ht="20.25">
      <c r="A159" s="96"/>
      <c r="B159" s="23"/>
      <c r="C159" s="34"/>
      <c r="D159" s="34"/>
    </row>
    <row r="160" spans="1:4" ht="20.25">
      <c r="A160" s="96"/>
      <c r="B160" s="23"/>
      <c r="C160" s="34"/>
      <c r="D160" s="34"/>
    </row>
    <row r="161" spans="1:4" ht="20.25">
      <c r="A161" s="96"/>
      <c r="B161" s="23"/>
      <c r="C161" s="34"/>
      <c r="D161" s="34"/>
    </row>
    <row r="162" spans="1:4" ht="20.25">
      <c r="A162" s="96"/>
      <c r="B162" s="23"/>
      <c r="C162" s="34"/>
      <c r="D162" s="34"/>
    </row>
    <row r="163" spans="1:4" ht="20.25">
      <c r="A163" s="96"/>
      <c r="B163" s="23"/>
      <c r="C163" s="34"/>
      <c r="D163" s="34"/>
    </row>
    <row r="164" spans="1:4" ht="20.25">
      <c r="A164" s="96"/>
      <c r="B164" s="23"/>
      <c r="C164" s="34"/>
      <c r="D164" s="34"/>
    </row>
    <row r="165" spans="1:4" ht="20.25">
      <c r="A165" s="96"/>
      <c r="B165" s="23"/>
      <c r="C165" s="34"/>
      <c r="D165" s="34"/>
    </row>
    <row r="166" spans="1:4" ht="20.25">
      <c r="A166" s="96"/>
      <c r="B166" s="23"/>
      <c r="C166" s="34"/>
      <c r="D166" s="34"/>
    </row>
    <row r="167" spans="1:4" ht="20.25">
      <c r="A167" s="96"/>
      <c r="B167" s="23"/>
      <c r="C167" s="34"/>
      <c r="D167" s="34"/>
    </row>
    <row r="168" spans="1:4" ht="20.25">
      <c r="A168" s="96"/>
      <c r="B168" s="23"/>
      <c r="C168" s="34"/>
      <c r="D168" s="34"/>
    </row>
    <row r="169" spans="1:4" ht="20.25">
      <c r="A169" s="96"/>
      <c r="B169" s="23"/>
      <c r="C169" s="34"/>
      <c r="D169" s="34"/>
    </row>
    <row r="170" spans="1:4" ht="20.25">
      <c r="A170" s="96"/>
      <c r="B170" s="23"/>
      <c r="C170" s="34"/>
      <c r="D170" s="34"/>
    </row>
    <row r="171" spans="1:4" ht="20.25">
      <c r="A171" s="96"/>
      <c r="B171" s="23"/>
      <c r="C171" s="34"/>
      <c r="D171" s="34"/>
    </row>
    <row r="172" spans="1:4" ht="20.25">
      <c r="A172" s="96"/>
      <c r="B172" s="23"/>
      <c r="C172" s="34"/>
      <c r="D172" s="34"/>
    </row>
    <row r="173" spans="1:4" ht="20.25">
      <c r="A173" s="96"/>
      <c r="B173" s="23"/>
      <c r="C173" s="34"/>
      <c r="D173" s="34"/>
    </row>
    <row r="174" spans="1:4" ht="20.25">
      <c r="A174" s="96"/>
      <c r="B174" s="23"/>
      <c r="C174" s="34"/>
      <c r="D174" s="34"/>
    </row>
    <row r="175" spans="1:4" ht="20.25">
      <c r="A175" s="96"/>
      <c r="B175" s="23"/>
      <c r="C175" s="34"/>
      <c r="D175" s="34"/>
    </row>
    <row r="176" spans="1:4" ht="20.25">
      <c r="A176" s="96"/>
      <c r="B176" s="23"/>
      <c r="C176" s="34"/>
      <c r="D176" s="34"/>
    </row>
    <row r="177" spans="1:4" ht="20.25">
      <c r="A177" s="96"/>
      <c r="B177" s="23"/>
      <c r="C177" s="34"/>
      <c r="D177" s="34"/>
    </row>
    <row r="178" spans="1:4" ht="20.25">
      <c r="A178" s="96"/>
      <c r="B178" s="23"/>
      <c r="C178" s="34"/>
      <c r="D178" s="34"/>
    </row>
    <row r="179" spans="1:4" ht="20.25">
      <c r="A179" s="96"/>
      <c r="B179" s="23"/>
      <c r="C179" s="34"/>
      <c r="D179" s="34"/>
    </row>
    <row r="180" spans="1:4" ht="20.25">
      <c r="A180" s="96"/>
      <c r="B180" s="23"/>
      <c r="C180" s="34"/>
      <c r="D180" s="34"/>
    </row>
    <row r="181" spans="1:4" ht="20.25">
      <c r="A181" s="96"/>
      <c r="B181" s="23"/>
      <c r="C181" s="34"/>
      <c r="D181" s="34"/>
    </row>
    <row r="182" spans="1:4" ht="20.25">
      <c r="A182" s="96"/>
      <c r="B182" s="23"/>
      <c r="C182" s="34"/>
      <c r="D182" s="34"/>
    </row>
    <row r="183" spans="1:4" ht="20.25">
      <c r="A183" s="96"/>
      <c r="B183" s="23"/>
      <c r="C183" s="34"/>
      <c r="D183" s="34"/>
    </row>
    <row r="184" spans="1:4" ht="20.25">
      <c r="A184" s="96"/>
      <c r="B184" s="23"/>
      <c r="C184" s="34"/>
      <c r="D184" s="34"/>
    </row>
    <row r="185" spans="1:4" ht="20.25">
      <c r="A185" s="96"/>
      <c r="B185" s="23"/>
      <c r="C185" s="34"/>
      <c r="D185" s="34"/>
    </row>
    <row r="186" spans="1:4" ht="20.25">
      <c r="A186" s="96"/>
      <c r="B186" s="23"/>
      <c r="C186" s="34"/>
      <c r="D186" s="34"/>
    </row>
    <row r="187" spans="1:4" ht="20.25">
      <c r="A187" s="96"/>
      <c r="B187" s="23"/>
      <c r="C187" s="34"/>
      <c r="D187" s="34"/>
    </row>
    <row r="188" spans="1:4" ht="20.25">
      <c r="A188" s="96"/>
      <c r="B188" s="23"/>
      <c r="C188" s="34"/>
      <c r="D188" s="34"/>
    </row>
    <row r="189" spans="1:4" ht="20.25">
      <c r="A189" s="96"/>
      <c r="B189" s="23"/>
      <c r="C189" s="34"/>
      <c r="D189" s="34"/>
    </row>
    <row r="190" spans="1:4" ht="20.25">
      <c r="A190" s="96"/>
      <c r="B190" s="23"/>
      <c r="C190" s="34"/>
      <c r="D190" s="34"/>
    </row>
    <row r="191" spans="1:4" ht="20.25">
      <c r="A191" s="96"/>
      <c r="B191" s="23"/>
      <c r="C191" s="34"/>
      <c r="D191" s="34"/>
    </row>
    <row r="192" spans="1:4" ht="20.25">
      <c r="A192" s="96"/>
      <c r="B192" s="23"/>
      <c r="C192" s="34"/>
      <c r="D192" s="34"/>
    </row>
    <row r="193" spans="1:4" ht="20.25">
      <c r="A193" s="96"/>
      <c r="B193" s="23"/>
      <c r="C193" s="34"/>
      <c r="D193" s="34"/>
    </row>
    <row r="194" spans="1:4" ht="20.25">
      <c r="A194" s="96"/>
      <c r="B194" s="23"/>
      <c r="C194" s="34"/>
      <c r="D194" s="34"/>
    </row>
    <row r="195" spans="1:4" ht="20.25">
      <c r="A195" s="96"/>
      <c r="B195" s="23"/>
      <c r="C195" s="34"/>
      <c r="D195" s="34"/>
    </row>
    <row r="196" spans="1:4" ht="20.25">
      <c r="A196" s="96"/>
      <c r="B196" s="23"/>
      <c r="C196" s="34"/>
      <c r="D196" s="34"/>
    </row>
    <row r="197" spans="1:4" ht="20.25">
      <c r="A197" s="96"/>
      <c r="B197" s="23"/>
      <c r="C197" s="34"/>
      <c r="D197" s="34"/>
    </row>
    <row r="198" spans="1:4" ht="20.25">
      <c r="A198" s="96"/>
      <c r="B198" s="23"/>
      <c r="C198" s="34"/>
      <c r="D198" s="34"/>
    </row>
    <row r="199" spans="1:4" ht="20.25">
      <c r="A199" s="96"/>
      <c r="B199" s="23"/>
      <c r="C199" s="34"/>
      <c r="D199" s="34"/>
    </row>
    <row r="200" spans="1:4" ht="20.25">
      <c r="A200" s="96"/>
      <c r="B200" s="23"/>
      <c r="C200" s="34"/>
      <c r="D200" s="34"/>
    </row>
    <row r="201" spans="1:4" ht="20.25">
      <c r="A201" s="96"/>
      <c r="B201" s="23"/>
      <c r="C201" s="34"/>
      <c r="D201" s="34"/>
    </row>
    <row r="202" spans="1:4" ht="20.25">
      <c r="A202" s="96"/>
      <c r="B202" s="23"/>
      <c r="C202" s="34"/>
      <c r="D202" s="34"/>
    </row>
    <row r="203" spans="1:4" ht="20.25">
      <c r="A203" s="96"/>
      <c r="B203" s="23"/>
      <c r="C203" s="34"/>
      <c r="D203" s="34"/>
    </row>
    <row r="204" spans="1:4" ht="20.25">
      <c r="A204" s="96"/>
      <c r="B204" s="23"/>
      <c r="C204" s="34"/>
      <c r="D204" s="34"/>
    </row>
    <row r="205" spans="1:4" ht="20.25">
      <c r="A205" s="96"/>
      <c r="B205" s="23"/>
      <c r="C205" s="34"/>
      <c r="D205" s="34"/>
    </row>
    <row r="206" spans="1:4" ht="20.25">
      <c r="A206" s="96"/>
      <c r="B206" s="23"/>
      <c r="C206" s="34"/>
      <c r="D206" s="34"/>
    </row>
    <row r="207" spans="1:4" ht="20.25">
      <c r="A207" s="96"/>
      <c r="B207" s="23"/>
      <c r="C207" s="34"/>
      <c r="D207" s="34"/>
    </row>
    <row r="208" spans="1:4">
      <c r="A208" s="83"/>
      <c r="B208" s="23"/>
      <c r="C208" s="23"/>
      <c r="D208" s="23"/>
    </row>
    <row r="209" spans="1:8" ht="20.25">
      <c r="A209" s="83"/>
      <c r="B209" s="30" t="s">
        <v>227</v>
      </c>
      <c r="C209" s="30" t="s">
        <v>228</v>
      </c>
      <c r="D209" s="33" t="s">
        <v>227</v>
      </c>
      <c r="E209" s="33" t="s">
        <v>228</v>
      </c>
    </row>
    <row r="210" spans="1:8" ht="21">
      <c r="A210" s="83"/>
      <c r="B210" s="31" t="s">
        <v>229</v>
      </c>
      <c r="C210" s="31" t="s">
        <v>230</v>
      </c>
      <c r="D210" t="s">
        <v>229</v>
      </c>
      <c r="F210" t="str">
        <f>IF(NOT(ISBLANK(D210)),D210,IF(NOT(ISBLANK(E210)),"     "&amp;E210,FALSE))</f>
        <v>Afectación Económica o presupuestal</v>
      </c>
      <c r="G210" t="s">
        <v>229</v>
      </c>
      <c r="H210" t="str">
        <f>IF(NOT(ISERROR(MATCH(G210,_xlfn.ANCHORARRAY(B221),0))),F223&amp;"Por favor no seleccionar los criterios de impacto",G210)</f>
        <v>❌Por favor no seleccionar los criterios de impacto</v>
      </c>
    </row>
    <row r="211" spans="1:8" ht="21">
      <c r="A211" s="83"/>
      <c r="B211" s="31" t="s">
        <v>229</v>
      </c>
      <c r="C211" s="31" t="s">
        <v>203</v>
      </c>
      <c r="E211" t="s">
        <v>230</v>
      </c>
      <c r="F211" t="str">
        <f t="shared" ref="F211:F221" si="0">IF(NOT(ISBLANK(D211)),D211,IF(NOT(ISBLANK(E211)),"     "&amp;E211,FALSE))</f>
        <v xml:space="preserve">     Afectación menor a 10 SMLMV .</v>
      </c>
    </row>
    <row r="212" spans="1:8" ht="21">
      <c r="A212" s="83"/>
      <c r="B212" s="31" t="s">
        <v>229</v>
      </c>
      <c r="C212" s="31" t="s">
        <v>206</v>
      </c>
      <c r="E212" t="s">
        <v>203</v>
      </c>
      <c r="F212" t="str">
        <f t="shared" si="0"/>
        <v xml:space="preserve">     Entre 10 y 50 SMLMV </v>
      </c>
    </row>
    <row r="213" spans="1:8" ht="21">
      <c r="A213" s="83"/>
      <c r="B213" s="31" t="s">
        <v>229</v>
      </c>
      <c r="C213" s="31" t="s">
        <v>210</v>
      </c>
      <c r="E213" t="s">
        <v>206</v>
      </c>
      <c r="F213" t="str">
        <f t="shared" si="0"/>
        <v xml:space="preserve">     Entre 50 y 100 SMLMV </v>
      </c>
    </row>
    <row r="214" spans="1:8" ht="21">
      <c r="A214" s="83"/>
      <c r="B214" s="31" t="s">
        <v>229</v>
      </c>
      <c r="C214" s="31" t="s">
        <v>214</v>
      </c>
      <c r="E214" t="s">
        <v>210</v>
      </c>
      <c r="F214" t="str">
        <f t="shared" si="0"/>
        <v xml:space="preserve">     Entre 100 y 500 SMLMV </v>
      </c>
    </row>
    <row r="215" spans="1:8" ht="21">
      <c r="A215" s="83"/>
      <c r="B215" s="31" t="s">
        <v>196</v>
      </c>
      <c r="C215" s="31" t="s">
        <v>200</v>
      </c>
      <c r="E215" t="s">
        <v>214</v>
      </c>
      <c r="F215" t="str">
        <f t="shared" si="0"/>
        <v xml:space="preserve">     Mayor a 500 SMLMV </v>
      </c>
    </row>
    <row r="216" spans="1:8" ht="21">
      <c r="A216" s="83"/>
      <c r="B216" s="31" t="s">
        <v>196</v>
      </c>
      <c r="C216" s="31" t="s">
        <v>204</v>
      </c>
      <c r="D216" t="s">
        <v>196</v>
      </c>
      <c r="F216" t="str">
        <f t="shared" si="0"/>
        <v>Pérdida Reputacional</v>
      </c>
    </row>
    <row r="217" spans="1:8" ht="21">
      <c r="A217" s="83"/>
      <c r="B217" s="31" t="s">
        <v>196</v>
      </c>
      <c r="C217" s="31" t="s">
        <v>207</v>
      </c>
      <c r="E217" t="s">
        <v>200</v>
      </c>
      <c r="F217" t="str">
        <f t="shared" si="0"/>
        <v xml:space="preserve">     El riesgo afecta la imagen de alguna área de la organización</v>
      </c>
    </row>
    <row r="218" spans="1:8" ht="21">
      <c r="A218" s="83"/>
      <c r="B218" s="31" t="s">
        <v>196</v>
      </c>
      <c r="C218" s="31" t="s">
        <v>211</v>
      </c>
      <c r="E218" t="s">
        <v>204</v>
      </c>
      <c r="F218" t="str">
        <f t="shared" si="0"/>
        <v xml:space="preserve">     El riesgo afecta la imagen de la entidad internamente, de conocimiento general, nivel interno, de junta dircetiva y accionistas y/o de provedores</v>
      </c>
    </row>
    <row r="219" spans="1:8" ht="21">
      <c r="A219" s="83"/>
      <c r="B219" s="31" t="s">
        <v>196</v>
      </c>
      <c r="C219" s="31" t="s">
        <v>215</v>
      </c>
      <c r="E219" t="s">
        <v>207</v>
      </c>
      <c r="F219" t="str">
        <f t="shared" si="0"/>
        <v xml:space="preserve">     El riesgo afecta la imagen de la entidad con algunos usuarios de relevancia frente al logro de los objetivos</v>
      </c>
    </row>
    <row r="220" spans="1:8">
      <c r="A220" s="83"/>
      <c r="B220" s="32"/>
      <c r="C220" s="32"/>
      <c r="E220" t="s">
        <v>211</v>
      </c>
      <c r="F220" t="str">
        <f t="shared" si="0"/>
        <v xml:space="preserve">     El riesgo afecta la imagen de de la entidad con efecto publicitario sostenido a nivel de sector administrativo, nivel departamental o municipal</v>
      </c>
    </row>
    <row r="221" spans="1:8">
      <c r="A221" s="83"/>
      <c r="B221" s="32" t="str" cm="1">
        <f t="array" ref="B221:B223">_xlfn.UNIQUE(Tabla1[[#All],[Criterios]])</f>
        <v>Criterios</v>
      </c>
      <c r="C221" s="32"/>
      <c r="E221" t="s">
        <v>215</v>
      </c>
      <c r="F221" t="str">
        <f t="shared" si="0"/>
        <v xml:space="preserve">     El riesgo afecta la imagen de la entidad a nivel nacional, con efecto publicitarios sostenible a nivel país</v>
      </c>
    </row>
    <row r="222" spans="1:8">
      <c r="A222" s="83"/>
      <c r="B222" s="32" t="str">
        <v>Afectación Económica o presupuestal</v>
      </c>
      <c r="C222" s="32"/>
    </row>
    <row r="223" spans="1:8">
      <c r="B223" s="32" t="str">
        <v>Pérdida Reputacional</v>
      </c>
      <c r="C223" s="32"/>
      <c r="F223" s="35" t="s">
        <v>231</v>
      </c>
    </row>
    <row r="224" spans="1:8">
      <c r="B224" s="22"/>
      <c r="C224" s="22"/>
      <c r="F224" s="35" t="s">
        <v>232</v>
      </c>
    </row>
    <row r="225" spans="2:4">
      <c r="B225" s="22"/>
      <c r="C225" s="22"/>
    </row>
    <row r="226" spans="2:4">
      <c r="B226" s="22"/>
      <c r="C226" s="22"/>
    </row>
    <row r="227" spans="2:4">
      <c r="B227" s="22"/>
      <c r="C227" s="22"/>
      <c r="D227" s="22"/>
    </row>
    <row r="228" spans="2:4">
      <c r="B228" s="22"/>
      <c r="C228" s="22"/>
      <c r="D228" s="22"/>
    </row>
    <row r="229" spans="2:4">
      <c r="B229" s="22"/>
      <c r="C229" s="22"/>
      <c r="D229" s="22"/>
    </row>
    <row r="230" spans="2:4">
      <c r="B230" s="22"/>
      <c r="C230" s="22"/>
      <c r="D230" s="22"/>
    </row>
    <row r="231" spans="2:4">
      <c r="B231" s="22"/>
      <c r="C231" s="22"/>
      <c r="D231" s="22"/>
    </row>
    <row r="232" spans="2:4">
      <c r="B232" s="22"/>
      <c r="C232" s="22"/>
      <c r="D232" s="22"/>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workbookViewId="0">
      <selection activeCell="D9" sqref="D9:D10"/>
    </sheetView>
  </sheetViews>
  <sheetFormatPr defaultColWidth="14.28515625" defaultRowHeight="12.75"/>
  <cols>
    <col min="1" max="2" width="14.28515625" style="85"/>
    <col min="3" max="3" width="17" style="85" customWidth="1"/>
    <col min="4" max="4" width="14.28515625" style="85"/>
    <col min="5" max="5" width="46" style="85" customWidth="1"/>
    <col min="6" max="16384" width="14.28515625" style="85"/>
  </cols>
  <sheetData>
    <row r="1" spans="2:6" ht="24" customHeight="1" thickBot="1">
      <c r="B1" s="548" t="s">
        <v>233</v>
      </c>
      <c r="C1" s="549"/>
      <c r="D1" s="549"/>
      <c r="E1" s="549"/>
      <c r="F1" s="550"/>
    </row>
    <row r="2" spans="2:6" ht="16.5" thickBot="1">
      <c r="B2" s="86"/>
      <c r="C2" s="86"/>
      <c r="D2" s="86"/>
      <c r="E2" s="86"/>
      <c r="F2" s="86"/>
    </row>
    <row r="3" spans="2:6" ht="16.5" thickBot="1">
      <c r="B3" s="552" t="s">
        <v>234</v>
      </c>
      <c r="C3" s="553"/>
      <c r="D3" s="553"/>
      <c r="E3" s="181" t="s">
        <v>235</v>
      </c>
      <c r="F3" s="95" t="s">
        <v>236</v>
      </c>
    </row>
    <row r="4" spans="2:6" ht="31.5">
      <c r="B4" s="554" t="s">
        <v>237</v>
      </c>
      <c r="C4" s="556" t="s">
        <v>129</v>
      </c>
      <c r="D4" s="182" t="s">
        <v>158</v>
      </c>
      <c r="E4" s="87" t="s">
        <v>238</v>
      </c>
      <c r="F4" s="88">
        <v>0.25</v>
      </c>
    </row>
    <row r="5" spans="2:6" ht="47.25">
      <c r="B5" s="555"/>
      <c r="C5" s="557"/>
      <c r="D5" s="183" t="s">
        <v>142</v>
      </c>
      <c r="E5" s="89" t="s">
        <v>239</v>
      </c>
      <c r="F5" s="90">
        <v>0.15</v>
      </c>
    </row>
    <row r="6" spans="2:6" ht="47.25">
      <c r="B6" s="555"/>
      <c r="C6" s="557"/>
      <c r="D6" s="183" t="s">
        <v>240</v>
      </c>
      <c r="E6" s="89" t="s">
        <v>241</v>
      </c>
      <c r="F6" s="90">
        <v>0.1</v>
      </c>
    </row>
    <row r="7" spans="2:6" ht="63">
      <c r="B7" s="555"/>
      <c r="C7" s="557" t="s">
        <v>130</v>
      </c>
      <c r="D7" s="183" t="s">
        <v>242</v>
      </c>
      <c r="E7" s="89" t="s">
        <v>243</v>
      </c>
      <c r="F7" s="90">
        <v>0.25</v>
      </c>
    </row>
    <row r="8" spans="2:6" ht="31.5">
      <c r="B8" s="555"/>
      <c r="C8" s="557"/>
      <c r="D8" s="183" t="s">
        <v>143</v>
      </c>
      <c r="E8" s="89" t="s">
        <v>244</v>
      </c>
      <c r="F8" s="90">
        <v>0.15</v>
      </c>
    </row>
    <row r="9" spans="2:6" ht="47.25">
      <c r="B9" s="555" t="s">
        <v>245</v>
      </c>
      <c r="C9" s="557" t="s">
        <v>132</v>
      </c>
      <c r="D9" s="183" t="s">
        <v>144</v>
      </c>
      <c r="E9" s="89" t="s">
        <v>246</v>
      </c>
      <c r="F9" s="91" t="s">
        <v>247</v>
      </c>
    </row>
    <row r="10" spans="2:6" ht="63">
      <c r="B10" s="555"/>
      <c r="C10" s="557"/>
      <c r="D10" s="183" t="s">
        <v>248</v>
      </c>
      <c r="E10" s="89" t="s">
        <v>249</v>
      </c>
      <c r="F10" s="91" t="s">
        <v>247</v>
      </c>
    </row>
    <row r="11" spans="2:6" ht="47.25">
      <c r="B11" s="555"/>
      <c r="C11" s="557" t="s">
        <v>133</v>
      </c>
      <c r="D11" s="183" t="s">
        <v>145</v>
      </c>
      <c r="E11" s="89" t="s">
        <v>250</v>
      </c>
      <c r="F11" s="91" t="s">
        <v>247</v>
      </c>
    </row>
    <row r="12" spans="2:6" ht="47.25">
      <c r="B12" s="555"/>
      <c r="C12" s="557"/>
      <c r="D12" s="183" t="s">
        <v>251</v>
      </c>
      <c r="E12" s="89" t="s">
        <v>252</v>
      </c>
      <c r="F12" s="91" t="s">
        <v>247</v>
      </c>
    </row>
    <row r="13" spans="2:6" ht="31.5">
      <c r="B13" s="555"/>
      <c r="C13" s="557" t="s">
        <v>134</v>
      </c>
      <c r="D13" s="183" t="s">
        <v>146</v>
      </c>
      <c r="E13" s="89" t="s">
        <v>253</v>
      </c>
      <c r="F13" s="91" t="s">
        <v>247</v>
      </c>
    </row>
    <row r="14" spans="2:6" ht="32.25" thickBot="1">
      <c r="B14" s="558"/>
      <c r="C14" s="559"/>
      <c r="D14" s="184" t="s">
        <v>254</v>
      </c>
      <c r="E14" s="92" t="s">
        <v>255</v>
      </c>
      <c r="F14" s="93" t="s">
        <v>247</v>
      </c>
    </row>
    <row r="15" spans="2:6" ht="49.5" customHeight="1">
      <c r="B15" s="551" t="s">
        <v>256</v>
      </c>
      <c r="C15" s="551"/>
      <c r="D15" s="551"/>
      <c r="E15" s="551"/>
      <c r="F15" s="551"/>
    </row>
    <row r="16" spans="2:6" ht="27" customHeight="1">
      <c r="B16" s="94"/>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defaultColWidth="11.42578125" defaultRowHeight="15"/>
  <sheetData>
    <row r="2" spans="2:5">
      <c r="B2" t="s">
        <v>257</v>
      </c>
      <c r="E2" t="s">
        <v>258</v>
      </c>
    </row>
    <row r="3" spans="2:5">
      <c r="B3" t="s">
        <v>259</v>
      </c>
      <c r="E3" t="s">
        <v>153</v>
      </c>
    </row>
    <row r="4" spans="2:5">
      <c r="B4" t="s">
        <v>260</v>
      </c>
      <c r="E4" t="s">
        <v>135</v>
      </c>
    </row>
    <row r="5" spans="2:5">
      <c r="B5" t="s">
        <v>147</v>
      </c>
    </row>
    <row r="8" spans="2:5">
      <c r="B8" t="s">
        <v>261</v>
      </c>
    </row>
    <row r="9" spans="2:5">
      <c r="B9" t="s">
        <v>262</v>
      </c>
    </row>
    <row r="10" spans="2:5">
      <c r="B10" t="s">
        <v>263</v>
      </c>
    </row>
    <row r="13" spans="2:5">
      <c r="B13" t="s">
        <v>264</v>
      </c>
    </row>
    <row r="14" spans="2:5">
      <c r="B14" t="s">
        <v>139</v>
      </c>
    </row>
    <row r="15" spans="2:5">
      <c r="B15" t="s">
        <v>265</v>
      </c>
    </row>
    <row r="16" spans="2:5">
      <c r="B16" t="s">
        <v>266</v>
      </c>
    </row>
    <row r="17" spans="2:2">
      <c r="B17" t="s">
        <v>267</v>
      </c>
    </row>
    <row r="18" spans="2:2">
      <c r="B18" t="s">
        <v>268</v>
      </c>
    </row>
    <row r="19" spans="2:2">
      <c r="B19" t="s">
        <v>269</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Hewlett-Packard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Sandra Yanneth Holguin Martinez</cp:lastModifiedBy>
  <cp:revision/>
  <dcterms:created xsi:type="dcterms:W3CDTF">2020-03-24T23:12:47Z</dcterms:created>
  <dcterms:modified xsi:type="dcterms:W3CDTF">2021-11-09T15:47:58Z</dcterms:modified>
  <cp:category/>
  <cp:contentStatus/>
</cp:coreProperties>
</file>