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DE GESTION V3.0\"/>
    </mc:Choice>
  </mc:AlternateContent>
  <xr:revisionPtr revIDLastSave="11" documentId="13_ncr:1_{EC8BA5CD-21AA-4623-AA4D-7BEDD61E1285}" xr6:coauthVersionLast="47" xr6:coauthVersionMax="47" xr10:uidLastSave="{BE9E2304-810A-4B13-9BF3-8A49060F7E62}"/>
  <bookViews>
    <workbookView xWindow="-120" yWindow="-120" windowWidth="20730" windowHeight="11160" tabRatio="882" firstSheet="1"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5666"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4" i="1" l="1"/>
  <c r="Q44" i="1"/>
  <c r="T38" i="1"/>
  <c r="Q38" i="1"/>
  <c r="Q40" i="1"/>
  <c r="Q41" i="1"/>
  <c r="Q42" i="1"/>
  <c r="Q43" i="1"/>
  <c r="H38" i="1"/>
  <c r="T32" i="1"/>
  <c r="H62" i="1"/>
  <c r="I62" i="1" s="1"/>
  <c r="T68" i="1"/>
  <c r="T62" i="1"/>
  <c r="K63" i="1"/>
  <c r="Q63" i="1"/>
  <c r="T63" i="1"/>
  <c r="K64" i="1"/>
  <c r="Q64" i="1"/>
  <c r="T64" i="1"/>
  <c r="K65" i="1"/>
  <c r="Q65" i="1"/>
  <c r="T65" i="1"/>
  <c r="K66" i="1"/>
  <c r="Q66" i="1"/>
  <c r="T66" i="1"/>
  <c r="K67" i="1"/>
  <c r="Q67" i="1"/>
  <c r="T67" i="1"/>
  <c r="H68" i="1"/>
  <c r="I68" i="1" s="1"/>
  <c r="K69" i="1"/>
  <c r="Q69" i="1"/>
  <c r="T69" i="1"/>
  <c r="K70" i="1"/>
  <c r="Q70" i="1"/>
  <c r="T70" i="1"/>
  <c r="K71" i="1"/>
  <c r="Q71" i="1"/>
  <c r="T71" i="1"/>
  <c r="K72" i="1"/>
  <c r="Q72" i="1"/>
  <c r="T72" i="1"/>
  <c r="K73" i="1"/>
  <c r="Q73" i="1"/>
  <c r="T73" i="1"/>
  <c r="AB66" i="1" l="1"/>
  <c r="AA66" i="1" s="1"/>
  <c r="X70" i="1"/>
  <c r="Y70" i="1" s="1"/>
  <c r="AB65" i="1"/>
  <c r="AA65" i="1" s="1"/>
  <c r="AB69" i="1"/>
  <c r="AA69" i="1" s="1"/>
  <c r="AB68" i="1"/>
  <c r="AA68" i="1" s="1"/>
  <c r="X68" i="1"/>
  <c r="Z68" i="1" s="1"/>
  <c r="X64" i="1"/>
  <c r="Z64" i="1" s="1"/>
  <c r="X73" i="1"/>
  <c r="Z73" i="1" s="1"/>
  <c r="X69" i="1"/>
  <c r="Z69" i="1" s="1"/>
  <c r="X67" i="1"/>
  <c r="Y67" i="1" s="1"/>
  <c r="X65" i="1"/>
  <c r="Z65" i="1" s="1"/>
  <c r="X72" i="1"/>
  <c r="Y72" i="1" s="1"/>
  <c r="AB70" i="1"/>
  <c r="AA70" i="1" s="1"/>
  <c r="X66" i="1"/>
  <c r="Y66" i="1" s="1"/>
  <c r="X71" i="1"/>
  <c r="Z71" i="1" s="1"/>
  <c r="X62" i="1"/>
  <c r="AB72" i="1"/>
  <c r="AA72" i="1" s="1"/>
  <c r="AB64" i="1"/>
  <c r="AA64" i="1" s="1"/>
  <c r="AB73" i="1"/>
  <c r="AA73" i="1" s="1"/>
  <c r="AB71" i="1"/>
  <c r="AA71" i="1" s="1"/>
  <c r="AB63" i="1"/>
  <c r="AA63" i="1" s="1"/>
  <c r="AB67" i="1"/>
  <c r="AA67" i="1" s="1"/>
  <c r="X63" i="1"/>
  <c r="Z70" i="1" l="1"/>
  <c r="AC67" i="1"/>
  <c r="AC70" i="1"/>
  <c r="Y65" i="1"/>
  <c r="AC65" i="1" s="1"/>
  <c r="AC66" i="1"/>
  <c r="Y64" i="1"/>
  <c r="AC64" i="1" s="1"/>
  <c r="Z67" i="1"/>
  <c r="Y71" i="1"/>
  <c r="AC71" i="1" s="1"/>
  <c r="Y68" i="1"/>
  <c r="AC68" i="1" s="1"/>
  <c r="Y73" i="1"/>
  <c r="AC73" i="1" s="1"/>
  <c r="Y69" i="1"/>
  <c r="AC69" i="1" s="1"/>
  <c r="Z66" i="1"/>
  <c r="Z72" i="1"/>
  <c r="Y62" i="1"/>
  <c r="Z62" i="1"/>
  <c r="AC72" i="1"/>
  <c r="Y63" i="1"/>
  <c r="AC63" i="1" s="1"/>
  <c r="Z63" i="1"/>
  <c r="T26" i="1" l="1"/>
  <c r="T12" i="1" l="1"/>
  <c r="Q12" i="1"/>
  <c r="H12" i="1" l="1"/>
  <c r="I12" i="1" s="1"/>
  <c r="K61" i="1"/>
  <c r="K35" i="1"/>
  <c r="K21" i="1"/>
  <c r="K33" i="1"/>
  <c r="K53" i="1"/>
  <c r="K58" i="1"/>
  <c r="K34" i="1"/>
  <c r="K42" i="1"/>
  <c r="K52" i="1"/>
  <c r="K31" i="1"/>
  <c r="K39" i="1"/>
  <c r="K51" i="1"/>
  <c r="K60" i="1"/>
  <c r="K43" i="1"/>
  <c r="K28" i="1"/>
  <c r="K54" i="1"/>
  <c r="K41" i="1"/>
  <c r="K45" i="1"/>
  <c r="K25" i="1"/>
  <c r="K23" i="1"/>
  <c r="K59" i="1"/>
  <c r="K22" i="1"/>
  <c r="K36" i="1"/>
  <c r="K30" i="1"/>
  <c r="K37" i="1"/>
  <c r="K46" i="1"/>
  <c r="K24" i="1"/>
  <c r="K40" i="1"/>
  <c r="K27" i="1"/>
  <c r="K57" i="1"/>
  <c r="K47" i="1"/>
  <c r="K29" i="1"/>
  <c r="K55" i="1"/>
  <c r="K48" i="1"/>
  <c r="K49" i="1"/>
  <c r="F221" i="13" l="1"/>
  <c r="F211" i="13"/>
  <c r="F212" i="13"/>
  <c r="F213" i="13"/>
  <c r="F214" i="13"/>
  <c r="F215" i="13"/>
  <c r="F216" i="13"/>
  <c r="F217" i="13"/>
  <c r="F218" i="13"/>
  <c r="F219" i="13"/>
  <c r="F220" i="13"/>
  <c r="F210" i="13"/>
  <c r="K19" i="1"/>
  <c r="K18" i="1"/>
  <c r="K15" i="1"/>
  <c r="K16" i="1"/>
  <c r="B221" i="13" a="1"/>
  <c r="K17" i="1"/>
  <c r="B221" i="13" l="1"/>
  <c r="Q51" i="1"/>
  <c r="Q45" i="1"/>
  <c r="K62" i="1" l="1"/>
  <c r="L62" i="1" s="1"/>
  <c r="K68" i="1"/>
  <c r="L68"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8" i="1" l="1"/>
  <c r="N68" i="1"/>
  <c r="N62" i="1"/>
  <c r="M62" i="1"/>
  <c r="AB62" i="1" s="1"/>
  <c r="AA62" i="1" s="1"/>
  <c r="AC62" i="1" s="1"/>
  <c r="T61" i="1"/>
  <c r="Q61" i="1"/>
  <c r="T60" i="1"/>
  <c r="Q60" i="1"/>
  <c r="T59" i="1"/>
  <c r="Q59" i="1"/>
  <c r="T58" i="1"/>
  <c r="Q58" i="1"/>
  <c r="T57" i="1"/>
  <c r="Q57" i="1"/>
  <c r="T56" i="1"/>
  <c r="H56" i="1"/>
  <c r="I56" i="1" s="1"/>
  <c r="T55" i="1"/>
  <c r="Q55" i="1"/>
  <c r="T54" i="1"/>
  <c r="Q54" i="1"/>
  <c r="T53" i="1"/>
  <c r="Q53" i="1"/>
  <c r="T52" i="1"/>
  <c r="Q52" i="1"/>
  <c r="T51" i="1"/>
  <c r="T50" i="1"/>
  <c r="Q50" i="1"/>
  <c r="H50" i="1"/>
  <c r="I50" i="1" s="1"/>
  <c r="T49" i="1"/>
  <c r="Q49" i="1"/>
  <c r="T48" i="1"/>
  <c r="Q48" i="1"/>
  <c r="T47" i="1"/>
  <c r="Q47" i="1"/>
  <c r="T46" i="1"/>
  <c r="Q46" i="1"/>
  <c r="T45" i="1"/>
  <c r="H44" i="1"/>
  <c r="I44" i="1" s="1"/>
  <c r="T43" i="1"/>
  <c r="T42" i="1"/>
  <c r="T41" i="1"/>
  <c r="T40" i="1"/>
  <c r="T39" i="1"/>
  <c r="Q39" i="1"/>
  <c r="I38" i="1"/>
  <c r="T37" i="1"/>
  <c r="Q37" i="1"/>
  <c r="T36" i="1"/>
  <c r="Q36" i="1"/>
  <c r="T35" i="1"/>
  <c r="Q35" i="1"/>
  <c r="T34" i="1"/>
  <c r="Q34" i="1"/>
  <c r="T33" i="1"/>
  <c r="Q33" i="1"/>
  <c r="Q32" i="1"/>
  <c r="H32" i="1"/>
  <c r="I32" i="1" s="1"/>
  <c r="T31" i="1"/>
  <c r="Q31" i="1"/>
  <c r="T30" i="1"/>
  <c r="Q30" i="1"/>
  <c r="T29" i="1"/>
  <c r="Q29" i="1"/>
  <c r="T28" i="1"/>
  <c r="Q28" i="1"/>
  <c r="T27" i="1"/>
  <c r="Q27" i="1"/>
  <c r="Q26" i="1"/>
  <c r="H26" i="1"/>
  <c r="I26" i="1" s="1"/>
  <c r="H20" i="1"/>
  <c r="Q19" i="1"/>
  <c r="Q18" i="1"/>
  <c r="T25" i="1"/>
  <c r="Q25" i="1"/>
  <c r="T24" i="1"/>
  <c r="Q24" i="1"/>
  <c r="T23" i="1"/>
  <c r="Q23" i="1"/>
  <c r="T22" i="1"/>
  <c r="Q22" i="1"/>
  <c r="T21" i="1"/>
  <c r="Q21" i="1"/>
  <c r="T20" i="1"/>
  <c r="Q20" i="1"/>
  <c r="X56" i="1" l="1"/>
  <c r="X29" i="1"/>
  <c r="X40" i="1"/>
  <c r="X48" i="1"/>
  <c r="X60" i="1"/>
  <c r="X34" i="1"/>
  <c r="X31" i="1"/>
  <c r="X42" i="1"/>
  <c r="X54" i="1"/>
  <c r="X37" i="1"/>
  <c r="X36" i="1"/>
  <c r="X35" i="1"/>
  <c r="AB57" i="1"/>
  <c r="X58" i="1"/>
  <c r="X57" i="1"/>
  <c r="X33" i="1"/>
  <c r="X32" i="1"/>
  <c r="X53" i="1"/>
  <c r="X52" i="1"/>
  <c r="X55" i="1"/>
  <c r="X59" i="1"/>
  <c r="X61" i="1"/>
  <c r="X26" i="1"/>
  <c r="X28" i="1"/>
  <c r="X30" i="1"/>
  <c r="X39" i="1"/>
  <c r="X38" i="1"/>
  <c r="X41" i="1"/>
  <c r="X43" i="1"/>
  <c r="X47" i="1"/>
  <c r="X46" i="1"/>
  <c r="X49" i="1"/>
  <c r="AB45" i="1"/>
  <c r="X45" i="1"/>
  <c r="X44" i="1"/>
  <c r="X50" i="1"/>
  <c r="AB33" i="1"/>
  <c r="AB39" i="1"/>
  <c r="AB54" i="1"/>
  <c r="AA54" i="1" s="1"/>
  <c r="AB55" i="1"/>
  <c r="AA55" i="1" s="1"/>
  <c r="I20" i="1"/>
  <c r="X20" i="1" s="1"/>
  <c r="Y56" i="1" l="1"/>
  <c r="Z56" i="1"/>
  <c r="Z57" i="1" s="1"/>
  <c r="Y55" i="1"/>
  <c r="Z55" i="1"/>
  <c r="Y54" i="1"/>
  <c r="Z54" i="1"/>
  <c r="Y50" i="1"/>
  <c r="Z50" i="1"/>
  <c r="X51" i="1" s="1"/>
  <c r="Y44" i="1"/>
  <c r="Z44" i="1"/>
  <c r="Z45" i="1" s="1"/>
  <c r="Y38" i="1"/>
  <c r="Z38" i="1"/>
  <c r="Y32" i="1"/>
  <c r="Z32" i="1"/>
  <c r="Z33" i="1" s="1"/>
  <c r="Y34" i="1" s="1"/>
  <c r="Y26" i="1"/>
  <c r="Z26" i="1"/>
  <c r="Y20" i="1"/>
  <c r="Z20" i="1"/>
  <c r="X21" i="1" s="1"/>
  <c r="X27" i="1" l="1"/>
  <c r="Y27" i="1" s="1"/>
  <c r="Y57" i="1"/>
  <c r="Y45" i="1"/>
  <c r="Y33" i="1"/>
  <c r="Y46" i="1"/>
  <c r="Z46" i="1"/>
  <c r="Z58" i="1"/>
  <c r="Y58" i="1"/>
  <c r="Z3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4" i="1"/>
  <c r="AC55" i="1"/>
  <c r="T15" i="1"/>
  <c r="T18" i="1"/>
  <c r="T19" i="1"/>
  <c r="Z27" i="1" l="1"/>
  <c r="Y28" i="1" s="1"/>
  <c r="Y59" i="1"/>
  <c r="Z59" i="1"/>
  <c r="Z28" i="1"/>
  <c r="Z29" i="1" s="1"/>
  <c r="Y52" i="1"/>
  <c r="Z52" i="1"/>
  <c r="Y51" i="1"/>
  <c r="Z51" i="1"/>
  <c r="Y39" i="1"/>
  <c r="Z39" i="1"/>
  <c r="Y40" i="1" s="1"/>
  <c r="Y36" i="1"/>
  <c r="Y21" i="1"/>
  <c r="Z21" i="1"/>
  <c r="X22" i="1" s="1"/>
  <c r="Y22" i="1" s="1"/>
  <c r="Z40" i="1" l="1"/>
  <c r="Z41" i="1" s="1"/>
  <c r="Y60" i="1"/>
  <c r="Z60" i="1"/>
  <c r="Y29" i="1"/>
  <c r="Y47" i="1"/>
  <c r="Z47" i="1"/>
  <c r="Y48" i="1" s="1"/>
  <c r="Y41" i="1"/>
  <c r="Y53" i="1"/>
  <c r="Z53" i="1"/>
  <c r="Y35" i="1"/>
  <c r="Z35" i="1"/>
  <c r="Z36" i="1"/>
  <c r="Z22" i="1"/>
  <c r="X23" i="1" s="1"/>
  <c r="Y23" i="1" s="1"/>
  <c r="Y61" i="1" l="1"/>
  <c r="Z61" i="1"/>
  <c r="Z48" i="1"/>
  <c r="Y49" i="1" s="1"/>
  <c r="Z42" i="1"/>
  <c r="Y42" i="1"/>
  <c r="Y30" i="1"/>
  <c r="Z30" i="1"/>
  <c r="Y31" i="1" s="1"/>
  <c r="Y37" i="1"/>
  <c r="Z37" i="1"/>
  <c r="Z23" i="1"/>
  <c r="X24" i="1" s="1"/>
  <c r="Z24" i="1" s="1"/>
  <c r="X25" i="1" s="1"/>
  <c r="X14" i="1"/>
  <c r="Y12" i="1" s="1"/>
  <c r="Y43" i="1" l="1"/>
  <c r="Z43" i="1"/>
  <c r="Z49" i="1"/>
  <c r="Z31" i="1"/>
  <c r="Y24" i="1"/>
  <c r="Y25" i="1"/>
  <c r="Z25" i="1"/>
  <c r="Q15" i="1"/>
  <c r="Z12" i="1" l="1"/>
  <c r="X15" i="1" s="1"/>
  <c r="Y15" i="1" l="1"/>
  <c r="Z15" i="1" l="1"/>
  <c r="X18" i="1" l="1"/>
  <c r="Y18" i="1" l="1"/>
  <c r="Z18" i="1"/>
  <c r="X19" i="1" s="1"/>
  <c r="Y19" i="1" l="1"/>
  <c r="Z19" i="1"/>
  <c r="K44" i="1" l="1"/>
  <c r="L44" i="1" s="1"/>
  <c r="K32" i="1"/>
  <c r="L32" i="1" s="1"/>
  <c r="K26" i="1"/>
  <c r="L26" i="1" s="1"/>
  <c r="K56" i="1"/>
  <c r="L56" i="1" s="1"/>
  <c r="K50" i="1"/>
  <c r="L50" i="1" s="1"/>
  <c r="K38" i="1"/>
  <c r="L38" i="1" s="1"/>
  <c r="K14" i="1"/>
  <c r="L12" i="1" s="1"/>
  <c r="K20" i="1"/>
  <c r="L20"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6" i="1"/>
  <c r="AJ42" i="18"/>
  <c r="AJ18" i="18"/>
  <c r="AD26" i="18"/>
  <c r="L10" i="18"/>
  <c r="AD10" i="18"/>
  <c r="X18" i="18"/>
  <c r="AD42" i="18"/>
  <c r="L18" i="18"/>
  <c r="R10" i="18"/>
  <c r="N56"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6" i="1"/>
  <c r="T14" i="18"/>
  <c r="T22" i="18"/>
  <c r="N6" i="18"/>
  <c r="AL30" i="18"/>
  <c r="Z22" i="18"/>
  <c r="Z14" i="18"/>
  <c r="M26" i="1"/>
  <c r="Z30" i="18"/>
  <c r="AL38" i="18"/>
  <c r="AL14" i="18"/>
  <c r="AF6" i="18"/>
  <c r="AL22" i="18"/>
  <c r="T30" i="18"/>
  <c r="Z38" i="18"/>
  <c r="AF14" i="18"/>
  <c r="N30" i="18"/>
  <c r="N14" i="18"/>
  <c r="N22" i="18"/>
  <c r="AF38" i="18"/>
  <c r="T6" i="18"/>
  <c r="M38" i="1"/>
  <c r="X32" i="18"/>
  <c r="AD32" i="18"/>
  <c r="AJ8" i="18"/>
  <c r="L16" i="18"/>
  <c r="R32" i="18"/>
  <c r="AJ32" i="18"/>
  <c r="N38" i="1"/>
  <c r="R40" i="18"/>
  <c r="AJ40" i="18"/>
  <c r="AD24" i="18"/>
  <c r="AJ24" i="18"/>
  <c r="R24" i="18"/>
  <c r="AJ16" i="18"/>
  <c r="AD8" i="18"/>
  <c r="L32" i="18"/>
  <c r="L40" i="18"/>
  <c r="R16" i="18"/>
  <c r="L24" i="18"/>
  <c r="AD16" i="18"/>
  <c r="L8" i="18"/>
  <c r="R8" i="18"/>
  <c r="X40" i="18"/>
  <c r="X8" i="18"/>
  <c r="X16" i="18"/>
  <c r="AD40" i="18"/>
  <c r="X24" i="18"/>
  <c r="M32" i="1"/>
  <c r="J40" i="18"/>
  <c r="J16" i="18"/>
  <c r="P16" i="18"/>
  <c r="V8" i="18"/>
  <c r="J8" i="18"/>
  <c r="J24" i="18"/>
  <c r="AH16" i="18"/>
  <c r="AB16" i="18"/>
  <c r="AB40" i="18"/>
  <c r="P32" i="18"/>
  <c r="P40" i="18"/>
  <c r="AH24" i="18"/>
  <c r="AB32" i="18"/>
  <c r="J32" i="18"/>
  <c r="V16" i="18"/>
  <c r="V40" i="18"/>
  <c r="AH32" i="18"/>
  <c r="V24" i="18"/>
  <c r="V32" i="18"/>
  <c r="AH8" i="18"/>
  <c r="AB8" i="18"/>
  <c r="P8" i="18"/>
  <c r="N32" i="1"/>
  <c r="AH40" i="18"/>
  <c r="AB24" i="18"/>
  <c r="P24" i="18"/>
  <c r="AD38" i="18"/>
  <c r="L30" i="18"/>
  <c r="AD30" i="18"/>
  <c r="AJ6" i="18"/>
  <c r="L14" i="18"/>
  <c r="L22" i="18"/>
  <c r="X6" i="18"/>
  <c r="L6" i="18"/>
  <c r="N20" i="1"/>
  <c r="R38" i="18"/>
  <c r="AJ38" i="18"/>
  <c r="L38" i="18"/>
  <c r="AD6" i="18"/>
  <c r="R6" i="18"/>
  <c r="AJ30" i="18"/>
  <c r="R30" i="18"/>
  <c r="AD22" i="18"/>
  <c r="AJ14" i="18"/>
  <c r="AJ22" i="18"/>
  <c r="AD14" i="18"/>
  <c r="X38" i="18"/>
  <c r="X14" i="18"/>
  <c r="R22" i="18"/>
  <c r="X22" i="18"/>
  <c r="M20"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5" i="1" s="1"/>
  <c r="N12" i="1"/>
  <c r="M50" i="1"/>
  <c r="AH34" i="18"/>
  <c r="AH42" i="18"/>
  <c r="AH18" i="18"/>
  <c r="AB10" i="18"/>
  <c r="J26" i="18"/>
  <c r="V18" i="18"/>
  <c r="V42" i="18"/>
  <c r="J42" i="18"/>
  <c r="P10" i="18"/>
  <c r="AB26" i="18"/>
  <c r="J34" i="18"/>
  <c r="J18" i="18"/>
  <c r="AH10" i="18"/>
  <c r="AB34" i="18"/>
  <c r="P26" i="18"/>
  <c r="P34" i="18"/>
  <c r="V34" i="18"/>
  <c r="AH26" i="18"/>
  <c r="J10" i="18"/>
  <c r="N50" i="1"/>
  <c r="P18" i="18"/>
  <c r="AB42" i="18"/>
  <c r="V10" i="18"/>
  <c r="AB18" i="18"/>
  <c r="P42" i="18"/>
  <c r="V26" i="18"/>
  <c r="Z32" i="18"/>
  <c r="N24" i="18"/>
  <c r="AL32" i="18"/>
  <c r="AL40" i="18"/>
  <c r="N8" i="18"/>
  <c r="AF24" i="18"/>
  <c r="Z40" i="18"/>
  <c r="Z16" i="18"/>
  <c r="N32" i="18"/>
  <c r="T32" i="18"/>
  <c r="N40" i="18"/>
  <c r="T8" i="18"/>
  <c r="M44" i="1"/>
  <c r="AF32" i="18"/>
  <c r="AL8" i="18"/>
  <c r="T24" i="18"/>
  <c r="N16" i="18"/>
  <c r="T16" i="18"/>
  <c r="Z24" i="18"/>
  <c r="AF16" i="18"/>
  <c r="N44" i="1"/>
  <c r="T40" i="18"/>
  <c r="AF8" i="18"/>
  <c r="AL24" i="18"/>
  <c r="Z8" i="18"/>
  <c r="AF40" i="18"/>
  <c r="AL16" i="18"/>
  <c r="AB32" i="1" l="1"/>
  <c r="AA32" i="1" s="1"/>
  <c r="AB44" i="1"/>
  <c r="AA44" i="1" s="1"/>
  <c r="AB56" i="1"/>
  <c r="AA56" i="1" s="1"/>
  <c r="AA12" i="1"/>
  <c r="AB20" i="1"/>
  <c r="AB26" i="1"/>
  <c r="AB50" i="1"/>
  <c r="AB38" i="1"/>
  <c r="AA38" i="1" s="1"/>
  <c r="AA50" i="1" l="1"/>
  <c r="V22" i="19" s="1"/>
  <c r="AB51" i="1"/>
  <c r="AA51" i="1" s="1"/>
  <c r="AA26" i="1"/>
  <c r="AB27" i="1"/>
  <c r="AA27" i="1" s="1"/>
  <c r="AA20" i="1"/>
  <c r="J47" i="19" s="1"/>
  <c r="AB21" i="1"/>
  <c r="AB22" i="1" s="1"/>
  <c r="J40" i="19"/>
  <c r="V30" i="19"/>
  <c r="AH20" i="19"/>
  <c r="J30" i="19"/>
  <c r="V20" i="19"/>
  <c r="AH10" i="19"/>
  <c r="P10" i="19"/>
  <c r="AB50" i="19"/>
  <c r="J50" i="19"/>
  <c r="AB40" i="19"/>
  <c r="P30" i="19"/>
  <c r="V50" i="19"/>
  <c r="P50" i="19"/>
  <c r="AB10" i="19"/>
  <c r="AH30" i="19"/>
  <c r="AH40" i="19"/>
  <c r="J10" i="19"/>
  <c r="AB20" i="19"/>
  <c r="AH50" i="19"/>
  <c r="AC38" i="1"/>
  <c r="V10" i="19"/>
  <c r="P20" i="19"/>
  <c r="J20" i="19"/>
  <c r="P40" i="19"/>
  <c r="V40" i="19"/>
  <c r="AB30" i="19"/>
  <c r="J11" i="19"/>
  <c r="V11" i="19"/>
  <c r="AB21" i="19"/>
  <c r="P31" i="19"/>
  <c r="J31" i="19"/>
  <c r="AB41" i="19"/>
  <c r="AC44" i="1"/>
  <c r="AH41" i="19"/>
  <c r="P41" i="19"/>
  <c r="J21" i="19"/>
  <c r="AB31" i="19"/>
  <c r="AB51" i="19"/>
  <c r="P21" i="19"/>
  <c r="V41" i="19"/>
  <c r="V31" i="19"/>
  <c r="AH21" i="19"/>
  <c r="AB11" i="19"/>
  <c r="P51" i="19"/>
  <c r="V21" i="19"/>
  <c r="AH31" i="19"/>
  <c r="V51" i="19"/>
  <c r="J51" i="19"/>
  <c r="AH51" i="19"/>
  <c r="AH11" i="19"/>
  <c r="J41" i="19"/>
  <c r="P11" i="19"/>
  <c r="AB28"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AC56"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6"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5" i="1"/>
  <c r="AB40" i="1"/>
  <c r="AA39" i="1"/>
  <c r="AA45" i="1"/>
  <c r="AB46" i="1"/>
  <c r="AA46" i="1" s="1"/>
  <c r="AB47" i="1"/>
  <c r="AB52" i="1"/>
  <c r="AA52" i="1" s="1"/>
  <c r="AB53" i="1"/>
  <c r="AA53" i="1" s="1"/>
  <c r="AA57" i="1"/>
  <c r="AB58" i="1"/>
  <c r="AA33" i="1"/>
  <c r="AB34" i="1"/>
  <c r="P7" i="19" l="1"/>
  <c r="AH17" i="19"/>
  <c r="V37" i="19"/>
  <c r="J7" i="19"/>
  <c r="AB17" i="19"/>
  <c r="P17" i="19"/>
  <c r="AH32" i="19"/>
  <c r="AB52" i="19"/>
  <c r="J32" i="19"/>
  <c r="V12" i="19"/>
  <c r="J42" i="19"/>
  <c r="J12" i="19"/>
  <c r="J22" i="19"/>
  <c r="AB12" i="19"/>
  <c r="AC50"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21" i="1"/>
  <c r="W27" i="19" s="1"/>
  <c r="P37" i="19"/>
  <c r="J27" i="19"/>
  <c r="AH7" i="19"/>
  <c r="AH27" i="19"/>
  <c r="V17" i="19"/>
  <c r="AC20"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5"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2" i="1"/>
  <c r="AD12" i="19"/>
  <c r="AD32" i="19"/>
  <c r="AD22" i="19"/>
  <c r="X52" i="19"/>
  <c r="AD52" i="19"/>
  <c r="L42" i="19"/>
  <c r="R42" i="19"/>
  <c r="AJ21" i="19"/>
  <c r="AD31" i="19"/>
  <c r="R21" i="19"/>
  <c r="AD41" i="19"/>
  <c r="AJ11" i="19"/>
  <c r="AJ51" i="19"/>
  <c r="AC46" i="1"/>
  <c r="L41" i="19"/>
  <c r="AD11" i="19"/>
  <c r="L21" i="19"/>
  <c r="L11" i="19"/>
  <c r="X51" i="19"/>
  <c r="X21" i="19"/>
  <c r="R11" i="19"/>
  <c r="R31" i="19"/>
  <c r="AJ41" i="19"/>
  <c r="L31" i="19"/>
  <c r="R51" i="19"/>
  <c r="X31" i="19"/>
  <c r="X11" i="19"/>
  <c r="X41" i="19"/>
  <c r="AJ31" i="19"/>
  <c r="AD51" i="19"/>
  <c r="R41" i="19"/>
  <c r="AD21" i="19"/>
  <c r="L51" i="19"/>
  <c r="AB23" i="1"/>
  <c r="AA22" i="1"/>
  <c r="AA34" i="1"/>
  <c r="AB35" i="1"/>
  <c r="AA58" i="1"/>
  <c r="AB59" i="1"/>
  <c r="K42" i="19"/>
  <c r="AC32" i="19"/>
  <c r="W42" i="19"/>
  <c r="AI52" i="19"/>
  <c r="K22" i="19"/>
  <c r="Q32" i="19"/>
  <c r="AI12" i="19"/>
  <c r="AC52" i="19"/>
  <c r="Q42" i="19"/>
  <c r="AC42" i="19"/>
  <c r="K12" i="19"/>
  <c r="Q22" i="19"/>
  <c r="W52" i="19"/>
  <c r="AI42" i="19"/>
  <c r="W32" i="19"/>
  <c r="AI22" i="19"/>
  <c r="W12" i="19"/>
  <c r="AI32" i="19"/>
  <c r="AC12" i="19"/>
  <c r="Q12" i="19"/>
  <c r="Q52" i="19"/>
  <c r="AC51" i="1"/>
  <c r="K32" i="19"/>
  <c r="W22" i="19"/>
  <c r="K52" i="19"/>
  <c r="AC22" i="19"/>
  <c r="AC40" i="19"/>
  <c r="W10" i="19"/>
  <c r="AC50" i="19"/>
  <c r="Q10" i="19"/>
  <c r="Q30" i="19"/>
  <c r="W50" i="19"/>
  <c r="K40" i="19"/>
  <c r="Q50" i="19"/>
  <c r="W20" i="19"/>
  <c r="AC39" i="1"/>
  <c r="K10" i="19"/>
  <c r="Q40" i="19"/>
  <c r="K30" i="19"/>
  <c r="AI50" i="19"/>
  <c r="AI20" i="19"/>
  <c r="K50" i="19"/>
  <c r="AI40" i="19"/>
  <c r="W40" i="19"/>
  <c r="K20" i="19"/>
  <c r="AC10" i="19"/>
  <c r="AI10" i="19"/>
  <c r="AC20" i="19"/>
  <c r="AI30" i="19"/>
  <c r="AC30" i="19"/>
  <c r="W30" i="19"/>
  <c r="Q20" i="19"/>
  <c r="AC15"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9" i="1"/>
  <c r="AA28" i="1"/>
  <c r="K39" i="19"/>
  <c r="AC39" i="19"/>
  <c r="W29" i="19"/>
  <c r="AI49" i="19"/>
  <c r="W9" i="19"/>
  <c r="AC19" i="19"/>
  <c r="Q49" i="19"/>
  <c r="W49" i="19"/>
  <c r="AC9" i="19"/>
  <c r="AI9" i="19"/>
  <c r="Q29" i="19"/>
  <c r="W39" i="19"/>
  <c r="Q39" i="19"/>
  <c r="AC33"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7" i="1"/>
  <c r="Q33" i="19"/>
  <c r="AI23" i="19"/>
  <c r="K53" i="19"/>
  <c r="AC23" i="19"/>
  <c r="AC13" i="19"/>
  <c r="W23" i="19"/>
  <c r="W33" i="19"/>
  <c r="Q13" i="19"/>
  <c r="W13" i="19"/>
  <c r="AI13" i="19"/>
  <c r="Q43" i="19"/>
  <c r="Q23" i="19"/>
  <c r="W53" i="19"/>
  <c r="M12" i="19"/>
  <c r="AK42" i="19"/>
  <c r="AE32" i="19"/>
  <c r="AC53" i="1"/>
  <c r="M52" i="19"/>
  <c r="S12" i="19"/>
  <c r="M32" i="19"/>
  <c r="S52" i="19"/>
  <c r="Y52" i="19"/>
  <c r="Y42" i="19"/>
  <c r="AK12" i="19"/>
  <c r="S22" i="19"/>
  <c r="AE12" i="19"/>
  <c r="Y22" i="19"/>
  <c r="S32" i="19"/>
  <c r="AK52" i="19"/>
  <c r="M22" i="19"/>
  <c r="AK32" i="19"/>
  <c r="AE22" i="19"/>
  <c r="AE42" i="19"/>
  <c r="Y32" i="19"/>
  <c r="M42" i="19"/>
  <c r="Y12" i="19"/>
  <c r="AE52" i="19"/>
  <c r="AK22" i="19"/>
  <c r="S42" i="19"/>
  <c r="AA47" i="1"/>
  <c r="AB49" i="1"/>
  <c r="AA49" i="1" s="1"/>
  <c r="AB48" i="1"/>
  <c r="AA48" i="1" s="1"/>
  <c r="AA40" i="1"/>
  <c r="AB41" i="1"/>
  <c r="AB18"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7" i="1"/>
  <c r="K7" i="19" l="1"/>
  <c r="Q7" i="19"/>
  <c r="AI37" i="19"/>
  <c r="AC17" i="19"/>
  <c r="AC27" i="19"/>
  <c r="Q27" i="19"/>
  <c r="AI7" i="19"/>
  <c r="K17" i="19"/>
  <c r="W37" i="19"/>
  <c r="AI27" i="19"/>
  <c r="K27" i="19"/>
  <c r="AC37" i="19"/>
  <c r="W47" i="19"/>
  <c r="AI47" i="19"/>
  <c r="AC7" i="19"/>
  <c r="K47" i="19"/>
  <c r="Q17" i="19"/>
  <c r="K37" i="19"/>
  <c r="AI17" i="19"/>
  <c r="AC21" i="1"/>
  <c r="W7" i="19"/>
  <c r="Q47" i="19"/>
  <c r="Q37" i="19"/>
  <c r="AC47" i="19"/>
  <c r="W17" i="19"/>
  <c r="AA18" i="1"/>
  <c r="AB19" i="1"/>
  <c r="AA19" i="1" s="1"/>
  <c r="R40" i="19"/>
  <c r="AD10" i="19"/>
  <c r="X40" i="19"/>
  <c r="AJ10" i="19"/>
  <c r="R50" i="19"/>
  <c r="X10" i="19"/>
  <c r="R30" i="19"/>
  <c r="AC40" i="1"/>
  <c r="L10" i="19"/>
  <c r="L50" i="19"/>
  <c r="AJ20" i="19"/>
  <c r="AJ40" i="19"/>
  <c r="AD30" i="19"/>
  <c r="R20" i="19"/>
  <c r="AD50" i="19"/>
  <c r="AJ30" i="19"/>
  <c r="AJ50" i="19"/>
  <c r="X30" i="19"/>
  <c r="AD20" i="19"/>
  <c r="L40" i="19"/>
  <c r="X50" i="19"/>
  <c r="X20" i="19"/>
  <c r="AD40" i="19"/>
  <c r="R10" i="19"/>
  <c r="L30" i="19"/>
  <c r="L20" i="19"/>
  <c r="AA59" i="1"/>
  <c r="AB60" i="1"/>
  <c r="AD47" i="19"/>
  <c r="AJ27" i="19"/>
  <c r="AD27" i="19"/>
  <c r="AJ7" i="19"/>
  <c r="AJ37" i="19"/>
  <c r="L27" i="19"/>
  <c r="AD17" i="19"/>
  <c r="L37" i="19"/>
  <c r="R17" i="19"/>
  <c r="AJ17" i="19"/>
  <c r="X7" i="19"/>
  <c r="X47" i="19"/>
  <c r="L7" i="19"/>
  <c r="L17" i="19"/>
  <c r="R27" i="19"/>
  <c r="X27" i="19"/>
  <c r="R7" i="19"/>
  <c r="X17" i="19"/>
  <c r="AJ47" i="19"/>
  <c r="L47" i="19"/>
  <c r="R37" i="19"/>
  <c r="AD7" i="19"/>
  <c r="X37" i="19"/>
  <c r="AC22" i="1"/>
  <c r="R47" i="19"/>
  <c r="AD37" i="19"/>
  <c r="AB30" i="1"/>
  <c r="AA30" i="1" s="1"/>
  <c r="AA29" i="1"/>
  <c r="AB31" i="1"/>
  <c r="AA31" i="1" s="1"/>
  <c r="AJ43" i="19"/>
  <c r="AD33" i="19"/>
  <c r="X33" i="19"/>
  <c r="X13" i="19"/>
  <c r="AD43" i="19"/>
  <c r="L43" i="19"/>
  <c r="AC58" i="1"/>
  <c r="X23" i="19"/>
  <c r="R33" i="19"/>
  <c r="R43" i="19"/>
  <c r="AD53" i="19"/>
  <c r="AJ13" i="19"/>
  <c r="R23" i="19"/>
  <c r="R13" i="19"/>
  <c r="AJ53" i="19"/>
  <c r="L33" i="19"/>
  <c r="L23" i="19"/>
  <c r="X43" i="19"/>
  <c r="X53" i="19"/>
  <c r="AD13" i="19"/>
  <c r="L53" i="19"/>
  <c r="L13" i="19"/>
  <c r="AD23" i="19"/>
  <c r="AJ33" i="19"/>
  <c r="AJ23" i="19"/>
  <c r="R53" i="19"/>
  <c r="AA23" i="1"/>
  <c r="AB24"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8"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8"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9" i="1"/>
  <c r="AG11" i="19"/>
  <c r="AM41" i="19"/>
  <c r="AA21" i="19"/>
  <c r="AA51" i="19"/>
  <c r="U51" i="19"/>
  <c r="U31" i="19"/>
  <c r="AA11" i="19"/>
  <c r="AG21" i="19"/>
  <c r="O31" i="19"/>
  <c r="AA35" i="1"/>
  <c r="AB36" i="1"/>
  <c r="AA36" i="1" s="1"/>
  <c r="AB37" i="1"/>
  <c r="AA37"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1" i="1"/>
  <c r="AB42" i="1"/>
  <c r="AE11" i="19"/>
  <c r="Y41" i="19"/>
  <c r="M41" i="19"/>
  <c r="Y21" i="19"/>
  <c r="AK41" i="19"/>
  <c r="S31" i="19"/>
  <c r="M31" i="19"/>
  <c r="M51" i="19"/>
  <c r="Y51" i="19"/>
  <c r="AK21" i="19"/>
  <c r="AK31" i="19"/>
  <c r="Y11" i="19"/>
  <c r="AE41" i="19"/>
  <c r="AE21" i="19"/>
  <c r="S51" i="19"/>
  <c r="AE51" i="19"/>
  <c r="AK51" i="19"/>
  <c r="M21" i="19"/>
  <c r="AE31" i="19"/>
  <c r="AC47"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4" i="1"/>
  <c r="AD9" i="19"/>
  <c r="AJ49" i="19"/>
  <c r="L39" i="19"/>
  <c r="R19" i="19"/>
  <c r="AJ39" i="19"/>
  <c r="AJ29" i="19"/>
  <c r="AJ19" i="19"/>
  <c r="AJ9" i="19"/>
  <c r="AD49" i="19"/>
  <c r="L19" i="19"/>
  <c r="L29" i="19"/>
  <c r="R49" i="19"/>
  <c r="AA42" i="1" l="1"/>
  <c r="AB43" i="1"/>
  <c r="AA43" i="1" s="1"/>
  <c r="AG39" i="19"/>
  <c r="AG29" i="19"/>
  <c r="AM19" i="19"/>
  <c r="O39" i="19"/>
  <c r="AC37"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3"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9"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1"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6" i="1"/>
  <c r="T19" i="19"/>
  <c r="AL49" i="19"/>
  <c r="T29" i="19"/>
  <c r="AF29" i="19"/>
  <c r="T18" i="19"/>
  <c r="N48" i="19"/>
  <c r="N8" i="19"/>
  <c r="T28" i="19"/>
  <c r="AF38" i="19"/>
  <c r="Z28" i="19"/>
  <c r="Z18" i="19"/>
  <c r="AF8" i="19"/>
  <c r="AC30"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5" i="1"/>
  <c r="M9" i="19"/>
  <c r="Y29" i="19"/>
  <c r="AA60" i="1"/>
  <c r="AB61" i="1"/>
  <c r="AA61" i="1" s="1"/>
  <c r="AM46" i="19"/>
  <c r="U36" i="19"/>
  <c r="AG16" i="19"/>
  <c r="O6" i="19"/>
  <c r="AA36" i="19"/>
  <c r="AM16" i="19"/>
  <c r="U6" i="19"/>
  <c r="AG46" i="19"/>
  <c r="AA16" i="19"/>
  <c r="AC19" i="1"/>
  <c r="AA6" i="19"/>
  <c r="AG6" i="19"/>
  <c r="AA46" i="19"/>
  <c r="AM26" i="19"/>
  <c r="U16" i="19"/>
  <c r="O36" i="19"/>
  <c r="U26" i="19"/>
  <c r="O46" i="19"/>
  <c r="AA26" i="19"/>
  <c r="AM6" i="19"/>
  <c r="U46" i="19"/>
  <c r="AG26" i="19"/>
  <c r="O16" i="19"/>
  <c r="AG36" i="19"/>
  <c r="O26" i="19"/>
  <c r="AM36" i="19"/>
  <c r="AB25" i="1"/>
  <c r="AA25" i="1" s="1"/>
  <c r="AA24" i="1"/>
  <c r="O8" i="19"/>
  <c r="AA48" i="19"/>
  <c r="AM38" i="19"/>
  <c r="U48" i="19"/>
  <c r="AA18" i="19"/>
  <c r="AG18" i="19"/>
  <c r="AG48" i="19"/>
  <c r="AM18" i="19"/>
  <c r="AA28" i="19"/>
  <c r="AG28" i="19"/>
  <c r="AA8" i="19"/>
  <c r="U18" i="19"/>
  <c r="AG38" i="19"/>
  <c r="U38" i="19"/>
  <c r="AM8" i="19"/>
  <c r="AA38" i="19"/>
  <c r="AM48" i="19"/>
  <c r="U28" i="19"/>
  <c r="O38" i="19"/>
  <c r="U8" i="19"/>
  <c r="AG8" i="19"/>
  <c r="AC31"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9" i="1"/>
  <c r="M33" i="19"/>
  <c r="AF6" i="19"/>
  <c r="N46" i="19"/>
  <c r="Z26" i="19"/>
  <c r="AL6" i="19"/>
  <c r="AL36" i="19"/>
  <c r="AF26" i="19"/>
  <c r="Z6" i="19"/>
  <c r="T26" i="19"/>
  <c r="Z46" i="19"/>
  <c r="AF46" i="19"/>
  <c r="T46" i="19"/>
  <c r="T6" i="19"/>
  <c r="AF36" i="19"/>
  <c r="N26" i="19"/>
  <c r="Z16" i="19"/>
  <c r="AL26" i="19"/>
  <c r="Z36" i="19"/>
  <c r="N36" i="19"/>
  <c r="AL46" i="19"/>
  <c r="T36" i="19"/>
  <c r="AF16" i="19"/>
  <c r="N6" i="19"/>
  <c r="N16" i="19"/>
  <c r="AC18"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60" i="1"/>
  <c r="T53" i="19"/>
  <c r="AL33" i="19"/>
  <c r="T13" i="19"/>
  <c r="Z33" i="19"/>
  <c r="Z47" i="19"/>
  <c r="T7" i="19"/>
  <c r="AL37" i="19"/>
  <c r="T17" i="19"/>
  <c r="Z17" i="19"/>
  <c r="AF7" i="19"/>
  <c r="AF37" i="19"/>
  <c r="N17" i="19"/>
  <c r="AF27" i="19"/>
  <c r="AC24"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3"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5" i="1"/>
  <c r="AA17" i="19"/>
  <c r="O7" i="19"/>
  <c r="AA37" i="19"/>
  <c r="AA27" i="19"/>
  <c r="AM27" i="19"/>
  <c r="U17" i="19"/>
  <c r="U47" i="19"/>
  <c r="AG17" i="19"/>
  <c r="O47" i="19"/>
  <c r="Z40" i="19"/>
  <c r="AC42"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<sst xmlns="http://schemas.openxmlformats.org/spreadsheetml/2006/main" count="560" uniqueCount="339">
  <si>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</si>
  <si>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</si>
  <si>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</si>
  <si>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</si>
  <si>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</si>
  <si>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</si>
  <si>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</si>
  <si>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</si>
  <si>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</si>
  <si>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</si>
  <si>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</si>
  <si>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</si>
  <si>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</si>
  <si>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</si>
  <si>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</si>
  <si>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</si>
  <si>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</si>
  <si>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</si>
  <si>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</si>
  <si>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</si>
  <si>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</si>
  <si>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</si>
  <si>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</si>
  <si>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</si>
  <si>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</si>
  <si>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</si>
  <si>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</si>
  <si>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</si>
  <si>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</si>
  <si>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</si>
  <si>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</si>
  <si>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</si>
  <si>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</si>
  <si>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</si>
  <si>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</si>
  <si>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</si>
  <si>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</si>
  <si>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</si>
  <si>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</si>
  <si>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</si>
  <si>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</si>
  <si>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</si>
  <si>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</si>
  <si>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</si>
  <si>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</si>
  <si>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</si>
  <si>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</si>
  <si>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</si>
  <si>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</si>
  <si>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</si>
  <si>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</si>
  <si>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</si>
  <si>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</si>
  <si>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</si>
  <si>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</si>
  <si>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</si>
  <si>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</si>
  <si>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</si>
  <si>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</si>
  <si>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</si>
  <si>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</si>
  <si>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</si>
  <si>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</si>
  <si>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</si>
  <si>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</si>
  <si>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</si>
  <si>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</si>
  <si>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</si>
  <si>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</si>
  <si>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</si>
  <si>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</si>
  <si>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</si>
  <si>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</si>
  <si>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</si>
  <si>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</si>
  <si>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</si>
  <si>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</si>
  <si>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</si>
  <si>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LAS TIC</t>
  </si>
  <si>
    <t>ALCANCE:</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</si>
  <si>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</si>
  <si>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</si>
  <si>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</si>
  <si>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</si>
  <si>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</si>
  <si>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</si>
  <si>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Liderar la gestión estratégica de las tecnologías de la información y lascomunicaciones en la Administración Municipal mediante la definición, implementación y mantenimiento de un modelo de arquitectura de TI integrando las estrategias de gobierno electrónico y normatividad vigente asociada al sector TIC, para el beneficio de la gestión institucional y la ciudadanía</t>
  </si>
  <si>
    <t>PETI
DOCUMENTO ARQUITECTURA EMPRESARIAL
PLAN DE MANTENIMIENTO DE EQUIPOS
PROCEDIMIENTO SISTEMAS DE INFORMACIÓN
 PLAN TRATAMIENTO DE RIESGOS DE SEGURIDAD DIGITAL
 POLÍTICA DE SEGURIDAD Y PRIVACIDAD DE LA INFORMACIÓN
SOLICITUD ACTIVOS DE INFORMACIÓN V1
 POLÍTICA DE USO DE LOS ACTIVOS DE INFORMACIÓN
RES0340: POLÍTICA DE TRATAMIENTO DE DATOS PERSONALES
PLAN COPIAS DE SEGURIDAD DEL CENTRO DE DATOS
PLAN DE RECUPERACIÓN DE DESASTRES - DRP</t>
  </si>
  <si>
    <t>Formulación, ejecución y seguimiento de las políticas, planes, procesos y procedimientos definidos en el proceso de gestión de las TIC</t>
  </si>
  <si>
    <t>MATRIZ DOFA</t>
  </si>
  <si>
    <t>DEBILIDADES</t>
  </si>
  <si>
    <t>AMENAZAS</t>
  </si>
  <si>
    <t>Perdida de la curva de aprendizaje por la no continuidad del personal contratista</t>
  </si>
  <si>
    <t>Inestabilidad cambiaria</t>
  </si>
  <si>
    <t>Insuficiencia de recurso humano y financiero para atender toda la problemática del Municipio</t>
  </si>
  <si>
    <t>Crisis económica</t>
  </si>
  <si>
    <t>Deficiencia en la claridad por parte de cada área de sus competencias</t>
  </si>
  <si>
    <t>Alta tasa de informalidad</t>
  </si>
  <si>
    <t>Pérdida de confianza por parte de la comunidad hacia la institución</t>
  </si>
  <si>
    <t>Crisis política y humanitaria en Venezuela</t>
  </si>
  <si>
    <t>Limitados recursos tecnológicos para atender las necesidades de la entidad y de la ciudadanía</t>
  </si>
  <si>
    <t>Crisis política y Social en el país</t>
  </si>
  <si>
    <t>Recortes presupuestales del orden Nacional y Departamental</t>
  </si>
  <si>
    <t>Cambios Normativos frecuentes en temas de contratación</t>
  </si>
  <si>
    <t>Desconocimiento de contratación estatal en relación a las TIC</t>
  </si>
  <si>
    <t>Emergencia Sanitaria a causa del COVID-19</t>
  </si>
  <si>
    <t>FORTALEZAS</t>
  </si>
  <si>
    <t>OPORTUNIDADES</t>
  </si>
  <si>
    <t>Experiencia y compromiso de los servidores públicos vinculados al proceso</t>
  </si>
  <si>
    <t>La participación de la comunidad en los procesos de planificación</t>
  </si>
  <si>
    <t>Adecuada planeación del desarrollo territorial</t>
  </si>
  <si>
    <t>La gestión preventiva que realiza la Oficina de Control Interno de Gestión</t>
  </si>
  <si>
    <t>Cumplimiento en el seguimiento al Plan de Desarrollo en sus líneas de acción</t>
  </si>
  <si>
    <t>Vías de acceso</t>
  </si>
  <si>
    <t>Implementación y mejoramiento del Modelo Integrado de Planeación y Gestión - MIPG</t>
  </si>
  <si>
    <t>Situación Geopolítica de la entidad territorial</t>
  </si>
  <si>
    <t>Política de Administración de Riesgos actualizada</t>
  </si>
  <si>
    <t>Políticas de transferencia de recursos</t>
  </si>
  <si>
    <t>Empoderamiento, responsabilidad y compromiso por el líder del proceso Planeación Estratégica</t>
  </si>
  <si>
    <t>Reconocimiento de la atención de calidad brindada por los servidores públicos</t>
  </si>
  <si>
    <t>Conocimiento del desarrollo de los procesos</t>
  </si>
  <si>
    <t>Buena posición en el ranking de ciudades prósperas de Colombia</t>
  </si>
  <si>
    <t>Identificación del patrimonio inmobiliario del municipio.</t>
  </si>
  <si>
    <t>Desarrollo e implementación de plataformas tecnológicas que facilitan las actividades laborales</t>
  </si>
  <si>
    <t>Trabajo en equipo y excelentes relaciones interpersonales</t>
  </si>
  <si>
    <t>Buenas prácticas bajo lineamientos del Departamento Nacional de Planeación y Departamento Administrativo de la Función Pública.</t>
  </si>
  <si>
    <t>Matriz Mapa Riesgos de Gestión</t>
  </si>
  <si>
    <t>Código: F-DPM-1210-238,37-013</t>
  </si>
  <si>
    <t>Versión: 3.0</t>
  </si>
  <si>
    <t>Fecha Aprobación: Octubre-19-2021</t>
  </si>
  <si>
    <t xml:space="preserve">Página: 1 de 1 </t>
  </si>
  <si>
    <t>Proceso:</t>
  </si>
  <si>
    <t>Objetivo:</t>
  </si>
  <si>
    <t>Liderar la gestión estratégica de las tecnologías de la información y las comunicaciones en la Administración Municipal mediante la definición, implementación y mantenimiento de un modelo de Gestión y Operación, integrando las estrategias de gobierno digital y normatividad vigente asociada al sector TIC, para el cumplimiento del Plan de Desarrollo y la optimización de la gestión institucional y atención a los ciudadanos.</t>
  </si>
  <si>
    <t>Alcance:</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</si>
  <si>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</si>
  <si>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</si>
  <si>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</si>
  <si>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</si>
  <si>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</si>
  <si>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</si>
  <si>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</si>
  <si>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</si>
  <si>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</si>
  <si>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</si>
  <si>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</si>
  <si>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</si>
  <si>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</si>
  <si>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</si>
  <si>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</si>
  <si>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</si>
  <si>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</si>
  <si>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</si>
  <si>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</si>
  <si>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</si>
  <si>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</si>
  <si>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</si>
  <si>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</si>
  <si>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</si>
  <si>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</si>
  <si>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</si>
  <si>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</si>
  <si>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</si>
  <si>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</si>
  <si>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</si>
  <si>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</si>
  <si>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 xml:space="preserve">Sanciones por parte de la Superintendencia de Industria y Comercio y entes de control </t>
  </si>
  <si>
    <t>No registro y/o actualización de la información de datos personales ante la Superintendencia de Industria y Comercio por reportes extemporaneos de las áreas involucradas</t>
  </si>
  <si>
    <t>Posibilidad de afectación reputacional a causa de sanciones por parte de la superintendencia de industria y comercio y entes de control debido al no registro y/o actualización de la información de datos personales ante la superintendencia de industria y comercio por reportes extemporáneos de las áreas involucradas</t>
  </si>
  <si>
    <t>Ejecucion y Administracion de procesos</t>
  </si>
  <si>
    <t xml:space="preserve">     El riesgo afecta la imagen de la entidad con algunos usuarios de relevancia frente al logro de los objetivos</t>
  </si>
  <si>
    <t>El profesional encargado revisa o verifica el registro y/o actualización de las bases de datos reportadas ante la SIC solicitadas a las dependencias involucradas por medio de una lista de chequeo.</t>
  </si>
  <si>
    <t>Preventivo</t>
  </si>
  <si>
    <t>Manual</t>
  </si>
  <si>
    <t>Documentado</t>
  </si>
  <si>
    <t>Continua</t>
  </si>
  <si>
    <t>Con Registro</t>
  </si>
  <si>
    <t>Reducir (mitigar)</t>
  </si>
  <si>
    <t>Asignar y socializar en una (1) reunión junto con el profesional que sea designado como responsable, el proceso de publicación de las bases de datos correspondientes a datos personales de la entidad, de acuerdo a la guia de responsabilidad demostrada establecida por la SIC, evidenciado en el acta de reunión.</t>
  </si>
  <si>
    <t>Asesor TIC</t>
  </si>
  <si>
    <t>Remitir una (1) circular que contenga los lineamientos y términos de publicación a las áreas involucradas en el registro y/o actualización de bases de datos que deban ser reportadas a la SIC.</t>
  </si>
  <si>
    <t>Profesional Encargado</t>
  </si>
  <si>
    <t>Realizar (2) dos seguimientos al registro y/o actualización de las bases de datos reportadas ante la SIC.</t>
  </si>
  <si>
    <t>El profesional encargado registra y/o actualiza la información de datos personales ante la Superintendencia de Industria y Comercio de acuerdo con la normatividad legal vigente, acorde al procedimiento establecido para ser validado con los responsables de la actualizacion de dichas bases al interior de la entiidad.</t>
  </si>
  <si>
    <t>Detectivo</t>
  </si>
  <si>
    <t>Elaborar un (1) procedimiento para  el registro y/o actualización de la información de datos personales ante la Superintendencia de Industria y Comercio, aprobado por el Sistema Integrado de Gestión de Calidad y socializado con las dependencias de la entidad encargadas de actualizar la informacion.</t>
  </si>
  <si>
    <t>Económico y Reputacional</t>
  </si>
  <si>
    <t xml:space="preserve">Sanciones por parte de las entidades de control </t>
  </si>
  <si>
    <t>Tratamiento no adecuado de la  informacion que gestiona la entidad por falta de una metodologia de desarrollo de software definida y estandarizada al interior de la entidad.</t>
  </si>
  <si>
    <t>Posibilidad de afectación económica y reputacional a causa de sanciones por parte de las entidades de control debido al tratamiento no adecuado de la  información que gestiona la entidad por falta de una metodología de desarrollo de software definida y estandarizada al interior de la entidad.</t>
  </si>
  <si>
    <t>Fallas Tecnologicas</t>
  </si>
  <si>
    <t xml:space="preserve">     El riesgo afecta la imagen de de la entidad con efecto publicitario sostenido a nivel de sector administrativo, nivel departamental o municipal</t>
  </si>
  <si>
    <t>El profesional encargado verifica el diseño de la metodología de desarrollo de software en  la entidad a través de la validación del documento generado.</t>
  </si>
  <si>
    <t>Definir una(1) metodologia de desarrollo de software en la entidad que permita mejorar los lineamientos actuales a nivel de sistemas de información.</t>
  </si>
  <si>
    <t>El profesional encargado y el equipo de desarrollo de software verifica el diseño de la guia de buenas prácticas con los lineamientos para el uso de frameworks de desarrollo estables en la entidad a través de la validación del documento generado.</t>
  </si>
  <si>
    <t>Elaborar una (1)  guia de buenas prácticas que establezca el marco de trabajo,  los frameworks de desarrollo y su uso para el desarrollo de sistemas de información al interior de la entidad.</t>
  </si>
  <si>
    <t>El profesional encargado de Seguridad de la informacion verifica el  aseguramiento de aplicaciones usando  conceptos de OWASP Projects aplicados por el  equipo de desarrollo de software.</t>
  </si>
  <si>
    <t>Realizar  dos (2) capacitaciones que permitan sensibilizar y crear cultura en el aseguramiento de aplicaciones a través de la implementación de  OWASP Projects en el equipo de desarrollo.</t>
  </si>
  <si>
    <t>El profesional encargado de Seguridad de la informacion valida que las políticas de acceso a la informacion se encuentren actualizadas a las necesidades de la entidad y acorde a la normatividad legal vigente.</t>
  </si>
  <si>
    <t>Realizar un (1) informe de la revisión de las políticas de acceso a la información que se encuentren vigentes y actualizarlas de ser necesario.</t>
  </si>
  <si>
    <t>El profesional encargado valida que los funcionarios  de la entidad conocen y aplican los aspectos de seguridad de la información incluidos en la política de tratamiento de datos personales de la entidad.</t>
  </si>
  <si>
    <t>Realizar dos (2)  capacitaciones,  una a nivel directivo y otra a nivel de usuarios con respecto a las políticas de tratamiento de datos personales y seguridad de la infomación.</t>
  </si>
  <si>
    <t xml:space="preserve">Disminución en el nivel de automatizacion de procesos al interior de la entidad. </t>
  </si>
  <si>
    <t>Inadecuada Planeación en la definición de requerimientos y necesidades de los usuarios internos.</t>
  </si>
  <si>
    <t>Posibilidad de afectación económico y reputacional por disminución en el nivel de automatización de procesos al interior de la entidad debido a inadecuada planeación en la definición de requerimientos y necesidades de los usuarios internos .</t>
  </si>
  <si>
    <t xml:space="preserve">     El riesgo afecta la imagen de la entidad internamente, de conocimiento general, nivel interno, de junta dircetiva y accionistas y/o de provedores</t>
  </si>
  <si>
    <t>El profesional encargado valida que el procedimiento para atención de requerimientos sobre sistemas de información se encuentre actualizado acorde con la Guía Mejoras Prácticas de Sistemas de Información generadas por el MINTIC y se aplique al interior de la entidad mediante el formato ANÁLISIS E IMPLEMENTACIÓN REQUERIMIENTOS SISTEMAS DE INFORMACIÓN - F-TIC-1400-238,37-032.</t>
  </si>
  <si>
    <t>Realizar una (1) actualización al procedimiento para atención de  requerimientos sobre sistemas de información P-TIC-1400-170-003.</t>
  </si>
  <si>
    <t>Investigaciones y sanciones por entes de control.</t>
  </si>
  <si>
    <t>Toma de decisiones no adecuadas basadas en información desactualizada  generada por la fuente e insuficientes herramientas tecnológicas de apoyo al proceso de analítica de datos que realiza la entidad.</t>
  </si>
  <si>
    <t>Posibilidad de afectación económica y reputacional por investigaciones y sanciones por entes de control debido a toma de decisiones no adecuadas basadas en información desactualizada  generada por la fuente e insuficientes herramientas tecnológicas de apoyo al proceso de analítica de datos que realiza la entidad.</t>
  </si>
  <si>
    <t>El profesional encargado verifica el uso de herramientas de inteligencia de negocios o analítica de datos que permita mejorar la toma de decisiones al interior de entidad a través del procedimiento establecido.</t>
  </si>
  <si>
    <t>Implementar  una (1) herramienta de Inteligencia de Negocios o analitica de datos que permita mejorar calidad de los datos e informacion  entregada a la entidad como apoyo a la toma de decisiones.</t>
  </si>
  <si>
    <t>Insuficiente cultura organizacional en seguridad de la información generando incumplimiento del Modelo de Seguridad y Privacidad de la Información del MINTIC en los procesos de la entidad.</t>
  </si>
  <si>
    <t xml:space="preserve">Posibilidad de afectación económica y reputacional por investigaciones y sanciones por entes de control debido a una insuficiente cultura organizacional en seguridad de la información generando incumplimiento del Modelo de Seguridad y Privacidad de la Información del MINTIC en los procesos de la entidad. </t>
  </si>
  <si>
    <t>El profesional encargado de seguridad de la informacion verifica que los usuarios internos de la entidad  conocen y aplican  buenas prácticas en aspectos de seguridad de la información.</t>
  </si>
  <si>
    <t>Realizar dos(2) capacitaciones a los usuarios internos en aspectos de seguridad de la informacion y política de seguridad de la información de la entidad.</t>
  </si>
  <si>
    <t>El profesional encargado de seguridad de la informacion  valida el avance al cumplimiento de los controles aplicables a nivel de seguridad de la información contemplados en el anexo A de la norma ISO 27002 por parte de la entidad.</t>
  </si>
  <si>
    <t>Implementar   dieciocho (18) controles  de los  contenidos en el Anexo A de la norma ISO27002  ligados a los procesos o activos de información de la entidad.</t>
  </si>
  <si>
    <t>El  profesional encargado de seguridad de la información  debe verificar la existencia y efectividad de herramientas antimalware que protejan los activos de información en la entidad a través de la validacion de informes generados por la misma.</t>
  </si>
  <si>
    <t>Implementar  una (1) herramienta antimalware que  proteja los activos de información de la entidad.</t>
  </si>
  <si>
    <t>Disminucion en los niveles de servicio y satisfaccion de los usuarios internos de la entidad.</t>
  </si>
  <si>
    <t xml:space="preserve">No atención oportuna de soporte a los requerimientos técnicos surgidos por las distintas dependencias de la administración municipal. </t>
  </si>
  <si>
    <t>Posibilidad de afectación reputacional por disminución en los niveles de servicio y satisfacción de los usuarios internos de la entidad debido a la no atención oportuna de soporte a los requerimientos técnicos surgidos por las distintas dependencias de la administración municipal.</t>
  </si>
  <si>
    <t>El profesional encargado  de infraestructura  tecnológica verifica que los requerimientos de soporte tecnico y de sistemas de información se realicen de manera oportuna y en los tiempos establecidos a través de la generación de  indicadores de atención.</t>
  </si>
  <si>
    <t>Realizar dos (2) informes del nivel sobre el nivel de cumplimiento de las solicitudes de soporte técnico y  requerimientos de sistemas de información.</t>
  </si>
  <si>
    <t>Sanciones por entes de control.</t>
  </si>
  <si>
    <t>Incumplimiento de directrices  legales e institucionales de proteccion de datos personales por insuficientes controles  y desconocimiento de las politicas de tratamiento de datos personales de la entidad.</t>
  </si>
  <si>
    <t>Posibilidad de afectación reputacional por  sanciones de entes de control  debido al incumplimiento de directrices  legales e institucionales de proteccion de datos personales por insuficientes controles  y desconocimiento de las politicas de tratamiento de datos personales de la entidad.</t>
  </si>
  <si>
    <t>El profesional encargado de seguridad de la información  verifica que los usuarios internos de la entidad  conocen la importancia de la aplicación de la politica de tratamiento de datos personales de la entidad.</t>
  </si>
  <si>
    <t>Realizar una  (1)  capacitacion  al personal de la entidad que contemple los conceptos de  politicas de tratamiento de datos personales.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</si>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</sst>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2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thin">
        <color indexed="64"/>
      </right>
      <top style="medium">
        <color indexed="64"/>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9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0" fontId="1" fillId="0" borderId="2" xfId="0" applyFont="1" applyBorder="1" applyAlignment="1" applyProtection="1">
      <alignment horizontal="center" vertical="center"/>
      <protection hidden="1"/>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2" xfId="0" applyFont="1" applyFill="1" applyBorder="1" applyAlignment="1">
      <alignment horizontal="center" vertical="center" textRotation="90" wrapText="1"/>
    </xf>
    <xf numFmtId="0" fontId="1" fillId="3" borderId="2"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36" fillId="0" borderId="4" xfId="0" applyFont="1" applyBorder="1" applyAlignment="1" applyProtection="1">
      <alignment horizontal="center" vertical="center" textRotation="90"/>
      <protection locked="0"/>
    </xf>
    <xf numFmtId="0" fontId="58" fillId="17" borderId="114" xfId="0" applyFont="1" applyFill="1" applyBorder="1" applyAlignment="1">
      <alignment horizontal="center" vertical="center" wrapText="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9" fillId="0" borderId="94" xfId="0" applyFont="1" applyBorder="1" applyAlignment="1">
      <alignment horizontal="center" vertical="center" wrapText="1"/>
    </xf>
    <xf numFmtId="0" fontId="59" fillId="0" borderId="97" xfId="0" applyFont="1" applyBorder="1" applyAlignment="1">
      <alignment horizontal="center" vertical="center"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37" xfId="0" applyFont="1" applyBorder="1" applyAlignment="1">
      <alignment horizontal="justify" vertical="center" wrapText="1"/>
    </xf>
    <xf numFmtId="0" fontId="1" fillId="0" borderId="38" xfId="0" applyFont="1" applyBorder="1" applyAlignment="1">
      <alignment horizontal="justify"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33" xfId="0" applyFont="1" applyBorder="1" applyAlignment="1">
      <alignment horizontal="left"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66" fillId="0" borderId="110" xfId="0" applyFont="1" applyBorder="1" applyAlignment="1">
      <alignment horizontal="left" vertical="center" wrapText="1"/>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12" xfId="0" applyFont="1" applyFill="1" applyBorder="1" applyAlignment="1">
      <alignment horizontal="center" vertical="center" wrapText="1"/>
    </xf>
    <xf numFmtId="0" fontId="58" fillId="17" borderId="114" xfId="0" applyFont="1" applyFill="1" applyBorder="1" applyAlignment="1">
      <alignment horizontal="center" vertical="center" wrapText="1"/>
    </xf>
    <xf numFmtId="0" fontId="59" fillId="0" borderId="115" xfId="0" applyFont="1" applyBorder="1" applyAlignment="1">
      <alignment horizontal="left" vertical="center" wrapText="1"/>
    </xf>
    <xf numFmtId="0" fontId="59" fillId="0" borderId="11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59" fillId="0" borderId="119" xfId="0" applyFont="1" applyBorder="1" applyAlignment="1">
      <alignment horizontal="center" vertical="center" wrapText="1"/>
    </xf>
    <xf numFmtId="0" fontId="59" fillId="0" borderId="117" xfId="0" applyFont="1" applyBorder="1" applyAlignment="1">
      <alignment horizontal="center" vertical="center" wrapText="1"/>
    </xf>
    <xf numFmtId="0" fontId="59" fillId="0" borderId="118"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17" xfId="0" applyFont="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58" fillId="0" borderId="4" xfId="0" applyFont="1" applyBorder="1" applyAlignment="1" applyProtection="1">
      <alignment horizontal="center" vertical="center" textRotation="90" wrapText="1"/>
      <protection hidden="1"/>
    </xf>
    <xf numFmtId="0" fontId="58" fillId="0" borderId="8"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9" fontId="36" fillId="0" borderId="8"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0" fontId="58" fillId="0" borderId="4" xfId="0" applyFont="1" applyBorder="1" applyAlignment="1" applyProtection="1">
      <alignment horizontal="center" vertical="center" textRotation="90"/>
      <protection hidden="1"/>
    </xf>
    <xf numFmtId="0" fontId="58" fillId="0" borderId="8"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0" fontId="36" fillId="0" borderId="4" xfId="0" applyFont="1" applyBorder="1" applyAlignment="1" applyProtection="1">
      <alignment horizontal="center" vertical="center" textRotation="90"/>
      <protection locked="0"/>
    </xf>
    <xf numFmtId="0" fontId="36" fillId="0" borderId="8"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 fillId="0" borderId="4" xfId="0" applyFont="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1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566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6" zoomScale="120" zoomScaleNormal="120" workbookViewId="0">
      <selection activeCell="E46" sqref="E46:F46"/>
    </sheetView>
  </sheetViews>
  <sheetFormatPr defaultColWidth="11.42578125" defaultRowHeight="1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row r="2" spans="1:8" ht="18">
      <c r="B2" s="227" t="s">
        <v>0</v>
      </c>
      <c r="C2" s="228"/>
      <c r="D2" s="228"/>
      <c r="E2" s="228"/>
      <c r="F2" s="228"/>
      <c r="G2" s="228"/>
      <c r="H2" s="229"/>
    </row>
    <row r="3" spans="1:8">
      <c r="B3" s="113"/>
      <c r="C3" s="114"/>
      <c r="D3" s="114"/>
      <c r="E3" s="114"/>
      <c r="F3" s="114"/>
      <c r="G3" s="114"/>
      <c r="H3" s="115"/>
    </row>
    <row r="4" spans="1:8" ht="63" customHeight="1">
      <c r="B4" s="230" t="s">
        <v>1</v>
      </c>
      <c r="C4" s="231"/>
      <c r="D4" s="231"/>
      <c r="E4" s="231"/>
      <c r="F4" s="231"/>
      <c r="G4" s="231"/>
      <c r="H4" s="232"/>
    </row>
    <row r="5" spans="1:8" ht="63" customHeight="1">
      <c r="B5" s="233"/>
      <c r="C5" s="234"/>
      <c r="D5" s="234"/>
      <c r="E5" s="234"/>
      <c r="F5" s="234"/>
      <c r="G5" s="234"/>
      <c r="H5" s="235"/>
    </row>
    <row r="6" spans="1:8" ht="16.5">
      <c r="A6" s="116"/>
      <c r="B6" s="236" t="s">
        <v>2</v>
      </c>
      <c r="C6" s="237"/>
      <c r="D6" s="237"/>
      <c r="E6" s="237"/>
      <c r="F6" s="237"/>
      <c r="G6" s="237"/>
      <c r="H6" s="238"/>
    </row>
    <row r="7" spans="1:8" ht="95.25" customHeight="1">
      <c r="A7" s="116"/>
      <c r="B7" s="239" t="s">
        <v>3</v>
      </c>
      <c r="C7" s="239"/>
      <c r="D7" s="239"/>
      <c r="E7" s="239"/>
      <c r="F7" s="239"/>
      <c r="G7" s="239"/>
      <c r="H7" s="240"/>
    </row>
    <row r="8" spans="1:8" ht="16.5">
      <c r="A8" s="116"/>
      <c r="B8" s="117"/>
      <c r="C8" s="118"/>
      <c r="D8" s="118"/>
      <c r="E8" s="118"/>
      <c r="F8" s="118"/>
      <c r="G8" s="118"/>
      <c r="H8" s="119"/>
    </row>
    <row r="9" spans="1:8" ht="16.5" customHeight="1">
      <c r="A9" s="116"/>
      <c r="B9" s="241" t="s">
        <v>4</v>
      </c>
      <c r="C9" s="241"/>
      <c r="D9" s="241"/>
      <c r="E9" s="241"/>
      <c r="F9" s="241"/>
      <c r="G9" s="241"/>
      <c r="H9" s="242"/>
    </row>
    <row r="10" spans="1:8" ht="16.5" customHeight="1">
      <c r="A10" s="116"/>
      <c r="B10" s="241"/>
      <c r="C10" s="241"/>
      <c r="D10" s="241"/>
      <c r="E10" s="241"/>
      <c r="F10" s="241"/>
      <c r="G10" s="241"/>
      <c r="H10" s="242"/>
    </row>
    <row r="11" spans="1:8" ht="11.65" customHeight="1">
      <c r="A11" s="116"/>
      <c r="B11" s="241"/>
      <c r="C11" s="241"/>
      <c r="D11" s="241"/>
      <c r="E11" s="241"/>
      <c r="F11" s="241"/>
      <c r="G11" s="241"/>
      <c r="H11" s="242"/>
    </row>
    <row r="12" spans="1:8" ht="11.65" customHeight="1" thickBot="1">
      <c r="A12" s="116"/>
      <c r="B12" s="176"/>
      <c r="C12" s="176"/>
      <c r="D12" s="176"/>
      <c r="E12" s="176"/>
      <c r="F12" s="176"/>
      <c r="G12" s="176"/>
      <c r="H12" s="177"/>
    </row>
    <row r="13" spans="1:8" ht="15.4" customHeight="1" thickTop="1">
      <c r="A13" s="116"/>
      <c r="B13" s="176"/>
      <c r="C13" s="226" t="s">
        <v>5</v>
      </c>
      <c r="D13" s="219"/>
      <c r="E13" s="220" t="s">
        <v>6</v>
      </c>
      <c r="F13" s="221"/>
      <c r="G13" s="176"/>
      <c r="H13" s="177"/>
    </row>
    <row r="14" spans="1:8" ht="11.65" customHeight="1">
      <c r="A14" s="116"/>
      <c r="B14" s="176"/>
      <c r="C14" s="207" t="s">
        <v>7</v>
      </c>
      <c r="D14" s="208"/>
      <c r="E14" s="209" t="s">
        <v>8</v>
      </c>
      <c r="F14" s="204"/>
      <c r="G14" s="176"/>
      <c r="H14" s="177"/>
    </row>
    <row r="15" spans="1:8" ht="11.65" customHeight="1">
      <c r="A15" s="116"/>
      <c r="B15" s="176"/>
      <c r="C15" s="207" t="s">
        <v>9</v>
      </c>
      <c r="D15" s="208"/>
      <c r="E15" s="209" t="s">
        <v>10</v>
      </c>
      <c r="F15" s="204"/>
      <c r="G15" s="176"/>
      <c r="H15" s="177"/>
    </row>
    <row r="16" spans="1:8" ht="11.65" customHeight="1">
      <c r="A16" s="116"/>
      <c r="B16" s="176"/>
      <c r="C16" s="207" t="s">
        <v>11</v>
      </c>
      <c r="D16" s="208"/>
      <c r="E16" s="209" t="s">
        <v>12</v>
      </c>
      <c r="F16" s="204"/>
      <c r="G16" s="176"/>
      <c r="H16" s="177"/>
    </row>
    <row r="17" spans="1:8" ht="13.5" customHeight="1">
      <c r="A17" s="116"/>
      <c r="B17" s="176"/>
      <c r="C17" s="207" t="s">
        <v>13</v>
      </c>
      <c r="D17" s="208"/>
      <c r="E17" s="209" t="s">
        <v>14</v>
      </c>
      <c r="F17" s="204"/>
      <c r="G17" s="176"/>
      <c r="H17" s="120"/>
    </row>
    <row r="18" spans="1:8" ht="12.4" customHeight="1">
      <c r="A18" s="116"/>
      <c r="B18" s="176"/>
      <c r="C18" s="207" t="s">
        <v>15</v>
      </c>
      <c r="D18" s="208"/>
      <c r="E18" s="210" t="s">
        <v>16</v>
      </c>
      <c r="F18" s="204"/>
      <c r="G18" s="176"/>
      <c r="H18" s="177"/>
    </row>
    <row r="19" spans="1:8" ht="24" customHeight="1" thickBot="1">
      <c r="A19" s="116"/>
      <c r="B19" s="176"/>
      <c r="C19" s="211" t="s">
        <v>17</v>
      </c>
      <c r="D19" s="212"/>
      <c r="E19" s="213" t="s">
        <v>18</v>
      </c>
      <c r="F19" s="214"/>
      <c r="G19" s="176"/>
      <c r="H19" s="177"/>
    </row>
    <row r="20" spans="1:8" ht="11.65" customHeight="1" thickTop="1">
      <c r="A20" s="116"/>
      <c r="B20" s="176"/>
      <c r="C20" s="121"/>
      <c r="D20" s="121"/>
      <c r="E20" s="121"/>
      <c r="F20" s="121"/>
      <c r="G20" s="176"/>
      <c r="H20" s="177"/>
    </row>
    <row r="21" spans="1:8" ht="27.4" customHeight="1" thickBot="1">
      <c r="A21" s="116"/>
      <c r="B21" s="215" t="s">
        <v>19</v>
      </c>
      <c r="C21" s="216"/>
      <c r="D21" s="216"/>
      <c r="E21" s="216"/>
      <c r="F21" s="216"/>
      <c r="G21" s="216"/>
      <c r="H21" s="217"/>
    </row>
    <row r="22" spans="1:8" ht="15.75" thickTop="1">
      <c r="A22" s="116"/>
      <c r="B22" s="122"/>
      <c r="C22" s="218" t="s">
        <v>5</v>
      </c>
      <c r="D22" s="219"/>
      <c r="E22" s="220" t="s">
        <v>6</v>
      </c>
      <c r="F22" s="221"/>
      <c r="G22" s="121"/>
      <c r="H22" s="123"/>
    </row>
    <row r="23" spans="1:8" ht="13.5" customHeight="1">
      <c r="A23" s="116"/>
      <c r="B23" s="124"/>
      <c r="C23" s="222" t="s">
        <v>7</v>
      </c>
      <c r="D23" s="223"/>
      <c r="E23" s="224" t="s">
        <v>8</v>
      </c>
      <c r="F23" s="225"/>
      <c r="G23" s="125"/>
      <c r="H23" s="126"/>
    </row>
    <row r="24" spans="1:8" ht="13.5" customHeight="1">
      <c r="A24" s="116"/>
      <c r="B24" s="124"/>
      <c r="C24" s="201" t="s">
        <v>20</v>
      </c>
      <c r="D24" s="202"/>
      <c r="E24" s="203" t="s">
        <v>14</v>
      </c>
      <c r="F24" s="204"/>
      <c r="G24" s="125"/>
      <c r="H24" s="126"/>
    </row>
    <row r="25" spans="1:8" ht="13.5" customHeight="1">
      <c r="A25" s="116"/>
      <c r="B25" s="124"/>
      <c r="C25" s="201" t="s">
        <v>9</v>
      </c>
      <c r="D25" s="202"/>
      <c r="E25" s="203" t="s">
        <v>10</v>
      </c>
      <c r="F25" s="204"/>
      <c r="G25" s="125"/>
      <c r="H25" s="126"/>
    </row>
    <row r="26" spans="1:8" ht="22.9" customHeight="1">
      <c r="A26" s="116"/>
      <c r="B26" s="124"/>
      <c r="C26" s="201" t="s">
        <v>21</v>
      </c>
      <c r="D26" s="202"/>
      <c r="E26" s="205" t="s">
        <v>22</v>
      </c>
      <c r="F26" s="206"/>
      <c r="G26" s="125"/>
      <c r="H26" s="126"/>
    </row>
    <row r="27" spans="1:8" ht="69.75" customHeight="1">
      <c r="A27" s="116"/>
      <c r="B27" s="124"/>
      <c r="C27" s="192" t="s">
        <v>23</v>
      </c>
      <c r="D27" s="200"/>
      <c r="E27" s="193" t="s">
        <v>24</v>
      </c>
      <c r="F27" s="194"/>
      <c r="G27" s="125"/>
      <c r="H27" s="127"/>
    </row>
    <row r="28" spans="1:8" ht="34.5" customHeight="1">
      <c r="B28" s="128"/>
      <c r="C28" s="199" t="s">
        <v>25</v>
      </c>
      <c r="D28" s="200"/>
      <c r="E28" s="193" t="s">
        <v>26</v>
      </c>
      <c r="F28" s="194"/>
      <c r="G28" s="125"/>
      <c r="H28" s="127"/>
    </row>
    <row r="29" spans="1:8" ht="27.75" customHeight="1">
      <c r="B29" s="128"/>
      <c r="C29" s="199" t="s">
        <v>27</v>
      </c>
      <c r="D29" s="200"/>
      <c r="E29" s="193" t="s">
        <v>28</v>
      </c>
      <c r="F29" s="194"/>
      <c r="G29" s="125"/>
      <c r="H29" s="127"/>
    </row>
    <row r="30" spans="1:8" ht="28.5" customHeight="1">
      <c r="B30" s="128"/>
      <c r="C30" s="199" t="s">
        <v>29</v>
      </c>
      <c r="D30" s="200"/>
      <c r="E30" s="193" t="s">
        <v>30</v>
      </c>
      <c r="F30" s="194"/>
      <c r="G30" s="125"/>
      <c r="H30" s="127"/>
    </row>
    <row r="31" spans="1:8" ht="72.75" customHeight="1">
      <c r="B31" s="128"/>
      <c r="C31" s="199" t="s">
        <v>31</v>
      </c>
      <c r="D31" s="200"/>
      <c r="E31" s="193" t="s">
        <v>32</v>
      </c>
      <c r="F31" s="194"/>
      <c r="G31" s="125"/>
      <c r="H31" s="127"/>
    </row>
    <row r="32" spans="1:8" ht="64.5" customHeight="1">
      <c r="B32" s="128"/>
      <c r="C32" s="199" t="s">
        <v>33</v>
      </c>
      <c r="D32" s="200"/>
      <c r="E32" s="193" t="s">
        <v>34</v>
      </c>
      <c r="F32" s="194"/>
      <c r="G32" s="125"/>
      <c r="H32" s="127"/>
    </row>
    <row r="33" spans="2:8" ht="71.25" customHeight="1">
      <c r="B33" s="128"/>
      <c r="C33" s="191" t="s">
        <v>35</v>
      </c>
      <c r="D33" s="192"/>
      <c r="E33" s="193" t="s">
        <v>36</v>
      </c>
      <c r="F33" s="194"/>
      <c r="G33" s="125"/>
      <c r="H33" s="127"/>
    </row>
    <row r="34" spans="2:8" ht="55.5" customHeight="1">
      <c r="B34" s="128"/>
      <c r="C34" s="191" t="s">
        <v>37</v>
      </c>
      <c r="D34" s="192"/>
      <c r="E34" s="193" t="s">
        <v>38</v>
      </c>
      <c r="F34" s="194"/>
      <c r="G34" s="125"/>
      <c r="H34" s="127"/>
    </row>
    <row r="35" spans="2:8" ht="42" customHeight="1">
      <c r="B35" s="128"/>
      <c r="C35" s="191" t="s">
        <v>39</v>
      </c>
      <c r="D35" s="192"/>
      <c r="E35" s="193" t="s">
        <v>40</v>
      </c>
      <c r="F35" s="194"/>
      <c r="G35" s="125"/>
      <c r="H35" s="127"/>
    </row>
    <row r="36" spans="2:8" ht="59.25" customHeight="1">
      <c r="B36" s="128"/>
      <c r="C36" s="191" t="s">
        <v>41</v>
      </c>
      <c r="D36" s="192"/>
      <c r="E36" s="193" t="s">
        <v>42</v>
      </c>
      <c r="F36" s="194"/>
      <c r="G36" s="125"/>
      <c r="H36" s="127"/>
    </row>
    <row r="37" spans="2:8" ht="23.25" customHeight="1">
      <c r="B37" s="128"/>
      <c r="C37" s="191" t="s">
        <v>43</v>
      </c>
      <c r="D37" s="192"/>
      <c r="E37" s="193" t="s">
        <v>44</v>
      </c>
      <c r="F37" s="194"/>
      <c r="G37" s="125"/>
      <c r="H37" s="127"/>
    </row>
    <row r="38" spans="2:8" ht="30.75" customHeight="1">
      <c r="B38" s="128"/>
      <c r="C38" s="191" t="s">
        <v>45</v>
      </c>
      <c r="D38" s="192"/>
      <c r="E38" s="193" t="s">
        <v>46</v>
      </c>
      <c r="F38" s="194"/>
      <c r="G38" s="125"/>
      <c r="H38" s="127"/>
    </row>
    <row r="39" spans="2:8" ht="35.25" customHeight="1">
      <c r="B39" s="128"/>
      <c r="C39" s="191" t="s">
        <v>45</v>
      </c>
      <c r="D39" s="192"/>
      <c r="E39" s="193" t="s">
        <v>46</v>
      </c>
      <c r="F39" s="194"/>
      <c r="G39" s="125"/>
      <c r="H39" s="127"/>
    </row>
    <row r="40" spans="2:8" ht="33" customHeight="1">
      <c r="B40" s="128"/>
      <c r="C40" s="191" t="s">
        <v>47</v>
      </c>
      <c r="D40" s="192"/>
      <c r="E40" s="193" t="s">
        <v>48</v>
      </c>
      <c r="F40" s="194"/>
      <c r="G40" s="125"/>
      <c r="H40" s="127"/>
    </row>
    <row r="41" spans="2:8" ht="30" customHeight="1">
      <c r="B41" s="128"/>
      <c r="C41" s="191" t="s">
        <v>49</v>
      </c>
      <c r="D41" s="192"/>
      <c r="E41" s="193" t="s">
        <v>50</v>
      </c>
      <c r="F41" s="194"/>
      <c r="G41" s="125"/>
      <c r="H41" s="127"/>
    </row>
    <row r="42" spans="2:8" ht="35.25" customHeight="1">
      <c r="B42" s="128"/>
      <c r="C42" s="191" t="s">
        <v>51</v>
      </c>
      <c r="D42" s="192"/>
      <c r="E42" s="193" t="s">
        <v>52</v>
      </c>
      <c r="F42" s="194"/>
      <c r="G42" s="125"/>
      <c r="H42" s="127"/>
    </row>
    <row r="43" spans="2:8" ht="31.5" customHeight="1">
      <c r="B43" s="128"/>
      <c r="C43" s="191" t="s">
        <v>53</v>
      </c>
      <c r="D43" s="192"/>
      <c r="E43" s="193" t="s">
        <v>54</v>
      </c>
      <c r="F43" s="194"/>
      <c r="G43" s="125"/>
      <c r="H43" s="127"/>
    </row>
    <row r="44" spans="2:8" ht="54" customHeight="1">
      <c r="B44" s="128"/>
      <c r="C44" s="191" t="s">
        <v>55</v>
      </c>
      <c r="D44" s="192"/>
      <c r="E44" s="193" t="s">
        <v>56</v>
      </c>
      <c r="F44" s="194"/>
      <c r="G44" s="125"/>
      <c r="H44" s="127"/>
    </row>
    <row r="45" spans="2:8" ht="59.25" customHeight="1">
      <c r="B45" s="128"/>
      <c r="C45" s="191" t="s">
        <v>57</v>
      </c>
      <c r="D45" s="192"/>
      <c r="E45" s="193" t="s">
        <v>58</v>
      </c>
      <c r="F45" s="194"/>
      <c r="G45" s="125"/>
      <c r="H45" s="127"/>
    </row>
    <row r="46" spans="2:8" ht="84" customHeight="1">
      <c r="B46" s="128"/>
      <c r="C46" s="191" t="s">
        <v>59</v>
      </c>
      <c r="D46" s="192"/>
      <c r="E46" s="193" t="s">
        <v>60</v>
      </c>
      <c r="F46" s="194"/>
      <c r="G46" s="125"/>
      <c r="H46" s="127"/>
    </row>
    <row r="47" spans="2:8" ht="82.5" customHeight="1">
      <c r="B47" s="128"/>
      <c r="C47" s="191" t="s">
        <v>61</v>
      </c>
      <c r="D47" s="192"/>
      <c r="E47" s="193" t="s">
        <v>62</v>
      </c>
      <c r="F47" s="194"/>
      <c r="G47" s="125"/>
      <c r="H47" s="127"/>
    </row>
    <row r="48" spans="2:8" ht="46.5" customHeight="1" thickBot="1">
      <c r="B48" s="128"/>
      <c r="C48" s="195"/>
      <c r="D48" s="196"/>
      <c r="E48" s="197"/>
      <c r="F48" s="198"/>
      <c r="G48" s="125"/>
      <c r="H48" s="127"/>
    </row>
    <row r="49" spans="2:8" ht="6.75" customHeight="1" thickTop="1">
      <c r="B49" s="128"/>
      <c r="C49" s="129"/>
      <c r="D49" s="129"/>
      <c r="E49" s="130"/>
      <c r="F49" s="130"/>
      <c r="G49" s="125"/>
      <c r="H49" s="127"/>
    </row>
    <row r="50" spans="2:8">
      <c r="B50" s="128"/>
      <c r="C50" s="131"/>
      <c r="D50" s="131"/>
      <c r="E50" s="131"/>
      <c r="F50" s="131"/>
      <c r="G50" s="125"/>
      <c r="H50" s="127"/>
    </row>
    <row r="51" spans="2:8" ht="21" customHeight="1">
      <c r="B51" s="132" t="s">
        <v>63</v>
      </c>
      <c r="C51" s="131"/>
      <c r="D51" s="131"/>
      <c r="E51" s="131"/>
      <c r="F51" s="131"/>
      <c r="G51" s="131"/>
      <c r="H51" s="133"/>
    </row>
    <row r="52" spans="2:8" ht="20.25" customHeight="1">
      <c r="B52" s="132" t="s">
        <v>64</v>
      </c>
      <c r="C52" s="131"/>
      <c r="D52" s="131"/>
      <c r="E52" s="131"/>
      <c r="F52" s="131"/>
      <c r="G52" s="131"/>
      <c r="H52" s="133"/>
    </row>
    <row r="53" spans="2:8" ht="20.25" customHeight="1">
      <c r="B53" s="132" t="s">
        <v>65</v>
      </c>
      <c r="C53" s="131"/>
      <c r="D53" s="131"/>
      <c r="E53" s="131"/>
      <c r="F53" s="131"/>
      <c r="G53" s="131"/>
      <c r="H53" s="133"/>
    </row>
    <row r="54" spans="2:8" ht="20.25" customHeight="1">
      <c r="B54" s="132" t="s">
        <v>66</v>
      </c>
      <c r="C54" s="131"/>
      <c r="D54" s="131"/>
      <c r="E54" s="131"/>
      <c r="F54" s="131"/>
      <c r="G54" s="131"/>
      <c r="H54" s="133"/>
    </row>
    <row r="55" spans="2:8" ht="14.65" customHeight="1">
      <c r="B55" s="132" t="s">
        <v>67</v>
      </c>
      <c r="C55" s="131"/>
      <c r="D55" s="131"/>
      <c r="E55" s="131"/>
      <c r="F55" s="131"/>
      <c r="G55" s="131"/>
      <c r="H55" s="133"/>
    </row>
    <row r="56" spans="2:8" ht="15.75" thickBot="1">
      <c r="B56" s="134"/>
      <c r="C56" s="135"/>
      <c r="D56" s="135"/>
      <c r="E56" s="135"/>
      <c r="F56" s="135"/>
      <c r="G56" s="135"/>
      <c r="H56" s="136"/>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8" customWidth="1"/>
    <col min="2" max="16384" width="11.42578125" style="8"/>
  </cols>
  <sheetData>
    <row r="3" spans="1:1">
      <c r="A3" s="9" t="s">
        <v>172</v>
      </c>
    </row>
    <row r="4" spans="1:1">
      <c r="A4" s="9" t="s">
        <v>184</v>
      </c>
    </row>
    <row r="5" spans="1:1">
      <c r="A5" s="9" t="s">
        <v>306</v>
      </c>
    </row>
    <row r="6" spans="1:1">
      <c r="A6" s="9" t="s">
        <v>308</v>
      </c>
    </row>
    <row r="7" spans="1:1">
      <c r="A7" s="9" t="s">
        <v>173</v>
      </c>
    </row>
    <row r="8" spans="1:1">
      <c r="A8" s="9" t="s">
        <v>174</v>
      </c>
    </row>
    <row r="9" spans="1:1">
      <c r="A9" s="9" t="s">
        <v>314</v>
      </c>
    </row>
    <row r="10" spans="1:1">
      <c r="A10" s="9" t="s">
        <v>175</v>
      </c>
    </row>
    <row r="11" spans="1:1">
      <c r="A11" s="9" t="s">
        <v>317</v>
      </c>
    </row>
    <row r="12" spans="1:1">
      <c r="A12" s="9" t="s">
        <v>335</v>
      </c>
    </row>
    <row r="13" spans="1:1">
      <c r="A13" s="9" t="s">
        <v>336</v>
      </c>
    </row>
    <row r="14" spans="1:1">
      <c r="A14" s="9" t="s">
        <v>337</v>
      </c>
    </row>
    <row r="16" spans="1:1">
      <c r="A16" s="9" t="s">
        <v>338</v>
      </c>
    </row>
    <row r="17" spans="1:1">
      <c r="A17" s="9" t="s">
        <v>323</v>
      </c>
    </row>
    <row r="18" spans="1:1">
      <c r="A18" s="9" t="s">
        <v>325</v>
      </c>
    </row>
    <row r="20" spans="1:1">
      <c r="A20" s="9" t="s">
        <v>328</v>
      </c>
    </row>
    <row r="21" spans="1:1">
      <c r="A21" s="9" t="s">
        <v>329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4"/>
  <sheetViews>
    <sheetView showGridLines="0" topLeftCell="A11" zoomScale="91" zoomScaleNormal="91" workbookViewId="0">
      <selection activeCell="B12" sqref="B12:C12"/>
    </sheetView>
  </sheetViews>
  <sheetFormatPr defaultColWidth="11.42578125" defaultRowHeight="15"/>
  <cols>
    <col min="1" max="1" width="7.5703125" customWidth="1"/>
    <col min="2" max="2" width="16.7109375" customWidth="1" collapsed="1"/>
    <col min="3" max="3" width="27.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37" t="s">
        <v>68</v>
      </c>
    </row>
    <row r="2" spans="2:52" ht="18" customHeight="1" thickBot="1">
      <c r="B2" s="305"/>
      <c r="C2" s="308" t="s">
        <v>69</v>
      </c>
      <c r="D2" s="309"/>
      <c r="E2" s="309"/>
      <c r="F2" s="138" t="s">
        <v>70</v>
      </c>
      <c r="AZ2" s="137" t="s">
        <v>71</v>
      </c>
    </row>
    <row r="3" spans="2:52" ht="18" customHeight="1" thickBot="1">
      <c r="B3" s="306"/>
      <c r="C3" s="310"/>
      <c r="D3" s="311"/>
      <c r="E3" s="311"/>
      <c r="F3" s="139" t="s">
        <v>72</v>
      </c>
      <c r="AZ3" s="137" t="s">
        <v>73</v>
      </c>
    </row>
    <row r="4" spans="2:52" ht="18" customHeight="1" thickBot="1">
      <c r="B4" s="306"/>
      <c r="C4" s="310"/>
      <c r="D4" s="311"/>
      <c r="E4" s="311"/>
      <c r="F4" s="139" t="s">
        <v>74</v>
      </c>
      <c r="AZ4" s="137" t="s">
        <v>75</v>
      </c>
    </row>
    <row r="5" spans="2:52" ht="18" customHeight="1" thickBot="1">
      <c r="B5" s="307"/>
      <c r="C5" s="312"/>
      <c r="D5" s="313"/>
      <c r="E5" s="313"/>
      <c r="F5" s="139" t="s">
        <v>76</v>
      </c>
      <c r="AZ5" s="140"/>
    </row>
    <row r="6" spans="2:52" ht="18" customHeight="1" thickBot="1">
      <c r="B6" s="141"/>
      <c r="C6" s="142"/>
      <c r="D6" s="142"/>
      <c r="E6" s="142"/>
      <c r="F6" s="143"/>
      <c r="AZ6" s="140"/>
    </row>
    <row r="7" spans="2:52" ht="33.4" customHeight="1">
      <c r="B7" s="144" t="s">
        <v>77</v>
      </c>
      <c r="C7" s="314" t="s">
        <v>78</v>
      </c>
      <c r="D7" s="315"/>
      <c r="E7" s="315"/>
      <c r="F7" s="316"/>
      <c r="AZ7" s="140"/>
    </row>
    <row r="8" spans="2:52" ht="66" customHeight="1" thickBot="1">
      <c r="B8" s="145" t="s">
        <v>79</v>
      </c>
      <c r="C8" s="317" t="s">
        <v>80</v>
      </c>
      <c r="D8" s="318"/>
      <c r="E8" s="318"/>
      <c r="F8" s="319"/>
      <c r="AZ8" s="140"/>
    </row>
    <row r="9" spans="2:52" ht="16.5" thickBot="1">
      <c r="B9" s="320"/>
      <c r="C9" s="320"/>
      <c r="D9" s="320"/>
      <c r="E9" s="320"/>
      <c r="F9" s="320"/>
    </row>
    <row r="10" spans="2:52" ht="15.6" customHeight="1">
      <c r="B10" s="321" t="s">
        <v>69</v>
      </c>
      <c r="C10" s="322"/>
      <c r="D10" s="322"/>
      <c r="E10" s="322"/>
      <c r="F10" s="323"/>
    </row>
    <row r="11" spans="2:52" ht="31.5">
      <c r="B11" s="324" t="s">
        <v>81</v>
      </c>
      <c r="C11" s="325"/>
      <c r="D11" s="190" t="s">
        <v>82</v>
      </c>
      <c r="E11" s="178" t="s">
        <v>83</v>
      </c>
      <c r="F11" s="146" t="s">
        <v>84</v>
      </c>
    </row>
    <row r="12" spans="2:52" ht="188.25" customHeight="1">
      <c r="B12" s="326" t="s">
        <v>85</v>
      </c>
      <c r="C12" s="327"/>
      <c r="D12" s="334" t="s">
        <v>86</v>
      </c>
      <c r="E12" s="335" t="s">
        <v>87</v>
      </c>
      <c r="F12" s="243" t="s">
        <v>88</v>
      </c>
    </row>
    <row r="13" spans="2:52" ht="126.75" customHeight="1">
      <c r="B13" s="332" t="s">
        <v>71</v>
      </c>
      <c r="C13" s="333"/>
      <c r="D13" s="333"/>
      <c r="E13" s="336"/>
      <c r="F13" s="244"/>
    </row>
    <row r="15" spans="2:52" ht="18">
      <c r="B15" s="328" t="s">
        <v>89</v>
      </c>
      <c r="C15" s="328"/>
      <c r="D15" s="328"/>
      <c r="E15" s="328"/>
      <c r="F15" s="328"/>
    </row>
    <row r="16" spans="2:52" ht="15.75">
      <c r="B16" s="147"/>
    </row>
    <row r="17" spans="2:6" ht="15.75" thickBot="1">
      <c r="B17" s="148"/>
    </row>
    <row r="18" spans="2:6" ht="16.5" thickBot="1">
      <c r="B18" s="329" t="s">
        <v>90</v>
      </c>
      <c r="C18" s="330"/>
      <c r="D18" s="331"/>
      <c r="E18" s="329" t="s">
        <v>91</v>
      </c>
      <c r="F18" s="331"/>
    </row>
    <row r="19" spans="2:6" ht="15" customHeight="1">
      <c r="B19" s="300" t="s">
        <v>92</v>
      </c>
      <c r="C19" s="301"/>
      <c r="D19" s="302"/>
      <c r="E19" s="303" t="s">
        <v>93</v>
      </c>
      <c r="F19" s="304"/>
    </row>
    <row r="20" spans="2:6" ht="15" customHeight="1">
      <c r="B20" s="297" t="s">
        <v>94</v>
      </c>
      <c r="C20" s="298"/>
      <c r="D20" s="299"/>
      <c r="E20" s="296" t="s">
        <v>95</v>
      </c>
      <c r="F20" s="252"/>
    </row>
    <row r="21" spans="2:6" ht="15" customHeight="1">
      <c r="B21" s="290" t="s">
        <v>96</v>
      </c>
      <c r="C21" s="291"/>
      <c r="D21" s="292"/>
      <c r="E21" s="296" t="s">
        <v>97</v>
      </c>
      <c r="F21" s="252"/>
    </row>
    <row r="22" spans="2:6" ht="15" customHeight="1">
      <c r="B22" s="290" t="s">
        <v>98</v>
      </c>
      <c r="C22" s="291"/>
      <c r="D22" s="292"/>
      <c r="E22" s="288" t="s">
        <v>99</v>
      </c>
      <c r="F22" s="289"/>
    </row>
    <row r="23" spans="2:6" ht="15" customHeight="1">
      <c r="B23" s="293" t="s">
        <v>100</v>
      </c>
      <c r="C23" s="294"/>
      <c r="D23" s="295"/>
      <c r="E23" s="287" t="s">
        <v>101</v>
      </c>
      <c r="F23" s="254"/>
    </row>
    <row r="24" spans="2:6" ht="15" customHeight="1">
      <c r="B24" s="293"/>
      <c r="C24" s="294"/>
      <c r="D24" s="295"/>
      <c r="E24" s="287" t="s">
        <v>102</v>
      </c>
      <c r="F24" s="254"/>
    </row>
    <row r="25" spans="2:6" ht="15" customHeight="1">
      <c r="B25" s="280"/>
      <c r="C25" s="281"/>
      <c r="D25" s="282"/>
      <c r="E25" s="296" t="s">
        <v>103</v>
      </c>
      <c r="F25" s="252"/>
    </row>
    <row r="26" spans="2:6" ht="15.75" customHeight="1">
      <c r="B26" s="253"/>
      <c r="C26" s="255"/>
      <c r="D26" s="254"/>
      <c r="E26" s="287" t="s">
        <v>104</v>
      </c>
      <c r="F26" s="254"/>
    </row>
    <row r="27" spans="2:6" ht="16.5">
      <c r="B27" s="280"/>
      <c r="C27" s="281"/>
      <c r="D27" s="282"/>
      <c r="E27" s="288" t="s">
        <v>105</v>
      </c>
      <c r="F27" s="289"/>
    </row>
    <row r="28" spans="2:6" ht="15" customHeight="1">
      <c r="B28" s="290"/>
      <c r="C28" s="291"/>
      <c r="D28" s="292"/>
      <c r="E28" s="283"/>
      <c r="F28" s="284"/>
    </row>
    <row r="29" spans="2:6" ht="15" customHeight="1">
      <c r="B29" s="280"/>
      <c r="C29" s="281"/>
      <c r="D29" s="282"/>
      <c r="E29" s="283"/>
      <c r="F29" s="284"/>
    </row>
    <row r="30" spans="2:6" ht="15" customHeight="1">
      <c r="B30" s="280"/>
      <c r="C30" s="281"/>
      <c r="D30" s="282"/>
      <c r="E30" s="283"/>
      <c r="F30" s="284"/>
    </row>
    <row r="31" spans="2:6" ht="15" customHeight="1">
      <c r="B31" s="280"/>
      <c r="C31" s="281"/>
      <c r="D31" s="282"/>
      <c r="E31" s="285"/>
      <c r="F31" s="286"/>
    </row>
    <row r="32" spans="2:6" ht="15" customHeight="1" thickBot="1">
      <c r="B32" s="266"/>
      <c r="C32" s="267"/>
      <c r="D32" s="268"/>
      <c r="E32" s="269"/>
      <c r="F32" s="270"/>
    </row>
    <row r="33" spans="2:6" ht="15" customHeight="1" thickBot="1">
      <c r="B33" s="271" t="s">
        <v>106</v>
      </c>
      <c r="C33" s="272"/>
      <c r="D33" s="272"/>
      <c r="E33" s="273" t="s">
        <v>107</v>
      </c>
      <c r="F33" s="274"/>
    </row>
    <row r="34" spans="2:6" ht="15.75" customHeight="1">
      <c r="B34" s="275" t="s">
        <v>108</v>
      </c>
      <c r="C34" s="276"/>
      <c r="D34" s="277"/>
      <c r="E34" s="278" t="s">
        <v>109</v>
      </c>
      <c r="F34" s="279"/>
    </row>
    <row r="35" spans="2:6" ht="16.5">
      <c r="B35" s="261" t="s">
        <v>110</v>
      </c>
      <c r="C35" s="263"/>
      <c r="D35" s="262"/>
      <c r="E35" s="253" t="s">
        <v>111</v>
      </c>
      <c r="F35" s="254"/>
    </row>
    <row r="36" spans="2:6" ht="16.5">
      <c r="B36" s="253" t="s">
        <v>112</v>
      </c>
      <c r="C36" s="255"/>
      <c r="D36" s="254"/>
      <c r="E36" s="250" t="s">
        <v>113</v>
      </c>
      <c r="F36" s="252"/>
    </row>
    <row r="37" spans="2:6" ht="16.5">
      <c r="B37" s="250" t="s">
        <v>114</v>
      </c>
      <c r="C37" s="251"/>
      <c r="D37" s="252"/>
      <c r="E37" s="264" t="s">
        <v>115</v>
      </c>
      <c r="F37" s="265"/>
    </row>
    <row r="38" spans="2:6" ht="16.5">
      <c r="B38" s="250" t="s">
        <v>116</v>
      </c>
      <c r="C38" s="251"/>
      <c r="D38" s="252"/>
      <c r="E38" s="261" t="s">
        <v>117</v>
      </c>
      <c r="F38" s="262"/>
    </row>
    <row r="39" spans="2:6" ht="16.5">
      <c r="B39" s="250" t="s">
        <v>118</v>
      </c>
      <c r="C39" s="251"/>
      <c r="D39" s="252"/>
      <c r="E39" s="250" t="s">
        <v>119</v>
      </c>
      <c r="F39" s="252"/>
    </row>
    <row r="40" spans="2:6" ht="16.5">
      <c r="B40" s="250" t="s">
        <v>120</v>
      </c>
      <c r="C40" s="251"/>
      <c r="D40" s="252"/>
      <c r="E40" s="253" t="s">
        <v>121</v>
      </c>
      <c r="F40" s="254"/>
    </row>
    <row r="41" spans="2:6" ht="16.5">
      <c r="B41" s="250" t="s">
        <v>122</v>
      </c>
      <c r="C41" s="251"/>
      <c r="D41" s="252"/>
      <c r="E41" s="253" t="s">
        <v>123</v>
      </c>
      <c r="F41" s="254"/>
    </row>
    <row r="42" spans="2:6" ht="33.75" customHeight="1">
      <c r="B42" s="253" t="s">
        <v>124</v>
      </c>
      <c r="C42" s="255"/>
      <c r="D42" s="254"/>
      <c r="E42" s="256" t="s">
        <v>125</v>
      </c>
      <c r="F42" s="257"/>
    </row>
    <row r="43" spans="2:6" ht="16.5">
      <c r="B43" s="258"/>
      <c r="C43" s="259"/>
      <c r="D43" s="260"/>
      <c r="E43" s="258"/>
      <c r="F43" s="260"/>
    </row>
    <row r="44" spans="2:6" ht="17.25" thickBot="1">
      <c r="B44" s="245"/>
      <c r="C44" s="246"/>
      <c r="D44" s="247"/>
      <c r="E44" s="248"/>
      <c r="F44" s="249"/>
    </row>
  </sheetData>
  <mergeCells count="67">
    <mergeCell ref="B19:D19"/>
    <mergeCell ref="E19:F19"/>
    <mergeCell ref="B2:B5"/>
    <mergeCell ref="C2:E5"/>
    <mergeCell ref="C7:F7"/>
    <mergeCell ref="C8:F8"/>
    <mergeCell ref="B9:F9"/>
    <mergeCell ref="B10:F10"/>
    <mergeCell ref="B11:C11"/>
    <mergeCell ref="B12:C12"/>
    <mergeCell ref="B15:F15"/>
    <mergeCell ref="B18:D18"/>
    <mergeCell ref="E18:F18"/>
    <mergeCell ref="B13:C13"/>
    <mergeCell ref="D12:D13"/>
    <mergeCell ref="E12:E13"/>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E35:F35"/>
    <mergeCell ref="B36:D36"/>
    <mergeCell ref="E36:F36"/>
    <mergeCell ref="B37:D37"/>
    <mergeCell ref="E37:F37"/>
    <mergeCell ref="F12:F13"/>
    <mergeCell ref="B44:D44"/>
    <mergeCell ref="E44:F44"/>
    <mergeCell ref="B41:D41"/>
    <mergeCell ref="E41:F41"/>
    <mergeCell ref="B42:D42"/>
    <mergeCell ref="E42:F42"/>
    <mergeCell ref="B43:D43"/>
    <mergeCell ref="E43:F43"/>
    <mergeCell ref="B38:D38"/>
    <mergeCell ref="E38:F38"/>
    <mergeCell ref="B39:D39"/>
    <mergeCell ref="E39:F39"/>
    <mergeCell ref="B40:D40"/>
    <mergeCell ref="E40:F40"/>
    <mergeCell ref="B35:D35"/>
  </mergeCells>
  <dataValidations count="1">
    <dataValidation type="list" allowBlank="1" showInputMessage="1" showErrorMessage="1" sqref="B12:B13 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6"/>
  <sheetViews>
    <sheetView tabSelected="1" topLeftCell="A67" zoomScale="80" zoomScaleNormal="80" workbookViewId="0">
      <selection activeCell="A56" sqref="A56:XFD73"/>
    </sheetView>
  </sheetViews>
  <sheetFormatPr defaultColWidth="11.42578125" defaultRowHeight="16.5"/>
  <cols>
    <col min="1" max="1" width="4" style="2" bestFit="1" customWidth="1"/>
    <col min="2" max="2" width="14.140625" style="2" customWidth="1"/>
    <col min="3" max="3" width="13.140625" style="2" customWidth="1"/>
    <col min="4" max="4" width="20.28515625" style="2" customWidth="1"/>
    <col min="5" max="5" width="32.42578125" style="3" customWidth="1"/>
    <col min="6" max="6" width="19" style="2" customWidth="1"/>
    <col min="7" max="7" width="17.85546875" style="3" customWidth="1"/>
    <col min="8" max="8" width="16.5703125" style="3" customWidth="1"/>
    <col min="9" max="9" width="6.28515625" style="3" bestFit="1" customWidth="1"/>
    <col min="10" max="10" width="27.28515625" style="3" bestFit="1" customWidth="1"/>
    <col min="11" max="11" width="16.28515625" style="3" hidden="1" customWidth="1"/>
    <col min="12" max="12" width="17.5703125" style="3" customWidth="1"/>
    <col min="13" max="13" width="6.28515625" style="3" bestFit="1" customWidth="1"/>
    <col min="14" max="14" width="16" style="3" customWidth="1"/>
    <col min="15" max="15" width="5.85546875" style="3" customWidth="1"/>
    <col min="16" max="16" width="43.5703125" style="175"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1.5703125" style="1" customWidth="1"/>
    <col min="32" max="32" width="18.8554687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c r="A1" s="393"/>
      <c r="B1" s="394"/>
      <c r="C1" s="394"/>
      <c r="D1" s="395"/>
      <c r="E1" s="372" t="s">
        <v>126</v>
      </c>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4"/>
      <c r="AJ1" s="370" t="s">
        <v>127</v>
      </c>
      <c r="AK1" s="371"/>
    </row>
    <row r="2" spans="1:69" ht="15" customHeight="1">
      <c r="A2" s="396"/>
      <c r="B2" s="397"/>
      <c r="C2" s="397"/>
      <c r="D2" s="398"/>
      <c r="E2" s="375"/>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7"/>
      <c r="AJ2" s="370" t="s">
        <v>128</v>
      </c>
      <c r="AK2" s="371"/>
    </row>
    <row r="3" spans="1:69" ht="15" customHeight="1">
      <c r="A3" s="396"/>
      <c r="B3" s="397"/>
      <c r="C3" s="397"/>
      <c r="D3" s="398"/>
      <c r="E3" s="375"/>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7"/>
      <c r="AJ3" s="370" t="s">
        <v>129</v>
      </c>
      <c r="AK3" s="371"/>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c r="A4" s="399"/>
      <c r="B4" s="400"/>
      <c r="C4" s="400"/>
      <c r="D4" s="401"/>
      <c r="E4" s="378"/>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80"/>
      <c r="AJ4" s="370" t="s">
        <v>130</v>
      </c>
      <c r="AK4" s="371"/>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c r="A5" s="26"/>
      <c r="B5" s="27"/>
      <c r="C5" s="26"/>
      <c r="D5" s="26"/>
      <c r="E5" s="25"/>
      <c r="F5" s="26"/>
      <c r="G5" s="25"/>
      <c r="H5" s="25"/>
      <c r="I5" s="25"/>
      <c r="J5" s="25"/>
      <c r="K5" s="25"/>
      <c r="L5" s="25"/>
      <c r="M5" s="25"/>
      <c r="N5" s="25"/>
      <c r="O5" s="25"/>
      <c r="P5" s="174"/>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c r="A6" s="408" t="s">
        <v>131</v>
      </c>
      <c r="B6" s="409"/>
      <c r="C6" s="402" t="s">
        <v>78</v>
      </c>
      <c r="D6" s="403"/>
      <c r="E6" s="403"/>
      <c r="F6" s="403"/>
      <c r="G6" s="403"/>
      <c r="H6" s="403"/>
      <c r="I6" s="403"/>
      <c r="J6" s="403"/>
      <c r="K6" s="403"/>
      <c r="L6" s="403"/>
      <c r="M6" s="403"/>
      <c r="N6" s="404"/>
      <c r="O6" s="389"/>
      <c r="P6" s="389"/>
      <c r="Q6" s="389"/>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55.5" customHeight="1">
      <c r="A7" s="408" t="s">
        <v>132</v>
      </c>
      <c r="B7" s="409"/>
      <c r="C7" s="417" t="s">
        <v>133</v>
      </c>
      <c r="D7" s="418"/>
      <c r="E7" s="418"/>
      <c r="F7" s="418"/>
      <c r="G7" s="418"/>
      <c r="H7" s="418"/>
      <c r="I7" s="418"/>
      <c r="J7" s="418"/>
      <c r="K7" s="418"/>
      <c r="L7" s="418"/>
      <c r="M7" s="418"/>
      <c r="N7" s="419"/>
      <c r="O7" s="25"/>
      <c r="P7" s="174"/>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72.75" customHeight="1">
      <c r="A8" s="408" t="s">
        <v>134</v>
      </c>
      <c r="B8" s="409"/>
      <c r="C8" s="417" t="s">
        <v>135</v>
      </c>
      <c r="D8" s="418"/>
      <c r="E8" s="418"/>
      <c r="F8" s="418"/>
      <c r="G8" s="418"/>
      <c r="H8" s="418"/>
      <c r="I8" s="418"/>
      <c r="J8" s="418"/>
      <c r="K8" s="418"/>
      <c r="L8" s="418"/>
      <c r="M8" s="418"/>
      <c r="N8" s="419"/>
      <c r="O8" s="25"/>
      <c r="P8" s="174"/>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c r="A9" s="390" t="s">
        <v>136</v>
      </c>
      <c r="B9" s="391"/>
      <c r="C9" s="391"/>
      <c r="D9" s="391"/>
      <c r="E9" s="391"/>
      <c r="F9" s="391"/>
      <c r="G9" s="392"/>
      <c r="H9" s="390" t="s">
        <v>137</v>
      </c>
      <c r="I9" s="391"/>
      <c r="J9" s="391"/>
      <c r="K9" s="391"/>
      <c r="L9" s="391"/>
      <c r="M9" s="391"/>
      <c r="N9" s="392"/>
      <c r="O9" s="390" t="s">
        <v>138</v>
      </c>
      <c r="P9" s="391"/>
      <c r="Q9" s="391"/>
      <c r="R9" s="391"/>
      <c r="S9" s="391"/>
      <c r="T9" s="391"/>
      <c r="U9" s="391"/>
      <c r="V9" s="391"/>
      <c r="W9" s="392"/>
      <c r="X9" s="390" t="s">
        <v>139</v>
      </c>
      <c r="Y9" s="391"/>
      <c r="Z9" s="391"/>
      <c r="AA9" s="391"/>
      <c r="AB9" s="391"/>
      <c r="AC9" s="391"/>
      <c r="AD9" s="392"/>
      <c r="AE9" s="390" t="s">
        <v>140</v>
      </c>
      <c r="AF9" s="391"/>
      <c r="AG9" s="391"/>
      <c r="AH9" s="391"/>
      <c r="AI9" s="391"/>
      <c r="AJ9" s="391"/>
      <c r="AK9" s="392"/>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410" t="s">
        <v>141</v>
      </c>
      <c r="B10" s="413" t="s">
        <v>23</v>
      </c>
      <c r="C10" s="388" t="s">
        <v>25</v>
      </c>
      <c r="D10" s="388" t="s">
        <v>27</v>
      </c>
      <c r="E10" s="412" t="s">
        <v>29</v>
      </c>
      <c r="F10" s="387" t="s">
        <v>31</v>
      </c>
      <c r="G10" s="388" t="s">
        <v>142</v>
      </c>
      <c r="H10" s="442" t="s">
        <v>143</v>
      </c>
      <c r="I10" s="443" t="s">
        <v>144</v>
      </c>
      <c r="J10" s="387" t="s">
        <v>145</v>
      </c>
      <c r="K10" s="387" t="s">
        <v>146</v>
      </c>
      <c r="L10" s="445" t="s">
        <v>147</v>
      </c>
      <c r="M10" s="443" t="s">
        <v>144</v>
      </c>
      <c r="N10" s="388" t="s">
        <v>37</v>
      </c>
      <c r="O10" s="415" t="s">
        <v>148</v>
      </c>
      <c r="P10" s="414" t="s">
        <v>39</v>
      </c>
      <c r="Q10" s="387" t="s">
        <v>41</v>
      </c>
      <c r="R10" s="414" t="s">
        <v>149</v>
      </c>
      <c r="S10" s="414"/>
      <c r="T10" s="414"/>
      <c r="U10" s="414"/>
      <c r="V10" s="414"/>
      <c r="W10" s="414"/>
      <c r="X10" s="420" t="s">
        <v>150</v>
      </c>
      <c r="Y10" s="420" t="s">
        <v>151</v>
      </c>
      <c r="Z10" s="420" t="s">
        <v>144</v>
      </c>
      <c r="AA10" s="420" t="s">
        <v>152</v>
      </c>
      <c r="AB10" s="420" t="s">
        <v>144</v>
      </c>
      <c r="AC10" s="420" t="s">
        <v>153</v>
      </c>
      <c r="AD10" s="415" t="s">
        <v>57</v>
      </c>
      <c r="AE10" s="414" t="s">
        <v>140</v>
      </c>
      <c r="AF10" s="414" t="s">
        <v>154</v>
      </c>
      <c r="AG10" s="414" t="s">
        <v>155</v>
      </c>
      <c r="AH10" s="387" t="s">
        <v>156</v>
      </c>
      <c r="AI10" s="414" t="s">
        <v>157</v>
      </c>
      <c r="AJ10" s="414" t="s">
        <v>158</v>
      </c>
      <c r="AK10" s="414"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4" customFormat="1" ht="94.5" customHeight="1">
      <c r="A11" s="411"/>
      <c r="B11" s="413"/>
      <c r="C11" s="414"/>
      <c r="D11" s="414"/>
      <c r="E11" s="413"/>
      <c r="F11" s="388"/>
      <c r="G11" s="414"/>
      <c r="H11" s="388"/>
      <c r="I11" s="444"/>
      <c r="J11" s="388"/>
      <c r="K11" s="388"/>
      <c r="L11" s="444"/>
      <c r="M11" s="444"/>
      <c r="N11" s="414"/>
      <c r="O11" s="416"/>
      <c r="P11" s="414"/>
      <c r="Q11" s="388"/>
      <c r="R11" s="6" t="s">
        <v>159</v>
      </c>
      <c r="S11" s="6" t="s">
        <v>160</v>
      </c>
      <c r="T11" s="6" t="s">
        <v>161</v>
      </c>
      <c r="U11" s="6" t="s">
        <v>162</v>
      </c>
      <c r="V11" s="6" t="s">
        <v>163</v>
      </c>
      <c r="W11" s="6" t="s">
        <v>164</v>
      </c>
      <c r="X11" s="420"/>
      <c r="Y11" s="420"/>
      <c r="Z11" s="420"/>
      <c r="AA11" s="420"/>
      <c r="AB11" s="420"/>
      <c r="AC11" s="420"/>
      <c r="AD11" s="416"/>
      <c r="AE11" s="414"/>
      <c r="AF11" s="414"/>
      <c r="AG11" s="414"/>
      <c r="AH11" s="388"/>
      <c r="AI11" s="414"/>
      <c r="AJ11" s="414"/>
      <c r="AK11" s="41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4" customFormat="1" ht="153.75" customHeight="1">
      <c r="A12" s="337">
        <v>1</v>
      </c>
      <c r="B12" s="340" t="s">
        <v>165</v>
      </c>
      <c r="C12" s="340" t="s">
        <v>166</v>
      </c>
      <c r="D12" s="340" t="s">
        <v>167</v>
      </c>
      <c r="E12" s="343" t="s">
        <v>168</v>
      </c>
      <c r="F12" s="340" t="s">
        <v>169</v>
      </c>
      <c r="G12" s="346">
        <v>40</v>
      </c>
      <c r="H12" s="349" t="str">
        <f>IF(G12&lt;=0,"",IF(G12&lt;=2,"Muy Baja",IF(G12&lt;=24,"Baja",IF(G12&lt;=500,"Media",IF(G12&lt;=5000,"Alta","Muy Alta")))))</f>
        <v>Media</v>
      </c>
      <c r="I12" s="352">
        <f>IF(H12="","",IF(H12="Muy Baja",0.2,IF(H12="Baja",0.4,IF(H12="Media",0.6,IF(H12="Alta",0.8,IF(H12="Muy Alta",1,))))))</f>
        <v>0.6</v>
      </c>
      <c r="J12" s="436" t="s">
        <v>170</v>
      </c>
      <c r="K12" s="183"/>
      <c r="L12" s="349" t="str">
        <f>IF(OR(K14='Tabla Impacto'!$C$11,K14='Tabla Impacto'!$D$11),"Leve",IF(OR(K14='Tabla Impacto'!$C$12,K14='Tabla Impacto'!$D$12),"Menor",IF(OR(K14='Tabla Impacto'!$C$13,K14='Tabla Impacto'!$D$13),"Moderado",IF(OR(K14='Tabla Impacto'!$C$14,K14='Tabla Impacto'!$D$14),"Mayor",IF(OR(K14='Tabla Impacto'!$C$15,K14='Tabla Impacto'!$D$15),"Catastrófico","")))))</f>
        <v>Moderado</v>
      </c>
      <c r="M12" s="352">
        <f>IF(L12="","",IF(L12="Leve",0.2,IF(L12="Menor",0.4,IF(L12="Moderado",0.6,IF(L12="Mayor",0.8,IF(L12="Catastrófico",1,))))))</f>
        <v>0.6</v>
      </c>
      <c r="N12" s="43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37">
        <v>1</v>
      </c>
      <c r="P12" s="433" t="s">
        <v>171</v>
      </c>
      <c r="Q12" s="446" t="str">
        <f>IF(OR(R12="Preventivo",R12="Detectivo"),"Probabilidad",IF(R12="Correctivo","Impacto",""))</f>
        <v>Probabilidad</v>
      </c>
      <c r="R12" s="430" t="s">
        <v>172</v>
      </c>
      <c r="S12" s="430" t="s">
        <v>173</v>
      </c>
      <c r="T12" s="424" t="str">
        <f>IF(AND(R12="Preventivo",S12="Automático"),"50%",IF(AND(R12="Preventivo",S12="Manual"),"40%",IF(AND(R12="Detectivo",S12="Automático"),"40%",IF(AND(R12="Detectivo",S12="Manual"),"30%",IF(AND(R12="Correctivo",S12="Automático"),"35%",IF(AND(R12="Correctivo",S12="Manual"),"25%",""))))))</f>
        <v>40%</v>
      </c>
      <c r="U12" s="430" t="s">
        <v>174</v>
      </c>
      <c r="V12" s="430" t="s">
        <v>175</v>
      </c>
      <c r="W12" s="430" t="s">
        <v>176</v>
      </c>
      <c r="X12" s="186"/>
      <c r="Y12" s="421" t="str">
        <f>IFERROR(IF(X14="","",IF(X14&lt;=0.2,"Muy Baja",IF(X14&lt;=0.4,"Baja",IF(X14&lt;=0.6,"Media",IF(X14&lt;=0.8,"Alta","Muy Alta"))))),"")</f>
        <v>Baja</v>
      </c>
      <c r="Z12" s="424">
        <f>+X14</f>
        <v>0.36</v>
      </c>
      <c r="AA12" s="421" t="str">
        <f>IFERROR(IF(AB12="","",IF(AB12&lt;=0.2,"Leve",IF(AB12&lt;=0.4,"Menor",IF(AB12&lt;=0.6,"Moderado",IF(AB12&lt;=0.8,"Mayor","Catastrófico"))))),"")</f>
        <v>Moderado</v>
      </c>
      <c r="AB12" s="424">
        <f>IFERROR(IF(Q12="Impacto",(M12-(+M12*T12)),IF(Q12="Probabilidad",M12,"")),"")</f>
        <v>0.6</v>
      </c>
      <c r="AC12" s="42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430" t="s">
        <v>177</v>
      </c>
      <c r="AE12" s="187" t="s">
        <v>178</v>
      </c>
      <c r="AF12" s="187" t="s">
        <v>179</v>
      </c>
      <c r="AG12" s="188">
        <v>44408</v>
      </c>
      <c r="AH12" s="185"/>
      <c r="AI12" s="184"/>
      <c r="AJ12" s="184"/>
      <c r="AK12" s="18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row>
    <row r="13" spans="1:69" s="4" customFormat="1" ht="94.5" customHeight="1">
      <c r="A13" s="338"/>
      <c r="B13" s="341"/>
      <c r="C13" s="341"/>
      <c r="D13" s="341"/>
      <c r="E13" s="344"/>
      <c r="F13" s="341"/>
      <c r="G13" s="347"/>
      <c r="H13" s="350"/>
      <c r="I13" s="353"/>
      <c r="J13" s="437"/>
      <c r="K13" s="183"/>
      <c r="L13" s="350"/>
      <c r="M13" s="353"/>
      <c r="N13" s="440"/>
      <c r="O13" s="338"/>
      <c r="P13" s="434"/>
      <c r="Q13" s="447"/>
      <c r="R13" s="431"/>
      <c r="S13" s="431"/>
      <c r="T13" s="425"/>
      <c r="U13" s="431"/>
      <c r="V13" s="431"/>
      <c r="W13" s="431"/>
      <c r="X13" s="186"/>
      <c r="Y13" s="422"/>
      <c r="Z13" s="425"/>
      <c r="AA13" s="422"/>
      <c r="AB13" s="425"/>
      <c r="AC13" s="428"/>
      <c r="AD13" s="431"/>
      <c r="AE13" s="187" t="s">
        <v>180</v>
      </c>
      <c r="AF13" s="187" t="s">
        <v>181</v>
      </c>
      <c r="AG13" s="188">
        <v>44423</v>
      </c>
      <c r="AH13" s="185"/>
      <c r="AI13" s="184"/>
      <c r="AJ13" s="184"/>
      <c r="AK13" s="18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row>
    <row r="14" spans="1:69" s="3" customFormat="1" ht="72.75" customHeight="1">
      <c r="A14" s="338"/>
      <c r="B14" s="341"/>
      <c r="C14" s="341"/>
      <c r="D14" s="341"/>
      <c r="E14" s="344"/>
      <c r="F14" s="341"/>
      <c r="G14" s="347"/>
      <c r="H14" s="350"/>
      <c r="I14" s="353"/>
      <c r="J14" s="437"/>
      <c r="K14" s="352"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4" s="350"/>
      <c r="M14" s="353"/>
      <c r="N14" s="440"/>
      <c r="O14" s="339"/>
      <c r="P14" s="435"/>
      <c r="Q14" s="448"/>
      <c r="R14" s="432"/>
      <c r="S14" s="432"/>
      <c r="T14" s="426"/>
      <c r="U14" s="432"/>
      <c r="V14" s="432"/>
      <c r="W14" s="432"/>
      <c r="X14" s="151">
        <f>IFERROR(IF(Q12="Probabilidad",(I12-(+I12*T12)),IF(Q12="Impacto",I12,"")),"")</f>
        <v>0.36</v>
      </c>
      <c r="Y14" s="423"/>
      <c r="Z14" s="426"/>
      <c r="AA14" s="423"/>
      <c r="AB14" s="426"/>
      <c r="AC14" s="429"/>
      <c r="AD14" s="432"/>
      <c r="AE14" s="168" t="s">
        <v>182</v>
      </c>
      <c r="AF14" s="170" t="s">
        <v>181</v>
      </c>
      <c r="AG14" s="169">
        <v>44454</v>
      </c>
      <c r="AH14" s="169"/>
      <c r="AI14" s="155"/>
      <c r="AJ14" s="112"/>
      <c r="AK14" s="154"/>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row>
    <row r="15" spans="1:69" ht="122.25" customHeight="1">
      <c r="A15" s="338"/>
      <c r="B15" s="341"/>
      <c r="C15" s="341"/>
      <c r="D15" s="341"/>
      <c r="E15" s="344"/>
      <c r="F15" s="341"/>
      <c r="G15" s="347"/>
      <c r="H15" s="350"/>
      <c r="I15" s="353"/>
      <c r="J15" s="437"/>
      <c r="K15" s="353">
        <f>IF(NOT(ISERROR(MATCH(J15,_xlfn.ANCHORARRAY(E26),0))),I28&amp;"Por favor no seleccionar los criterios de impacto",J15)</f>
        <v>0</v>
      </c>
      <c r="L15" s="350"/>
      <c r="M15" s="353"/>
      <c r="N15" s="440"/>
      <c r="O15" s="5">
        <v>2</v>
      </c>
      <c r="P15" s="171" t="s">
        <v>183</v>
      </c>
      <c r="Q15" s="153" t="str">
        <f>IF(OR(R15="Preventivo",R15="Detectivo"),"Probabilidad",IF(R15="Correctivo","Impacto",""))</f>
        <v>Probabilidad</v>
      </c>
      <c r="R15" s="149" t="s">
        <v>184</v>
      </c>
      <c r="S15" s="149" t="s">
        <v>173</v>
      </c>
      <c r="T15" s="150" t="str">
        <f t="shared" ref="T15:T19" si="0">IF(AND(R15="Preventivo",S15="Automático"),"50%",IF(AND(R15="Preventivo",S15="Manual"),"40%",IF(AND(R15="Detectivo",S15="Automático"),"40%",IF(AND(R15="Detectivo",S15="Manual"),"30%",IF(AND(R15="Correctivo",S15="Automático"),"35%",IF(AND(R15="Correctivo",S15="Manual"),"25%",""))))))</f>
        <v>30%</v>
      </c>
      <c r="U15" s="149" t="s">
        <v>174</v>
      </c>
      <c r="V15" s="149" t="s">
        <v>175</v>
      </c>
      <c r="W15" s="149" t="s">
        <v>176</v>
      </c>
      <c r="X15" s="151">
        <f>IFERROR(IF(AND(Q12="Probabilidad",Q15="Probabilidad"),(Z12-(+Z12*T15)),IF(Q15="Probabilidad",(I12-(+I12*T15)),IF(Q15="Impacto",Z12,""))),"")</f>
        <v>0.252</v>
      </c>
      <c r="Y15" s="152" t="str">
        <f t="shared" ref="Y15:Y73" si="1">IFERROR(IF(X15="","",IF(X15&lt;=0.2,"Muy Baja",IF(X15&lt;=0.4,"Baja",IF(X15&lt;=0.6,"Media",IF(X15&lt;=0.8,"Alta","Muy Alta"))))),"")</f>
        <v>Baja</v>
      </c>
      <c r="Z15" s="157">
        <f t="shared" ref="Z15:Z19" si="2">+X15</f>
        <v>0.252</v>
      </c>
      <c r="AA15" s="152" t="str">
        <f t="shared" ref="AA15:AA73" si="3">IFERROR(IF(AB15="","",IF(AB15&lt;=0.2,"Leve",IF(AB15&lt;=0.4,"Menor",IF(AB15&lt;=0.6,"Moderado",IF(AB15&lt;=0.8,"Mayor","Catastrófico"))))),"")</f>
        <v>Moderado</v>
      </c>
      <c r="AB15" s="157">
        <f>IFERROR(IF(AND(Q12="Impacto",Q15="Impacto"),(AB12-(+AB12*T15)),IF(Q15="Impacto",(M12-(+M12*T15)),IF(Q15="Probabilidad",AB12,""))),"")</f>
        <v>0.6</v>
      </c>
      <c r="AC15" s="156" t="str">
        <f t="shared" ref="AC15:AC19" si="4">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Moderado</v>
      </c>
      <c r="AD15" s="189" t="s">
        <v>177</v>
      </c>
      <c r="AE15" s="168" t="s">
        <v>185</v>
      </c>
      <c r="AF15" s="168" t="s">
        <v>181</v>
      </c>
      <c r="AG15" s="169">
        <v>44409</v>
      </c>
      <c r="AH15" s="169"/>
      <c r="AI15" s="160"/>
      <c r="AJ15" s="108"/>
      <c r="AK15" s="159"/>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8" customHeight="1">
      <c r="A16" s="338"/>
      <c r="B16" s="341"/>
      <c r="C16" s="341"/>
      <c r="D16" s="341"/>
      <c r="E16" s="344"/>
      <c r="F16" s="341"/>
      <c r="G16" s="347"/>
      <c r="H16" s="350"/>
      <c r="I16" s="353"/>
      <c r="J16" s="437"/>
      <c r="K16" s="353">
        <f>IF(NOT(ISERROR(MATCH(J16,_xlfn.ANCHORARRAY(E27),0))),I29&amp;"Por favor no seleccionar los criterios de impacto",J16)</f>
        <v>0</v>
      </c>
      <c r="L16" s="350"/>
      <c r="M16" s="353"/>
      <c r="N16" s="440"/>
      <c r="O16" s="5">
        <v>3</v>
      </c>
      <c r="P16" s="172"/>
      <c r="Q16" s="100"/>
      <c r="R16" s="101"/>
      <c r="S16" s="101"/>
      <c r="T16" s="102"/>
      <c r="U16" s="111"/>
      <c r="V16" s="111"/>
      <c r="W16" s="111"/>
      <c r="X16" s="103"/>
      <c r="Y16" s="104"/>
      <c r="Z16" s="105"/>
      <c r="AA16" s="104"/>
      <c r="AB16" s="105"/>
      <c r="AC16" s="106"/>
      <c r="AD16" s="107"/>
      <c r="AE16" s="108"/>
      <c r="AF16" s="109"/>
      <c r="AG16" s="110"/>
      <c r="AH16" s="110"/>
      <c r="AI16" s="110"/>
      <c r="AJ16" s="108"/>
      <c r="AK16" s="109"/>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8" customHeight="1">
      <c r="A17" s="338"/>
      <c r="B17" s="341"/>
      <c r="C17" s="341"/>
      <c r="D17" s="341"/>
      <c r="E17" s="344"/>
      <c r="F17" s="341"/>
      <c r="G17" s="347"/>
      <c r="H17" s="350"/>
      <c r="I17" s="353"/>
      <c r="J17" s="437"/>
      <c r="K17" s="353">
        <f>IF(NOT(ISERROR(MATCH(J17,_xlfn.ANCHORARRAY(E28),0))),I30&amp;"Por favor no seleccionar los criterios de impacto",J17)</f>
        <v>0</v>
      </c>
      <c r="L17" s="350"/>
      <c r="M17" s="353"/>
      <c r="N17" s="440"/>
      <c r="O17" s="5">
        <v>4</v>
      </c>
      <c r="P17" s="171"/>
      <c r="Q17" s="100"/>
      <c r="R17" s="101"/>
      <c r="S17" s="101"/>
      <c r="T17" s="102"/>
      <c r="U17" s="101"/>
      <c r="V17" s="101"/>
      <c r="W17" s="101"/>
      <c r="X17" s="103"/>
      <c r="Y17" s="104"/>
      <c r="Z17" s="105"/>
      <c r="AA17" s="104"/>
      <c r="AB17" s="105"/>
      <c r="AC17" s="106"/>
      <c r="AD17" s="107"/>
      <c r="AE17" s="108"/>
      <c r="AF17" s="109"/>
      <c r="AG17" s="110"/>
      <c r="AH17" s="110"/>
      <c r="AI17" s="110"/>
      <c r="AJ17" s="108"/>
      <c r="AK17" s="109"/>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8" customHeight="1">
      <c r="A18" s="338"/>
      <c r="B18" s="341"/>
      <c r="C18" s="341"/>
      <c r="D18" s="341"/>
      <c r="E18" s="344"/>
      <c r="F18" s="341"/>
      <c r="G18" s="347"/>
      <c r="H18" s="350"/>
      <c r="I18" s="353"/>
      <c r="J18" s="437"/>
      <c r="K18" s="353">
        <f>IF(NOT(ISERROR(MATCH(J18,_xlfn.ANCHORARRAY(E29),0))),I31&amp;"Por favor no seleccionar los criterios de impacto",J18)</f>
        <v>0</v>
      </c>
      <c r="L18" s="350"/>
      <c r="M18" s="353"/>
      <c r="N18" s="440"/>
      <c r="O18" s="5">
        <v>5</v>
      </c>
      <c r="P18" s="171"/>
      <c r="Q18" s="100" t="str">
        <f t="shared" ref="Q18:Q19" si="5">IF(OR(R18="Preventivo",R18="Detectivo"),"Probabilidad",IF(R18="Correctivo","Impacto",""))</f>
        <v/>
      </c>
      <c r="R18" s="101"/>
      <c r="S18" s="101"/>
      <c r="T18" s="102" t="str">
        <f t="shared" si="0"/>
        <v/>
      </c>
      <c r="U18" s="101"/>
      <c r="V18" s="101"/>
      <c r="W18" s="101"/>
      <c r="X18" s="103" t="str">
        <f t="shared" ref="X18:X19" si="6">IFERROR(IF(AND(Q17="Probabilidad",Q18="Probabilidad"),(Z17-(+Z17*T18)),IF(AND(Q17="Impacto",Q18="Probabilidad"),(Z16-(+Z16*T18)),IF(Q18="Impacto",Z17,""))),"")</f>
        <v/>
      </c>
      <c r="Y18" s="104" t="str">
        <f t="shared" si="1"/>
        <v/>
      </c>
      <c r="Z18" s="105" t="str">
        <f t="shared" si="2"/>
        <v/>
      </c>
      <c r="AA18" s="104" t="str">
        <f t="shared" si="3"/>
        <v/>
      </c>
      <c r="AB18" s="105" t="str">
        <f t="shared" ref="AB18:AB19" si="7">IFERROR(IF(AND(Q17="Impacto",Q18="Impacto"),(AB17-(+AB17*T18)),IF(AND(Q17="Probabilidad",Q18="Impacto"),(AB16-(+AB16*T18)),IF(Q18="Probabilidad",AB17,""))),"")</f>
        <v/>
      </c>
      <c r="AC18" s="106" t="str">
        <f t="shared" si="4"/>
        <v/>
      </c>
      <c r="AD18" s="107"/>
      <c r="AE18" s="108"/>
      <c r="AF18" s="109"/>
      <c r="AG18" s="110"/>
      <c r="AH18" s="110"/>
      <c r="AI18" s="110"/>
      <c r="AJ18" s="108"/>
      <c r="AK18" s="109"/>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121.5" customHeight="1">
      <c r="A19" s="339"/>
      <c r="B19" s="342"/>
      <c r="C19" s="342"/>
      <c r="D19" s="342"/>
      <c r="E19" s="345"/>
      <c r="F19" s="342"/>
      <c r="G19" s="348"/>
      <c r="H19" s="351"/>
      <c r="I19" s="354"/>
      <c r="J19" s="438"/>
      <c r="K19" s="354">
        <f>IF(NOT(ISERROR(MATCH(J19,_xlfn.ANCHORARRAY(E30),0))),I32&amp;"Por favor no seleccionar los criterios de impacto",J19)</f>
        <v>0</v>
      </c>
      <c r="L19" s="351"/>
      <c r="M19" s="354"/>
      <c r="N19" s="441"/>
      <c r="O19" s="5">
        <v>6</v>
      </c>
      <c r="P19" s="171"/>
      <c r="Q19" s="100" t="str">
        <f t="shared" si="5"/>
        <v/>
      </c>
      <c r="R19" s="101"/>
      <c r="S19" s="101"/>
      <c r="T19" s="102" t="str">
        <f t="shared" si="0"/>
        <v/>
      </c>
      <c r="U19" s="101"/>
      <c r="V19" s="101"/>
      <c r="W19" s="101"/>
      <c r="X19" s="103" t="str">
        <f t="shared" si="6"/>
        <v/>
      </c>
      <c r="Y19" s="104" t="str">
        <f t="shared" si="1"/>
        <v/>
      </c>
      <c r="Z19" s="105" t="str">
        <f t="shared" si="2"/>
        <v/>
      </c>
      <c r="AA19" s="104" t="str">
        <f t="shared" si="3"/>
        <v/>
      </c>
      <c r="AB19" s="105" t="str">
        <f t="shared" si="7"/>
        <v/>
      </c>
      <c r="AC19" s="106" t="str">
        <f t="shared" si="4"/>
        <v/>
      </c>
      <c r="AD19" s="107"/>
      <c r="AE19" s="108"/>
      <c r="AF19" s="109"/>
      <c r="AG19" s="110"/>
      <c r="AH19" s="110"/>
      <c r="AI19" s="110"/>
      <c r="AJ19" s="108"/>
      <c r="AK19" s="109"/>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81.75" customHeight="1">
      <c r="A20" s="337">
        <v>2</v>
      </c>
      <c r="B20" s="355" t="s">
        <v>186</v>
      </c>
      <c r="C20" s="355" t="s">
        <v>187</v>
      </c>
      <c r="D20" s="355" t="s">
        <v>188</v>
      </c>
      <c r="E20" s="358" t="s">
        <v>189</v>
      </c>
      <c r="F20" s="355" t="s">
        <v>190</v>
      </c>
      <c r="G20" s="361">
        <v>30</v>
      </c>
      <c r="H20" s="364" t="str">
        <f>IF(G20&lt;=0,"",IF(G20&lt;=2,"Muy Baja",IF(G20&lt;=24,"Baja",IF(G20&lt;=500,"Media",IF(G20&lt;=5000,"Alta","Muy Alta")))))</f>
        <v>Media</v>
      </c>
      <c r="I20" s="367">
        <f>IF(H20="","",IF(H20="Muy Baja",0.2,IF(H20="Baja",0.4,IF(H20="Media",0.6,IF(H20="Alta",0.8,IF(H20="Muy Alta",1,))))))</f>
        <v>0.6</v>
      </c>
      <c r="J20" s="381" t="s">
        <v>191</v>
      </c>
      <c r="K20" s="367" t="str">
        <f>IF(NOT(ISERROR(MATCH(J20,'Tabla Impacto'!$B$221:$B$223,0))),'Tabla Impacto'!$F$223&amp;"Por favor no seleccionar los criterios de impacto(Afectación Económica o presupuestal y Pérdida Reputacional)",J20)</f>
        <v xml:space="preserve">     El riesgo afecta la imagen de de la entidad con efecto publicitario sostenido a nivel de sector administrativo, nivel departamental o municipal</v>
      </c>
      <c r="L20" s="364" t="str">
        <f>IF(OR(K20='Tabla Impacto'!$C$11,K20='Tabla Impacto'!$D$11),"Leve",IF(OR(K20='Tabla Impacto'!$C$12,K20='Tabla Impacto'!$D$12),"Menor",IF(OR(K20='Tabla Impacto'!$C$13,K20='Tabla Impacto'!$D$13),"Moderado",IF(OR(K20='Tabla Impacto'!$C$14,K20='Tabla Impacto'!$D$14),"Mayor",IF(OR(K20='Tabla Impacto'!$C$15,K20='Tabla Impacto'!$D$15),"Catastrófico","")))))</f>
        <v>Mayor</v>
      </c>
      <c r="M20" s="367">
        <f>IF(L20="","",IF(L20="Leve",0.2,IF(L20="Menor",0.4,IF(L20="Moderado",0.6,IF(L20="Mayor",0.8,IF(L20="Catastrófico",1,))))))</f>
        <v>0.8</v>
      </c>
      <c r="N20" s="384"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Alto</v>
      </c>
      <c r="O20" s="5">
        <v>1</v>
      </c>
      <c r="P20" s="171" t="s">
        <v>192</v>
      </c>
      <c r="Q20" s="153" t="str">
        <f>IF(OR(R20="Preventivo",R20="Detectivo"),"Probabilidad",IF(R20="Correctivo","Impacto",""))</f>
        <v>Probabilidad</v>
      </c>
      <c r="R20" s="161" t="s">
        <v>172</v>
      </c>
      <c r="S20" s="161" t="s">
        <v>173</v>
      </c>
      <c r="T20" s="162" t="str">
        <f>IF(AND(R20="Preventivo",S20="Automático"),"50%",IF(AND(R20="Preventivo",S20="Manual"),"40%",IF(AND(R20="Detectivo",S20="Automático"),"40%",IF(AND(R20="Detectivo",S20="Manual"),"30%",IF(AND(R20="Correctivo",S20="Automático"),"35%",IF(AND(R20="Correctivo",S20="Manual"),"25%",""))))))</f>
        <v>40%</v>
      </c>
      <c r="U20" s="161" t="s">
        <v>174</v>
      </c>
      <c r="V20" s="161" t="s">
        <v>175</v>
      </c>
      <c r="W20" s="161" t="s">
        <v>176</v>
      </c>
      <c r="X20" s="151">
        <f>IFERROR(IF(Q20="Probabilidad",(I20-(+I20*T20)),IF(Q20="Impacto",I20,"")),"")</f>
        <v>0.36</v>
      </c>
      <c r="Y20" s="163" t="str">
        <f>IFERROR(IF(X20="","",IF(X20&lt;=0.2,"Muy Baja",IF(X20&lt;=0.4,"Baja",IF(X20&lt;=0.6,"Media",IF(X20&lt;=0.8,"Alta","Muy Alta"))))),"")</f>
        <v>Baja</v>
      </c>
      <c r="Z20" s="164">
        <f>+X20</f>
        <v>0.36</v>
      </c>
      <c r="AA20" s="163" t="str">
        <f>IFERROR(IF(AB20="","",IF(AB20&lt;=0.2,"Leve",IF(AB20&lt;=0.4,"Menor",IF(AB20&lt;=0.6,"Moderado",IF(AB20&lt;=0.8,"Mayor","Catastrófico"))))),"")</f>
        <v>Mayor</v>
      </c>
      <c r="AB20" s="164">
        <f>IFERROR(IF(Q20="Impacto",(M20-(+M20*T20)),IF(Q20="Probabilidad",M20,"")),"")</f>
        <v>0.8</v>
      </c>
      <c r="AC20" s="165"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Alto</v>
      </c>
      <c r="AD20" s="166" t="s">
        <v>177</v>
      </c>
      <c r="AE20" s="168" t="s">
        <v>193</v>
      </c>
      <c r="AF20" s="168" t="s">
        <v>181</v>
      </c>
      <c r="AG20" s="169">
        <v>44408</v>
      </c>
      <c r="AH20" s="169"/>
      <c r="AI20" s="110"/>
      <c r="AJ20" s="108"/>
      <c r="AK20" s="109"/>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94.5" customHeight="1">
      <c r="A21" s="338"/>
      <c r="B21" s="356"/>
      <c r="C21" s="356"/>
      <c r="D21" s="356"/>
      <c r="E21" s="359"/>
      <c r="F21" s="356"/>
      <c r="G21" s="362"/>
      <c r="H21" s="365"/>
      <c r="I21" s="368"/>
      <c r="J21" s="382"/>
      <c r="K21" s="368">
        <f>IF(NOT(ISERROR(MATCH(J21,_xlfn.ANCHORARRAY(E32),0))),I34&amp;"Por favor no seleccionar los criterios de impacto",J21)</f>
        <v>0</v>
      </c>
      <c r="L21" s="365"/>
      <c r="M21" s="368"/>
      <c r="N21" s="385"/>
      <c r="O21" s="5">
        <v>2</v>
      </c>
      <c r="P21" s="171" t="s">
        <v>194</v>
      </c>
      <c r="Q21" s="153" t="str">
        <f>IF(OR(R21="Preventivo",R21="Detectivo"),"Probabilidad",IF(R21="Correctivo","Impacto",""))</f>
        <v>Probabilidad</v>
      </c>
      <c r="R21" s="161" t="s">
        <v>172</v>
      </c>
      <c r="S21" s="161" t="s">
        <v>173</v>
      </c>
      <c r="T21" s="162" t="str">
        <f t="shared" ref="T21:T25" si="8">IF(AND(R21="Preventivo",S21="Automático"),"50%",IF(AND(R21="Preventivo",S21="Manual"),"40%",IF(AND(R21="Detectivo",S21="Automático"),"40%",IF(AND(R21="Detectivo",S21="Manual"),"30%",IF(AND(R21="Correctivo",S21="Automático"),"35%",IF(AND(R21="Correctivo",S21="Manual"),"25%",""))))))</f>
        <v>40%</v>
      </c>
      <c r="U21" s="161" t="s">
        <v>174</v>
      </c>
      <c r="V21" s="161" t="s">
        <v>175</v>
      </c>
      <c r="W21" s="161" t="s">
        <v>176</v>
      </c>
      <c r="X21" s="151">
        <f>IFERROR(IF(AND(Q20="Probabilidad",Q21="Probabilidad"),(Z20-(+Z20*T21)),IF(Q21="Probabilidad",(I20-(+I20*T21)),IF(Q21="Impacto",Z20,""))),"")</f>
        <v>0.216</v>
      </c>
      <c r="Y21" s="163" t="str">
        <f t="shared" si="1"/>
        <v>Baja</v>
      </c>
      <c r="Z21" s="164">
        <f t="shared" ref="Z21:Z25" si="9">+X21</f>
        <v>0.216</v>
      </c>
      <c r="AA21" s="163" t="str">
        <f t="shared" si="3"/>
        <v>Mayor</v>
      </c>
      <c r="AB21" s="164">
        <f>IFERROR(IF(AND(Q20="Impacto",Q21="Impacto"),(AB20-(+AB20*T21)),IF(Q21="Impacto",(M20-(+M20*T21)),IF(Q21="Probabilidad",AB20,""))),"")</f>
        <v>0.8</v>
      </c>
      <c r="AC21" s="165" t="str">
        <f t="shared" ref="AC21:AC22" si="10">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Alto</v>
      </c>
      <c r="AD21" s="166" t="s">
        <v>177</v>
      </c>
      <c r="AE21" s="168" t="s">
        <v>195</v>
      </c>
      <c r="AF21" s="168" t="s">
        <v>181</v>
      </c>
      <c r="AG21" s="169">
        <v>44408</v>
      </c>
      <c r="AH21" s="169"/>
      <c r="AI21" s="110"/>
      <c r="AJ21" s="108"/>
      <c r="AK21" s="109"/>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92.25" customHeight="1">
      <c r="A22" s="338"/>
      <c r="B22" s="356"/>
      <c r="C22" s="356"/>
      <c r="D22" s="356"/>
      <c r="E22" s="359"/>
      <c r="F22" s="356"/>
      <c r="G22" s="362"/>
      <c r="H22" s="365"/>
      <c r="I22" s="368"/>
      <c r="J22" s="382"/>
      <c r="K22" s="368">
        <f>IF(NOT(ISERROR(MATCH(J22,_xlfn.ANCHORARRAY(E33),0))),I35&amp;"Por favor no seleccionar los criterios de impacto",J22)</f>
        <v>0</v>
      </c>
      <c r="L22" s="365"/>
      <c r="M22" s="368"/>
      <c r="N22" s="385"/>
      <c r="O22" s="5">
        <v>3</v>
      </c>
      <c r="P22" s="173" t="s">
        <v>196</v>
      </c>
      <c r="Q22" s="153" t="str">
        <f>IF(OR(R22="Preventivo",R22="Detectivo"),"Probabilidad",IF(R22="Correctivo","Impacto",""))</f>
        <v>Probabilidad</v>
      </c>
      <c r="R22" s="161" t="s">
        <v>184</v>
      </c>
      <c r="S22" s="161" t="s">
        <v>173</v>
      </c>
      <c r="T22" s="162" t="str">
        <f t="shared" si="8"/>
        <v>30%</v>
      </c>
      <c r="U22" s="161" t="s">
        <v>174</v>
      </c>
      <c r="V22" s="161" t="s">
        <v>175</v>
      </c>
      <c r="W22" s="161" t="s">
        <v>176</v>
      </c>
      <c r="X22" s="151">
        <f>IFERROR(IF(AND(Q21="Probabilidad",Q22="Probabilidad"),(Z21-(+Z21*T22)),IF(AND(Q21="Impacto",Q22="Probabilidad"),(Z20-(+Z20*T22)),IF(Q22="Impacto",Z21,""))),"")</f>
        <v>0.1512</v>
      </c>
      <c r="Y22" s="163" t="str">
        <f t="shared" si="1"/>
        <v>Muy Baja</v>
      </c>
      <c r="Z22" s="164">
        <f t="shared" si="9"/>
        <v>0.1512</v>
      </c>
      <c r="AA22" s="163" t="str">
        <f t="shared" si="3"/>
        <v>Mayor</v>
      </c>
      <c r="AB22" s="164">
        <f>IFERROR(IF(AND(Q21="Impacto",Q22="Impacto"),(AB21-(+AB21*T22)),IF(AND(Q21="Probabilidad",Q22="Impacto"),(AB20-(+AB20*T22)),IF(Q22="Probabilidad",AB21,""))),"")</f>
        <v>0.8</v>
      </c>
      <c r="AC22" s="165" t="str">
        <f t="shared" si="10"/>
        <v>Alto</v>
      </c>
      <c r="AD22" s="166" t="s">
        <v>177</v>
      </c>
      <c r="AE22" s="168" t="s">
        <v>197</v>
      </c>
      <c r="AF22" s="170" t="s">
        <v>181</v>
      </c>
      <c r="AG22" s="169">
        <v>44423</v>
      </c>
      <c r="AH22" s="169"/>
      <c r="AI22" s="110"/>
      <c r="AJ22" s="108"/>
      <c r="AK22" s="109"/>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72.75" customHeight="1">
      <c r="A23" s="338"/>
      <c r="B23" s="356"/>
      <c r="C23" s="356"/>
      <c r="D23" s="356"/>
      <c r="E23" s="359"/>
      <c r="F23" s="356"/>
      <c r="G23" s="362"/>
      <c r="H23" s="365"/>
      <c r="I23" s="368"/>
      <c r="J23" s="382"/>
      <c r="K23" s="368">
        <f>IF(NOT(ISERROR(MATCH(J23,_xlfn.ANCHORARRAY(E34),0))),I36&amp;"Por favor no seleccionar los criterios de impacto",J23)</f>
        <v>0</v>
      </c>
      <c r="L23" s="365"/>
      <c r="M23" s="368"/>
      <c r="N23" s="385"/>
      <c r="O23" s="5">
        <v>4</v>
      </c>
      <c r="P23" s="171" t="s">
        <v>198</v>
      </c>
      <c r="Q23" s="153" t="str">
        <f t="shared" ref="Q23:Q25" si="11">IF(OR(R23="Preventivo",R23="Detectivo"),"Probabilidad",IF(R23="Correctivo","Impacto",""))</f>
        <v>Probabilidad</v>
      </c>
      <c r="R23" s="161" t="s">
        <v>172</v>
      </c>
      <c r="S23" s="161" t="s">
        <v>173</v>
      </c>
      <c r="T23" s="162" t="str">
        <f t="shared" si="8"/>
        <v>40%</v>
      </c>
      <c r="U23" s="161" t="s">
        <v>174</v>
      </c>
      <c r="V23" s="161" t="s">
        <v>175</v>
      </c>
      <c r="W23" s="161" t="s">
        <v>176</v>
      </c>
      <c r="X23" s="151">
        <f t="shared" ref="X23:X25" si="12">IFERROR(IF(AND(Q22="Probabilidad",Q23="Probabilidad"),(Z22-(+Z22*T23)),IF(AND(Q22="Impacto",Q23="Probabilidad"),(Z21-(+Z21*T23)),IF(Q23="Impacto",Z22,""))),"")</f>
        <v>9.0719999999999995E-2</v>
      </c>
      <c r="Y23" s="163" t="str">
        <f t="shared" si="1"/>
        <v>Muy Baja</v>
      </c>
      <c r="Z23" s="164">
        <f t="shared" si="9"/>
        <v>9.0719999999999995E-2</v>
      </c>
      <c r="AA23" s="163" t="str">
        <f t="shared" si="3"/>
        <v>Mayor</v>
      </c>
      <c r="AB23" s="164">
        <f t="shared" ref="AB23:AB25" si="13">IFERROR(IF(AND(Q22="Impacto",Q23="Impacto"),(AB22-(+AB22*T23)),IF(AND(Q22="Probabilidad",Q23="Impacto"),(AB21-(+AB21*T23)),IF(Q23="Probabilidad",AB22,""))),"")</f>
        <v>0.8</v>
      </c>
      <c r="AC23" s="165"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Alto</v>
      </c>
      <c r="AD23" s="166" t="s">
        <v>177</v>
      </c>
      <c r="AE23" s="108" t="s">
        <v>199</v>
      </c>
      <c r="AF23" s="159" t="s">
        <v>181</v>
      </c>
      <c r="AG23" s="160">
        <v>44408</v>
      </c>
      <c r="AH23" s="110"/>
      <c r="AI23" s="110"/>
      <c r="AJ23" s="108"/>
      <c r="AK23" s="109"/>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85.5" customHeight="1">
      <c r="A24" s="338"/>
      <c r="B24" s="356"/>
      <c r="C24" s="356"/>
      <c r="D24" s="356"/>
      <c r="E24" s="359"/>
      <c r="F24" s="356"/>
      <c r="G24" s="362"/>
      <c r="H24" s="365"/>
      <c r="I24" s="368"/>
      <c r="J24" s="382"/>
      <c r="K24" s="368">
        <f>IF(NOT(ISERROR(MATCH(J24,_xlfn.ANCHORARRAY(E35),0))),I37&amp;"Por favor no seleccionar los criterios de impacto",J24)</f>
        <v>0</v>
      </c>
      <c r="L24" s="365"/>
      <c r="M24" s="368"/>
      <c r="N24" s="385"/>
      <c r="O24" s="5">
        <v>5</v>
      </c>
      <c r="P24" s="171" t="s">
        <v>200</v>
      </c>
      <c r="Q24" s="153" t="str">
        <f t="shared" si="11"/>
        <v>Probabilidad</v>
      </c>
      <c r="R24" s="161" t="s">
        <v>172</v>
      </c>
      <c r="S24" s="161" t="s">
        <v>173</v>
      </c>
      <c r="T24" s="162" t="str">
        <f t="shared" si="8"/>
        <v>40%</v>
      </c>
      <c r="U24" s="161" t="s">
        <v>174</v>
      </c>
      <c r="V24" s="161" t="s">
        <v>175</v>
      </c>
      <c r="W24" s="161" t="s">
        <v>176</v>
      </c>
      <c r="X24" s="151">
        <f t="shared" si="12"/>
        <v>5.4431999999999994E-2</v>
      </c>
      <c r="Y24" s="163" t="str">
        <f t="shared" si="1"/>
        <v>Muy Baja</v>
      </c>
      <c r="Z24" s="164">
        <f t="shared" si="9"/>
        <v>5.4431999999999994E-2</v>
      </c>
      <c r="AA24" s="163" t="str">
        <f t="shared" si="3"/>
        <v>Mayor</v>
      </c>
      <c r="AB24" s="164">
        <f t="shared" si="13"/>
        <v>0.8</v>
      </c>
      <c r="AC24" s="165" t="str">
        <f t="shared" ref="AC24:AC25" si="14">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Alto</v>
      </c>
      <c r="AD24" s="166" t="s">
        <v>177</v>
      </c>
      <c r="AE24" s="108" t="s">
        <v>201</v>
      </c>
      <c r="AF24" s="159" t="s">
        <v>181</v>
      </c>
      <c r="AG24" s="160">
        <v>44423</v>
      </c>
      <c r="AH24" s="110"/>
      <c r="AI24" s="110"/>
      <c r="AJ24" s="108"/>
      <c r="AK24" s="109"/>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8" customHeight="1">
      <c r="A25" s="339"/>
      <c r="B25" s="357"/>
      <c r="C25" s="357"/>
      <c r="D25" s="357"/>
      <c r="E25" s="360"/>
      <c r="F25" s="357"/>
      <c r="G25" s="363"/>
      <c r="H25" s="366"/>
      <c r="I25" s="369"/>
      <c r="J25" s="383"/>
      <c r="K25" s="369">
        <f>IF(NOT(ISERROR(MATCH(J25,_xlfn.ANCHORARRAY(E36),0))),I38&amp;"Por favor no seleccionar los criterios de impacto",J25)</f>
        <v>0</v>
      </c>
      <c r="L25" s="366"/>
      <c r="M25" s="369"/>
      <c r="N25" s="386"/>
      <c r="O25" s="5">
        <v>6</v>
      </c>
      <c r="P25" s="171"/>
      <c r="Q25" s="100" t="str">
        <f t="shared" si="11"/>
        <v/>
      </c>
      <c r="R25" s="101"/>
      <c r="S25" s="101"/>
      <c r="T25" s="102" t="str">
        <f t="shared" si="8"/>
        <v/>
      </c>
      <c r="U25" s="101"/>
      <c r="V25" s="101"/>
      <c r="W25" s="101"/>
      <c r="X25" s="103" t="str">
        <f t="shared" si="12"/>
        <v/>
      </c>
      <c r="Y25" s="104" t="str">
        <f t="shared" si="1"/>
        <v/>
      </c>
      <c r="Z25" s="105" t="str">
        <f t="shared" si="9"/>
        <v/>
      </c>
      <c r="AA25" s="104" t="str">
        <f t="shared" si="3"/>
        <v/>
      </c>
      <c r="AB25" s="105" t="str">
        <f t="shared" si="13"/>
        <v/>
      </c>
      <c r="AC25" s="106" t="str">
        <f t="shared" si="14"/>
        <v/>
      </c>
      <c r="AD25" s="107"/>
      <c r="AE25" s="108"/>
      <c r="AF25" s="109"/>
      <c r="AG25" s="110"/>
      <c r="AH25" s="110"/>
      <c r="AI25" s="110"/>
      <c r="AJ25" s="108"/>
      <c r="AK25" s="109"/>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10.25" customHeight="1">
      <c r="A26" s="337">
        <v>3</v>
      </c>
      <c r="B26" s="355" t="s">
        <v>186</v>
      </c>
      <c r="C26" s="355" t="s">
        <v>202</v>
      </c>
      <c r="D26" s="355" t="s">
        <v>203</v>
      </c>
      <c r="E26" s="358" t="s">
        <v>204</v>
      </c>
      <c r="F26" s="355" t="s">
        <v>169</v>
      </c>
      <c r="G26" s="361">
        <v>80</v>
      </c>
      <c r="H26" s="364" t="str">
        <f>IF(G26&lt;=0,"",IF(G26&lt;=2,"Muy Baja",IF(G26&lt;=24,"Baja",IF(G26&lt;=500,"Media",IF(G26&lt;=5000,"Alta","Muy Alta")))))</f>
        <v>Media</v>
      </c>
      <c r="I26" s="367">
        <f>IF(H26="","",IF(H26="Muy Baja",0.2,IF(H26="Baja",0.4,IF(H26="Media",0.6,IF(H26="Alta",0.8,IF(H26="Muy Alta",1,))))))</f>
        <v>0.6</v>
      </c>
      <c r="J26" s="381" t="s">
        <v>205</v>
      </c>
      <c r="K26" s="367" t="str">
        <f>IF(NOT(ISERROR(MATCH(J26,'Tabla Impacto'!$B$221:$B$223,0))),'Tabla Impacto'!$F$223&amp;"Por favor no seleccionar los criterios de impacto(Afectación Económica o presupuestal y Pérdida Reputacional)",J26)</f>
        <v xml:space="preserve">     El riesgo afecta la imagen de la entidad internamente, de conocimiento general, nivel interno, de junta dircetiva y accionistas y/o de provedores</v>
      </c>
      <c r="L26" s="364" t="str">
        <f>IF(OR(K26='Tabla Impacto'!$C$11,K26='Tabla Impacto'!$D$11),"Leve",IF(OR(K26='Tabla Impacto'!$C$12,K26='Tabla Impacto'!$D$12),"Menor",IF(OR(K26='Tabla Impacto'!$C$13,K26='Tabla Impacto'!$D$13),"Moderado",IF(OR(K26='Tabla Impacto'!$C$14,K26='Tabla Impacto'!$D$14),"Mayor",IF(OR(K26='Tabla Impacto'!$C$15,K26='Tabla Impacto'!$D$15),"Catastrófico","")))))</f>
        <v>Menor</v>
      </c>
      <c r="M26" s="367">
        <f>IF(L26="","",IF(L26="Leve",0.2,IF(L26="Menor",0.4,IF(L26="Moderado",0.6,IF(L26="Mayor",0.8,IF(L26="Catastrófico",1,))))))</f>
        <v>0.4</v>
      </c>
      <c r="N26" s="384"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Moderado</v>
      </c>
      <c r="O26" s="5">
        <v>1</v>
      </c>
      <c r="P26" s="171" t="s">
        <v>206</v>
      </c>
      <c r="Q26" s="153" t="str">
        <f>IF(OR(R26="Preventivo",R26="Detectivo"),"Probabilidad",IF(R26="Correctivo","Impacto",""))</f>
        <v>Probabilidad</v>
      </c>
      <c r="R26" s="161" t="s">
        <v>172</v>
      </c>
      <c r="S26" s="161" t="s">
        <v>173</v>
      </c>
      <c r="T26" s="162" t="str">
        <f>IF(AND(R26="Preventivo",S26="Automático"),"50%",IF(AND(R26="Preventivo",S26="Manual"),"40%",IF(AND(R26="Detectivo",S26="Automático"),"40%",IF(AND(R26="Detectivo",S26="Manual"),"30%",IF(AND(R26="Correctivo",S26="Automático"),"35%",IF(AND(R26="Correctivo",S26="Manual"),"25%",""))))))</f>
        <v>40%</v>
      </c>
      <c r="U26" s="161" t="s">
        <v>174</v>
      </c>
      <c r="V26" s="161" t="s">
        <v>175</v>
      </c>
      <c r="W26" s="161" t="s">
        <v>176</v>
      </c>
      <c r="X26" s="151">
        <f>IFERROR(IF(Q26="Probabilidad",(I26-(+I26*T26)),IF(Q26="Impacto",I26,"")),"")</f>
        <v>0.36</v>
      </c>
      <c r="Y26" s="163" t="str">
        <f>IFERROR(IF(X26="","",IF(X26&lt;=0.2,"Muy Baja",IF(X26&lt;=0.4,"Baja",IF(X26&lt;=0.6,"Media",IF(X26&lt;=0.8,"Alta","Muy Alta"))))),"")</f>
        <v>Baja</v>
      </c>
      <c r="Z26" s="164">
        <f>+X26</f>
        <v>0.36</v>
      </c>
      <c r="AA26" s="163" t="str">
        <f>IFERROR(IF(AB26="","",IF(AB26&lt;=0.2,"Leve",IF(AB26&lt;=0.4,"Menor",IF(AB26&lt;=0.6,"Moderado",IF(AB26&lt;=0.8,"Mayor","Catastrófico"))))),"")</f>
        <v>Menor</v>
      </c>
      <c r="AB26" s="164">
        <f>IFERROR(IF(Q26="Impacto",(M26-(+M26*T26)),IF(Q26="Probabilidad",M26,"")),"")</f>
        <v>0.4</v>
      </c>
      <c r="AC26" s="165"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Moderado</v>
      </c>
      <c r="AD26" s="166" t="s">
        <v>177</v>
      </c>
      <c r="AE26" s="168" t="s">
        <v>207</v>
      </c>
      <c r="AF26" s="168" t="s">
        <v>181</v>
      </c>
      <c r="AG26" s="160">
        <v>44408</v>
      </c>
      <c r="AH26" s="110"/>
      <c r="AI26" s="110"/>
      <c r="AJ26" s="108"/>
      <c r="AK26" s="109"/>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8" customHeight="1">
      <c r="A27" s="338"/>
      <c r="B27" s="356"/>
      <c r="C27" s="356"/>
      <c r="D27" s="356"/>
      <c r="E27" s="359"/>
      <c r="F27" s="356"/>
      <c r="G27" s="362"/>
      <c r="H27" s="365"/>
      <c r="I27" s="368"/>
      <c r="J27" s="382"/>
      <c r="K27" s="368">
        <f>IF(NOT(ISERROR(MATCH(J27,_xlfn.ANCHORARRAY(E38),0))),I40&amp;"Por favor no seleccionar los criterios de impacto",J27)</f>
        <v>0</v>
      </c>
      <c r="L27" s="365"/>
      <c r="M27" s="368"/>
      <c r="N27" s="385"/>
      <c r="O27" s="5">
        <v>2</v>
      </c>
      <c r="P27" s="171"/>
      <c r="Q27" s="100" t="str">
        <f>IF(OR(R27="Preventivo",R27="Detectivo"),"Probabilidad",IF(R27="Correctivo","Impacto",""))</f>
        <v/>
      </c>
      <c r="R27" s="161"/>
      <c r="S27" s="161"/>
      <c r="T27" s="162" t="str">
        <f t="shared" ref="T27:T31" si="15">IF(AND(R27="Preventivo",S27="Automático"),"50%",IF(AND(R27="Preventivo",S27="Manual"),"40%",IF(AND(R27="Detectivo",S27="Automático"),"40%",IF(AND(R27="Detectivo",S27="Manual"),"30%",IF(AND(R27="Correctivo",S27="Automático"),"35%",IF(AND(R27="Correctivo",S27="Manual"),"25%",""))))))</f>
        <v/>
      </c>
      <c r="U27" s="161"/>
      <c r="V27" s="161"/>
      <c r="W27" s="161"/>
      <c r="X27" s="151" t="str">
        <f>IFERROR(IF(AND(Q26="Probabilidad",Q27="Probabilidad"),(Z26-(+Z26*T27)),IF(Q27="Probabilidad",(I26-(+I26*T27)),IF(Q27="Impacto",Z26,""))),"")</f>
        <v/>
      </c>
      <c r="Y27" s="163" t="str">
        <f t="shared" si="1"/>
        <v/>
      </c>
      <c r="Z27" s="164" t="str">
        <f t="shared" ref="Z27:Z31" si="16">+X27</f>
        <v/>
      </c>
      <c r="AA27" s="163" t="str">
        <f t="shared" si="3"/>
        <v/>
      </c>
      <c r="AB27" s="164" t="str">
        <f>IFERROR(IF(AND(Q26="Impacto",Q27="Impacto"),(AB26-(+AB26*T27)),IF(Q27="Impacto",(M26-(+M26*T27)),IF(Q27="Probabilidad",AB26,""))),"")</f>
        <v/>
      </c>
      <c r="AC27" s="165" t="str">
        <f t="shared" ref="AC27:AC28" si="17">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66"/>
      <c r="AE27" s="168"/>
      <c r="AF27" s="167"/>
      <c r="AG27" s="110"/>
      <c r="AH27" s="110"/>
      <c r="AI27" s="110"/>
      <c r="AJ27" s="108"/>
      <c r="AK27" s="109"/>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 customHeight="1">
      <c r="A28" s="338"/>
      <c r="B28" s="356"/>
      <c r="C28" s="356"/>
      <c r="D28" s="356"/>
      <c r="E28" s="359"/>
      <c r="F28" s="356"/>
      <c r="G28" s="362"/>
      <c r="H28" s="365"/>
      <c r="I28" s="368"/>
      <c r="J28" s="382"/>
      <c r="K28" s="368">
        <f>IF(NOT(ISERROR(MATCH(J28,_xlfn.ANCHORARRAY(E39),0))),I41&amp;"Por favor no seleccionar los criterios de impacto",J28)</f>
        <v>0</v>
      </c>
      <c r="L28" s="365"/>
      <c r="M28" s="368"/>
      <c r="N28" s="385"/>
      <c r="O28" s="5">
        <v>3</v>
      </c>
      <c r="P28" s="172"/>
      <c r="Q28" s="100" t="str">
        <f>IF(OR(R28="Preventivo",R28="Detectivo"),"Probabilidad",IF(R28="Correctivo","Impacto",""))</f>
        <v/>
      </c>
      <c r="R28" s="101"/>
      <c r="S28" s="101"/>
      <c r="T28" s="102" t="str">
        <f t="shared" si="15"/>
        <v/>
      </c>
      <c r="U28" s="101"/>
      <c r="V28" s="101"/>
      <c r="W28" s="101"/>
      <c r="X28" s="103" t="str">
        <f>IFERROR(IF(AND(Q27="Probabilidad",Q28="Probabilidad"),(Z27-(+Z27*T28)),IF(AND(Q27="Impacto",Q28="Probabilidad"),(Z26-(+Z26*T28)),IF(Q28="Impacto",Z27,""))),"")</f>
        <v/>
      </c>
      <c r="Y28" s="104" t="str">
        <f t="shared" si="1"/>
        <v/>
      </c>
      <c r="Z28" s="105" t="str">
        <f t="shared" si="16"/>
        <v/>
      </c>
      <c r="AA28" s="104" t="str">
        <f t="shared" si="3"/>
        <v/>
      </c>
      <c r="AB28" s="105" t="str">
        <f>IFERROR(IF(AND(Q27="Impacto",Q28="Impacto"),(AB27-(+AB27*T28)),IF(AND(Q27="Probabilidad",Q28="Impacto"),(AB26-(+AB26*T28)),IF(Q28="Probabilidad",AB27,""))),"")</f>
        <v/>
      </c>
      <c r="AC28" s="106" t="str">
        <f t="shared" si="17"/>
        <v/>
      </c>
      <c r="AD28" s="107"/>
      <c r="AE28" s="108"/>
      <c r="AF28" s="109"/>
      <c r="AG28" s="110"/>
      <c r="AH28" s="110"/>
      <c r="AI28" s="110"/>
      <c r="AJ28" s="108"/>
      <c r="AK28" s="109"/>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8" customHeight="1">
      <c r="A29" s="338"/>
      <c r="B29" s="356"/>
      <c r="C29" s="356"/>
      <c r="D29" s="356"/>
      <c r="E29" s="359"/>
      <c r="F29" s="356"/>
      <c r="G29" s="362"/>
      <c r="H29" s="365"/>
      <c r="I29" s="368"/>
      <c r="J29" s="382"/>
      <c r="K29" s="368">
        <f>IF(NOT(ISERROR(MATCH(J29,_xlfn.ANCHORARRAY(E40),0))),I42&amp;"Por favor no seleccionar los criterios de impacto",J29)</f>
        <v>0</v>
      </c>
      <c r="L29" s="365"/>
      <c r="M29" s="368"/>
      <c r="N29" s="385"/>
      <c r="O29" s="5">
        <v>4</v>
      </c>
      <c r="P29" s="171"/>
      <c r="Q29" s="100" t="str">
        <f t="shared" ref="Q29:Q31" si="18">IF(OR(R29="Preventivo",R29="Detectivo"),"Probabilidad",IF(R29="Correctivo","Impacto",""))</f>
        <v/>
      </c>
      <c r="R29" s="101"/>
      <c r="S29" s="101"/>
      <c r="T29" s="102" t="str">
        <f t="shared" si="15"/>
        <v/>
      </c>
      <c r="U29" s="101"/>
      <c r="V29" s="101"/>
      <c r="W29" s="101"/>
      <c r="X29" s="103" t="str">
        <f t="shared" ref="X29:X31" si="19">IFERROR(IF(AND(Q28="Probabilidad",Q29="Probabilidad"),(Z28-(+Z28*T29)),IF(AND(Q28="Impacto",Q29="Probabilidad"),(Z27-(+Z27*T29)),IF(Q29="Impacto",Z28,""))),"")</f>
        <v/>
      </c>
      <c r="Y29" s="104" t="str">
        <f t="shared" si="1"/>
        <v/>
      </c>
      <c r="Z29" s="105" t="str">
        <f t="shared" si="16"/>
        <v/>
      </c>
      <c r="AA29" s="104" t="str">
        <f t="shared" si="3"/>
        <v/>
      </c>
      <c r="AB29" s="105" t="str">
        <f t="shared" ref="AB29:AB31" si="20">IFERROR(IF(AND(Q28="Impacto",Q29="Impacto"),(AB28-(+AB28*T29)),IF(AND(Q28="Probabilidad",Q29="Impacto"),(AB27-(+AB27*T29)),IF(Q29="Probabilidad",AB28,""))),"")</f>
        <v/>
      </c>
      <c r="AC29" s="106"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07"/>
      <c r="AE29" s="108"/>
      <c r="AF29" s="109"/>
      <c r="AG29" s="110"/>
      <c r="AH29" s="110"/>
      <c r="AI29" s="110"/>
      <c r="AJ29" s="108"/>
      <c r="AK29" s="109"/>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8" customHeight="1">
      <c r="A30" s="338"/>
      <c r="B30" s="356"/>
      <c r="C30" s="356"/>
      <c r="D30" s="356"/>
      <c r="E30" s="359"/>
      <c r="F30" s="356"/>
      <c r="G30" s="362"/>
      <c r="H30" s="365"/>
      <c r="I30" s="368"/>
      <c r="J30" s="382"/>
      <c r="K30" s="368">
        <f>IF(NOT(ISERROR(MATCH(J30,_xlfn.ANCHORARRAY(E41),0))),I43&amp;"Por favor no seleccionar los criterios de impacto",J30)</f>
        <v>0</v>
      </c>
      <c r="L30" s="365"/>
      <c r="M30" s="368"/>
      <c r="N30" s="385"/>
      <c r="O30" s="5">
        <v>5</v>
      </c>
      <c r="P30" s="171"/>
      <c r="Q30" s="100" t="str">
        <f t="shared" si="18"/>
        <v/>
      </c>
      <c r="R30" s="101"/>
      <c r="S30" s="101"/>
      <c r="T30" s="102" t="str">
        <f t="shared" si="15"/>
        <v/>
      </c>
      <c r="U30" s="101"/>
      <c r="V30" s="101"/>
      <c r="W30" s="101"/>
      <c r="X30" s="103" t="str">
        <f t="shared" si="19"/>
        <v/>
      </c>
      <c r="Y30" s="104" t="str">
        <f t="shared" si="1"/>
        <v/>
      </c>
      <c r="Z30" s="105" t="str">
        <f t="shared" si="16"/>
        <v/>
      </c>
      <c r="AA30" s="104" t="str">
        <f t="shared" si="3"/>
        <v/>
      </c>
      <c r="AB30" s="105" t="str">
        <f t="shared" si="20"/>
        <v/>
      </c>
      <c r="AC30" s="106" t="str">
        <f t="shared" ref="AC30:AC31" si="2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07"/>
      <c r="AE30" s="108"/>
      <c r="AF30" s="109"/>
      <c r="AG30" s="110"/>
      <c r="AH30" s="110"/>
      <c r="AI30" s="110"/>
      <c r="AJ30" s="108"/>
      <c r="AK30" s="109"/>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8" customHeight="1">
      <c r="A31" s="339"/>
      <c r="B31" s="357"/>
      <c r="C31" s="357"/>
      <c r="D31" s="357"/>
      <c r="E31" s="360"/>
      <c r="F31" s="357"/>
      <c r="G31" s="363"/>
      <c r="H31" s="366"/>
      <c r="I31" s="369"/>
      <c r="J31" s="383"/>
      <c r="K31" s="369">
        <f>IF(NOT(ISERROR(MATCH(J31,_xlfn.ANCHORARRAY(E42),0))),I44&amp;"Por favor no seleccionar los criterios de impacto",J31)</f>
        <v>0</v>
      </c>
      <c r="L31" s="366"/>
      <c r="M31" s="369"/>
      <c r="N31" s="386"/>
      <c r="O31" s="5">
        <v>6</v>
      </c>
      <c r="P31" s="171"/>
      <c r="Q31" s="100" t="str">
        <f t="shared" si="18"/>
        <v/>
      </c>
      <c r="R31" s="101"/>
      <c r="S31" s="101"/>
      <c r="T31" s="102" t="str">
        <f t="shared" si="15"/>
        <v/>
      </c>
      <c r="U31" s="101"/>
      <c r="V31" s="101"/>
      <c r="W31" s="101"/>
      <c r="X31" s="103" t="str">
        <f t="shared" si="19"/>
        <v/>
      </c>
      <c r="Y31" s="104" t="str">
        <f t="shared" si="1"/>
        <v/>
      </c>
      <c r="Z31" s="105" t="str">
        <f t="shared" si="16"/>
        <v/>
      </c>
      <c r="AA31" s="104" t="str">
        <f t="shared" si="3"/>
        <v/>
      </c>
      <c r="AB31" s="105" t="str">
        <f t="shared" si="20"/>
        <v/>
      </c>
      <c r="AC31" s="106" t="str">
        <f t="shared" si="21"/>
        <v/>
      </c>
      <c r="AD31" s="107"/>
      <c r="AE31" s="108"/>
      <c r="AF31" s="109"/>
      <c r="AG31" s="110"/>
      <c r="AH31" s="110"/>
      <c r="AI31" s="110"/>
      <c r="AJ31" s="108"/>
      <c r="AK31" s="109"/>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14" customHeight="1">
      <c r="A32" s="337">
        <v>4</v>
      </c>
      <c r="B32" s="355" t="s">
        <v>186</v>
      </c>
      <c r="C32" s="355" t="s">
        <v>208</v>
      </c>
      <c r="D32" s="355" t="s">
        <v>209</v>
      </c>
      <c r="E32" s="358" t="s">
        <v>210</v>
      </c>
      <c r="F32" s="355" t="s">
        <v>169</v>
      </c>
      <c r="G32" s="361">
        <v>10</v>
      </c>
      <c r="H32" s="364" t="str">
        <f>IF(G32&lt;=0,"",IF(G32&lt;=2,"Muy Baja",IF(G32&lt;=24,"Baja",IF(G32&lt;=500,"Media",IF(G32&lt;=5000,"Alta","Muy Alta")))))</f>
        <v>Baja</v>
      </c>
      <c r="I32" s="367">
        <f>IF(H32="","",IF(H32="Muy Baja",0.2,IF(H32="Baja",0.4,IF(H32="Media",0.6,IF(H32="Alta",0.8,IF(H32="Muy Alta",1,))))))</f>
        <v>0.4</v>
      </c>
      <c r="J32" s="381" t="s">
        <v>191</v>
      </c>
      <c r="K32" s="367" t="str">
        <f>IF(NOT(ISERROR(MATCH(J32,'Tabla Impacto'!$B$221:$B$223,0))),'Tabla Impacto'!$F$223&amp;"Por favor no seleccionar los criterios de impacto(Afectación Económica o presupuestal y Pérdida Reputacional)",J32)</f>
        <v xml:space="preserve">     El riesgo afecta la imagen de de la entidad con efecto publicitario sostenido a nivel de sector administrativo, nivel departamental o municipal</v>
      </c>
      <c r="L32" s="364" t="str">
        <f>IF(OR(K32='Tabla Impacto'!$C$11,K32='Tabla Impacto'!$D$11),"Leve",IF(OR(K32='Tabla Impacto'!$C$12,K32='Tabla Impacto'!$D$12),"Menor",IF(OR(K32='Tabla Impacto'!$C$13,K32='Tabla Impacto'!$D$13),"Moderado",IF(OR(K32='Tabla Impacto'!$C$14,K32='Tabla Impacto'!$D$14),"Mayor",IF(OR(K32='Tabla Impacto'!$C$15,K32='Tabla Impacto'!$D$15),"Catastrófico","")))))</f>
        <v>Mayor</v>
      </c>
      <c r="M32" s="367">
        <f>IF(L32="","",IF(L32="Leve",0.2,IF(L32="Menor",0.4,IF(L32="Moderado",0.6,IF(L32="Mayor",0.8,IF(L32="Catastrófico",1,))))))</f>
        <v>0.8</v>
      </c>
      <c r="N32" s="384" t="str">
        <f>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Alto</v>
      </c>
      <c r="O32" s="5">
        <v>1</v>
      </c>
      <c r="P32" s="171" t="s">
        <v>211</v>
      </c>
      <c r="Q32" s="153" t="str">
        <f>IF(OR(R32="Preventivo",R32="Detectivo"),"Probabilidad",IF(R32="Correctivo","Impacto",""))</f>
        <v>Probabilidad</v>
      </c>
      <c r="R32" s="161" t="s">
        <v>172</v>
      </c>
      <c r="S32" s="161" t="s">
        <v>173</v>
      </c>
      <c r="T32" s="162" t="str">
        <f>IF(AND(R32="Preventivo",S32="Automático"),"50%",IF(AND(R32="Preventivo",S32="Manual"),"40%",IF(AND(R32="Detectivo",S32="Automático"),"40%",IF(AND(R32="Detectivo",S32="Manual"),"30%",IF(AND(R32="Correctivo",S32="Automático"),"35%",IF(AND(R32="Correctivo",S32="Manual"),"25%",""))))))</f>
        <v>40%</v>
      </c>
      <c r="U32" s="161" t="s">
        <v>174</v>
      </c>
      <c r="V32" s="161" t="s">
        <v>175</v>
      </c>
      <c r="W32" s="161" t="s">
        <v>176</v>
      </c>
      <c r="X32" s="151">
        <f>IFERROR(IF(Q32="Probabilidad",(I32-(+I32*T32)),IF(Q32="Impacto",I32,"")),"")</f>
        <v>0.24</v>
      </c>
      <c r="Y32" s="163" t="str">
        <f>IFERROR(IF(X32="","",IF(X32&lt;=0.2,"Muy Baja",IF(X32&lt;=0.4,"Baja",IF(X32&lt;=0.6,"Media",IF(X32&lt;=0.8,"Alta","Muy Alta"))))),"")</f>
        <v>Baja</v>
      </c>
      <c r="Z32" s="164">
        <f>+X32</f>
        <v>0.24</v>
      </c>
      <c r="AA32" s="163" t="str">
        <f>IFERROR(IF(AB32="","",IF(AB32&lt;=0.2,"Leve",IF(AB32&lt;=0.4,"Menor",IF(AB32&lt;=0.6,"Moderado",IF(AB32&lt;=0.8,"Mayor","Catastrófico"))))),"")</f>
        <v>Mayor</v>
      </c>
      <c r="AB32" s="164">
        <f>IFERROR(IF(Q32="Impacto",(M32-(+M32*T32)),IF(Q32="Probabilidad",M32,"")),"")</f>
        <v>0.8</v>
      </c>
      <c r="AC32" s="165"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Alto</v>
      </c>
      <c r="AD32" s="166" t="s">
        <v>177</v>
      </c>
      <c r="AE32" s="158" t="s">
        <v>212</v>
      </c>
      <c r="AF32" s="158" t="s">
        <v>181</v>
      </c>
      <c r="AG32" s="160">
        <v>44469</v>
      </c>
      <c r="AH32" s="110"/>
      <c r="AI32" s="110"/>
      <c r="AJ32" s="108"/>
      <c r="AK32" s="109"/>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customHeight="1">
      <c r="A33" s="338"/>
      <c r="B33" s="356"/>
      <c r="C33" s="356"/>
      <c r="D33" s="356"/>
      <c r="E33" s="359"/>
      <c r="F33" s="356"/>
      <c r="G33" s="362"/>
      <c r="H33" s="365"/>
      <c r="I33" s="368"/>
      <c r="J33" s="382"/>
      <c r="K33" s="368">
        <f>IF(NOT(ISERROR(MATCH(J33,_xlfn.ANCHORARRAY(E44),0))),I46&amp;"Por favor no seleccionar los criterios de impacto",J33)</f>
        <v>0</v>
      </c>
      <c r="L33" s="365"/>
      <c r="M33" s="368"/>
      <c r="N33" s="385"/>
      <c r="O33" s="5">
        <v>2</v>
      </c>
      <c r="P33" s="171"/>
      <c r="Q33" s="100" t="str">
        <f>IF(OR(R33="Preventivo",R33="Detectivo"),"Probabilidad",IF(R33="Correctivo","Impacto",""))</f>
        <v/>
      </c>
      <c r="R33" s="101"/>
      <c r="S33" s="101"/>
      <c r="T33" s="102" t="str">
        <f t="shared" ref="T33:T37" si="22">IF(AND(R33="Preventivo",S33="Automático"),"50%",IF(AND(R33="Preventivo",S33="Manual"),"40%",IF(AND(R33="Detectivo",S33="Automático"),"40%",IF(AND(R33="Detectivo",S33="Manual"),"30%",IF(AND(R33="Correctivo",S33="Automático"),"35%",IF(AND(R33="Correctivo",S33="Manual"),"25%",""))))))</f>
        <v/>
      </c>
      <c r="U33" s="101"/>
      <c r="V33" s="101"/>
      <c r="W33" s="101"/>
      <c r="X33" s="103" t="str">
        <f>IFERROR(IF(AND(Q32="Probabilidad",Q33="Probabilidad"),(Z32-(+Z32*T33)),IF(Q33="Probabilidad",(I32-(+I32*T33)),IF(Q33="Impacto",Z32,""))),"")</f>
        <v/>
      </c>
      <c r="Y33" s="104" t="str">
        <f t="shared" si="1"/>
        <v/>
      </c>
      <c r="Z33" s="105" t="str">
        <f t="shared" ref="Z33:Z37" si="23">+X33</f>
        <v/>
      </c>
      <c r="AA33" s="104" t="str">
        <f t="shared" si="3"/>
        <v/>
      </c>
      <c r="AB33" s="105" t="str">
        <f>IFERROR(IF(AND(Q32="Impacto",Q33="Impacto"),(AB32-(+AB32*T33)),IF(Q33="Impacto",(M32-(+M32*T33)),IF(Q33="Probabilidad",AB32,""))),"")</f>
        <v/>
      </c>
      <c r="AC33" s="106" t="str">
        <f t="shared" ref="AC33:AC34" si="24">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07"/>
      <c r="AE33" s="108"/>
      <c r="AF33" s="109"/>
      <c r="AG33" s="110"/>
      <c r="AH33" s="110"/>
      <c r="AI33" s="110"/>
      <c r="AJ33" s="108"/>
      <c r="AK33" s="109"/>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customHeight="1">
      <c r="A34" s="338"/>
      <c r="B34" s="356"/>
      <c r="C34" s="356"/>
      <c r="D34" s="356"/>
      <c r="E34" s="359"/>
      <c r="F34" s="356"/>
      <c r="G34" s="362"/>
      <c r="H34" s="365"/>
      <c r="I34" s="368"/>
      <c r="J34" s="382"/>
      <c r="K34" s="368">
        <f>IF(NOT(ISERROR(MATCH(J34,_xlfn.ANCHORARRAY(E45),0))),I47&amp;"Por favor no seleccionar los criterios de impacto",J34)</f>
        <v>0</v>
      </c>
      <c r="L34" s="365"/>
      <c r="M34" s="368"/>
      <c r="N34" s="385"/>
      <c r="O34" s="5">
        <v>3</v>
      </c>
      <c r="P34" s="172"/>
      <c r="Q34" s="100" t="str">
        <f>IF(OR(R34="Preventivo",R34="Detectivo"),"Probabilidad",IF(R34="Correctivo","Impacto",""))</f>
        <v/>
      </c>
      <c r="R34" s="101"/>
      <c r="S34" s="101"/>
      <c r="T34" s="102" t="str">
        <f t="shared" si="22"/>
        <v/>
      </c>
      <c r="U34" s="101"/>
      <c r="V34" s="101"/>
      <c r="W34" s="101"/>
      <c r="X34" s="103" t="str">
        <f>IFERROR(IF(AND(Q33="Probabilidad",Q34="Probabilidad"),(Z33-(+Z33*T34)),IF(AND(Q33="Impacto",Q34="Probabilidad"),(Z32-(+Z32*T34)),IF(Q34="Impacto",Z33,""))),"")</f>
        <v/>
      </c>
      <c r="Y34" s="104" t="str">
        <f t="shared" si="1"/>
        <v/>
      </c>
      <c r="Z34" s="105" t="str">
        <f t="shared" si="23"/>
        <v/>
      </c>
      <c r="AA34" s="104" t="str">
        <f t="shared" si="3"/>
        <v/>
      </c>
      <c r="AB34" s="105" t="str">
        <f>IFERROR(IF(AND(Q33="Impacto",Q34="Impacto"),(AB33-(+AB33*T34)),IF(AND(Q33="Probabilidad",Q34="Impacto"),(AB32-(+AB32*T34)),IF(Q34="Probabilidad",AB33,""))),"")</f>
        <v/>
      </c>
      <c r="AC34" s="106" t="str">
        <f t="shared" si="24"/>
        <v/>
      </c>
      <c r="AD34" s="107"/>
      <c r="AE34" s="108"/>
      <c r="AF34" s="109"/>
      <c r="AG34" s="110"/>
      <c r="AH34" s="110"/>
      <c r="AI34" s="110"/>
      <c r="AJ34" s="108"/>
      <c r="AK34" s="109"/>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customHeight="1">
      <c r="A35" s="338"/>
      <c r="B35" s="356"/>
      <c r="C35" s="356"/>
      <c r="D35" s="356"/>
      <c r="E35" s="359"/>
      <c r="F35" s="356"/>
      <c r="G35" s="362"/>
      <c r="H35" s="365"/>
      <c r="I35" s="368"/>
      <c r="J35" s="382"/>
      <c r="K35" s="368">
        <f>IF(NOT(ISERROR(MATCH(J35,_xlfn.ANCHORARRAY(E46),0))),I48&amp;"Por favor no seleccionar los criterios de impacto",J35)</f>
        <v>0</v>
      </c>
      <c r="L35" s="365"/>
      <c r="M35" s="368"/>
      <c r="N35" s="385"/>
      <c r="O35" s="5">
        <v>4</v>
      </c>
      <c r="P35" s="171"/>
      <c r="Q35" s="100" t="str">
        <f t="shared" ref="Q35:Q37" si="25">IF(OR(R35="Preventivo",R35="Detectivo"),"Probabilidad",IF(R35="Correctivo","Impacto",""))</f>
        <v/>
      </c>
      <c r="R35" s="101"/>
      <c r="S35" s="101"/>
      <c r="T35" s="102" t="str">
        <f t="shared" si="22"/>
        <v/>
      </c>
      <c r="U35" s="101"/>
      <c r="V35" s="101"/>
      <c r="W35" s="101"/>
      <c r="X35" s="103" t="str">
        <f t="shared" ref="X35:X37" si="26">IFERROR(IF(AND(Q34="Probabilidad",Q35="Probabilidad"),(Z34-(+Z34*T35)),IF(AND(Q34="Impacto",Q35="Probabilidad"),(Z33-(+Z33*T35)),IF(Q35="Impacto",Z34,""))),"")</f>
        <v/>
      </c>
      <c r="Y35" s="104" t="str">
        <f t="shared" si="1"/>
        <v/>
      </c>
      <c r="Z35" s="105" t="str">
        <f t="shared" si="23"/>
        <v/>
      </c>
      <c r="AA35" s="104" t="str">
        <f t="shared" si="3"/>
        <v/>
      </c>
      <c r="AB35" s="105" t="str">
        <f t="shared" ref="AB35:AB37" si="27">IFERROR(IF(AND(Q34="Impacto",Q35="Impacto"),(AB34-(+AB34*T35)),IF(AND(Q34="Probabilidad",Q35="Impacto"),(AB33-(+AB33*T35)),IF(Q35="Probabilidad",AB34,""))),"")</f>
        <v/>
      </c>
      <c r="AC35" s="106" t="str">
        <f>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07"/>
      <c r="AE35" s="108"/>
      <c r="AF35" s="109"/>
      <c r="AG35" s="110"/>
      <c r="AH35" s="110"/>
      <c r="AI35" s="110"/>
      <c r="AJ35" s="108"/>
      <c r="AK35" s="109"/>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8" customHeight="1">
      <c r="A36" s="338"/>
      <c r="B36" s="356"/>
      <c r="C36" s="356"/>
      <c r="D36" s="356"/>
      <c r="E36" s="359"/>
      <c r="F36" s="356"/>
      <c r="G36" s="362"/>
      <c r="H36" s="365"/>
      <c r="I36" s="368"/>
      <c r="J36" s="382"/>
      <c r="K36" s="368">
        <f>IF(NOT(ISERROR(MATCH(J36,_xlfn.ANCHORARRAY(E47),0))),I49&amp;"Por favor no seleccionar los criterios de impacto",J36)</f>
        <v>0</v>
      </c>
      <c r="L36" s="365"/>
      <c r="M36" s="368"/>
      <c r="N36" s="385"/>
      <c r="O36" s="5">
        <v>5</v>
      </c>
      <c r="P36" s="171"/>
      <c r="Q36" s="100" t="str">
        <f t="shared" si="25"/>
        <v/>
      </c>
      <c r="R36" s="101"/>
      <c r="S36" s="101"/>
      <c r="T36" s="102" t="str">
        <f t="shared" si="22"/>
        <v/>
      </c>
      <c r="U36" s="101"/>
      <c r="V36" s="101"/>
      <c r="W36" s="101"/>
      <c r="X36" s="103" t="str">
        <f t="shared" si="26"/>
        <v/>
      </c>
      <c r="Y36" s="104" t="str">
        <f>IFERROR(IF(X36="","",IF(X36&lt;=0.2,"Muy Baja",IF(X36&lt;=0.4,"Baja",IF(X36&lt;=0.6,"Media",IF(X36&lt;=0.8,"Alta","Muy Alta"))))),"")</f>
        <v/>
      </c>
      <c r="Z36" s="105" t="str">
        <f t="shared" si="23"/>
        <v/>
      </c>
      <c r="AA36" s="104" t="str">
        <f t="shared" si="3"/>
        <v/>
      </c>
      <c r="AB36" s="105" t="str">
        <f t="shared" si="27"/>
        <v/>
      </c>
      <c r="AC36" s="106" t="str">
        <f t="shared" ref="AC36:AC37" si="28">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07"/>
      <c r="AE36" s="108"/>
      <c r="AF36" s="109"/>
      <c r="AG36" s="110"/>
      <c r="AH36" s="110"/>
      <c r="AI36" s="110"/>
      <c r="AJ36" s="108"/>
      <c r="AK36" s="109"/>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54" customHeight="1">
      <c r="A37" s="339"/>
      <c r="B37" s="357"/>
      <c r="C37" s="357"/>
      <c r="D37" s="357"/>
      <c r="E37" s="360"/>
      <c r="F37" s="357"/>
      <c r="G37" s="363"/>
      <c r="H37" s="366"/>
      <c r="I37" s="369"/>
      <c r="J37" s="383"/>
      <c r="K37" s="369">
        <f>IF(NOT(ISERROR(MATCH(J37,_xlfn.ANCHORARRAY(E48),0))),I50&amp;"Por favor no seleccionar los criterios de impacto",J37)</f>
        <v>0</v>
      </c>
      <c r="L37" s="366"/>
      <c r="M37" s="369"/>
      <c r="N37" s="386"/>
      <c r="O37" s="5">
        <v>6</v>
      </c>
      <c r="P37" s="171"/>
      <c r="Q37" s="100" t="str">
        <f t="shared" si="25"/>
        <v/>
      </c>
      <c r="R37" s="101"/>
      <c r="S37" s="101"/>
      <c r="T37" s="102" t="str">
        <f t="shared" si="22"/>
        <v/>
      </c>
      <c r="U37" s="101"/>
      <c r="V37" s="101"/>
      <c r="W37" s="101"/>
      <c r="X37" s="103" t="str">
        <f t="shared" si="26"/>
        <v/>
      </c>
      <c r="Y37" s="104" t="str">
        <f t="shared" si="1"/>
        <v/>
      </c>
      <c r="Z37" s="105" t="str">
        <f t="shared" si="23"/>
        <v/>
      </c>
      <c r="AA37" s="104" t="str">
        <f t="shared" si="3"/>
        <v/>
      </c>
      <c r="AB37" s="105" t="str">
        <f t="shared" si="27"/>
        <v/>
      </c>
      <c r="AC37" s="106" t="str">
        <f t="shared" si="28"/>
        <v/>
      </c>
      <c r="AD37" s="107"/>
      <c r="AE37" s="108"/>
      <c r="AF37" s="109"/>
      <c r="AG37" s="110"/>
      <c r="AH37" s="110"/>
      <c r="AI37" s="110"/>
      <c r="AJ37" s="108"/>
      <c r="AK37" s="109"/>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75" customHeight="1">
      <c r="A38" s="337">
        <v>5</v>
      </c>
      <c r="B38" s="355" t="s">
        <v>186</v>
      </c>
      <c r="C38" s="355" t="s">
        <v>208</v>
      </c>
      <c r="D38" s="355" t="s">
        <v>213</v>
      </c>
      <c r="E38" s="358" t="s">
        <v>214</v>
      </c>
      <c r="F38" s="355" t="s">
        <v>169</v>
      </c>
      <c r="G38" s="361">
        <v>21</v>
      </c>
      <c r="H38" s="364" t="str">
        <f>IF(G38&lt;=0,"",IF(G38&lt;=2,"Muy Baja",IF(G38&lt;=24,"Baja",IF(G38&lt;=500,"Media",IF(G38&lt;=5000,"Alta","Muy Alta")))))</f>
        <v>Baja</v>
      </c>
      <c r="I38" s="367">
        <f>IF(H38="","",IF(H38="Muy Baja",0.2,IF(H38="Baja",0.4,IF(H38="Media",0.6,IF(H38="Alta",0.8,IF(H38="Muy Alta",1,))))))</f>
        <v>0.4</v>
      </c>
      <c r="J38" s="381" t="s">
        <v>191</v>
      </c>
      <c r="K38" s="367" t="str">
        <f>IF(NOT(ISERROR(MATCH(J38,'Tabla Impacto'!$B$221:$B$223,0))),'Tabla Impacto'!$F$223&amp;"Por favor no seleccionar los criterios de impacto(Afectación Económica o presupuestal y Pérdida Reputacional)",J38)</f>
        <v xml:space="preserve">     El riesgo afecta la imagen de de la entidad con efecto publicitario sostenido a nivel de sector administrativo, nivel departamental o municipal</v>
      </c>
      <c r="L38" s="364" t="str">
        <f>IF(OR(K38='Tabla Impacto'!$C$11,K38='Tabla Impacto'!$D$11),"Leve",IF(OR(K38='Tabla Impacto'!$C$12,K38='Tabla Impacto'!$D$12),"Menor",IF(OR(K38='Tabla Impacto'!$C$13,K38='Tabla Impacto'!$D$13),"Moderado",IF(OR(K38='Tabla Impacto'!$C$14,K38='Tabla Impacto'!$D$14),"Mayor",IF(OR(K38='Tabla Impacto'!$C$15,K38='Tabla Impacto'!$D$15),"Catastrófico","")))))</f>
        <v>Mayor</v>
      </c>
      <c r="M38" s="367">
        <f>IF(L38="","",IF(L38="Leve",0.2,IF(L38="Menor",0.4,IF(L38="Moderado",0.6,IF(L38="Mayor",0.8,IF(L38="Catastrófico",1,))))))</f>
        <v>0.8</v>
      </c>
      <c r="N38" s="384" t="str">
        <f>IF(OR(AND(H38="Muy Baja",L38="Leve"),AND(H38="Muy Baja",L38="Menor"),AND(H38="Baja",L38="Leve")),"Bajo",IF(OR(AND(H38="Muy baja",L38="Moderado"),AND(H38="Baja",L38="Menor"),AND(H38="Baja",L38="Moderado"),AND(H38="Media",L38="Leve"),AND(H38="Media",L38="Menor"),AND(H38="Media",L38="Moderado"),AND(H38="Alta",L38="Leve"),AND(H38="Alta",L38="Menor")),"Moderado",IF(OR(AND(H38="Muy Baja",L38="Mayor"),AND(H38="Baja",L38="Mayor"),AND(H38="Media",L38="Mayor"),AND(H38="Alta",L38="Moderado"),AND(H38="Alta",L38="Mayor"),AND(H38="Muy Alta",L38="Leve"),AND(H38="Muy Alta",L38="Menor"),AND(H38="Muy Alta",L38="Moderado"),AND(H38="Muy Alta",L38="Mayor")),"Alto",IF(OR(AND(H38="Muy Baja",L38="Catastrófico"),AND(H38="Baja",L38="Catastrófico"),AND(H38="Media",L38="Catastrófico"),AND(H38="Alta",L38="Catastrófico"),AND(H38="Muy Alta",L38="Catastrófico")),"Extremo",""))))</f>
        <v>Alto</v>
      </c>
      <c r="O38" s="5">
        <v>1</v>
      </c>
      <c r="P38" s="171" t="s">
        <v>215</v>
      </c>
      <c r="Q38" s="153" t="str">
        <f>IF(OR(R38="Preventivo",R38="Detectivo"),"Probabilidad",IF(R38="Correctivo","Impacto",""))</f>
        <v>Probabilidad</v>
      </c>
      <c r="R38" s="161" t="s">
        <v>172</v>
      </c>
      <c r="S38" s="161" t="s">
        <v>173</v>
      </c>
      <c r="T38" s="162" t="str">
        <f t="shared" ref="T38:T43" si="29">IF(AND(R38="Preventivo",S38="Automático"),"50%",IF(AND(R38="Preventivo",S38="Manual"),"40%",IF(AND(R38="Detectivo",S38="Automático"),"40%",IF(AND(R38="Detectivo",S38="Manual"),"30%",IF(AND(R38="Correctivo",S38="Automático"),"35%",IF(AND(R38="Correctivo",S38="Manual"),"25%",""))))))</f>
        <v>40%</v>
      </c>
      <c r="U38" s="161" t="s">
        <v>174</v>
      </c>
      <c r="V38" s="161" t="s">
        <v>175</v>
      </c>
      <c r="W38" s="161" t="s">
        <v>176</v>
      </c>
      <c r="X38" s="151">
        <f>IFERROR(IF(Q38="Probabilidad",(I38-(+I38*T38)),IF(Q38="Impacto",I38,"")),"")</f>
        <v>0.24</v>
      </c>
      <c r="Y38" s="163" t="str">
        <f>IFERROR(IF(X38="","",IF(X38&lt;=0.2,"Muy Baja",IF(X38&lt;=0.4,"Baja",IF(X38&lt;=0.6,"Media",IF(X38&lt;=0.8,"Alta","Muy Alta"))))),"")</f>
        <v>Baja</v>
      </c>
      <c r="Z38" s="164">
        <f>+X38</f>
        <v>0.24</v>
      </c>
      <c r="AA38" s="163" t="str">
        <f>IFERROR(IF(AB38="","",IF(AB38&lt;=0.2,"Leve",IF(AB38&lt;=0.4,"Menor",IF(AB38&lt;=0.6,"Moderado",IF(AB38&lt;=0.8,"Mayor","Catastrófico"))))),"")</f>
        <v>Mayor</v>
      </c>
      <c r="AB38" s="164">
        <f>IFERROR(IF(Q38="Impacto",(M38-(+M38*T38)),IF(Q38="Probabilidad",M38,"")),"")</f>
        <v>0.8</v>
      </c>
      <c r="AC38" s="165" t="str">
        <f>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Alto</v>
      </c>
      <c r="AD38" s="166" t="s">
        <v>177</v>
      </c>
      <c r="AE38" s="168" t="s">
        <v>216</v>
      </c>
      <c r="AF38" s="168" t="s">
        <v>181</v>
      </c>
      <c r="AG38" s="110">
        <v>44439</v>
      </c>
      <c r="AH38" s="110"/>
      <c r="AI38" s="110"/>
      <c r="AJ38" s="108"/>
      <c r="AK38" s="109"/>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70.5" customHeight="1">
      <c r="A39" s="338"/>
      <c r="B39" s="356"/>
      <c r="C39" s="356"/>
      <c r="D39" s="356"/>
      <c r="E39" s="359"/>
      <c r="F39" s="356"/>
      <c r="G39" s="362"/>
      <c r="H39" s="365"/>
      <c r="I39" s="368"/>
      <c r="J39" s="382"/>
      <c r="K39" s="368">
        <f>IF(NOT(ISERROR(MATCH(J39,_xlfn.ANCHORARRAY(E50),0))),I52&amp;"Por favor no seleccionar los criterios de impacto",J39)</f>
        <v>0</v>
      </c>
      <c r="L39" s="365"/>
      <c r="M39" s="368"/>
      <c r="N39" s="385"/>
      <c r="O39" s="5">
        <v>2</v>
      </c>
      <c r="P39" s="171" t="s">
        <v>217</v>
      </c>
      <c r="Q39" s="153" t="str">
        <f>IF(OR(R39="Preventivo",R39="Detectivo"),"Probabilidad",IF(R39="Correctivo","Impacto",""))</f>
        <v>Probabilidad</v>
      </c>
      <c r="R39" s="161" t="s">
        <v>184</v>
      </c>
      <c r="S39" s="161" t="s">
        <v>173</v>
      </c>
      <c r="T39" s="162" t="str">
        <f t="shared" si="29"/>
        <v>30%</v>
      </c>
      <c r="U39" s="161" t="s">
        <v>174</v>
      </c>
      <c r="V39" s="161" t="s">
        <v>175</v>
      </c>
      <c r="W39" s="161" t="s">
        <v>176</v>
      </c>
      <c r="X39" s="151">
        <f>IFERROR(IF(AND(Q38="Probabilidad",Q39="Probabilidad"),(Z38-(+Z38*T39)),IF(Q39="Probabilidad",(I38-(+I38*T39)),IF(Q39="Impacto",Z38,""))),"")</f>
        <v>0.16799999999999998</v>
      </c>
      <c r="Y39" s="163" t="str">
        <f t="shared" si="1"/>
        <v>Muy Baja</v>
      </c>
      <c r="Z39" s="164">
        <f t="shared" ref="Z39:Z43" si="30">+X39</f>
        <v>0.16799999999999998</v>
      </c>
      <c r="AA39" s="163" t="str">
        <f t="shared" si="3"/>
        <v>Mayor</v>
      </c>
      <c r="AB39" s="164">
        <f>IFERROR(IF(AND(Q38="Impacto",Q39="Impacto"),(AB38-(+AB38*T39)),IF(Q39="Impacto",(M38-(+M38*T39)),IF(Q39="Probabilidad",AB38,""))),"")</f>
        <v>0.8</v>
      </c>
      <c r="AC39" s="165" t="str">
        <f t="shared" ref="AC39:AC40" si="31">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Alto</v>
      </c>
      <c r="AD39" s="166" t="s">
        <v>177</v>
      </c>
      <c r="AE39" s="108" t="s">
        <v>218</v>
      </c>
      <c r="AF39" s="159" t="s">
        <v>181</v>
      </c>
      <c r="AG39" s="160">
        <v>44408</v>
      </c>
      <c r="AH39" s="110"/>
      <c r="AI39" s="110"/>
      <c r="AJ39" s="108"/>
      <c r="AK39" s="109"/>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87.75" customHeight="1">
      <c r="A40" s="338"/>
      <c r="B40" s="356"/>
      <c r="C40" s="356"/>
      <c r="D40" s="356"/>
      <c r="E40" s="359"/>
      <c r="F40" s="356"/>
      <c r="G40" s="362"/>
      <c r="H40" s="365"/>
      <c r="I40" s="368"/>
      <c r="J40" s="382"/>
      <c r="K40" s="368">
        <f>IF(NOT(ISERROR(MATCH(J40,_xlfn.ANCHORARRAY(E51),0))),I53&amp;"Por favor no seleccionar los criterios de impacto",J40)</f>
        <v>0</v>
      </c>
      <c r="L40" s="365"/>
      <c r="M40" s="368"/>
      <c r="N40" s="385"/>
      <c r="O40" s="5">
        <v>3</v>
      </c>
      <c r="P40" s="172" t="s">
        <v>219</v>
      </c>
      <c r="Q40" s="153" t="str">
        <f t="shared" ref="Q40:Q43" si="32">IF(OR(R40="Preventivo",R40="Detectivo"),"Probabilidad",IF(R40="Correctivo","Impacto",""))</f>
        <v>Probabilidad</v>
      </c>
      <c r="R40" s="161" t="s">
        <v>184</v>
      </c>
      <c r="S40" s="161" t="s">
        <v>173</v>
      </c>
      <c r="T40" s="162" t="str">
        <f t="shared" si="29"/>
        <v>30%</v>
      </c>
      <c r="U40" s="161" t="s">
        <v>174</v>
      </c>
      <c r="V40" s="161" t="s">
        <v>175</v>
      </c>
      <c r="W40" s="161" t="s">
        <v>176</v>
      </c>
      <c r="X40" s="151">
        <f>IFERROR(IF(AND(Q39="Probabilidad",Q40="Probabilidad"),(Z39-(+Z39*T40)),IF(AND(Q39="Impacto",Q40="Probabilidad"),(Z38-(+Z38*T40)),IF(Q40="Impacto",Z39,""))),"")</f>
        <v>0.11759999999999998</v>
      </c>
      <c r="Y40" s="163" t="str">
        <f t="shared" si="1"/>
        <v>Muy Baja</v>
      </c>
      <c r="Z40" s="164">
        <f t="shared" si="30"/>
        <v>0.11759999999999998</v>
      </c>
      <c r="AA40" s="163" t="str">
        <f t="shared" si="3"/>
        <v>Mayor</v>
      </c>
      <c r="AB40" s="164">
        <f>IFERROR(IF(AND(Q39="Impacto",Q40="Impacto"),(AB39-(+AB39*T40)),IF(AND(Q39="Probabilidad",Q40="Impacto"),(AB38-(+AB38*T40)),IF(Q40="Probabilidad",AB39,""))),"")</f>
        <v>0.8</v>
      </c>
      <c r="AC40" s="165" t="str">
        <f t="shared" si="31"/>
        <v>Alto</v>
      </c>
      <c r="AD40" s="166" t="s">
        <v>177</v>
      </c>
      <c r="AE40" s="158" t="s">
        <v>220</v>
      </c>
      <c r="AF40" s="159" t="s">
        <v>181</v>
      </c>
      <c r="AG40" s="160">
        <v>44408</v>
      </c>
      <c r="AH40" s="110"/>
      <c r="AI40" s="110"/>
      <c r="AJ40" s="108"/>
      <c r="AK40" s="109"/>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customHeight="1">
      <c r="A41" s="338"/>
      <c r="B41" s="356"/>
      <c r="C41" s="356"/>
      <c r="D41" s="356"/>
      <c r="E41" s="359"/>
      <c r="F41" s="356"/>
      <c r="G41" s="362"/>
      <c r="H41" s="365"/>
      <c r="I41" s="368"/>
      <c r="J41" s="382"/>
      <c r="K41" s="368">
        <f>IF(NOT(ISERROR(MATCH(J41,_xlfn.ANCHORARRAY(E52),0))),I54&amp;"Por favor no seleccionar los criterios de impacto",J41)</f>
        <v>0</v>
      </c>
      <c r="L41" s="365"/>
      <c r="M41" s="368"/>
      <c r="N41" s="385"/>
      <c r="O41" s="5">
        <v>4</v>
      </c>
      <c r="P41" s="171"/>
      <c r="Q41" s="100" t="str">
        <f t="shared" si="32"/>
        <v/>
      </c>
      <c r="R41" s="101"/>
      <c r="S41" s="101"/>
      <c r="T41" s="102" t="str">
        <f t="shared" si="29"/>
        <v/>
      </c>
      <c r="U41" s="101"/>
      <c r="V41" s="101"/>
      <c r="W41" s="101"/>
      <c r="X41" s="103" t="str">
        <f t="shared" ref="X41:X43" si="33">IFERROR(IF(AND(Q40="Probabilidad",Q41="Probabilidad"),(Z40-(+Z40*T41)),IF(AND(Q40="Impacto",Q41="Probabilidad"),(Z39-(+Z39*T41)),IF(Q41="Impacto",Z40,""))),"")</f>
        <v/>
      </c>
      <c r="Y41" s="104" t="str">
        <f t="shared" si="1"/>
        <v/>
      </c>
      <c r="Z41" s="105" t="str">
        <f t="shared" si="30"/>
        <v/>
      </c>
      <c r="AA41" s="104" t="str">
        <f t="shared" si="3"/>
        <v/>
      </c>
      <c r="AB41" s="105" t="str">
        <f t="shared" ref="AB41:AB43" si="34">IFERROR(IF(AND(Q40="Impacto",Q41="Impacto"),(AB40-(+AB40*T41)),IF(AND(Q40="Probabilidad",Q41="Impacto"),(AB39-(+AB39*T41)),IF(Q41="Probabilidad",AB40,""))),"")</f>
        <v/>
      </c>
      <c r="AC41" s="106" t="str">
        <f>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07"/>
      <c r="AE41" s="108"/>
      <c r="AF41" s="109"/>
      <c r="AG41" s="110"/>
      <c r="AH41" s="110"/>
      <c r="AI41" s="110"/>
      <c r="AJ41" s="108"/>
      <c r="AK41" s="109"/>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customHeight="1">
      <c r="A42" s="338"/>
      <c r="B42" s="356"/>
      <c r="C42" s="356"/>
      <c r="D42" s="356"/>
      <c r="E42" s="359"/>
      <c r="F42" s="356"/>
      <c r="G42" s="362"/>
      <c r="H42" s="365"/>
      <c r="I42" s="368"/>
      <c r="J42" s="382"/>
      <c r="K42" s="368">
        <f>IF(NOT(ISERROR(MATCH(J42,_xlfn.ANCHORARRAY(E53),0))),I55&amp;"Por favor no seleccionar los criterios de impacto",J42)</f>
        <v>0</v>
      </c>
      <c r="L42" s="365"/>
      <c r="M42" s="368"/>
      <c r="N42" s="385"/>
      <c r="O42" s="5">
        <v>5</v>
      </c>
      <c r="P42" s="171"/>
      <c r="Q42" s="100" t="str">
        <f t="shared" si="32"/>
        <v/>
      </c>
      <c r="R42" s="101"/>
      <c r="S42" s="101"/>
      <c r="T42" s="102" t="str">
        <f t="shared" si="29"/>
        <v/>
      </c>
      <c r="U42" s="101"/>
      <c r="V42" s="101"/>
      <c r="W42" s="101"/>
      <c r="X42" s="103" t="str">
        <f t="shared" si="33"/>
        <v/>
      </c>
      <c r="Y42" s="104" t="str">
        <f t="shared" si="1"/>
        <v/>
      </c>
      <c r="Z42" s="105" t="str">
        <f t="shared" si="30"/>
        <v/>
      </c>
      <c r="AA42" s="104" t="str">
        <f t="shared" si="3"/>
        <v/>
      </c>
      <c r="AB42" s="105" t="str">
        <f t="shared" si="34"/>
        <v/>
      </c>
      <c r="AC42" s="106" t="str">
        <f t="shared" ref="AC42:AC43" si="35">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07"/>
      <c r="AE42" s="108"/>
      <c r="AF42" s="109"/>
      <c r="AG42" s="110"/>
      <c r="AH42" s="110"/>
      <c r="AI42" s="110"/>
      <c r="AJ42" s="108"/>
      <c r="AK42" s="109"/>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83.25" customHeight="1">
      <c r="A43" s="339"/>
      <c r="B43" s="357"/>
      <c r="C43" s="357"/>
      <c r="D43" s="357"/>
      <c r="E43" s="360"/>
      <c r="F43" s="357"/>
      <c r="G43" s="363"/>
      <c r="H43" s="366"/>
      <c r="I43" s="369"/>
      <c r="J43" s="383"/>
      <c r="K43" s="369">
        <f>IF(NOT(ISERROR(MATCH(J43,_xlfn.ANCHORARRAY(E54),0))),I56&amp;"Por favor no seleccionar los criterios de impacto",J43)</f>
        <v>0</v>
      </c>
      <c r="L43" s="366"/>
      <c r="M43" s="369"/>
      <c r="N43" s="386"/>
      <c r="O43" s="5">
        <v>6</v>
      </c>
      <c r="P43" s="171"/>
      <c r="Q43" s="100" t="str">
        <f t="shared" si="32"/>
        <v/>
      </c>
      <c r="R43" s="101"/>
      <c r="S43" s="101"/>
      <c r="T43" s="102" t="str">
        <f t="shared" si="29"/>
        <v/>
      </c>
      <c r="U43" s="101"/>
      <c r="V43" s="101"/>
      <c r="W43" s="101"/>
      <c r="X43" s="103" t="str">
        <f t="shared" si="33"/>
        <v/>
      </c>
      <c r="Y43" s="104" t="str">
        <f t="shared" si="1"/>
        <v/>
      </c>
      <c r="Z43" s="105" t="str">
        <f t="shared" si="30"/>
        <v/>
      </c>
      <c r="AA43" s="104" t="str">
        <f t="shared" si="3"/>
        <v/>
      </c>
      <c r="AB43" s="105" t="str">
        <f t="shared" si="34"/>
        <v/>
      </c>
      <c r="AC43" s="106" t="str">
        <f t="shared" si="35"/>
        <v/>
      </c>
      <c r="AD43" s="107"/>
      <c r="AE43" s="108"/>
      <c r="AF43" s="109"/>
      <c r="AG43" s="110"/>
      <c r="AH43" s="110"/>
      <c r="AI43" s="110"/>
      <c r="AJ43" s="108"/>
      <c r="AK43" s="109"/>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72.75" customHeight="1">
      <c r="A44" s="337">
        <v>6</v>
      </c>
      <c r="B44" s="355" t="s">
        <v>165</v>
      </c>
      <c r="C44" s="355" t="s">
        <v>221</v>
      </c>
      <c r="D44" s="355" t="s">
        <v>222</v>
      </c>
      <c r="E44" s="358" t="s">
        <v>223</v>
      </c>
      <c r="F44" s="355" t="s">
        <v>169</v>
      </c>
      <c r="G44" s="361">
        <v>5435</v>
      </c>
      <c r="H44" s="364" t="str">
        <f>IF(G44&lt;=0,"",IF(G44&lt;=2,"Muy Baja",IF(G44&lt;=24,"Baja",IF(G44&lt;=500,"Media",IF(G44&lt;=5000,"Alta","Muy Alta")))))</f>
        <v>Muy Alta</v>
      </c>
      <c r="I44" s="367">
        <f>IF(H44="","",IF(H44="Muy Baja",0.2,IF(H44="Baja",0.4,IF(H44="Media",0.6,IF(H44="Alta",0.8,IF(H44="Muy Alta",1,))))))</f>
        <v>1</v>
      </c>
      <c r="J44" s="381" t="s">
        <v>205</v>
      </c>
      <c r="K44" s="367" t="str">
        <f>IF(NOT(ISERROR(MATCH(J44,'Tabla Impacto'!$B$221:$B$223,0))),'Tabla Impacto'!$F$223&amp;"Por favor no seleccionar los criterios de impacto(Afectación Económica o presupuestal y Pérdida Reputacional)",J44)</f>
        <v xml:space="preserve">     El riesgo afecta la imagen de la entidad internamente, de conocimiento general, nivel interno, de junta dircetiva y accionistas y/o de provedores</v>
      </c>
      <c r="L44" s="364" t="str">
        <f>IF(OR(K44='Tabla Impacto'!$C$11,K44='Tabla Impacto'!$D$11),"Leve",IF(OR(K44='Tabla Impacto'!$C$12,K44='Tabla Impacto'!$D$12),"Menor",IF(OR(K44='Tabla Impacto'!$C$13,K44='Tabla Impacto'!$D$13),"Moderado",IF(OR(K44='Tabla Impacto'!$C$14,K44='Tabla Impacto'!$D$14),"Mayor",IF(OR(K44='Tabla Impacto'!$C$15,K44='Tabla Impacto'!$D$15),"Catastrófico","")))))</f>
        <v>Menor</v>
      </c>
      <c r="M44" s="367">
        <f>IF(L44="","",IF(L44="Leve",0.2,IF(L44="Menor",0.4,IF(L44="Moderado",0.6,IF(L44="Mayor",0.8,IF(L44="Catastrófico",1,))))))</f>
        <v>0.4</v>
      </c>
      <c r="N44" s="384"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Alto</v>
      </c>
      <c r="O44" s="5">
        <v>1</v>
      </c>
      <c r="P44" s="171" t="s">
        <v>224</v>
      </c>
      <c r="Q44" s="153" t="str">
        <f>IF(OR(R44="Preventivo",R44="Detectivo"),"Probabilidad",IF(R44="Correctivo","Impacto",""))</f>
        <v>Probabilidad</v>
      </c>
      <c r="R44" s="161" t="s">
        <v>172</v>
      </c>
      <c r="S44" s="161" t="s">
        <v>173</v>
      </c>
      <c r="T44" s="162" t="str">
        <f t="shared" ref="T44:T49" si="36">IF(AND(R44="Preventivo",S44="Automático"),"50%",IF(AND(R44="Preventivo",S44="Manual"),"40%",IF(AND(R44="Detectivo",S44="Automático"),"40%",IF(AND(R44="Detectivo",S44="Manual"),"30%",IF(AND(R44="Correctivo",S44="Automático"),"35%",IF(AND(R44="Correctivo",S44="Manual"),"25%",""))))))</f>
        <v>40%</v>
      </c>
      <c r="U44" s="161" t="s">
        <v>174</v>
      </c>
      <c r="V44" s="161" t="s">
        <v>175</v>
      </c>
      <c r="W44" s="161" t="s">
        <v>176</v>
      </c>
      <c r="X44" s="151">
        <f>IFERROR(IF(Q44="Probabilidad",(I44-(+I44*T44)),IF(Q44="Impacto",I44,"")),"")</f>
        <v>0.6</v>
      </c>
      <c r="Y44" s="163" t="str">
        <f>IFERROR(IF(X44="","",IF(X44&lt;=0.2,"Muy Baja",IF(X44&lt;=0.4,"Baja",IF(X44&lt;=0.6,"Media",IF(X44&lt;=0.8,"Alta","Muy Alta"))))),"")</f>
        <v>Media</v>
      </c>
      <c r="Z44" s="164">
        <f>+X44</f>
        <v>0.6</v>
      </c>
      <c r="AA44" s="163" t="str">
        <f>IFERROR(IF(AB44="","",IF(AB44&lt;=0.2,"Leve",IF(AB44&lt;=0.4,"Menor",IF(AB44&lt;=0.6,"Moderado",IF(AB44&lt;=0.8,"Mayor","Catastrófico"))))),"")</f>
        <v>Menor</v>
      </c>
      <c r="AB44" s="164">
        <f>IFERROR(IF(Q44="Impacto",(M44-(+M44*T44)),IF(Q44="Probabilidad",M44,"")),"")</f>
        <v>0.4</v>
      </c>
      <c r="AC44" s="165" t="str">
        <f>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Moderado</v>
      </c>
      <c r="AD44" s="166" t="s">
        <v>177</v>
      </c>
      <c r="AE44" s="168" t="s">
        <v>225</v>
      </c>
      <c r="AF44" s="158" t="s">
        <v>181</v>
      </c>
      <c r="AG44" s="160">
        <v>44469</v>
      </c>
      <c r="AH44" s="110"/>
      <c r="AI44" s="110"/>
      <c r="AJ44" s="108"/>
      <c r="AK44" s="109"/>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customHeight="1">
      <c r="A45" s="338"/>
      <c r="B45" s="356"/>
      <c r="C45" s="356"/>
      <c r="D45" s="356"/>
      <c r="E45" s="359"/>
      <c r="F45" s="356"/>
      <c r="G45" s="362"/>
      <c r="H45" s="365"/>
      <c r="I45" s="368"/>
      <c r="J45" s="382"/>
      <c r="K45" s="368">
        <f>IF(NOT(ISERROR(MATCH(J45,_xlfn.ANCHORARRAY(E56),0))),I58&amp;"Por favor no seleccionar los criterios de impacto",J45)</f>
        <v>0</v>
      </c>
      <c r="L45" s="365"/>
      <c r="M45" s="368"/>
      <c r="N45" s="385"/>
      <c r="O45" s="5">
        <v>2</v>
      </c>
      <c r="P45" s="171"/>
      <c r="Q45" s="100" t="str">
        <f>IF(OR(R45="Preventivo",R45="Detectivo"),"Probabilidad",IF(R45="Correctivo","Impacto",""))</f>
        <v/>
      </c>
      <c r="R45" s="101"/>
      <c r="S45" s="101"/>
      <c r="T45" s="102" t="str">
        <f t="shared" si="36"/>
        <v/>
      </c>
      <c r="U45" s="101"/>
      <c r="V45" s="101"/>
      <c r="W45" s="101"/>
      <c r="X45" s="103" t="str">
        <f>IFERROR(IF(AND(Q44="Probabilidad",Q45="Probabilidad"),(Z44-(+Z44*T45)),IF(Q45="Probabilidad",(I44-(+I44*T45)),IF(Q45="Impacto",Z44,""))),"")</f>
        <v/>
      </c>
      <c r="Y45" s="104" t="str">
        <f t="shared" si="1"/>
        <v/>
      </c>
      <c r="Z45" s="105" t="str">
        <f t="shared" ref="Z45:Z49" si="37">+X45</f>
        <v/>
      </c>
      <c r="AA45" s="104" t="str">
        <f t="shared" si="3"/>
        <v/>
      </c>
      <c r="AB45" s="105" t="str">
        <f>IFERROR(IF(AND(Q44="Impacto",Q45="Impacto"),(AB44-(+AB44*T45)),IF(Q45="Impacto",(M44-(+M44*T45)),IF(Q45="Probabilidad",AB44,""))),"")</f>
        <v/>
      </c>
      <c r="AC45" s="106" t="str">
        <f t="shared" ref="AC45:AC46" si="38">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07"/>
      <c r="AE45" s="108"/>
      <c r="AF45" s="109"/>
      <c r="AG45" s="110"/>
      <c r="AH45" s="110"/>
      <c r="AI45" s="110"/>
      <c r="AJ45" s="108"/>
      <c r="AK45" s="109"/>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customHeight="1">
      <c r="A46" s="338"/>
      <c r="B46" s="356"/>
      <c r="C46" s="356"/>
      <c r="D46" s="356"/>
      <c r="E46" s="359"/>
      <c r="F46" s="356"/>
      <c r="G46" s="362"/>
      <c r="H46" s="365"/>
      <c r="I46" s="368"/>
      <c r="J46" s="382"/>
      <c r="K46" s="368">
        <f>IF(NOT(ISERROR(MATCH(J46,_xlfn.ANCHORARRAY(E57),0))),I59&amp;"Por favor no seleccionar los criterios de impacto",J46)</f>
        <v>0</v>
      </c>
      <c r="L46" s="365"/>
      <c r="M46" s="368"/>
      <c r="N46" s="385"/>
      <c r="O46" s="5">
        <v>3</v>
      </c>
      <c r="P46" s="172"/>
      <c r="Q46" s="100" t="str">
        <f>IF(OR(R46="Preventivo",R46="Detectivo"),"Probabilidad",IF(R46="Correctivo","Impacto",""))</f>
        <v/>
      </c>
      <c r="R46" s="101"/>
      <c r="S46" s="101"/>
      <c r="T46" s="102" t="str">
        <f t="shared" si="36"/>
        <v/>
      </c>
      <c r="U46" s="101"/>
      <c r="V46" s="101"/>
      <c r="W46" s="101"/>
      <c r="X46" s="103" t="str">
        <f>IFERROR(IF(AND(Q45="Probabilidad",Q46="Probabilidad"),(Z45-(+Z45*T46)),IF(AND(Q45="Impacto",Q46="Probabilidad"),(Z44-(+Z44*T46)),IF(Q46="Impacto",Z45,""))),"")</f>
        <v/>
      </c>
      <c r="Y46" s="104" t="str">
        <f t="shared" si="1"/>
        <v/>
      </c>
      <c r="Z46" s="105" t="str">
        <f t="shared" si="37"/>
        <v/>
      </c>
      <c r="AA46" s="104" t="str">
        <f t="shared" si="3"/>
        <v/>
      </c>
      <c r="AB46" s="105" t="str">
        <f>IFERROR(IF(AND(Q45="Impacto",Q46="Impacto"),(AB45-(+AB45*T46)),IF(AND(Q45="Probabilidad",Q46="Impacto"),(AB44-(+AB44*T46)),IF(Q46="Probabilidad",AB45,""))),"")</f>
        <v/>
      </c>
      <c r="AC46" s="106" t="str">
        <f t="shared" si="38"/>
        <v/>
      </c>
      <c r="AD46" s="107"/>
      <c r="AE46" s="108"/>
      <c r="AF46" s="109"/>
      <c r="AG46" s="110"/>
      <c r="AH46" s="110"/>
      <c r="AI46" s="110"/>
      <c r="AJ46" s="108"/>
      <c r="AK46" s="109"/>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customHeight="1">
      <c r="A47" s="338"/>
      <c r="B47" s="356"/>
      <c r="C47" s="356"/>
      <c r="D47" s="356"/>
      <c r="E47" s="359"/>
      <c r="F47" s="356"/>
      <c r="G47" s="362"/>
      <c r="H47" s="365"/>
      <c r="I47" s="368"/>
      <c r="J47" s="382"/>
      <c r="K47" s="368">
        <f>IF(NOT(ISERROR(MATCH(J47,_xlfn.ANCHORARRAY(E58),0))),I60&amp;"Por favor no seleccionar los criterios de impacto",J47)</f>
        <v>0</v>
      </c>
      <c r="L47" s="365"/>
      <c r="M47" s="368"/>
      <c r="N47" s="385"/>
      <c r="O47" s="5">
        <v>4</v>
      </c>
      <c r="P47" s="171"/>
      <c r="Q47" s="100" t="str">
        <f t="shared" ref="Q47:Q49" si="39">IF(OR(R47="Preventivo",R47="Detectivo"),"Probabilidad",IF(R47="Correctivo","Impacto",""))</f>
        <v/>
      </c>
      <c r="R47" s="101"/>
      <c r="S47" s="101"/>
      <c r="T47" s="102" t="str">
        <f t="shared" si="36"/>
        <v/>
      </c>
      <c r="U47" s="101"/>
      <c r="V47" s="101"/>
      <c r="W47" s="101"/>
      <c r="X47" s="103" t="str">
        <f t="shared" ref="X47:X49" si="40">IFERROR(IF(AND(Q46="Probabilidad",Q47="Probabilidad"),(Z46-(+Z46*T47)),IF(AND(Q46="Impacto",Q47="Probabilidad"),(Z45-(+Z45*T47)),IF(Q47="Impacto",Z46,""))),"")</f>
        <v/>
      </c>
      <c r="Y47" s="104" t="str">
        <f t="shared" si="1"/>
        <v/>
      </c>
      <c r="Z47" s="105" t="str">
        <f t="shared" si="37"/>
        <v/>
      </c>
      <c r="AA47" s="104" t="str">
        <f t="shared" si="3"/>
        <v/>
      </c>
      <c r="AB47" s="105" t="str">
        <f t="shared" ref="AB47:AB49" si="41">IFERROR(IF(AND(Q46="Impacto",Q47="Impacto"),(AB46-(+AB46*T47)),IF(AND(Q46="Probabilidad",Q47="Impacto"),(AB45-(+AB45*T47)),IF(Q47="Probabilidad",AB46,""))),"")</f>
        <v/>
      </c>
      <c r="AC47" s="106"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07"/>
      <c r="AE47" s="108"/>
      <c r="AF47" s="109"/>
      <c r="AG47" s="110"/>
      <c r="AH47" s="110"/>
      <c r="AI47" s="110"/>
      <c r="AJ47" s="108"/>
      <c r="AK47" s="109"/>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customHeight="1">
      <c r="A48" s="338"/>
      <c r="B48" s="356"/>
      <c r="C48" s="356"/>
      <c r="D48" s="356"/>
      <c r="E48" s="359"/>
      <c r="F48" s="356"/>
      <c r="G48" s="362"/>
      <c r="H48" s="365"/>
      <c r="I48" s="368"/>
      <c r="J48" s="382"/>
      <c r="K48" s="368">
        <f>IF(NOT(ISERROR(MATCH(J48,_xlfn.ANCHORARRAY(E59),0))),I61&amp;"Por favor no seleccionar los criterios de impacto",J48)</f>
        <v>0</v>
      </c>
      <c r="L48" s="365"/>
      <c r="M48" s="368"/>
      <c r="N48" s="385"/>
      <c r="O48" s="5">
        <v>5</v>
      </c>
      <c r="P48" s="171"/>
      <c r="Q48" s="100" t="str">
        <f t="shared" si="39"/>
        <v/>
      </c>
      <c r="R48" s="101"/>
      <c r="S48" s="101"/>
      <c r="T48" s="102" t="str">
        <f t="shared" si="36"/>
        <v/>
      </c>
      <c r="U48" s="101"/>
      <c r="V48" s="101"/>
      <c r="W48" s="101"/>
      <c r="X48" s="103" t="str">
        <f t="shared" si="40"/>
        <v/>
      </c>
      <c r="Y48" s="104" t="str">
        <f t="shared" si="1"/>
        <v/>
      </c>
      <c r="Z48" s="105" t="str">
        <f t="shared" si="37"/>
        <v/>
      </c>
      <c r="AA48" s="104" t="str">
        <f t="shared" si="3"/>
        <v/>
      </c>
      <c r="AB48" s="105" t="str">
        <f t="shared" si="41"/>
        <v/>
      </c>
      <c r="AC48" s="106" t="str">
        <f t="shared" ref="AC48" si="42">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07"/>
      <c r="AE48" s="108"/>
      <c r="AF48" s="109"/>
      <c r="AG48" s="110"/>
      <c r="AH48" s="110"/>
      <c r="AI48" s="110"/>
      <c r="AJ48" s="108"/>
      <c r="AK48" s="109"/>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8" customHeight="1">
      <c r="A49" s="339"/>
      <c r="B49" s="357"/>
      <c r="C49" s="357"/>
      <c r="D49" s="357"/>
      <c r="E49" s="360"/>
      <c r="F49" s="357"/>
      <c r="G49" s="363"/>
      <c r="H49" s="366"/>
      <c r="I49" s="369"/>
      <c r="J49" s="383"/>
      <c r="K49" s="369">
        <f>IF(NOT(ISERROR(MATCH(J49,_xlfn.ANCHORARRAY(E60),0))),I62&amp;"Por favor no seleccionar los criterios de impacto",J49)</f>
        <v>0</v>
      </c>
      <c r="L49" s="366"/>
      <c r="M49" s="369"/>
      <c r="N49" s="386"/>
      <c r="O49" s="5">
        <v>6</v>
      </c>
      <c r="P49" s="171"/>
      <c r="Q49" s="100" t="str">
        <f t="shared" si="39"/>
        <v/>
      </c>
      <c r="R49" s="101"/>
      <c r="S49" s="101"/>
      <c r="T49" s="102" t="str">
        <f t="shared" si="36"/>
        <v/>
      </c>
      <c r="U49" s="101"/>
      <c r="V49" s="101"/>
      <c r="W49" s="101"/>
      <c r="X49" s="103" t="str">
        <f t="shared" si="40"/>
        <v/>
      </c>
      <c r="Y49" s="104" t="str">
        <f t="shared" si="1"/>
        <v/>
      </c>
      <c r="Z49" s="105" t="str">
        <f t="shared" si="37"/>
        <v/>
      </c>
      <c r="AA49" s="104" t="str">
        <f>IFERROR(IF(AB49="","",IF(AB49&lt;=0.2,"Leve",IF(AB49&lt;=0.4,"Menor",IF(AB49&lt;=0.6,"Moderado",IF(AB49&lt;=0.8,"Mayor","Catastrófico"))))),"")</f>
        <v/>
      </c>
      <c r="AB49" s="105" t="str">
        <f t="shared" si="41"/>
        <v/>
      </c>
      <c r="AC49" s="106"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07"/>
      <c r="AE49" s="108"/>
      <c r="AF49" s="109"/>
      <c r="AG49" s="110"/>
      <c r="AH49" s="110"/>
      <c r="AI49" s="110"/>
      <c r="AJ49" s="108"/>
      <c r="AK49" s="109"/>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77.25" customHeight="1">
      <c r="A50" s="337">
        <v>7</v>
      </c>
      <c r="B50" s="355" t="s">
        <v>165</v>
      </c>
      <c r="C50" s="355" t="s">
        <v>226</v>
      </c>
      <c r="D50" s="355" t="s">
        <v>227</v>
      </c>
      <c r="E50" s="358" t="s">
        <v>228</v>
      </c>
      <c r="F50" s="355" t="s">
        <v>169</v>
      </c>
      <c r="G50" s="361">
        <v>40</v>
      </c>
      <c r="H50" s="364" t="str">
        <f>IF(G50&lt;=0,"",IF(G50&lt;=2,"Muy Baja",IF(G50&lt;=24,"Baja",IF(G50&lt;=500,"Media",IF(G50&lt;=5000,"Alta","Muy Alta")))))</f>
        <v>Media</v>
      </c>
      <c r="I50" s="367">
        <f>IF(H50="","",IF(H50="Muy Baja",0.2,IF(H50="Baja",0.4,IF(H50="Media",0.6,IF(H50="Alta",0.8,IF(H50="Muy Alta",1,))))))</f>
        <v>0.6</v>
      </c>
      <c r="J50" s="381" t="s">
        <v>191</v>
      </c>
      <c r="K50" s="367" t="str">
        <f>IF(NOT(ISERROR(MATCH(J50,'Tabla Impacto'!$B$221:$B$223,0))),'Tabla Impacto'!$F$223&amp;"Por favor no seleccionar los criterios de impacto(Afectación Económica o presupuestal y Pérdida Reputacional)",J50)</f>
        <v xml:space="preserve">     El riesgo afecta la imagen de de la entidad con efecto publicitario sostenido a nivel de sector administrativo, nivel departamental o municipal</v>
      </c>
      <c r="L50" s="364" t="str">
        <f>IF(OR(K50='Tabla Impacto'!$C$11,K50='Tabla Impacto'!$D$11),"Leve",IF(OR(K50='Tabla Impacto'!$C$12,K50='Tabla Impacto'!$D$12),"Menor",IF(OR(K50='Tabla Impacto'!$C$13,K50='Tabla Impacto'!$D$13),"Moderado",IF(OR(K50='Tabla Impacto'!$C$14,K50='Tabla Impacto'!$D$14),"Mayor",IF(OR(K50='Tabla Impacto'!$C$15,K50='Tabla Impacto'!$D$15),"Catastrófico","")))))</f>
        <v>Mayor</v>
      </c>
      <c r="M50" s="367">
        <f>IF(L50="","",IF(L50="Leve",0.2,IF(L50="Menor",0.4,IF(L50="Moderado",0.6,IF(L50="Mayor",0.8,IF(L50="Catastrófico",1,))))))</f>
        <v>0.8</v>
      </c>
      <c r="N50" s="384" t="str">
        <f>IF(OR(AND(H50="Muy Baja",L50="Leve"),AND(H50="Muy Baja",L50="Menor"),AND(H50="Baja",L50="Leve")),"Bajo",IF(OR(AND(H50="Muy baja",L50="Moderado"),AND(H50="Baja",L50="Menor"),AND(H50="Baja",L50="Moderado"),AND(H50="Media",L50="Leve"),AND(H50="Media",L50="Menor"),AND(H50="Media",L50="Moderado"),AND(H50="Alta",L50="Leve"),AND(H50="Alta",L50="Menor")),"Moderado",IF(OR(AND(H50="Muy Baja",L50="Mayor"),AND(H50="Baja",L50="Mayor"),AND(H50="Media",L50="Mayor"),AND(H50="Alta",L50="Moderado"),AND(H50="Alta",L50="Mayor"),AND(H50="Muy Alta",L50="Leve"),AND(H50="Muy Alta",L50="Menor"),AND(H50="Muy Alta",L50="Moderado"),AND(H50="Muy Alta",L50="Mayor")),"Alto",IF(OR(AND(H50="Muy Baja",L50="Catastrófico"),AND(H50="Baja",L50="Catastrófico"),AND(H50="Media",L50="Catastrófico"),AND(H50="Alta",L50="Catastrófico"),AND(H50="Muy Alta",L50="Catastrófico")),"Extremo",""))))</f>
        <v>Alto</v>
      </c>
      <c r="O50" s="5">
        <v>1</v>
      </c>
      <c r="P50" s="171" t="s">
        <v>229</v>
      </c>
      <c r="Q50" s="153" t="str">
        <f>IF(OR(R50="Preventivo",R50="Detectivo"),"Probabilidad",IF(R50="Correctivo","Impacto",""))</f>
        <v>Probabilidad</v>
      </c>
      <c r="R50" s="161" t="s">
        <v>172</v>
      </c>
      <c r="S50" s="161" t="s">
        <v>173</v>
      </c>
      <c r="T50" s="162" t="str">
        <f>IF(AND(R50="Preventivo",S50="Automático"),"50%",IF(AND(R50="Preventivo",S50="Manual"),"40%",IF(AND(R50="Detectivo",S50="Automático"),"40%",IF(AND(R50="Detectivo",S50="Manual"),"30%",IF(AND(R50="Correctivo",S50="Automático"),"35%",IF(AND(R50="Correctivo",S50="Manual"),"25%",""))))))</f>
        <v>40%</v>
      </c>
      <c r="U50" s="161" t="s">
        <v>174</v>
      </c>
      <c r="V50" s="161" t="s">
        <v>175</v>
      </c>
      <c r="W50" s="161" t="s">
        <v>176</v>
      </c>
      <c r="X50" s="151">
        <f>IFERROR(IF(Q50="Probabilidad",(I50-(+I50*T50)),IF(Q50="Impacto",I50,"")),"")</f>
        <v>0.36</v>
      </c>
      <c r="Y50" s="163" t="str">
        <f>IFERROR(IF(X50="","",IF(X50&lt;=0.2,"Muy Baja",IF(X50&lt;=0.4,"Baja",IF(X50&lt;=0.6,"Media",IF(X50&lt;=0.8,"Alta","Muy Alta"))))),"")</f>
        <v>Baja</v>
      </c>
      <c r="Z50" s="164">
        <f>+X50</f>
        <v>0.36</v>
      </c>
      <c r="AA50" s="163" t="str">
        <f>IFERROR(IF(AB50="","",IF(AB50&lt;=0.2,"Leve",IF(AB50&lt;=0.4,"Menor",IF(AB50&lt;=0.6,"Moderado",IF(AB50&lt;=0.8,"Mayor","Catastrófico"))))),"")</f>
        <v>Mayor</v>
      </c>
      <c r="AB50" s="164">
        <f>IFERROR(IF(Q50="Impacto",(M50-(+M50*T50)),IF(Q50="Probabilidad",M50,"")),"")</f>
        <v>0.8</v>
      </c>
      <c r="AC50" s="165" t="str">
        <f>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Alto</v>
      </c>
      <c r="AD50" s="166" t="s">
        <v>177</v>
      </c>
      <c r="AE50" s="158" t="s">
        <v>230</v>
      </c>
      <c r="AF50" s="158" t="s">
        <v>181</v>
      </c>
      <c r="AG50" s="160">
        <v>44440</v>
      </c>
      <c r="AH50" s="110"/>
      <c r="AI50" s="110"/>
      <c r="AJ50" s="108"/>
      <c r="AK50" s="109"/>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 customHeight="1">
      <c r="A51" s="338"/>
      <c r="B51" s="356"/>
      <c r="C51" s="356"/>
      <c r="D51" s="356"/>
      <c r="E51" s="359"/>
      <c r="F51" s="356"/>
      <c r="G51" s="362"/>
      <c r="H51" s="365"/>
      <c r="I51" s="368"/>
      <c r="J51" s="382"/>
      <c r="K51" s="368">
        <f>IF(NOT(ISERROR(MATCH(J51,_xlfn.ANCHORARRAY(E62),0))),I64&amp;"Por favor no seleccionar los criterios de impacto",J51)</f>
        <v>0</v>
      </c>
      <c r="L51" s="365"/>
      <c r="M51" s="368"/>
      <c r="N51" s="385"/>
      <c r="O51" s="5">
        <v>2</v>
      </c>
      <c r="P51" s="171"/>
      <c r="Q51" s="153" t="str">
        <f>IF(OR(R51="Preventivo",R51="Detectivo"),"Probabilidad",IF(R51="Correctivo","Impacto",""))</f>
        <v/>
      </c>
      <c r="R51" s="161"/>
      <c r="S51" s="161"/>
      <c r="T51" s="162" t="str">
        <f t="shared" ref="T51:T55" si="43">IF(AND(R51="Preventivo",S51="Automático"),"50%",IF(AND(R51="Preventivo",S51="Manual"),"40%",IF(AND(R51="Detectivo",S51="Automático"),"40%",IF(AND(R51="Detectivo",S51="Manual"),"30%",IF(AND(R51="Correctivo",S51="Automático"),"35%",IF(AND(R51="Correctivo",S51="Manual"),"25%",""))))))</f>
        <v/>
      </c>
      <c r="U51" s="161"/>
      <c r="V51" s="161"/>
      <c r="W51" s="161"/>
      <c r="X51" s="151" t="str">
        <f>IFERROR(IF(AND(Q50="Probabilidad",Q51="Probabilidad"),(Z50-(+Z50*T51)),IF(Q51="Probabilidad",(I50-(+I50*T51)),IF(Q51="Impacto",Z50,""))),"")</f>
        <v/>
      </c>
      <c r="Y51" s="163" t="str">
        <f t="shared" si="1"/>
        <v/>
      </c>
      <c r="Z51" s="164" t="str">
        <f t="shared" ref="Z51:Z55" si="44">+X51</f>
        <v/>
      </c>
      <c r="AA51" s="163" t="str">
        <f t="shared" si="3"/>
        <v/>
      </c>
      <c r="AB51" s="164" t="str">
        <f>IFERROR(IF(AND(Q50="Impacto",Q51="Impacto"),(AB50-(+AB50*T51)),IF(Q51="Impacto",(M50-(+M50*T51)),IF(Q51="Probabilidad",AB50,""))),"")</f>
        <v/>
      </c>
      <c r="AC51" s="165" t="str">
        <f t="shared" ref="AC51:AC52" si="45">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66"/>
      <c r="AE51" s="108"/>
      <c r="AF51" s="109"/>
      <c r="AG51" s="110"/>
      <c r="AH51" s="110"/>
      <c r="AI51" s="110"/>
      <c r="AJ51" s="108"/>
      <c r="AK51" s="109"/>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customHeight="1">
      <c r="A52" s="338"/>
      <c r="B52" s="356"/>
      <c r="C52" s="356"/>
      <c r="D52" s="356"/>
      <c r="E52" s="359"/>
      <c r="F52" s="356"/>
      <c r="G52" s="362"/>
      <c r="H52" s="365"/>
      <c r="I52" s="368"/>
      <c r="J52" s="382"/>
      <c r="K52" s="368">
        <f>IF(NOT(ISERROR(MATCH(J52,_xlfn.ANCHORARRAY(E63),0))),I65&amp;"Por favor no seleccionar los criterios de impacto",J52)</f>
        <v>0</v>
      </c>
      <c r="L52" s="365"/>
      <c r="M52" s="368"/>
      <c r="N52" s="385"/>
      <c r="O52" s="5">
        <v>3</v>
      </c>
      <c r="P52" s="172"/>
      <c r="Q52" s="100" t="str">
        <f>IF(OR(R52="Preventivo",R52="Detectivo"),"Probabilidad",IF(R52="Correctivo","Impacto",""))</f>
        <v/>
      </c>
      <c r="R52" s="101"/>
      <c r="S52" s="101"/>
      <c r="T52" s="102" t="str">
        <f t="shared" si="43"/>
        <v/>
      </c>
      <c r="U52" s="101"/>
      <c r="V52" s="101"/>
      <c r="W52" s="101"/>
      <c r="X52" s="103" t="str">
        <f>IFERROR(IF(AND(Q51="Probabilidad",Q52="Probabilidad"),(Z51-(+Z51*T52)),IF(AND(Q51="Impacto",Q52="Probabilidad"),(Z50-(+Z50*T52)),IF(Q52="Impacto",Z51,""))),"")</f>
        <v/>
      </c>
      <c r="Y52" s="104" t="str">
        <f t="shared" si="1"/>
        <v/>
      </c>
      <c r="Z52" s="105" t="str">
        <f t="shared" si="44"/>
        <v/>
      </c>
      <c r="AA52" s="104" t="str">
        <f t="shared" si="3"/>
        <v/>
      </c>
      <c r="AB52" s="105" t="str">
        <f>IFERROR(IF(AND(Q51="Impacto",Q52="Impacto"),(AB51-(+AB51*T52)),IF(AND(Q51="Probabilidad",Q52="Impacto"),(AB50-(+AB50*T52)),IF(Q52="Probabilidad",AB51,""))),"")</f>
        <v/>
      </c>
      <c r="AC52" s="106" t="str">
        <f t="shared" si="45"/>
        <v/>
      </c>
      <c r="AD52" s="107"/>
      <c r="AE52" s="108"/>
      <c r="AF52" s="109"/>
      <c r="AG52" s="110"/>
      <c r="AH52" s="110"/>
      <c r="AI52" s="110"/>
      <c r="AJ52" s="108"/>
      <c r="AK52" s="109"/>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customHeight="1">
      <c r="A53" s="338"/>
      <c r="B53" s="356"/>
      <c r="C53" s="356"/>
      <c r="D53" s="356"/>
      <c r="E53" s="359"/>
      <c r="F53" s="356"/>
      <c r="G53" s="362"/>
      <c r="H53" s="365"/>
      <c r="I53" s="368"/>
      <c r="J53" s="382"/>
      <c r="K53" s="368">
        <f>IF(NOT(ISERROR(MATCH(J53,_xlfn.ANCHORARRAY(E64),0))),I66&amp;"Por favor no seleccionar los criterios de impacto",J53)</f>
        <v>0</v>
      </c>
      <c r="L53" s="365"/>
      <c r="M53" s="368"/>
      <c r="N53" s="385"/>
      <c r="O53" s="5">
        <v>4</v>
      </c>
      <c r="P53" s="171"/>
      <c r="Q53" s="100" t="str">
        <f t="shared" ref="Q53:Q55" si="46">IF(OR(R53="Preventivo",R53="Detectivo"),"Probabilidad",IF(R53="Correctivo","Impacto",""))</f>
        <v/>
      </c>
      <c r="R53" s="101"/>
      <c r="S53" s="101"/>
      <c r="T53" s="102" t="str">
        <f t="shared" si="43"/>
        <v/>
      </c>
      <c r="U53" s="101"/>
      <c r="V53" s="101"/>
      <c r="W53" s="101"/>
      <c r="X53" s="103" t="str">
        <f t="shared" ref="X53:X55" si="47">IFERROR(IF(AND(Q52="Probabilidad",Q53="Probabilidad"),(Z52-(+Z52*T53)),IF(AND(Q52="Impacto",Q53="Probabilidad"),(Z51-(+Z51*T53)),IF(Q53="Impacto",Z52,""))),"")</f>
        <v/>
      </c>
      <c r="Y53" s="104" t="str">
        <f t="shared" si="1"/>
        <v/>
      </c>
      <c r="Z53" s="105" t="str">
        <f t="shared" si="44"/>
        <v/>
      </c>
      <c r="AA53" s="104" t="str">
        <f t="shared" si="3"/>
        <v/>
      </c>
      <c r="AB53" s="105" t="str">
        <f t="shared" ref="AB53:AB55" si="48">IFERROR(IF(AND(Q52="Impacto",Q53="Impacto"),(AB52-(+AB52*T53)),IF(AND(Q52="Probabilidad",Q53="Impacto"),(AB51-(+AB51*T53)),IF(Q53="Probabilidad",AB52,""))),"")</f>
        <v/>
      </c>
      <c r="AC53" s="106" t="str">
        <f>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07"/>
      <c r="AE53" s="108"/>
      <c r="AF53" s="109"/>
      <c r="AG53" s="110"/>
      <c r="AH53" s="110"/>
      <c r="AI53" s="110"/>
      <c r="AJ53" s="108"/>
      <c r="AK53" s="109"/>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customHeight="1">
      <c r="A54" s="338"/>
      <c r="B54" s="356"/>
      <c r="C54" s="356"/>
      <c r="D54" s="356"/>
      <c r="E54" s="359"/>
      <c r="F54" s="356"/>
      <c r="G54" s="362"/>
      <c r="H54" s="365"/>
      <c r="I54" s="368"/>
      <c r="J54" s="382"/>
      <c r="K54" s="368">
        <f>IF(NOT(ISERROR(MATCH(J54,_xlfn.ANCHORARRAY(E65),0))),I67&amp;"Por favor no seleccionar los criterios de impacto",J54)</f>
        <v>0</v>
      </c>
      <c r="L54" s="365"/>
      <c r="M54" s="368"/>
      <c r="N54" s="385"/>
      <c r="O54" s="5">
        <v>5</v>
      </c>
      <c r="P54" s="171"/>
      <c r="Q54" s="100" t="str">
        <f t="shared" si="46"/>
        <v/>
      </c>
      <c r="R54" s="101"/>
      <c r="S54" s="101"/>
      <c r="T54" s="102" t="str">
        <f t="shared" si="43"/>
        <v/>
      </c>
      <c r="U54" s="101"/>
      <c r="V54" s="101"/>
      <c r="W54" s="101"/>
      <c r="X54" s="103" t="str">
        <f t="shared" si="47"/>
        <v/>
      </c>
      <c r="Y54" s="104" t="str">
        <f t="shared" si="1"/>
        <v/>
      </c>
      <c r="Z54" s="105" t="str">
        <f t="shared" si="44"/>
        <v/>
      </c>
      <c r="AA54" s="104" t="str">
        <f t="shared" si="3"/>
        <v/>
      </c>
      <c r="AB54" s="105" t="str">
        <f t="shared" si="48"/>
        <v/>
      </c>
      <c r="AC54" s="106" t="str">
        <f t="shared" ref="AC54:AC55" si="49">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07"/>
      <c r="AE54" s="108"/>
      <c r="AF54" s="109"/>
      <c r="AG54" s="110"/>
      <c r="AH54" s="110"/>
      <c r="AI54" s="110"/>
      <c r="AJ54" s="108"/>
      <c r="AK54" s="109"/>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customHeight="1">
      <c r="A55" s="339"/>
      <c r="B55" s="357"/>
      <c r="C55" s="357"/>
      <c r="D55" s="357"/>
      <c r="E55" s="360"/>
      <c r="F55" s="357"/>
      <c r="G55" s="363"/>
      <c r="H55" s="366"/>
      <c r="I55" s="369"/>
      <c r="J55" s="383"/>
      <c r="K55" s="369">
        <f>IF(NOT(ISERROR(MATCH(J55,_xlfn.ANCHORARRAY(E66),0))),I68&amp;"Por favor no seleccionar los criterios de impacto",J55)</f>
        <v>0</v>
      </c>
      <c r="L55" s="366"/>
      <c r="M55" s="369"/>
      <c r="N55" s="386"/>
      <c r="O55" s="5">
        <v>6</v>
      </c>
      <c r="P55" s="171"/>
      <c r="Q55" s="100" t="str">
        <f t="shared" si="46"/>
        <v/>
      </c>
      <c r="R55" s="101"/>
      <c r="S55" s="101"/>
      <c r="T55" s="102" t="str">
        <f t="shared" si="43"/>
        <v/>
      </c>
      <c r="U55" s="101"/>
      <c r="V55" s="101"/>
      <c r="W55" s="101"/>
      <c r="X55" s="103" t="str">
        <f t="shared" si="47"/>
        <v/>
      </c>
      <c r="Y55" s="104" t="str">
        <f t="shared" si="1"/>
        <v/>
      </c>
      <c r="Z55" s="105" t="str">
        <f t="shared" si="44"/>
        <v/>
      </c>
      <c r="AA55" s="104" t="str">
        <f t="shared" si="3"/>
        <v/>
      </c>
      <c r="AB55" s="105" t="str">
        <f t="shared" si="48"/>
        <v/>
      </c>
      <c r="AC55" s="106" t="str">
        <f t="shared" si="49"/>
        <v/>
      </c>
      <c r="AD55" s="107"/>
      <c r="AE55" s="108"/>
      <c r="AF55" s="109"/>
      <c r="AG55" s="110"/>
      <c r="AH55" s="110"/>
      <c r="AI55" s="110"/>
      <c r="AJ55" s="108"/>
      <c r="AK55" s="109"/>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8" hidden="1" customHeight="1">
      <c r="A56" s="337">
        <v>8</v>
      </c>
      <c r="B56" s="355"/>
      <c r="C56" s="355"/>
      <c r="D56" s="355"/>
      <c r="E56" s="358"/>
      <c r="F56" s="355"/>
      <c r="G56" s="361"/>
      <c r="H56" s="364" t="str">
        <f>IF(G56&lt;=0,"",IF(G56&lt;=2,"Muy Baja",IF(G56&lt;=24,"Baja",IF(G56&lt;=500,"Media",IF(G56&lt;=5000,"Alta","Muy Alta")))))</f>
        <v/>
      </c>
      <c r="I56" s="367" t="str">
        <f>IF(H56="","",IF(H56="Muy Baja",0.2,IF(H56="Baja",0.4,IF(H56="Media",0.6,IF(H56="Alta",0.8,IF(H56="Muy Alta",1,))))))</f>
        <v/>
      </c>
      <c r="J56" s="381"/>
      <c r="K56" s="367">
        <f>IF(NOT(ISERROR(MATCH(J56,'Tabla Impacto'!$B$221:$B$223,0))),'Tabla Impacto'!$F$223&amp;"Por favor no seleccionar los criterios de impacto(Afectación Económica o presupuestal y Pérdida Reputacional)",J56)</f>
        <v>0</v>
      </c>
      <c r="L56" s="364" t="str">
        <f>IF(OR(K56='Tabla Impacto'!$C$11,K56='Tabla Impacto'!$D$11),"Leve",IF(OR(K56='Tabla Impacto'!$C$12,K56='Tabla Impacto'!$D$12),"Menor",IF(OR(K56='Tabla Impacto'!$C$13,K56='Tabla Impacto'!$D$13),"Moderado",IF(OR(K56='Tabla Impacto'!$C$14,K56='Tabla Impacto'!$D$14),"Mayor",IF(OR(K56='Tabla Impacto'!$C$15,K56='Tabla Impacto'!$D$15),"Catastrófico","")))))</f>
        <v/>
      </c>
      <c r="M56" s="367" t="str">
        <f>IF(L56="","",IF(L56="Leve",0.2,IF(L56="Menor",0.4,IF(L56="Moderado",0.6,IF(L56="Mayor",0.8,IF(L56="Catastrófico",1,))))))</f>
        <v/>
      </c>
      <c r="N56" s="384" t="str">
        <f>IF(OR(AND(H56="Muy Baja",L56="Leve"),AND(H56="Muy Baja",L56="Menor"),AND(H56="Baja",L56="Leve")),"Bajo",IF(OR(AND(H56="Muy baja",L56="Moderado"),AND(H56="Baja",L56="Menor"),AND(H56="Baja",L56="Moderado"),AND(H56="Media",L56="Leve"),AND(H56="Media",L56="Menor"),AND(H56="Media",L56="Moderado"),AND(H56="Alta",L56="Leve"),AND(H56="Alta",L56="Menor")),"Moderado",IF(OR(AND(H56="Muy Baja",L56="Mayor"),AND(H56="Baja",L56="Mayor"),AND(H56="Media",L56="Mayor"),AND(H56="Alta",L56="Moderado"),AND(H56="Alta",L56="Mayor"),AND(H56="Muy Alta",L56="Leve"),AND(H56="Muy Alta",L56="Menor"),AND(H56="Muy Alta",L56="Moderado"),AND(H56="Muy Alta",L56="Mayor")),"Alto",IF(OR(AND(H56="Muy Baja",L56="Catastrófico"),AND(H56="Baja",L56="Catastrófico"),AND(H56="Media",L56="Catastrófico"),AND(H56="Alta",L56="Catastrófico"),AND(H56="Muy Alta",L56="Catastrófico")),"Extremo",""))))</f>
        <v/>
      </c>
      <c r="O56" s="5">
        <v>1</v>
      </c>
      <c r="P56" s="171"/>
      <c r="Q56" s="153"/>
      <c r="R56" s="161"/>
      <c r="S56" s="161"/>
      <c r="T56" s="162" t="str">
        <f>IF(AND(R56="Preventivo",S56="Automático"),"50%",IF(AND(R56="Preventivo",S56="Manual"),"40%",IF(AND(R56="Detectivo",S56="Automático"),"40%",IF(AND(R56="Detectivo",S56="Manual"),"30%",IF(AND(R56="Correctivo",S56="Automático"),"35%",IF(AND(R56="Correctivo",S56="Manual"),"25%",""))))))</f>
        <v/>
      </c>
      <c r="U56" s="161"/>
      <c r="V56" s="161"/>
      <c r="W56" s="161"/>
      <c r="X56" s="151" t="str">
        <f>IFERROR(IF(Q56="Probabilidad",(I56-(+I56*T56)),IF(Q56="Impacto",I56,"")),"")</f>
        <v/>
      </c>
      <c r="Y56" s="163" t="str">
        <f>IFERROR(IF(X56="","",IF(X56&lt;=0.2,"Muy Baja",IF(X56&lt;=0.4,"Baja",IF(X56&lt;=0.6,"Media",IF(X56&lt;=0.8,"Alta","Muy Alta"))))),"")</f>
        <v/>
      </c>
      <c r="Z56" s="164" t="str">
        <f>+X56</f>
        <v/>
      </c>
      <c r="AA56" s="163" t="str">
        <f>IFERROR(IF(AB56="","",IF(AB56&lt;=0.2,"Leve",IF(AB56&lt;=0.4,"Menor",IF(AB56&lt;=0.6,"Moderado",IF(AB56&lt;=0.8,"Mayor","Catastrófico"))))),"")</f>
        <v/>
      </c>
      <c r="AB56" s="164" t="str">
        <f>IFERROR(IF(Q56="Impacto",(M56-(+M56*T56)),IF(Q56="Probabilidad",M56,"")),"")</f>
        <v/>
      </c>
      <c r="AC56" s="165" t="str">
        <f>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66"/>
      <c r="AE56" s="108"/>
      <c r="AF56" s="108"/>
      <c r="AG56" s="110"/>
      <c r="AH56" s="110"/>
      <c r="AI56" s="110"/>
      <c r="AJ56" s="108"/>
      <c r="AK56" s="109"/>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8" hidden="1" customHeight="1">
      <c r="A57" s="338"/>
      <c r="B57" s="356"/>
      <c r="C57" s="356"/>
      <c r="D57" s="356"/>
      <c r="E57" s="359"/>
      <c r="F57" s="356"/>
      <c r="G57" s="362"/>
      <c r="H57" s="365"/>
      <c r="I57" s="368"/>
      <c r="J57" s="382"/>
      <c r="K57" s="368">
        <f>IF(NOT(ISERROR(MATCH(J57,_xlfn.ANCHORARRAY(E68),0))),I70&amp;"Por favor no seleccionar los criterios de impacto",J57)</f>
        <v>0</v>
      </c>
      <c r="L57" s="365"/>
      <c r="M57" s="368"/>
      <c r="N57" s="385"/>
      <c r="O57" s="5">
        <v>2</v>
      </c>
      <c r="P57" s="171"/>
      <c r="Q57" s="100" t="str">
        <f>IF(OR(R57="Preventivo",R57="Detectivo"),"Probabilidad",IF(R57="Correctivo","Impacto",""))</f>
        <v/>
      </c>
      <c r="R57" s="101"/>
      <c r="S57" s="101"/>
      <c r="T57" s="102" t="str">
        <f t="shared" ref="T57:T61" si="50">IF(AND(R57="Preventivo",S57="Automático"),"50%",IF(AND(R57="Preventivo",S57="Manual"),"40%",IF(AND(R57="Detectivo",S57="Automático"),"40%",IF(AND(R57="Detectivo",S57="Manual"),"30%",IF(AND(R57="Correctivo",S57="Automático"),"35%",IF(AND(R57="Correctivo",S57="Manual"),"25%",""))))))</f>
        <v/>
      </c>
      <c r="U57" s="101"/>
      <c r="V57" s="101"/>
      <c r="W57" s="101"/>
      <c r="X57" s="103" t="str">
        <f>IFERROR(IF(AND(Q56="Probabilidad",Q57="Probabilidad"),(Z56-(+Z56*T57)),IF(Q57="Probabilidad",(I56-(+I56*T57)),IF(Q57="Impacto",Z56,""))),"")</f>
        <v/>
      </c>
      <c r="Y57" s="104" t="str">
        <f t="shared" si="1"/>
        <v/>
      </c>
      <c r="Z57" s="105" t="str">
        <f t="shared" ref="Z57:Z61" si="51">+X57</f>
        <v/>
      </c>
      <c r="AA57" s="104" t="str">
        <f t="shared" si="3"/>
        <v/>
      </c>
      <c r="AB57" s="105" t="str">
        <f>IFERROR(IF(AND(Q56="Impacto",Q57="Impacto"),(AB56-(+AB56*T57)),IF(Q57="Impacto",(M56-(+M56*T57)),IF(Q57="Probabilidad",AB56,""))),"")</f>
        <v/>
      </c>
      <c r="AC57" s="106" t="str">
        <f t="shared" ref="AC57:AC58" si="52">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07"/>
      <c r="AE57" s="108"/>
      <c r="AF57" s="109"/>
      <c r="AG57" s="110"/>
      <c r="AH57" s="110"/>
      <c r="AI57" s="110"/>
      <c r="AJ57" s="108"/>
      <c r="AK57" s="109"/>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8" hidden="1" customHeight="1">
      <c r="A58" s="338"/>
      <c r="B58" s="356"/>
      <c r="C58" s="356"/>
      <c r="D58" s="356"/>
      <c r="E58" s="359"/>
      <c r="F58" s="356"/>
      <c r="G58" s="362"/>
      <c r="H58" s="365"/>
      <c r="I58" s="368"/>
      <c r="J58" s="382"/>
      <c r="K58" s="368">
        <f>IF(NOT(ISERROR(MATCH(J58,_xlfn.ANCHORARRAY(E69),0))),I71&amp;"Por favor no seleccionar los criterios de impacto",J58)</f>
        <v>0</v>
      </c>
      <c r="L58" s="365"/>
      <c r="M58" s="368"/>
      <c r="N58" s="385"/>
      <c r="O58" s="5">
        <v>3</v>
      </c>
      <c r="P58" s="172"/>
      <c r="Q58" s="100" t="str">
        <f>IF(OR(R58="Preventivo",R58="Detectivo"),"Probabilidad",IF(R58="Correctivo","Impacto",""))</f>
        <v/>
      </c>
      <c r="R58" s="101"/>
      <c r="S58" s="101"/>
      <c r="T58" s="102" t="str">
        <f t="shared" si="50"/>
        <v/>
      </c>
      <c r="U58" s="101"/>
      <c r="V58" s="101"/>
      <c r="W58" s="101"/>
      <c r="X58" s="103" t="str">
        <f>IFERROR(IF(AND(Q57="Probabilidad",Q58="Probabilidad"),(Z57-(+Z57*T58)),IF(AND(Q57="Impacto",Q58="Probabilidad"),(Z56-(+Z56*T58)),IF(Q58="Impacto",Z57,""))),"")</f>
        <v/>
      </c>
      <c r="Y58" s="104" t="str">
        <f t="shared" si="1"/>
        <v/>
      </c>
      <c r="Z58" s="105" t="str">
        <f t="shared" si="51"/>
        <v/>
      </c>
      <c r="AA58" s="104" t="str">
        <f t="shared" si="3"/>
        <v/>
      </c>
      <c r="AB58" s="105" t="str">
        <f>IFERROR(IF(AND(Q57="Impacto",Q58="Impacto"),(AB57-(+AB57*T58)),IF(AND(Q57="Probabilidad",Q58="Impacto"),(AB56-(+AB56*T58)),IF(Q58="Probabilidad",AB57,""))),"")</f>
        <v/>
      </c>
      <c r="AC58" s="106" t="str">
        <f t="shared" si="52"/>
        <v/>
      </c>
      <c r="AD58" s="107"/>
      <c r="AE58" s="108"/>
      <c r="AF58" s="109"/>
      <c r="AG58" s="110"/>
      <c r="AH58" s="110"/>
      <c r="AI58" s="110"/>
      <c r="AJ58" s="108"/>
      <c r="AK58" s="109"/>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 hidden="1" customHeight="1">
      <c r="A59" s="338"/>
      <c r="B59" s="356"/>
      <c r="C59" s="356"/>
      <c r="D59" s="356"/>
      <c r="E59" s="359"/>
      <c r="F59" s="356"/>
      <c r="G59" s="362"/>
      <c r="H59" s="365"/>
      <c r="I59" s="368"/>
      <c r="J59" s="382"/>
      <c r="K59" s="368">
        <f>IF(NOT(ISERROR(MATCH(J59,_xlfn.ANCHORARRAY(E70),0))),I72&amp;"Por favor no seleccionar los criterios de impacto",J59)</f>
        <v>0</v>
      </c>
      <c r="L59" s="365"/>
      <c r="M59" s="368"/>
      <c r="N59" s="385"/>
      <c r="O59" s="5">
        <v>4</v>
      </c>
      <c r="P59" s="171"/>
      <c r="Q59" s="100" t="str">
        <f t="shared" ref="Q59:Q61" si="53">IF(OR(R59="Preventivo",R59="Detectivo"),"Probabilidad",IF(R59="Correctivo","Impacto",""))</f>
        <v/>
      </c>
      <c r="R59" s="101"/>
      <c r="S59" s="101"/>
      <c r="T59" s="102" t="str">
        <f t="shared" si="50"/>
        <v/>
      </c>
      <c r="U59" s="101"/>
      <c r="V59" s="101"/>
      <c r="W59" s="101"/>
      <c r="X59" s="103" t="str">
        <f t="shared" ref="X59:X61" si="54">IFERROR(IF(AND(Q58="Probabilidad",Q59="Probabilidad"),(Z58-(+Z58*T59)),IF(AND(Q58="Impacto",Q59="Probabilidad"),(Z57-(+Z57*T59)),IF(Q59="Impacto",Z58,""))),"")</f>
        <v/>
      </c>
      <c r="Y59" s="104" t="str">
        <f t="shared" si="1"/>
        <v/>
      </c>
      <c r="Z59" s="105" t="str">
        <f t="shared" si="51"/>
        <v/>
      </c>
      <c r="AA59" s="104" t="str">
        <f t="shared" si="3"/>
        <v/>
      </c>
      <c r="AB59" s="105" t="str">
        <f t="shared" ref="AB59:AB61" si="55">IFERROR(IF(AND(Q58="Impacto",Q59="Impacto"),(AB58-(+AB58*T59)),IF(AND(Q58="Probabilidad",Q59="Impacto"),(AB57-(+AB57*T59)),IF(Q59="Probabilidad",AB58,""))),"")</f>
        <v/>
      </c>
      <c r="AC59" s="106" t="str">
        <f>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07"/>
      <c r="AE59" s="108"/>
      <c r="AF59" s="109"/>
      <c r="AG59" s="110"/>
      <c r="AH59" s="110"/>
      <c r="AI59" s="110"/>
      <c r="AJ59" s="108"/>
      <c r="AK59" s="109"/>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 hidden="1" customHeight="1">
      <c r="A60" s="338"/>
      <c r="B60" s="356"/>
      <c r="C60" s="356"/>
      <c r="D60" s="356"/>
      <c r="E60" s="359"/>
      <c r="F60" s="356"/>
      <c r="G60" s="362"/>
      <c r="H60" s="365"/>
      <c r="I60" s="368"/>
      <c r="J60" s="382"/>
      <c r="K60" s="368">
        <f>IF(NOT(ISERROR(MATCH(J60,_xlfn.ANCHORARRAY(E71),0))),I73&amp;"Por favor no seleccionar los criterios de impacto",J60)</f>
        <v>0</v>
      </c>
      <c r="L60" s="365"/>
      <c r="M60" s="368"/>
      <c r="N60" s="385"/>
      <c r="O60" s="5">
        <v>5</v>
      </c>
      <c r="P60" s="171"/>
      <c r="Q60" s="100" t="str">
        <f t="shared" si="53"/>
        <v/>
      </c>
      <c r="R60" s="101"/>
      <c r="S60" s="101"/>
      <c r="T60" s="102" t="str">
        <f t="shared" si="50"/>
        <v/>
      </c>
      <c r="U60" s="101"/>
      <c r="V60" s="101"/>
      <c r="W60" s="101"/>
      <c r="X60" s="103" t="str">
        <f t="shared" si="54"/>
        <v/>
      </c>
      <c r="Y60" s="104" t="str">
        <f t="shared" si="1"/>
        <v/>
      </c>
      <c r="Z60" s="105" t="str">
        <f t="shared" si="51"/>
        <v/>
      </c>
      <c r="AA60" s="104" t="str">
        <f t="shared" si="3"/>
        <v/>
      </c>
      <c r="AB60" s="105" t="str">
        <f t="shared" si="55"/>
        <v/>
      </c>
      <c r="AC60" s="106" t="str">
        <f t="shared" ref="AC60:AC61" si="56">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07"/>
      <c r="AE60" s="108"/>
      <c r="AF60" s="109"/>
      <c r="AG60" s="110"/>
      <c r="AH60" s="110"/>
      <c r="AI60" s="110"/>
      <c r="AJ60" s="108"/>
      <c r="AK60" s="109"/>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hidden="1" customHeight="1">
      <c r="A61" s="339"/>
      <c r="B61" s="357"/>
      <c r="C61" s="357"/>
      <c r="D61" s="357"/>
      <c r="E61" s="360"/>
      <c r="F61" s="357"/>
      <c r="G61" s="363"/>
      <c r="H61" s="366"/>
      <c r="I61" s="369"/>
      <c r="J61" s="383"/>
      <c r="K61" s="369">
        <f>IF(NOT(ISERROR(MATCH(J61,_xlfn.ANCHORARRAY(E72),0))),I74&amp;"Por favor no seleccionar los criterios de impacto",J61)</f>
        <v>0</v>
      </c>
      <c r="L61" s="366"/>
      <c r="M61" s="369"/>
      <c r="N61" s="386"/>
      <c r="O61" s="5">
        <v>6</v>
      </c>
      <c r="P61" s="171"/>
      <c r="Q61" s="100" t="str">
        <f t="shared" si="53"/>
        <v/>
      </c>
      <c r="R61" s="101"/>
      <c r="S61" s="101"/>
      <c r="T61" s="102" t="str">
        <f t="shared" si="50"/>
        <v/>
      </c>
      <c r="U61" s="101"/>
      <c r="V61" s="101"/>
      <c r="W61" s="101"/>
      <c r="X61" s="103" t="str">
        <f t="shared" si="54"/>
        <v/>
      </c>
      <c r="Y61" s="104" t="str">
        <f t="shared" si="1"/>
        <v/>
      </c>
      <c r="Z61" s="105" t="str">
        <f t="shared" si="51"/>
        <v/>
      </c>
      <c r="AA61" s="104" t="str">
        <f t="shared" si="3"/>
        <v/>
      </c>
      <c r="AB61" s="105" t="str">
        <f t="shared" si="55"/>
        <v/>
      </c>
      <c r="AC61" s="106" t="str">
        <f t="shared" si="56"/>
        <v/>
      </c>
      <c r="AD61" s="107"/>
      <c r="AE61" s="108"/>
      <c r="AF61" s="109"/>
      <c r="AG61" s="110"/>
      <c r="AH61" s="110"/>
      <c r="AI61" s="110"/>
      <c r="AJ61" s="108"/>
      <c r="AK61" s="109"/>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hidden="1" customHeight="1">
      <c r="A62" s="337">
        <v>9</v>
      </c>
      <c r="B62" s="355"/>
      <c r="C62" s="355"/>
      <c r="D62" s="355"/>
      <c r="E62" s="358"/>
      <c r="F62" s="355"/>
      <c r="G62" s="361"/>
      <c r="H62" s="364" t="str">
        <f>IF(G62&lt;=0,"",IF(G62&lt;=2,"Muy Baja",IF(G62&lt;=24,"Baja",IF(G62&lt;=500,"Media",IF(G62&lt;=5000,"Alta","Muy Alta")))))</f>
        <v/>
      </c>
      <c r="I62" s="367" t="str">
        <f>IF(H62="","",IF(H62="Muy Baja",0.2,IF(H62="Baja",0.4,IF(H62="Media",0.6,IF(H62="Alta",0.8,IF(H62="Muy Alta",1,))))))</f>
        <v/>
      </c>
      <c r="J62" s="381"/>
      <c r="K62" s="367">
        <f>IF(NOT(ISERROR(MATCH(J62,'Tabla Impacto'!$B$221:$B$223,0))),'Tabla Impacto'!$F$223&amp;"Por favor no seleccionar los criterios de impacto(Afectación Económica o presupuestal y Pérdida Reputacional)",J62)</f>
        <v>0</v>
      </c>
      <c r="L62" s="364" t="str">
        <f>IF(OR(K62='Tabla Impacto'!$C$11,K62='Tabla Impacto'!$D$11),"Leve",IF(OR(K62='Tabla Impacto'!$C$12,K62='Tabla Impacto'!$D$12),"Menor",IF(OR(K62='Tabla Impacto'!$C$13,K62='Tabla Impacto'!$D$13),"Moderado",IF(OR(K62='Tabla Impacto'!$C$14,K62='Tabla Impacto'!$D$14),"Mayor",IF(OR(K62='Tabla Impacto'!$C$15,K62='Tabla Impacto'!$D$15),"Catastrófico","")))))</f>
        <v/>
      </c>
      <c r="M62" s="367" t="str">
        <f>IF(L62="","",IF(L62="Leve",0.2,IF(L62="Menor",0.4,IF(L62="Moderado",0.6,IF(L62="Mayor",0.8,IF(L62="Catastrófico",1,))))))</f>
        <v/>
      </c>
      <c r="N62" s="384" t="str">
        <f>IF(OR(AND(H62="Muy Baja",L62="Leve"),AND(H62="Muy Baja",L62="Menor"),AND(H62="Baja",L62="Leve")),"Bajo",IF(OR(AND(H62="Muy baja",L62="Moderado"),AND(H62="Baja",L62="Menor"),AND(H62="Baja",L62="Moderado"),AND(H62="Media",L62="Leve"),AND(H62="Media",L62="Menor"),AND(H62="Media",L62="Moderado"),AND(H62="Alta",L62="Leve"),AND(H62="Alta",L62="Menor")),"Moderado",IF(OR(AND(H62="Muy Baja",L62="Mayor"),AND(H62="Baja",L62="Mayor"),AND(H62="Media",L62="Mayor"),AND(H62="Alta",L62="Moderado"),AND(H62="Alta",L62="Mayor"),AND(H62="Muy Alta",L62="Leve"),AND(H62="Muy Alta",L62="Menor"),AND(H62="Muy Alta",L62="Moderado"),AND(H62="Muy Alta",L62="Mayor")),"Alto",IF(OR(AND(H62="Muy Baja",L62="Catastrófico"),AND(H62="Baja",L62="Catastrófico"),AND(H62="Media",L62="Catastrófico"),AND(H62="Alta",L62="Catastrófico"),AND(H62="Muy Alta",L62="Catastrófico")),"Extremo",""))))</f>
        <v/>
      </c>
      <c r="O62" s="5">
        <v>1</v>
      </c>
      <c r="P62" s="171"/>
      <c r="Q62" s="153"/>
      <c r="R62" s="161"/>
      <c r="S62" s="161"/>
      <c r="T62" s="162" t="str">
        <f>IF(AND(R62="Preventivo",S62="Automático"),"50%",IF(AND(R62="Preventivo",S62="Manual"),"40%",IF(AND(R62="Detectivo",S62="Automático"),"40%",IF(AND(R62="Detectivo",S62="Manual"),"30%",IF(AND(R62="Correctivo",S62="Automático"),"35%",IF(AND(R62="Correctivo",S62="Manual"),"25%",""))))))</f>
        <v/>
      </c>
      <c r="U62" s="161"/>
      <c r="V62" s="161"/>
      <c r="W62" s="161"/>
      <c r="X62" s="151" t="str">
        <f>IFERROR(IF(Q62="Probabilidad",(I62-(+I62*T62)),IF(Q62="Impacto",I62,"")),"")</f>
        <v/>
      </c>
      <c r="Y62" s="163" t="str">
        <f>IFERROR(IF(X62="","",IF(X62&lt;=0.2,"Muy Baja",IF(X62&lt;=0.4,"Baja",IF(X62&lt;=0.6,"Media",IF(X62&lt;=0.8,"Alta","Muy Alta"))))),"")</f>
        <v/>
      </c>
      <c r="Z62" s="164" t="str">
        <f>+X62</f>
        <v/>
      </c>
      <c r="AA62" s="163" t="str">
        <f>IFERROR(IF(AB62="","",IF(AB62&lt;=0.2,"Leve",IF(AB62&lt;=0.4,"Menor",IF(AB62&lt;=0.6,"Moderado",IF(AB62&lt;=0.8,"Mayor","Catastrófico"))))),"")</f>
        <v/>
      </c>
      <c r="AB62" s="164" t="str">
        <f>IFERROR(IF(Q62="Impacto",(M62-(+M62*T62)),IF(Q62="Probabilidad",M62,"")),"")</f>
        <v/>
      </c>
      <c r="AC62" s="165" t="str">
        <f>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66"/>
      <c r="AE62" s="108"/>
      <c r="AF62" s="108"/>
      <c r="AG62" s="110"/>
      <c r="AH62" s="110"/>
      <c r="AI62" s="110"/>
      <c r="AJ62" s="108"/>
      <c r="AK62" s="109"/>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hidden="1" customHeight="1">
      <c r="A63" s="338"/>
      <c r="B63" s="356"/>
      <c r="C63" s="356"/>
      <c r="D63" s="356"/>
      <c r="E63" s="359"/>
      <c r="F63" s="356"/>
      <c r="G63" s="362"/>
      <c r="H63" s="365"/>
      <c r="I63" s="368"/>
      <c r="J63" s="382"/>
      <c r="K63" s="368">
        <f>IF(NOT(ISERROR(MATCH(J63,_xlfn.ANCHORARRAY(E74),0))),I76&amp;"Por favor no seleccionar los criterios de impacto",J63)</f>
        <v>0</v>
      </c>
      <c r="L63" s="365"/>
      <c r="M63" s="368"/>
      <c r="N63" s="385"/>
      <c r="O63" s="5">
        <v>2</v>
      </c>
      <c r="P63" s="171"/>
      <c r="Q63" s="100" t="str">
        <f>IF(OR(R63="Preventivo",R63="Detectivo"),"Probabilidad",IF(R63="Correctivo","Impacto",""))</f>
        <v/>
      </c>
      <c r="R63" s="101"/>
      <c r="S63" s="101"/>
      <c r="T63" s="102" t="str">
        <f t="shared" ref="T63:T67" si="57">IF(AND(R63="Preventivo",S63="Automático"),"50%",IF(AND(R63="Preventivo",S63="Manual"),"40%",IF(AND(R63="Detectivo",S63="Automático"),"40%",IF(AND(R63="Detectivo",S63="Manual"),"30%",IF(AND(R63="Correctivo",S63="Automático"),"35%",IF(AND(R63="Correctivo",S63="Manual"),"25%",""))))))</f>
        <v/>
      </c>
      <c r="U63" s="101"/>
      <c r="V63" s="101"/>
      <c r="W63" s="101"/>
      <c r="X63" s="103" t="str">
        <f>IFERROR(IF(AND(Q62="Probabilidad",Q63="Probabilidad"),(Z62-(+Z62*T63)),IF(Q63="Probabilidad",(I62-(+I62*T63)),IF(Q63="Impacto",Z62,""))),"")</f>
        <v/>
      </c>
      <c r="Y63" s="104" t="str">
        <f t="shared" si="1"/>
        <v/>
      </c>
      <c r="Z63" s="105" t="str">
        <f t="shared" ref="Z63:Z67" si="58">+X63</f>
        <v/>
      </c>
      <c r="AA63" s="104" t="str">
        <f t="shared" si="3"/>
        <v/>
      </c>
      <c r="AB63" s="105" t="str">
        <f>IFERROR(IF(AND(Q62="Impacto",Q63="Impacto"),(AB62-(+AB62*T63)),IF(Q63="Impacto",(M62-(+M62*T63)),IF(Q63="Probabilidad",AB62,""))),"")</f>
        <v/>
      </c>
      <c r="AC63" s="106" t="str">
        <f t="shared" ref="AC63:AC64" si="59">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07"/>
      <c r="AE63" s="108"/>
      <c r="AF63" s="109"/>
      <c r="AG63" s="110"/>
      <c r="AH63" s="110"/>
      <c r="AI63" s="110"/>
      <c r="AJ63" s="108"/>
      <c r="AK63" s="109"/>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8" hidden="1" customHeight="1">
      <c r="A64" s="338"/>
      <c r="B64" s="356"/>
      <c r="C64" s="356"/>
      <c r="D64" s="356"/>
      <c r="E64" s="359"/>
      <c r="F64" s="356"/>
      <c r="G64" s="362"/>
      <c r="H64" s="365"/>
      <c r="I64" s="368"/>
      <c r="J64" s="382"/>
      <c r="K64" s="368">
        <f>IF(NOT(ISERROR(MATCH(J64,_xlfn.ANCHORARRAY(E75),0))),I77&amp;"Por favor no seleccionar los criterios de impacto",J64)</f>
        <v>0</v>
      </c>
      <c r="L64" s="365"/>
      <c r="M64" s="368"/>
      <c r="N64" s="385"/>
      <c r="O64" s="5">
        <v>3</v>
      </c>
      <c r="P64" s="172"/>
      <c r="Q64" s="100" t="str">
        <f>IF(OR(R64="Preventivo",R64="Detectivo"),"Probabilidad",IF(R64="Correctivo","Impacto",""))</f>
        <v/>
      </c>
      <c r="R64" s="101"/>
      <c r="S64" s="101"/>
      <c r="T64" s="102" t="str">
        <f t="shared" si="57"/>
        <v/>
      </c>
      <c r="U64" s="101"/>
      <c r="V64" s="101"/>
      <c r="W64" s="101"/>
      <c r="X64" s="103" t="str">
        <f>IFERROR(IF(AND(Q63="Probabilidad",Q64="Probabilidad"),(Z63-(+Z63*T64)),IF(AND(Q63="Impacto",Q64="Probabilidad"),(Z62-(+Z62*T64)),IF(Q64="Impacto",Z63,""))),"")</f>
        <v/>
      </c>
      <c r="Y64" s="104" t="str">
        <f t="shared" si="1"/>
        <v/>
      </c>
      <c r="Z64" s="105" t="str">
        <f t="shared" si="58"/>
        <v/>
      </c>
      <c r="AA64" s="104" t="str">
        <f t="shared" si="3"/>
        <v/>
      </c>
      <c r="AB64" s="105" t="str">
        <f>IFERROR(IF(AND(Q63="Impacto",Q64="Impacto"),(AB63-(+AB63*T64)),IF(AND(Q63="Probabilidad",Q64="Impacto"),(AB62-(+AB62*T64)),IF(Q64="Probabilidad",AB63,""))),"")</f>
        <v/>
      </c>
      <c r="AC64" s="106" t="str">
        <f t="shared" si="59"/>
        <v/>
      </c>
      <c r="AD64" s="107"/>
      <c r="AE64" s="108"/>
      <c r="AF64" s="109"/>
      <c r="AG64" s="110"/>
      <c r="AH64" s="110"/>
      <c r="AI64" s="110"/>
      <c r="AJ64" s="108"/>
      <c r="AK64" s="109"/>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18" hidden="1" customHeight="1">
      <c r="A65" s="338"/>
      <c r="B65" s="356"/>
      <c r="C65" s="356"/>
      <c r="D65" s="356"/>
      <c r="E65" s="359"/>
      <c r="F65" s="356"/>
      <c r="G65" s="362"/>
      <c r="H65" s="365"/>
      <c r="I65" s="368"/>
      <c r="J65" s="382"/>
      <c r="K65" s="368">
        <f>IF(NOT(ISERROR(MATCH(J65,_xlfn.ANCHORARRAY(E76),0))),I78&amp;"Por favor no seleccionar los criterios de impacto",J65)</f>
        <v>0</v>
      </c>
      <c r="L65" s="365"/>
      <c r="M65" s="368"/>
      <c r="N65" s="385"/>
      <c r="O65" s="5">
        <v>4</v>
      </c>
      <c r="P65" s="171"/>
      <c r="Q65" s="100" t="str">
        <f t="shared" ref="Q65:Q67" si="60">IF(OR(R65="Preventivo",R65="Detectivo"),"Probabilidad",IF(R65="Correctivo","Impacto",""))</f>
        <v/>
      </c>
      <c r="R65" s="101"/>
      <c r="S65" s="101"/>
      <c r="T65" s="102" t="str">
        <f t="shared" si="57"/>
        <v/>
      </c>
      <c r="U65" s="101"/>
      <c r="V65" s="101"/>
      <c r="W65" s="101"/>
      <c r="X65" s="103" t="str">
        <f t="shared" ref="X65:X66" si="61">IFERROR(IF(AND(Q64="Probabilidad",Q65="Probabilidad"),(Z64-(+Z64*T65)),IF(AND(Q64="Impacto",Q65="Probabilidad"),(Z63-(+Z63*T65)),IF(Q65="Impacto",Z64,""))),"")</f>
        <v/>
      </c>
      <c r="Y65" s="104" t="str">
        <f t="shared" si="1"/>
        <v/>
      </c>
      <c r="Z65" s="105" t="str">
        <f t="shared" si="58"/>
        <v/>
      </c>
      <c r="AA65" s="104" t="str">
        <f t="shared" si="3"/>
        <v/>
      </c>
      <c r="AB65" s="105" t="str">
        <f t="shared" ref="AB65:AB66" si="62">IFERROR(IF(AND(Q64="Impacto",Q65="Impacto"),(AB64-(+AB64*T65)),IF(AND(Q64="Probabilidad",Q65="Impacto"),(AB63-(+AB63*T65)),IF(Q65="Probabilidad",AB64,""))),"")</f>
        <v/>
      </c>
      <c r="AC65" s="106" t="str">
        <f>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07"/>
      <c r="AE65" s="108"/>
      <c r="AF65" s="109"/>
      <c r="AG65" s="110"/>
      <c r="AH65" s="110"/>
      <c r="AI65" s="110"/>
      <c r="AJ65" s="108"/>
      <c r="AK65" s="109"/>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8" hidden="1" customHeight="1">
      <c r="A66" s="338"/>
      <c r="B66" s="356"/>
      <c r="C66" s="356"/>
      <c r="D66" s="356"/>
      <c r="E66" s="359"/>
      <c r="F66" s="356"/>
      <c r="G66" s="362"/>
      <c r="H66" s="365"/>
      <c r="I66" s="368"/>
      <c r="J66" s="382"/>
      <c r="K66" s="368">
        <f>IF(NOT(ISERROR(MATCH(J66,_xlfn.ANCHORARRAY(E77),0))),I79&amp;"Por favor no seleccionar los criterios de impacto",J66)</f>
        <v>0</v>
      </c>
      <c r="L66" s="365"/>
      <c r="M66" s="368"/>
      <c r="N66" s="385"/>
      <c r="O66" s="5">
        <v>5</v>
      </c>
      <c r="P66" s="171"/>
      <c r="Q66" s="100" t="str">
        <f t="shared" si="60"/>
        <v/>
      </c>
      <c r="R66" s="101"/>
      <c r="S66" s="101"/>
      <c r="T66" s="102" t="str">
        <f t="shared" si="57"/>
        <v/>
      </c>
      <c r="U66" s="101"/>
      <c r="V66" s="101"/>
      <c r="W66" s="101"/>
      <c r="X66" s="103" t="str">
        <f t="shared" si="61"/>
        <v/>
      </c>
      <c r="Y66" s="104" t="str">
        <f t="shared" si="1"/>
        <v/>
      </c>
      <c r="Z66" s="105" t="str">
        <f t="shared" si="58"/>
        <v/>
      </c>
      <c r="AA66" s="104" t="str">
        <f t="shared" si="3"/>
        <v/>
      </c>
      <c r="AB66" s="105" t="str">
        <f t="shared" si="62"/>
        <v/>
      </c>
      <c r="AC66" s="106" t="str">
        <f t="shared" ref="AC66:AC67" si="63">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07"/>
      <c r="AE66" s="108"/>
      <c r="AF66" s="109"/>
      <c r="AG66" s="110"/>
      <c r="AH66" s="110"/>
      <c r="AI66" s="110"/>
      <c r="AJ66" s="108"/>
      <c r="AK66" s="109"/>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8" hidden="1" customHeight="1">
      <c r="A67" s="339"/>
      <c r="B67" s="357"/>
      <c r="C67" s="357"/>
      <c r="D67" s="357"/>
      <c r="E67" s="360"/>
      <c r="F67" s="357"/>
      <c r="G67" s="363"/>
      <c r="H67" s="366"/>
      <c r="I67" s="369"/>
      <c r="J67" s="383"/>
      <c r="K67" s="369">
        <f>IF(NOT(ISERROR(MATCH(J67,_xlfn.ANCHORARRAY(E78),0))),I80&amp;"Por favor no seleccionar los criterios de impacto",J67)</f>
        <v>0</v>
      </c>
      <c r="L67" s="366"/>
      <c r="M67" s="369"/>
      <c r="N67" s="386"/>
      <c r="O67" s="5">
        <v>6</v>
      </c>
      <c r="P67" s="171"/>
      <c r="Q67" s="100" t="str">
        <f t="shared" si="60"/>
        <v/>
      </c>
      <c r="R67" s="101"/>
      <c r="S67" s="101"/>
      <c r="T67" s="102" t="str">
        <f t="shared" si="57"/>
        <v/>
      </c>
      <c r="U67" s="101"/>
      <c r="V67" s="101"/>
      <c r="W67" s="101"/>
      <c r="X67" s="103" t="str">
        <f>IFERROR(IF(AND(Q66="Probabilidad",Q67="Probabilidad"),(Z66-(+Z66*T67)),IF(AND(Q66="Impacto",Q67="Probabilidad"),(Z65-(+Z65*T67)),IF(Q67="Impacto",Z66,""))),"")</f>
        <v/>
      </c>
      <c r="Y67" s="104" t="str">
        <f t="shared" si="1"/>
        <v/>
      </c>
      <c r="Z67" s="105" t="str">
        <f t="shared" si="58"/>
        <v/>
      </c>
      <c r="AA67" s="104" t="str">
        <f t="shared" si="3"/>
        <v/>
      </c>
      <c r="AB67" s="105" t="str">
        <f>IFERROR(IF(AND(Q66="Impacto",Q67="Impacto"),(AB66-(+AB66*T67)),IF(AND(Q66="Probabilidad",Q67="Impacto"),(AB65-(+AB65*T67)),IF(Q67="Probabilidad",AB66,""))),"")</f>
        <v/>
      </c>
      <c r="AC67" s="106" t="str">
        <f t="shared" si="63"/>
        <v/>
      </c>
      <c r="AD67" s="107"/>
      <c r="AE67" s="108"/>
      <c r="AF67" s="109"/>
      <c r="AG67" s="110"/>
      <c r="AH67" s="110"/>
      <c r="AI67" s="110"/>
      <c r="AJ67" s="108"/>
      <c r="AK67" s="109"/>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69" ht="18" hidden="1" customHeight="1">
      <c r="A68" s="337">
        <v>10</v>
      </c>
      <c r="B68" s="355"/>
      <c r="C68" s="355"/>
      <c r="D68" s="355"/>
      <c r="E68" s="358"/>
      <c r="F68" s="355"/>
      <c r="G68" s="361"/>
      <c r="H68" s="364" t="str">
        <f>IF(G68&lt;=0,"",IF(G68&lt;=2,"Muy Baja",IF(G68&lt;=24,"Baja",IF(G68&lt;=500,"Media",IF(G68&lt;=5000,"Alta","Muy Alta")))))</f>
        <v/>
      </c>
      <c r="I68" s="367" t="str">
        <f>IF(H68="","",IF(H68="Muy Baja",0.2,IF(H68="Baja",0.4,IF(H68="Media",0.6,IF(H68="Alta",0.8,IF(H68="Muy Alta",1,))))))</f>
        <v/>
      </c>
      <c r="J68" s="381"/>
      <c r="K68" s="367">
        <f>IF(NOT(ISERROR(MATCH(J68,'Tabla Impacto'!$B$221:$B$223,0))),'Tabla Impacto'!$F$223&amp;"Por favor no seleccionar los criterios de impacto(Afectación Económica o presupuestal y Pérdida Reputacional)",J68)</f>
        <v>0</v>
      </c>
      <c r="L68" s="364" t="str">
        <f>IF(OR(K68='Tabla Impacto'!$C$11,K68='Tabla Impacto'!$D$11),"Leve",IF(OR(K68='Tabla Impacto'!$C$12,K68='Tabla Impacto'!$D$12),"Menor",IF(OR(K68='Tabla Impacto'!$C$13,K68='Tabla Impacto'!$D$13),"Moderado",IF(OR(K68='Tabla Impacto'!$C$14,K68='Tabla Impacto'!$D$14),"Mayor",IF(OR(K68='Tabla Impacto'!$C$15,K68='Tabla Impacto'!$D$15),"Catastrófico","")))))</f>
        <v/>
      </c>
      <c r="M68" s="367" t="str">
        <f>IF(L68="","",IF(L68="Leve",0.2,IF(L68="Menor",0.4,IF(L68="Moderado",0.6,IF(L68="Mayor",0.8,IF(L68="Catastrófico",1,))))))</f>
        <v/>
      </c>
      <c r="N68" s="384" t="str">
        <f>IF(OR(AND(H68="Muy Baja",L68="Leve"),AND(H68="Muy Baja",L68="Menor"),AND(H68="Baja",L68="Leve")),"Bajo",IF(OR(AND(H68="Muy baja",L68="Moderado"),AND(H68="Baja",L68="Menor"),AND(H68="Baja",L68="Moderado"),AND(H68="Media",L68="Leve"),AND(H68="Media",L68="Menor"),AND(H68="Media",L68="Moderado"),AND(H68="Alta",L68="Leve"),AND(H68="Alta",L68="Menor")),"Moderado",IF(OR(AND(H68="Muy Baja",L68="Mayor"),AND(H68="Baja",L68="Mayor"),AND(H68="Media",L68="Mayor"),AND(H68="Alta",L68="Moderado"),AND(H68="Alta",L68="Mayor"),AND(H68="Muy Alta",L68="Leve"),AND(H68="Muy Alta",L68="Menor"),AND(H68="Muy Alta",L68="Moderado"),AND(H68="Muy Alta",L68="Mayor")),"Alto",IF(OR(AND(H68="Muy Baja",L68="Catastrófico"),AND(H68="Baja",L68="Catastrófico"),AND(H68="Media",L68="Catastrófico"),AND(H68="Alta",L68="Catastrófico"),AND(H68="Muy Alta",L68="Catastrófico")),"Extremo",""))))</f>
        <v/>
      </c>
      <c r="O68" s="5">
        <v>1</v>
      </c>
      <c r="P68" s="171"/>
      <c r="Q68" s="153"/>
      <c r="R68" s="161"/>
      <c r="S68" s="161"/>
      <c r="T68" s="162" t="str">
        <f>IF(AND(R68="Preventivo",S68="Automático"),"50%",IF(AND(R68="Preventivo",S68="Manual"),"40%",IF(AND(R68="Detectivo",S68="Automático"),"40%",IF(AND(R68="Detectivo",S68="Manual"),"30%",IF(AND(R68="Correctivo",S68="Automático"),"35%",IF(AND(R68="Correctivo",S68="Manual"),"25%",""))))))</f>
        <v/>
      </c>
      <c r="U68" s="161"/>
      <c r="V68" s="161"/>
      <c r="W68" s="161"/>
      <c r="X68" s="151" t="str">
        <f>IFERROR(IF(Q68="Probabilidad",(I68-(+I68*T68)),IF(Q68="Impacto",I68,"")),"")</f>
        <v/>
      </c>
      <c r="Y68" s="163" t="str">
        <f>IFERROR(IF(X68="","",IF(X68&lt;=0.2,"Muy Baja",IF(X68&lt;=0.4,"Baja",IF(X68&lt;=0.6,"Media",IF(X68&lt;=0.8,"Alta","Muy Alta"))))),"")</f>
        <v/>
      </c>
      <c r="Z68" s="164" t="str">
        <f>+X68</f>
        <v/>
      </c>
      <c r="AA68" s="163" t="str">
        <f>IFERROR(IF(AB68="","",IF(AB68&lt;=0.2,"Leve",IF(AB68&lt;=0.4,"Menor",IF(AB68&lt;=0.6,"Moderado",IF(AB68&lt;=0.8,"Mayor","Catastrófico"))))),"")</f>
        <v/>
      </c>
      <c r="AB68" s="164" t="str">
        <f>IFERROR(IF(Q68="Impacto",(M68-(+M68*T68)),IF(Q68="Probabilidad",M68,"")),"")</f>
        <v/>
      </c>
      <c r="AC68" s="165" t="str">
        <f>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66"/>
      <c r="AE68" s="108"/>
      <c r="AF68" s="109"/>
      <c r="AG68" s="110"/>
      <c r="AH68" s="110"/>
      <c r="AI68" s="110"/>
      <c r="AJ68" s="108"/>
      <c r="AK68" s="109"/>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row>
    <row r="69" spans="1:69" ht="18" hidden="1" customHeight="1">
      <c r="A69" s="338"/>
      <c r="B69" s="356"/>
      <c r="C69" s="356"/>
      <c r="D69" s="356"/>
      <c r="E69" s="359"/>
      <c r="F69" s="356"/>
      <c r="G69" s="362"/>
      <c r="H69" s="365"/>
      <c r="I69" s="368"/>
      <c r="J69" s="382"/>
      <c r="K69" s="368">
        <f>IF(NOT(ISERROR(MATCH(J69,_xlfn.ANCHORARRAY(E80),0))),I82&amp;"Por favor no seleccionar los criterios de impacto",J69)</f>
        <v>0</v>
      </c>
      <c r="L69" s="365"/>
      <c r="M69" s="368"/>
      <c r="N69" s="385"/>
      <c r="O69" s="5">
        <v>2</v>
      </c>
      <c r="P69" s="171"/>
      <c r="Q69" s="100" t="str">
        <f>IF(OR(R69="Preventivo",R69="Detectivo"),"Probabilidad",IF(R69="Correctivo","Impacto",""))</f>
        <v/>
      </c>
      <c r="R69" s="101"/>
      <c r="S69" s="101"/>
      <c r="T69" s="102" t="str">
        <f t="shared" ref="T69:T73" si="64">IF(AND(R69="Preventivo",S69="Automático"),"50%",IF(AND(R69="Preventivo",S69="Manual"),"40%",IF(AND(R69="Detectivo",S69="Automático"),"40%",IF(AND(R69="Detectivo",S69="Manual"),"30%",IF(AND(R69="Correctivo",S69="Automático"),"35%",IF(AND(R69="Correctivo",S69="Manual"),"25%",""))))))</f>
        <v/>
      </c>
      <c r="U69" s="101"/>
      <c r="V69" s="101"/>
      <c r="W69" s="101"/>
      <c r="X69" s="103" t="str">
        <f>IFERROR(IF(AND(Q68="Probabilidad",Q69="Probabilidad"),(Z68-(+Z68*T69)),IF(Q69="Probabilidad",(I68-(+I68*T69)),IF(Q69="Impacto",Z68,""))),"")</f>
        <v/>
      </c>
      <c r="Y69" s="104" t="str">
        <f t="shared" si="1"/>
        <v/>
      </c>
      <c r="Z69" s="105" t="str">
        <f t="shared" ref="Z69:Z73" si="65">+X69</f>
        <v/>
      </c>
      <c r="AA69" s="104" t="str">
        <f t="shared" si="3"/>
        <v/>
      </c>
      <c r="AB69" s="105" t="str">
        <f>IFERROR(IF(AND(Q68="Impacto",Q69="Impacto"),(AB68-(+AB68*T69)),IF(Q69="Impacto",(M68-(+M68*T69)),IF(Q69="Probabilidad",AB68,""))),"")</f>
        <v/>
      </c>
      <c r="AC69" s="106" t="str">
        <f t="shared" ref="AC69:AC70" si="66">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07"/>
      <c r="AE69" s="108"/>
      <c r="AF69" s="109"/>
      <c r="AG69" s="110"/>
      <c r="AH69" s="110"/>
      <c r="AI69" s="110"/>
      <c r="AJ69" s="108"/>
      <c r="AK69" s="109"/>
    </row>
    <row r="70" spans="1:69" ht="18" hidden="1" customHeight="1">
      <c r="A70" s="338"/>
      <c r="B70" s="356"/>
      <c r="C70" s="356"/>
      <c r="D70" s="356"/>
      <c r="E70" s="359"/>
      <c r="F70" s="356"/>
      <c r="G70" s="362"/>
      <c r="H70" s="365"/>
      <c r="I70" s="368"/>
      <c r="J70" s="382"/>
      <c r="K70" s="368">
        <f>IF(NOT(ISERROR(MATCH(J70,_xlfn.ANCHORARRAY(E81),0))),I83&amp;"Por favor no seleccionar los criterios de impacto",J70)</f>
        <v>0</v>
      </c>
      <c r="L70" s="365"/>
      <c r="M70" s="368"/>
      <c r="N70" s="385"/>
      <c r="O70" s="5">
        <v>3</v>
      </c>
      <c r="P70" s="172"/>
      <c r="Q70" s="100" t="str">
        <f>IF(OR(R70="Preventivo",R70="Detectivo"),"Probabilidad",IF(R70="Correctivo","Impacto",""))</f>
        <v/>
      </c>
      <c r="R70" s="101"/>
      <c r="S70" s="101"/>
      <c r="T70" s="102" t="str">
        <f t="shared" si="64"/>
        <v/>
      </c>
      <c r="U70" s="101"/>
      <c r="V70" s="101"/>
      <c r="W70" s="101"/>
      <c r="X70" s="103" t="str">
        <f>IFERROR(IF(AND(Q69="Probabilidad",Q70="Probabilidad"),(Z69-(+Z69*T70)),IF(AND(Q69="Impacto",Q70="Probabilidad"),(Z68-(+Z68*T70)),IF(Q70="Impacto",Z69,""))),"")</f>
        <v/>
      </c>
      <c r="Y70" s="104" t="str">
        <f t="shared" si="1"/>
        <v/>
      </c>
      <c r="Z70" s="105" t="str">
        <f t="shared" si="65"/>
        <v/>
      </c>
      <c r="AA70" s="104" t="str">
        <f t="shared" si="3"/>
        <v/>
      </c>
      <c r="AB70" s="105" t="str">
        <f>IFERROR(IF(AND(Q69="Impacto",Q70="Impacto"),(AB69-(+AB69*T70)),IF(AND(Q69="Probabilidad",Q70="Impacto"),(AB68-(+AB68*T70)),IF(Q70="Probabilidad",AB69,""))),"")</f>
        <v/>
      </c>
      <c r="AC70" s="106" t="str">
        <f t="shared" si="66"/>
        <v/>
      </c>
      <c r="AD70" s="107"/>
      <c r="AE70" s="108"/>
      <c r="AF70" s="109"/>
      <c r="AG70" s="110"/>
      <c r="AH70" s="110"/>
      <c r="AI70" s="110"/>
      <c r="AJ70" s="108"/>
      <c r="AK70" s="109"/>
    </row>
    <row r="71" spans="1:69" ht="18" hidden="1" customHeight="1">
      <c r="A71" s="338"/>
      <c r="B71" s="356"/>
      <c r="C71" s="356"/>
      <c r="D71" s="356"/>
      <c r="E71" s="359"/>
      <c r="F71" s="356"/>
      <c r="G71" s="362"/>
      <c r="H71" s="365"/>
      <c r="I71" s="368"/>
      <c r="J71" s="382"/>
      <c r="K71" s="368">
        <f>IF(NOT(ISERROR(MATCH(J71,_xlfn.ANCHORARRAY(E82),0))),I84&amp;"Por favor no seleccionar los criterios de impacto",J71)</f>
        <v>0</v>
      </c>
      <c r="L71" s="365"/>
      <c r="M71" s="368"/>
      <c r="N71" s="385"/>
      <c r="O71" s="5">
        <v>4</v>
      </c>
      <c r="P71" s="171"/>
      <c r="Q71" s="100" t="str">
        <f t="shared" ref="Q71:Q73" si="67">IF(OR(R71="Preventivo",R71="Detectivo"),"Probabilidad",IF(R71="Correctivo","Impacto",""))</f>
        <v/>
      </c>
      <c r="R71" s="101"/>
      <c r="S71" s="101"/>
      <c r="T71" s="102" t="str">
        <f t="shared" si="64"/>
        <v/>
      </c>
      <c r="U71" s="101"/>
      <c r="V71" s="101"/>
      <c r="W71" s="101"/>
      <c r="X71" s="103" t="str">
        <f t="shared" ref="X71:X72" si="68">IFERROR(IF(AND(Q70="Probabilidad",Q71="Probabilidad"),(Z70-(+Z70*T71)),IF(AND(Q70="Impacto",Q71="Probabilidad"),(Z69-(+Z69*T71)),IF(Q71="Impacto",Z70,""))),"")</f>
        <v/>
      </c>
      <c r="Y71" s="104" t="str">
        <f t="shared" si="1"/>
        <v/>
      </c>
      <c r="Z71" s="105" t="str">
        <f t="shared" si="65"/>
        <v/>
      </c>
      <c r="AA71" s="104" t="str">
        <f t="shared" si="3"/>
        <v/>
      </c>
      <c r="AB71" s="105" t="str">
        <f t="shared" ref="AB71:AB72" si="69">IFERROR(IF(AND(Q70="Impacto",Q71="Impacto"),(AB70-(+AB70*T71)),IF(AND(Q70="Probabilidad",Q71="Impacto"),(AB69-(+AB69*T71)),IF(Q71="Probabilidad",AB70,""))),"")</f>
        <v/>
      </c>
      <c r="AC71" s="106" t="str">
        <f>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07"/>
      <c r="AE71" s="108"/>
      <c r="AF71" s="109"/>
      <c r="AG71" s="110"/>
      <c r="AH71" s="110"/>
      <c r="AI71" s="110"/>
      <c r="AJ71" s="108"/>
      <c r="AK71" s="109"/>
    </row>
    <row r="72" spans="1:69" ht="18" hidden="1" customHeight="1">
      <c r="A72" s="338"/>
      <c r="B72" s="356"/>
      <c r="C72" s="356"/>
      <c r="D72" s="356"/>
      <c r="E72" s="359"/>
      <c r="F72" s="356"/>
      <c r="G72" s="362"/>
      <c r="H72" s="365"/>
      <c r="I72" s="368"/>
      <c r="J72" s="382"/>
      <c r="K72" s="368">
        <f>IF(NOT(ISERROR(MATCH(J72,_xlfn.ANCHORARRAY(E83),0))),I85&amp;"Por favor no seleccionar los criterios de impacto",J72)</f>
        <v>0</v>
      </c>
      <c r="L72" s="365"/>
      <c r="M72" s="368"/>
      <c r="N72" s="385"/>
      <c r="O72" s="5">
        <v>5</v>
      </c>
      <c r="P72" s="171"/>
      <c r="Q72" s="100" t="str">
        <f t="shared" si="67"/>
        <v/>
      </c>
      <c r="R72" s="101"/>
      <c r="S72" s="101"/>
      <c r="T72" s="102" t="str">
        <f t="shared" si="64"/>
        <v/>
      </c>
      <c r="U72" s="101"/>
      <c r="V72" s="101"/>
      <c r="W72" s="101"/>
      <c r="X72" s="103" t="str">
        <f t="shared" si="68"/>
        <v/>
      </c>
      <c r="Y72" s="104" t="str">
        <f t="shared" si="1"/>
        <v/>
      </c>
      <c r="Z72" s="105" t="str">
        <f t="shared" si="65"/>
        <v/>
      </c>
      <c r="AA72" s="104" t="str">
        <f t="shared" si="3"/>
        <v/>
      </c>
      <c r="AB72" s="105" t="str">
        <f t="shared" si="69"/>
        <v/>
      </c>
      <c r="AC72" s="106" t="str">
        <f t="shared" ref="AC72:AC73" si="70">IFERROR(IF(OR(AND(Y72="Muy Baja",AA72="Leve"),AND(Y72="Muy Baja",AA72="Menor"),AND(Y72="Baja",AA72="Leve")),"Bajo",IF(OR(AND(Y72="Muy baja",AA72="Moderado"),AND(Y72="Baja",AA72="Menor"),AND(Y72="Baja",AA72="Moderado"),AND(Y72="Media",AA72="Leve"),AND(Y72="Media",AA72="Menor"),AND(Y72="Media",AA72="Moderado"),AND(Y72="Alta",AA72="Leve"),AND(Y72="Alta",AA72="Menor")),"Moderado",IF(OR(AND(Y72="Muy Baja",AA72="Mayor"),AND(Y72="Baja",AA72="Mayor"),AND(Y72="Media",AA72="Mayor"),AND(Y72="Alta",AA72="Moderado"),AND(Y72="Alta",AA72="Mayor"),AND(Y72="Muy Alta",AA72="Leve"),AND(Y72="Muy Alta",AA72="Menor"),AND(Y72="Muy Alta",AA72="Moderado"),AND(Y72="Muy Alta",AA72="Mayor")),"Alto",IF(OR(AND(Y72="Muy Baja",AA72="Catastrófico"),AND(Y72="Baja",AA72="Catastrófico"),AND(Y72="Media",AA72="Catastrófico"),AND(Y72="Alta",AA72="Catastrófico"),AND(Y72="Muy Alta",AA72="Catastrófico")),"Extremo","")))),"")</f>
        <v/>
      </c>
      <c r="AD72" s="107"/>
      <c r="AE72" s="108"/>
      <c r="AF72" s="109"/>
      <c r="AG72" s="110"/>
      <c r="AH72" s="110"/>
      <c r="AI72" s="110"/>
      <c r="AJ72" s="108"/>
      <c r="AK72" s="109"/>
    </row>
    <row r="73" spans="1:69" ht="18" hidden="1" customHeight="1">
      <c r="A73" s="339"/>
      <c r="B73" s="357"/>
      <c r="C73" s="357"/>
      <c r="D73" s="357"/>
      <c r="E73" s="360"/>
      <c r="F73" s="357"/>
      <c r="G73" s="363"/>
      <c r="H73" s="366"/>
      <c r="I73" s="369"/>
      <c r="J73" s="383"/>
      <c r="K73" s="369">
        <f>IF(NOT(ISERROR(MATCH(J73,_xlfn.ANCHORARRAY(E84),0))),I86&amp;"Por favor no seleccionar los criterios de impacto",J73)</f>
        <v>0</v>
      </c>
      <c r="L73" s="366"/>
      <c r="M73" s="369"/>
      <c r="N73" s="386"/>
      <c r="O73" s="5">
        <v>6</v>
      </c>
      <c r="P73" s="171"/>
      <c r="Q73" s="100" t="str">
        <f t="shared" si="67"/>
        <v/>
      </c>
      <c r="R73" s="101"/>
      <c r="S73" s="101"/>
      <c r="T73" s="102" t="str">
        <f t="shared" si="64"/>
        <v/>
      </c>
      <c r="U73" s="101"/>
      <c r="V73" s="101"/>
      <c r="W73" s="101"/>
      <c r="X73" s="103" t="str">
        <f>IFERROR(IF(AND(Q72="Probabilidad",Q73="Probabilidad"),(Z72-(+Z72*T73)),IF(AND(Q72="Impacto",Q73="Probabilidad"),(Z71-(+Z71*T73)),IF(Q73="Impacto",Z72,""))),"")</f>
        <v/>
      </c>
      <c r="Y73" s="104" t="str">
        <f t="shared" si="1"/>
        <v/>
      </c>
      <c r="Z73" s="105" t="str">
        <f t="shared" si="65"/>
        <v/>
      </c>
      <c r="AA73" s="104" t="str">
        <f t="shared" si="3"/>
        <v/>
      </c>
      <c r="AB73" s="105" t="str">
        <f>IFERROR(IF(AND(Q72="Impacto",Q73="Impacto"),(AB72-(+AB72*T73)),IF(AND(Q72="Probabilidad",Q73="Impacto"),(AB71-(+AB71*T73)),IF(Q73="Probabilidad",AB72,""))),"")</f>
        <v/>
      </c>
      <c r="AC73" s="106" t="str">
        <f t="shared" si="70"/>
        <v/>
      </c>
      <c r="AD73" s="107"/>
      <c r="AE73" s="108"/>
      <c r="AF73" s="109"/>
      <c r="AG73" s="110"/>
      <c r="AH73" s="110"/>
      <c r="AI73" s="110"/>
      <c r="AJ73" s="108"/>
      <c r="AK73" s="109"/>
    </row>
    <row r="74" spans="1:69" ht="34.5" customHeight="1">
      <c r="A74" s="5"/>
      <c r="B74" s="405" t="s">
        <v>231</v>
      </c>
      <c r="C74" s="406"/>
      <c r="D74" s="406"/>
      <c r="E74" s="406"/>
      <c r="F74" s="406"/>
      <c r="G74" s="406"/>
      <c r="H74" s="406"/>
      <c r="I74" s="406"/>
      <c r="J74" s="406"/>
      <c r="K74" s="406"/>
      <c r="L74" s="406"/>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7"/>
    </row>
    <row r="76" spans="1:69">
      <c r="A76" s="1"/>
      <c r="B76" s="23" t="s">
        <v>232</v>
      </c>
      <c r="C76" s="3"/>
      <c r="D76" s="3"/>
      <c r="F76" s="3"/>
    </row>
  </sheetData>
  <dataConsolidate/>
  <mergeCells count="206">
    <mergeCell ref="K14:K19"/>
    <mergeCell ref="J12:J19"/>
    <mergeCell ref="L12:L19"/>
    <mergeCell ref="M12:M19"/>
    <mergeCell ref="N12:N19"/>
    <mergeCell ref="Y10:Y11"/>
    <mergeCell ref="Z10:Z11"/>
    <mergeCell ref="G10:G11"/>
    <mergeCell ref="H10:H11"/>
    <mergeCell ref="I10:I11"/>
    <mergeCell ref="L10:L11"/>
    <mergeCell ref="M10:M11"/>
    <mergeCell ref="Q12:Q14"/>
    <mergeCell ref="R12:R14"/>
    <mergeCell ref="S12:S14"/>
    <mergeCell ref="T12:T14"/>
    <mergeCell ref="U12:U14"/>
    <mergeCell ref="V12:V14"/>
    <mergeCell ref="W12:W14"/>
    <mergeCell ref="AE10:AE11"/>
    <mergeCell ref="AK10:AK11"/>
    <mergeCell ref="AJ10:AJ11"/>
    <mergeCell ref="AI10:AI11"/>
    <mergeCell ref="AG10:AG11"/>
    <mergeCell ref="AF10:AF11"/>
    <mergeCell ref="L20:L25"/>
    <mergeCell ref="M20:M25"/>
    <mergeCell ref="N20:N25"/>
    <mergeCell ref="Y12:Y14"/>
    <mergeCell ref="Z12:Z14"/>
    <mergeCell ref="AA12:AA14"/>
    <mergeCell ref="AB12:AB14"/>
    <mergeCell ref="AC12:AC14"/>
    <mergeCell ref="AD12:AD14"/>
    <mergeCell ref="O12:O14"/>
    <mergeCell ref="P12:P14"/>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J26:J31"/>
    <mergeCell ref="K26:K31"/>
    <mergeCell ref="L26:L31"/>
    <mergeCell ref="F20:F25"/>
    <mergeCell ref="G20:G25"/>
    <mergeCell ref="H20:H25"/>
    <mergeCell ref="I20:I25"/>
    <mergeCell ref="J20:J25"/>
    <mergeCell ref="A20:A25"/>
    <mergeCell ref="B20:B25"/>
    <mergeCell ref="C20:C25"/>
    <mergeCell ref="D20:D25"/>
    <mergeCell ref="A26:A31"/>
    <mergeCell ref="B26:B31"/>
    <mergeCell ref="C26:C31"/>
    <mergeCell ref="D26:D31"/>
    <mergeCell ref="E26:E31"/>
    <mergeCell ref="F26:F31"/>
    <mergeCell ref="G26:G31"/>
    <mergeCell ref="H26:H31"/>
    <mergeCell ref="I26:I31"/>
    <mergeCell ref="E20:E25"/>
    <mergeCell ref="A32:A37"/>
    <mergeCell ref="B32:B37"/>
    <mergeCell ref="C32:C37"/>
    <mergeCell ref="D32:D37"/>
    <mergeCell ref="E32:E37"/>
    <mergeCell ref="F32:F37"/>
    <mergeCell ref="G32:G37"/>
    <mergeCell ref="H32:H37"/>
    <mergeCell ref="I32:I37"/>
    <mergeCell ref="A38:A43"/>
    <mergeCell ref="B38:B43"/>
    <mergeCell ref="C38:C43"/>
    <mergeCell ref="A44:A49"/>
    <mergeCell ref="B44:B49"/>
    <mergeCell ref="C44:C49"/>
    <mergeCell ref="D44:D49"/>
    <mergeCell ref="E44:E49"/>
    <mergeCell ref="F44:F49"/>
    <mergeCell ref="D38:D43"/>
    <mergeCell ref="E38:E43"/>
    <mergeCell ref="F38:F43"/>
    <mergeCell ref="D50:D55"/>
    <mergeCell ref="E50:E55"/>
    <mergeCell ref="M38:M43"/>
    <mergeCell ref="N38:N43"/>
    <mergeCell ref="M44:M49"/>
    <mergeCell ref="N44:N49"/>
    <mergeCell ref="J50:J55"/>
    <mergeCell ref="K50:K55"/>
    <mergeCell ref="L50:L55"/>
    <mergeCell ref="J44:J49"/>
    <mergeCell ref="K44:K49"/>
    <mergeCell ref="L44:L49"/>
    <mergeCell ref="G38:G43"/>
    <mergeCell ref="H38:H43"/>
    <mergeCell ref="B74:AK74"/>
    <mergeCell ref="M62:M67"/>
    <mergeCell ref="N62:N67"/>
    <mergeCell ref="J62:J67"/>
    <mergeCell ref="K62:K67"/>
    <mergeCell ref="L62:L67"/>
    <mergeCell ref="M50:M55"/>
    <mergeCell ref="N50:N55"/>
    <mergeCell ref="F56:F61"/>
    <mergeCell ref="G56:G61"/>
    <mergeCell ref="H56:H61"/>
    <mergeCell ref="I56:I61"/>
    <mergeCell ref="J56:J61"/>
    <mergeCell ref="F50:F55"/>
    <mergeCell ref="G50:G55"/>
    <mergeCell ref="H50:H55"/>
    <mergeCell ref="I50:I55"/>
    <mergeCell ref="K56:K61"/>
    <mergeCell ref="L56:L61"/>
    <mergeCell ref="M56:M61"/>
    <mergeCell ref="N56:N61"/>
    <mergeCell ref="B56:B61"/>
    <mergeCell ref="C56:C61"/>
    <mergeCell ref="D56:D61"/>
    <mergeCell ref="A1:D4"/>
    <mergeCell ref="A68:A73"/>
    <mergeCell ref="B68:B73"/>
    <mergeCell ref="C68:C73"/>
    <mergeCell ref="D68:D73"/>
    <mergeCell ref="E68:E73"/>
    <mergeCell ref="F68:F73"/>
    <mergeCell ref="G68:G73"/>
    <mergeCell ref="H68:H73"/>
    <mergeCell ref="C6:N6"/>
    <mergeCell ref="A9:G9"/>
    <mergeCell ref="H9:N9"/>
    <mergeCell ref="I38:I43"/>
    <mergeCell ref="J38:J43"/>
    <mergeCell ref="G44:G49"/>
    <mergeCell ref="H44:H49"/>
    <mergeCell ref="I44:I49"/>
    <mergeCell ref="K38:K43"/>
    <mergeCell ref="L38:L43"/>
    <mergeCell ref="A56:A61"/>
    <mergeCell ref="E56:E61"/>
    <mergeCell ref="A50:A55"/>
    <mergeCell ref="B50:B55"/>
    <mergeCell ref="C50:C55"/>
    <mergeCell ref="AJ1:AK1"/>
    <mergeCell ref="AJ2:AK2"/>
    <mergeCell ref="AJ3:AK3"/>
    <mergeCell ref="AJ4:AK4"/>
    <mergeCell ref="E1:AI4"/>
    <mergeCell ref="J68:J73"/>
    <mergeCell ref="K68:K73"/>
    <mergeCell ref="L68:L73"/>
    <mergeCell ref="M68:M73"/>
    <mergeCell ref="N68:N73"/>
    <mergeCell ref="I68:I73"/>
    <mergeCell ref="AH10:AH11"/>
    <mergeCell ref="O6:Q6"/>
    <mergeCell ref="O9:W9"/>
    <mergeCell ref="X9:AD9"/>
    <mergeCell ref="AE9:AK9"/>
    <mergeCell ref="M26:M31"/>
    <mergeCell ref="N26:N31"/>
    <mergeCell ref="J32:J37"/>
    <mergeCell ref="K32:K37"/>
    <mergeCell ref="L32:L37"/>
    <mergeCell ref="M32:M37"/>
    <mergeCell ref="N32:N37"/>
    <mergeCell ref="K20:K25"/>
    <mergeCell ref="A62:A67"/>
    <mergeCell ref="B62:B67"/>
    <mergeCell ref="C62:C67"/>
    <mergeCell ref="D62:D67"/>
    <mergeCell ref="E62:E67"/>
    <mergeCell ref="F62:F67"/>
    <mergeCell ref="G62:G67"/>
    <mergeCell ref="H62:H67"/>
    <mergeCell ref="I62:I67"/>
    <mergeCell ref="A12:A19"/>
    <mergeCell ref="B12:B19"/>
    <mergeCell ref="C12:C19"/>
    <mergeCell ref="D12:D19"/>
    <mergeCell ref="E12:E19"/>
    <mergeCell ref="F12:F19"/>
    <mergeCell ref="G12:G19"/>
    <mergeCell ref="H12:H19"/>
    <mergeCell ref="I12:I19"/>
  </mergeCells>
  <conditionalFormatting sqref="H12 H20 Y15:Y19 Y12">
    <cfRule type="cellIs" dxfId="215" priority="493" operator="equal">
      <formula>"Muy Alta"</formula>
    </cfRule>
    <cfRule type="cellIs" dxfId="214" priority="494" operator="equal">
      <formula>"Alta"</formula>
    </cfRule>
    <cfRule type="cellIs" dxfId="213" priority="495" operator="equal">
      <formula>"Media"</formula>
    </cfRule>
    <cfRule type="cellIs" dxfId="212" priority="496" operator="equal">
      <formula>"Baja"</formula>
    </cfRule>
    <cfRule type="cellIs" dxfId="211" priority="497" operator="equal">
      <formula>"Muy Baja"</formula>
    </cfRule>
  </conditionalFormatting>
  <conditionalFormatting sqref="L12 L20 L26 L32 L38 L44 L50 L56 L62 L68 AA15:AA19 AA12">
    <cfRule type="cellIs" dxfId="210" priority="488" operator="equal">
      <formula>"Catastrófico"</formula>
    </cfRule>
    <cfRule type="cellIs" dxfId="209" priority="489" operator="equal">
      <formula>"Mayor"</formula>
    </cfRule>
    <cfRule type="cellIs" dxfId="208" priority="490" operator="equal">
      <formula>"Moderado"</formula>
    </cfRule>
    <cfRule type="cellIs" dxfId="207" priority="491" operator="equal">
      <formula>"Menor"</formula>
    </cfRule>
    <cfRule type="cellIs" dxfId="206" priority="492" operator="equal">
      <formula>"Leve"</formula>
    </cfRule>
  </conditionalFormatting>
  <conditionalFormatting sqref="N12 AC15:AC19 AC12">
    <cfRule type="cellIs" dxfId="205" priority="484" operator="equal">
      <formula>"Extremo"</formula>
    </cfRule>
    <cfRule type="cellIs" dxfId="204" priority="485" operator="equal">
      <formula>"Alto"</formula>
    </cfRule>
    <cfRule type="cellIs" dxfId="203" priority="486" operator="equal">
      <formula>"Moderado"</formula>
    </cfRule>
    <cfRule type="cellIs" dxfId="202" priority="487" operator="equal">
      <formula>"Bajo"</formula>
    </cfRule>
  </conditionalFormatting>
  <conditionalFormatting sqref="H62">
    <cfRule type="cellIs" dxfId="201" priority="227" operator="equal">
      <formula>"Muy Alta"</formula>
    </cfRule>
    <cfRule type="cellIs" dxfId="200" priority="228" operator="equal">
      <formula>"Alta"</formula>
    </cfRule>
    <cfRule type="cellIs" dxfId="199" priority="229" operator="equal">
      <formula>"Media"</formula>
    </cfRule>
    <cfRule type="cellIs" dxfId="198" priority="230" operator="equal">
      <formula>"Baja"</formula>
    </cfRule>
    <cfRule type="cellIs" dxfId="197" priority="231" operator="equal">
      <formula>"Muy Baja"</formula>
    </cfRule>
  </conditionalFormatting>
  <conditionalFormatting sqref="N20">
    <cfRule type="cellIs" dxfId="196" priority="414" operator="equal">
      <formula>"Extremo"</formula>
    </cfRule>
    <cfRule type="cellIs" dxfId="195" priority="415" operator="equal">
      <formula>"Alto"</formula>
    </cfRule>
    <cfRule type="cellIs" dxfId="194" priority="416" operator="equal">
      <formula>"Moderado"</formula>
    </cfRule>
    <cfRule type="cellIs" dxfId="193" priority="417" operator="equal">
      <formula>"Bajo"</formula>
    </cfRule>
  </conditionalFormatting>
  <conditionalFormatting sqref="Y20:Y25">
    <cfRule type="cellIs" dxfId="192" priority="409" operator="equal">
      <formula>"Muy Alta"</formula>
    </cfRule>
    <cfRule type="cellIs" dxfId="191" priority="410" operator="equal">
      <formula>"Alta"</formula>
    </cfRule>
    <cfRule type="cellIs" dxfId="190" priority="411" operator="equal">
      <formula>"Media"</formula>
    </cfRule>
    <cfRule type="cellIs" dxfId="189" priority="412" operator="equal">
      <formula>"Baja"</formula>
    </cfRule>
    <cfRule type="cellIs" dxfId="188" priority="413" operator="equal">
      <formula>"Muy Baja"</formula>
    </cfRule>
  </conditionalFormatting>
  <conditionalFormatting sqref="AA20:AA25">
    <cfRule type="cellIs" dxfId="187" priority="404" operator="equal">
      <formula>"Catastrófico"</formula>
    </cfRule>
    <cfRule type="cellIs" dxfId="186" priority="405" operator="equal">
      <formula>"Mayor"</formula>
    </cfRule>
    <cfRule type="cellIs" dxfId="185" priority="406" operator="equal">
      <formula>"Moderado"</formula>
    </cfRule>
    <cfRule type="cellIs" dxfId="184" priority="407" operator="equal">
      <formula>"Menor"</formula>
    </cfRule>
    <cfRule type="cellIs" dxfId="183" priority="408" operator="equal">
      <formula>"Leve"</formula>
    </cfRule>
  </conditionalFormatting>
  <conditionalFormatting sqref="AC20:AC25">
    <cfRule type="cellIs" dxfId="182" priority="400" operator="equal">
      <formula>"Extremo"</formula>
    </cfRule>
    <cfRule type="cellIs" dxfId="181" priority="401" operator="equal">
      <formula>"Alto"</formula>
    </cfRule>
    <cfRule type="cellIs" dxfId="180" priority="402" operator="equal">
      <formula>"Moderado"</formula>
    </cfRule>
    <cfRule type="cellIs" dxfId="179" priority="403" operator="equal">
      <formula>"Bajo"</formula>
    </cfRule>
  </conditionalFormatting>
  <conditionalFormatting sqref="H26">
    <cfRule type="cellIs" dxfId="178" priority="395" operator="equal">
      <formula>"Muy Alta"</formula>
    </cfRule>
    <cfRule type="cellIs" dxfId="177" priority="396" operator="equal">
      <formula>"Alta"</formula>
    </cfRule>
    <cfRule type="cellIs" dxfId="176" priority="397" operator="equal">
      <formula>"Media"</formula>
    </cfRule>
    <cfRule type="cellIs" dxfId="175" priority="398" operator="equal">
      <formula>"Baja"</formula>
    </cfRule>
    <cfRule type="cellIs" dxfId="174" priority="399" operator="equal">
      <formula>"Muy Baja"</formula>
    </cfRule>
  </conditionalFormatting>
  <conditionalFormatting sqref="N26">
    <cfRule type="cellIs" dxfId="173" priority="386" operator="equal">
      <formula>"Extremo"</formula>
    </cfRule>
    <cfRule type="cellIs" dxfId="172" priority="387" operator="equal">
      <formula>"Alto"</formula>
    </cfRule>
    <cfRule type="cellIs" dxfId="171" priority="388" operator="equal">
      <formula>"Moderado"</formula>
    </cfRule>
    <cfRule type="cellIs" dxfId="170" priority="389" operator="equal">
      <formula>"Bajo"</formula>
    </cfRule>
  </conditionalFormatting>
  <conditionalFormatting sqref="Y26:Y31">
    <cfRule type="cellIs" dxfId="169" priority="381" operator="equal">
      <formula>"Muy Alta"</formula>
    </cfRule>
    <cfRule type="cellIs" dxfId="168" priority="382" operator="equal">
      <formula>"Alta"</formula>
    </cfRule>
    <cfRule type="cellIs" dxfId="167" priority="383" operator="equal">
      <formula>"Media"</formula>
    </cfRule>
    <cfRule type="cellIs" dxfId="166" priority="384" operator="equal">
      <formula>"Baja"</formula>
    </cfRule>
    <cfRule type="cellIs" dxfId="165" priority="385" operator="equal">
      <formula>"Muy Baja"</formula>
    </cfRule>
  </conditionalFormatting>
  <conditionalFormatting sqref="AA26:AA31">
    <cfRule type="cellIs" dxfId="164" priority="376" operator="equal">
      <formula>"Catastrófico"</formula>
    </cfRule>
    <cfRule type="cellIs" dxfId="163" priority="377" operator="equal">
      <formula>"Mayor"</formula>
    </cfRule>
    <cfRule type="cellIs" dxfId="162" priority="378" operator="equal">
      <formula>"Moderado"</formula>
    </cfRule>
    <cfRule type="cellIs" dxfId="161" priority="379" operator="equal">
      <formula>"Menor"</formula>
    </cfRule>
    <cfRule type="cellIs" dxfId="160" priority="380" operator="equal">
      <formula>"Leve"</formula>
    </cfRule>
  </conditionalFormatting>
  <conditionalFormatting sqref="AC26:AC31">
    <cfRule type="cellIs" dxfId="159" priority="372" operator="equal">
      <formula>"Extremo"</formula>
    </cfRule>
    <cfRule type="cellIs" dxfId="158" priority="373" operator="equal">
      <formula>"Alto"</formula>
    </cfRule>
    <cfRule type="cellIs" dxfId="157" priority="374" operator="equal">
      <formula>"Moderado"</formula>
    </cfRule>
    <cfRule type="cellIs" dxfId="156" priority="375" operator="equal">
      <formula>"Bajo"</formula>
    </cfRule>
  </conditionalFormatting>
  <conditionalFormatting sqref="H32 H38">
    <cfRule type="cellIs" dxfId="155" priority="367" operator="equal">
      <formula>"Muy Alta"</formula>
    </cfRule>
    <cfRule type="cellIs" dxfId="154" priority="368" operator="equal">
      <formula>"Alta"</formula>
    </cfRule>
    <cfRule type="cellIs" dxfId="153" priority="369" operator="equal">
      <formula>"Media"</formula>
    </cfRule>
    <cfRule type="cellIs" dxfId="152" priority="370" operator="equal">
      <formula>"Baja"</formula>
    </cfRule>
    <cfRule type="cellIs" dxfId="151" priority="371" operator="equal">
      <formula>"Muy Baja"</formula>
    </cfRule>
  </conditionalFormatting>
  <conditionalFormatting sqref="N32">
    <cfRule type="cellIs" dxfId="150" priority="358" operator="equal">
      <formula>"Extremo"</formula>
    </cfRule>
    <cfRule type="cellIs" dxfId="149" priority="359" operator="equal">
      <formula>"Alto"</formula>
    </cfRule>
    <cfRule type="cellIs" dxfId="148" priority="360" operator="equal">
      <formula>"Moderado"</formula>
    </cfRule>
    <cfRule type="cellIs" dxfId="147" priority="361" operator="equal">
      <formula>"Bajo"</formula>
    </cfRule>
  </conditionalFormatting>
  <conditionalFormatting sqref="Y32:Y37">
    <cfRule type="cellIs" dxfId="146" priority="353" operator="equal">
      <formula>"Muy Alta"</formula>
    </cfRule>
    <cfRule type="cellIs" dxfId="145" priority="354" operator="equal">
      <formula>"Alta"</formula>
    </cfRule>
    <cfRule type="cellIs" dxfId="144" priority="355" operator="equal">
      <formula>"Media"</formula>
    </cfRule>
    <cfRule type="cellIs" dxfId="143" priority="356" operator="equal">
      <formula>"Baja"</formula>
    </cfRule>
    <cfRule type="cellIs" dxfId="142" priority="357" operator="equal">
      <formula>"Muy Baja"</formula>
    </cfRule>
  </conditionalFormatting>
  <conditionalFormatting sqref="AA32:AA37">
    <cfRule type="cellIs" dxfId="141" priority="348" operator="equal">
      <formula>"Catastrófico"</formula>
    </cfRule>
    <cfRule type="cellIs" dxfId="140" priority="349" operator="equal">
      <formula>"Mayor"</formula>
    </cfRule>
    <cfRule type="cellIs" dxfId="139" priority="350" operator="equal">
      <formula>"Moderado"</formula>
    </cfRule>
    <cfRule type="cellIs" dxfId="138" priority="351" operator="equal">
      <formula>"Menor"</formula>
    </cfRule>
    <cfRule type="cellIs" dxfId="137" priority="352" operator="equal">
      <formula>"Leve"</formula>
    </cfRule>
  </conditionalFormatting>
  <conditionalFormatting sqref="AC32:AC37">
    <cfRule type="cellIs" dxfId="136" priority="344" operator="equal">
      <formula>"Extremo"</formula>
    </cfRule>
    <cfRule type="cellIs" dxfId="135" priority="345" operator="equal">
      <formula>"Alto"</formula>
    </cfRule>
    <cfRule type="cellIs" dxfId="134" priority="346" operator="equal">
      <formula>"Moderado"</formula>
    </cfRule>
    <cfRule type="cellIs" dxfId="133" priority="347" operator="equal">
      <formula>"Bajo"</formula>
    </cfRule>
  </conditionalFormatting>
  <conditionalFormatting sqref="N38">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8:Y43">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8:AA43">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8:AC43">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4">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4">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4:Y49">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4:AA49">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4:AC49">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50">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50">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50:Y55">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50:AA55">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50:AC55">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6">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6">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6:Y61">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6:AA61">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6:AC61">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2">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2:Y67">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2:AA67">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2:AC67">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8">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8">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8:Y73">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8:AA73">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8:AC73">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4:K73">
    <cfRule type="containsText" dxfId="4" priority="175" operator="containsText" text="❌">
      <formula>NOT(ISERROR(SEARCH("❌",K14)))</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AK14:AK15 AK17:AK18 AK20:AK21 AK23:AK24 AK26:AK27 AK29:AK30 AK32:AK33 AK35:AK36 AK38:AK39 AK41:AK42 AK44:AK45 AK47:AK48 AK50:AK51 AK53:AK54 AK56:AK57 AK59:AK60 AK62:AK63 AK65:AK66 AK68:AK69 AK71:AK72</xm:sqref>
        </x14:dataValidation>
        <x14:dataValidation type="list" allowBlank="1" showInputMessage="1" showErrorMessage="1" xr:uid="{00000000-0002-0000-0100-000007000000}">
          <x14:formula1>
            <xm:f>'Opciones Tratamiento'!$E$2:$E$4</xm:f>
          </x14:formula1>
          <xm:sqref>B12 B20:B73</xm:sqref>
        </x14:dataValidation>
        <x14:dataValidation type="list" allowBlank="1" showInputMessage="1" showErrorMessage="1" xr:uid="{00000000-0002-0000-0100-000006000000}">
          <x14:formula1>
            <xm:f>'Opciones Tratamiento'!$B$13:$B$19</xm:f>
          </x14:formula1>
          <xm:sqref>F12 F20:F73</xm:sqref>
        </x14:dataValidation>
        <x14:dataValidation type="list" allowBlank="1" showInputMessage="1" showErrorMessage="1" xr:uid="{00000000-0002-0000-0100-000009000000}">
          <x14:formula1>
            <xm:f>'Tabla Impacto'!$F$210:$F$221</xm:f>
          </x14:formula1>
          <xm:sqref>J12 J20:J73</xm:sqref>
        </x14:dataValidation>
        <x14:dataValidation type="list" allowBlank="1" showInputMessage="1" showErrorMessage="1" xr:uid="{00000000-0002-0000-0100-000000000000}">
          <x14:formula1>
            <xm:f>'Tabla Valoración controles'!$D$4:$D$6</xm:f>
          </x14:formula1>
          <xm:sqref>R15:R73 R12</xm:sqref>
        </x14:dataValidation>
        <x14:dataValidation type="list" allowBlank="1" showInputMessage="1" showErrorMessage="1" xr:uid="{00000000-0002-0000-0100-000001000000}">
          <x14:formula1>
            <xm:f>'Tabla Valoración controles'!$D$7:$D$8</xm:f>
          </x14:formula1>
          <xm:sqref>S15:S73 S12</xm:sqref>
        </x14:dataValidation>
        <x14:dataValidation type="list" allowBlank="1" showInputMessage="1" showErrorMessage="1" xr:uid="{00000000-0002-0000-0100-000002000000}">
          <x14:formula1>
            <xm:f>'Tabla Valoración controles'!$D$9:$D$10</xm:f>
          </x14:formula1>
          <xm:sqref>U15:U73 U12</xm:sqref>
        </x14:dataValidation>
        <x14:dataValidation type="list" allowBlank="1" showInputMessage="1" showErrorMessage="1" xr:uid="{00000000-0002-0000-0100-000003000000}">
          <x14:formula1>
            <xm:f>'Tabla Valoración controles'!$D$11:$D$12</xm:f>
          </x14:formula1>
          <xm:sqref>V15:V73 V12</xm:sqref>
        </x14:dataValidation>
        <x14:dataValidation type="list" allowBlank="1" showInputMessage="1" showErrorMessage="1" xr:uid="{00000000-0002-0000-0100-000005000000}">
          <x14:formula1>
            <xm:f>'Tabla Valoración controles'!$D$13:$D$14</xm:f>
          </x14:formula1>
          <xm:sqref>W15:W73 W12</xm:sqref>
        </x14:dataValidation>
        <x14:dataValidation type="list" allowBlank="1" showInputMessage="1" showErrorMessage="1" xr:uid="{00000000-0002-0000-0100-000008000000}">
          <x14:formula1>
            <xm:f>'Opciones Tratamiento'!$B$2:$B$5</xm:f>
          </x14:formula1>
          <xm:sqref>AD15:AD73 AD12</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AE14:AE73</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AF14:AF73</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AG14:AH73</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AI14:AI73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AJ14:AJ73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c r="A2" s="81"/>
      <c r="B2" s="534" t="s">
        <v>233</v>
      </c>
      <c r="C2" s="534"/>
      <c r="D2" s="534"/>
      <c r="E2" s="534"/>
      <c r="F2" s="534"/>
      <c r="G2" s="534"/>
      <c r="H2" s="534"/>
      <c r="I2" s="534"/>
      <c r="J2" s="502" t="s">
        <v>23</v>
      </c>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c r="A3" s="81"/>
      <c r="B3" s="534"/>
      <c r="C3" s="534"/>
      <c r="D3" s="534"/>
      <c r="E3" s="534"/>
      <c r="F3" s="534"/>
      <c r="G3" s="534"/>
      <c r="H3" s="534"/>
      <c r="I3" s="534"/>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c r="A4" s="81"/>
      <c r="B4" s="534"/>
      <c r="C4" s="534"/>
      <c r="D4" s="534"/>
      <c r="E4" s="534"/>
      <c r="F4" s="534"/>
      <c r="G4" s="534"/>
      <c r="H4" s="534"/>
      <c r="I4" s="534"/>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c r="A6" s="81"/>
      <c r="B6" s="449" t="s">
        <v>234</v>
      </c>
      <c r="C6" s="449"/>
      <c r="D6" s="450"/>
      <c r="E6" s="487" t="s">
        <v>235</v>
      </c>
      <c r="F6" s="488"/>
      <c r="G6" s="488"/>
      <c r="H6" s="488"/>
      <c r="I6" s="489"/>
      <c r="J6" s="498" t="str">
        <f>IF(AND('Mapa de Riesgos'!$H$12="Muy Alta",'Mapa de Riesgos'!$L$12="Leve"),CONCATENATE("R",'Mapa de Riesgos'!$A$12),"")</f>
        <v/>
      </c>
      <c r="K6" s="499"/>
      <c r="L6" s="499" t="str">
        <f>IF(AND('Mapa de Riesgos'!$H$20="Muy Alta",'Mapa de Riesgos'!$L$20="Leve"),CONCATENATE("R",'Mapa de Riesgos'!$A$20),"")</f>
        <v/>
      </c>
      <c r="M6" s="499"/>
      <c r="N6" s="499" t="str">
        <f>IF(AND('Mapa de Riesgos'!$H$26="Muy Alta",'Mapa de Riesgos'!$L$26="Leve"),CONCATENATE("R",'Mapa de Riesgos'!$A$26),"")</f>
        <v/>
      </c>
      <c r="O6" s="501"/>
      <c r="P6" s="498" t="str">
        <f>IF(AND('Mapa de Riesgos'!$H$12="Muy Alta",'Mapa de Riesgos'!$L$12="Menor"),CONCATENATE("R",'Mapa de Riesgos'!$A$12),"")</f>
        <v/>
      </c>
      <c r="Q6" s="499"/>
      <c r="R6" s="499" t="str">
        <f>IF(AND('Mapa de Riesgos'!$H$20="Muy Alta",'Mapa de Riesgos'!$L$20="Menor"),CONCATENATE("R",'Mapa de Riesgos'!$A$20),"")</f>
        <v/>
      </c>
      <c r="S6" s="499"/>
      <c r="T6" s="499" t="str">
        <f>IF(AND('Mapa de Riesgos'!$H$26="Muy Alta",'Mapa de Riesgos'!$L$26="Menor"),CONCATENATE("R",'Mapa de Riesgos'!$A$26),"")</f>
        <v/>
      </c>
      <c r="U6" s="501"/>
      <c r="V6" s="498" t="str">
        <f>IF(AND('Mapa de Riesgos'!$H$12="Muy Alta",'Mapa de Riesgos'!$L$12="Moderado"),CONCATENATE("R",'Mapa de Riesgos'!$A$12),"")</f>
        <v/>
      </c>
      <c r="W6" s="499"/>
      <c r="X6" s="499" t="str">
        <f>IF(AND('Mapa de Riesgos'!$H$20="Muy Alta",'Mapa de Riesgos'!$L$20="Moderado"),CONCATENATE("R",'Mapa de Riesgos'!$A$20),"")</f>
        <v/>
      </c>
      <c r="Y6" s="499"/>
      <c r="Z6" s="499" t="str">
        <f>IF(AND('Mapa de Riesgos'!$H$26="Muy Alta",'Mapa de Riesgos'!$L$26="Moderado"),CONCATENATE("R",'Mapa de Riesgos'!$A$26),"")</f>
        <v/>
      </c>
      <c r="AA6" s="501"/>
      <c r="AB6" s="498" t="str">
        <f>IF(AND('Mapa de Riesgos'!$H$12="Muy Alta",'Mapa de Riesgos'!$L$12="Mayor"),CONCATENATE("R",'Mapa de Riesgos'!$A$12),"")</f>
        <v/>
      </c>
      <c r="AC6" s="499"/>
      <c r="AD6" s="499" t="str">
        <f>IF(AND('Mapa de Riesgos'!$H$20="Muy Alta",'Mapa de Riesgos'!$L$20="Mayor"),CONCATENATE("R",'Mapa de Riesgos'!$A$20),"")</f>
        <v/>
      </c>
      <c r="AE6" s="499"/>
      <c r="AF6" s="499" t="str">
        <f>IF(AND('Mapa de Riesgos'!$H$26="Muy Alta",'Mapa de Riesgos'!$L$26="Mayor"),CONCATENATE("R",'Mapa de Riesgos'!$A$26),"")</f>
        <v/>
      </c>
      <c r="AG6" s="501"/>
      <c r="AH6" s="513" t="str">
        <f>IF(AND('Mapa de Riesgos'!$H$12="Muy Alta",'Mapa de Riesgos'!$L$12="Catastrófico"),CONCATENATE("R",'Mapa de Riesgos'!$A$12),"")</f>
        <v/>
      </c>
      <c r="AI6" s="514"/>
      <c r="AJ6" s="514" t="str">
        <f>IF(AND('Mapa de Riesgos'!$H$20="Muy Alta",'Mapa de Riesgos'!$L$20="Catastrófico"),CONCATENATE("R",'Mapa de Riesgos'!$A$20),"")</f>
        <v/>
      </c>
      <c r="AK6" s="514"/>
      <c r="AL6" s="514" t="str">
        <f>IF(AND('Mapa de Riesgos'!$H$26="Muy Alta",'Mapa de Riesgos'!$L$26="Catastrófico"),CONCATENATE("R",'Mapa de Riesgos'!$A$26),"")</f>
        <v/>
      </c>
      <c r="AM6" s="515"/>
      <c r="AO6" s="451" t="s">
        <v>236</v>
      </c>
      <c r="AP6" s="452"/>
      <c r="AQ6" s="452"/>
      <c r="AR6" s="452"/>
      <c r="AS6" s="452"/>
      <c r="AT6" s="453"/>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c r="A7" s="81"/>
      <c r="B7" s="449"/>
      <c r="C7" s="449"/>
      <c r="D7" s="450"/>
      <c r="E7" s="490"/>
      <c r="F7" s="491"/>
      <c r="G7" s="491"/>
      <c r="H7" s="491"/>
      <c r="I7" s="492"/>
      <c r="J7" s="500"/>
      <c r="K7" s="496"/>
      <c r="L7" s="496"/>
      <c r="M7" s="496"/>
      <c r="N7" s="496"/>
      <c r="O7" s="497"/>
      <c r="P7" s="500"/>
      <c r="Q7" s="496"/>
      <c r="R7" s="496"/>
      <c r="S7" s="496"/>
      <c r="T7" s="496"/>
      <c r="U7" s="497"/>
      <c r="V7" s="500"/>
      <c r="W7" s="496"/>
      <c r="X7" s="496"/>
      <c r="Y7" s="496"/>
      <c r="Z7" s="496"/>
      <c r="AA7" s="497"/>
      <c r="AB7" s="500"/>
      <c r="AC7" s="496"/>
      <c r="AD7" s="496"/>
      <c r="AE7" s="496"/>
      <c r="AF7" s="496"/>
      <c r="AG7" s="497"/>
      <c r="AH7" s="507"/>
      <c r="AI7" s="508"/>
      <c r="AJ7" s="508"/>
      <c r="AK7" s="508"/>
      <c r="AL7" s="508"/>
      <c r="AM7" s="509"/>
      <c r="AN7" s="81"/>
      <c r="AO7" s="454"/>
      <c r="AP7" s="455"/>
      <c r="AQ7" s="455"/>
      <c r="AR7" s="455"/>
      <c r="AS7" s="455"/>
      <c r="AT7" s="456"/>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c r="A8" s="81"/>
      <c r="B8" s="449"/>
      <c r="C8" s="449"/>
      <c r="D8" s="450"/>
      <c r="E8" s="490"/>
      <c r="F8" s="491"/>
      <c r="G8" s="491"/>
      <c r="H8" s="491"/>
      <c r="I8" s="492"/>
      <c r="J8" s="500" t="str">
        <f>IF(AND('Mapa de Riesgos'!$H$32="Muy Alta",'Mapa de Riesgos'!$L$32="Leve"),CONCATENATE("R",'Mapa de Riesgos'!$A$32),"")</f>
        <v/>
      </c>
      <c r="K8" s="496"/>
      <c r="L8" s="496" t="str">
        <f>IF(AND('Mapa de Riesgos'!$H$38="Muy Alta",'Mapa de Riesgos'!$L$38="Leve"),CONCATENATE("R",'Mapa de Riesgos'!$A$38),"")</f>
        <v/>
      </c>
      <c r="M8" s="496"/>
      <c r="N8" s="496" t="str">
        <f>IF(AND('Mapa de Riesgos'!$H$44="Muy Alta",'Mapa de Riesgos'!$L$44="Leve"),CONCATENATE("R",'Mapa de Riesgos'!$A$44),"")</f>
        <v/>
      </c>
      <c r="O8" s="497"/>
      <c r="P8" s="500" t="str">
        <f>IF(AND('Mapa de Riesgos'!$H$32="Muy Alta",'Mapa de Riesgos'!$L$32="Menor"),CONCATENATE("R",'Mapa de Riesgos'!$A$32),"")</f>
        <v/>
      </c>
      <c r="Q8" s="496"/>
      <c r="R8" s="496" t="str">
        <f>IF(AND('Mapa de Riesgos'!$H$38="Muy Alta",'Mapa de Riesgos'!$L$38="Menor"),CONCATENATE("R",'Mapa de Riesgos'!$A$38),"")</f>
        <v/>
      </c>
      <c r="S8" s="496"/>
      <c r="T8" s="496" t="str">
        <f>IF(AND('Mapa de Riesgos'!$H$44="Muy Alta",'Mapa de Riesgos'!$L$44="Menor"),CONCATENATE("R",'Mapa de Riesgos'!$A$44),"")</f>
        <v>R6</v>
      </c>
      <c r="U8" s="497"/>
      <c r="V8" s="500" t="str">
        <f>IF(AND('Mapa de Riesgos'!$H$32="Muy Alta",'Mapa de Riesgos'!$L$32="Moderado"),CONCATENATE("R",'Mapa de Riesgos'!$A$32),"")</f>
        <v/>
      </c>
      <c r="W8" s="496"/>
      <c r="X8" s="496" t="str">
        <f>IF(AND('Mapa de Riesgos'!$H$38="Muy Alta",'Mapa de Riesgos'!$L$38="Moderado"),CONCATENATE("R",'Mapa de Riesgos'!$A$38),"")</f>
        <v/>
      </c>
      <c r="Y8" s="496"/>
      <c r="Z8" s="496" t="str">
        <f>IF(AND('Mapa de Riesgos'!$H$44="Muy Alta",'Mapa de Riesgos'!$L$44="Moderado"),CONCATENATE("R",'Mapa de Riesgos'!$A$44),"")</f>
        <v/>
      </c>
      <c r="AA8" s="497"/>
      <c r="AB8" s="500" t="str">
        <f>IF(AND('Mapa de Riesgos'!$H$32="Muy Alta",'Mapa de Riesgos'!$L$32="Mayor"),CONCATENATE("R",'Mapa de Riesgos'!$A$32),"")</f>
        <v/>
      </c>
      <c r="AC8" s="496"/>
      <c r="AD8" s="496" t="str">
        <f>IF(AND('Mapa de Riesgos'!$H$38="Muy Alta",'Mapa de Riesgos'!$L$38="Mayor"),CONCATENATE("R",'Mapa de Riesgos'!$A$38),"")</f>
        <v/>
      </c>
      <c r="AE8" s="496"/>
      <c r="AF8" s="496" t="str">
        <f>IF(AND('Mapa de Riesgos'!$H$44="Muy Alta",'Mapa de Riesgos'!$L$44="Mayor"),CONCATENATE("R",'Mapa de Riesgos'!$A$44),"")</f>
        <v/>
      </c>
      <c r="AG8" s="497"/>
      <c r="AH8" s="507" t="str">
        <f>IF(AND('Mapa de Riesgos'!$H$32="Muy Alta",'Mapa de Riesgos'!$L$32="Catastrófico"),CONCATENATE("R",'Mapa de Riesgos'!$A$32),"")</f>
        <v/>
      </c>
      <c r="AI8" s="508"/>
      <c r="AJ8" s="508" t="str">
        <f>IF(AND('Mapa de Riesgos'!$H$38="Muy Alta",'Mapa de Riesgos'!$L$38="Catastrófico"),CONCATENATE("R",'Mapa de Riesgos'!$A$38),"")</f>
        <v/>
      </c>
      <c r="AK8" s="508"/>
      <c r="AL8" s="508" t="str">
        <f>IF(AND('Mapa de Riesgos'!$H$44="Muy Alta",'Mapa de Riesgos'!$L$44="Catastrófico"),CONCATENATE("R",'Mapa de Riesgos'!$A$44),"")</f>
        <v/>
      </c>
      <c r="AM8" s="509"/>
      <c r="AN8" s="81"/>
      <c r="AO8" s="454"/>
      <c r="AP8" s="455"/>
      <c r="AQ8" s="455"/>
      <c r="AR8" s="455"/>
      <c r="AS8" s="455"/>
      <c r="AT8" s="456"/>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c r="A9" s="81"/>
      <c r="B9" s="449"/>
      <c r="C9" s="449"/>
      <c r="D9" s="450"/>
      <c r="E9" s="490"/>
      <c r="F9" s="491"/>
      <c r="G9" s="491"/>
      <c r="H9" s="491"/>
      <c r="I9" s="492"/>
      <c r="J9" s="500"/>
      <c r="K9" s="496"/>
      <c r="L9" s="496"/>
      <c r="M9" s="496"/>
      <c r="N9" s="496"/>
      <c r="O9" s="497"/>
      <c r="P9" s="500"/>
      <c r="Q9" s="496"/>
      <c r="R9" s="496"/>
      <c r="S9" s="496"/>
      <c r="T9" s="496"/>
      <c r="U9" s="497"/>
      <c r="V9" s="500"/>
      <c r="W9" s="496"/>
      <c r="X9" s="496"/>
      <c r="Y9" s="496"/>
      <c r="Z9" s="496"/>
      <c r="AA9" s="497"/>
      <c r="AB9" s="500"/>
      <c r="AC9" s="496"/>
      <c r="AD9" s="496"/>
      <c r="AE9" s="496"/>
      <c r="AF9" s="496"/>
      <c r="AG9" s="497"/>
      <c r="AH9" s="507"/>
      <c r="AI9" s="508"/>
      <c r="AJ9" s="508"/>
      <c r="AK9" s="508"/>
      <c r="AL9" s="508"/>
      <c r="AM9" s="509"/>
      <c r="AN9" s="81"/>
      <c r="AO9" s="454"/>
      <c r="AP9" s="455"/>
      <c r="AQ9" s="455"/>
      <c r="AR9" s="455"/>
      <c r="AS9" s="455"/>
      <c r="AT9" s="456"/>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c r="A10" s="81"/>
      <c r="B10" s="449"/>
      <c r="C10" s="449"/>
      <c r="D10" s="450"/>
      <c r="E10" s="490"/>
      <c r="F10" s="491"/>
      <c r="G10" s="491"/>
      <c r="H10" s="491"/>
      <c r="I10" s="492"/>
      <c r="J10" s="500" t="str">
        <f>IF(AND('Mapa de Riesgos'!$H$50="Muy Alta",'Mapa de Riesgos'!$L$50="Leve"),CONCATENATE("R",'Mapa de Riesgos'!$A$50),"")</f>
        <v/>
      </c>
      <c r="K10" s="496"/>
      <c r="L10" s="496" t="str">
        <f>IF(AND('Mapa de Riesgos'!$H$56="Muy Alta",'Mapa de Riesgos'!$L$56="Leve"),CONCATENATE("R",'Mapa de Riesgos'!$A$56),"")</f>
        <v/>
      </c>
      <c r="M10" s="496"/>
      <c r="N10" s="496" t="str">
        <f>IF(AND('Mapa de Riesgos'!$H$62="Muy Alta",'Mapa de Riesgos'!$L$62="Leve"),CONCATENATE("R",'Mapa de Riesgos'!$A$62),"")</f>
        <v/>
      </c>
      <c r="O10" s="497"/>
      <c r="P10" s="500" t="str">
        <f>IF(AND('Mapa de Riesgos'!$H$50="Muy Alta",'Mapa de Riesgos'!$L$50="Menor"),CONCATENATE("R",'Mapa de Riesgos'!$A$50),"")</f>
        <v/>
      </c>
      <c r="Q10" s="496"/>
      <c r="R10" s="496" t="str">
        <f>IF(AND('Mapa de Riesgos'!$H$56="Muy Alta",'Mapa de Riesgos'!$L$56="Menor"),CONCATENATE("R",'Mapa de Riesgos'!$A$56),"")</f>
        <v/>
      </c>
      <c r="S10" s="496"/>
      <c r="T10" s="496" t="str">
        <f>IF(AND('Mapa de Riesgos'!$H$62="Muy Alta",'Mapa de Riesgos'!$L$62="Menor"),CONCATENATE("R",'Mapa de Riesgos'!$A$62),"")</f>
        <v/>
      </c>
      <c r="U10" s="497"/>
      <c r="V10" s="500" t="str">
        <f>IF(AND('Mapa de Riesgos'!$H$50="Muy Alta",'Mapa de Riesgos'!$L$50="Moderado"),CONCATENATE("R",'Mapa de Riesgos'!$A$50),"")</f>
        <v/>
      </c>
      <c r="W10" s="496"/>
      <c r="X10" s="496" t="str">
        <f>IF(AND('Mapa de Riesgos'!$H$56="Muy Alta",'Mapa de Riesgos'!$L$56="Moderado"),CONCATENATE("R",'Mapa de Riesgos'!$A$56),"")</f>
        <v/>
      </c>
      <c r="Y10" s="496"/>
      <c r="Z10" s="496" t="str">
        <f>IF(AND('Mapa de Riesgos'!$H$62="Muy Alta",'Mapa de Riesgos'!$L$62="Moderado"),CONCATENATE("R",'Mapa de Riesgos'!$A$62),"")</f>
        <v/>
      </c>
      <c r="AA10" s="497"/>
      <c r="AB10" s="500" t="str">
        <f>IF(AND('Mapa de Riesgos'!$H$50="Muy Alta",'Mapa de Riesgos'!$L$50="Mayor"),CONCATENATE("R",'Mapa de Riesgos'!$A$50),"")</f>
        <v/>
      </c>
      <c r="AC10" s="496"/>
      <c r="AD10" s="496" t="str">
        <f>IF(AND('Mapa de Riesgos'!$H$56="Muy Alta",'Mapa de Riesgos'!$L$56="Mayor"),CONCATENATE("R",'Mapa de Riesgos'!$A$56),"")</f>
        <v/>
      </c>
      <c r="AE10" s="496"/>
      <c r="AF10" s="496" t="str">
        <f>IF(AND('Mapa de Riesgos'!$H$62="Muy Alta",'Mapa de Riesgos'!$L$62="Mayor"),CONCATENATE("R",'Mapa de Riesgos'!$A$62),"")</f>
        <v/>
      </c>
      <c r="AG10" s="497"/>
      <c r="AH10" s="507" t="str">
        <f>IF(AND('Mapa de Riesgos'!$H$50="Muy Alta",'Mapa de Riesgos'!$L$50="Catastrófico"),CONCATENATE("R",'Mapa de Riesgos'!$A$50),"")</f>
        <v/>
      </c>
      <c r="AI10" s="508"/>
      <c r="AJ10" s="508" t="str">
        <f>IF(AND('Mapa de Riesgos'!$H$56="Muy Alta",'Mapa de Riesgos'!$L$56="Catastrófico"),CONCATENATE("R",'Mapa de Riesgos'!$A$56),"")</f>
        <v/>
      </c>
      <c r="AK10" s="508"/>
      <c r="AL10" s="508" t="str">
        <f>IF(AND('Mapa de Riesgos'!$H$62="Muy Alta",'Mapa de Riesgos'!$L$62="Catastrófico"),CONCATENATE("R",'Mapa de Riesgos'!$A$62),"")</f>
        <v/>
      </c>
      <c r="AM10" s="509"/>
      <c r="AN10" s="81"/>
      <c r="AO10" s="454"/>
      <c r="AP10" s="455"/>
      <c r="AQ10" s="455"/>
      <c r="AR10" s="455"/>
      <c r="AS10" s="455"/>
      <c r="AT10" s="456"/>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c r="A11" s="81"/>
      <c r="B11" s="449"/>
      <c r="C11" s="449"/>
      <c r="D11" s="450"/>
      <c r="E11" s="490"/>
      <c r="F11" s="491"/>
      <c r="G11" s="491"/>
      <c r="H11" s="491"/>
      <c r="I11" s="492"/>
      <c r="J11" s="500"/>
      <c r="K11" s="496"/>
      <c r="L11" s="496"/>
      <c r="M11" s="496"/>
      <c r="N11" s="496"/>
      <c r="O11" s="497"/>
      <c r="P11" s="500"/>
      <c r="Q11" s="496"/>
      <c r="R11" s="496"/>
      <c r="S11" s="496"/>
      <c r="T11" s="496"/>
      <c r="U11" s="497"/>
      <c r="V11" s="500"/>
      <c r="W11" s="496"/>
      <c r="X11" s="496"/>
      <c r="Y11" s="496"/>
      <c r="Z11" s="496"/>
      <c r="AA11" s="497"/>
      <c r="AB11" s="500"/>
      <c r="AC11" s="496"/>
      <c r="AD11" s="496"/>
      <c r="AE11" s="496"/>
      <c r="AF11" s="496"/>
      <c r="AG11" s="497"/>
      <c r="AH11" s="507"/>
      <c r="AI11" s="508"/>
      <c r="AJ11" s="508"/>
      <c r="AK11" s="508"/>
      <c r="AL11" s="508"/>
      <c r="AM11" s="509"/>
      <c r="AN11" s="81"/>
      <c r="AO11" s="454"/>
      <c r="AP11" s="455"/>
      <c r="AQ11" s="455"/>
      <c r="AR11" s="455"/>
      <c r="AS11" s="455"/>
      <c r="AT11" s="456"/>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c r="A12" s="81"/>
      <c r="B12" s="449"/>
      <c r="C12" s="449"/>
      <c r="D12" s="450"/>
      <c r="E12" s="490"/>
      <c r="F12" s="491"/>
      <c r="G12" s="491"/>
      <c r="H12" s="491"/>
      <c r="I12" s="492"/>
      <c r="J12" s="500" t="str">
        <f>IF(AND('Mapa de Riesgos'!$H$68="Muy Alta",'Mapa de Riesgos'!$L$68="Leve"),CONCATENATE("R",'Mapa de Riesgos'!$A$68),"")</f>
        <v/>
      </c>
      <c r="K12" s="496"/>
      <c r="L12" s="496" t="str">
        <f>IF(AND('Mapa de Riesgos'!$H$74="Muy Alta",'Mapa de Riesgos'!$L$74="Leve"),CONCATENATE("R",'Mapa de Riesgos'!$A$74),"")</f>
        <v/>
      </c>
      <c r="M12" s="496"/>
      <c r="N12" s="496" t="str">
        <f>IF(AND('Mapa de Riesgos'!$H$80="Muy Alta",'Mapa de Riesgos'!$L$80="Leve"),CONCATENATE("R",'Mapa de Riesgos'!$A$80),"")</f>
        <v/>
      </c>
      <c r="O12" s="497"/>
      <c r="P12" s="500" t="str">
        <f>IF(AND('Mapa de Riesgos'!$H$68="Muy Alta",'Mapa de Riesgos'!$L$68="Menor"),CONCATENATE("R",'Mapa de Riesgos'!$A$68),"")</f>
        <v/>
      </c>
      <c r="Q12" s="496"/>
      <c r="R12" s="496" t="str">
        <f>IF(AND('Mapa de Riesgos'!$H$74="Muy Alta",'Mapa de Riesgos'!$L$74="Menor"),CONCATENATE("R",'Mapa de Riesgos'!$A$74),"")</f>
        <v/>
      </c>
      <c r="S12" s="496"/>
      <c r="T12" s="496" t="str">
        <f>IF(AND('Mapa de Riesgos'!$H$80="Muy Alta",'Mapa de Riesgos'!$L$80="Menor"),CONCATENATE("R",'Mapa de Riesgos'!$A$80),"")</f>
        <v/>
      </c>
      <c r="U12" s="497"/>
      <c r="V12" s="500" t="str">
        <f>IF(AND('Mapa de Riesgos'!$H$68="Muy Alta",'Mapa de Riesgos'!$L$68="Moderado"),CONCATENATE("R",'Mapa de Riesgos'!$A$68),"")</f>
        <v/>
      </c>
      <c r="W12" s="496"/>
      <c r="X12" s="496" t="str">
        <f>IF(AND('Mapa de Riesgos'!$H$74="Muy Alta",'Mapa de Riesgos'!$L$74="Moderado"),CONCATENATE("R",'Mapa de Riesgos'!$A$74),"")</f>
        <v/>
      </c>
      <c r="Y12" s="496"/>
      <c r="Z12" s="496" t="str">
        <f>IF(AND('Mapa de Riesgos'!$H$80="Muy Alta",'Mapa de Riesgos'!$L$80="Moderado"),CONCATENATE("R",'Mapa de Riesgos'!$A$80),"")</f>
        <v/>
      </c>
      <c r="AA12" s="497"/>
      <c r="AB12" s="500" t="str">
        <f>IF(AND('Mapa de Riesgos'!$H$68="Muy Alta",'Mapa de Riesgos'!$L$68="Mayor"),CONCATENATE("R",'Mapa de Riesgos'!$A$68),"")</f>
        <v/>
      </c>
      <c r="AC12" s="496"/>
      <c r="AD12" s="496" t="str">
        <f>IF(AND('Mapa de Riesgos'!$H$74="Muy Alta",'Mapa de Riesgos'!$L$74="Mayor"),CONCATENATE("R",'Mapa de Riesgos'!$A$74),"")</f>
        <v/>
      </c>
      <c r="AE12" s="496"/>
      <c r="AF12" s="496" t="str">
        <f>IF(AND('Mapa de Riesgos'!$H$80="Muy Alta",'Mapa de Riesgos'!$L$80="Mayor"),CONCATENATE("R",'Mapa de Riesgos'!$A$80),"")</f>
        <v/>
      </c>
      <c r="AG12" s="497"/>
      <c r="AH12" s="507" t="str">
        <f>IF(AND('Mapa de Riesgos'!$H$68="Muy Alta",'Mapa de Riesgos'!$L$68="Catastrófico"),CONCATENATE("R",'Mapa de Riesgos'!$A$68),"")</f>
        <v/>
      </c>
      <c r="AI12" s="508"/>
      <c r="AJ12" s="508" t="str">
        <f>IF(AND('Mapa de Riesgos'!$H$74="Muy Alta",'Mapa de Riesgos'!$L$74="Catastrófico"),CONCATENATE("R",'Mapa de Riesgos'!$A$74),"")</f>
        <v/>
      </c>
      <c r="AK12" s="508"/>
      <c r="AL12" s="508" t="str">
        <f>IF(AND('Mapa de Riesgos'!$H$80="Muy Alta",'Mapa de Riesgos'!$L$80="Catastrófico"),CONCATENATE("R",'Mapa de Riesgos'!$A$80),"")</f>
        <v/>
      </c>
      <c r="AM12" s="509"/>
      <c r="AN12" s="81"/>
      <c r="AO12" s="454"/>
      <c r="AP12" s="455"/>
      <c r="AQ12" s="455"/>
      <c r="AR12" s="455"/>
      <c r="AS12" s="455"/>
      <c r="AT12" s="456"/>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c r="A13" s="81"/>
      <c r="B13" s="449"/>
      <c r="C13" s="449"/>
      <c r="D13" s="450"/>
      <c r="E13" s="493"/>
      <c r="F13" s="494"/>
      <c r="G13" s="494"/>
      <c r="H13" s="494"/>
      <c r="I13" s="495"/>
      <c r="J13" s="500"/>
      <c r="K13" s="496"/>
      <c r="L13" s="496"/>
      <c r="M13" s="496"/>
      <c r="N13" s="496"/>
      <c r="O13" s="497"/>
      <c r="P13" s="500"/>
      <c r="Q13" s="496"/>
      <c r="R13" s="496"/>
      <c r="S13" s="496"/>
      <c r="T13" s="496"/>
      <c r="U13" s="497"/>
      <c r="V13" s="500"/>
      <c r="W13" s="496"/>
      <c r="X13" s="496"/>
      <c r="Y13" s="496"/>
      <c r="Z13" s="496"/>
      <c r="AA13" s="497"/>
      <c r="AB13" s="500"/>
      <c r="AC13" s="496"/>
      <c r="AD13" s="496"/>
      <c r="AE13" s="496"/>
      <c r="AF13" s="496"/>
      <c r="AG13" s="497"/>
      <c r="AH13" s="510"/>
      <c r="AI13" s="511"/>
      <c r="AJ13" s="511"/>
      <c r="AK13" s="511"/>
      <c r="AL13" s="511"/>
      <c r="AM13" s="512"/>
      <c r="AN13" s="81"/>
      <c r="AO13" s="457"/>
      <c r="AP13" s="458"/>
      <c r="AQ13" s="458"/>
      <c r="AR13" s="458"/>
      <c r="AS13" s="458"/>
      <c r="AT13" s="459"/>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c r="A14" s="81"/>
      <c r="B14" s="449"/>
      <c r="C14" s="449"/>
      <c r="D14" s="450"/>
      <c r="E14" s="487" t="s">
        <v>237</v>
      </c>
      <c r="F14" s="488"/>
      <c r="G14" s="488"/>
      <c r="H14" s="488"/>
      <c r="I14" s="488"/>
      <c r="J14" s="522" t="str">
        <f>IF(AND('Mapa de Riesgos'!$H$12="Alta",'Mapa de Riesgos'!$L$12="Leve"),CONCATENATE("R",'Mapa de Riesgos'!$A$12),"")</f>
        <v/>
      </c>
      <c r="K14" s="523"/>
      <c r="L14" s="523" t="str">
        <f>IF(AND('Mapa de Riesgos'!$H$20="Alta",'Mapa de Riesgos'!$L$20="Leve"),CONCATENATE("R",'Mapa de Riesgos'!$A$20),"")</f>
        <v/>
      </c>
      <c r="M14" s="523"/>
      <c r="N14" s="523" t="str">
        <f>IF(AND('Mapa de Riesgos'!$H$26="Alta",'Mapa de Riesgos'!$L$26="Leve"),CONCATENATE("R",'Mapa de Riesgos'!$A$26),"")</f>
        <v/>
      </c>
      <c r="O14" s="524"/>
      <c r="P14" s="522" t="str">
        <f>IF(AND('Mapa de Riesgos'!$H$12="Alta",'Mapa de Riesgos'!$L$12="Menor"),CONCATENATE("R",'Mapa de Riesgos'!$A$12),"")</f>
        <v/>
      </c>
      <c r="Q14" s="523"/>
      <c r="R14" s="523" t="str">
        <f>IF(AND('Mapa de Riesgos'!$H$20="Alta",'Mapa de Riesgos'!$L$20="Menor"),CONCATENATE("R",'Mapa de Riesgos'!$A$20),"")</f>
        <v/>
      </c>
      <c r="S14" s="523"/>
      <c r="T14" s="523" t="str">
        <f>IF(AND('Mapa de Riesgos'!$H$26="Alta",'Mapa de Riesgos'!$L$26="Menor"),CONCATENATE("R",'Mapa de Riesgos'!$A$26),"")</f>
        <v/>
      </c>
      <c r="U14" s="524"/>
      <c r="V14" s="498" t="str">
        <f>IF(AND('Mapa de Riesgos'!$H$12="Alta",'Mapa de Riesgos'!$L$12="Moderado"),CONCATENATE("R",'Mapa de Riesgos'!$A$12),"")</f>
        <v/>
      </c>
      <c r="W14" s="499"/>
      <c r="X14" s="499" t="str">
        <f>IF(AND('Mapa de Riesgos'!$H$20="Alta",'Mapa de Riesgos'!$L$20="Moderado"),CONCATENATE("R",'Mapa de Riesgos'!$A$20),"")</f>
        <v/>
      </c>
      <c r="Y14" s="499"/>
      <c r="Z14" s="499" t="str">
        <f>IF(AND('Mapa de Riesgos'!$H$26="Alta",'Mapa de Riesgos'!$L$26="Moderado"),CONCATENATE("R",'Mapa de Riesgos'!$A$26),"")</f>
        <v/>
      </c>
      <c r="AA14" s="501"/>
      <c r="AB14" s="498" t="str">
        <f>IF(AND('Mapa de Riesgos'!$H$12="Alta",'Mapa de Riesgos'!$L$12="Mayor"),CONCATENATE("R",'Mapa de Riesgos'!$A$12),"")</f>
        <v/>
      </c>
      <c r="AC14" s="499"/>
      <c r="AD14" s="499" t="str">
        <f>IF(AND('Mapa de Riesgos'!$H$20="Alta",'Mapa de Riesgos'!$L$20="Mayor"),CONCATENATE("R",'Mapa de Riesgos'!$A$20),"")</f>
        <v/>
      </c>
      <c r="AE14" s="499"/>
      <c r="AF14" s="499" t="str">
        <f>IF(AND('Mapa de Riesgos'!$H$26="Alta",'Mapa de Riesgos'!$L$26="Mayor"),CONCATENATE("R",'Mapa de Riesgos'!$A$26),"")</f>
        <v/>
      </c>
      <c r="AG14" s="501"/>
      <c r="AH14" s="513" t="str">
        <f>IF(AND('Mapa de Riesgos'!$H$12="Alta",'Mapa de Riesgos'!$L$12="Catastrófico"),CONCATENATE("R",'Mapa de Riesgos'!$A$12),"")</f>
        <v/>
      </c>
      <c r="AI14" s="514"/>
      <c r="AJ14" s="514" t="str">
        <f>IF(AND('Mapa de Riesgos'!$H$20="Alta",'Mapa de Riesgos'!$L$20="Catastrófico"),CONCATENATE("R",'Mapa de Riesgos'!$A$20),"")</f>
        <v/>
      </c>
      <c r="AK14" s="514"/>
      <c r="AL14" s="514" t="str">
        <f>IF(AND('Mapa de Riesgos'!$H$26="Alta",'Mapa de Riesgos'!$L$26="Catastrófico"),CONCATENATE("R",'Mapa de Riesgos'!$A$26),"")</f>
        <v/>
      </c>
      <c r="AM14" s="515"/>
      <c r="AN14" s="81"/>
      <c r="AO14" s="460" t="s">
        <v>238</v>
      </c>
      <c r="AP14" s="461"/>
      <c r="AQ14" s="461"/>
      <c r="AR14" s="461"/>
      <c r="AS14" s="461"/>
      <c r="AT14" s="462"/>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c r="A15" s="81"/>
      <c r="B15" s="449"/>
      <c r="C15" s="449"/>
      <c r="D15" s="450"/>
      <c r="E15" s="490"/>
      <c r="F15" s="491"/>
      <c r="G15" s="491"/>
      <c r="H15" s="491"/>
      <c r="I15" s="491"/>
      <c r="J15" s="516"/>
      <c r="K15" s="517"/>
      <c r="L15" s="517"/>
      <c r="M15" s="517"/>
      <c r="N15" s="517"/>
      <c r="O15" s="518"/>
      <c r="P15" s="516"/>
      <c r="Q15" s="517"/>
      <c r="R15" s="517"/>
      <c r="S15" s="517"/>
      <c r="T15" s="517"/>
      <c r="U15" s="518"/>
      <c r="V15" s="500"/>
      <c r="W15" s="496"/>
      <c r="X15" s="496"/>
      <c r="Y15" s="496"/>
      <c r="Z15" s="496"/>
      <c r="AA15" s="497"/>
      <c r="AB15" s="500"/>
      <c r="AC15" s="496"/>
      <c r="AD15" s="496"/>
      <c r="AE15" s="496"/>
      <c r="AF15" s="496"/>
      <c r="AG15" s="497"/>
      <c r="AH15" s="507"/>
      <c r="AI15" s="508"/>
      <c r="AJ15" s="508"/>
      <c r="AK15" s="508"/>
      <c r="AL15" s="508"/>
      <c r="AM15" s="509"/>
      <c r="AN15" s="81"/>
      <c r="AO15" s="463"/>
      <c r="AP15" s="464"/>
      <c r="AQ15" s="464"/>
      <c r="AR15" s="464"/>
      <c r="AS15" s="464"/>
      <c r="AT15" s="465"/>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c r="A16" s="81"/>
      <c r="B16" s="449"/>
      <c r="C16" s="449"/>
      <c r="D16" s="450"/>
      <c r="E16" s="490"/>
      <c r="F16" s="491"/>
      <c r="G16" s="491"/>
      <c r="H16" s="491"/>
      <c r="I16" s="491"/>
      <c r="J16" s="516" t="str">
        <f>IF(AND('Mapa de Riesgos'!$H$32="Alta",'Mapa de Riesgos'!$L$32="Leve"),CONCATENATE("R",'Mapa de Riesgos'!$A$32),"")</f>
        <v/>
      </c>
      <c r="K16" s="517"/>
      <c r="L16" s="517" t="str">
        <f>IF(AND('Mapa de Riesgos'!$H$38="Alta",'Mapa de Riesgos'!$L$38="Leve"),CONCATENATE("R",'Mapa de Riesgos'!$A$38),"")</f>
        <v/>
      </c>
      <c r="M16" s="517"/>
      <c r="N16" s="517" t="str">
        <f>IF(AND('Mapa de Riesgos'!$H$44="Alta",'Mapa de Riesgos'!$L$44="Leve"),CONCATENATE("R",'Mapa de Riesgos'!$A$44),"")</f>
        <v/>
      </c>
      <c r="O16" s="518"/>
      <c r="P16" s="516" t="str">
        <f>IF(AND('Mapa de Riesgos'!$H$32="Alta",'Mapa de Riesgos'!$L$32="Menor"),CONCATENATE("R",'Mapa de Riesgos'!$A$32),"")</f>
        <v/>
      </c>
      <c r="Q16" s="517"/>
      <c r="R16" s="517" t="str">
        <f>IF(AND('Mapa de Riesgos'!$H$38="Alta",'Mapa de Riesgos'!$L$38="Menor"),CONCATENATE("R",'Mapa de Riesgos'!$A$38),"")</f>
        <v/>
      </c>
      <c r="S16" s="517"/>
      <c r="T16" s="517" t="str">
        <f>IF(AND('Mapa de Riesgos'!$H$44="Alta",'Mapa de Riesgos'!$L$44="Menor"),CONCATENATE("R",'Mapa de Riesgos'!$A$44),"")</f>
        <v/>
      </c>
      <c r="U16" s="518"/>
      <c r="V16" s="500" t="str">
        <f>IF(AND('Mapa de Riesgos'!$H$32="Alta",'Mapa de Riesgos'!$L$32="Moderado"),CONCATENATE("R",'Mapa de Riesgos'!$A$32),"")</f>
        <v/>
      </c>
      <c r="W16" s="496"/>
      <c r="X16" s="496" t="str">
        <f>IF(AND('Mapa de Riesgos'!$H$38="Alta",'Mapa de Riesgos'!$L$38="Moderado"),CONCATENATE("R",'Mapa de Riesgos'!$A$38),"")</f>
        <v/>
      </c>
      <c r="Y16" s="496"/>
      <c r="Z16" s="496" t="str">
        <f>IF(AND('Mapa de Riesgos'!$H$44="Alta",'Mapa de Riesgos'!$L$44="Moderado"),CONCATENATE("R",'Mapa de Riesgos'!$A$44),"")</f>
        <v/>
      </c>
      <c r="AA16" s="497"/>
      <c r="AB16" s="500" t="str">
        <f>IF(AND('Mapa de Riesgos'!$H$32="Alta",'Mapa de Riesgos'!$L$32="Mayor"),CONCATENATE("R",'Mapa de Riesgos'!$A$32),"")</f>
        <v/>
      </c>
      <c r="AC16" s="496"/>
      <c r="AD16" s="496" t="str">
        <f>IF(AND('Mapa de Riesgos'!$H$38="Alta",'Mapa de Riesgos'!$L$38="Mayor"),CONCATENATE("R",'Mapa de Riesgos'!$A$38),"")</f>
        <v/>
      </c>
      <c r="AE16" s="496"/>
      <c r="AF16" s="496" t="str">
        <f>IF(AND('Mapa de Riesgos'!$H$44="Alta",'Mapa de Riesgos'!$L$44="Mayor"),CONCATENATE("R",'Mapa de Riesgos'!$A$44),"")</f>
        <v/>
      </c>
      <c r="AG16" s="497"/>
      <c r="AH16" s="507" t="str">
        <f>IF(AND('Mapa de Riesgos'!$H$32="Alta",'Mapa de Riesgos'!$L$32="Catastrófico"),CONCATENATE("R",'Mapa de Riesgos'!$A$32),"")</f>
        <v/>
      </c>
      <c r="AI16" s="508"/>
      <c r="AJ16" s="508" t="str">
        <f>IF(AND('Mapa de Riesgos'!$H$38="Alta",'Mapa de Riesgos'!$L$38="Catastrófico"),CONCATENATE("R",'Mapa de Riesgos'!$A$38),"")</f>
        <v/>
      </c>
      <c r="AK16" s="508"/>
      <c r="AL16" s="508" t="str">
        <f>IF(AND('Mapa de Riesgos'!$H$44="Alta",'Mapa de Riesgos'!$L$44="Catastrófico"),CONCATENATE("R",'Mapa de Riesgos'!$A$44),"")</f>
        <v/>
      </c>
      <c r="AM16" s="509"/>
      <c r="AN16" s="81"/>
      <c r="AO16" s="463"/>
      <c r="AP16" s="464"/>
      <c r="AQ16" s="464"/>
      <c r="AR16" s="464"/>
      <c r="AS16" s="464"/>
      <c r="AT16" s="465"/>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c r="A17" s="81"/>
      <c r="B17" s="449"/>
      <c r="C17" s="449"/>
      <c r="D17" s="450"/>
      <c r="E17" s="490"/>
      <c r="F17" s="491"/>
      <c r="G17" s="491"/>
      <c r="H17" s="491"/>
      <c r="I17" s="491"/>
      <c r="J17" s="516"/>
      <c r="K17" s="517"/>
      <c r="L17" s="517"/>
      <c r="M17" s="517"/>
      <c r="N17" s="517"/>
      <c r="O17" s="518"/>
      <c r="P17" s="516"/>
      <c r="Q17" s="517"/>
      <c r="R17" s="517"/>
      <c r="S17" s="517"/>
      <c r="T17" s="517"/>
      <c r="U17" s="518"/>
      <c r="V17" s="500"/>
      <c r="W17" s="496"/>
      <c r="X17" s="496"/>
      <c r="Y17" s="496"/>
      <c r="Z17" s="496"/>
      <c r="AA17" s="497"/>
      <c r="AB17" s="500"/>
      <c r="AC17" s="496"/>
      <c r="AD17" s="496"/>
      <c r="AE17" s="496"/>
      <c r="AF17" s="496"/>
      <c r="AG17" s="497"/>
      <c r="AH17" s="507"/>
      <c r="AI17" s="508"/>
      <c r="AJ17" s="508"/>
      <c r="AK17" s="508"/>
      <c r="AL17" s="508"/>
      <c r="AM17" s="509"/>
      <c r="AN17" s="81"/>
      <c r="AO17" s="463"/>
      <c r="AP17" s="464"/>
      <c r="AQ17" s="464"/>
      <c r="AR17" s="464"/>
      <c r="AS17" s="464"/>
      <c r="AT17" s="465"/>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c r="A18" s="81"/>
      <c r="B18" s="449"/>
      <c r="C18" s="449"/>
      <c r="D18" s="450"/>
      <c r="E18" s="490"/>
      <c r="F18" s="491"/>
      <c r="G18" s="491"/>
      <c r="H18" s="491"/>
      <c r="I18" s="491"/>
      <c r="J18" s="516" t="str">
        <f>IF(AND('Mapa de Riesgos'!$H$50="Alta",'Mapa de Riesgos'!$L$50="Leve"),CONCATENATE("R",'Mapa de Riesgos'!$A$50),"")</f>
        <v/>
      </c>
      <c r="K18" s="517"/>
      <c r="L18" s="517" t="str">
        <f>IF(AND('Mapa de Riesgos'!$H$56="Alta",'Mapa de Riesgos'!$L$56="Leve"),CONCATENATE("R",'Mapa de Riesgos'!$A$56),"")</f>
        <v/>
      </c>
      <c r="M18" s="517"/>
      <c r="N18" s="517" t="str">
        <f>IF(AND('Mapa de Riesgos'!$H$62="Alta",'Mapa de Riesgos'!$L$62="Leve"),CONCATENATE("R",'Mapa de Riesgos'!$A$62),"")</f>
        <v/>
      </c>
      <c r="O18" s="518"/>
      <c r="P18" s="516" t="str">
        <f>IF(AND('Mapa de Riesgos'!$H$50="Alta",'Mapa de Riesgos'!$L$50="Menor"),CONCATENATE("R",'Mapa de Riesgos'!$A$50),"")</f>
        <v/>
      </c>
      <c r="Q18" s="517"/>
      <c r="R18" s="517" t="str">
        <f>IF(AND('Mapa de Riesgos'!$H$56="Alta",'Mapa de Riesgos'!$L$56="Menor"),CONCATENATE("R",'Mapa de Riesgos'!$A$56),"")</f>
        <v/>
      </c>
      <c r="S18" s="517"/>
      <c r="T18" s="517" t="str">
        <f>IF(AND('Mapa de Riesgos'!$H$62="Alta",'Mapa de Riesgos'!$L$62="Menor"),CONCATENATE("R",'Mapa de Riesgos'!$A$62),"")</f>
        <v/>
      </c>
      <c r="U18" s="518"/>
      <c r="V18" s="500" t="str">
        <f>IF(AND('Mapa de Riesgos'!$H$50="Alta",'Mapa de Riesgos'!$L$50="Moderado"),CONCATENATE("R",'Mapa de Riesgos'!$A$50),"")</f>
        <v/>
      </c>
      <c r="W18" s="496"/>
      <c r="X18" s="496" t="str">
        <f>IF(AND('Mapa de Riesgos'!$H$56="Alta",'Mapa de Riesgos'!$L$56="Moderado"),CONCATENATE("R",'Mapa de Riesgos'!$A$56),"")</f>
        <v/>
      </c>
      <c r="Y18" s="496"/>
      <c r="Z18" s="496" t="str">
        <f>IF(AND('Mapa de Riesgos'!$H$62="Alta",'Mapa de Riesgos'!$L$62="Moderado"),CONCATENATE("R",'Mapa de Riesgos'!$A$62),"")</f>
        <v/>
      </c>
      <c r="AA18" s="497"/>
      <c r="AB18" s="500" t="str">
        <f>IF(AND('Mapa de Riesgos'!$H$50="Alta",'Mapa de Riesgos'!$L$50="Mayor"),CONCATENATE("R",'Mapa de Riesgos'!$A$50),"")</f>
        <v/>
      </c>
      <c r="AC18" s="496"/>
      <c r="AD18" s="496" t="str">
        <f>IF(AND('Mapa de Riesgos'!$H$56="Alta",'Mapa de Riesgos'!$L$56="Mayor"),CONCATENATE("R",'Mapa de Riesgos'!$A$56),"")</f>
        <v/>
      </c>
      <c r="AE18" s="496"/>
      <c r="AF18" s="496" t="str">
        <f>IF(AND('Mapa de Riesgos'!$H$62="Alta",'Mapa de Riesgos'!$L$62="Mayor"),CONCATENATE("R",'Mapa de Riesgos'!$A$62),"")</f>
        <v/>
      </c>
      <c r="AG18" s="497"/>
      <c r="AH18" s="507" t="str">
        <f>IF(AND('Mapa de Riesgos'!$H$50="Alta",'Mapa de Riesgos'!$L$50="Catastrófico"),CONCATENATE("R",'Mapa de Riesgos'!$A$50),"")</f>
        <v/>
      </c>
      <c r="AI18" s="508"/>
      <c r="AJ18" s="508" t="str">
        <f>IF(AND('Mapa de Riesgos'!$H$56="Alta",'Mapa de Riesgos'!$L$56="Catastrófico"),CONCATENATE("R",'Mapa de Riesgos'!$A$56),"")</f>
        <v/>
      </c>
      <c r="AK18" s="508"/>
      <c r="AL18" s="508" t="str">
        <f>IF(AND('Mapa de Riesgos'!$H$62="Alta",'Mapa de Riesgos'!$L$62="Catastrófico"),CONCATENATE("R",'Mapa de Riesgos'!$A$62),"")</f>
        <v/>
      </c>
      <c r="AM18" s="509"/>
      <c r="AN18" s="81"/>
      <c r="AO18" s="463"/>
      <c r="AP18" s="464"/>
      <c r="AQ18" s="464"/>
      <c r="AR18" s="464"/>
      <c r="AS18" s="464"/>
      <c r="AT18" s="465"/>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c r="A19" s="81"/>
      <c r="B19" s="449"/>
      <c r="C19" s="449"/>
      <c r="D19" s="450"/>
      <c r="E19" s="490"/>
      <c r="F19" s="491"/>
      <c r="G19" s="491"/>
      <c r="H19" s="491"/>
      <c r="I19" s="491"/>
      <c r="J19" s="516"/>
      <c r="K19" s="517"/>
      <c r="L19" s="517"/>
      <c r="M19" s="517"/>
      <c r="N19" s="517"/>
      <c r="O19" s="518"/>
      <c r="P19" s="516"/>
      <c r="Q19" s="517"/>
      <c r="R19" s="517"/>
      <c r="S19" s="517"/>
      <c r="T19" s="517"/>
      <c r="U19" s="518"/>
      <c r="V19" s="500"/>
      <c r="W19" s="496"/>
      <c r="X19" s="496"/>
      <c r="Y19" s="496"/>
      <c r="Z19" s="496"/>
      <c r="AA19" s="497"/>
      <c r="AB19" s="500"/>
      <c r="AC19" s="496"/>
      <c r="AD19" s="496"/>
      <c r="AE19" s="496"/>
      <c r="AF19" s="496"/>
      <c r="AG19" s="497"/>
      <c r="AH19" s="507"/>
      <c r="AI19" s="508"/>
      <c r="AJ19" s="508"/>
      <c r="AK19" s="508"/>
      <c r="AL19" s="508"/>
      <c r="AM19" s="509"/>
      <c r="AN19" s="81"/>
      <c r="AO19" s="463"/>
      <c r="AP19" s="464"/>
      <c r="AQ19" s="464"/>
      <c r="AR19" s="464"/>
      <c r="AS19" s="464"/>
      <c r="AT19" s="465"/>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c r="A20" s="81"/>
      <c r="B20" s="449"/>
      <c r="C20" s="449"/>
      <c r="D20" s="450"/>
      <c r="E20" s="490"/>
      <c r="F20" s="491"/>
      <c r="G20" s="491"/>
      <c r="H20" s="491"/>
      <c r="I20" s="491"/>
      <c r="J20" s="516" t="str">
        <f>IF(AND('Mapa de Riesgos'!$H$68="Alta",'Mapa de Riesgos'!$L$68="Leve"),CONCATENATE("R",'Mapa de Riesgos'!$A$68),"")</f>
        <v/>
      </c>
      <c r="K20" s="517"/>
      <c r="L20" s="517" t="str">
        <f>IF(AND('Mapa de Riesgos'!$H$74="Alta",'Mapa de Riesgos'!$L$74="Leve"),CONCATENATE("R",'Mapa de Riesgos'!$A$74),"")</f>
        <v/>
      </c>
      <c r="M20" s="517"/>
      <c r="N20" s="517" t="str">
        <f>IF(AND('Mapa de Riesgos'!$H$80="Alta",'Mapa de Riesgos'!$L$80="Leve"),CONCATENATE("R",'Mapa de Riesgos'!$A$80),"")</f>
        <v/>
      </c>
      <c r="O20" s="518"/>
      <c r="P20" s="516" t="str">
        <f>IF(AND('Mapa de Riesgos'!$H$68="Alta",'Mapa de Riesgos'!$L$68="Menor"),CONCATENATE("R",'Mapa de Riesgos'!$A$68),"")</f>
        <v/>
      </c>
      <c r="Q20" s="517"/>
      <c r="R20" s="517" t="str">
        <f>IF(AND('Mapa de Riesgos'!$H$74="Alta",'Mapa de Riesgos'!$L$74="Menor"),CONCATENATE("R",'Mapa de Riesgos'!$A$74),"")</f>
        <v/>
      </c>
      <c r="S20" s="517"/>
      <c r="T20" s="517" t="str">
        <f>IF(AND('Mapa de Riesgos'!$H$80="Alta",'Mapa de Riesgos'!$L$80="Menor"),CONCATENATE("R",'Mapa de Riesgos'!$A$80),"")</f>
        <v/>
      </c>
      <c r="U20" s="518"/>
      <c r="V20" s="500" t="str">
        <f>IF(AND('Mapa de Riesgos'!$H$68="Alta",'Mapa de Riesgos'!$L$68="Moderado"),CONCATENATE("R",'Mapa de Riesgos'!$A$68),"")</f>
        <v/>
      </c>
      <c r="W20" s="496"/>
      <c r="X20" s="496" t="str">
        <f>IF(AND('Mapa de Riesgos'!$H$74="Alta",'Mapa de Riesgos'!$L$74="Moderado"),CONCATENATE("R",'Mapa de Riesgos'!$A$74),"")</f>
        <v/>
      </c>
      <c r="Y20" s="496"/>
      <c r="Z20" s="496" t="str">
        <f>IF(AND('Mapa de Riesgos'!$H$80="Alta",'Mapa de Riesgos'!$L$80="Moderado"),CONCATENATE("R",'Mapa de Riesgos'!$A$80),"")</f>
        <v/>
      </c>
      <c r="AA20" s="497"/>
      <c r="AB20" s="500" t="str">
        <f>IF(AND('Mapa de Riesgos'!$H$68="Alta",'Mapa de Riesgos'!$L$68="Mayor"),CONCATENATE("R",'Mapa de Riesgos'!$A$68),"")</f>
        <v/>
      </c>
      <c r="AC20" s="496"/>
      <c r="AD20" s="496" t="str">
        <f>IF(AND('Mapa de Riesgos'!$H$74="Alta",'Mapa de Riesgos'!$L$74="Mayor"),CONCATENATE("R",'Mapa de Riesgos'!$A$74),"")</f>
        <v/>
      </c>
      <c r="AE20" s="496"/>
      <c r="AF20" s="496" t="str">
        <f>IF(AND('Mapa de Riesgos'!$H$80="Alta",'Mapa de Riesgos'!$L$80="Mayor"),CONCATENATE("R",'Mapa de Riesgos'!$A$80),"")</f>
        <v/>
      </c>
      <c r="AG20" s="497"/>
      <c r="AH20" s="507" t="str">
        <f>IF(AND('Mapa de Riesgos'!$H$68="Alta",'Mapa de Riesgos'!$L$68="Catastrófico"),CONCATENATE("R",'Mapa de Riesgos'!$A$68),"")</f>
        <v/>
      </c>
      <c r="AI20" s="508"/>
      <c r="AJ20" s="508" t="str">
        <f>IF(AND('Mapa de Riesgos'!$H$74="Alta",'Mapa de Riesgos'!$L$74="Catastrófico"),CONCATENATE("R",'Mapa de Riesgos'!$A$74),"")</f>
        <v/>
      </c>
      <c r="AK20" s="508"/>
      <c r="AL20" s="508" t="str">
        <f>IF(AND('Mapa de Riesgos'!$H$80="Alta",'Mapa de Riesgos'!$L$80="Catastrófico"),CONCATENATE("R",'Mapa de Riesgos'!$A$80),"")</f>
        <v/>
      </c>
      <c r="AM20" s="509"/>
      <c r="AN20" s="81"/>
      <c r="AO20" s="463"/>
      <c r="AP20" s="464"/>
      <c r="AQ20" s="464"/>
      <c r="AR20" s="464"/>
      <c r="AS20" s="464"/>
      <c r="AT20" s="465"/>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c r="A21" s="81"/>
      <c r="B21" s="449"/>
      <c r="C21" s="449"/>
      <c r="D21" s="450"/>
      <c r="E21" s="493"/>
      <c r="F21" s="494"/>
      <c r="G21" s="494"/>
      <c r="H21" s="494"/>
      <c r="I21" s="494"/>
      <c r="J21" s="519"/>
      <c r="K21" s="520"/>
      <c r="L21" s="520"/>
      <c r="M21" s="520"/>
      <c r="N21" s="520"/>
      <c r="O21" s="521"/>
      <c r="P21" s="519"/>
      <c r="Q21" s="520"/>
      <c r="R21" s="520"/>
      <c r="S21" s="520"/>
      <c r="T21" s="520"/>
      <c r="U21" s="521"/>
      <c r="V21" s="504"/>
      <c r="W21" s="505"/>
      <c r="X21" s="505"/>
      <c r="Y21" s="505"/>
      <c r="Z21" s="505"/>
      <c r="AA21" s="506"/>
      <c r="AB21" s="504"/>
      <c r="AC21" s="505"/>
      <c r="AD21" s="505"/>
      <c r="AE21" s="505"/>
      <c r="AF21" s="505"/>
      <c r="AG21" s="506"/>
      <c r="AH21" s="510"/>
      <c r="AI21" s="511"/>
      <c r="AJ21" s="511"/>
      <c r="AK21" s="511"/>
      <c r="AL21" s="511"/>
      <c r="AM21" s="512"/>
      <c r="AN21" s="81"/>
      <c r="AO21" s="466"/>
      <c r="AP21" s="467"/>
      <c r="AQ21" s="467"/>
      <c r="AR21" s="467"/>
      <c r="AS21" s="467"/>
      <c r="AT21" s="468"/>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c r="A22" s="81"/>
      <c r="B22" s="449"/>
      <c r="C22" s="449"/>
      <c r="D22" s="450"/>
      <c r="E22" s="487" t="s">
        <v>239</v>
      </c>
      <c r="F22" s="488"/>
      <c r="G22" s="488"/>
      <c r="H22" s="488"/>
      <c r="I22" s="489"/>
      <c r="J22" s="522" t="str">
        <f>IF(AND('Mapa de Riesgos'!$H$12="Media",'Mapa de Riesgos'!$L$12="Leve"),CONCATENATE("R",'Mapa de Riesgos'!$A$12),"")</f>
        <v/>
      </c>
      <c r="K22" s="523"/>
      <c r="L22" s="523" t="str">
        <f>IF(AND('Mapa de Riesgos'!$H$20="Media",'Mapa de Riesgos'!$L$20="Leve"),CONCATENATE("R",'Mapa de Riesgos'!$A$20),"")</f>
        <v/>
      </c>
      <c r="M22" s="523"/>
      <c r="N22" s="523" t="str">
        <f>IF(AND('Mapa de Riesgos'!$H$26="Media",'Mapa de Riesgos'!$L$26="Leve"),CONCATENATE("R",'Mapa de Riesgos'!$A$26),"")</f>
        <v/>
      </c>
      <c r="O22" s="524"/>
      <c r="P22" s="522" t="str">
        <f>IF(AND('Mapa de Riesgos'!$H$12="Media",'Mapa de Riesgos'!$L$12="Menor"),CONCATENATE("R",'Mapa de Riesgos'!$A$12),"")</f>
        <v/>
      </c>
      <c r="Q22" s="523"/>
      <c r="R22" s="523" t="str">
        <f>IF(AND('Mapa de Riesgos'!$H$20="Media",'Mapa de Riesgos'!$L$20="Menor"),CONCATENATE("R",'Mapa de Riesgos'!$A$20),"")</f>
        <v/>
      </c>
      <c r="S22" s="523"/>
      <c r="T22" s="523" t="str">
        <f>IF(AND('Mapa de Riesgos'!$H$26="Media",'Mapa de Riesgos'!$L$26="Menor"),CONCATENATE("R",'Mapa de Riesgos'!$A$26),"")</f>
        <v>R3</v>
      </c>
      <c r="U22" s="524"/>
      <c r="V22" s="522" t="str">
        <f>IF(AND('Mapa de Riesgos'!$H$12="Media",'Mapa de Riesgos'!$L$12="Moderado"),CONCATENATE("R",'Mapa de Riesgos'!$A$12),"")</f>
        <v>R1</v>
      </c>
      <c r="W22" s="523"/>
      <c r="X22" s="523" t="str">
        <f>IF(AND('Mapa de Riesgos'!$H$20="Media",'Mapa de Riesgos'!$L$20="Moderado"),CONCATENATE("R",'Mapa de Riesgos'!$A$20),"")</f>
        <v/>
      </c>
      <c r="Y22" s="523"/>
      <c r="Z22" s="523" t="str">
        <f>IF(AND('Mapa de Riesgos'!$H$26="Media",'Mapa de Riesgos'!$L$26="Moderado"),CONCATENATE("R",'Mapa de Riesgos'!$A$26),"")</f>
        <v/>
      </c>
      <c r="AA22" s="524"/>
      <c r="AB22" s="498" t="str">
        <f>IF(AND('Mapa de Riesgos'!$H$12="Media",'Mapa de Riesgos'!$L$12="Mayor"),CONCATENATE("R",'Mapa de Riesgos'!$A$12),"")</f>
        <v/>
      </c>
      <c r="AC22" s="499"/>
      <c r="AD22" s="499" t="str">
        <f>IF(AND('Mapa de Riesgos'!$H$20="Media",'Mapa de Riesgos'!$L$20="Mayor"),CONCATENATE("R",'Mapa de Riesgos'!$A$20),"")</f>
        <v>R2</v>
      </c>
      <c r="AE22" s="499"/>
      <c r="AF22" s="499" t="str">
        <f>IF(AND('Mapa de Riesgos'!$H$26="Media",'Mapa de Riesgos'!$L$26="Mayor"),CONCATENATE("R",'Mapa de Riesgos'!$A$26),"")</f>
        <v/>
      </c>
      <c r="AG22" s="501"/>
      <c r="AH22" s="513" t="str">
        <f>IF(AND('Mapa de Riesgos'!$H$12="Media",'Mapa de Riesgos'!$L$12="Catastrófico"),CONCATENATE("R",'Mapa de Riesgos'!$A$12),"")</f>
        <v/>
      </c>
      <c r="AI22" s="514"/>
      <c r="AJ22" s="514" t="str">
        <f>IF(AND('Mapa de Riesgos'!$H$20="Media",'Mapa de Riesgos'!$L$20="Catastrófico"),CONCATENATE("R",'Mapa de Riesgos'!$A$20),"")</f>
        <v/>
      </c>
      <c r="AK22" s="514"/>
      <c r="AL22" s="514" t="str">
        <f>IF(AND('Mapa de Riesgos'!$H$26="Media",'Mapa de Riesgos'!$L$26="Catastrófico"),CONCATENATE("R",'Mapa de Riesgos'!$A$26),"")</f>
        <v/>
      </c>
      <c r="AM22" s="515"/>
      <c r="AN22" s="81"/>
      <c r="AO22" s="469" t="s">
        <v>240</v>
      </c>
      <c r="AP22" s="470"/>
      <c r="AQ22" s="470"/>
      <c r="AR22" s="470"/>
      <c r="AS22" s="470"/>
      <c r="AT22" s="47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c r="A23" s="81"/>
      <c r="B23" s="449"/>
      <c r="C23" s="449"/>
      <c r="D23" s="450"/>
      <c r="E23" s="490"/>
      <c r="F23" s="491"/>
      <c r="G23" s="491"/>
      <c r="H23" s="491"/>
      <c r="I23" s="492"/>
      <c r="J23" s="516"/>
      <c r="K23" s="517"/>
      <c r="L23" s="517"/>
      <c r="M23" s="517"/>
      <c r="N23" s="517"/>
      <c r="O23" s="518"/>
      <c r="P23" s="516"/>
      <c r="Q23" s="517"/>
      <c r="R23" s="517"/>
      <c r="S23" s="517"/>
      <c r="T23" s="517"/>
      <c r="U23" s="518"/>
      <c r="V23" s="516"/>
      <c r="W23" s="517"/>
      <c r="X23" s="517"/>
      <c r="Y23" s="517"/>
      <c r="Z23" s="517"/>
      <c r="AA23" s="518"/>
      <c r="AB23" s="500"/>
      <c r="AC23" s="496"/>
      <c r="AD23" s="496"/>
      <c r="AE23" s="496"/>
      <c r="AF23" s="496"/>
      <c r="AG23" s="497"/>
      <c r="AH23" s="507"/>
      <c r="AI23" s="508"/>
      <c r="AJ23" s="508"/>
      <c r="AK23" s="508"/>
      <c r="AL23" s="508"/>
      <c r="AM23" s="509"/>
      <c r="AN23" s="81"/>
      <c r="AO23" s="472"/>
      <c r="AP23" s="473"/>
      <c r="AQ23" s="473"/>
      <c r="AR23" s="473"/>
      <c r="AS23" s="473"/>
      <c r="AT23" s="474"/>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c r="A24" s="81"/>
      <c r="B24" s="449"/>
      <c r="C24" s="449"/>
      <c r="D24" s="450"/>
      <c r="E24" s="490"/>
      <c r="F24" s="491"/>
      <c r="G24" s="491"/>
      <c r="H24" s="491"/>
      <c r="I24" s="492"/>
      <c r="J24" s="516" t="str">
        <f>IF(AND('Mapa de Riesgos'!$H$32="Media",'Mapa de Riesgos'!$L$32="Leve"),CONCATENATE("R",'Mapa de Riesgos'!$A$32),"")</f>
        <v/>
      </c>
      <c r="K24" s="517"/>
      <c r="L24" s="517" t="str">
        <f>IF(AND('Mapa de Riesgos'!$H$38="Media",'Mapa de Riesgos'!$L$38="Leve"),CONCATENATE("R",'Mapa de Riesgos'!$A$38),"")</f>
        <v/>
      </c>
      <c r="M24" s="517"/>
      <c r="N24" s="517" t="str">
        <f>IF(AND('Mapa de Riesgos'!$H$44="Media",'Mapa de Riesgos'!$L$44="Leve"),CONCATENATE("R",'Mapa de Riesgos'!$A$44),"")</f>
        <v/>
      </c>
      <c r="O24" s="518"/>
      <c r="P24" s="516" t="str">
        <f>IF(AND('Mapa de Riesgos'!$H$32="Media",'Mapa de Riesgos'!$L$32="Menor"),CONCATENATE("R",'Mapa de Riesgos'!$A$32),"")</f>
        <v/>
      </c>
      <c r="Q24" s="517"/>
      <c r="R24" s="517" t="str">
        <f>IF(AND('Mapa de Riesgos'!$H$38="Media",'Mapa de Riesgos'!$L$38="Menor"),CONCATENATE("R",'Mapa de Riesgos'!$A$38),"")</f>
        <v/>
      </c>
      <c r="S24" s="517"/>
      <c r="T24" s="517" t="str">
        <f>IF(AND('Mapa de Riesgos'!$H$44="Media",'Mapa de Riesgos'!$L$44="Menor"),CONCATENATE("R",'Mapa de Riesgos'!$A$44),"")</f>
        <v/>
      </c>
      <c r="U24" s="518"/>
      <c r="V24" s="516" t="str">
        <f>IF(AND('Mapa de Riesgos'!$H$32="Media",'Mapa de Riesgos'!$L$32="Moderado"),CONCATENATE("R",'Mapa de Riesgos'!$A$32),"")</f>
        <v/>
      </c>
      <c r="W24" s="517"/>
      <c r="X24" s="517" t="str">
        <f>IF(AND('Mapa de Riesgos'!$H$38="Media",'Mapa de Riesgos'!$L$38="Moderado"),CONCATENATE("R",'Mapa de Riesgos'!$A$38),"")</f>
        <v/>
      </c>
      <c r="Y24" s="517"/>
      <c r="Z24" s="517" t="str">
        <f>IF(AND('Mapa de Riesgos'!$H$44="Media",'Mapa de Riesgos'!$L$44="Moderado"),CONCATENATE("R",'Mapa de Riesgos'!$A$44),"")</f>
        <v/>
      </c>
      <c r="AA24" s="518"/>
      <c r="AB24" s="500" t="str">
        <f>IF(AND('Mapa de Riesgos'!$H$32="Media",'Mapa de Riesgos'!$L$32="Mayor"),CONCATENATE("R",'Mapa de Riesgos'!$A$32),"")</f>
        <v/>
      </c>
      <c r="AC24" s="496"/>
      <c r="AD24" s="496" t="str">
        <f>IF(AND('Mapa de Riesgos'!$H$38="Media",'Mapa de Riesgos'!$L$38="Mayor"),CONCATENATE("R",'Mapa de Riesgos'!$A$38),"")</f>
        <v/>
      </c>
      <c r="AE24" s="496"/>
      <c r="AF24" s="496" t="str">
        <f>IF(AND('Mapa de Riesgos'!$H$44="Media",'Mapa de Riesgos'!$L$44="Mayor"),CONCATENATE("R",'Mapa de Riesgos'!$A$44),"")</f>
        <v/>
      </c>
      <c r="AG24" s="497"/>
      <c r="AH24" s="507" t="str">
        <f>IF(AND('Mapa de Riesgos'!$H$32="Media",'Mapa de Riesgos'!$L$32="Catastrófico"),CONCATENATE("R",'Mapa de Riesgos'!$A$32),"")</f>
        <v/>
      </c>
      <c r="AI24" s="508"/>
      <c r="AJ24" s="508" t="str">
        <f>IF(AND('Mapa de Riesgos'!$H$38="Media",'Mapa de Riesgos'!$L$38="Catastrófico"),CONCATENATE("R",'Mapa de Riesgos'!$A$38),"")</f>
        <v/>
      </c>
      <c r="AK24" s="508"/>
      <c r="AL24" s="508" t="str">
        <f>IF(AND('Mapa de Riesgos'!$H$44="Media",'Mapa de Riesgos'!$L$44="Catastrófico"),CONCATENATE("R",'Mapa de Riesgos'!$A$44),"")</f>
        <v/>
      </c>
      <c r="AM24" s="509"/>
      <c r="AN24" s="81"/>
      <c r="AO24" s="472"/>
      <c r="AP24" s="473"/>
      <c r="AQ24" s="473"/>
      <c r="AR24" s="473"/>
      <c r="AS24" s="473"/>
      <c r="AT24" s="474"/>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c r="A25" s="81"/>
      <c r="B25" s="449"/>
      <c r="C25" s="449"/>
      <c r="D25" s="450"/>
      <c r="E25" s="490"/>
      <c r="F25" s="491"/>
      <c r="G25" s="491"/>
      <c r="H25" s="491"/>
      <c r="I25" s="492"/>
      <c r="J25" s="516"/>
      <c r="K25" s="517"/>
      <c r="L25" s="517"/>
      <c r="M25" s="517"/>
      <c r="N25" s="517"/>
      <c r="O25" s="518"/>
      <c r="P25" s="516"/>
      <c r="Q25" s="517"/>
      <c r="R25" s="517"/>
      <c r="S25" s="517"/>
      <c r="T25" s="517"/>
      <c r="U25" s="518"/>
      <c r="V25" s="516"/>
      <c r="W25" s="517"/>
      <c r="X25" s="517"/>
      <c r="Y25" s="517"/>
      <c r="Z25" s="517"/>
      <c r="AA25" s="518"/>
      <c r="AB25" s="500"/>
      <c r="AC25" s="496"/>
      <c r="AD25" s="496"/>
      <c r="AE25" s="496"/>
      <c r="AF25" s="496"/>
      <c r="AG25" s="497"/>
      <c r="AH25" s="507"/>
      <c r="AI25" s="508"/>
      <c r="AJ25" s="508"/>
      <c r="AK25" s="508"/>
      <c r="AL25" s="508"/>
      <c r="AM25" s="509"/>
      <c r="AN25" s="81"/>
      <c r="AO25" s="472"/>
      <c r="AP25" s="473"/>
      <c r="AQ25" s="473"/>
      <c r="AR25" s="473"/>
      <c r="AS25" s="473"/>
      <c r="AT25" s="474"/>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c r="A26" s="81"/>
      <c r="B26" s="449"/>
      <c r="C26" s="449"/>
      <c r="D26" s="450"/>
      <c r="E26" s="490"/>
      <c r="F26" s="491"/>
      <c r="G26" s="491"/>
      <c r="H26" s="491"/>
      <c r="I26" s="492"/>
      <c r="J26" s="516" t="str">
        <f>IF(AND('Mapa de Riesgos'!$H$50="Media",'Mapa de Riesgos'!$L$50="Leve"),CONCATENATE("R",'Mapa de Riesgos'!$A$50),"")</f>
        <v/>
      </c>
      <c r="K26" s="517"/>
      <c r="L26" s="517" t="str">
        <f>IF(AND('Mapa de Riesgos'!$H$56="Media",'Mapa de Riesgos'!$L$56="Leve"),CONCATENATE("R",'Mapa de Riesgos'!$A$56),"")</f>
        <v/>
      </c>
      <c r="M26" s="517"/>
      <c r="N26" s="517" t="str">
        <f>IF(AND('Mapa de Riesgos'!$H$62="Media",'Mapa de Riesgos'!$L$62="Leve"),CONCATENATE("R",'Mapa de Riesgos'!$A$62),"")</f>
        <v/>
      </c>
      <c r="O26" s="518"/>
      <c r="P26" s="516" t="str">
        <f>IF(AND('Mapa de Riesgos'!$H$50="Media",'Mapa de Riesgos'!$L$50="Menor"),CONCATENATE("R",'Mapa de Riesgos'!$A$50),"")</f>
        <v/>
      </c>
      <c r="Q26" s="517"/>
      <c r="R26" s="517" t="str">
        <f>IF(AND('Mapa de Riesgos'!$H$56="Media",'Mapa de Riesgos'!$L$56="Menor"),CONCATENATE("R",'Mapa de Riesgos'!$A$56),"")</f>
        <v/>
      </c>
      <c r="S26" s="517"/>
      <c r="T26" s="517" t="str">
        <f>IF(AND('Mapa de Riesgos'!$H$62="Media",'Mapa de Riesgos'!$L$62="Menor"),CONCATENATE("R",'Mapa de Riesgos'!$A$62),"")</f>
        <v/>
      </c>
      <c r="U26" s="518"/>
      <c r="V26" s="516" t="str">
        <f>IF(AND('Mapa de Riesgos'!$H$50="Media",'Mapa de Riesgos'!$L$50="Moderado"),CONCATENATE("R",'Mapa de Riesgos'!$A$50),"")</f>
        <v/>
      </c>
      <c r="W26" s="517"/>
      <c r="X26" s="517" t="str">
        <f>IF(AND('Mapa de Riesgos'!$H$56="Media",'Mapa de Riesgos'!$L$56="Moderado"),CONCATENATE("R",'Mapa de Riesgos'!$A$56),"")</f>
        <v/>
      </c>
      <c r="Y26" s="517"/>
      <c r="Z26" s="517" t="str">
        <f>IF(AND('Mapa de Riesgos'!$H$62="Media",'Mapa de Riesgos'!$L$62="Moderado"),CONCATENATE("R",'Mapa de Riesgos'!$A$62),"")</f>
        <v/>
      </c>
      <c r="AA26" s="518"/>
      <c r="AB26" s="500" t="str">
        <f>IF(AND('Mapa de Riesgos'!$H$50="Media",'Mapa de Riesgos'!$L$50="Mayor"),CONCATENATE("R",'Mapa de Riesgos'!$A$50),"")</f>
        <v>R7</v>
      </c>
      <c r="AC26" s="496"/>
      <c r="AD26" s="496" t="str">
        <f>IF(AND('Mapa de Riesgos'!$H$56="Media",'Mapa de Riesgos'!$L$56="Mayor"),CONCATENATE("R",'Mapa de Riesgos'!$A$56),"")</f>
        <v/>
      </c>
      <c r="AE26" s="496"/>
      <c r="AF26" s="496" t="str">
        <f>IF(AND('Mapa de Riesgos'!$H$62="Media",'Mapa de Riesgos'!$L$62="Mayor"),CONCATENATE("R",'Mapa de Riesgos'!$A$62),"")</f>
        <v/>
      </c>
      <c r="AG26" s="497"/>
      <c r="AH26" s="507" t="str">
        <f>IF(AND('Mapa de Riesgos'!$H$50="Media",'Mapa de Riesgos'!$L$50="Catastrófico"),CONCATENATE("R",'Mapa de Riesgos'!$A$50),"")</f>
        <v/>
      </c>
      <c r="AI26" s="508"/>
      <c r="AJ26" s="508" t="str">
        <f>IF(AND('Mapa de Riesgos'!$H$56="Media",'Mapa de Riesgos'!$L$56="Catastrófico"),CONCATENATE("R",'Mapa de Riesgos'!$A$56),"")</f>
        <v/>
      </c>
      <c r="AK26" s="508"/>
      <c r="AL26" s="508" t="str">
        <f>IF(AND('Mapa de Riesgos'!$H$62="Media",'Mapa de Riesgos'!$L$62="Catastrófico"),CONCATENATE("R",'Mapa de Riesgos'!$A$62),"")</f>
        <v/>
      </c>
      <c r="AM26" s="509"/>
      <c r="AN26" s="81"/>
      <c r="AO26" s="472"/>
      <c r="AP26" s="473"/>
      <c r="AQ26" s="473"/>
      <c r="AR26" s="473"/>
      <c r="AS26" s="473"/>
      <c r="AT26" s="474"/>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c r="A27" s="81"/>
      <c r="B27" s="449"/>
      <c r="C27" s="449"/>
      <c r="D27" s="450"/>
      <c r="E27" s="490"/>
      <c r="F27" s="491"/>
      <c r="G27" s="491"/>
      <c r="H27" s="491"/>
      <c r="I27" s="492"/>
      <c r="J27" s="516"/>
      <c r="K27" s="517"/>
      <c r="L27" s="517"/>
      <c r="M27" s="517"/>
      <c r="N27" s="517"/>
      <c r="O27" s="518"/>
      <c r="P27" s="516"/>
      <c r="Q27" s="517"/>
      <c r="R27" s="517"/>
      <c r="S27" s="517"/>
      <c r="T27" s="517"/>
      <c r="U27" s="518"/>
      <c r="V27" s="516"/>
      <c r="W27" s="517"/>
      <c r="X27" s="517"/>
      <c r="Y27" s="517"/>
      <c r="Z27" s="517"/>
      <c r="AA27" s="518"/>
      <c r="AB27" s="500"/>
      <c r="AC27" s="496"/>
      <c r="AD27" s="496"/>
      <c r="AE27" s="496"/>
      <c r="AF27" s="496"/>
      <c r="AG27" s="497"/>
      <c r="AH27" s="507"/>
      <c r="AI27" s="508"/>
      <c r="AJ27" s="508"/>
      <c r="AK27" s="508"/>
      <c r="AL27" s="508"/>
      <c r="AM27" s="509"/>
      <c r="AN27" s="81"/>
      <c r="AO27" s="472"/>
      <c r="AP27" s="473"/>
      <c r="AQ27" s="473"/>
      <c r="AR27" s="473"/>
      <c r="AS27" s="473"/>
      <c r="AT27" s="474"/>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c r="A28" s="81"/>
      <c r="B28" s="449"/>
      <c r="C28" s="449"/>
      <c r="D28" s="450"/>
      <c r="E28" s="490"/>
      <c r="F28" s="491"/>
      <c r="G28" s="491"/>
      <c r="H28" s="491"/>
      <c r="I28" s="492"/>
      <c r="J28" s="516" t="str">
        <f>IF(AND('Mapa de Riesgos'!$H$68="Media",'Mapa de Riesgos'!$L$68="Leve"),CONCATENATE("R",'Mapa de Riesgos'!$A$68),"")</f>
        <v/>
      </c>
      <c r="K28" s="517"/>
      <c r="L28" s="517" t="str">
        <f>IF(AND('Mapa de Riesgos'!$H$74="Media",'Mapa de Riesgos'!$L$74="Leve"),CONCATENATE("R",'Mapa de Riesgos'!$A$74),"")</f>
        <v/>
      </c>
      <c r="M28" s="517"/>
      <c r="N28" s="517" t="str">
        <f>IF(AND('Mapa de Riesgos'!$H$80="Media",'Mapa de Riesgos'!$L$80="Leve"),CONCATENATE("R",'Mapa de Riesgos'!$A$80),"")</f>
        <v/>
      </c>
      <c r="O28" s="518"/>
      <c r="P28" s="516" t="str">
        <f>IF(AND('Mapa de Riesgos'!$H$68="Media",'Mapa de Riesgos'!$L$68="Menor"),CONCATENATE("R",'Mapa de Riesgos'!$A$68),"")</f>
        <v/>
      </c>
      <c r="Q28" s="517"/>
      <c r="R28" s="517" t="str">
        <f>IF(AND('Mapa de Riesgos'!$H$74="Media",'Mapa de Riesgos'!$L$74="Menor"),CONCATENATE("R",'Mapa de Riesgos'!$A$74),"")</f>
        <v/>
      </c>
      <c r="S28" s="517"/>
      <c r="T28" s="517" t="str">
        <f>IF(AND('Mapa de Riesgos'!$H$80="Media",'Mapa de Riesgos'!$L$80="Menor"),CONCATENATE("R",'Mapa de Riesgos'!$A$80),"")</f>
        <v/>
      </c>
      <c r="U28" s="518"/>
      <c r="V28" s="516" t="str">
        <f>IF(AND('Mapa de Riesgos'!$H$68="Media",'Mapa de Riesgos'!$L$68="Moderado"),CONCATENATE("R",'Mapa de Riesgos'!$A$68),"")</f>
        <v/>
      </c>
      <c r="W28" s="517"/>
      <c r="X28" s="517" t="str">
        <f>IF(AND('Mapa de Riesgos'!$H$74="Media",'Mapa de Riesgos'!$L$74="Moderado"),CONCATENATE("R",'Mapa de Riesgos'!$A$74),"")</f>
        <v/>
      </c>
      <c r="Y28" s="517"/>
      <c r="Z28" s="517" t="str">
        <f>IF(AND('Mapa de Riesgos'!$H$80="Media",'Mapa de Riesgos'!$L$80="Moderado"),CONCATENATE("R",'Mapa de Riesgos'!$A$80),"")</f>
        <v/>
      </c>
      <c r="AA28" s="518"/>
      <c r="AB28" s="500" t="str">
        <f>IF(AND('Mapa de Riesgos'!$H$68="Media",'Mapa de Riesgos'!$L$68="Mayor"),CONCATENATE("R",'Mapa de Riesgos'!$A$68),"")</f>
        <v/>
      </c>
      <c r="AC28" s="496"/>
      <c r="AD28" s="496" t="str">
        <f>IF(AND('Mapa de Riesgos'!$H$74="Media",'Mapa de Riesgos'!$L$74="Mayor"),CONCATENATE("R",'Mapa de Riesgos'!$A$74),"")</f>
        <v/>
      </c>
      <c r="AE28" s="496"/>
      <c r="AF28" s="496" t="str">
        <f>IF(AND('Mapa de Riesgos'!$H$80="Media",'Mapa de Riesgos'!$L$80="Mayor"),CONCATENATE("R",'Mapa de Riesgos'!$A$80),"")</f>
        <v/>
      </c>
      <c r="AG28" s="497"/>
      <c r="AH28" s="507" t="str">
        <f>IF(AND('Mapa de Riesgos'!$H$68="Media",'Mapa de Riesgos'!$L$68="Catastrófico"),CONCATENATE("R",'Mapa de Riesgos'!$A$68),"")</f>
        <v/>
      </c>
      <c r="AI28" s="508"/>
      <c r="AJ28" s="508" t="str">
        <f>IF(AND('Mapa de Riesgos'!$H$74="Media",'Mapa de Riesgos'!$L$74="Catastrófico"),CONCATENATE("R",'Mapa de Riesgos'!$A$74),"")</f>
        <v/>
      </c>
      <c r="AK28" s="508"/>
      <c r="AL28" s="508" t="str">
        <f>IF(AND('Mapa de Riesgos'!$H$80="Media",'Mapa de Riesgos'!$L$80="Catastrófico"),CONCATENATE("R",'Mapa de Riesgos'!$A$80),"")</f>
        <v/>
      </c>
      <c r="AM28" s="509"/>
      <c r="AN28" s="81"/>
      <c r="AO28" s="472"/>
      <c r="AP28" s="473"/>
      <c r="AQ28" s="473"/>
      <c r="AR28" s="473"/>
      <c r="AS28" s="473"/>
      <c r="AT28" s="474"/>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c r="A29" s="81"/>
      <c r="B29" s="449"/>
      <c r="C29" s="449"/>
      <c r="D29" s="450"/>
      <c r="E29" s="493"/>
      <c r="F29" s="494"/>
      <c r="G29" s="494"/>
      <c r="H29" s="494"/>
      <c r="I29" s="495"/>
      <c r="J29" s="516"/>
      <c r="K29" s="517"/>
      <c r="L29" s="517"/>
      <c r="M29" s="517"/>
      <c r="N29" s="517"/>
      <c r="O29" s="518"/>
      <c r="P29" s="519"/>
      <c r="Q29" s="520"/>
      <c r="R29" s="520"/>
      <c r="S29" s="520"/>
      <c r="T29" s="520"/>
      <c r="U29" s="521"/>
      <c r="V29" s="519"/>
      <c r="W29" s="520"/>
      <c r="X29" s="520"/>
      <c r="Y29" s="520"/>
      <c r="Z29" s="520"/>
      <c r="AA29" s="521"/>
      <c r="AB29" s="504"/>
      <c r="AC29" s="505"/>
      <c r="AD29" s="505"/>
      <c r="AE29" s="505"/>
      <c r="AF29" s="505"/>
      <c r="AG29" s="506"/>
      <c r="AH29" s="510"/>
      <c r="AI29" s="511"/>
      <c r="AJ29" s="511"/>
      <c r="AK29" s="511"/>
      <c r="AL29" s="511"/>
      <c r="AM29" s="512"/>
      <c r="AN29" s="81"/>
      <c r="AO29" s="475"/>
      <c r="AP29" s="476"/>
      <c r="AQ29" s="476"/>
      <c r="AR29" s="476"/>
      <c r="AS29" s="476"/>
      <c r="AT29" s="477"/>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c r="A30" s="81"/>
      <c r="B30" s="449"/>
      <c r="C30" s="449"/>
      <c r="D30" s="450"/>
      <c r="E30" s="487" t="s">
        <v>241</v>
      </c>
      <c r="F30" s="488"/>
      <c r="G30" s="488"/>
      <c r="H30" s="488"/>
      <c r="I30" s="488"/>
      <c r="J30" s="531" t="str">
        <f>IF(AND('Mapa de Riesgos'!$H$12="Baja",'Mapa de Riesgos'!$L$12="Leve"),CONCATENATE("R",'Mapa de Riesgos'!$A$12),"")</f>
        <v/>
      </c>
      <c r="K30" s="532"/>
      <c r="L30" s="532" t="str">
        <f>IF(AND('Mapa de Riesgos'!$H$20="Baja",'Mapa de Riesgos'!$L$20="Leve"),CONCATENATE("R",'Mapa de Riesgos'!$A$20),"")</f>
        <v/>
      </c>
      <c r="M30" s="532"/>
      <c r="N30" s="532" t="str">
        <f>IF(AND('Mapa de Riesgos'!$H$26="Baja",'Mapa de Riesgos'!$L$26="Leve"),CONCATENATE("R",'Mapa de Riesgos'!$A$26),"")</f>
        <v/>
      </c>
      <c r="O30" s="533"/>
      <c r="P30" s="523" t="str">
        <f>IF(AND('Mapa de Riesgos'!$H$12="Baja",'Mapa de Riesgos'!$L$12="Menor"),CONCATENATE("R",'Mapa de Riesgos'!$A$12),"")</f>
        <v/>
      </c>
      <c r="Q30" s="523"/>
      <c r="R30" s="523" t="str">
        <f>IF(AND('Mapa de Riesgos'!$H$20="Baja",'Mapa de Riesgos'!$L$20="Menor"),CONCATENATE("R",'Mapa de Riesgos'!$A$20),"")</f>
        <v/>
      </c>
      <c r="S30" s="523"/>
      <c r="T30" s="523" t="str">
        <f>IF(AND('Mapa de Riesgos'!$H$26="Baja",'Mapa de Riesgos'!$L$26="Menor"),CONCATENATE("R",'Mapa de Riesgos'!$A$26),"")</f>
        <v/>
      </c>
      <c r="U30" s="524"/>
      <c r="V30" s="522" t="str">
        <f>IF(AND('Mapa de Riesgos'!$H$12="Baja",'Mapa de Riesgos'!$L$12="Moderado"),CONCATENATE("R",'Mapa de Riesgos'!$A$12),"")</f>
        <v/>
      </c>
      <c r="W30" s="523"/>
      <c r="X30" s="523" t="str">
        <f>IF(AND('Mapa de Riesgos'!$H$20="Baja",'Mapa de Riesgos'!$L$20="Moderado"),CONCATENATE("R",'Mapa de Riesgos'!$A$20),"")</f>
        <v/>
      </c>
      <c r="Y30" s="523"/>
      <c r="Z30" s="523" t="str">
        <f>IF(AND('Mapa de Riesgos'!$H$26="Baja",'Mapa de Riesgos'!$L$26="Moderado"),CONCATENATE("R",'Mapa de Riesgos'!$A$26),"")</f>
        <v/>
      </c>
      <c r="AA30" s="524"/>
      <c r="AB30" s="498" t="str">
        <f>IF(AND('Mapa de Riesgos'!$H$12="Baja",'Mapa de Riesgos'!$L$12="Mayor"),CONCATENATE("R",'Mapa de Riesgos'!$A$12),"")</f>
        <v/>
      </c>
      <c r="AC30" s="499"/>
      <c r="AD30" s="499" t="str">
        <f>IF(AND('Mapa de Riesgos'!$H$20="Baja",'Mapa de Riesgos'!$L$20="Mayor"),CONCATENATE("R",'Mapa de Riesgos'!$A$20),"")</f>
        <v/>
      </c>
      <c r="AE30" s="499"/>
      <c r="AF30" s="499" t="str">
        <f>IF(AND('Mapa de Riesgos'!$H$26="Baja",'Mapa de Riesgos'!$L$26="Mayor"),CONCATENATE("R",'Mapa de Riesgos'!$A$26),"")</f>
        <v/>
      </c>
      <c r="AG30" s="501"/>
      <c r="AH30" s="513" t="str">
        <f>IF(AND('Mapa de Riesgos'!$H$12="Baja",'Mapa de Riesgos'!$L$12="Catastrófico"),CONCATENATE("R",'Mapa de Riesgos'!$A$12),"")</f>
        <v/>
      </c>
      <c r="AI30" s="514"/>
      <c r="AJ30" s="514" t="str">
        <f>IF(AND('Mapa de Riesgos'!$H$20="Baja",'Mapa de Riesgos'!$L$20="Catastrófico"),CONCATENATE("R",'Mapa de Riesgos'!$A$20),"")</f>
        <v/>
      </c>
      <c r="AK30" s="514"/>
      <c r="AL30" s="514" t="str">
        <f>IF(AND('Mapa de Riesgos'!$H$26="Baja",'Mapa de Riesgos'!$L$26="Catastrófico"),CONCATENATE("R",'Mapa de Riesgos'!$A$26),"")</f>
        <v/>
      </c>
      <c r="AM30" s="515"/>
      <c r="AN30" s="81"/>
      <c r="AO30" s="478" t="s">
        <v>242</v>
      </c>
      <c r="AP30" s="479"/>
      <c r="AQ30" s="479"/>
      <c r="AR30" s="479"/>
      <c r="AS30" s="479"/>
      <c r="AT30" s="480"/>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c r="A31" s="81"/>
      <c r="B31" s="449"/>
      <c r="C31" s="449"/>
      <c r="D31" s="450"/>
      <c r="E31" s="490"/>
      <c r="F31" s="491"/>
      <c r="G31" s="491"/>
      <c r="H31" s="491"/>
      <c r="I31" s="491"/>
      <c r="J31" s="527"/>
      <c r="K31" s="525"/>
      <c r="L31" s="525"/>
      <c r="M31" s="525"/>
      <c r="N31" s="525"/>
      <c r="O31" s="526"/>
      <c r="P31" s="517"/>
      <c r="Q31" s="517"/>
      <c r="R31" s="517"/>
      <c r="S31" s="517"/>
      <c r="T31" s="517"/>
      <c r="U31" s="518"/>
      <c r="V31" s="516"/>
      <c r="W31" s="517"/>
      <c r="X31" s="517"/>
      <c r="Y31" s="517"/>
      <c r="Z31" s="517"/>
      <c r="AA31" s="518"/>
      <c r="AB31" s="500"/>
      <c r="AC31" s="496"/>
      <c r="AD31" s="496"/>
      <c r="AE31" s="496"/>
      <c r="AF31" s="496"/>
      <c r="AG31" s="497"/>
      <c r="AH31" s="507"/>
      <c r="AI31" s="508"/>
      <c r="AJ31" s="508"/>
      <c r="AK31" s="508"/>
      <c r="AL31" s="508"/>
      <c r="AM31" s="509"/>
      <c r="AN31" s="81"/>
      <c r="AO31" s="481"/>
      <c r="AP31" s="482"/>
      <c r="AQ31" s="482"/>
      <c r="AR31" s="482"/>
      <c r="AS31" s="482"/>
      <c r="AT31" s="483"/>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c r="A32" s="81"/>
      <c r="B32" s="449"/>
      <c r="C32" s="449"/>
      <c r="D32" s="450"/>
      <c r="E32" s="490"/>
      <c r="F32" s="491"/>
      <c r="G32" s="491"/>
      <c r="H32" s="491"/>
      <c r="I32" s="491"/>
      <c r="J32" s="527" t="str">
        <f>IF(AND('Mapa de Riesgos'!$H$32="Baja",'Mapa de Riesgos'!$L$32="Leve"),CONCATENATE("R",'Mapa de Riesgos'!$A$32),"")</f>
        <v/>
      </c>
      <c r="K32" s="525"/>
      <c r="L32" s="525" t="str">
        <f>IF(AND('Mapa de Riesgos'!$H$38="Baja",'Mapa de Riesgos'!$L$38="Leve"),CONCATENATE("R",'Mapa de Riesgos'!$A$38),"")</f>
        <v/>
      </c>
      <c r="M32" s="525"/>
      <c r="N32" s="525" t="str">
        <f>IF(AND('Mapa de Riesgos'!$H$44="Baja",'Mapa de Riesgos'!$L$44="Leve"),CONCATENATE("R",'Mapa de Riesgos'!$A$44),"")</f>
        <v/>
      </c>
      <c r="O32" s="526"/>
      <c r="P32" s="517" t="str">
        <f>IF(AND('Mapa de Riesgos'!$H$32="Baja",'Mapa de Riesgos'!$L$32="Menor"),CONCATENATE("R",'Mapa de Riesgos'!$A$32),"")</f>
        <v/>
      </c>
      <c r="Q32" s="517"/>
      <c r="R32" s="517" t="str">
        <f>IF(AND('Mapa de Riesgos'!$H$38="Baja",'Mapa de Riesgos'!$L$38="Menor"),CONCATENATE("R",'Mapa de Riesgos'!$A$38),"")</f>
        <v/>
      </c>
      <c r="S32" s="517"/>
      <c r="T32" s="517" t="str">
        <f>IF(AND('Mapa de Riesgos'!$H$44="Baja",'Mapa de Riesgos'!$L$44="Menor"),CONCATENATE("R",'Mapa de Riesgos'!$A$44),"")</f>
        <v/>
      </c>
      <c r="U32" s="518"/>
      <c r="V32" s="516" t="str">
        <f>IF(AND('Mapa de Riesgos'!$H$32="Baja",'Mapa de Riesgos'!$L$32="Moderado"),CONCATENATE("R",'Mapa de Riesgos'!$A$32),"")</f>
        <v/>
      </c>
      <c r="W32" s="517"/>
      <c r="X32" s="517" t="str">
        <f>IF(AND('Mapa de Riesgos'!$H$38="Baja",'Mapa de Riesgos'!$L$38="Moderado"),CONCATENATE("R",'Mapa de Riesgos'!$A$38),"")</f>
        <v/>
      </c>
      <c r="Y32" s="517"/>
      <c r="Z32" s="517" t="str">
        <f>IF(AND('Mapa de Riesgos'!$H$44="Baja",'Mapa de Riesgos'!$L$44="Moderado"),CONCATENATE("R",'Mapa de Riesgos'!$A$44),"")</f>
        <v/>
      </c>
      <c r="AA32" s="518"/>
      <c r="AB32" s="500" t="str">
        <f>IF(AND('Mapa de Riesgos'!$H$32="Baja",'Mapa de Riesgos'!$L$32="Mayor"),CONCATENATE("R",'Mapa de Riesgos'!$A$32),"")</f>
        <v>R4</v>
      </c>
      <c r="AC32" s="496"/>
      <c r="AD32" s="496" t="str">
        <f>IF(AND('Mapa de Riesgos'!$H$38="Baja",'Mapa de Riesgos'!$L$38="Mayor"),CONCATENATE("R",'Mapa de Riesgos'!$A$38),"")</f>
        <v>R5</v>
      </c>
      <c r="AE32" s="496"/>
      <c r="AF32" s="496" t="str">
        <f>IF(AND('Mapa de Riesgos'!$H$44="Baja",'Mapa de Riesgos'!$L$44="Mayor"),CONCATENATE("R",'Mapa de Riesgos'!$A$44),"")</f>
        <v/>
      </c>
      <c r="AG32" s="497"/>
      <c r="AH32" s="507" t="str">
        <f>IF(AND('Mapa de Riesgos'!$H$32="Baja",'Mapa de Riesgos'!$L$32="Catastrófico"),CONCATENATE("R",'Mapa de Riesgos'!$A$32),"")</f>
        <v/>
      </c>
      <c r="AI32" s="508"/>
      <c r="AJ32" s="508" t="str">
        <f>IF(AND('Mapa de Riesgos'!$H$38="Baja",'Mapa de Riesgos'!$L$38="Catastrófico"),CONCATENATE("R",'Mapa de Riesgos'!$A$38),"")</f>
        <v/>
      </c>
      <c r="AK32" s="508"/>
      <c r="AL32" s="508" t="str">
        <f>IF(AND('Mapa de Riesgos'!$H$44="Baja",'Mapa de Riesgos'!$L$44="Catastrófico"),CONCATENATE("R",'Mapa de Riesgos'!$A$44),"")</f>
        <v/>
      </c>
      <c r="AM32" s="509"/>
      <c r="AN32" s="81"/>
      <c r="AO32" s="481"/>
      <c r="AP32" s="482"/>
      <c r="AQ32" s="482"/>
      <c r="AR32" s="482"/>
      <c r="AS32" s="482"/>
      <c r="AT32" s="483"/>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c r="A33" s="81"/>
      <c r="B33" s="449"/>
      <c r="C33" s="449"/>
      <c r="D33" s="450"/>
      <c r="E33" s="490"/>
      <c r="F33" s="491"/>
      <c r="G33" s="491"/>
      <c r="H33" s="491"/>
      <c r="I33" s="491"/>
      <c r="J33" s="527"/>
      <c r="K33" s="525"/>
      <c r="L33" s="525"/>
      <c r="M33" s="525"/>
      <c r="N33" s="525"/>
      <c r="O33" s="526"/>
      <c r="P33" s="517"/>
      <c r="Q33" s="517"/>
      <c r="R33" s="517"/>
      <c r="S33" s="517"/>
      <c r="T33" s="517"/>
      <c r="U33" s="518"/>
      <c r="V33" s="516"/>
      <c r="W33" s="517"/>
      <c r="X33" s="517"/>
      <c r="Y33" s="517"/>
      <c r="Z33" s="517"/>
      <c r="AA33" s="518"/>
      <c r="AB33" s="500"/>
      <c r="AC33" s="496"/>
      <c r="AD33" s="496"/>
      <c r="AE33" s="496"/>
      <c r="AF33" s="496"/>
      <c r="AG33" s="497"/>
      <c r="AH33" s="507"/>
      <c r="AI33" s="508"/>
      <c r="AJ33" s="508"/>
      <c r="AK33" s="508"/>
      <c r="AL33" s="508"/>
      <c r="AM33" s="509"/>
      <c r="AN33" s="81"/>
      <c r="AO33" s="481"/>
      <c r="AP33" s="482"/>
      <c r="AQ33" s="482"/>
      <c r="AR33" s="482"/>
      <c r="AS33" s="482"/>
      <c r="AT33" s="483"/>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c r="A34" s="81"/>
      <c r="B34" s="449"/>
      <c r="C34" s="449"/>
      <c r="D34" s="450"/>
      <c r="E34" s="490"/>
      <c r="F34" s="491"/>
      <c r="G34" s="491"/>
      <c r="H34" s="491"/>
      <c r="I34" s="491"/>
      <c r="J34" s="527" t="str">
        <f>IF(AND('Mapa de Riesgos'!$H$50="Baja",'Mapa de Riesgos'!$L$50="Leve"),CONCATENATE("R",'Mapa de Riesgos'!$A$50),"")</f>
        <v/>
      </c>
      <c r="K34" s="525"/>
      <c r="L34" s="525" t="str">
        <f>IF(AND('Mapa de Riesgos'!$H$56="Baja",'Mapa de Riesgos'!$L$56="Leve"),CONCATENATE("R",'Mapa de Riesgos'!$A$56),"")</f>
        <v/>
      </c>
      <c r="M34" s="525"/>
      <c r="N34" s="525" t="str">
        <f>IF(AND('Mapa de Riesgos'!$H$62="Baja",'Mapa de Riesgos'!$L$62="Leve"),CONCATENATE("R",'Mapa de Riesgos'!$A$62),"")</f>
        <v/>
      </c>
      <c r="O34" s="526"/>
      <c r="P34" s="517" t="str">
        <f>IF(AND('Mapa de Riesgos'!$H$50="Baja",'Mapa de Riesgos'!$L$50="Menor"),CONCATENATE("R",'Mapa de Riesgos'!$A$50),"")</f>
        <v/>
      </c>
      <c r="Q34" s="517"/>
      <c r="R34" s="517" t="str">
        <f>IF(AND('Mapa de Riesgos'!$H$56="Baja",'Mapa de Riesgos'!$L$56="Menor"),CONCATENATE("R",'Mapa de Riesgos'!$A$56),"")</f>
        <v/>
      </c>
      <c r="S34" s="517"/>
      <c r="T34" s="517" t="str">
        <f>IF(AND('Mapa de Riesgos'!$H$62="Baja",'Mapa de Riesgos'!$L$62="Menor"),CONCATENATE("R",'Mapa de Riesgos'!$A$62),"")</f>
        <v/>
      </c>
      <c r="U34" s="518"/>
      <c r="V34" s="516" t="str">
        <f>IF(AND('Mapa de Riesgos'!$H$50="Baja",'Mapa de Riesgos'!$L$50="Moderado"),CONCATENATE("R",'Mapa de Riesgos'!$A$50),"")</f>
        <v/>
      </c>
      <c r="W34" s="517"/>
      <c r="X34" s="517" t="str">
        <f>IF(AND('Mapa de Riesgos'!$H$56="Baja",'Mapa de Riesgos'!$L$56="Moderado"),CONCATENATE("R",'Mapa de Riesgos'!$A$56),"")</f>
        <v/>
      </c>
      <c r="Y34" s="517"/>
      <c r="Z34" s="517" t="str">
        <f>IF(AND('Mapa de Riesgos'!$H$62="Baja",'Mapa de Riesgos'!$L$62="Moderado"),CONCATENATE("R",'Mapa de Riesgos'!$A$62),"")</f>
        <v/>
      </c>
      <c r="AA34" s="518"/>
      <c r="AB34" s="500" t="str">
        <f>IF(AND('Mapa de Riesgos'!$H$50="Baja",'Mapa de Riesgos'!$L$50="Mayor"),CONCATENATE("R",'Mapa de Riesgos'!$A$50),"")</f>
        <v/>
      </c>
      <c r="AC34" s="496"/>
      <c r="AD34" s="496" t="str">
        <f>IF(AND('Mapa de Riesgos'!$H$56="Baja",'Mapa de Riesgos'!$L$56="Mayor"),CONCATENATE("R",'Mapa de Riesgos'!$A$56),"")</f>
        <v/>
      </c>
      <c r="AE34" s="496"/>
      <c r="AF34" s="496" t="str">
        <f>IF(AND('Mapa de Riesgos'!$H$62="Baja",'Mapa de Riesgos'!$L$62="Mayor"),CONCATENATE("R",'Mapa de Riesgos'!$A$62),"")</f>
        <v/>
      </c>
      <c r="AG34" s="497"/>
      <c r="AH34" s="507" t="str">
        <f>IF(AND('Mapa de Riesgos'!$H$50="Baja",'Mapa de Riesgos'!$L$50="Catastrófico"),CONCATENATE("R",'Mapa de Riesgos'!$A$50),"")</f>
        <v/>
      </c>
      <c r="AI34" s="508"/>
      <c r="AJ34" s="508" t="str">
        <f>IF(AND('Mapa de Riesgos'!$H$56="Baja",'Mapa de Riesgos'!$L$56="Catastrófico"),CONCATENATE("R",'Mapa de Riesgos'!$A$56),"")</f>
        <v/>
      </c>
      <c r="AK34" s="508"/>
      <c r="AL34" s="508" t="str">
        <f>IF(AND('Mapa de Riesgos'!$H$62="Baja",'Mapa de Riesgos'!$L$62="Catastrófico"),CONCATENATE("R",'Mapa de Riesgos'!$A$62),"")</f>
        <v/>
      </c>
      <c r="AM34" s="509"/>
      <c r="AN34" s="81"/>
      <c r="AO34" s="481"/>
      <c r="AP34" s="482"/>
      <c r="AQ34" s="482"/>
      <c r="AR34" s="482"/>
      <c r="AS34" s="482"/>
      <c r="AT34" s="483"/>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c r="A35" s="81"/>
      <c r="B35" s="449"/>
      <c r="C35" s="449"/>
      <c r="D35" s="450"/>
      <c r="E35" s="490"/>
      <c r="F35" s="491"/>
      <c r="G35" s="491"/>
      <c r="H35" s="491"/>
      <c r="I35" s="491"/>
      <c r="J35" s="527"/>
      <c r="K35" s="525"/>
      <c r="L35" s="525"/>
      <c r="M35" s="525"/>
      <c r="N35" s="525"/>
      <c r="O35" s="526"/>
      <c r="P35" s="517"/>
      <c r="Q35" s="517"/>
      <c r="R35" s="517"/>
      <c r="S35" s="517"/>
      <c r="T35" s="517"/>
      <c r="U35" s="518"/>
      <c r="V35" s="516"/>
      <c r="W35" s="517"/>
      <c r="X35" s="517"/>
      <c r="Y35" s="517"/>
      <c r="Z35" s="517"/>
      <c r="AA35" s="518"/>
      <c r="AB35" s="500"/>
      <c r="AC35" s="496"/>
      <c r="AD35" s="496"/>
      <c r="AE35" s="496"/>
      <c r="AF35" s="496"/>
      <c r="AG35" s="497"/>
      <c r="AH35" s="507"/>
      <c r="AI35" s="508"/>
      <c r="AJ35" s="508"/>
      <c r="AK35" s="508"/>
      <c r="AL35" s="508"/>
      <c r="AM35" s="509"/>
      <c r="AN35" s="81"/>
      <c r="AO35" s="481"/>
      <c r="AP35" s="482"/>
      <c r="AQ35" s="482"/>
      <c r="AR35" s="482"/>
      <c r="AS35" s="482"/>
      <c r="AT35" s="483"/>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c r="A36" s="81"/>
      <c r="B36" s="449"/>
      <c r="C36" s="449"/>
      <c r="D36" s="450"/>
      <c r="E36" s="490"/>
      <c r="F36" s="491"/>
      <c r="G36" s="491"/>
      <c r="H36" s="491"/>
      <c r="I36" s="491"/>
      <c r="J36" s="527" t="str">
        <f>IF(AND('Mapa de Riesgos'!$H$68="Baja",'Mapa de Riesgos'!$L$68="Leve"),CONCATENATE("R",'Mapa de Riesgos'!$A$68),"")</f>
        <v/>
      </c>
      <c r="K36" s="525"/>
      <c r="L36" s="525" t="str">
        <f>IF(AND('Mapa de Riesgos'!$H$74="Baja",'Mapa de Riesgos'!$L$74="Leve"),CONCATENATE("R",'Mapa de Riesgos'!$A$74),"")</f>
        <v/>
      </c>
      <c r="M36" s="525"/>
      <c r="N36" s="525" t="str">
        <f>IF(AND('Mapa de Riesgos'!$H$80="Baja",'Mapa de Riesgos'!$L$80="Leve"),CONCATENATE("R",'Mapa de Riesgos'!$A$80),"")</f>
        <v/>
      </c>
      <c r="O36" s="526"/>
      <c r="P36" s="517" t="str">
        <f>IF(AND('Mapa de Riesgos'!$H$68="Baja",'Mapa de Riesgos'!$L$68="Menor"),CONCATENATE("R",'Mapa de Riesgos'!$A$68),"")</f>
        <v/>
      </c>
      <c r="Q36" s="517"/>
      <c r="R36" s="517" t="str">
        <f>IF(AND('Mapa de Riesgos'!$H$74="Baja",'Mapa de Riesgos'!$L$74="Menor"),CONCATENATE("R",'Mapa de Riesgos'!$A$74),"")</f>
        <v/>
      </c>
      <c r="S36" s="517"/>
      <c r="T36" s="517" t="str">
        <f>IF(AND('Mapa de Riesgos'!$H$80="Baja",'Mapa de Riesgos'!$L$80="Menor"),CONCATENATE("R",'Mapa de Riesgos'!$A$80),"")</f>
        <v/>
      </c>
      <c r="U36" s="518"/>
      <c r="V36" s="516" t="str">
        <f>IF(AND('Mapa de Riesgos'!$H$68="Baja",'Mapa de Riesgos'!$L$68="Moderado"),CONCATENATE("R",'Mapa de Riesgos'!$A$68),"")</f>
        <v/>
      </c>
      <c r="W36" s="517"/>
      <c r="X36" s="517" t="str">
        <f>IF(AND('Mapa de Riesgos'!$H$74="Baja",'Mapa de Riesgos'!$L$74="Moderado"),CONCATENATE("R",'Mapa de Riesgos'!$A$74),"")</f>
        <v/>
      </c>
      <c r="Y36" s="517"/>
      <c r="Z36" s="517" t="str">
        <f>IF(AND('Mapa de Riesgos'!$H$80="Baja",'Mapa de Riesgos'!$L$80="Moderado"),CONCATENATE("R",'Mapa de Riesgos'!$A$80),"")</f>
        <v/>
      </c>
      <c r="AA36" s="518"/>
      <c r="AB36" s="500" t="str">
        <f>IF(AND('Mapa de Riesgos'!$H$68="Baja",'Mapa de Riesgos'!$L$68="Mayor"),CONCATENATE("R",'Mapa de Riesgos'!$A$68),"")</f>
        <v/>
      </c>
      <c r="AC36" s="496"/>
      <c r="AD36" s="496" t="str">
        <f>IF(AND('Mapa de Riesgos'!$H$74="Baja",'Mapa de Riesgos'!$L$74="Mayor"),CONCATENATE("R",'Mapa de Riesgos'!$A$74),"")</f>
        <v/>
      </c>
      <c r="AE36" s="496"/>
      <c r="AF36" s="496" t="str">
        <f>IF(AND('Mapa de Riesgos'!$H$80="Baja",'Mapa de Riesgos'!$L$80="Mayor"),CONCATENATE("R",'Mapa de Riesgos'!$A$80),"")</f>
        <v/>
      </c>
      <c r="AG36" s="497"/>
      <c r="AH36" s="507" t="str">
        <f>IF(AND('Mapa de Riesgos'!$H$68="Baja",'Mapa de Riesgos'!$L$68="Catastrófico"),CONCATENATE("R",'Mapa de Riesgos'!$A$68),"")</f>
        <v/>
      </c>
      <c r="AI36" s="508"/>
      <c r="AJ36" s="508" t="str">
        <f>IF(AND('Mapa de Riesgos'!$H$74="Baja",'Mapa de Riesgos'!$L$74="Catastrófico"),CONCATENATE("R",'Mapa de Riesgos'!$A$74),"")</f>
        <v/>
      </c>
      <c r="AK36" s="508"/>
      <c r="AL36" s="508" t="str">
        <f>IF(AND('Mapa de Riesgos'!$H$80="Baja",'Mapa de Riesgos'!$L$80="Catastrófico"),CONCATENATE("R",'Mapa de Riesgos'!$A$80),"")</f>
        <v/>
      </c>
      <c r="AM36" s="509"/>
      <c r="AN36" s="81"/>
      <c r="AO36" s="481"/>
      <c r="AP36" s="482"/>
      <c r="AQ36" s="482"/>
      <c r="AR36" s="482"/>
      <c r="AS36" s="482"/>
      <c r="AT36" s="483"/>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c r="A37" s="81"/>
      <c r="B37" s="449"/>
      <c r="C37" s="449"/>
      <c r="D37" s="450"/>
      <c r="E37" s="493"/>
      <c r="F37" s="494"/>
      <c r="G37" s="494"/>
      <c r="H37" s="494"/>
      <c r="I37" s="494"/>
      <c r="J37" s="528"/>
      <c r="K37" s="529"/>
      <c r="L37" s="529"/>
      <c r="M37" s="529"/>
      <c r="N37" s="529"/>
      <c r="O37" s="530"/>
      <c r="P37" s="520"/>
      <c r="Q37" s="520"/>
      <c r="R37" s="520"/>
      <c r="S37" s="520"/>
      <c r="T37" s="520"/>
      <c r="U37" s="521"/>
      <c r="V37" s="519"/>
      <c r="W37" s="520"/>
      <c r="X37" s="520"/>
      <c r="Y37" s="520"/>
      <c r="Z37" s="520"/>
      <c r="AA37" s="521"/>
      <c r="AB37" s="504"/>
      <c r="AC37" s="505"/>
      <c r="AD37" s="505"/>
      <c r="AE37" s="505"/>
      <c r="AF37" s="505"/>
      <c r="AG37" s="506"/>
      <c r="AH37" s="510"/>
      <c r="AI37" s="511"/>
      <c r="AJ37" s="511"/>
      <c r="AK37" s="511"/>
      <c r="AL37" s="511"/>
      <c r="AM37" s="512"/>
      <c r="AN37" s="81"/>
      <c r="AO37" s="484"/>
      <c r="AP37" s="485"/>
      <c r="AQ37" s="485"/>
      <c r="AR37" s="485"/>
      <c r="AS37" s="485"/>
      <c r="AT37" s="486"/>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c r="A38" s="81"/>
      <c r="B38" s="449"/>
      <c r="C38" s="449"/>
      <c r="D38" s="450"/>
      <c r="E38" s="487" t="s">
        <v>243</v>
      </c>
      <c r="F38" s="488"/>
      <c r="G38" s="488"/>
      <c r="H38" s="488"/>
      <c r="I38" s="489"/>
      <c r="J38" s="531" t="str">
        <f>IF(AND('Mapa de Riesgos'!$H$12="Muy Baja",'Mapa de Riesgos'!$L$12="Leve"),CONCATENATE("R",'Mapa de Riesgos'!$A$12),"")</f>
        <v/>
      </c>
      <c r="K38" s="532"/>
      <c r="L38" s="532" t="str">
        <f>IF(AND('Mapa de Riesgos'!$H$20="Muy Baja",'Mapa de Riesgos'!$L$20="Leve"),CONCATENATE("R",'Mapa de Riesgos'!$A$20),"")</f>
        <v/>
      </c>
      <c r="M38" s="532"/>
      <c r="N38" s="532" t="str">
        <f>IF(AND('Mapa de Riesgos'!$H$26="Muy Baja",'Mapa de Riesgos'!$L$26="Leve"),CONCATENATE("R",'Mapa de Riesgos'!$A$26),"")</f>
        <v/>
      </c>
      <c r="O38" s="533"/>
      <c r="P38" s="531" t="str">
        <f>IF(AND('Mapa de Riesgos'!$H$12="Muy Baja",'Mapa de Riesgos'!$L$12="Menor"),CONCATENATE("R",'Mapa de Riesgos'!$A$12),"")</f>
        <v/>
      </c>
      <c r="Q38" s="532"/>
      <c r="R38" s="532" t="str">
        <f>IF(AND('Mapa de Riesgos'!$H$20="Muy Baja",'Mapa de Riesgos'!$L$20="Menor"),CONCATENATE("R",'Mapa de Riesgos'!$A$20),"")</f>
        <v/>
      </c>
      <c r="S38" s="532"/>
      <c r="T38" s="532" t="str">
        <f>IF(AND('Mapa de Riesgos'!$H$26="Muy Baja",'Mapa de Riesgos'!$L$26="Menor"),CONCATENATE("R",'Mapa de Riesgos'!$A$26),"")</f>
        <v/>
      </c>
      <c r="U38" s="533"/>
      <c r="V38" s="522" t="str">
        <f>IF(AND('Mapa de Riesgos'!$H$12="Muy Baja",'Mapa de Riesgos'!$L$12="Moderado"),CONCATENATE("R",'Mapa de Riesgos'!$A$12),"")</f>
        <v/>
      </c>
      <c r="W38" s="523"/>
      <c r="X38" s="523" t="str">
        <f>IF(AND('Mapa de Riesgos'!$H$20="Muy Baja",'Mapa de Riesgos'!$L$20="Moderado"),CONCATENATE("R",'Mapa de Riesgos'!$A$20),"")</f>
        <v/>
      </c>
      <c r="Y38" s="523"/>
      <c r="Z38" s="523" t="str">
        <f>IF(AND('Mapa de Riesgos'!$H$26="Muy Baja",'Mapa de Riesgos'!$L$26="Moderado"),CONCATENATE("R",'Mapa de Riesgos'!$A$26),"")</f>
        <v/>
      </c>
      <c r="AA38" s="524"/>
      <c r="AB38" s="498" t="str">
        <f>IF(AND('Mapa de Riesgos'!$H$12="Muy Baja",'Mapa de Riesgos'!$L$12="Mayor"),CONCATENATE("R",'Mapa de Riesgos'!$A$12),"")</f>
        <v/>
      </c>
      <c r="AC38" s="499"/>
      <c r="AD38" s="499" t="str">
        <f>IF(AND('Mapa de Riesgos'!$H$20="Muy Baja",'Mapa de Riesgos'!$L$20="Mayor"),CONCATENATE("R",'Mapa de Riesgos'!$A$20),"")</f>
        <v/>
      </c>
      <c r="AE38" s="499"/>
      <c r="AF38" s="499" t="str">
        <f>IF(AND('Mapa de Riesgos'!$H$26="Muy Baja",'Mapa de Riesgos'!$L$26="Mayor"),CONCATENATE("R",'Mapa de Riesgos'!$A$26),"")</f>
        <v/>
      </c>
      <c r="AG38" s="501"/>
      <c r="AH38" s="513" t="str">
        <f>IF(AND('Mapa de Riesgos'!$H$12="Muy Baja",'Mapa de Riesgos'!$L$12="Catastrófico"),CONCATENATE("R",'Mapa de Riesgos'!$A$12),"")</f>
        <v/>
      </c>
      <c r="AI38" s="514"/>
      <c r="AJ38" s="514" t="str">
        <f>IF(AND('Mapa de Riesgos'!$H$20="Muy Baja",'Mapa de Riesgos'!$L$20="Catastrófico"),CONCATENATE("R",'Mapa de Riesgos'!$A$20),"")</f>
        <v/>
      </c>
      <c r="AK38" s="514"/>
      <c r="AL38" s="514" t="str">
        <f>IF(AND('Mapa de Riesgos'!$H$26="Muy Baja",'Mapa de Riesgos'!$L$26="Catastrófico"),CONCATENATE("R",'Mapa de Riesgos'!$A$26),"")</f>
        <v/>
      </c>
      <c r="AM38" s="515"/>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c r="A39" s="81"/>
      <c r="B39" s="449"/>
      <c r="C39" s="449"/>
      <c r="D39" s="450"/>
      <c r="E39" s="490"/>
      <c r="F39" s="491"/>
      <c r="G39" s="491"/>
      <c r="H39" s="491"/>
      <c r="I39" s="492"/>
      <c r="J39" s="527"/>
      <c r="K39" s="525"/>
      <c r="L39" s="525"/>
      <c r="M39" s="525"/>
      <c r="N39" s="525"/>
      <c r="O39" s="526"/>
      <c r="P39" s="527"/>
      <c r="Q39" s="525"/>
      <c r="R39" s="525"/>
      <c r="S39" s="525"/>
      <c r="T39" s="525"/>
      <c r="U39" s="526"/>
      <c r="V39" s="516"/>
      <c r="W39" s="517"/>
      <c r="X39" s="517"/>
      <c r="Y39" s="517"/>
      <c r="Z39" s="517"/>
      <c r="AA39" s="518"/>
      <c r="AB39" s="500"/>
      <c r="AC39" s="496"/>
      <c r="AD39" s="496"/>
      <c r="AE39" s="496"/>
      <c r="AF39" s="496"/>
      <c r="AG39" s="497"/>
      <c r="AH39" s="507"/>
      <c r="AI39" s="508"/>
      <c r="AJ39" s="508"/>
      <c r="AK39" s="508"/>
      <c r="AL39" s="508"/>
      <c r="AM39" s="509"/>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c r="A40" s="81"/>
      <c r="B40" s="449"/>
      <c r="C40" s="449"/>
      <c r="D40" s="450"/>
      <c r="E40" s="490"/>
      <c r="F40" s="491"/>
      <c r="G40" s="491"/>
      <c r="H40" s="491"/>
      <c r="I40" s="492"/>
      <c r="J40" s="527" t="str">
        <f>IF(AND('Mapa de Riesgos'!$H$32="Muy Baja",'Mapa de Riesgos'!$L$32="Leve"),CONCATENATE("R",'Mapa de Riesgos'!$A$32),"")</f>
        <v/>
      </c>
      <c r="K40" s="525"/>
      <c r="L40" s="525" t="str">
        <f>IF(AND('Mapa de Riesgos'!$H$38="Muy Baja",'Mapa de Riesgos'!$L$38="Leve"),CONCATENATE("R",'Mapa de Riesgos'!$A$38),"")</f>
        <v/>
      </c>
      <c r="M40" s="525"/>
      <c r="N40" s="525" t="str">
        <f>IF(AND('Mapa de Riesgos'!$H$44="Muy Baja",'Mapa de Riesgos'!$L$44="Leve"),CONCATENATE("R",'Mapa de Riesgos'!$A$44),"")</f>
        <v/>
      </c>
      <c r="O40" s="526"/>
      <c r="P40" s="527" t="str">
        <f>IF(AND('Mapa de Riesgos'!$H$32="Muy Baja",'Mapa de Riesgos'!$L$32="Menor"),CONCATENATE("R",'Mapa de Riesgos'!$A$32),"")</f>
        <v/>
      </c>
      <c r="Q40" s="525"/>
      <c r="R40" s="525" t="str">
        <f>IF(AND('Mapa de Riesgos'!$H$38="Muy Baja",'Mapa de Riesgos'!$L$38="Menor"),CONCATENATE("R",'Mapa de Riesgos'!$A$38),"")</f>
        <v/>
      </c>
      <c r="S40" s="525"/>
      <c r="T40" s="525" t="str">
        <f>IF(AND('Mapa de Riesgos'!$H$44="Muy Baja",'Mapa de Riesgos'!$L$44="Menor"),CONCATENATE("R",'Mapa de Riesgos'!$A$44),"")</f>
        <v/>
      </c>
      <c r="U40" s="526"/>
      <c r="V40" s="516" t="str">
        <f>IF(AND('Mapa de Riesgos'!$H$32="Muy Baja",'Mapa de Riesgos'!$L$32="Moderado"),CONCATENATE("R",'Mapa de Riesgos'!$A$32),"")</f>
        <v/>
      </c>
      <c r="W40" s="517"/>
      <c r="X40" s="517" t="str">
        <f>IF(AND('Mapa de Riesgos'!$H$38="Muy Baja",'Mapa de Riesgos'!$L$38="Moderado"),CONCATENATE("R",'Mapa de Riesgos'!$A$38),"")</f>
        <v/>
      </c>
      <c r="Y40" s="517"/>
      <c r="Z40" s="517" t="str">
        <f>IF(AND('Mapa de Riesgos'!$H$44="Muy Baja",'Mapa de Riesgos'!$L$44="Moderado"),CONCATENATE("R",'Mapa de Riesgos'!$A$44),"")</f>
        <v/>
      </c>
      <c r="AA40" s="518"/>
      <c r="AB40" s="500" t="str">
        <f>IF(AND('Mapa de Riesgos'!$H$32="Muy Baja",'Mapa de Riesgos'!$L$32="Mayor"),CONCATENATE("R",'Mapa de Riesgos'!$A$32),"")</f>
        <v/>
      </c>
      <c r="AC40" s="496"/>
      <c r="AD40" s="496" t="str">
        <f>IF(AND('Mapa de Riesgos'!$H$38="Muy Baja",'Mapa de Riesgos'!$L$38="Mayor"),CONCATENATE("R",'Mapa de Riesgos'!$A$38),"")</f>
        <v/>
      </c>
      <c r="AE40" s="496"/>
      <c r="AF40" s="496" t="str">
        <f>IF(AND('Mapa de Riesgos'!$H$44="Muy Baja",'Mapa de Riesgos'!$L$44="Mayor"),CONCATENATE("R",'Mapa de Riesgos'!$A$44),"")</f>
        <v/>
      </c>
      <c r="AG40" s="497"/>
      <c r="AH40" s="507" t="str">
        <f>IF(AND('Mapa de Riesgos'!$H$32="Muy Baja",'Mapa de Riesgos'!$L$32="Catastrófico"),CONCATENATE("R",'Mapa de Riesgos'!$A$32),"")</f>
        <v/>
      </c>
      <c r="AI40" s="508"/>
      <c r="AJ40" s="508" t="str">
        <f>IF(AND('Mapa de Riesgos'!$H$38="Muy Baja",'Mapa de Riesgos'!$L$38="Catastrófico"),CONCATENATE("R",'Mapa de Riesgos'!$A$38),"")</f>
        <v/>
      </c>
      <c r="AK40" s="508"/>
      <c r="AL40" s="508" t="str">
        <f>IF(AND('Mapa de Riesgos'!$H$44="Muy Baja",'Mapa de Riesgos'!$L$44="Catastrófico"),CONCATENATE("R",'Mapa de Riesgos'!$A$44),"")</f>
        <v/>
      </c>
      <c r="AM40" s="509"/>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c r="A41" s="81"/>
      <c r="B41" s="449"/>
      <c r="C41" s="449"/>
      <c r="D41" s="450"/>
      <c r="E41" s="490"/>
      <c r="F41" s="491"/>
      <c r="G41" s="491"/>
      <c r="H41" s="491"/>
      <c r="I41" s="492"/>
      <c r="J41" s="527"/>
      <c r="K41" s="525"/>
      <c r="L41" s="525"/>
      <c r="M41" s="525"/>
      <c r="N41" s="525"/>
      <c r="O41" s="526"/>
      <c r="P41" s="527"/>
      <c r="Q41" s="525"/>
      <c r="R41" s="525"/>
      <c r="S41" s="525"/>
      <c r="T41" s="525"/>
      <c r="U41" s="526"/>
      <c r="V41" s="516"/>
      <c r="W41" s="517"/>
      <c r="X41" s="517"/>
      <c r="Y41" s="517"/>
      <c r="Z41" s="517"/>
      <c r="AA41" s="518"/>
      <c r="AB41" s="500"/>
      <c r="AC41" s="496"/>
      <c r="AD41" s="496"/>
      <c r="AE41" s="496"/>
      <c r="AF41" s="496"/>
      <c r="AG41" s="497"/>
      <c r="AH41" s="507"/>
      <c r="AI41" s="508"/>
      <c r="AJ41" s="508"/>
      <c r="AK41" s="508"/>
      <c r="AL41" s="508"/>
      <c r="AM41" s="509"/>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c r="A42" s="81"/>
      <c r="B42" s="449"/>
      <c r="C42" s="449"/>
      <c r="D42" s="450"/>
      <c r="E42" s="490"/>
      <c r="F42" s="491"/>
      <c r="G42" s="491"/>
      <c r="H42" s="491"/>
      <c r="I42" s="492"/>
      <c r="J42" s="527" t="str">
        <f>IF(AND('Mapa de Riesgos'!$H$50="Muy Baja",'Mapa de Riesgos'!$L$50="Leve"),CONCATENATE("R",'Mapa de Riesgos'!$A$50),"")</f>
        <v/>
      </c>
      <c r="K42" s="525"/>
      <c r="L42" s="525" t="str">
        <f>IF(AND('Mapa de Riesgos'!$H$56="Muy Baja",'Mapa de Riesgos'!$L$56="Leve"),CONCATENATE("R",'Mapa de Riesgos'!$A$56),"")</f>
        <v/>
      </c>
      <c r="M42" s="525"/>
      <c r="N42" s="525" t="str">
        <f>IF(AND('Mapa de Riesgos'!$H$62="Muy Baja",'Mapa de Riesgos'!$L$62="Leve"),CONCATENATE("R",'Mapa de Riesgos'!$A$62),"")</f>
        <v/>
      </c>
      <c r="O42" s="526"/>
      <c r="P42" s="527" t="str">
        <f>IF(AND('Mapa de Riesgos'!$H$50="Muy Baja",'Mapa de Riesgos'!$L$50="Menor"),CONCATENATE("R",'Mapa de Riesgos'!$A$50),"")</f>
        <v/>
      </c>
      <c r="Q42" s="525"/>
      <c r="R42" s="525" t="str">
        <f>IF(AND('Mapa de Riesgos'!$H$56="Muy Baja",'Mapa de Riesgos'!$L$56="Menor"),CONCATENATE("R",'Mapa de Riesgos'!$A$56),"")</f>
        <v/>
      </c>
      <c r="S42" s="525"/>
      <c r="T42" s="525" t="str">
        <f>IF(AND('Mapa de Riesgos'!$H$62="Muy Baja",'Mapa de Riesgos'!$L$62="Menor"),CONCATENATE("R",'Mapa de Riesgos'!$A$62),"")</f>
        <v/>
      </c>
      <c r="U42" s="526"/>
      <c r="V42" s="516" t="str">
        <f>IF(AND('Mapa de Riesgos'!$H$50="Muy Baja",'Mapa de Riesgos'!$L$50="Moderado"),CONCATENATE("R",'Mapa de Riesgos'!$A$50),"")</f>
        <v/>
      </c>
      <c r="W42" s="517"/>
      <c r="X42" s="517" t="str">
        <f>IF(AND('Mapa de Riesgos'!$H$56="Muy Baja",'Mapa de Riesgos'!$L$56="Moderado"),CONCATENATE("R",'Mapa de Riesgos'!$A$56),"")</f>
        <v/>
      </c>
      <c r="Y42" s="517"/>
      <c r="Z42" s="517" t="str">
        <f>IF(AND('Mapa de Riesgos'!$H$62="Muy Baja",'Mapa de Riesgos'!$L$62="Moderado"),CONCATENATE("R",'Mapa de Riesgos'!$A$62),"")</f>
        <v/>
      </c>
      <c r="AA42" s="518"/>
      <c r="AB42" s="500" t="str">
        <f>IF(AND('Mapa de Riesgos'!$H$50="Muy Baja",'Mapa de Riesgos'!$L$50="Mayor"),CONCATENATE("R",'Mapa de Riesgos'!$A$50),"")</f>
        <v/>
      </c>
      <c r="AC42" s="496"/>
      <c r="AD42" s="496" t="str">
        <f>IF(AND('Mapa de Riesgos'!$H$56="Muy Baja",'Mapa de Riesgos'!$L$56="Mayor"),CONCATENATE("R",'Mapa de Riesgos'!$A$56),"")</f>
        <v/>
      </c>
      <c r="AE42" s="496"/>
      <c r="AF42" s="496" t="str">
        <f>IF(AND('Mapa de Riesgos'!$H$62="Muy Baja",'Mapa de Riesgos'!$L$62="Mayor"),CONCATENATE("R",'Mapa de Riesgos'!$A$62),"")</f>
        <v/>
      </c>
      <c r="AG42" s="497"/>
      <c r="AH42" s="507" t="str">
        <f>IF(AND('Mapa de Riesgos'!$H$50="Muy Baja",'Mapa de Riesgos'!$L$50="Catastrófico"),CONCATENATE("R",'Mapa de Riesgos'!$A$50),"")</f>
        <v/>
      </c>
      <c r="AI42" s="508"/>
      <c r="AJ42" s="508" t="str">
        <f>IF(AND('Mapa de Riesgos'!$H$56="Muy Baja",'Mapa de Riesgos'!$L$56="Catastrófico"),CONCATENATE("R",'Mapa de Riesgos'!$A$56),"")</f>
        <v/>
      </c>
      <c r="AK42" s="508"/>
      <c r="AL42" s="508" t="str">
        <f>IF(AND('Mapa de Riesgos'!$H$62="Muy Baja",'Mapa de Riesgos'!$L$62="Catastrófico"),CONCATENATE("R",'Mapa de Riesgos'!$A$62),"")</f>
        <v/>
      </c>
      <c r="AM42" s="509"/>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c r="A43" s="81"/>
      <c r="B43" s="449"/>
      <c r="C43" s="449"/>
      <c r="D43" s="450"/>
      <c r="E43" s="490"/>
      <c r="F43" s="491"/>
      <c r="G43" s="491"/>
      <c r="H43" s="491"/>
      <c r="I43" s="492"/>
      <c r="J43" s="527"/>
      <c r="K43" s="525"/>
      <c r="L43" s="525"/>
      <c r="M43" s="525"/>
      <c r="N43" s="525"/>
      <c r="O43" s="526"/>
      <c r="P43" s="527"/>
      <c r="Q43" s="525"/>
      <c r="R43" s="525"/>
      <c r="S43" s="525"/>
      <c r="T43" s="525"/>
      <c r="U43" s="526"/>
      <c r="V43" s="516"/>
      <c r="W43" s="517"/>
      <c r="X43" s="517"/>
      <c r="Y43" s="517"/>
      <c r="Z43" s="517"/>
      <c r="AA43" s="518"/>
      <c r="AB43" s="500"/>
      <c r="AC43" s="496"/>
      <c r="AD43" s="496"/>
      <c r="AE43" s="496"/>
      <c r="AF43" s="496"/>
      <c r="AG43" s="497"/>
      <c r="AH43" s="507"/>
      <c r="AI43" s="508"/>
      <c r="AJ43" s="508"/>
      <c r="AK43" s="508"/>
      <c r="AL43" s="508"/>
      <c r="AM43" s="509"/>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c r="A44" s="81"/>
      <c r="B44" s="449"/>
      <c r="C44" s="449"/>
      <c r="D44" s="450"/>
      <c r="E44" s="490"/>
      <c r="F44" s="491"/>
      <c r="G44" s="491"/>
      <c r="H44" s="491"/>
      <c r="I44" s="492"/>
      <c r="J44" s="527" t="str">
        <f>IF(AND('Mapa de Riesgos'!$H$68="Muy Baja",'Mapa de Riesgos'!$L$68="Leve"),CONCATENATE("R",'Mapa de Riesgos'!$A$68),"")</f>
        <v/>
      </c>
      <c r="K44" s="525"/>
      <c r="L44" s="525" t="str">
        <f>IF(AND('Mapa de Riesgos'!$H$74="Muy Baja",'Mapa de Riesgos'!$L$74="Leve"),CONCATENATE("R",'Mapa de Riesgos'!$A$74),"")</f>
        <v/>
      </c>
      <c r="M44" s="525"/>
      <c r="N44" s="525" t="str">
        <f>IF(AND('Mapa de Riesgos'!$H$80="Muy Baja",'Mapa de Riesgos'!$L$80="Leve"),CONCATENATE("R",'Mapa de Riesgos'!$A$80),"")</f>
        <v/>
      </c>
      <c r="O44" s="526"/>
      <c r="P44" s="527" t="str">
        <f>IF(AND('Mapa de Riesgos'!$H$68="Muy Baja",'Mapa de Riesgos'!$L$68="Menor"),CONCATENATE("R",'Mapa de Riesgos'!$A$68),"")</f>
        <v/>
      </c>
      <c r="Q44" s="525"/>
      <c r="R44" s="525" t="str">
        <f>IF(AND('Mapa de Riesgos'!$H$74="Muy Baja",'Mapa de Riesgos'!$L$74="Menor"),CONCATENATE("R",'Mapa de Riesgos'!$A$74),"")</f>
        <v/>
      </c>
      <c r="S44" s="525"/>
      <c r="T44" s="525" t="str">
        <f>IF(AND('Mapa de Riesgos'!$H$80="Muy Baja",'Mapa de Riesgos'!$L$80="Menor"),CONCATENATE("R",'Mapa de Riesgos'!$A$80),"")</f>
        <v/>
      </c>
      <c r="U44" s="526"/>
      <c r="V44" s="516" t="str">
        <f>IF(AND('Mapa de Riesgos'!$H$68="Muy Baja",'Mapa de Riesgos'!$L$68="Moderado"),CONCATENATE("R",'Mapa de Riesgos'!$A$68),"")</f>
        <v/>
      </c>
      <c r="W44" s="517"/>
      <c r="X44" s="517" t="str">
        <f>IF(AND('Mapa de Riesgos'!$H$74="Muy Baja",'Mapa de Riesgos'!$L$74="Moderado"),CONCATENATE("R",'Mapa de Riesgos'!$A$74),"")</f>
        <v/>
      </c>
      <c r="Y44" s="517"/>
      <c r="Z44" s="517" t="str">
        <f>IF(AND('Mapa de Riesgos'!$H$80="Muy Baja",'Mapa de Riesgos'!$L$80="Moderado"),CONCATENATE("R",'Mapa de Riesgos'!$A$80),"")</f>
        <v/>
      </c>
      <c r="AA44" s="518"/>
      <c r="AB44" s="500" t="str">
        <f>IF(AND('Mapa de Riesgos'!$H$68="Muy Baja",'Mapa de Riesgos'!$L$68="Mayor"),CONCATENATE("R",'Mapa de Riesgos'!$A$68),"")</f>
        <v/>
      </c>
      <c r="AC44" s="496"/>
      <c r="AD44" s="496" t="str">
        <f>IF(AND('Mapa de Riesgos'!$H$74="Muy Baja",'Mapa de Riesgos'!$L$74="Mayor"),CONCATENATE("R",'Mapa de Riesgos'!$A$74),"")</f>
        <v/>
      </c>
      <c r="AE44" s="496"/>
      <c r="AF44" s="496" t="str">
        <f>IF(AND('Mapa de Riesgos'!$H$80="Muy Baja",'Mapa de Riesgos'!$L$80="Mayor"),CONCATENATE("R",'Mapa de Riesgos'!$A$80),"")</f>
        <v/>
      </c>
      <c r="AG44" s="497"/>
      <c r="AH44" s="507" t="str">
        <f>IF(AND('Mapa de Riesgos'!$H$68="Muy Baja",'Mapa de Riesgos'!$L$68="Catastrófico"),CONCATENATE("R",'Mapa de Riesgos'!$A$68),"")</f>
        <v/>
      </c>
      <c r="AI44" s="508"/>
      <c r="AJ44" s="508" t="str">
        <f>IF(AND('Mapa de Riesgos'!$H$74="Muy Baja",'Mapa de Riesgos'!$L$74="Catastrófico"),CONCATENATE("R",'Mapa de Riesgos'!$A$74),"")</f>
        <v/>
      </c>
      <c r="AK44" s="508"/>
      <c r="AL44" s="508" t="str">
        <f>IF(AND('Mapa de Riesgos'!$H$80="Muy Baja",'Mapa de Riesgos'!$L$80="Catastrófico"),CONCATENATE("R",'Mapa de Riesgos'!$A$80),"")</f>
        <v/>
      </c>
      <c r="AM44" s="509"/>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c r="A45" s="81"/>
      <c r="B45" s="449"/>
      <c r="C45" s="449"/>
      <c r="D45" s="450"/>
      <c r="E45" s="493"/>
      <c r="F45" s="494"/>
      <c r="G45" s="494"/>
      <c r="H45" s="494"/>
      <c r="I45" s="495"/>
      <c r="J45" s="528"/>
      <c r="K45" s="529"/>
      <c r="L45" s="529"/>
      <c r="M45" s="529"/>
      <c r="N45" s="529"/>
      <c r="O45" s="530"/>
      <c r="P45" s="528"/>
      <c r="Q45" s="529"/>
      <c r="R45" s="529"/>
      <c r="S45" s="529"/>
      <c r="T45" s="529"/>
      <c r="U45" s="530"/>
      <c r="V45" s="519"/>
      <c r="W45" s="520"/>
      <c r="X45" s="520"/>
      <c r="Y45" s="520"/>
      <c r="Z45" s="520"/>
      <c r="AA45" s="521"/>
      <c r="AB45" s="504"/>
      <c r="AC45" s="505"/>
      <c r="AD45" s="505"/>
      <c r="AE45" s="505"/>
      <c r="AF45" s="505"/>
      <c r="AG45" s="506"/>
      <c r="AH45" s="510"/>
      <c r="AI45" s="511"/>
      <c r="AJ45" s="511"/>
      <c r="AK45" s="511"/>
      <c r="AL45" s="511"/>
      <c r="AM45" s="512"/>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c r="A46" s="81"/>
      <c r="B46" s="81"/>
      <c r="C46" s="81"/>
      <c r="D46" s="81"/>
      <c r="E46" s="81"/>
      <c r="F46" s="81"/>
      <c r="G46" s="81"/>
      <c r="H46" s="81"/>
      <c r="I46" s="81"/>
      <c r="J46" s="487" t="s">
        <v>244</v>
      </c>
      <c r="K46" s="488"/>
      <c r="L46" s="488"/>
      <c r="M46" s="488"/>
      <c r="N46" s="488"/>
      <c r="O46" s="489"/>
      <c r="P46" s="487" t="s">
        <v>245</v>
      </c>
      <c r="Q46" s="488"/>
      <c r="R46" s="488"/>
      <c r="S46" s="488"/>
      <c r="T46" s="488"/>
      <c r="U46" s="489"/>
      <c r="V46" s="487" t="s">
        <v>246</v>
      </c>
      <c r="W46" s="488"/>
      <c r="X46" s="488"/>
      <c r="Y46" s="488"/>
      <c r="Z46" s="488"/>
      <c r="AA46" s="489"/>
      <c r="AB46" s="487" t="s">
        <v>247</v>
      </c>
      <c r="AC46" s="503"/>
      <c r="AD46" s="488"/>
      <c r="AE46" s="488"/>
      <c r="AF46" s="488"/>
      <c r="AG46" s="489"/>
      <c r="AH46" s="487" t="s">
        <v>248</v>
      </c>
      <c r="AI46" s="488"/>
      <c r="AJ46" s="488"/>
      <c r="AK46" s="488"/>
      <c r="AL46" s="488"/>
      <c r="AM46" s="489"/>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c r="A47" s="81"/>
      <c r="B47" s="81"/>
      <c r="C47" s="81"/>
      <c r="D47" s="81"/>
      <c r="E47" s="81"/>
      <c r="F47" s="81"/>
      <c r="G47" s="81"/>
      <c r="H47" s="81"/>
      <c r="I47" s="81"/>
      <c r="J47" s="490"/>
      <c r="K47" s="491"/>
      <c r="L47" s="491"/>
      <c r="M47" s="491"/>
      <c r="N47" s="491"/>
      <c r="O47" s="492"/>
      <c r="P47" s="490"/>
      <c r="Q47" s="491"/>
      <c r="R47" s="491"/>
      <c r="S47" s="491"/>
      <c r="T47" s="491"/>
      <c r="U47" s="492"/>
      <c r="V47" s="490"/>
      <c r="W47" s="491"/>
      <c r="X47" s="491"/>
      <c r="Y47" s="491"/>
      <c r="Z47" s="491"/>
      <c r="AA47" s="492"/>
      <c r="AB47" s="490"/>
      <c r="AC47" s="491"/>
      <c r="AD47" s="491"/>
      <c r="AE47" s="491"/>
      <c r="AF47" s="491"/>
      <c r="AG47" s="492"/>
      <c r="AH47" s="490"/>
      <c r="AI47" s="491"/>
      <c r="AJ47" s="491"/>
      <c r="AK47" s="491"/>
      <c r="AL47" s="491"/>
      <c r="AM47" s="492"/>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c r="A48" s="81"/>
      <c r="B48" s="81"/>
      <c r="C48" s="81"/>
      <c r="D48" s="81"/>
      <c r="E48" s="81"/>
      <c r="F48" s="81"/>
      <c r="G48" s="81"/>
      <c r="H48" s="81"/>
      <c r="I48" s="81"/>
      <c r="J48" s="490"/>
      <c r="K48" s="491"/>
      <c r="L48" s="491"/>
      <c r="M48" s="491"/>
      <c r="N48" s="491"/>
      <c r="O48" s="492"/>
      <c r="P48" s="490"/>
      <c r="Q48" s="491"/>
      <c r="R48" s="491"/>
      <c r="S48" s="491"/>
      <c r="T48" s="491"/>
      <c r="U48" s="492"/>
      <c r="V48" s="490"/>
      <c r="W48" s="491"/>
      <c r="X48" s="491"/>
      <c r="Y48" s="491"/>
      <c r="Z48" s="491"/>
      <c r="AA48" s="492"/>
      <c r="AB48" s="490"/>
      <c r="AC48" s="491"/>
      <c r="AD48" s="491"/>
      <c r="AE48" s="491"/>
      <c r="AF48" s="491"/>
      <c r="AG48" s="492"/>
      <c r="AH48" s="490"/>
      <c r="AI48" s="491"/>
      <c r="AJ48" s="491"/>
      <c r="AK48" s="491"/>
      <c r="AL48" s="491"/>
      <c r="AM48" s="492"/>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c r="A49" s="81"/>
      <c r="B49" s="81"/>
      <c r="C49" s="81"/>
      <c r="D49" s="81"/>
      <c r="E49" s="81"/>
      <c r="F49" s="81"/>
      <c r="G49" s="81"/>
      <c r="H49" s="81"/>
      <c r="I49" s="81"/>
      <c r="J49" s="490"/>
      <c r="K49" s="491"/>
      <c r="L49" s="491"/>
      <c r="M49" s="491"/>
      <c r="N49" s="491"/>
      <c r="O49" s="492"/>
      <c r="P49" s="490"/>
      <c r="Q49" s="491"/>
      <c r="R49" s="491"/>
      <c r="S49" s="491"/>
      <c r="T49" s="491"/>
      <c r="U49" s="492"/>
      <c r="V49" s="490"/>
      <c r="W49" s="491"/>
      <c r="X49" s="491"/>
      <c r="Y49" s="491"/>
      <c r="Z49" s="491"/>
      <c r="AA49" s="492"/>
      <c r="AB49" s="490"/>
      <c r="AC49" s="491"/>
      <c r="AD49" s="491"/>
      <c r="AE49" s="491"/>
      <c r="AF49" s="491"/>
      <c r="AG49" s="492"/>
      <c r="AH49" s="490"/>
      <c r="AI49" s="491"/>
      <c r="AJ49" s="491"/>
      <c r="AK49" s="491"/>
      <c r="AL49" s="491"/>
      <c r="AM49" s="492"/>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c r="A50" s="81"/>
      <c r="B50" s="81"/>
      <c r="C50" s="81"/>
      <c r="D50" s="81"/>
      <c r="E50" s="81"/>
      <c r="F50" s="81"/>
      <c r="G50" s="81"/>
      <c r="H50" s="81"/>
      <c r="I50" s="81"/>
      <c r="J50" s="490"/>
      <c r="K50" s="491"/>
      <c r="L50" s="491"/>
      <c r="M50" s="491"/>
      <c r="N50" s="491"/>
      <c r="O50" s="492"/>
      <c r="P50" s="490"/>
      <c r="Q50" s="491"/>
      <c r="R50" s="491"/>
      <c r="S50" s="491"/>
      <c r="T50" s="491"/>
      <c r="U50" s="492"/>
      <c r="V50" s="490"/>
      <c r="W50" s="491"/>
      <c r="X50" s="491"/>
      <c r="Y50" s="491"/>
      <c r="Z50" s="491"/>
      <c r="AA50" s="492"/>
      <c r="AB50" s="490"/>
      <c r="AC50" s="491"/>
      <c r="AD50" s="491"/>
      <c r="AE50" s="491"/>
      <c r="AF50" s="491"/>
      <c r="AG50" s="492"/>
      <c r="AH50" s="490"/>
      <c r="AI50" s="491"/>
      <c r="AJ50" s="491"/>
      <c r="AK50" s="491"/>
      <c r="AL50" s="491"/>
      <c r="AM50" s="492"/>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c r="A51" s="81"/>
      <c r="B51" s="81"/>
      <c r="C51" s="81"/>
      <c r="D51" s="81"/>
      <c r="E51" s="81"/>
      <c r="F51" s="81"/>
      <c r="G51" s="81"/>
      <c r="H51" s="81"/>
      <c r="I51" s="81"/>
      <c r="J51" s="493"/>
      <c r="K51" s="494"/>
      <c r="L51" s="494"/>
      <c r="M51" s="494"/>
      <c r="N51" s="494"/>
      <c r="O51" s="495"/>
      <c r="P51" s="493"/>
      <c r="Q51" s="494"/>
      <c r="R51" s="494"/>
      <c r="S51" s="494"/>
      <c r="T51" s="494"/>
      <c r="U51" s="495"/>
      <c r="V51" s="493"/>
      <c r="W51" s="494"/>
      <c r="X51" s="494"/>
      <c r="Y51" s="494"/>
      <c r="Z51" s="494"/>
      <c r="AA51" s="495"/>
      <c r="AB51" s="493"/>
      <c r="AC51" s="494"/>
      <c r="AD51" s="494"/>
      <c r="AE51" s="494"/>
      <c r="AF51" s="494"/>
      <c r="AG51" s="495"/>
      <c r="AH51" s="493"/>
      <c r="AI51" s="494"/>
      <c r="AJ51" s="494"/>
      <c r="AK51" s="494"/>
      <c r="AL51" s="494"/>
      <c r="AM51" s="495"/>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c r="B137" s="81"/>
      <c r="C137" s="81"/>
      <c r="D137" s="81"/>
      <c r="E137" s="81"/>
      <c r="F137" s="81"/>
      <c r="G137" s="81"/>
      <c r="H137" s="81"/>
      <c r="I137" s="81"/>
    </row>
    <row r="138" spans="2:63">
      <c r="B138" s="81"/>
      <c r="C138" s="81"/>
      <c r="D138" s="81"/>
      <c r="E138" s="81"/>
      <c r="F138" s="81"/>
      <c r="G138" s="81"/>
      <c r="H138" s="81"/>
      <c r="I138" s="81"/>
    </row>
    <row r="139" spans="2:63">
      <c r="B139" s="81"/>
      <c r="C139" s="81"/>
      <c r="D139" s="81"/>
      <c r="E139" s="81"/>
      <c r="F139" s="81"/>
      <c r="G139" s="81"/>
      <c r="H139" s="81"/>
      <c r="I139" s="81"/>
    </row>
    <row r="140" spans="2:63">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c r="A2" s="81"/>
      <c r="B2" s="560" t="s">
        <v>249</v>
      </c>
      <c r="C2" s="561"/>
      <c r="D2" s="561"/>
      <c r="E2" s="561"/>
      <c r="F2" s="561"/>
      <c r="G2" s="561"/>
      <c r="H2" s="561"/>
      <c r="I2" s="561"/>
      <c r="J2" s="502" t="s">
        <v>23</v>
      </c>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c r="A3" s="81"/>
      <c r="B3" s="561"/>
      <c r="C3" s="561"/>
      <c r="D3" s="561"/>
      <c r="E3" s="561"/>
      <c r="F3" s="561"/>
      <c r="G3" s="561"/>
      <c r="H3" s="561"/>
      <c r="I3" s="561"/>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c r="A4" s="81"/>
      <c r="B4" s="561"/>
      <c r="C4" s="561"/>
      <c r="D4" s="561"/>
      <c r="E4" s="561"/>
      <c r="F4" s="561"/>
      <c r="G4" s="561"/>
      <c r="H4" s="561"/>
      <c r="I4" s="561"/>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c r="A6" s="81"/>
      <c r="B6" s="449" t="s">
        <v>234</v>
      </c>
      <c r="C6" s="449"/>
      <c r="D6" s="450"/>
      <c r="E6" s="544" t="s">
        <v>235</v>
      </c>
      <c r="F6" s="545"/>
      <c r="G6" s="545"/>
      <c r="H6" s="545"/>
      <c r="I6" s="562"/>
      <c r="J6" s="44" t="str">
        <f>IF(AND('Mapa de Riesgos'!$Y$12="Muy Alta",'Mapa de Riesgos'!$AA$12="Leve"),CONCATENATE("R1C",'Mapa de Riesgos'!$O$12),"")</f>
        <v/>
      </c>
      <c r="K6" s="45" t="str">
        <f>IF(AND('Mapa de Riesgos'!$Y$15="Muy Alta",'Mapa de Riesgos'!$AA$15="Leve"),CONCATENATE("R1C",'Mapa de Riesgos'!$O$15),"")</f>
        <v/>
      </c>
      <c r="L6" s="45" t="str">
        <f>IF(AND('Mapa de Riesgos'!$Y$16="Muy Alta",'Mapa de Riesgos'!$AA$16="Leve"),CONCATENATE("R1C",'Mapa de Riesgos'!$O$16),"")</f>
        <v/>
      </c>
      <c r="M6" s="45" t="str">
        <f>IF(AND('Mapa de Riesgos'!$Y$17="Muy Alta",'Mapa de Riesgos'!$AA$17="Leve"),CONCATENATE("R1C",'Mapa de Riesgos'!$O$17),"")</f>
        <v/>
      </c>
      <c r="N6" s="45" t="str">
        <f>IF(AND('Mapa de Riesgos'!$Y$18="Muy Alta",'Mapa de Riesgos'!$AA$18="Leve"),CONCATENATE("R1C",'Mapa de Riesgos'!$O$18),"")</f>
        <v/>
      </c>
      <c r="O6" s="46" t="str">
        <f>IF(AND('Mapa de Riesgos'!$Y$19="Muy Alta",'Mapa de Riesgos'!$AA$19="Leve"),CONCATENATE("R1C",'Mapa de Riesgos'!$O$19),"")</f>
        <v/>
      </c>
      <c r="P6" s="44" t="str">
        <f>IF(AND('Mapa de Riesgos'!$Y$12="Muy Alta",'Mapa de Riesgos'!$AA$12="Menor"),CONCATENATE("R1C",'Mapa de Riesgos'!$O$12),"")</f>
        <v/>
      </c>
      <c r="Q6" s="45" t="str">
        <f>IF(AND('Mapa de Riesgos'!$Y$15="Muy Alta",'Mapa de Riesgos'!$AA$15="Menor"),CONCATENATE("R1C",'Mapa de Riesgos'!$O$15),"")</f>
        <v/>
      </c>
      <c r="R6" s="45" t="str">
        <f>IF(AND('Mapa de Riesgos'!$Y$16="Muy Alta",'Mapa de Riesgos'!$AA$16="Menor"),CONCATENATE("R1C",'Mapa de Riesgos'!$O$16),"")</f>
        <v/>
      </c>
      <c r="S6" s="45" t="str">
        <f>IF(AND('Mapa de Riesgos'!$Y$17="Muy Alta",'Mapa de Riesgos'!$AA$17="Menor"),CONCATENATE("R1C",'Mapa de Riesgos'!$O$17),"")</f>
        <v/>
      </c>
      <c r="T6" s="45" t="str">
        <f>IF(AND('Mapa de Riesgos'!$Y$18="Muy Alta",'Mapa de Riesgos'!$AA$18="Menor"),CONCATENATE("R1C",'Mapa de Riesgos'!$O$18),"")</f>
        <v/>
      </c>
      <c r="U6" s="46" t="str">
        <f>IF(AND('Mapa de Riesgos'!$Y$19="Muy Alta",'Mapa de Riesgos'!$AA$19="Menor"),CONCATENATE("R1C",'Mapa de Riesgos'!$O$19),"")</f>
        <v/>
      </c>
      <c r="V6" s="44" t="str">
        <f>IF(AND('Mapa de Riesgos'!$Y$12="Muy Alta",'Mapa de Riesgos'!$AA$12="Moderado"),CONCATENATE("R1C",'Mapa de Riesgos'!$O$12),"")</f>
        <v/>
      </c>
      <c r="W6" s="45" t="str">
        <f>IF(AND('Mapa de Riesgos'!$Y$15="Muy Alta",'Mapa de Riesgos'!$AA$15="Moderado"),CONCATENATE("R1C",'Mapa de Riesgos'!$O$15),"")</f>
        <v/>
      </c>
      <c r="X6" s="45" t="str">
        <f>IF(AND('Mapa de Riesgos'!$Y$16="Muy Alta",'Mapa de Riesgos'!$AA$16="Moderado"),CONCATENATE("R1C",'Mapa de Riesgos'!$O$16),"")</f>
        <v/>
      </c>
      <c r="Y6" s="45" t="str">
        <f>IF(AND('Mapa de Riesgos'!$Y$17="Muy Alta",'Mapa de Riesgos'!$AA$17="Moderado"),CONCATENATE("R1C",'Mapa de Riesgos'!$O$17),"")</f>
        <v/>
      </c>
      <c r="Z6" s="45" t="str">
        <f>IF(AND('Mapa de Riesgos'!$Y$18="Muy Alta",'Mapa de Riesgos'!$AA$18="Moderado"),CONCATENATE("R1C",'Mapa de Riesgos'!$O$18),"")</f>
        <v/>
      </c>
      <c r="AA6" s="46" t="str">
        <f>IF(AND('Mapa de Riesgos'!$Y$19="Muy Alta",'Mapa de Riesgos'!$AA$19="Moderado"),CONCATENATE("R1C",'Mapa de Riesgos'!$O$19),"")</f>
        <v/>
      </c>
      <c r="AB6" s="44" t="str">
        <f>IF(AND('Mapa de Riesgos'!$Y$12="Muy Alta",'Mapa de Riesgos'!$AA$12="Mayor"),CONCATENATE("R1C",'Mapa de Riesgos'!$O$12),"")</f>
        <v/>
      </c>
      <c r="AC6" s="45" t="str">
        <f>IF(AND('Mapa de Riesgos'!$Y$15="Muy Alta",'Mapa de Riesgos'!$AA$15="Mayor"),CONCATENATE("R1C",'Mapa de Riesgos'!$O$15),"")</f>
        <v/>
      </c>
      <c r="AD6" s="45" t="str">
        <f>IF(AND('Mapa de Riesgos'!$Y$16="Muy Alta",'Mapa de Riesgos'!$AA$16="Mayor"),CONCATENATE("R1C",'Mapa de Riesgos'!$O$16),"")</f>
        <v/>
      </c>
      <c r="AE6" s="45" t="str">
        <f>IF(AND('Mapa de Riesgos'!$Y$17="Muy Alta",'Mapa de Riesgos'!$AA$17="Mayor"),CONCATENATE("R1C",'Mapa de Riesgos'!$O$17),"")</f>
        <v/>
      </c>
      <c r="AF6" s="45" t="str">
        <f>IF(AND('Mapa de Riesgos'!$Y$18="Muy Alta",'Mapa de Riesgos'!$AA$18="Mayor"),CONCATENATE("R1C",'Mapa de Riesgos'!$O$18),"")</f>
        <v/>
      </c>
      <c r="AG6" s="46" t="str">
        <f>IF(AND('Mapa de Riesgos'!$Y$19="Muy Alta",'Mapa de Riesgos'!$AA$19="Mayor"),CONCATENATE("R1C",'Mapa de Riesgos'!$O$19),"")</f>
        <v/>
      </c>
      <c r="AH6" s="47" t="str">
        <f>IF(AND('Mapa de Riesgos'!$Y$12="Muy Alta",'Mapa de Riesgos'!$AA$12="Catastrófico"),CONCATENATE("R1C",'Mapa de Riesgos'!$O$12),"")</f>
        <v/>
      </c>
      <c r="AI6" s="48" t="str">
        <f>IF(AND('Mapa de Riesgos'!$Y$15="Muy Alta",'Mapa de Riesgos'!$AA$15="Catastrófico"),CONCATENATE("R1C",'Mapa de Riesgos'!$O$15),"")</f>
        <v/>
      </c>
      <c r="AJ6" s="48" t="str">
        <f>IF(AND('Mapa de Riesgos'!$Y$16="Muy Alta",'Mapa de Riesgos'!$AA$16="Catastrófico"),CONCATENATE("R1C",'Mapa de Riesgos'!$O$16),"")</f>
        <v/>
      </c>
      <c r="AK6" s="48" t="str">
        <f>IF(AND('Mapa de Riesgos'!$Y$17="Muy Alta",'Mapa de Riesgos'!$AA$17="Catastrófico"),CONCATENATE("R1C",'Mapa de Riesgos'!$O$17),"")</f>
        <v/>
      </c>
      <c r="AL6" s="48" t="str">
        <f>IF(AND('Mapa de Riesgos'!$Y$18="Muy Alta",'Mapa de Riesgos'!$AA$18="Catastrófico"),CONCATENATE("R1C",'Mapa de Riesgos'!$O$18),"")</f>
        <v/>
      </c>
      <c r="AM6" s="49" t="str">
        <f>IF(AND('Mapa de Riesgos'!$Y$19="Muy Alta",'Mapa de Riesgos'!$AA$19="Catastrófico"),CONCATENATE("R1C",'Mapa de Riesgos'!$O$19),"")</f>
        <v/>
      </c>
      <c r="AN6" s="81"/>
      <c r="AO6" s="551" t="s">
        <v>236</v>
      </c>
      <c r="AP6" s="552"/>
      <c r="AQ6" s="552"/>
      <c r="AR6" s="552"/>
      <c r="AS6" s="552"/>
      <c r="AT6" s="553"/>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c r="A7" s="81"/>
      <c r="B7" s="449"/>
      <c r="C7" s="449"/>
      <c r="D7" s="450"/>
      <c r="E7" s="548"/>
      <c r="F7" s="547"/>
      <c r="G7" s="547"/>
      <c r="H7" s="547"/>
      <c r="I7" s="563"/>
      <c r="J7" s="50" t="str">
        <f>IF(AND('Mapa de Riesgos'!$Y$20="Muy Alta",'Mapa de Riesgos'!$AA$20="Leve"),CONCATENATE("R2C",'Mapa de Riesgos'!$O$20),"")</f>
        <v/>
      </c>
      <c r="K7" s="51" t="str">
        <f>IF(AND('Mapa de Riesgos'!$Y$21="Muy Alta",'Mapa de Riesgos'!$AA$21="Leve"),CONCATENATE("R2C",'Mapa de Riesgos'!$O$21),"")</f>
        <v/>
      </c>
      <c r="L7" s="51" t="str">
        <f>IF(AND('Mapa de Riesgos'!$Y$22="Muy Alta",'Mapa de Riesgos'!$AA$22="Leve"),CONCATENATE("R2C",'Mapa de Riesgos'!$O$22),"")</f>
        <v/>
      </c>
      <c r="M7" s="51" t="str">
        <f>IF(AND('Mapa de Riesgos'!$Y$23="Muy Alta",'Mapa de Riesgos'!$AA$23="Leve"),CONCATENATE("R2C",'Mapa de Riesgos'!$O$23),"")</f>
        <v/>
      </c>
      <c r="N7" s="51" t="str">
        <f>IF(AND('Mapa de Riesgos'!$Y$24="Muy Alta",'Mapa de Riesgos'!$AA$24="Leve"),CONCATENATE("R2C",'Mapa de Riesgos'!$O$24),"")</f>
        <v/>
      </c>
      <c r="O7" s="52" t="str">
        <f>IF(AND('Mapa de Riesgos'!$Y$25="Muy Alta",'Mapa de Riesgos'!$AA$25="Leve"),CONCATENATE("R2C",'Mapa de Riesgos'!$O$25),"")</f>
        <v/>
      </c>
      <c r="P7" s="50" t="str">
        <f>IF(AND('Mapa de Riesgos'!$Y$20="Muy Alta",'Mapa de Riesgos'!$AA$20="Menor"),CONCATENATE("R2C",'Mapa de Riesgos'!$O$20),"")</f>
        <v/>
      </c>
      <c r="Q7" s="51" t="str">
        <f>IF(AND('Mapa de Riesgos'!$Y$21="Muy Alta",'Mapa de Riesgos'!$AA$21="Menor"),CONCATENATE("R2C",'Mapa de Riesgos'!$O$21),"")</f>
        <v/>
      </c>
      <c r="R7" s="51" t="str">
        <f>IF(AND('Mapa de Riesgos'!$Y$22="Muy Alta",'Mapa de Riesgos'!$AA$22="Menor"),CONCATENATE("R2C",'Mapa de Riesgos'!$O$22),"")</f>
        <v/>
      </c>
      <c r="S7" s="51" t="str">
        <f>IF(AND('Mapa de Riesgos'!$Y$23="Muy Alta",'Mapa de Riesgos'!$AA$23="Menor"),CONCATENATE("R2C",'Mapa de Riesgos'!$O$23),"")</f>
        <v/>
      </c>
      <c r="T7" s="51" t="str">
        <f>IF(AND('Mapa de Riesgos'!$Y$24="Muy Alta",'Mapa de Riesgos'!$AA$24="Menor"),CONCATENATE("R2C",'Mapa de Riesgos'!$O$24),"")</f>
        <v/>
      </c>
      <c r="U7" s="52" t="str">
        <f>IF(AND('Mapa de Riesgos'!$Y$25="Muy Alta",'Mapa de Riesgos'!$AA$25="Menor"),CONCATENATE("R2C",'Mapa de Riesgos'!$O$25),"")</f>
        <v/>
      </c>
      <c r="V7" s="50" t="str">
        <f>IF(AND('Mapa de Riesgos'!$Y$20="Muy Alta",'Mapa de Riesgos'!$AA$20="Moderado"),CONCATENATE("R2C",'Mapa de Riesgos'!$O$20),"")</f>
        <v/>
      </c>
      <c r="W7" s="51" t="str">
        <f>IF(AND('Mapa de Riesgos'!$Y$21="Muy Alta",'Mapa de Riesgos'!$AA$21="Moderado"),CONCATENATE("R2C",'Mapa de Riesgos'!$O$21),"")</f>
        <v/>
      </c>
      <c r="X7" s="51" t="str">
        <f>IF(AND('Mapa de Riesgos'!$Y$22="Muy Alta",'Mapa de Riesgos'!$AA$22="Moderado"),CONCATENATE("R2C",'Mapa de Riesgos'!$O$22),"")</f>
        <v/>
      </c>
      <c r="Y7" s="51" t="str">
        <f>IF(AND('Mapa de Riesgos'!$Y$23="Muy Alta",'Mapa de Riesgos'!$AA$23="Moderado"),CONCATENATE("R2C",'Mapa de Riesgos'!$O$23),"")</f>
        <v/>
      </c>
      <c r="Z7" s="51" t="str">
        <f>IF(AND('Mapa de Riesgos'!$Y$24="Muy Alta",'Mapa de Riesgos'!$AA$24="Moderado"),CONCATENATE("R2C",'Mapa de Riesgos'!$O$24),"")</f>
        <v/>
      </c>
      <c r="AA7" s="52" t="str">
        <f>IF(AND('Mapa de Riesgos'!$Y$25="Muy Alta",'Mapa de Riesgos'!$AA$25="Moderado"),CONCATENATE("R2C",'Mapa de Riesgos'!$O$25),"")</f>
        <v/>
      </c>
      <c r="AB7" s="50" t="str">
        <f>IF(AND('Mapa de Riesgos'!$Y$20="Muy Alta",'Mapa de Riesgos'!$AA$20="Mayor"),CONCATENATE("R2C",'Mapa de Riesgos'!$O$20),"")</f>
        <v/>
      </c>
      <c r="AC7" s="51" t="str">
        <f>IF(AND('Mapa de Riesgos'!$Y$21="Muy Alta",'Mapa de Riesgos'!$AA$21="Mayor"),CONCATENATE("R2C",'Mapa de Riesgos'!$O$21),"")</f>
        <v/>
      </c>
      <c r="AD7" s="51" t="str">
        <f>IF(AND('Mapa de Riesgos'!$Y$22="Muy Alta",'Mapa de Riesgos'!$AA$22="Mayor"),CONCATENATE("R2C",'Mapa de Riesgos'!$O$22),"")</f>
        <v/>
      </c>
      <c r="AE7" s="51" t="str">
        <f>IF(AND('Mapa de Riesgos'!$Y$23="Muy Alta",'Mapa de Riesgos'!$AA$23="Mayor"),CONCATENATE("R2C",'Mapa de Riesgos'!$O$23),"")</f>
        <v/>
      </c>
      <c r="AF7" s="51" t="str">
        <f>IF(AND('Mapa de Riesgos'!$Y$24="Muy Alta",'Mapa de Riesgos'!$AA$24="Mayor"),CONCATENATE("R2C",'Mapa de Riesgos'!$O$24),"")</f>
        <v/>
      </c>
      <c r="AG7" s="52" t="str">
        <f>IF(AND('Mapa de Riesgos'!$Y$25="Muy Alta",'Mapa de Riesgos'!$AA$25="Mayor"),CONCATENATE("R2C",'Mapa de Riesgos'!$O$25),"")</f>
        <v/>
      </c>
      <c r="AH7" s="53" t="str">
        <f>IF(AND('Mapa de Riesgos'!$Y$20="Muy Alta",'Mapa de Riesgos'!$AA$20="Catastrófico"),CONCATENATE("R2C",'Mapa de Riesgos'!$O$20),"")</f>
        <v/>
      </c>
      <c r="AI7" s="54" t="str">
        <f>IF(AND('Mapa de Riesgos'!$Y$21="Muy Alta",'Mapa de Riesgos'!$AA$21="Catastrófico"),CONCATENATE("R2C",'Mapa de Riesgos'!$O$21),"")</f>
        <v/>
      </c>
      <c r="AJ7" s="54" t="str">
        <f>IF(AND('Mapa de Riesgos'!$Y$22="Muy Alta",'Mapa de Riesgos'!$AA$22="Catastrófico"),CONCATENATE("R2C",'Mapa de Riesgos'!$O$22),"")</f>
        <v/>
      </c>
      <c r="AK7" s="54" t="str">
        <f>IF(AND('Mapa de Riesgos'!$Y$23="Muy Alta",'Mapa de Riesgos'!$AA$23="Catastrófico"),CONCATENATE("R2C",'Mapa de Riesgos'!$O$23),"")</f>
        <v/>
      </c>
      <c r="AL7" s="54" t="str">
        <f>IF(AND('Mapa de Riesgos'!$Y$24="Muy Alta",'Mapa de Riesgos'!$AA$24="Catastrófico"),CONCATENATE("R2C",'Mapa de Riesgos'!$O$24),"")</f>
        <v/>
      </c>
      <c r="AM7" s="55" t="str">
        <f>IF(AND('Mapa de Riesgos'!$Y$25="Muy Alta",'Mapa de Riesgos'!$AA$25="Catastrófico"),CONCATENATE("R2C",'Mapa de Riesgos'!$O$25),"")</f>
        <v/>
      </c>
      <c r="AN7" s="81"/>
      <c r="AO7" s="554"/>
      <c r="AP7" s="555"/>
      <c r="AQ7" s="555"/>
      <c r="AR7" s="555"/>
      <c r="AS7" s="555"/>
      <c r="AT7" s="556"/>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c r="A8" s="81"/>
      <c r="B8" s="449"/>
      <c r="C8" s="449"/>
      <c r="D8" s="450"/>
      <c r="E8" s="548"/>
      <c r="F8" s="547"/>
      <c r="G8" s="547"/>
      <c r="H8" s="547"/>
      <c r="I8" s="563"/>
      <c r="J8" s="50" t="str">
        <f>IF(AND('Mapa de Riesgos'!$Y$26="Muy Alta",'Mapa de Riesgos'!$AA$26="Leve"),CONCATENATE("R3C",'Mapa de Riesgos'!$O$26),"")</f>
        <v/>
      </c>
      <c r="K8" s="51" t="str">
        <f>IF(AND('Mapa de Riesgos'!$Y$27="Muy Alta",'Mapa de Riesgos'!$AA$27="Leve"),CONCATENATE("R3C",'Mapa de Riesgos'!$O$27),"")</f>
        <v/>
      </c>
      <c r="L8" s="51" t="str">
        <f>IF(AND('Mapa de Riesgos'!$Y$28="Muy Alta",'Mapa de Riesgos'!$AA$28="Leve"),CONCATENATE("R3C",'Mapa de Riesgos'!$O$28),"")</f>
        <v/>
      </c>
      <c r="M8" s="51" t="str">
        <f>IF(AND('Mapa de Riesgos'!$Y$29="Muy Alta",'Mapa de Riesgos'!$AA$29="Leve"),CONCATENATE("R3C",'Mapa de Riesgos'!$O$29),"")</f>
        <v/>
      </c>
      <c r="N8" s="51" t="str">
        <f>IF(AND('Mapa de Riesgos'!$Y$30="Muy Alta",'Mapa de Riesgos'!$AA$30="Leve"),CONCATENATE("R3C",'Mapa de Riesgos'!$O$30),"")</f>
        <v/>
      </c>
      <c r="O8" s="52" t="str">
        <f>IF(AND('Mapa de Riesgos'!$Y$31="Muy Alta",'Mapa de Riesgos'!$AA$31="Leve"),CONCATENATE("R3C",'Mapa de Riesgos'!$O$31),"")</f>
        <v/>
      </c>
      <c r="P8" s="50" t="str">
        <f>IF(AND('Mapa de Riesgos'!$Y$26="Muy Alta",'Mapa de Riesgos'!$AA$26="Menor"),CONCATENATE("R3C",'Mapa de Riesgos'!$O$26),"")</f>
        <v/>
      </c>
      <c r="Q8" s="51" t="str">
        <f>IF(AND('Mapa de Riesgos'!$Y$27="Muy Alta",'Mapa de Riesgos'!$AA$27="Menor"),CONCATENATE("R3C",'Mapa de Riesgos'!$O$27),"")</f>
        <v/>
      </c>
      <c r="R8" s="51" t="str">
        <f>IF(AND('Mapa de Riesgos'!$Y$28="Muy Alta",'Mapa de Riesgos'!$AA$28="Menor"),CONCATENATE("R3C",'Mapa de Riesgos'!$O$28),"")</f>
        <v/>
      </c>
      <c r="S8" s="51" t="str">
        <f>IF(AND('Mapa de Riesgos'!$Y$29="Muy Alta",'Mapa de Riesgos'!$AA$29="Menor"),CONCATENATE("R3C",'Mapa de Riesgos'!$O$29),"")</f>
        <v/>
      </c>
      <c r="T8" s="51" t="str">
        <f>IF(AND('Mapa de Riesgos'!$Y$30="Muy Alta",'Mapa de Riesgos'!$AA$30="Menor"),CONCATENATE("R3C",'Mapa de Riesgos'!$O$30),"")</f>
        <v/>
      </c>
      <c r="U8" s="52" t="str">
        <f>IF(AND('Mapa de Riesgos'!$Y$31="Muy Alta",'Mapa de Riesgos'!$AA$31="Menor"),CONCATENATE("R3C",'Mapa de Riesgos'!$O$31),"")</f>
        <v/>
      </c>
      <c r="V8" s="50" t="str">
        <f>IF(AND('Mapa de Riesgos'!$Y$26="Muy Alta",'Mapa de Riesgos'!$AA$26="Moderado"),CONCATENATE("R3C",'Mapa de Riesgos'!$O$26),"")</f>
        <v/>
      </c>
      <c r="W8" s="51" t="str">
        <f>IF(AND('Mapa de Riesgos'!$Y$27="Muy Alta",'Mapa de Riesgos'!$AA$27="Moderado"),CONCATENATE("R3C",'Mapa de Riesgos'!$O$27),"")</f>
        <v/>
      </c>
      <c r="X8" s="51" t="str">
        <f>IF(AND('Mapa de Riesgos'!$Y$28="Muy Alta",'Mapa de Riesgos'!$AA$28="Moderado"),CONCATENATE("R3C",'Mapa de Riesgos'!$O$28),"")</f>
        <v/>
      </c>
      <c r="Y8" s="51" t="str">
        <f>IF(AND('Mapa de Riesgos'!$Y$29="Muy Alta",'Mapa de Riesgos'!$AA$29="Moderado"),CONCATENATE("R3C",'Mapa de Riesgos'!$O$29),"")</f>
        <v/>
      </c>
      <c r="Z8" s="51" t="str">
        <f>IF(AND('Mapa de Riesgos'!$Y$30="Muy Alta",'Mapa de Riesgos'!$AA$30="Moderado"),CONCATENATE("R3C",'Mapa de Riesgos'!$O$30),"")</f>
        <v/>
      </c>
      <c r="AA8" s="52" t="str">
        <f>IF(AND('Mapa de Riesgos'!$Y$31="Muy Alta",'Mapa de Riesgos'!$AA$31="Moderado"),CONCATENATE("R3C",'Mapa de Riesgos'!$O$31),"")</f>
        <v/>
      </c>
      <c r="AB8" s="50" t="str">
        <f>IF(AND('Mapa de Riesgos'!$Y$26="Muy Alta",'Mapa de Riesgos'!$AA$26="Mayor"),CONCATENATE("R3C",'Mapa de Riesgos'!$O$26),"")</f>
        <v/>
      </c>
      <c r="AC8" s="51" t="str">
        <f>IF(AND('Mapa de Riesgos'!$Y$27="Muy Alta",'Mapa de Riesgos'!$AA$27="Mayor"),CONCATENATE("R3C",'Mapa de Riesgos'!$O$27),"")</f>
        <v/>
      </c>
      <c r="AD8" s="51" t="str">
        <f>IF(AND('Mapa de Riesgos'!$Y$28="Muy Alta",'Mapa de Riesgos'!$AA$28="Mayor"),CONCATENATE("R3C",'Mapa de Riesgos'!$O$28),"")</f>
        <v/>
      </c>
      <c r="AE8" s="51" t="str">
        <f>IF(AND('Mapa de Riesgos'!$Y$29="Muy Alta",'Mapa de Riesgos'!$AA$29="Mayor"),CONCATENATE("R3C",'Mapa de Riesgos'!$O$29),"")</f>
        <v/>
      </c>
      <c r="AF8" s="51" t="str">
        <f>IF(AND('Mapa de Riesgos'!$Y$30="Muy Alta",'Mapa de Riesgos'!$AA$30="Mayor"),CONCATENATE("R3C",'Mapa de Riesgos'!$O$30),"")</f>
        <v/>
      </c>
      <c r="AG8" s="52" t="str">
        <f>IF(AND('Mapa de Riesgos'!$Y$31="Muy Alta",'Mapa de Riesgos'!$AA$31="Mayor"),CONCATENATE("R3C",'Mapa de Riesgos'!$O$31),"")</f>
        <v/>
      </c>
      <c r="AH8" s="53" t="str">
        <f>IF(AND('Mapa de Riesgos'!$Y$26="Muy Alta",'Mapa de Riesgos'!$AA$26="Catastrófico"),CONCATENATE("R3C",'Mapa de Riesgos'!$O$26),"")</f>
        <v/>
      </c>
      <c r="AI8" s="54" t="str">
        <f>IF(AND('Mapa de Riesgos'!$Y$27="Muy Alta",'Mapa de Riesgos'!$AA$27="Catastrófico"),CONCATENATE("R3C",'Mapa de Riesgos'!$O$27),"")</f>
        <v/>
      </c>
      <c r="AJ8" s="54" t="str">
        <f>IF(AND('Mapa de Riesgos'!$Y$28="Muy Alta",'Mapa de Riesgos'!$AA$28="Catastrófico"),CONCATENATE("R3C",'Mapa de Riesgos'!$O$28),"")</f>
        <v/>
      </c>
      <c r="AK8" s="54" t="str">
        <f>IF(AND('Mapa de Riesgos'!$Y$29="Muy Alta",'Mapa de Riesgos'!$AA$29="Catastrófico"),CONCATENATE("R3C",'Mapa de Riesgos'!$O$29),"")</f>
        <v/>
      </c>
      <c r="AL8" s="54" t="str">
        <f>IF(AND('Mapa de Riesgos'!$Y$30="Muy Alta",'Mapa de Riesgos'!$AA$30="Catastrófico"),CONCATENATE("R3C",'Mapa de Riesgos'!$O$30),"")</f>
        <v/>
      </c>
      <c r="AM8" s="55" t="str">
        <f>IF(AND('Mapa de Riesgos'!$Y$31="Muy Alta",'Mapa de Riesgos'!$AA$31="Catastrófico"),CONCATENATE("R3C",'Mapa de Riesgos'!$O$31),"")</f>
        <v/>
      </c>
      <c r="AN8" s="81"/>
      <c r="AO8" s="554"/>
      <c r="AP8" s="555"/>
      <c r="AQ8" s="555"/>
      <c r="AR8" s="555"/>
      <c r="AS8" s="555"/>
      <c r="AT8" s="556"/>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c r="A9" s="81"/>
      <c r="B9" s="449"/>
      <c r="C9" s="449"/>
      <c r="D9" s="450"/>
      <c r="E9" s="548"/>
      <c r="F9" s="547"/>
      <c r="G9" s="547"/>
      <c r="H9" s="547"/>
      <c r="I9" s="563"/>
      <c r="J9" s="50" t="str">
        <f>IF(AND('Mapa de Riesgos'!$Y$32="Muy Alta",'Mapa de Riesgos'!$AA$32="Leve"),CONCATENATE("R4C",'Mapa de Riesgos'!$O$32),"")</f>
        <v/>
      </c>
      <c r="K9" s="51" t="str">
        <f>IF(AND('Mapa de Riesgos'!$Y$33="Muy Alta",'Mapa de Riesgos'!$AA$33="Leve"),CONCATENATE("R4C",'Mapa de Riesgos'!$O$33),"")</f>
        <v/>
      </c>
      <c r="L9" s="51" t="str">
        <f>IF(AND('Mapa de Riesgos'!$Y$34="Muy Alta",'Mapa de Riesgos'!$AA$34="Leve"),CONCATENATE("R4C",'Mapa de Riesgos'!$O$34),"")</f>
        <v/>
      </c>
      <c r="M9" s="51" t="str">
        <f>IF(AND('Mapa de Riesgos'!$Y$35="Muy Alta",'Mapa de Riesgos'!$AA$35="Leve"),CONCATENATE("R4C",'Mapa de Riesgos'!$O$35),"")</f>
        <v/>
      </c>
      <c r="N9" s="51" t="str">
        <f>IF(AND('Mapa de Riesgos'!$Y$36="Muy Alta",'Mapa de Riesgos'!$AA$36="Leve"),CONCATENATE("R4C",'Mapa de Riesgos'!$O$36),"")</f>
        <v/>
      </c>
      <c r="O9" s="52" t="str">
        <f>IF(AND('Mapa de Riesgos'!$Y$37="Muy Alta",'Mapa de Riesgos'!$AA$37="Leve"),CONCATENATE("R4C",'Mapa de Riesgos'!$O$37),"")</f>
        <v/>
      </c>
      <c r="P9" s="50" t="str">
        <f>IF(AND('Mapa de Riesgos'!$Y$32="Muy Alta",'Mapa de Riesgos'!$AA$32="Menor"),CONCATENATE("R4C",'Mapa de Riesgos'!$O$32),"")</f>
        <v/>
      </c>
      <c r="Q9" s="51" t="str">
        <f>IF(AND('Mapa de Riesgos'!$Y$33="Muy Alta",'Mapa de Riesgos'!$AA$33="Menor"),CONCATENATE("R4C",'Mapa de Riesgos'!$O$33),"")</f>
        <v/>
      </c>
      <c r="R9" s="51" t="str">
        <f>IF(AND('Mapa de Riesgos'!$Y$34="Muy Alta",'Mapa de Riesgos'!$AA$34="Menor"),CONCATENATE("R4C",'Mapa de Riesgos'!$O$34),"")</f>
        <v/>
      </c>
      <c r="S9" s="51" t="str">
        <f>IF(AND('Mapa de Riesgos'!$Y$35="Muy Alta",'Mapa de Riesgos'!$AA$35="Menor"),CONCATENATE("R4C",'Mapa de Riesgos'!$O$35),"")</f>
        <v/>
      </c>
      <c r="T9" s="51" t="str">
        <f>IF(AND('Mapa de Riesgos'!$Y$36="Muy Alta",'Mapa de Riesgos'!$AA$36="Menor"),CONCATENATE("R4C",'Mapa de Riesgos'!$O$36),"")</f>
        <v/>
      </c>
      <c r="U9" s="52" t="str">
        <f>IF(AND('Mapa de Riesgos'!$Y$37="Muy Alta",'Mapa de Riesgos'!$AA$37="Menor"),CONCATENATE("R4C",'Mapa de Riesgos'!$O$37),"")</f>
        <v/>
      </c>
      <c r="V9" s="50" t="str">
        <f>IF(AND('Mapa de Riesgos'!$Y$32="Muy Alta",'Mapa de Riesgos'!$AA$32="Moderado"),CONCATENATE("R4C",'Mapa de Riesgos'!$O$32),"")</f>
        <v/>
      </c>
      <c r="W9" s="51" t="str">
        <f>IF(AND('Mapa de Riesgos'!$Y$33="Muy Alta",'Mapa de Riesgos'!$AA$33="Moderado"),CONCATENATE("R4C",'Mapa de Riesgos'!$O$33),"")</f>
        <v/>
      </c>
      <c r="X9" s="51" t="str">
        <f>IF(AND('Mapa de Riesgos'!$Y$34="Muy Alta",'Mapa de Riesgos'!$AA$34="Moderado"),CONCATENATE("R4C",'Mapa de Riesgos'!$O$34),"")</f>
        <v/>
      </c>
      <c r="Y9" s="51" t="str">
        <f>IF(AND('Mapa de Riesgos'!$Y$35="Muy Alta",'Mapa de Riesgos'!$AA$35="Moderado"),CONCATENATE("R4C",'Mapa de Riesgos'!$O$35),"")</f>
        <v/>
      </c>
      <c r="Z9" s="51" t="str">
        <f>IF(AND('Mapa de Riesgos'!$Y$36="Muy Alta",'Mapa de Riesgos'!$AA$36="Moderado"),CONCATENATE("R4C",'Mapa de Riesgos'!$O$36),"")</f>
        <v/>
      </c>
      <c r="AA9" s="52" t="str">
        <f>IF(AND('Mapa de Riesgos'!$Y$37="Muy Alta",'Mapa de Riesgos'!$AA$37="Moderado"),CONCATENATE("R4C",'Mapa de Riesgos'!$O$37),"")</f>
        <v/>
      </c>
      <c r="AB9" s="50" t="str">
        <f>IF(AND('Mapa de Riesgos'!$Y$32="Muy Alta",'Mapa de Riesgos'!$AA$32="Mayor"),CONCATENATE("R4C",'Mapa de Riesgos'!$O$32),"")</f>
        <v/>
      </c>
      <c r="AC9" s="51" t="str">
        <f>IF(AND('Mapa de Riesgos'!$Y$33="Muy Alta",'Mapa de Riesgos'!$AA$33="Mayor"),CONCATENATE("R4C",'Mapa de Riesgos'!$O$33),"")</f>
        <v/>
      </c>
      <c r="AD9" s="51" t="str">
        <f>IF(AND('Mapa de Riesgos'!$Y$34="Muy Alta",'Mapa de Riesgos'!$AA$34="Mayor"),CONCATENATE("R4C",'Mapa de Riesgos'!$O$34),"")</f>
        <v/>
      </c>
      <c r="AE9" s="51" t="str">
        <f>IF(AND('Mapa de Riesgos'!$Y$35="Muy Alta",'Mapa de Riesgos'!$AA$35="Mayor"),CONCATENATE("R4C",'Mapa de Riesgos'!$O$35),"")</f>
        <v/>
      </c>
      <c r="AF9" s="51" t="str">
        <f>IF(AND('Mapa de Riesgos'!$Y$36="Muy Alta",'Mapa de Riesgos'!$AA$36="Mayor"),CONCATENATE("R4C",'Mapa de Riesgos'!$O$36),"")</f>
        <v/>
      </c>
      <c r="AG9" s="52" t="str">
        <f>IF(AND('Mapa de Riesgos'!$Y$37="Muy Alta",'Mapa de Riesgos'!$AA$37="Mayor"),CONCATENATE("R4C",'Mapa de Riesgos'!$O$37),"")</f>
        <v/>
      </c>
      <c r="AH9" s="53" t="str">
        <f>IF(AND('Mapa de Riesgos'!$Y$32="Muy Alta",'Mapa de Riesgos'!$AA$32="Catastrófico"),CONCATENATE("R4C",'Mapa de Riesgos'!$O$32),"")</f>
        <v/>
      </c>
      <c r="AI9" s="54" t="str">
        <f>IF(AND('Mapa de Riesgos'!$Y$33="Muy Alta",'Mapa de Riesgos'!$AA$33="Catastrófico"),CONCATENATE("R4C",'Mapa de Riesgos'!$O$33),"")</f>
        <v/>
      </c>
      <c r="AJ9" s="54" t="str">
        <f>IF(AND('Mapa de Riesgos'!$Y$34="Muy Alta",'Mapa de Riesgos'!$AA$34="Catastrófico"),CONCATENATE("R4C",'Mapa de Riesgos'!$O$34),"")</f>
        <v/>
      </c>
      <c r="AK9" s="54" t="str">
        <f>IF(AND('Mapa de Riesgos'!$Y$35="Muy Alta",'Mapa de Riesgos'!$AA$35="Catastrófico"),CONCATENATE("R4C",'Mapa de Riesgos'!$O$35),"")</f>
        <v/>
      </c>
      <c r="AL9" s="54" t="str">
        <f>IF(AND('Mapa de Riesgos'!$Y$36="Muy Alta",'Mapa de Riesgos'!$AA$36="Catastrófico"),CONCATENATE("R4C",'Mapa de Riesgos'!$O$36),"")</f>
        <v/>
      </c>
      <c r="AM9" s="55" t="str">
        <f>IF(AND('Mapa de Riesgos'!$Y$37="Muy Alta",'Mapa de Riesgos'!$AA$37="Catastrófico"),CONCATENATE("R4C",'Mapa de Riesgos'!$O$37),"")</f>
        <v/>
      </c>
      <c r="AN9" s="81"/>
      <c r="AO9" s="554"/>
      <c r="AP9" s="555"/>
      <c r="AQ9" s="555"/>
      <c r="AR9" s="555"/>
      <c r="AS9" s="555"/>
      <c r="AT9" s="556"/>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c r="A10" s="81"/>
      <c r="B10" s="449"/>
      <c r="C10" s="449"/>
      <c r="D10" s="450"/>
      <c r="E10" s="548"/>
      <c r="F10" s="547"/>
      <c r="G10" s="547"/>
      <c r="H10" s="547"/>
      <c r="I10" s="563"/>
      <c r="J10" s="50" t="str">
        <f>IF(AND('Mapa de Riesgos'!$Y$38="Muy Alta",'Mapa de Riesgos'!$AA$38="Leve"),CONCATENATE("R5C",'Mapa de Riesgos'!$O$38),"")</f>
        <v/>
      </c>
      <c r="K10" s="51" t="str">
        <f>IF(AND('Mapa de Riesgos'!$Y$39="Muy Alta",'Mapa de Riesgos'!$AA$39="Leve"),CONCATENATE("R5C",'Mapa de Riesgos'!$O$39),"")</f>
        <v/>
      </c>
      <c r="L10" s="51" t="str">
        <f>IF(AND('Mapa de Riesgos'!$Y$40="Muy Alta",'Mapa de Riesgos'!$AA$40="Leve"),CONCATENATE("R5C",'Mapa de Riesgos'!$O$40),"")</f>
        <v/>
      </c>
      <c r="M10" s="51" t="str">
        <f>IF(AND('Mapa de Riesgos'!$Y$41="Muy Alta",'Mapa de Riesgos'!$AA$41="Leve"),CONCATENATE("R5C",'Mapa de Riesgos'!$O$41),"")</f>
        <v/>
      </c>
      <c r="N10" s="51" t="str">
        <f>IF(AND('Mapa de Riesgos'!$Y$42="Muy Alta",'Mapa de Riesgos'!$AA$42="Leve"),CONCATENATE("R5C",'Mapa de Riesgos'!$O$42),"")</f>
        <v/>
      </c>
      <c r="O10" s="52" t="str">
        <f>IF(AND('Mapa de Riesgos'!$Y$43="Muy Alta",'Mapa de Riesgos'!$AA$43="Leve"),CONCATENATE("R5C",'Mapa de Riesgos'!$O$43),"")</f>
        <v/>
      </c>
      <c r="P10" s="50" t="str">
        <f>IF(AND('Mapa de Riesgos'!$Y$38="Muy Alta",'Mapa de Riesgos'!$AA$38="Menor"),CONCATENATE("R5C",'Mapa de Riesgos'!$O$38),"")</f>
        <v/>
      </c>
      <c r="Q10" s="51" t="str">
        <f>IF(AND('Mapa de Riesgos'!$Y$39="Muy Alta",'Mapa de Riesgos'!$AA$39="Menor"),CONCATENATE("R5C",'Mapa de Riesgos'!$O$39),"")</f>
        <v/>
      </c>
      <c r="R10" s="51" t="str">
        <f>IF(AND('Mapa de Riesgos'!$Y$40="Muy Alta",'Mapa de Riesgos'!$AA$40="Menor"),CONCATENATE("R5C",'Mapa de Riesgos'!$O$40),"")</f>
        <v/>
      </c>
      <c r="S10" s="51" t="str">
        <f>IF(AND('Mapa de Riesgos'!$Y$41="Muy Alta",'Mapa de Riesgos'!$AA$41="Menor"),CONCATENATE("R5C",'Mapa de Riesgos'!$O$41),"")</f>
        <v/>
      </c>
      <c r="T10" s="51" t="str">
        <f>IF(AND('Mapa de Riesgos'!$Y$42="Muy Alta",'Mapa de Riesgos'!$AA$42="Menor"),CONCATENATE("R5C",'Mapa de Riesgos'!$O$42),"")</f>
        <v/>
      </c>
      <c r="U10" s="52" t="str">
        <f>IF(AND('Mapa de Riesgos'!$Y$43="Muy Alta",'Mapa de Riesgos'!$AA$43="Menor"),CONCATENATE("R5C",'Mapa de Riesgos'!$O$43),"")</f>
        <v/>
      </c>
      <c r="V10" s="50" t="str">
        <f>IF(AND('Mapa de Riesgos'!$Y$38="Muy Alta",'Mapa de Riesgos'!$AA$38="Moderado"),CONCATENATE("R5C",'Mapa de Riesgos'!$O$38),"")</f>
        <v/>
      </c>
      <c r="W10" s="51" t="str">
        <f>IF(AND('Mapa de Riesgos'!$Y$39="Muy Alta",'Mapa de Riesgos'!$AA$39="Moderado"),CONCATENATE("R5C",'Mapa de Riesgos'!$O$39),"")</f>
        <v/>
      </c>
      <c r="X10" s="51" t="str">
        <f>IF(AND('Mapa de Riesgos'!$Y$40="Muy Alta",'Mapa de Riesgos'!$AA$40="Moderado"),CONCATENATE("R5C",'Mapa de Riesgos'!$O$40),"")</f>
        <v/>
      </c>
      <c r="Y10" s="51" t="str">
        <f>IF(AND('Mapa de Riesgos'!$Y$41="Muy Alta",'Mapa de Riesgos'!$AA$41="Moderado"),CONCATENATE("R5C",'Mapa de Riesgos'!$O$41),"")</f>
        <v/>
      </c>
      <c r="Z10" s="51" t="str">
        <f>IF(AND('Mapa de Riesgos'!$Y$42="Muy Alta",'Mapa de Riesgos'!$AA$42="Moderado"),CONCATENATE("R5C",'Mapa de Riesgos'!$O$42),"")</f>
        <v/>
      </c>
      <c r="AA10" s="52" t="str">
        <f>IF(AND('Mapa de Riesgos'!$Y$43="Muy Alta",'Mapa de Riesgos'!$AA$43="Moderado"),CONCATENATE("R5C",'Mapa de Riesgos'!$O$43),"")</f>
        <v/>
      </c>
      <c r="AB10" s="50" t="str">
        <f>IF(AND('Mapa de Riesgos'!$Y$38="Muy Alta",'Mapa de Riesgos'!$AA$38="Mayor"),CONCATENATE("R5C",'Mapa de Riesgos'!$O$38),"")</f>
        <v/>
      </c>
      <c r="AC10" s="51" t="str">
        <f>IF(AND('Mapa de Riesgos'!$Y$39="Muy Alta",'Mapa de Riesgos'!$AA$39="Mayor"),CONCATENATE("R5C",'Mapa de Riesgos'!$O$39),"")</f>
        <v/>
      </c>
      <c r="AD10" s="51" t="str">
        <f>IF(AND('Mapa de Riesgos'!$Y$40="Muy Alta",'Mapa de Riesgos'!$AA$40="Mayor"),CONCATENATE("R5C",'Mapa de Riesgos'!$O$40),"")</f>
        <v/>
      </c>
      <c r="AE10" s="51" t="str">
        <f>IF(AND('Mapa de Riesgos'!$Y$41="Muy Alta",'Mapa de Riesgos'!$AA$41="Mayor"),CONCATENATE("R5C",'Mapa de Riesgos'!$O$41),"")</f>
        <v/>
      </c>
      <c r="AF10" s="51" t="str">
        <f>IF(AND('Mapa de Riesgos'!$Y$42="Muy Alta",'Mapa de Riesgos'!$AA$42="Mayor"),CONCATENATE("R5C",'Mapa de Riesgos'!$O$42),"")</f>
        <v/>
      </c>
      <c r="AG10" s="52" t="str">
        <f>IF(AND('Mapa de Riesgos'!$Y$43="Muy Alta",'Mapa de Riesgos'!$AA$43="Mayor"),CONCATENATE("R5C",'Mapa de Riesgos'!$O$43),"")</f>
        <v/>
      </c>
      <c r="AH10" s="53" t="str">
        <f>IF(AND('Mapa de Riesgos'!$Y$38="Muy Alta",'Mapa de Riesgos'!$AA$38="Catastrófico"),CONCATENATE("R5C",'Mapa de Riesgos'!$O$38),"")</f>
        <v/>
      </c>
      <c r="AI10" s="54" t="str">
        <f>IF(AND('Mapa de Riesgos'!$Y$39="Muy Alta",'Mapa de Riesgos'!$AA$39="Catastrófico"),CONCATENATE("R5C",'Mapa de Riesgos'!$O$39),"")</f>
        <v/>
      </c>
      <c r="AJ10" s="54" t="str">
        <f>IF(AND('Mapa de Riesgos'!$Y$40="Muy Alta",'Mapa de Riesgos'!$AA$40="Catastrófico"),CONCATENATE("R5C",'Mapa de Riesgos'!$O$40),"")</f>
        <v/>
      </c>
      <c r="AK10" s="54" t="str">
        <f>IF(AND('Mapa de Riesgos'!$Y$41="Muy Alta",'Mapa de Riesgos'!$AA$41="Catastrófico"),CONCATENATE("R5C",'Mapa de Riesgos'!$O$41),"")</f>
        <v/>
      </c>
      <c r="AL10" s="54" t="str">
        <f>IF(AND('Mapa de Riesgos'!$Y$42="Muy Alta",'Mapa de Riesgos'!$AA$42="Catastrófico"),CONCATENATE("R5C",'Mapa de Riesgos'!$O$42),"")</f>
        <v/>
      </c>
      <c r="AM10" s="55" t="str">
        <f>IF(AND('Mapa de Riesgos'!$Y$43="Muy Alta",'Mapa de Riesgos'!$AA$43="Catastrófico"),CONCATENATE("R5C",'Mapa de Riesgos'!$O$43),"")</f>
        <v/>
      </c>
      <c r="AN10" s="81"/>
      <c r="AO10" s="554"/>
      <c r="AP10" s="555"/>
      <c r="AQ10" s="555"/>
      <c r="AR10" s="555"/>
      <c r="AS10" s="555"/>
      <c r="AT10" s="556"/>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c r="A11" s="81"/>
      <c r="B11" s="449"/>
      <c r="C11" s="449"/>
      <c r="D11" s="450"/>
      <c r="E11" s="548"/>
      <c r="F11" s="547"/>
      <c r="G11" s="547"/>
      <c r="H11" s="547"/>
      <c r="I11" s="563"/>
      <c r="J11" s="50" t="str">
        <f>IF(AND('Mapa de Riesgos'!$Y$44="Muy Alta",'Mapa de Riesgos'!$AA$44="Leve"),CONCATENATE("R6C",'Mapa de Riesgos'!$O$44),"")</f>
        <v/>
      </c>
      <c r="K11" s="51" t="str">
        <f>IF(AND('Mapa de Riesgos'!$Y$45="Muy Alta",'Mapa de Riesgos'!$AA$45="Leve"),CONCATENATE("R6C",'Mapa de Riesgos'!$O$45),"")</f>
        <v/>
      </c>
      <c r="L11" s="51" t="str">
        <f>IF(AND('Mapa de Riesgos'!$Y$46="Muy Alta",'Mapa de Riesgos'!$AA$46="Leve"),CONCATENATE("R6C",'Mapa de Riesgos'!$O$46),"")</f>
        <v/>
      </c>
      <c r="M11" s="51" t="str">
        <f>IF(AND('Mapa de Riesgos'!$Y$47="Muy Alta",'Mapa de Riesgos'!$AA$47="Leve"),CONCATENATE("R6C",'Mapa de Riesgos'!$O$47),"")</f>
        <v/>
      </c>
      <c r="N11" s="51" t="str">
        <f>IF(AND('Mapa de Riesgos'!$Y$48="Muy Alta",'Mapa de Riesgos'!$AA$48="Leve"),CONCATENATE("R6C",'Mapa de Riesgos'!$O$48),"")</f>
        <v/>
      </c>
      <c r="O11" s="52" t="str">
        <f>IF(AND('Mapa de Riesgos'!$Y$49="Muy Alta",'Mapa de Riesgos'!$AA$49="Leve"),CONCATENATE("R6C",'Mapa de Riesgos'!$O$49),"")</f>
        <v/>
      </c>
      <c r="P11" s="50" t="str">
        <f>IF(AND('Mapa de Riesgos'!$Y$44="Muy Alta",'Mapa de Riesgos'!$AA$44="Menor"),CONCATENATE("R6C",'Mapa de Riesgos'!$O$44),"")</f>
        <v/>
      </c>
      <c r="Q11" s="51" t="str">
        <f>IF(AND('Mapa de Riesgos'!$Y$45="Muy Alta",'Mapa de Riesgos'!$AA$45="Menor"),CONCATENATE("R6C",'Mapa de Riesgos'!$O$45),"")</f>
        <v/>
      </c>
      <c r="R11" s="51" t="str">
        <f>IF(AND('Mapa de Riesgos'!$Y$46="Muy Alta",'Mapa de Riesgos'!$AA$46="Menor"),CONCATENATE("R6C",'Mapa de Riesgos'!$O$46),"")</f>
        <v/>
      </c>
      <c r="S11" s="51" t="str">
        <f>IF(AND('Mapa de Riesgos'!$Y$47="Muy Alta",'Mapa de Riesgos'!$AA$47="Menor"),CONCATENATE("R6C",'Mapa de Riesgos'!$O$47),"")</f>
        <v/>
      </c>
      <c r="T11" s="51" t="str">
        <f>IF(AND('Mapa de Riesgos'!$Y$48="Muy Alta",'Mapa de Riesgos'!$AA$48="Menor"),CONCATENATE("R6C",'Mapa de Riesgos'!$O$48),"")</f>
        <v/>
      </c>
      <c r="U11" s="52" t="str">
        <f>IF(AND('Mapa de Riesgos'!$Y$49="Muy Alta",'Mapa de Riesgos'!$AA$49="Menor"),CONCATENATE("R6C",'Mapa de Riesgos'!$O$49),"")</f>
        <v/>
      </c>
      <c r="V11" s="50" t="str">
        <f>IF(AND('Mapa de Riesgos'!$Y$44="Muy Alta",'Mapa de Riesgos'!$AA$44="Moderado"),CONCATENATE("R6C",'Mapa de Riesgos'!$O$44),"")</f>
        <v/>
      </c>
      <c r="W11" s="51" t="str">
        <f>IF(AND('Mapa de Riesgos'!$Y$45="Muy Alta",'Mapa de Riesgos'!$AA$45="Moderado"),CONCATENATE("R6C",'Mapa de Riesgos'!$O$45),"")</f>
        <v/>
      </c>
      <c r="X11" s="51" t="str">
        <f>IF(AND('Mapa de Riesgos'!$Y$46="Muy Alta",'Mapa de Riesgos'!$AA$46="Moderado"),CONCATENATE("R6C",'Mapa de Riesgos'!$O$46),"")</f>
        <v/>
      </c>
      <c r="Y11" s="51" t="str">
        <f>IF(AND('Mapa de Riesgos'!$Y$47="Muy Alta",'Mapa de Riesgos'!$AA$47="Moderado"),CONCATENATE("R6C",'Mapa de Riesgos'!$O$47),"")</f>
        <v/>
      </c>
      <c r="Z11" s="51" t="str">
        <f>IF(AND('Mapa de Riesgos'!$Y$48="Muy Alta",'Mapa de Riesgos'!$AA$48="Moderado"),CONCATENATE("R6C",'Mapa de Riesgos'!$O$48),"")</f>
        <v/>
      </c>
      <c r="AA11" s="52" t="str">
        <f>IF(AND('Mapa de Riesgos'!$Y$49="Muy Alta",'Mapa de Riesgos'!$AA$49="Moderado"),CONCATENATE("R6C",'Mapa de Riesgos'!$O$49),"")</f>
        <v/>
      </c>
      <c r="AB11" s="50" t="str">
        <f>IF(AND('Mapa de Riesgos'!$Y$44="Muy Alta",'Mapa de Riesgos'!$AA$44="Mayor"),CONCATENATE("R6C",'Mapa de Riesgos'!$O$44),"")</f>
        <v/>
      </c>
      <c r="AC11" s="51" t="str">
        <f>IF(AND('Mapa de Riesgos'!$Y$45="Muy Alta",'Mapa de Riesgos'!$AA$45="Mayor"),CONCATENATE("R6C",'Mapa de Riesgos'!$O$45),"")</f>
        <v/>
      </c>
      <c r="AD11" s="51" t="str">
        <f>IF(AND('Mapa de Riesgos'!$Y$46="Muy Alta",'Mapa de Riesgos'!$AA$46="Mayor"),CONCATENATE("R6C",'Mapa de Riesgos'!$O$46),"")</f>
        <v/>
      </c>
      <c r="AE11" s="51" t="str">
        <f>IF(AND('Mapa de Riesgos'!$Y$47="Muy Alta",'Mapa de Riesgos'!$AA$47="Mayor"),CONCATENATE("R6C",'Mapa de Riesgos'!$O$47),"")</f>
        <v/>
      </c>
      <c r="AF11" s="51" t="str">
        <f>IF(AND('Mapa de Riesgos'!$Y$48="Muy Alta",'Mapa de Riesgos'!$AA$48="Mayor"),CONCATENATE("R6C",'Mapa de Riesgos'!$O$48),"")</f>
        <v/>
      </c>
      <c r="AG11" s="52" t="str">
        <f>IF(AND('Mapa de Riesgos'!$Y$49="Muy Alta",'Mapa de Riesgos'!$AA$49="Mayor"),CONCATENATE("R6C",'Mapa de Riesgos'!$O$49),"")</f>
        <v/>
      </c>
      <c r="AH11" s="53" t="str">
        <f>IF(AND('Mapa de Riesgos'!$Y$44="Muy Alta",'Mapa de Riesgos'!$AA$44="Catastrófico"),CONCATENATE("R6C",'Mapa de Riesgos'!$O$44),"")</f>
        <v/>
      </c>
      <c r="AI11" s="54" t="str">
        <f>IF(AND('Mapa de Riesgos'!$Y$45="Muy Alta",'Mapa de Riesgos'!$AA$45="Catastrófico"),CONCATENATE("R6C",'Mapa de Riesgos'!$O$45),"")</f>
        <v/>
      </c>
      <c r="AJ11" s="54" t="str">
        <f>IF(AND('Mapa de Riesgos'!$Y$46="Muy Alta",'Mapa de Riesgos'!$AA$46="Catastrófico"),CONCATENATE("R6C",'Mapa de Riesgos'!$O$46),"")</f>
        <v/>
      </c>
      <c r="AK11" s="54" t="str">
        <f>IF(AND('Mapa de Riesgos'!$Y$47="Muy Alta",'Mapa de Riesgos'!$AA$47="Catastrófico"),CONCATENATE("R6C",'Mapa de Riesgos'!$O$47),"")</f>
        <v/>
      </c>
      <c r="AL11" s="54" t="str">
        <f>IF(AND('Mapa de Riesgos'!$Y$48="Muy Alta",'Mapa de Riesgos'!$AA$48="Catastrófico"),CONCATENATE("R6C",'Mapa de Riesgos'!$O$48),"")</f>
        <v/>
      </c>
      <c r="AM11" s="55" t="str">
        <f>IF(AND('Mapa de Riesgos'!$Y$49="Muy Alta",'Mapa de Riesgos'!$AA$49="Catastrófico"),CONCATENATE("R6C",'Mapa de Riesgos'!$O$49),"")</f>
        <v/>
      </c>
      <c r="AN11" s="81"/>
      <c r="AO11" s="554"/>
      <c r="AP11" s="555"/>
      <c r="AQ11" s="555"/>
      <c r="AR11" s="555"/>
      <c r="AS11" s="555"/>
      <c r="AT11" s="556"/>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c r="A12" s="81"/>
      <c r="B12" s="449"/>
      <c r="C12" s="449"/>
      <c r="D12" s="450"/>
      <c r="E12" s="548"/>
      <c r="F12" s="547"/>
      <c r="G12" s="547"/>
      <c r="H12" s="547"/>
      <c r="I12" s="563"/>
      <c r="J12" s="50" t="str">
        <f>IF(AND('Mapa de Riesgos'!$Y$50="Muy Alta",'Mapa de Riesgos'!$AA$50="Leve"),CONCATENATE("R7C",'Mapa de Riesgos'!$O$50),"")</f>
        <v/>
      </c>
      <c r="K12" s="51" t="str">
        <f>IF(AND('Mapa de Riesgos'!$Y$51="Muy Alta",'Mapa de Riesgos'!$AA$51="Leve"),CONCATENATE("R7C",'Mapa de Riesgos'!$O$51),"")</f>
        <v/>
      </c>
      <c r="L12" s="51" t="str">
        <f>IF(AND('Mapa de Riesgos'!$Y$52="Muy Alta",'Mapa de Riesgos'!$AA$52="Leve"),CONCATENATE("R7C",'Mapa de Riesgos'!$O$52),"")</f>
        <v/>
      </c>
      <c r="M12" s="51" t="str">
        <f>IF(AND('Mapa de Riesgos'!$Y$53="Muy Alta",'Mapa de Riesgos'!$AA$53="Leve"),CONCATENATE("R7C",'Mapa de Riesgos'!$O$53),"")</f>
        <v/>
      </c>
      <c r="N12" s="51" t="str">
        <f>IF(AND('Mapa de Riesgos'!$Y$54="Muy Alta",'Mapa de Riesgos'!$AA$54="Leve"),CONCATENATE("R7C",'Mapa de Riesgos'!$O$54),"")</f>
        <v/>
      </c>
      <c r="O12" s="52" t="str">
        <f>IF(AND('Mapa de Riesgos'!$Y$55="Muy Alta",'Mapa de Riesgos'!$AA$55="Leve"),CONCATENATE("R7C",'Mapa de Riesgos'!$O$55),"")</f>
        <v/>
      </c>
      <c r="P12" s="50" t="str">
        <f>IF(AND('Mapa de Riesgos'!$Y$50="Muy Alta",'Mapa de Riesgos'!$AA$50="Menor"),CONCATENATE("R7C",'Mapa de Riesgos'!$O$50),"")</f>
        <v/>
      </c>
      <c r="Q12" s="51" t="str">
        <f>IF(AND('Mapa de Riesgos'!$Y$51="Muy Alta",'Mapa de Riesgos'!$AA$51="Menor"),CONCATENATE("R7C",'Mapa de Riesgos'!$O$51),"")</f>
        <v/>
      </c>
      <c r="R12" s="51" t="str">
        <f>IF(AND('Mapa de Riesgos'!$Y$52="Muy Alta",'Mapa de Riesgos'!$AA$52="Menor"),CONCATENATE("R7C",'Mapa de Riesgos'!$O$52),"")</f>
        <v/>
      </c>
      <c r="S12" s="51" t="str">
        <f>IF(AND('Mapa de Riesgos'!$Y$53="Muy Alta",'Mapa de Riesgos'!$AA$53="Menor"),CONCATENATE("R7C",'Mapa de Riesgos'!$O$53),"")</f>
        <v/>
      </c>
      <c r="T12" s="51" t="str">
        <f>IF(AND('Mapa de Riesgos'!$Y$54="Muy Alta",'Mapa de Riesgos'!$AA$54="Menor"),CONCATENATE("R7C",'Mapa de Riesgos'!$O$54),"")</f>
        <v/>
      </c>
      <c r="U12" s="52" t="str">
        <f>IF(AND('Mapa de Riesgos'!$Y$55="Muy Alta",'Mapa de Riesgos'!$AA$55="Menor"),CONCATENATE("R7C",'Mapa de Riesgos'!$O$55),"")</f>
        <v/>
      </c>
      <c r="V12" s="50" t="str">
        <f>IF(AND('Mapa de Riesgos'!$Y$50="Muy Alta",'Mapa de Riesgos'!$AA$50="Moderado"),CONCATENATE("R7C",'Mapa de Riesgos'!$O$50),"")</f>
        <v/>
      </c>
      <c r="W12" s="51" t="str">
        <f>IF(AND('Mapa de Riesgos'!$Y$51="Muy Alta",'Mapa de Riesgos'!$AA$51="Moderado"),CONCATENATE("R7C",'Mapa de Riesgos'!$O$51),"")</f>
        <v/>
      </c>
      <c r="X12" s="51" t="str">
        <f>IF(AND('Mapa de Riesgos'!$Y$52="Muy Alta",'Mapa de Riesgos'!$AA$52="Moderado"),CONCATENATE("R7C",'Mapa de Riesgos'!$O$52),"")</f>
        <v/>
      </c>
      <c r="Y12" s="51" t="str">
        <f>IF(AND('Mapa de Riesgos'!$Y$53="Muy Alta",'Mapa de Riesgos'!$AA$53="Moderado"),CONCATENATE("R7C",'Mapa de Riesgos'!$O$53),"")</f>
        <v/>
      </c>
      <c r="Z12" s="51" t="str">
        <f>IF(AND('Mapa de Riesgos'!$Y$54="Muy Alta",'Mapa de Riesgos'!$AA$54="Moderado"),CONCATENATE("R7C",'Mapa de Riesgos'!$O$54),"")</f>
        <v/>
      </c>
      <c r="AA12" s="52" t="str">
        <f>IF(AND('Mapa de Riesgos'!$Y$55="Muy Alta",'Mapa de Riesgos'!$AA$55="Moderado"),CONCATENATE("R7C",'Mapa de Riesgos'!$O$55),"")</f>
        <v/>
      </c>
      <c r="AB12" s="50" t="str">
        <f>IF(AND('Mapa de Riesgos'!$Y$50="Muy Alta",'Mapa de Riesgos'!$AA$50="Mayor"),CONCATENATE("R7C",'Mapa de Riesgos'!$O$50),"")</f>
        <v/>
      </c>
      <c r="AC12" s="51" t="str">
        <f>IF(AND('Mapa de Riesgos'!$Y$51="Muy Alta",'Mapa de Riesgos'!$AA$51="Mayor"),CONCATENATE("R7C",'Mapa de Riesgos'!$O$51),"")</f>
        <v/>
      </c>
      <c r="AD12" s="51" t="str">
        <f>IF(AND('Mapa de Riesgos'!$Y$52="Muy Alta",'Mapa de Riesgos'!$AA$52="Mayor"),CONCATENATE("R7C",'Mapa de Riesgos'!$O$52),"")</f>
        <v/>
      </c>
      <c r="AE12" s="51" t="str">
        <f>IF(AND('Mapa de Riesgos'!$Y$53="Muy Alta",'Mapa de Riesgos'!$AA$53="Mayor"),CONCATENATE("R7C",'Mapa de Riesgos'!$O$53),"")</f>
        <v/>
      </c>
      <c r="AF12" s="51" t="str">
        <f>IF(AND('Mapa de Riesgos'!$Y$54="Muy Alta",'Mapa de Riesgos'!$AA$54="Mayor"),CONCATENATE("R7C",'Mapa de Riesgos'!$O$54),"")</f>
        <v/>
      </c>
      <c r="AG12" s="52" t="str">
        <f>IF(AND('Mapa de Riesgos'!$Y$55="Muy Alta",'Mapa de Riesgos'!$AA$55="Mayor"),CONCATENATE("R7C",'Mapa de Riesgos'!$O$55),"")</f>
        <v/>
      </c>
      <c r="AH12" s="53" t="str">
        <f>IF(AND('Mapa de Riesgos'!$Y$50="Muy Alta",'Mapa de Riesgos'!$AA$50="Catastrófico"),CONCATENATE("R7C",'Mapa de Riesgos'!$O$50),"")</f>
        <v/>
      </c>
      <c r="AI12" s="54" t="str">
        <f>IF(AND('Mapa de Riesgos'!$Y$51="Muy Alta",'Mapa de Riesgos'!$AA$51="Catastrófico"),CONCATENATE("R7C",'Mapa de Riesgos'!$O$51),"")</f>
        <v/>
      </c>
      <c r="AJ12" s="54" t="str">
        <f>IF(AND('Mapa de Riesgos'!$Y$52="Muy Alta",'Mapa de Riesgos'!$AA$52="Catastrófico"),CONCATENATE("R7C",'Mapa de Riesgos'!$O$52),"")</f>
        <v/>
      </c>
      <c r="AK12" s="54" t="str">
        <f>IF(AND('Mapa de Riesgos'!$Y$53="Muy Alta",'Mapa de Riesgos'!$AA$53="Catastrófico"),CONCATENATE("R7C",'Mapa de Riesgos'!$O$53),"")</f>
        <v/>
      </c>
      <c r="AL12" s="54" t="str">
        <f>IF(AND('Mapa de Riesgos'!$Y$54="Muy Alta",'Mapa de Riesgos'!$AA$54="Catastrófico"),CONCATENATE("R7C",'Mapa de Riesgos'!$O$54),"")</f>
        <v/>
      </c>
      <c r="AM12" s="55" t="str">
        <f>IF(AND('Mapa de Riesgos'!$Y$55="Muy Alta",'Mapa de Riesgos'!$AA$55="Catastrófico"),CONCATENATE("R7C",'Mapa de Riesgos'!$O$55),"")</f>
        <v/>
      </c>
      <c r="AN12" s="81"/>
      <c r="AO12" s="554"/>
      <c r="AP12" s="555"/>
      <c r="AQ12" s="555"/>
      <c r="AR12" s="555"/>
      <c r="AS12" s="555"/>
      <c r="AT12" s="556"/>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c r="A13" s="81"/>
      <c r="B13" s="449"/>
      <c r="C13" s="449"/>
      <c r="D13" s="450"/>
      <c r="E13" s="548"/>
      <c r="F13" s="547"/>
      <c r="G13" s="547"/>
      <c r="H13" s="547"/>
      <c r="I13" s="563"/>
      <c r="J13" s="50" t="str">
        <f>IF(AND('Mapa de Riesgos'!$Y$56="Muy Alta",'Mapa de Riesgos'!$AA$56="Leve"),CONCATENATE("R8C",'Mapa de Riesgos'!$O$56),"")</f>
        <v/>
      </c>
      <c r="K13" s="51" t="str">
        <f>IF(AND('Mapa de Riesgos'!$Y$57="Muy Alta",'Mapa de Riesgos'!$AA$57="Leve"),CONCATENATE("R8C",'Mapa de Riesgos'!$O$57),"")</f>
        <v/>
      </c>
      <c r="L13" s="51" t="str">
        <f>IF(AND('Mapa de Riesgos'!$Y$58="Muy Alta",'Mapa de Riesgos'!$AA$58="Leve"),CONCATENATE("R8C",'Mapa de Riesgos'!$O$58),"")</f>
        <v/>
      </c>
      <c r="M13" s="51" t="str">
        <f>IF(AND('Mapa de Riesgos'!$Y$59="Muy Alta",'Mapa de Riesgos'!$AA$59="Leve"),CONCATENATE("R8C",'Mapa de Riesgos'!$O$59),"")</f>
        <v/>
      </c>
      <c r="N13" s="51" t="str">
        <f>IF(AND('Mapa de Riesgos'!$Y$60="Muy Alta",'Mapa de Riesgos'!$AA$60="Leve"),CONCATENATE("R8C",'Mapa de Riesgos'!$O$60),"")</f>
        <v/>
      </c>
      <c r="O13" s="52" t="str">
        <f>IF(AND('Mapa de Riesgos'!$Y$61="Muy Alta",'Mapa de Riesgos'!$AA$61="Leve"),CONCATENATE("R8C",'Mapa de Riesgos'!$O$61),"")</f>
        <v/>
      </c>
      <c r="P13" s="50" t="str">
        <f>IF(AND('Mapa de Riesgos'!$Y$56="Muy Alta",'Mapa de Riesgos'!$AA$56="Menor"),CONCATENATE("R8C",'Mapa de Riesgos'!$O$56),"")</f>
        <v/>
      </c>
      <c r="Q13" s="51" t="str">
        <f>IF(AND('Mapa de Riesgos'!$Y$57="Muy Alta",'Mapa de Riesgos'!$AA$57="Menor"),CONCATENATE("R8C",'Mapa de Riesgos'!$O$57),"")</f>
        <v/>
      </c>
      <c r="R13" s="51" t="str">
        <f>IF(AND('Mapa de Riesgos'!$Y$58="Muy Alta",'Mapa de Riesgos'!$AA$58="Menor"),CONCATENATE("R8C",'Mapa de Riesgos'!$O$58),"")</f>
        <v/>
      </c>
      <c r="S13" s="51" t="str">
        <f>IF(AND('Mapa de Riesgos'!$Y$59="Muy Alta",'Mapa de Riesgos'!$AA$59="Menor"),CONCATENATE("R8C",'Mapa de Riesgos'!$O$59),"")</f>
        <v/>
      </c>
      <c r="T13" s="51" t="str">
        <f>IF(AND('Mapa de Riesgos'!$Y$60="Muy Alta",'Mapa de Riesgos'!$AA$60="Menor"),CONCATENATE("R8C",'Mapa de Riesgos'!$O$60),"")</f>
        <v/>
      </c>
      <c r="U13" s="52" t="str">
        <f>IF(AND('Mapa de Riesgos'!$Y$61="Muy Alta",'Mapa de Riesgos'!$AA$61="Menor"),CONCATENATE("R8C",'Mapa de Riesgos'!$O$61),"")</f>
        <v/>
      </c>
      <c r="V13" s="50" t="str">
        <f>IF(AND('Mapa de Riesgos'!$Y$56="Muy Alta",'Mapa de Riesgos'!$AA$56="Moderado"),CONCATENATE("R8C",'Mapa de Riesgos'!$O$56),"")</f>
        <v/>
      </c>
      <c r="W13" s="51" t="str">
        <f>IF(AND('Mapa de Riesgos'!$Y$57="Muy Alta",'Mapa de Riesgos'!$AA$57="Moderado"),CONCATENATE("R8C",'Mapa de Riesgos'!$O$57),"")</f>
        <v/>
      </c>
      <c r="X13" s="51" t="str">
        <f>IF(AND('Mapa de Riesgos'!$Y$58="Muy Alta",'Mapa de Riesgos'!$AA$58="Moderado"),CONCATENATE("R8C",'Mapa de Riesgos'!$O$58),"")</f>
        <v/>
      </c>
      <c r="Y13" s="51" t="str">
        <f>IF(AND('Mapa de Riesgos'!$Y$59="Muy Alta",'Mapa de Riesgos'!$AA$59="Moderado"),CONCATENATE("R8C",'Mapa de Riesgos'!$O$59),"")</f>
        <v/>
      </c>
      <c r="Z13" s="51" t="str">
        <f>IF(AND('Mapa de Riesgos'!$Y$60="Muy Alta",'Mapa de Riesgos'!$AA$60="Moderado"),CONCATENATE("R8C",'Mapa de Riesgos'!$O$60),"")</f>
        <v/>
      </c>
      <c r="AA13" s="52" t="str">
        <f>IF(AND('Mapa de Riesgos'!$Y$61="Muy Alta",'Mapa de Riesgos'!$AA$61="Moderado"),CONCATENATE("R8C",'Mapa de Riesgos'!$O$61),"")</f>
        <v/>
      </c>
      <c r="AB13" s="50" t="str">
        <f>IF(AND('Mapa de Riesgos'!$Y$56="Muy Alta",'Mapa de Riesgos'!$AA$56="Mayor"),CONCATENATE("R8C",'Mapa de Riesgos'!$O$56),"")</f>
        <v/>
      </c>
      <c r="AC13" s="51" t="str">
        <f>IF(AND('Mapa de Riesgos'!$Y$57="Muy Alta",'Mapa de Riesgos'!$AA$57="Mayor"),CONCATENATE("R8C",'Mapa de Riesgos'!$O$57),"")</f>
        <v/>
      </c>
      <c r="AD13" s="51" t="str">
        <f>IF(AND('Mapa de Riesgos'!$Y$58="Muy Alta",'Mapa de Riesgos'!$AA$58="Mayor"),CONCATENATE("R8C",'Mapa de Riesgos'!$O$58),"")</f>
        <v/>
      </c>
      <c r="AE13" s="51" t="str">
        <f>IF(AND('Mapa de Riesgos'!$Y$59="Muy Alta",'Mapa de Riesgos'!$AA$59="Mayor"),CONCATENATE("R8C",'Mapa de Riesgos'!$O$59),"")</f>
        <v/>
      </c>
      <c r="AF13" s="51" t="str">
        <f>IF(AND('Mapa de Riesgos'!$Y$60="Muy Alta",'Mapa de Riesgos'!$AA$60="Mayor"),CONCATENATE("R8C",'Mapa de Riesgos'!$O$60),"")</f>
        <v/>
      </c>
      <c r="AG13" s="52" t="str">
        <f>IF(AND('Mapa de Riesgos'!$Y$61="Muy Alta",'Mapa de Riesgos'!$AA$61="Mayor"),CONCATENATE("R8C",'Mapa de Riesgos'!$O$61),"")</f>
        <v/>
      </c>
      <c r="AH13" s="53" t="str">
        <f>IF(AND('Mapa de Riesgos'!$Y$56="Muy Alta",'Mapa de Riesgos'!$AA$56="Catastrófico"),CONCATENATE("R8C",'Mapa de Riesgos'!$O$56),"")</f>
        <v/>
      </c>
      <c r="AI13" s="54" t="str">
        <f>IF(AND('Mapa de Riesgos'!$Y$57="Muy Alta",'Mapa de Riesgos'!$AA$57="Catastrófico"),CONCATENATE("R8C",'Mapa de Riesgos'!$O$57),"")</f>
        <v/>
      </c>
      <c r="AJ13" s="54" t="str">
        <f>IF(AND('Mapa de Riesgos'!$Y$58="Muy Alta",'Mapa de Riesgos'!$AA$58="Catastrófico"),CONCATENATE("R8C",'Mapa de Riesgos'!$O$58),"")</f>
        <v/>
      </c>
      <c r="AK13" s="54" t="str">
        <f>IF(AND('Mapa de Riesgos'!$Y$59="Muy Alta",'Mapa de Riesgos'!$AA$59="Catastrófico"),CONCATENATE("R8C",'Mapa de Riesgos'!$O$59),"")</f>
        <v/>
      </c>
      <c r="AL13" s="54" t="str">
        <f>IF(AND('Mapa de Riesgos'!$Y$60="Muy Alta",'Mapa de Riesgos'!$AA$60="Catastrófico"),CONCATENATE("R8C",'Mapa de Riesgos'!$O$60),"")</f>
        <v/>
      </c>
      <c r="AM13" s="55" t="str">
        <f>IF(AND('Mapa de Riesgos'!$Y$61="Muy Alta",'Mapa de Riesgos'!$AA$61="Catastrófico"),CONCATENATE("R8C",'Mapa de Riesgos'!$O$61),"")</f>
        <v/>
      </c>
      <c r="AN13" s="81"/>
      <c r="AO13" s="554"/>
      <c r="AP13" s="555"/>
      <c r="AQ13" s="555"/>
      <c r="AR13" s="555"/>
      <c r="AS13" s="555"/>
      <c r="AT13" s="556"/>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c r="A14" s="81"/>
      <c r="B14" s="449"/>
      <c r="C14" s="449"/>
      <c r="D14" s="450"/>
      <c r="E14" s="548"/>
      <c r="F14" s="547"/>
      <c r="G14" s="547"/>
      <c r="H14" s="547"/>
      <c r="I14" s="563"/>
      <c r="J14" s="50" t="str">
        <f>IF(AND('Mapa de Riesgos'!$Y$62="Muy Alta",'Mapa de Riesgos'!$AA$62="Leve"),CONCATENATE("R9C",'Mapa de Riesgos'!$O$62),"")</f>
        <v/>
      </c>
      <c r="K14" s="51" t="str">
        <f>IF(AND('Mapa de Riesgos'!$Y$63="Muy Alta",'Mapa de Riesgos'!$AA$63="Leve"),CONCATENATE("R9C",'Mapa de Riesgos'!$O$63),"")</f>
        <v/>
      </c>
      <c r="L14" s="51" t="str">
        <f>IF(AND('Mapa de Riesgos'!$Y$64="Muy Alta",'Mapa de Riesgos'!$AA$64="Leve"),CONCATENATE("R9C",'Mapa de Riesgos'!$O$64),"")</f>
        <v/>
      </c>
      <c r="M14" s="51" t="str">
        <f>IF(AND('Mapa de Riesgos'!$Y$65="Muy Alta",'Mapa de Riesgos'!$AA$65="Leve"),CONCATENATE("R9C",'Mapa de Riesgos'!$O$65),"")</f>
        <v/>
      </c>
      <c r="N14" s="51" t="str">
        <f>IF(AND('Mapa de Riesgos'!$Y$66="Muy Alta",'Mapa de Riesgos'!$AA$66="Leve"),CONCATENATE("R9C",'Mapa de Riesgos'!$O$66),"")</f>
        <v/>
      </c>
      <c r="O14" s="52" t="str">
        <f>IF(AND('Mapa de Riesgos'!$Y$67="Muy Alta",'Mapa de Riesgos'!$AA$67="Leve"),CONCATENATE("R9C",'Mapa de Riesgos'!$O$67),"")</f>
        <v/>
      </c>
      <c r="P14" s="50" t="str">
        <f>IF(AND('Mapa de Riesgos'!$Y$62="Muy Alta",'Mapa de Riesgos'!$AA$62="Menor"),CONCATENATE("R9C",'Mapa de Riesgos'!$O$62),"")</f>
        <v/>
      </c>
      <c r="Q14" s="51" t="str">
        <f>IF(AND('Mapa de Riesgos'!$Y$63="Muy Alta",'Mapa de Riesgos'!$AA$63="Menor"),CONCATENATE("R9C",'Mapa de Riesgos'!$O$63),"")</f>
        <v/>
      </c>
      <c r="R14" s="51" t="str">
        <f>IF(AND('Mapa de Riesgos'!$Y$64="Muy Alta",'Mapa de Riesgos'!$AA$64="Menor"),CONCATENATE("R9C",'Mapa de Riesgos'!$O$64),"")</f>
        <v/>
      </c>
      <c r="S14" s="51" t="str">
        <f>IF(AND('Mapa de Riesgos'!$Y$65="Muy Alta",'Mapa de Riesgos'!$AA$65="Menor"),CONCATENATE("R9C",'Mapa de Riesgos'!$O$65),"")</f>
        <v/>
      </c>
      <c r="T14" s="51" t="str">
        <f>IF(AND('Mapa de Riesgos'!$Y$66="Muy Alta",'Mapa de Riesgos'!$AA$66="Menor"),CONCATENATE("R9C",'Mapa de Riesgos'!$O$66),"")</f>
        <v/>
      </c>
      <c r="U14" s="52" t="str">
        <f>IF(AND('Mapa de Riesgos'!$Y$67="Muy Alta",'Mapa de Riesgos'!$AA$67="Menor"),CONCATENATE("R9C",'Mapa de Riesgos'!$O$67),"")</f>
        <v/>
      </c>
      <c r="V14" s="50" t="str">
        <f>IF(AND('Mapa de Riesgos'!$Y$62="Muy Alta",'Mapa de Riesgos'!$AA$62="Moderado"),CONCATENATE("R9C",'Mapa de Riesgos'!$O$62),"")</f>
        <v/>
      </c>
      <c r="W14" s="51" t="str">
        <f>IF(AND('Mapa de Riesgos'!$Y$63="Muy Alta",'Mapa de Riesgos'!$AA$63="Moderado"),CONCATENATE("R9C",'Mapa de Riesgos'!$O$63),"")</f>
        <v/>
      </c>
      <c r="X14" s="51" t="str">
        <f>IF(AND('Mapa de Riesgos'!$Y$64="Muy Alta",'Mapa de Riesgos'!$AA$64="Moderado"),CONCATENATE("R9C",'Mapa de Riesgos'!$O$64),"")</f>
        <v/>
      </c>
      <c r="Y14" s="51" t="str">
        <f>IF(AND('Mapa de Riesgos'!$Y$65="Muy Alta",'Mapa de Riesgos'!$AA$65="Moderado"),CONCATENATE("R9C",'Mapa de Riesgos'!$O$65),"")</f>
        <v/>
      </c>
      <c r="Z14" s="51" t="str">
        <f>IF(AND('Mapa de Riesgos'!$Y$66="Muy Alta",'Mapa de Riesgos'!$AA$66="Moderado"),CONCATENATE("R9C",'Mapa de Riesgos'!$O$66),"")</f>
        <v/>
      </c>
      <c r="AA14" s="52" t="str">
        <f>IF(AND('Mapa de Riesgos'!$Y$67="Muy Alta",'Mapa de Riesgos'!$AA$67="Moderado"),CONCATENATE("R9C",'Mapa de Riesgos'!$O$67),"")</f>
        <v/>
      </c>
      <c r="AB14" s="50" t="str">
        <f>IF(AND('Mapa de Riesgos'!$Y$62="Muy Alta",'Mapa de Riesgos'!$AA$62="Mayor"),CONCATENATE("R9C",'Mapa de Riesgos'!$O$62),"")</f>
        <v/>
      </c>
      <c r="AC14" s="51" t="str">
        <f>IF(AND('Mapa de Riesgos'!$Y$63="Muy Alta",'Mapa de Riesgos'!$AA$63="Mayor"),CONCATENATE("R9C",'Mapa de Riesgos'!$O$63),"")</f>
        <v/>
      </c>
      <c r="AD14" s="51" t="str">
        <f>IF(AND('Mapa de Riesgos'!$Y$64="Muy Alta",'Mapa de Riesgos'!$AA$64="Mayor"),CONCATENATE("R9C",'Mapa de Riesgos'!$O$64),"")</f>
        <v/>
      </c>
      <c r="AE14" s="51" t="str">
        <f>IF(AND('Mapa de Riesgos'!$Y$65="Muy Alta",'Mapa de Riesgos'!$AA$65="Mayor"),CONCATENATE("R9C",'Mapa de Riesgos'!$O$65),"")</f>
        <v/>
      </c>
      <c r="AF14" s="51" t="str">
        <f>IF(AND('Mapa de Riesgos'!$Y$66="Muy Alta",'Mapa de Riesgos'!$AA$66="Mayor"),CONCATENATE("R9C",'Mapa de Riesgos'!$O$66),"")</f>
        <v/>
      </c>
      <c r="AG14" s="52" t="str">
        <f>IF(AND('Mapa de Riesgos'!$Y$67="Muy Alta",'Mapa de Riesgos'!$AA$67="Mayor"),CONCATENATE("R9C",'Mapa de Riesgos'!$O$67),"")</f>
        <v/>
      </c>
      <c r="AH14" s="53" t="str">
        <f>IF(AND('Mapa de Riesgos'!$Y$62="Muy Alta",'Mapa de Riesgos'!$AA$62="Catastrófico"),CONCATENATE("R9C",'Mapa de Riesgos'!$O$62),"")</f>
        <v/>
      </c>
      <c r="AI14" s="54" t="str">
        <f>IF(AND('Mapa de Riesgos'!$Y$63="Muy Alta",'Mapa de Riesgos'!$AA$63="Catastrófico"),CONCATENATE("R9C",'Mapa de Riesgos'!$O$63),"")</f>
        <v/>
      </c>
      <c r="AJ14" s="54" t="str">
        <f>IF(AND('Mapa de Riesgos'!$Y$64="Muy Alta",'Mapa de Riesgos'!$AA$64="Catastrófico"),CONCATENATE("R9C",'Mapa de Riesgos'!$O$64),"")</f>
        <v/>
      </c>
      <c r="AK14" s="54" t="str">
        <f>IF(AND('Mapa de Riesgos'!$Y$65="Muy Alta",'Mapa de Riesgos'!$AA$65="Catastrófico"),CONCATENATE("R9C",'Mapa de Riesgos'!$O$65),"")</f>
        <v/>
      </c>
      <c r="AL14" s="54" t="str">
        <f>IF(AND('Mapa de Riesgos'!$Y$66="Muy Alta",'Mapa de Riesgos'!$AA$66="Catastrófico"),CONCATENATE("R9C",'Mapa de Riesgos'!$O$66),"")</f>
        <v/>
      </c>
      <c r="AM14" s="55" t="str">
        <f>IF(AND('Mapa de Riesgos'!$Y$67="Muy Alta",'Mapa de Riesgos'!$AA$67="Catastrófico"),CONCATENATE("R9C",'Mapa de Riesgos'!$O$67),"")</f>
        <v/>
      </c>
      <c r="AN14" s="81"/>
      <c r="AO14" s="554"/>
      <c r="AP14" s="555"/>
      <c r="AQ14" s="555"/>
      <c r="AR14" s="555"/>
      <c r="AS14" s="555"/>
      <c r="AT14" s="556"/>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c r="A15" s="81"/>
      <c r="B15" s="449"/>
      <c r="C15" s="449"/>
      <c r="D15" s="450"/>
      <c r="E15" s="549"/>
      <c r="F15" s="550"/>
      <c r="G15" s="550"/>
      <c r="H15" s="550"/>
      <c r="I15" s="564"/>
      <c r="J15" s="56" t="str">
        <f>IF(AND('Mapa de Riesgos'!$Y$68="Muy Alta",'Mapa de Riesgos'!$AA$68="Leve"),CONCATENATE("R10C",'Mapa de Riesgos'!$O$68),"")</f>
        <v/>
      </c>
      <c r="K15" s="57" t="str">
        <f>IF(AND('Mapa de Riesgos'!$Y$69="Muy Alta",'Mapa de Riesgos'!$AA$69="Leve"),CONCATENATE("R10C",'Mapa de Riesgos'!$O$69),"")</f>
        <v/>
      </c>
      <c r="L15" s="57" t="str">
        <f>IF(AND('Mapa de Riesgos'!$Y$70="Muy Alta",'Mapa de Riesgos'!$AA$70="Leve"),CONCATENATE("R10C",'Mapa de Riesgos'!$O$70),"")</f>
        <v/>
      </c>
      <c r="M15" s="57" t="str">
        <f>IF(AND('Mapa de Riesgos'!$Y$71="Muy Alta",'Mapa de Riesgos'!$AA$71="Leve"),CONCATENATE("R10C",'Mapa de Riesgos'!$O$71),"")</f>
        <v/>
      </c>
      <c r="N15" s="57" t="str">
        <f>IF(AND('Mapa de Riesgos'!$Y$72="Muy Alta",'Mapa de Riesgos'!$AA$72="Leve"),CONCATENATE("R10C",'Mapa de Riesgos'!$O$72),"")</f>
        <v/>
      </c>
      <c r="O15" s="58" t="str">
        <f>IF(AND('Mapa de Riesgos'!$Y$73="Muy Alta",'Mapa de Riesgos'!$AA$73="Leve"),CONCATENATE("R10C",'Mapa de Riesgos'!$O$73),"")</f>
        <v/>
      </c>
      <c r="P15" s="50" t="str">
        <f>IF(AND('Mapa de Riesgos'!$Y$68="Muy Alta",'Mapa de Riesgos'!$AA$68="Menor"),CONCATENATE("R10C",'Mapa de Riesgos'!$O$68),"")</f>
        <v/>
      </c>
      <c r="Q15" s="51" t="str">
        <f>IF(AND('Mapa de Riesgos'!$Y$69="Muy Alta",'Mapa de Riesgos'!$AA$69="Menor"),CONCATENATE("R10C",'Mapa de Riesgos'!$O$69),"")</f>
        <v/>
      </c>
      <c r="R15" s="51" t="str">
        <f>IF(AND('Mapa de Riesgos'!$Y$70="Muy Alta",'Mapa de Riesgos'!$AA$70="Menor"),CONCATENATE("R10C",'Mapa de Riesgos'!$O$70),"")</f>
        <v/>
      </c>
      <c r="S15" s="51" t="str">
        <f>IF(AND('Mapa de Riesgos'!$Y$71="Muy Alta",'Mapa de Riesgos'!$AA$71="Menor"),CONCATENATE("R10C",'Mapa de Riesgos'!$O$71),"")</f>
        <v/>
      </c>
      <c r="T15" s="51" t="str">
        <f>IF(AND('Mapa de Riesgos'!$Y$72="Muy Alta",'Mapa de Riesgos'!$AA$72="Menor"),CONCATENATE("R10C",'Mapa de Riesgos'!$O$72),"")</f>
        <v/>
      </c>
      <c r="U15" s="52" t="str">
        <f>IF(AND('Mapa de Riesgos'!$Y$73="Muy Alta",'Mapa de Riesgos'!$AA$73="Menor"),CONCATENATE("R10C",'Mapa de Riesgos'!$O$73),"")</f>
        <v/>
      </c>
      <c r="V15" s="56" t="str">
        <f>IF(AND('Mapa de Riesgos'!$Y$68="Muy Alta",'Mapa de Riesgos'!$AA$68="Moderado"),CONCATENATE("R10C",'Mapa de Riesgos'!$O$68),"")</f>
        <v/>
      </c>
      <c r="W15" s="57" t="str">
        <f>IF(AND('Mapa de Riesgos'!$Y$69="Muy Alta",'Mapa de Riesgos'!$AA$69="Moderado"),CONCATENATE("R10C",'Mapa de Riesgos'!$O$69),"")</f>
        <v/>
      </c>
      <c r="X15" s="57" t="str">
        <f>IF(AND('Mapa de Riesgos'!$Y$70="Muy Alta",'Mapa de Riesgos'!$AA$70="Moderado"),CONCATENATE("R10C",'Mapa de Riesgos'!$O$70),"")</f>
        <v/>
      </c>
      <c r="Y15" s="57" t="str">
        <f>IF(AND('Mapa de Riesgos'!$Y$71="Muy Alta",'Mapa de Riesgos'!$AA$71="Moderado"),CONCATENATE("R10C",'Mapa de Riesgos'!$O$71),"")</f>
        <v/>
      </c>
      <c r="Z15" s="57" t="str">
        <f>IF(AND('Mapa de Riesgos'!$Y$72="Muy Alta",'Mapa de Riesgos'!$AA$72="Moderado"),CONCATENATE("R10C",'Mapa de Riesgos'!$O$72),"")</f>
        <v/>
      </c>
      <c r="AA15" s="58" t="str">
        <f>IF(AND('Mapa de Riesgos'!$Y$73="Muy Alta",'Mapa de Riesgos'!$AA$73="Moderado"),CONCATENATE("R10C",'Mapa de Riesgos'!$O$73),"")</f>
        <v/>
      </c>
      <c r="AB15" s="50" t="str">
        <f>IF(AND('Mapa de Riesgos'!$Y$68="Muy Alta",'Mapa de Riesgos'!$AA$68="Mayor"),CONCATENATE("R10C",'Mapa de Riesgos'!$O$68),"")</f>
        <v/>
      </c>
      <c r="AC15" s="51" t="str">
        <f>IF(AND('Mapa de Riesgos'!$Y$69="Muy Alta",'Mapa de Riesgos'!$AA$69="Mayor"),CONCATENATE("R10C",'Mapa de Riesgos'!$O$69),"")</f>
        <v/>
      </c>
      <c r="AD15" s="51" t="str">
        <f>IF(AND('Mapa de Riesgos'!$Y$70="Muy Alta",'Mapa de Riesgos'!$AA$70="Mayor"),CONCATENATE("R10C",'Mapa de Riesgos'!$O$70),"")</f>
        <v/>
      </c>
      <c r="AE15" s="51" t="str">
        <f>IF(AND('Mapa de Riesgos'!$Y$71="Muy Alta",'Mapa de Riesgos'!$AA$71="Mayor"),CONCATENATE("R10C",'Mapa de Riesgos'!$O$71),"")</f>
        <v/>
      </c>
      <c r="AF15" s="51" t="str">
        <f>IF(AND('Mapa de Riesgos'!$Y$72="Muy Alta",'Mapa de Riesgos'!$AA$72="Mayor"),CONCATENATE("R10C",'Mapa de Riesgos'!$O$72),"")</f>
        <v/>
      </c>
      <c r="AG15" s="52" t="str">
        <f>IF(AND('Mapa de Riesgos'!$Y$73="Muy Alta",'Mapa de Riesgos'!$AA$73="Mayor"),CONCATENATE("R10C",'Mapa de Riesgos'!$O$73),"")</f>
        <v/>
      </c>
      <c r="AH15" s="59" t="str">
        <f>IF(AND('Mapa de Riesgos'!$Y$68="Muy Alta",'Mapa de Riesgos'!$AA$68="Catastrófico"),CONCATENATE("R10C",'Mapa de Riesgos'!$O$68),"")</f>
        <v/>
      </c>
      <c r="AI15" s="60" t="str">
        <f>IF(AND('Mapa de Riesgos'!$Y$69="Muy Alta",'Mapa de Riesgos'!$AA$69="Catastrófico"),CONCATENATE("R10C",'Mapa de Riesgos'!$O$69),"")</f>
        <v/>
      </c>
      <c r="AJ15" s="60" t="str">
        <f>IF(AND('Mapa de Riesgos'!$Y$70="Muy Alta",'Mapa de Riesgos'!$AA$70="Catastrófico"),CONCATENATE("R10C",'Mapa de Riesgos'!$O$70),"")</f>
        <v/>
      </c>
      <c r="AK15" s="60" t="str">
        <f>IF(AND('Mapa de Riesgos'!$Y$71="Muy Alta",'Mapa de Riesgos'!$AA$71="Catastrófico"),CONCATENATE("R10C",'Mapa de Riesgos'!$O$71),"")</f>
        <v/>
      </c>
      <c r="AL15" s="60" t="str">
        <f>IF(AND('Mapa de Riesgos'!$Y$72="Muy Alta",'Mapa de Riesgos'!$AA$72="Catastrófico"),CONCATENATE("R10C",'Mapa de Riesgos'!$O$72),"")</f>
        <v/>
      </c>
      <c r="AM15" s="61" t="str">
        <f>IF(AND('Mapa de Riesgos'!$Y$73="Muy Alta",'Mapa de Riesgos'!$AA$73="Catastrófico"),CONCATENATE("R10C",'Mapa de Riesgos'!$O$73),"")</f>
        <v/>
      </c>
      <c r="AN15" s="81"/>
      <c r="AO15" s="557"/>
      <c r="AP15" s="558"/>
      <c r="AQ15" s="558"/>
      <c r="AR15" s="558"/>
      <c r="AS15" s="558"/>
      <c r="AT15" s="559"/>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c r="A16" s="81"/>
      <c r="B16" s="449"/>
      <c r="C16" s="449"/>
      <c r="D16" s="450"/>
      <c r="E16" s="544" t="s">
        <v>237</v>
      </c>
      <c r="F16" s="545"/>
      <c r="G16" s="545"/>
      <c r="H16" s="545"/>
      <c r="I16" s="545"/>
      <c r="J16" s="62" t="str">
        <f>IF(AND('Mapa de Riesgos'!$Y$12="Alta",'Mapa de Riesgos'!$AA$12="Leve"),CONCATENATE("R1C",'Mapa de Riesgos'!$O$12),"")</f>
        <v/>
      </c>
      <c r="K16" s="63" t="str">
        <f>IF(AND('Mapa de Riesgos'!$Y$15="Alta",'Mapa de Riesgos'!$AA$15="Leve"),CONCATENATE("R1C",'Mapa de Riesgos'!$O$15),"")</f>
        <v/>
      </c>
      <c r="L16" s="63" t="str">
        <f>IF(AND('Mapa de Riesgos'!$Y$16="Alta",'Mapa de Riesgos'!$AA$16="Leve"),CONCATENATE("R1C",'Mapa de Riesgos'!$O$16),"")</f>
        <v/>
      </c>
      <c r="M16" s="63" t="str">
        <f>IF(AND('Mapa de Riesgos'!$Y$17="Alta",'Mapa de Riesgos'!$AA$17="Leve"),CONCATENATE("R1C",'Mapa de Riesgos'!$O$17),"")</f>
        <v/>
      </c>
      <c r="N16" s="63" t="str">
        <f>IF(AND('Mapa de Riesgos'!$Y$18="Alta",'Mapa de Riesgos'!$AA$18="Leve"),CONCATENATE("R1C",'Mapa de Riesgos'!$O$18),"")</f>
        <v/>
      </c>
      <c r="O16" s="64" t="str">
        <f>IF(AND('Mapa de Riesgos'!$Y$19="Alta",'Mapa de Riesgos'!$AA$19="Leve"),CONCATENATE("R1C",'Mapa de Riesgos'!$O$19),"")</f>
        <v/>
      </c>
      <c r="P16" s="62" t="str">
        <f>IF(AND('Mapa de Riesgos'!$Y$12="Alta",'Mapa de Riesgos'!$AA$12="Menor"),CONCATENATE("R1C",'Mapa de Riesgos'!$O$12),"")</f>
        <v/>
      </c>
      <c r="Q16" s="63" t="str">
        <f>IF(AND('Mapa de Riesgos'!$Y$15="Alta",'Mapa de Riesgos'!$AA$15="Menor"),CONCATENATE("R1C",'Mapa de Riesgos'!$O$15),"")</f>
        <v/>
      </c>
      <c r="R16" s="63" t="str">
        <f>IF(AND('Mapa de Riesgos'!$Y$16="Alta",'Mapa de Riesgos'!$AA$16="Menor"),CONCATENATE("R1C",'Mapa de Riesgos'!$O$16),"")</f>
        <v/>
      </c>
      <c r="S16" s="63" t="str">
        <f>IF(AND('Mapa de Riesgos'!$Y$17="Alta",'Mapa de Riesgos'!$AA$17="Menor"),CONCATENATE("R1C",'Mapa de Riesgos'!$O$17),"")</f>
        <v/>
      </c>
      <c r="T16" s="63" t="str">
        <f>IF(AND('Mapa de Riesgos'!$Y$18="Alta",'Mapa de Riesgos'!$AA$18="Menor"),CONCATENATE("R1C",'Mapa de Riesgos'!$O$18),"")</f>
        <v/>
      </c>
      <c r="U16" s="64" t="str">
        <f>IF(AND('Mapa de Riesgos'!$Y$19="Alta",'Mapa de Riesgos'!$AA$19="Menor"),CONCATENATE("R1C",'Mapa de Riesgos'!$O$19),"")</f>
        <v/>
      </c>
      <c r="V16" s="44" t="str">
        <f>IF(AND('Mapa de Riesgos'!$Y$12="Alta",'Mapa de Riesgos'!$AA$12="Moderado"),CONCATENATE("R1C",'Mapa de Riesgos'!$O$12),"")</f>
        <v/>
      </c>
      <c r="W16" s="45" t="str">
        <f>IF(AND('Mapa de Riesgos'!$Y$15="Alta",'Mapa de Riesgos'!$AA$15="Moderado"),CONCATENATE("R1C",'Mapa de Riesgos'!$O$15),"")</f>
        <v/>
      </c>
      <c r="X16" s="45" t="str">
        <f>IF(AND('Mapa de Riesgos'!$Y$16="Alta",'Mapa de Riesgos'!$AA$16="Moderado"),CONCATENATE("R1C",'Mapa de Riesgos'!$O$16),"")</f>
        <v/>
      </c>
      <c r="Y16" s="45" t="str">
        <f>IF(AND('Mapa de Riesgos'!$Y$17="Alta",'Mapa de Riesgos'!$AA$17="Moderado"),CONCATENATE("R1C",'Mapa de Riesgos'!$O$17),"")</f>
        <v/>
      </c>
      <c r="Z16" s="45" t="str">
        <f>IF(AND('Mapa de Riesgos'!$Y$18="Alta",'Mapa de Riesgos'!$AA$18="Moderado"),CONCATENATE("R1C",'Mapa de Riesgos'!$O$18),"")</f>
        <v/>
      </c>
      <c r="AA16" s="46" t="str">
        <f>IF(AND('Mapa de Riesgos'!$Y$19="Alta",'Mapa de Riesgos'!$AA$19="Moderado"),CONCATENATE("R1C",'Mapa de Riesgos'!$O$19),"")</f>
        <v/>
      </c>
      <c r="AB16" s="44" t="str">
        <f>IF(AND('Mapa de Riesgos'!$Y$12="Alta",'Mapa de Riesgos'!$AA$12="Mayor"),CONCATENATE("R1C",'Mapa de Riesgos'!$O$12),"")</f>
        <v/>
      </c>
      <c r="AC16" s="45" t="str">
        <f>IF(AND('Mapa de Riesgos'!$Y$15="Alta",'Mapa de Riesgos'!$AA$15="Mayor"),CONCATENATE("R1C",'Mapa de Riesgos'!$O$15),"")</f>
        <v/>
      </c>
      <c r="AD16" s="45" t="str">
        <f>IF(AND('Mapa de Riesgos'!$Y$16="Alta",'Mapa de Riesgos'!$AA$16="Mayor"),CONCATENATE("R1C",'Mapa de Riesgos'!$O$16),"")</f>
        <v/>
      </c>
      <c r="AE16" s="45" t="str">
        <f>IF(AND('Mapa de Riesgos'!$Y$17="Alta",'Mapa de Riesgos'!$AA$17="Mayor"),CONCATENATE("R1C",'Mapa de Riesgos'!$O$17),"")</f>
        <v/>
      </c>
      <c r="AF16" s="45" t="str">
        <f>IF(AND('Mapa de Riesgos'!$Y$18="Alta",'Mapa de Riesgos'!$AA$18="Mayor"),CONCATENATE("R1C",'Mapa de Riesgos'!$O$18),"")</f>
        <v/>
      </c>
      <c r="AG16" s="46" t="str">
        <f>IF(AND('Mapa de Riesgos'!$Y$19="Alta",'Mapa de Riesgos'!$AA$19="Mayor"),CONCATENATE("R1C",'Mapa de Riesgos'!$O$19),"")</f>
        <v/>
      </c>
      <c r="AH16" s="47" t="str">
        <f>IF(AND('Mapa de Riesgos'!$Y$12="Alta",'Mapa de Riesgos'!$AA$12="Catastrófico"),CONCATENATE("R1C",'Mapa de Riesgos'!$O$12),"")</f>
        <v/>
      </c>
      <c r="AI16" s="48" t="str">
        <f>IF(AND('Mapa de Riesgos'!$Y$15="Alta",'Mapa de Riesgos'!$AA$15="Catastrófico"),CONCATENATE("R1C",'Mapa de Riesgos'!$O$15),"")</f>
        <v/>
      </c>
      <c r="AJ16" s="48" t="str">
        <f>IF(AND('Mapa de Riesgos'!$Y$16="Alta",'Mapa de Riesgos'!$AA$16="Catastrófico"),CONCATENATE("R1C",'Mapa de Riesgos'!$O$16),"")</f>
        <v/>
      </c>
      <c r="AK16" s="48" t="str">
        <f>IF(AND('Mapa de Riesgos'!$Y$17="Alta",'Mapa de Riesgos'!$AA$17="Catastrófico"),CONCATENATE("R1C",'Mapa de Riesgos'!$O$17),"")</f>
        <v/>
      </c>
      <c r="AL16" s="48" t="str">
        <f>IF(AND('Mapa de Riesgos'!$Y$18="Alta",'Mapa de Riesgos'!$AA$18="Catastrófico"),CONCATENATE("R1C",'Mapa de Riesgos'!$O$18),"")</f>
        <v/>
      </c>
      <c r="AM16" s="49" t="str">
        <f>IF(AND('Mapa de Riesgos'!$Y$19="Alta",'Mapa de Riesgos'!$AA$19="Catastrófico"),CONCATENATE("R1C",'Mapa de Riesgos'!$O$19),"")</f>
        <v/>
      </c>
      <c r="AN16" s="81"/>
      <c r="AO16" s="535" t="s">
        <v>238</v>
      </c>
      <c r="AP16" s="536"/>
      <c r="AQ16" s="536"/>
      <c r="AR16" s="536"/>
      <c r="AS16" s="536"/>
      <c r="AT16" s="537"/>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c r="A17" s="81"/>
      <c r="B17" s="449"/>
      <c r="C17" s="449"/>
      <c r="D17" s="450"/>
      <c r="E17" s="546"/>
      <c r="F17" s="547"/>
      <c r="G17" s="547"/>
      <c r="H17" s="547"/>
      <c r="I17" s="547"/>
      <c r="J17" s="65" t="str">
        <f>IF(AND('Mapa de Riesgos'!$Y$20="Alta",'Mapa de Riesgos'!$AA$20="Leve"),CONCATENATE("R2C",'Mapa de Riesgos'!$O$20),"")</f>
        <v/>
      </c>
      <c r="K17" s="66" t="str">
        <f>IF(AND('Mapa de Riesgos'!$Y$21="Alta",'Mapa de Riesgos'!$AA$21="Leve"),CONCATENATE("R2C",'Mapa de Riesgos'!$O$21),"")</f>
        <v/>
      </c>
      <c r="L17" s="66" t="str">
        <f>IF(AND('Mapa de Riesgos'!$Y$22="Alta",'Mapa de Riesgos'!$AA$22="Leve"),CONCATENATE("R2C",'Mapa de Riesgos'!$O$22),"")</f>
        <v/>
      </c>
      <c r="M17" s="66" t="str">
        <f>IF(AND('Mapa de Riesgos'!$Y$23="Alta",'Mapa de Riesgos'!$AA$23="Leve"),CONCATENATE("R2C",'Mapa de Riesgos'!$O$23),"")</f>
        <v/>
      </c>
      <c r="N17" s="66" t="str">
        <f>IF(AND('Mapa de Riesgos'!$Y$24="Alta",'Mapa de Riesgos'!$AA$24="Leve"),CONCATENATE("R2C",'Mapa de Riesgos'!$O$24),"")</f>
        <v/>
      </c>
      <c r="O17" s="67" t="str">
        <f>IF(AND('Mapa de Riesgos'!$Y$25="Alta",'Mapa de Riesgos'!$AA$25="Leve"),CONCATENATE("R2C",'Mapa de Riesgos'!$O$25),"")</f>
        <v/>
      </c>
      <c r="P17" s="65" t="str">
        <f>IF(AND('Mapa de Riesgos'!$Y$20="Alta",'Mapa de Riesgos'!$AA$20="Menor"),CONCATENATE("R2C",'Mapa de Riesgos'!$O$20),"")</f>
        <v/>
      </c>
      <c r="Q17" s="66" t="str">
        <f>IF(AND('Mapa de Riesgos'!$Y$21="Alta",'Mapa de Riesgos'!$AA$21="Menor"),CONCATENATE("R2C",'Mapa de Riesgos'!$O$21),"")</f>
        <v/>
      </c>
      <c r="R17" s="66" t="str">
        <f>IF(AND('Mapa de Riesgos'!$Y$22="Alta",'Mapa de Riesgos'!$AA$22="Menor"),CONCATENATE("R2C",'Mapa de Riesgos'!$O$22),"")</f>
        <v/>
      </c>
      <c r="S17" s="66" t="str">
        <f>IF(AND('Mapa de Riesgos'!$Y$23="Alta",'Mapa de Riesgos'!$AA$23="Menor"),CONCATENATE("R2C",'Mapa de Riesgos'!$O$23),"")</f>
        <v/>
      </c>
      <c r="T17" s="66" t="str">
        <f>IF(AND('Mapa de Riesgos'!$Y$24="Alta",'Mapa de Riesgos'!$AA$24="Menor"),CONCATENATE("R2C",'Mapa de Riesgos'!$O$24),"")</f>
        <v/>
      </c>
      <c r="U17" s="67" t="str">
        <f>IF(AND('Mapa de Riesgos'!$Y$25="Alta",'Mapa de Riesgos'!$AA$25="Menor"),CONCATENATE("R2C",'Mapa de Riesgos'!$O$25),"")</f>
        <v/>
      </c>
      <c r="V17" s="50" t="str">
        <f>IF(AND('Mapa de Riesgos'!$Y$20="Alta",'Mapa de Riesgos'!$AA$20="Moderado"),CONCATENATE("R2C",'Mapa de Riesgos'!$O$20),"")</f>
        <v/>
      </c>
      <c r="W17" s="51" t="str">
        <f>IF(AND('Mapa de Riesgos'!$Y$21="Alta",'Mapa de Riesgos'!$AA$21="Moderado"),CONCATENATE("R2C",'Mapa de Riesgos'!$O$21),"")</f>
        <v/>
      </c>
      <c r="X17" s="51" t="str">
        <f>IF(AND('Mapa de Riesgos'!$Y$22="Alta",'Mapa de Riesgos'!$AA$22="Moderado"),CONCATENATE("R2C",'Mapa de Riesgos'!$O$22),"")</f>
        <v/>
      </c>
      <c r="Y17" s="51" t="str">
        <f>IF(AND('Mapa de Riesgos'!$Y$23="Alta",'Mapa de Riesgos'!$AA$23="Moderado"),CONCATENATE("R2C",'Mapa de Riesgos'!$O$23),"")</f>
        <v/>
      </c>
      <c r="Z17" s="51" t="str">
        <f>IF(AND('Mapa de Riesgos'!$Y$24="Alta",'Mapa de Riesgos'!$AA$24="Moderado"),CONCATENATE("R2C",'Mapa de Riesgos'!$O$24),"")</f>
        <v/>
      </c>
      <c r="AA17" s="52" t="str">
        <f>IF(AND('Mapa de Riesgos'!$Y$25="Alta",'Mapa de Riesgos'!$AA$25="Moderado"),CONCATENATE("R2C",'Mapa de Riesgos'!$O$25),"")</f>
        <v/>
      </c>
      <c r="AB17" s="50" t="str">
        <f>IF(AND('Mapa de Riesgos'!$Y$20="Alta",'Mapa de Riesgos'!$AA$20="Mayor"),CONCATENATE("R2C",'Mapa de Riesgos'!$O$20),"")</f>
        <v/>
      </c>
      <c r="AC17" s="51" t="str">
        <f>IF(AND('Mapa de Riesgos'!$Y$21="Alta",'Mapa de Riesgos'!$AA$21="Mayor"),CONCATENATE("R2C",'Mapa de Riesgos'!$O$21),"")</f>
        <v/>
      </c>
      <c r="AD17" s="51" t="str">
        <f>IF(AND('Mapa de Riesgos'!$Y$22="Alta",'Mapa de Riesgos'!$AA$22="Mayor"),CONCATENATE("R2C",'Mapa de Riesgos'!$O$22),"")</f>
        <v/>
      </c>
      <c r="AE17" s="51" t="str">
        <f>IF(AND('Mapa de Riesgos'!$Y$23="Alta",'Mapa de Riesgos'!$AA$23="Mayor"),CONCATENATE("R2C",'Mapa de Riesgos'!$O$23),"")</f>
        <v/>
      </c>
      <c r="AF17" s="51" t="str">
        <f>IF(AND('Mapa de Riesgos'!$Y$24="Alta",'Mapa de Riesgos'!$AA$24="Mayor"),CONCATENATE("R2C",'Mapa de Riesgos'!$O$24),"")</f>
        <v/>
      </c>
      <c r="AG17" s="52" t="str">
        <f>IF(AND('Mapa de Riesgos'!$Y$25="Alta",'Mapa de Riesgos'!$AA$25="Mayor"),CONCATENATE("R2C",'Mapa de Riesgos'!$O$25),"")</f>
        <v/>
      </c>
      <c r="AH17" s="53" t="str">
        <f>IF(AND('Mapa de Riesgos'!$Y$20="Alta",'Mapa de Riesgos'!$AA$20="Catastrófico"),CONCATENATE("R2C",'Mapa de Riesgos'!$O$20),"")</f>
        <v/>
      </c>
      <c r="AI17" s="54" t="str">
        <f>IF(AND('Mapa de Riesgos'!$Y$21="Alta",'Mapa de Riesgos'!$AA$21="Catastrófico"),CONCATENATE("R2C",'Mapa de Riesgos'!$O$21),"")</f>
        <v/>
      </c>
      <c r="AJ17" s="54" t="str">
        <f>IF(AND('Mapa de Riesgos'!$Y$22="Alta",'Mapa de Riesgos'!$AA$22="Catastrófico"),CONCATENATE("R2C",'Mapa de Riesgos'!$O$22),"")</f>
        <v/>
      </c>
      <c r="AK17" s="54" t="str">
        <f>IF(AND('Mapa de Riesgos'!$Y$23="Alta",'Mapa de Riesgos'!$AA$23="Catastrófico"),CONCATENATE("R2C",'Mapa de Riesgos'!$O$23),"")</f>
        <v/>
      </c>
      <c r="AL17" s="54" t="str">
        <f>IF(AND('Mapa de Riesgos'!$Y$24="Alta",'Mapa de Riesgos'!$AA$24="Catastrófico"),CONCATENATE("R2C",'Mapa de Riesgos'!$O$24),"")</f>
        <v/>
      </c>
      <c r="AM17" s="55" t="str">
        <f>IF(AND('Mapa de Riesgos'!$Y$25="Alta",'Mapa de Riesgos'!$AA$25="Catastrófico"),CONCATENATE("R2C",'Mapa de Riesgos'!$O$25),"")</f>
        <v/>
      </c>
      <c r="AN17" s="81"/>
      <c r="AO17" s="538"/>
      <c r="AP17" s="539"/>
      <c r="AQ17" s="539"/>
      <c r="AR17" s="539"/>
      <c r="AS17" s="539"/>
      <c r="AT17" s="540"/>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c r="A18" s="81"/>
      <c r="B18" s="449"/>
      <c r="C18" s="449"/>
      <c r="D18" s="450"/>
      <c r="E18" s="548"/>
      <c r="F18" s="547"/>
      <c r="G18" s="547"/>
      <c r="H18" s="547"/>
      <c r="I18" s="547"/>
      <c r="J18" s="65" t="str">
        <f>IF(AND('Mapa de Riesgos'!$Y$26="Alta",'Mapa de Riesgos'!$AA$26="Leve"),CONCATENATE("R3C",'Mapa de Riesgos'!$O$26),"")</f>
        <v/>
      </c>
      <c r="K18" s="66" t="str">
        <f>IF(AND('Mapa de Riesgos'!$Y$27="Alta",'Mapa de Riesgos'!$AA$27="Leve"),CONCATENATE("R3C",'Mapa de Riesgos'!$O$27),"")</f>
        <v/>
      </c>
      <c r="L18" s="66" t="str">
        <f>IF(AND('Mapa de Riesgos'!$Y$28="Alta",'Mapa de Riesgos'!$AA$28="Leve"),CONCATENATE("R3C",'Mapa de Riesgos'!$O$28),"")</f>
        <v/>
      </c>
      <c r="M18" s="66" t="str">
        <f>IF(AND('Mapa de Riesgos'!$Y$29="Alta",'Mapa de Riesgos'!$AA$29="Leve"),CONCATENATE("R3C",'Mapa de Riesgos'!$O$29),"")</f>
        <v/>
      </c>
      <c r="N18" s="66" t="str">
        <f>IF(AND('Mapa de Riesgos'!$Y$30="Alta",'Mapa de Riesgos'!$AA$30="Leve"),CONCATENATE("R3C",'Mapa de Riesgos'!$O$30),"")</f>
        <v/>
      </c>
      <c r="O18" s="67" t="str">
        <f>IF(AND('Mapa de Riesgos'!$Y$31="Alta",'Mapa de Riesgos'!$AA$31="Leve"),CONCATENATE("R3C",'Mapa de Riesgos'!$O$31),"")</f>
        <v/>
      </c>
      <c r="P18" s="65" t="str">
        <f>IF(AND('Mapa de Riesgos'!$Y$26="Alta",'Mapa de Riesgos'!$AA$26="Menor"),CONCATENATE("R3C",'Mapa de Riesgos'!$O$26),"")</f>
        <v/>
      </c>
      <c r="Q18" s="66" t="str">
        <f>IF(AND('Mapa de Riesgos'!$Y$27="Alta",'Mapa de Riesgos'!$AA$27="Menor"),CONCATENATE("R3C",'Mapa de Riesgos'!$O$27),"")</f>
        <v/>
      </c>
      <c r="R18" s="66" t="str">
        <f>IF(AND('Mapa de Riesgos'!$Y$28="Alta",'Mapa de Riesgos'!$AA$28="Menor"),CONCATENATE("R3C",'Mapa de Riesgos'!$O$28),"")</f>
        <v/>
      </c>
      <c r="S18" s="66" t="str">
        <f>IF(AND('Mapa de Riesgos'!$Y$29="Alta",'Mapa de Riesgos'!$AA$29="Menor"),CONCATENATE("R3C",'Mapa de Riesgos'!$O$29),"")</f>
        <v/>
      </c>
      <c r="T18" s="66" t="str">
        <f>IF(AND('Mapa de Riesgos'!$Y$30="Alta",'Mapa de Riesgos'!$AA$30="Menor"),CONCATENATE("R3C",'Mapa de Riesgos'!$O$30),"")</f>
        <v/>
      </c>
      <c r="U18" s="67" t="str">
        <f>IF(AND('Mapa de Riesgos'!$Y$31="Alta",'Mapa de Riesgos'!$AA$31="Menor"),CONCATENATE("R3C",'Mapa de Riesgos'!$O$31),"")</f>
        <v/>
      </c>
      <c r="V18" s="50" t="str">
        <f>IF(AND('Mapa de Riesgos'!$Y$26="Alta",'Mapa de Riesgos'!$AA$26="Moderado"),CONCATENATE("R3C",'Mapa de Riesgos'!$O$26),"")</f>
        <v/>
      </c>
      <c r="W18" s="51" t="str">
        <f>IF(AND('Mapa de Riesgos'!$Y$27="Alta",'Mapa de Riesgos'!$AA$27="Moderado"),CONCATENATE("R3C",'Mapa de Riesgos'!$O$27),"")</f>
        <v/>
      </c>
      <c r="X18" s="51" t="str">
        <f>IF(AND('Mapa de Riesgos'!$Y$28="Alta",'Mapa de Riesgos'!$AA$28="Moderado"),CONCATENATE("R3C",'Mapa de Riesgos'!$O$28),"")</f>
        <v/>
      </c>
      <c r="Y18" s="51" t="str">
        <f>IF(AND('Mapa de Riesgos'!$Y$29="Alta",'Mapa de Riesgos'!$AA$29="Moderado"),CONCATENATE("R3C",'Mapa de Riesgos'!$O$29),"")</f>
        <v/>
      </c>
      <c r="Z18" s="51" t="str">
        <f>IF(AND('Mapa de Riesgos'!$Y$30="Alta",'Mapa de Riesgos'!$AA$30="Moderado"),CONCATENATE("R3C",'Mapa de Riesgos'!$O$30),"")</f>
        <v/>
      </c>
      <c r="AA18" s="52" t="str">
        <f>IF(AND('Mapa de Riesgos'!$Y$31="Alta",'Mapa de Riesgos'!$AA$31="Moderado"),CONCATENATE("R3C",'Mapa de Riesgos'!$O$31),"")</f>
        <v/>
      </c>
      <c r="AB18" s="50" t="str">
        <f>IF(AND('Mapa de Riesgos'!$Y$26="Alta",'Mapa de Riesgos'!$AA$26="Mayor"),CONCATENATE("R3C",'Mapa de Riesgos'!$O$26),"")</f>
        <v/>
      </c>
      <c r="AC18" s="51" t="str">
        <f>IF(AND('Mapa de Riesgos'!$Y$27="Alta",'Mapa de Riesgos'!$AA$27="Mayor"),CONCATENATE("R3C",'Mapa de Riesgos'!$O$27),"")</f>
        <v/>
      </c>
      <c r="AD18" s="51" t="str">
        <f>IF(AND('Mapa de Riesgos'!$Y$28="Alta",'Mapa de Riesgos'!$AA$28="Mayor"),CONCATENATE("R3C",'Mapa de Riesgos'!$O$28),"")</f>
        <v/>
      </c>
      <c r="AE18" s="51" t="str">
        <f>IF(AND('Mapa de Riesgos'!$Y$29="Alta",'Mapa de Riesgos'!$AA$29="Mayor"),CONCATENATE("R3C",'Mapa de Riesgos'!$O$29),"")</f>
        <v/>
      </c>
      <c r="AF18" s="51" t="str">
        <f>IF(AND('Mapa de Riesgos'!$Y$30="Alta",'Mapa de Riesgos'!$AA$30="Mayor"),CONCATENATE("R3C",'Mapa de Riesgos'!$O$30),"")</f>
        <v/>
      </c>
      <c r="AG18" s="52" t="str">
        <f>IF(AND('Mapa de Riesgos'!$Y$31="Alta",'Mapa de Riesgos'!$AA$31="Mayor"),CONCATENATE("R3C",'Mapa de Riesgos'!$O$31),"")</f>
        <v/>
      </c>
      <c r="AH18" s="53" t="str">
        <f>IF(AND('Mapa de Riesgos'!$Y$26="Alta",'Mapa de Riesgos'!$AA$26="Catastrófico"),CONCATENATE("R3C",'Mapa de Riesgos'!$O$26),"")</f>
        <v/>
      </c>
      <c r="AI18" s="54" t="str">
        <f>IF(AND('Mapa de Riesgos'!$Y$27="Alta",'Mapa de Riesgos'!$AA$27="Catastrófico"),CONCATENATE("R3C",'Mapa de Riesgos'!$O$27),"")</f>
        <v/>
      </c>
      <c r="AJ18" s="54" t="str">
        <f>IF(AND('Mapa de Riesgos'!$Y$28="Alta",'Mapa de Riesgos'!$AA$28="Catastrófico"),CONCATENATE("R3C",'Mapa de Riesgos'!$O$28),"")</f>
        <v/>
      </c>
      <c r="AK18" s="54" t="str">
        <f>IF(AND('Mapa de Riesgos'!$Y$29="Alta",'Mapa de Riesgos'!$AA$29="Catastrófico"),CONCATENATE("R3C",'Mapa de Riesgos'!$O$29),"")</f>
        <v/>
      </c>
      <c r="AL18" s="54" t="str">
        <f>IF(AND('Mapa de Riesgos'!$Y$30="Alta",'Mapa de Riesgos'!$AA$30="Catastrófico"),CONCATENATE("R3C",'Mapa de Riesgos'!$O$30),"")</f>
        <v/>
      </c>
      <c r="AM18" s="55" t="str">
        <f>IF(AND('Mapa de Riesgos'!$Y$31="Alta",'Mapa de Riesgos'!$AA$31="Catastrófico"),CONCATENATE("R3C",'Mapa de Riesgos'!$O$31),"")</f>
        <v/>
      </c>
      <c r="AN18" s="81"/>
      <c r="AO18" s="538"/>
      <c r="AP18" s="539"/>
      <c r="AQ18" s="539"/>
      <c r="AR18" s="539"/>
      <c r="AS18" s="539"/>
      <c r="AT18" s="540"/>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c r="A19" s="81"/>
      <c r="B19" s="449"/>
      <c r="C19" s="449"/>
      <c r="D19" s="450"/>
      <c r="E19" s="548"/>
      <c r="F19" s="547"/>
      <c r="G19" s="547"/>
      <c r="H19" s="547"/>
      <c r="I19" s="547"/>
      <c r="J19" s="65" t="str">
        <f>IF(AND('Mapa de Riesgos'!$Y$32="Alta",'Mapa de Riesgos'!$AA$32="Leve"),CONCATENATE("R4C",'Mapa de Riesgos'!$O$32),"")</f>
        <v/>
      </c>
      <c r="K19" s="66" t="str">
        <f>IF(AND('Mapa de Riesgos'!$Y$33="Alta",'Mapa de Riesgos'!$AA$33="Leve"),CONCATENATE("R4C",'Mapa de Riesgos'!$O$33),"")</f>
        <v/>
      </c>
      <c r="L19" s="66" t="str">
        <f>IF(AND('Mapa de Riesgos'!$Y$34="Alta",'Mapa de Riesgos'!$AA$34="Leve"),CONCATENATE("R4C",'Mapa de Riesgos'!$O$34),"")</f>
        <v/>
      </c>
      <c r="M19" s="66" t="str">
        <f>IF(AND('Mapa de Riesgos'!$Y$35="Alta",'Mapa de Riesgos'!$AA$35="Leve"),CONCATENATE("R4C",'Mapa de Riesgos'!$O$35),"")</f>
        <v/>
      </c>
      <c r="N19" s="66" t="str">
        <f>IF(AND('Mapa de Riesgos'!$Y$36="Alta",'Mapa de Riesgos'!$AA$36="Leve"),CONCATENATE("R4C",'Mapa de Riesgos'!$O$36),"")</f>
        <v/>
      </c>
      <c r="O19" s="67" t="str">
        <f>IF(AND('Mapa de Riesgos'!$Y$37="Alta",'Mapa de Riesgos'!$AA$37="Leve"),CONCATENATE("R4C",'Mapa de Riesgos'!$O$37),"")</f>
        <v/>
      </c>
      <c r="P19" s="65" t="str">
        <f>IF(AND('Mapa de Riesgos'!$Y$32="Alta",'Mapa de Riesgos'!$AA$32="Menor"),CONCATENATE("R4C",'Mapa de Riesgos'!$O$32),"")</f>
        <v/>
      </c>
      <c r="Q19" s="66" t="str">
        <f>IF(AND('Mapa de Riesgos'!$Y$33="Alta",'Mapa de Riesgos'!$AA$33="Menor"),CONCATENATE("R4C",'Mapa de Riesgos'!$O$33),"")</f>
        <v/>
      </c>
      <c r="R19" s="66" t="str">
        <f>IF(AND('Mapa de Riesgos'!$Y$34="Alta",'Mapa de Riesgos'!$AA$34="Menor"),CONCATENATE("R4C",'Mapa de Riesgos'!$O$34),"")</f>
        <v/>
      </c>
      <c r="S19" s="66" t="str">
        <f>IF(AND('Mapa de Riesgos'!$Y$35="Alta",'Mapa de Riesgos'!$AA$35="Menor"),CONCATENATE("R4C",'Mapa de Riesgos'!$O$35),"")</f>
        <v/>
      </c>
      <c r="T19" s="66" t="str">
        <f>IF(AND('Mapa de Riesgos'!$Y$36="Alta",'Mapa de Riesgos'!$AA$36="Menor"),CONCATENATE("R4C",'Mapa de Riesgos'!$O$36),"")</f>
        <v/>
      </c>
      <c r="U19" s="67" t="str">
        <f>IF(AND('Mapa de Riesgos'!$Y$37="Alta",'Mapa de Riesgos'!$AA$37="Menor"),CONCATENATE("R4C",'Mapa de Riesgos'!$O$37),"")</f>
        <v/>
      </c>
      <c r="V19" s="50" t="str">
        <f>IF(AND('Mapa de Riesgos'!$Y$32="Alta",'Mapa de Riesgos'!$AA$32="Moderado"),CONCATENATE("R4C",'Mapa de Riesgos'!$O$32),"")</f>
        <v/>
      </c>
      <c r="W19" s="51" t="str">
        <f>IF(AND('Mapa de Riesgos'!$Y$33="Alta",'Mapa de Riesgos'!$AA$33="Moderado"),CONCATENATE("R4C",'Mapa de Riesgos'!$O$33),"")</f>
        <v/>
      </c>
      <c r="X19" s="51" t="str">
        <f>IF(AND('Mapa de Riesgos'!$Y$34="Alta",'Mapa de Riesgos'!$AA$34="Moderado"),CONCATENATE("R4C",'Mapa de Riesgos'!$O$34),"")</f>
        <v/>
      </c>
      <c r="Y19" s="51" t="str">
        <f>IF(AND('Mapa de Riesgos'!$Y$35="Alta",'Mapa de Riesgos'!$AA$35="Moderado"),CONCATENATE("R4C",'Mapa de Riesgos'!$O$35),"")</f>
        <v/>
      </c>
      <c r="Z19" s="51" t="str">
        <f>IF(AND('Mapa de Riesgos'!$Y$36="Alta",'Mapa de Riesgos'!$AA$36="Moderado"),CONCATENATE("R4C",'Mapa de Riesgos'!$O$36),"")</f>
        <v/>
      </c>
      <c r="AA19" s="52" t="str">
        <f>IF(AND('Mapa de Riesgos'!$Y$37="Alta",'Mapa de Riesgos'!$AA$37="Moderado"),CONCATENATE("R4C",'Mapa de Riesgos'!$O$37),"")</f>
        <v/>
      </c>
      <c r="AB19" s="50" t="str">
        <f>IF(AND('Mapa de Riesgos'!$Y$32="Alta",'Mapa de Riesgos'!$AA$32="Mayor"),CONCATENATE("R4C",'Mapa de Riesgos'!$O$32),"")</f>
        <v/>
      </c>
      <c r="AC19" s="51" t="str">
        <f>IF(AND('Mapa de Riesgos'!$Y$33="Alta",'Mapa de Riesgos'!$AA$33="Mayor"),CONCATENATE("R4C",'Mapa de Riesgos'!$O$33),"")</f>
        <v/>
      </c>
      <c r="AD19" s="51" t="str">
        <f>IF(AND('Mapa de Riesgos'!$Y$34="Alta",'Mapa de Riesgos'!$AA$34="Mayor"),CONCATENATE("R4C",'Mapa de Riesgos'!$O$34),"")</f>
        <v/>
      </c>
      <c r="AE19" s="51" t="str">
        <f>IF(AND('Mapa de Riesgos'!$Y$35="Alta",'Mapa de Riesgos'!$AA$35="Mayor"),CONCATENATE("R4C",'Mapa de Riesgos'!$O$35),"")</f>
        <v/>
      </c>
      <c r="AF19" s="51" t="str">
        <f>IF(AND('Mapa de Riesgos'!$Y$36="Alta",'Mapa de Riesgos'!$AA$36="Mayor"),CONCATENATE("R4C",'Mapa de Riesgos'!$O$36),"")</f>
        <v/>
      </c>
      <c r="AG19" s="52" t="str">
        <f>IF(AND('Mapa de Riesgos'!$Y$37="Alta",'Mapa de Riesgos'!$AA$37="Mayor"),CONCATENATE("R4C",'Mapa de Riesgos'!$O$37),"")</f>
        <v/>
      </c>
      <c r="AH19" s="53" t="str">
        <f>IF(AND('Mapa de Riesgos'!$Y$32="Alta",'Mapa de Riesgos'!$AA$32="Catastrófico"),CONCATENATE("R4C",'Mapa de Riesgos'!$O$32),"")</f>
        <v/>
      </c>
      <c r="AI19" s="54" t="str">
        <f>IF(AND('Mapa de Riesgos'!$Y$33="Alta",'Mapa de Riesgos'!$AA$33="Catastrófico"),CONCATENATE("R4C",'Mapa de Riesgos'!$O$33),"")</f>
        <v/>
      </c>
      <c r="AJ19" s="54" t="str">
        <f>IF(AND('Mapa de Riesgos'!$Y$34="Alta",'Mapa de Riesgos'!$AA$34="Catastrófico"),CONCATENATE("R4C",'Mapa de Riesgos'!$O$34),"")</f>
        <v/>
      </c>
      <c r="AK19" s="54" t="str">
        <f>IF(AND('Mapa de Riesgos'!$Y$35="Alta",'Mapa de Riesgos'!$AA$35="Catastrófico"),CONCATENATE("R4C",'Mapa de Riesgos'!$O$35),"")</f>
        <v/>
      </c>
      <c r="AL19" s="54" t="str">
        <f>IF(AND('Mapa de Riesgos'!$Y$36="Alta",'Mapa de Riesgos'!$AA$36="Catastrófico"),CONCATENATE("R4C",'Mapa de Riesgos'!$O$36),"")</f>
        <v/>
      </c>
      <c r="AM19" s="55" t="str">
        <f>IF(AND('Mapa de Riesgos'!$Y$37="Alta",'Mapa de Riesgos'!$AA$37="Catastrófico"),CONCATENATE("R4C",'Mapa de Riesgos'!$O$37),"")</f>
        <v/>
      </c>
      <c r="AN19" s="81"/>
      <c r="AO19" s="538"/>
      <c r="AP19" s="539"/>
      <c r="AQ19" s="539"/>
      <c r="AR19" s="539"/>
      <c r="AS19" s="539"/>
      <c r="AT19" s="540"/>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c r="A20" s="81"/>
      <c r="B20" s="449"/>
      <c r="C20" s="449"/>
      <c r="D20" s="450"/>
      <c r="E20" s="548"/>
      <c r="F20" s="547"/>
      <c r="G20" s="547"/>
      <c r="H20" s="547"/>
      <c r="I20" s="547"/>
      <c r="J20" s="65" t="str">
        <f>IF(AND('Mapa de Riesgos'!$Y$38="Alta",'Mapa de Riesgos'!$AA$38="Leve"),CONCATENATE("R5C",'Mapa de Riesgos'!$O$38),"")</f>
        <v/>
      </c>
      <c r="K20" s="66" t="str">
        <f>IF(AND('Mapa de Riesgos'!$Y$39="Alta",'Mapa de Riesgos'!$AA$39="Leve"),CONCATENATE("R5C",'Mapa de Riesgos'!$O$39),"")</f>
        <v/>
      </c>
      <c r="L20" s="66" t="str">
        <f>IF(AND('Mapa de Riesgos'!$Y$40="Alta",'Mapa de Riesgos'!$AA$40="Leve"),CONCATENATE("R5C",'Mapa de Riesgos'!$O$40),"")</f>
        <v/>
      </c>
      <c r="M20" s="66" t="str">
        <f>IF(AND('Mapa de Riesgos'!$Y$41="Alta",'Mapa de Riesgos'!$AA$41="Leve"),CONCATENATE("R5C",'Mapa de Riesgos'!$O$41),"")</f>
        <v/>
      </c>
      <c r="N20" s="66" t="str">
        <f>IF(AND('Mapa de Riesgos'!$Y$42="Alta",'Mapa de Riesgos'!$AA$42="Leve"),CONCATENATE("R5C",'Mapa de Riesgos'!$O$42),"")</f>
        <v/>
      </c>
      <c r="O20" s="67" t="str">
        <f>IF(AND('Mapa de Riesgos'!$Y$43="Alta",'Mapa de Riesgos'!$AA$43="Leve"),CONCATENATE("R5C",'Mapa de Riesgos'!$O$43),"")</f>
        <v/>
      </c>
      <c r="P20" s="65" t="str">
        <f>IF(AND('Mapa de Riesgos'!$Y$38="Alta",'Mapa de Riesgos'!$AA$38="Menor"),CONCATENATE("R5C",'Mapa de Riesgos'!$O$38),"")</f>
        <v/>
      </c>
      <c r="Q20" s="66" t="str">
        <f>IF(AND('Mapa de Riesgos'!$Y$39="Alta",'Mapa de Riesgos'!$AA$39="Menor"),CONCATENATE("R5C",'Mapa de Riesgos'!$O$39),"")</f>
        <v/>
      </c>
      <c r="R20" s="66" t="str">
        <f>IF(AND('Mapa de Riesgos'!$Y$40="Alta",'Mapa de Riesgos'!$AA$40="Menor"),CONCATENATE("R5C",'Mapa de Riesgos'!$O$40),"")</f>
        <v/>
      </c>
      <c r="S20" s="66" t="str">
        <f>IF(AND('Mapa de Riesgos'!$Y$41="Alta",'Mapa de Riesgos'!$AA$41="Menor"),CONCATENATE("R5C",'Mapa de Riesgos'!$O$41),"")</f>
        <v/>
      </c>
      <c r="T20" s="66" t="str">
        <f>IF(AND('Mapa de Riesgos'!$Y$42="Alta",'Mapa de Riesgos'!$AA$42="Menor"),CONCATENATE("R5C",'Mapa de Riesgos'!$O$42),"")</f>
        <v/>
      </c>
      <c r="U20" s="67" t="str">
        <f>IF(AND('Mapa de Riesgos'!$Y$43="Alta",'Mapa de Riesgos'!$AA$43="Menor"),CONCATENATE("R5C",'Mapa de Riesgos'!$O$43),"")</f>
        <v/>
      </c>
      <c r="V20" s="50" t="str">
        <f>IF(AND('Mapa de Riesgos'!$Y$38="Alta",'Mapa de Riesgos'!$AA$38="Moderado"),CONCATENATE("R5C",'Mapa de Riesgos'!$O$38),"")</f>
        <v/>
      </c>
      <c r="W20" s="51" t="str">
        <f>IF(AND('Mapa de Riesgos'!$Y$39="Alta",'Mapa de Riesgos'!$AA$39="Moderado"),CONCATENATE("R5C",'Mapa de Riesgos'!$O$39),"")</f>
        <v/>
      </c>
      <c r="X20" s="51" t="str">
        <f>IF(AND('Mapa de Riesgos'!$Y$40="Alta",'Mapa de Riesgos'!$AA$40="Moderado"),CONCATENATE("R5C",'Mapa de Riesgos'!$O$40),"")</f>
        <v/>
      </c>
      <c r="Y20" s="51" t="str">
        <f>IF(AND('Mapa de Riesgos'!$Y$41="Alta",'Mapa de Riesgos'!$AA$41="Moderado"),CONCATENATE("R5C",'Mapa de Riesgos'!$O$41),"")</f>
        <v/>
      </c>
      <c r="Z20" s="51" t="str">
        <f>IF(AND('Mapa de Riesgos'!$Y$42="Alta",'Mapa de Riesgos'!$AA$42="Moderado"),CONCATENATE("R5C",'Mapa de Riesgos'!$O$42),"")</f>
        <v/>
      </c>
      <c r="AA20" s="52" t="str">
        <f>IF(AND('Mapa de Riesgos'!$Y$43="Alta",'Mapa de Riesgos'!$AA$43="Moderado"),CONCATENATE("R5C",'Mapa de Riesgos'!$O$43),"")</f>
        <v/>
      </c>
      <c r="AB20" s="50" t="str">
        <f>IF(AND('Mapa de Riesgos'!$Y$38="Alta",'Mapa de Riesgos'!$AA$38="Mayor"),CONCATENATE("R5C",'Mapa de Riesgos'!$O$38),"")</f>
        <v/>
      </c>
      <c r="AC20" s="51" t="str">
        <f>IF(AND('Mapa de Riesgos'!$Y$39="Alta",'Mapa de Riesgos'!$AA$39="Mayor"),CONCATENATE("R5C",'Mapa de Riesgos'!$O$39),"")</f>
        <v/>
      </c>
      <c r="AD20" s="51" t="str">
        <f>IF(AND('Mapa de Riesgos'!$Y$40="Alta",'Mapa de Riesgos'!$AA$40="Mayor"),CONCATENATE("R5C",'Mapa de Riesgos'!$O$40),"")</f>
        <v/>
      </c>
      <c r="AE20" s="51" t="str">
        <f>IF(AND('Mapa de Riesgos'!$Y$41="Alta",'Mapa de Riesgos'!$AA$41="Mayor"),CONCATENATE("R5C",'Mapa de Riesgos'!$O$41),"")</f>
        <v/>
      </c>
      <c r="AF20" s="51" t="str">
        <f>IF(AND('Mapa de Riesgos'!$Y$42="Alta",'Mapa de Riesgos'!$AA$42="Mayor"),CONCATENATE("R5C",'Mapa de Riesgos'!$O$42),"")</f>
        <v/>
      </c>
      <c r="AG20" s="52" t="str">
        <f>IF(AND('Mapa de Riesgos'!$Y$43="Alta",'Mapa de Riesgos'!$AA$43="Mayor"),CONCATENATE("R5C",'Mapa de Riesgos'!$O$43),"")</f>
        <v/>
      </c>
      <c r="AH20" s="53" t="str">
        <f>IF(AND('Mapa de Riesgos'!$Y$38="Alta",'Mapa de Riesgos'!$AA$38="Catastrófico"),CONCATENATE("R5C",'Mapa de Riesgos'!$O$38),"")</f>
        <v/>
      </c>
      <c r="AI20" s="54" t="str">
        <f>IF(AND('Mapa de Riesgos'!$Y$39="Alta",'Mapa de Riesgos'!$AA$39="Catastrófico"),CONCATENATE("R5C",'Mapa de Riesgos'!$O$39),"")</f>
        <v/>
      </c>
      <c r="AJ20" s="54" t="str">
        <f>IF(AND('Mapa de Riesgos'!$Y$40="Alta",'Mapa de Riesgos'!$AA$40="Catastrófico"),CONCATENATE("R5C",'Mapa de Riesgos'!$O$40),"")</f>
        <v/>
      </c>
      <c r="AK20" s="54" t="str">
        <f>IF(AND('Mapa de Riesgos'!$Y$41="Alta",'Mapa de Riesgos'!$AA$41="Catastrófico"),CONCATENATE("R5C",'Mapa de Riesgos'!$O$41),"")</f>
        <v/>
      </c>
      <c r="AL20" s="54" t="str">
        <f>IF(AND('Mapa de Riesgos'!$Y$42="Alta",'Mapa de Riesgos'!$AA$42="Catastrófico"),CONCATENATE("R5C",'Mapa de Riesgos'!$O$42),"")</f>
        <v/>
      </c>
      <c r="AM20" s="55" t="str">
        <f>IF(AND('Mapa de Riesgos'!$Y$43="Alta",'Mapa de Riesgos'!$AA$43="Catastrófico"),CONCATENATE("R5C",'Mapa de Riesgos'!$O$43),"")</f>
        <v/>
      </c>
      <c r="AN20" s="81"/>
      <c r="AO20" s="538"/>
      <c r="AP20" s="539"/>
      <c r="AQ20" s="539"/>
      <c r="AR20" s="539"/>
      <c r="AS20" s="539"/>
      <c r="AT20" s="540"/>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c r="A21" s="81"/>
      <c r="B21" s="449"/>
      <c r="C21" s="449"/>
      <c r="D21" s="450"/>
      <c r="E21" s="548"/>
      <c r="F21" s="547"/>
      <c r="G21" s="547"/>
      <c r="H21" s="547"/>
      <c r="I21" s="547"/>
      <c r="J21" s="65" t="str">
        <f>IF(AND('Mapa de Riesgos'!$Y$44="Alta",'Mapa de Riesgos'!$AA$44="Leve"),CONCATENATE("R6C",'Mapa de Riesgos'!$O$44),"")</f>
        <v/>
      </c>
      <c r="K21" s="66" t="str">
        <f>IF(AND('Mapa de Riesgos'!$Y$45="Alta",'Mapa de Riesgos'!$AA$45="Leve"),CONCATENATE("R6C",'Mapa de Riesgos'!$O$45),"")</f>
        <v/>
      </c>
      <c r="L21" s="66" t="str">
        <f>IF(AND('Mapa de Riesgos'!$Y$46="Alta",'Mapa de Riesgos'!$AA$46="Leve"),CONCATENATE("R6C",'Mapa de Riesgos'!$O$46),"")</f>
        <v/>
      </c>
      <c r="M21" s="66" t="str">
        <f>IF(AND('Mapa de Riesgos'!$Y$47="Alta",'Mapa de Riesgos'!$AA$47="Leve"),CONCATENATE("R6C",'Mapa de Riesgos'!$O$47),"")</f>
        <v/>
      </c>
      <c r="N21" s="66" t="str">
        <f>IF(AND('Mapa de Riesgos'!$Y$48="Alta",'Mapa de Riesgos'!$AA$48="Leve"),CONCATENATE("R6C",'Mapa de Riesgos'!$O$48),"")</f>
        <v/>
      </c>
      <c r="O21" s="67" t="str">
        <f>IF(AND('Mapa de Riesgos'!$Y$49="Alta",'Mapa de Riesgos'!$AA$49="Leve"),CONCATENATE("R6C",'Mapa de Riesgos'!$O$49),"")</f>
        <v/>
      </c>
      <c r="P21" s="65" t="str">
        <f>IF(AND('Mapa de Riesgos'!$Y$44="Alta",'Mapa de Riesgos'!$AA$44="Menor"),CONCATENATE("R6C",'Mapa de Riesgos'!$O$44),"")</f>
        <v/>
      </c>
      <c r="Q21" s="66" t="str">
        <f>IF(AND('Mapa de Riesgos'!$Y$45="Alta",'Mapa de Riesgos'!$AA$45="Menor"),CONCATENATE("R6C",'Mapa de Riesgos'!$O$45),"")</f>
        <v/>
      </c>
      <c r="R21" s="66" t="str">
        <f>IF(AND('Mapa de Riesgos'!$Y$46="Alta",'Mapa de Riesgos'!$AA$46="Menor"),CONCATENATE("R6C",'Mapa de Riesgos'!$O$46),"")</f>
        <v/>
      </c>
      <c r="S21" s="66" t="str">
        <f>IF(AND('Mapa de Riesgos'!$Y$47="Alta",'Mapa de Riesgos'!$AA$47="Menor"),CONCATENATE("R6C",'Mapa de Riesgos'!$O$47),"")</f>
        <v/>
      </c>
      <c r="T21" s="66" t="str">
        <f>IF(AND('Mapa de Riesgos'!$Y$48="Alta",'Mapa de Riesgos'!$AA$48="Menor"),CONCATENATE("R6C",'Mapa de Riesgos'!$O$48),"")</f>
        <v/>
      </c>
      <c r="U21" s="67" t="str">
        <f>IF(AND('Mapa de Riesgos'!$Y$49="Alta",'Mapa de Riesgos'!$AA$49="Menor"),CONCATENATE("R6C",'Mapa de Riesgos'!$O$49),"")</f>
        <v/>
      </c>
      <c r="V21" s="50" t="str">
        <f>IF(AND('Mapa de Riesgos'!$Y$44="Alta",'Mapa de Riesgos'!$AA$44="Moderado"),CONCATENATE("R6C",'Mapa de Riesgos'!$O$44),"")</f>
        <v/>
      </c>
      <c r="W21" s="51" t="str">
        <f>IF(AND('Mapa de Riesgos'!$Y$45="Alta",'Mapa de Riesgos'!$AA$45="Moderado"),CONCATENATE("R6C",'Mapa de Riesgos'!$O$45),"")</f>
        <v/>
      </c>
      <c r="X21" s="51" t="str">
        <f>IF(AND('Mapa de Riesgos'!$Y$46="Alta",'Mapa de Riesgos'!$AA$46="Moderado"),CONCATENATE("R6C",'Mapa de Riesgos'!$O$46),"")</f>
        <v/>
      </c>
      <c r="Y21" s="51" t="str">
        <f>IF(AND('Mapa de Riesgos'!$Y$47="Alta",'Mapa de Riesgos'!$AA$47="Moderado"),CONCATENATE("R6C",'Mapa de Riesgos'!$O$47),"")</f>
        <v/>
      </c>
      <c r="Z21" s="51" t="str">
        <f>IF(AND('Mapa de Riesgos'!$Y$48="Alta",'Mapa de Riesgos'!$AA$48="Moderado"),CONCATENATE("R6C",'Mapa de Riesgos'!$O$48),"")</f>
        <v/>
      </c>
      <c r="AA21" s="52" t="str">
        <f>IF(AND('Mapa de Riesgos'!$Y$49="Alta",'Mapa de Riesgos'!$AA$49="Moderado"),CONCATENATE("R6C",'Mapa de Riesgos'!$O$49),"")</f>
        <v/>
      </c>
      <c r="AB21" s="50" t="str">
        <f>IF(AND('Mapa de Riesgos'!$Y$44="Alta",'Mapa de Riesgos'!$AA$44="Mayor"),CONCATENATE("R6C",'Mapa de Riesgos'!$O$44),"")</f>
        <v/>
      </c>
      <c r="AC21" s="51" t="str">
        <f>IF(AND('Mapa de Riesgos'!$Y$45="Alta",'Mapa de Riesgos'!$AA$45="Mayor"),CONCATENATE("R6C",'Mapa de Riesgos'!$O$45),"")</f>
        <v/>
      </c>
      <c r="AD21" s="51" t="str">
        <f>IF(AND('Mapa de Riesgos'!$Y$46="Alta",'Mapa de Riesgos'!$AA$46="Mayor"),CONCATENATE("R6C",'Mapa de Riesgos'!$O$46),"")</f>
        <v/>
      </c>
      <c r="AE21" s="51" t="str">
        <f>IF(AND('Mapa de Riesgos'!$Y$47="Alta",'Mapa de Riesgos'!$AA$47="Mayor"),CONCATENATE("R6C",'Mapa de Riesgos'!$O$47),"")</f>
        <v/>
      </c>
      <c r="AF21" s="51" t="str">
        <f>IF(AND('Mapa de Riesgos'!$Y$48="Alta",'Mapa de Riesgos'!$AA$48="Mayor"),CONCATENATE("R6C",'Mapa de Riesgos'!$O$48),"")</f>
        <v/>
      </c>
      <c r="AG21" s="52" t="str">
        <f>IF(AND('Mapa de Riesgos'!$Y$49="Alta",'Mapa de Riesgos'!$AA$49="Mayor"),CONCATENATE("R6C",'Mapa de Riesgos'!$O$49),"")</f>
        <v/>
      </c>
      <c r="AH21" s="53" t="str">
        <f>IF(AND('Mapa de Riesgos'!$Y$44="Alta",'Mapa de Riesgos'!$AA$44="Catastrófico"),CONCATENATE("R6C",'Mapa de Riesgos'!$O$44),"")</f>
        <v/>
      </c>
      <c r="AI21" s="54" t="str">
        <f>IF(AND('Mapa de Riesgos'!$Y$45="Alta",'Mapa de Riesgos'!$AA$45="Catastrófico"),CONCATENATE("R6C",'Mapa de Riesgos'!$O$45),"")</f>
        <v/>
      </c>
      <c r="AJ21" s="54" t="str">
        <f>IF(AND('Mapa de Riesgos'!$Y$46="Alta",'Mapa de Riesgos'!$AA$46="Catastrófico"),CONCATENATE("R6C",'Mapa de Riesgos'!$O$46),"")</f>
        <v/>
      </c>
      <c r="AK21" s="54" t="str">
        <f>IF(AND('Mapa de Riesgos'!$Y$47="Alta",'Mapa de Riesgos'!$AA$47="Catastrófico"),CONCATENATE("R6C",'Mapa de Riesgos'!$O$47),"")</f>
        <v/>
      </c>
      <c r="AL21" s="54" t="str">
        <f>IF(AND('Mapa de Riesgos'!$Y$48="Alta",'Mapa de Riesgos'!$AA$48="Catastrófico"),CONCATENATE("R6C",'Mapa de Riesgos'!$O$48),"")</f>
        <v/>
      </c>
      <c r="AM21" s="55" t="str">
        <f>IF(AND('Mapa de Riesgos'!$Y$49="Alta",'Mapa de Riesgos'!$AA$49="Catastrófico"),CONCATENATE("R6C",'Mapa de Riesgos'!$O$49),"")</f>
        <v/>
      </c>
      <c r="AN21" s="81"/>
      <c r="AO21" s="538"/>
      <c r="AP21" s="539"/>
      <c r="AQ21" s="539"/>
      <c r="AR21" s="539"/>
      <c r="AS21" s="539"/>
      <c r="AT21" s="540"/>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c r="A22" s="81"/>
      <c r="B22" s="449"/>
      <c r="C22" s="449"/>
      <c r="D22" s="450"/>
      <c r="E22" s="548"/>
      <c r="F22" s="547"/>
      <c r="G22" s="547"/>
      <c r="H22" s="547"/>
      <c r="I22" s="547"/>
      <c r="J22" s="65" t="str">
        <f>IF(AND('Mapa de Riesgos'!$Y$50="Alta",'Mapa de Riesgos'!$AA$50="Leve"),CONCATENATE("R7C",'Mapa de Riesgos'!$O$50),"")</f>
        <v/>
      </c>
      <c r="K22" s="66" t="str">
        <f>IF(AND('Mapa de Riesgos'!$Y$51="Alta",'Mapa de Riesgos'!$AA$51="Leve"),CONCATENATE("R7C",'Mapa de Riesgos'!$O$51),"")</f>
        <v/>
      </c>
      <c r="L22" s="66" t="str">
        <f>IF(AND('Mapa de Riesgos'!$Y$52="Alta",'Mapa de Riesgos'!$AA$52="Leve"),CONCATENATE("R7C",'Mapa de Riesgos'!$O$52),"")</f>
        <v/>
      </c>
      <c r="M22" s="66" t="str">
        <f>IF(AND('Mapa de Riesgos'!$Y$53="Alta",'Mapa de Riesgos'!$AA$53="Leve"),CONCATENATE("R7C",'Mapa de Riesgos'!$O$53),"")</f>
        <v/>
      </c>
      <c r="N22" s="66" t="str">
        <f>IF(AND('Mapa de Riesgos'!$Y$54="Alta",'Mapa de Riesgos'!$AA$54="Leve"),CONCATENATE("R7C",'Mapa de Riesgos'!$O$54),"")</f>
        <v/>
      </c>
      <c r="O22" s="67" t="str">
        <f>IF(AND('Mapa de Riesgos'!$Y$55="Alta",'Mapa de Riesgos'!$AA$55="Leve"),CONCATENATE("R7C",'Mapa de Riesgos'!$O$55),"")</f>
        <v/>
      </c>
      <c r="P22" s="65" t="str">
        <f>IF(AND('Mapa de Riesgos'!$Y$50="Alta",'Mapa de Riesgos'!$AA$50="Menor"),CONCATENATE("R7C",'Mapa de Riesgos'!$O$50),"")</f>
        <v/>
      </c>
      <c r="Q22" s="66" t="str">
        <f>IF(AND('Mapa de Riesgos'!$Y$51="Alta",'Mapa de Riesgos'!$AA$51="Menor"),CONCATENATE("R7C",'Mapa de Riesgos'!$O$51),"")</f>
        <v/>
      </c>
      <c r="R22" s="66" t="str">
        <f>IF(AND('Mapa de Riesgos'!$Y$52="Alta",'Mapa de Riesgos'!$AA$52="Menor"),CONCATENATE("R7C",'Mapa de Riesgos'!$O$52),"")</f>
        <v/>
      </c>
      <c r="S22" s="66" t="str">
        <f>IF(AND('Mapa de Riesgos'!$Y$53="Alta",'Mapa de Riesgos'!$AA$53="Menor"),CONCATENATE("R7C",'Mapa de Riesgos'!$O$53),"")</f>
        <v/>
      </c>
      <c r="T22" s="66" t="str">
        <f>IF(AND('Mapa de Riesgos'!$Y$54="Alta",'Mapa de Riesgos'!$AA$54="Menor"),CONCATENATE("R7C",'Mapa de Riesgos'!$O$54),"")</f>
        <v/>
      </c>
      <c r="U22" s="67" t="str">
        <f>IF(AND('Mapa de Riesgos'!$Y$55="Alta",'Mapa de Riesgos'!$AA$55="Menor"),CONCATENATE("R7C",'Mapa de Riesgos'!$O$55),"")</f>
        <v/>
      </c>
      <c r="V22" s="50" t="str">
        <f>IF(AND('Mapa de Riesgos'!$Y$50="Alta",'Mapa de Riesgos'!$AA$50="Moderado"),CONCATENATE("R7C",'Mapa de Riesgos'!$O$50),"")</f>
        <v/>
      </c>
      <c r="W22" s="51" t="str">
        <f>IF(AND('Mapa de Riesgos'!$Y$51="Alta",'Mapa de Riesgos'!$AA$51="Moderado"),CONCATENATE("R7C",'Mapa de Riesgos'!$O$51),"")</f>
        <v/>
      </c>
      <c r="X22" s="51" t="str">
        <f>IF(AND('Mapa de Riesgos'!$Y$52="Alta",'Mapa de Riesgos'!$AA$52="Moderado"),CONCATENATE("R7C",'Mapa de Riesgos'!$O$52),"")</f>
        <v/>
      </c>
      <c r="Y22" s="51" t="str">
        <f>IF(AND('Mapa de Riesgos'!$Y$53="Alta",'Mapa de Riesgos'!$AA$53="Moderado"),CONCATENATE("R7C",'Mapa de Riesgos'!$O$53),"")</f>
        <v/>
      </c>
      <c r="Z22" s="51" t="str">
        <f>IF(AND('Mapa de Riesgos'!$Y$54="Alta",'Mapa de Riesgos'!$AA$54="Moderado"),CONCATENATE("R7C",'Mapa de Riesgos'!$O$54),"")</f>
        <v/>
      </c>
      <c r="AA22" s="52" t="str">
        <f>IF(AND('Mapa de Riesgos'!$Y$55="Alta",'Mapa de Riesgos'!$AA$55="Moderado"),CONCATENATE("R7C",'Mapa de Riesgos'!$O$55),"")</f>
        <v/>
      </c>
      <c r="AB22" s="50" t="str">
        <f>IF(AND('Mapa de Riesgos'!$Y$50="Alta",'Mapa de Riesgos'!$AA$50="Mayor"),CONCATENATE("R7C",'Mapa de Riesgos'!$O$50),"")</f>
        <v/>
      </c>
      <c r="AC22" s="51" t="str">
        <f>IF(AND('Mapa de Riesgos'!$Y$51="Alta",'Mapa de Riesgos'!$AA$51="Mayor"),CONCATENATE("R7C",'Mapa de Riesgos'!$O$51),"")</f>
        <v/>
      </c>
      <c r="AD22" s="51" t="str">
        <f>IF(AND('Mapa de Riesgos'!$Y$52="Alta",'Mapa de Riesgos'!$AA$52="Mayor"),CONCATENATE("R7C",'Mapa de Riesgos'!$O$52),"")</f>
        <v/>
      </c>
      <c r="AE22" s="51" t="str">
        <f>IF(AND('Mapa de Riesgos'!$Y$53="Alta",'Mapa de Riesgos'!$AA$53="Mayor"),CONCATENATE("R7C",'Mapa de Riesgos'!$O$53),"")</f>
        <v/>
      </c>
      <c r="AF22" s="51" t="str">
        <f>IF(AND('Mapa de Riesgos'!$Y$54="Alta",'Mapa de Riesgos'!$AA$54="Mayor"),CONCATENATE("R7C",'Mapa de Riesgos'!$O$54),"")</f>
        <v/>
      </c>
      <c r="AG22" s="52" t="str">
        <f>IF(AND('Mapa de Riesgos'!$Y$55="Alta",'Mapa de Riesgos'!$AA$55="Mayor"),CONCATENATE("R7C",'Mapa de Riesgos'!$O$55),"")</f>
        <v/>
      </c>
      <c r="AH22" s="53" t="str">
        <f>IF(AND('Mapa de Riesgos'!$Y$50="Alta",'Mapa de Riesgos'!$AA$50="Catastrófico"),CONCATENATE("R7C",'Mapa de Riesgos'!$O$50),"")</f>
        <v/>
      </c>
      <c r="AI22" s="54" t="str">
        <f>IF(AND('Mapa de Riesgos'!$Y$51="Alta",'Mapa de Riesgos'!$AA$51="Catastrófico"),CONCATENATE("R7C",'Mapa de Riesgos'!$O$51),"")</f>
        <v/>
      </c>
      <c r="AJ22" s="54" t="str">
        <f>IF(AND('Mapa de Riesgos'!$Y$52="Alta",'Mapa de Riesgos'!$AA$52="Catastrófico"),CONCATENATE("R7C",'Mapa de Riesgos'!$O$52),"")</f>
        <v/>
      </c>
      <c r="AK22" s="54" t="str">
        <f>IF(AND('Mapa de Riesgos'!$Y$53="Alta",'Mapa de Riesgos'!$AA$53="Catastrófico"),CONCATENATE("R7C",'Mapa de Riesgos'!$O$53),"")</f>
        <v/>
      </c>
      <c r="AL22" s="54" t="str">
        <f>IF(AND('Mapa de Riesgos'!$Y$54="Alta",'Mapa de Riesgos'!$AA$54="Catastrófico"),CONCATENATE("R7C",'Mapa de Riesgos'!$O$54),"")</f>
        <v/>
      </c>
      <c r="AM22" s="55" t="str">
        <f>IF(AND('Mapa de Riesgos'!$Y$55="Alta",'Mapa de Riesgos'!$AA$55="Catastrófico"),CONCATENATE("R7C",'Mapa de Riesgos'!$O$55),"")</f>
        <v/>
      </c>
      <c r="AN22" s="81"/>
      <c r="AO22" s="538"/>
      <c r="AP22" s="539"/>
      <c r="AQ22" s="539"/>
      <c r="AR22" s="539"/>
      <c r="AS22" s="539"/>
      <c r="AT22" s="540"/>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c r="A23" s="81"/>
      <c r="B23" s="449"/>
      <c r="C23" s="449"/>
      <c r="D23" s="450"/>
      <c r="E23" s="548"/>
      <c r="F23" s="547"/>
      <c r="G23" s="547"/>
      <c r="H23" s="547"/>
      <c r="I23" s="547"/>
      <c r="J23" s="65" t="str">
        <f>IF(AND('Mapa de Riesgos'!$Y$56="Alta",'Mapa de Riesgos'!$AA$56="Leve"),CONCATENATE("R8C",'Mapa de Riesgos'!$O$56),"")</f>
        <v/>
      </c>
      <c r="K23" s="66" t="str">
        <f>IF(AND('Mapa de Riesgos'!$Y$57="Alta",'Mapa de Riesgos'!$AA$57="Leve"),CONCATENATE("R8C",'Mapa de Riesgos'!$O$57),"")</f>
        <v/>
      </c>
      <c r="L23" s="66" t="str">
        <f>IF(AND('Mapa de Riesgos'!$Y$58="Alta",'Mapa de Riesgos'!$AA$58="Leve"),CONCATENATE("R8C",'Mapa de Riesgos'!$O$58),"")</f>
        <v/>
      </c>
      <c r="M23" s="66" t="str">
        <f>IF(AND('Mapa de Riesgos'!$Y$59="Alta",'Mapa de Riesgos'!$AA$59="Leve"),CONCATENATE("R8C",'Mapa de Riesgos'!$O$59),"")</f>
        <v/>
      </c>
      <c r="N23" s="66" t="str">
        <f>IF(AND('Mapa de Riesgos'!$Y$60="Alta",'Mapa de Riesgos'!$AA$60="Leve"),CONCATENATE("R8C",'Mapa de Riesgos'!$O$60),"")</f>
        <v/>
      </c>
      <c r="O23" s="67" t="str">
        <f>IF(AND('Mapa de Riesgos'!$Y$61="Alta",'Mapa de Riesgos'!$AA$61="Leve"),CONCATENATE("R8C",'Mapa de Riesgos'!$O$61),"")</f>
        <v/>
      </c>
      <c r="P23" s="65" t="str">
        <f>IF(AND('Mapa de Riesgos'!$Y$56="Alta",'Mapa de Riesgos'!$AA$56="Menor"),CONCATENATE("R8C",'Mapa de Riesgos'!$O$56),"")</f>
        <v/>
      </c>
      <c r="Q23" s="66" t="str">
        <f>IF(AND('Mapa de Riesgos'!$Y$57="Alta",'Mapa de Riesgos'!$AA$57="Menor"),CONCATENATE("R8C",'Mapa de Riesgos'!$O$57),"")</f>
        <v/>
      </c>
      <c r="R23" s="66" t="str">
        <f>IF(AND('Mapa de Riesgos'!$Y$58="Alta",'Mapa de Riesgos'!$AA$58="Menor"),CONCATENATE("R8C",'Mapa de Riesgos'!$O$58),"")</f>
        <v/>
      </c>
      <c r="S23" s="66" t="str">
        <f>IF(AND('Mapa de Riesgos'!$Y$59="Alta",'Mapa de Riesgos'!$AA$59="Menor"),CONCATENATE("R8C",'Mapa de Riesgos'!$O$59),"")</f>
        <v/>
      </c>
      <c r="T23" s="66" t="str">
        <f>IF(AND('Mapa de Riesgos'!$Y$60="Alta",'Mapa de Riesgos'!$AA$60="Menor"),CONCATENATE("R8C",'Mapa de Riesgos'!$O$60),"")</f>
        <v/>
      </c>
      <c r="U23" s="67" t="str">
        <f>IF(AND('Mapa de Riesgos'!$Y$61="Alta",'Mapa de Riesgos'!$AA$61="Menor"),CONCATENATE("R8C",'Mapa de Riesgos'!$O$61),"")</f>
        <v/>
      </c>
      <c r="V23" s="50" t="str">
        <f>IF(AND('Mapa de Riesgos'!$Y$56="Alta",'Mapa de Riesgos'!$AA$56="Moderado"),CONCATENATE("R8C",'Mapa de Riesgos'!$O$56),"")</f>
        <v/>
      </c>
      <c r="W23" s="51" t="str">
        <f>IF(AND('Mapa de Riesgos'!$Y$57="Alta",'Mapa de Riesgos'!$AA$57="Moderado"),CONCATENATE("R8C",'Mapa de Riesgos'!$O$57),"")</f>
        <v/>
      </c>
      <c r="X23" s="51" t="str">
        <f>IF(AND('Mapa de Riesgos'!$Y$58="Alta",'Mapa de Riesgos'!$AA$58="Moderado"),CONCATENATE("R8C",'Mapa de Riesgos'!$O$58),"")</f>
        <v/>
      </c>
      <c r="Y23" s="51" t="str">
        <f>IF(AND('Mapa de Riesgos'!$Y$59="Alta",'Mapa de Riesgos'!$AA$59="Moderado"),CONCATENATE("R8C",'Mapa de Riesgos'!$O$59),"")</f>
        <v/>
      </c>
      <c r="Z23" s="51" t="str">
        <f>IF(AND('Mapa de Riesgos'!$Y$60="Alta",'Mapa de Riesgos'!$AA$60="Moderado"),CONCATENATE("R8C",'Mapa de Riesgos'!$O$60),"")</f>
        <v/>
      </c>
      <c r="AA23" s="52" t="str">
        <f>IF(AND('Mapa de Riesgos'!$Y$61="Alta",'Mapa de Riesgos'!$AA$61="Moderado"),CONCATENATE("R8C",'Mapa de Riesgos'!$O$61),"")</f>
        <v/>
      </c>
      <c r="AB23" s="50" t="str">
        <f>IF(AND('Mapa de Riesgos'!$Y$56="Alta",'Mapa de Riesgos'!$AA$56="Mayor"),CONCATENATE("R8C",'Mapa de Riesgos'!$O$56),"")</f>
        <v/>
      </c>
      <c r="AC23" s="51" t="str">
        <f>IF(AND('Mapa de Riesgos'!$Y$57="Alta",'Mapa de Riesgos'!$AA$57="Mayor"),CONCATENATE("R8C",'Mapa de Riesgos'!$O$57),"")</f>
        <v/>
      </c>
      <c r="AD23" s="51" t="str">
        <f>IF(AND('Mapa de Riesgos'!$Y$58="Alta",'Mapa de Riesgos'!$AA$58="Mayor"),CONCATENATE("R8C",'Mapa de Riesgos'!$O$58),"")</f>
        <v/>
      </c>
      <c r="AE23" s="51" t="str">
        <f>IF(AND('Mapa de Riesgos'!$Y$59="Alta",'Mapa de Riesgos'!$AA$59="Mayor"),CONCATENATE("R8C",'Mapa de Riesgos'!$O$59),"")</f>
        <v/>
      </c>
      <c r="AF23" s="51" t="str">
        <f>IF(AND('Mapa de Riesgos'!$Y$60="Alta",'Mapa de Riesgos'!$AA$60="Mayor"),CONCATENATE("R8C",'Mapa de Riesgos'!$O$60),"")</f>
        <v/>
      </c>
      <c r="AG23" s="52" t="str">
        <f>IF(AND('Mapa de Riesgos'!$Y$61="Alta",'Mapa de Riesgos'!$AA$61="Mayor"),CONCATENATE("R8C",'Mapa de Riesgos'!$O$61),"")</f>
        <v/>
      </c>
      <c r="AH23" s="53" t="str">
        <f>IF(AND('Mapa de Riesgos'!$Y$56="Alta",'Mapa de Riesgos'!$AA$56="Catastrófico"),CONCATENATE("R8C",'Mapa de Riesgos'!$O$56),"")</f>
        <v/>
      </c>
      <c r="AI23" s="54" t="str">
        <f>IF(AND('Mapa de Riesgos'!$Y$57="Alta",'Mapa de Riesgos'!$AA$57="Catastrófico"),CONCATENATE("R8C",'Mapa de Riesgos'!$O$57),"")</f>
        <v/>
      </c>
      <c r="AJ23" s="54" t="str">
        <f>IF(AND('Mapa de Riesgos'!$Y$58="Alta",'Mapa de Riesgos'!$AA$58="Catastrófico"),CONCATENATE("R8C",'Mapa de Riesgos'!$O$58),"")</f>
        <v/>
      </c>
      <c r="AK23" s="54" t="str">
        <f>IF(AND('Mapa de Riesgos'!$Y$59="Alta",'Mapa de Riesgos'!$AA$59="Catastrófico"),CONCATENATE("R8C",'Mapa de Riesgos'!$O$59),"")</f>
        <v/>
      </c>
      <c r="AL23" s="54" t="str">
        <f>IF(AND('Mapa de Riesgos'!$Y$60="Alta",'Mapa de Riesgos'!$AA$60="Catastrófico"),CONCATENATE("R8C",'Mapa de Riesgos'!$O$60),"")</f>
        <v/>
      </c>
      <c r="AM23" s="55" t="str">
        <f>IF(AND('Mapa de Riesgos'!$Y$61="Alta",'Mapa de Riesgos'!$AA$61="Catastrófico"),CONCATENATE("R8C",'Mapa de Riesgos'!$O$61),"")</f>
        <v/>
      </c>
      <c r="AN23" s="81"/>
      <c r="AO23" s="538"/>
      <c r="AP23" s="539"/>
      <c r="AQ23" s="539"/>
      <c r="AR23" s="539"/>
      <c r="AS23" s="539"/>
      <c r="AT23" s="540"/>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c r="A24" s="81"/>
      <c r="B24" s="449"/>
      <c r="C24" s="449"/>
      <c r="D24" s="450"/>
      <c r="E24" s="548"/>
      <c r="F24" s="547"/>
      <c r="G24" s="547"/>
      <c r="H24" s="547"/>
      <c r="I24" s="547"/>
      <c r="J24" s="65" t="str">
        <f>IF(AND('Mapa de Riesgos'!$Y$62="Alta",'Mapa de Riesgos'!$AA$62="Leve"),CONCATENATE("R9C",'Mapa de Riesgos'!$O$62),"")</f>
        <v/>
      </c>
      <c r="K24" s="66" t="str">
        <f>IF(AND('Mapa de Riesgos'!$Y$63="Alta",'Mapa de Riesgos'!$AA$63="Leve"),CONCATENATE("R9C",'Mapa de Riesgos'!$O$63),"")</f>
        <v/>
      </c>
      <c r="L24" s="66" t="str">
        <f>IF(AND('Mapa de Riesgos'!$Y$64="Alta",'Mapa de Riesgos'!$AA$64="Leve"),CONCATENATE("R9C",'Mapa de Riesgos'!$O$64),"")</f>
        <v/>
      </c>
      <c r="M24" s="66" t="str">
        <f>IF(AND('Mapa de Riesgos'!$Y$65="Alta",'Mapa de Riesgos'!$AA$65="Leve"),CONCATENATE("R9C",'Mapa de Riesgos'!$O$65),"")</f>
        <v/>
      </c>
      <c r="N24" s="66" t="str">
        <f>IF(AND('Mapa de Riesgos'!$Y$66="Alta",'Mapa de Riesgos'!$AA$66="Leve"),CONCATENATE("R9C",'Mapa de Riesgos'!$O$66),"")</f>
        <v/>
      </c>
      <c r="O24" s="67" t="str">
        <f>IF(AND('Mapa de Riesgos'!$Y$67="Alta",'Mapa de Riesgos'!$AA$67="Leve"),CONCATENATE("R9C",'Mapa de Riesgos'!$O$67),"")</f>
        <v/>
      </c>
      <c r="P24" s="65" t="str">
        <f>IF(AND('Mapa de Riesgos'!$Y$62="Alta",'Mapa de Riesgos'!$AA$62="Menor"),CONCATENATE("R9C",'Mapa de Riesgos'!$O$62),"")</f>
        <v/>
      </c>
      <c r="Q24" s="66" t="str">
        <f>IF(AND('Mapa de Riesgos'!$Y$63="Alta",'Mapa de Riesgos'!$AA$63="Menor"),CONCATENATE("R9C",'Mapa de Riesgos'!$O$63),"")</f>
        <v/>
      </c>
      <c r="R24" s="66" t="str">
        <f>IF(AND('Mapa de Riesgos'!$Y$64="Alta",'Mapa de Riesgos'!$AA$64="Menor"),CONCATENATE("R9C",'Mapa de Riesgos'!$O$64),"")</f>
        <v/>
      </c>
      <c r="S24" s="66" t="str">
        <f>IF(AND('Mapa de Riesgos'!$Y$65="Alta",'Mapa de Riesgos'!$AA$65="Menor"),CONCATENATE("R9C",'Mapa de Riesgos'!$O$65),"")</f>
        <v/>
      </c>
      <c r="T24" s="66" t="str">
        <f>IF(AND('Mapa de Riesgos'!$Y$66="Alta",'Mapa de Riesgos'!$AA$66="Menor"),CONCATENATE("R9C",'Mapa de Riesgos'!$O$66),"")</f>
        <v/>
      </c>
      <c r="U24" s="67" t="str">
        <f>IF(AND('Mapa de Riesgos'!$Y$67="Alta",'Mapa de Riesgos'!$AA$67="Menor"),CONCATENATE("R9C",'Mapa de Riesgos'!$O$67),"")</f>
        <v/>
      </c>
      <c r="V24" s="50" t="str">
        <f>IF(AND('Mapa de Riesgos'!$Y$62="Alta",'Mapa de Riesgos'!$AA$62="Moderado"),CONCATENATE("R9C",'Mapa de Riesgos'!$O$62),"")</f>
        <v/>
      </c>
      <c r="W24" s="51" t="str">
        <f>IF(AND('Mapa de Riesgos'!$Y$63="Alta",'Mapa de Riesgos'!$AA$63="Moderado"),CONCATENATE("R9C",'Mapa de Riesgos'!$O$63),"")</f>
        <v/>
      </c>
      <c r="X24" s="51" t="str">
        <f>IF(AND('Mapa de Riesgos'!$Y$64="Alta",'Mapa de Riesgos'!$AA$64="Moderado"),CONCATENATE("R9C",'Mapa de Riesgos'!$O$64),"")</f>
        <v/>
      </c>
      <c r="Y24" s="51" t="str">
        <f>IF(AND('Mapa de Riesgos'!$Y$65="Alta",'Mapa de Riesgos'!$AA$65="Moderado"),CONCATENATE("R9C",'Mapa de Riesgos'!$O$65),"")</f>
        <v/>
      </c>
      <c r="Z24" s="51" t="str">
        <f>IF(AND('Mapa de Riesgos'!$Y$66="Alta",'Mapa de Riesgos'!$AA$66="Moderado"),CONCATENATE("R9C",'Mapa de Riesgos'!$O$66),"")</f>
        <v/>
      </c>
      <c r="AA24" s="52" t="str">
        <f>IF(AND('Mapa de Riesgos'!$Y$67="Alta",'Mapa de Riesgos'!$AA$67="Moderado"),CONCATENATE("R9C",'Mapa de Riesgos'!$O$67),"")</f>
        <v/>
      </c>
      <c r="AB24" s="50" t="str">
        <f>IF(AND('Mapa de Riesgos'!$Y$62="Alta",'Mapa de Riesgos'!$AA$62="Mayor"),CONCATENATE("R9C",'Mapa de Riesgos'!$O$62),"")</f>
        <v/>
      </c>
      <c r="AC24" s="51" t="str">
        <f>IF(AND('Mapa de Riesgos'!$Y$63="Alta",'Mapa de Riesgos'!$AA$63="Mayor"),CONCATENATE("R9C",'Mapa de Riesgos'!$O$63),"")</f>
        <v/>
      </c>
      <c r="AD24" s="51" t="str">
        <f>IF(AND('Mapa de Riesgos'!$Y$64="Alta",'Mapa de Riesgos'!$AA$64="Mayor"),CONCATENATE("R9C",'Mapa de Riesgos'!$O$64),"")</f>
        <v/>
      </c>
      <c r="AE24" s="51" t="str">
        <f>IF(AND('Mapa de Riesgos'!$Y$65="Alta",'Mapa de Riesgos'!$AA$65="Mayor"),CONCATENATE("R9C",'Mapa de Riesgos'!$O$65),"")</f>
        <v/>
      </c>
      <c r="AF24" s="51" t="str">
        <f>IF(AND('Mapa de Riesgos'!$Y$66="Alta",'Mapa de Riesgos'!$AA$66="Mayor"),CONCATENATE("R9C",'Mapa de Riesgos'!$O$66),"")</f>
        <v/>
      </c>
      <c r="AG24" s="52" t="str">
        <f>IF(AND('Mapa de Riesgos'!$Y$67="Alta",'Mapa de Riesgos'!$AA$67="Mayor"),CONCATENATE("R9C",'Mapa de Riesgos'!$O$67),"")</f>
        <v/>
      </c>
      <c r="AH24" s="53" t="str">
        <f>IF(AND('Mapa de Riesgos'!$Y$62="Alta",'Mapa de Riesgos'!$AA$62="Catastrófico"),CONCATENATE("R9C",'Mapa de Riesgos'!$O$62),"")</f>
        <v/>
      </c>
      <c r="AI24" s="54" t="str">
        <f>IF(AND('Mapa de Riesgos'!$Y$63="Alta",'Mapa de Riesgos'!$AA$63="Catastrófico"),CONCATENATE("R9C",'Mapa de Riesgos'!$O$63),"")</f>
        <v/>
      </c>
      <c r="AJ24" s="54" t="str">
        <f>IF(AND('Mapa de Riesgos'!$Y$64="Alta",'Mapa de Riesgos'!$AA$64="Catastrófico"),CONCATENATE("R9C",'Mapa de Riesgos'!$O$64),"")</f>
        <v/>
      </c>
      <c r="AK24" s="54" t="str">
        <f>IF(AND('Mapa de Riesgos'!$Y$65="Alta",'Mapa de Riesgos'!$AA$65="Catastrófico"),CONCATENATE("R9C",'Mapa de Riesgos'!$O$65),"")</f>
        <v/>
      </c>
      <c r="AL24" s="54" t="str">
        <f>IF(AND('Mapa de Riesgos'!$Y$66="Alta",'Mapa de Riesgos'!$AA$66="Catastrófico"),CONCATENATE("R9C",'Mapa de Riesgos'!$O$66),"")</f>
        <v/>
      </c>
      <c r="AM24" s="55" t="str">
        <f>IF(AND('Mapa de Riesgos'!$Y$67="Alta",'Mapa de Riesgos'!$AA$67="Catastrófico"),CONCATENATE("R9C",'Mapa de Riesgos'!$O$67),"")</f>
        <v/>
      </c>
      <c r="AN24" s="81"/>
      <c r="AO24" s="538"/>
      <c r="AP24" s="539"/>
      <c r="AQ24" s="539"/>
      <c r="AR24" s="539"/>
      <c r="AS24" s="539"/>
      <c r="AT24" s="540"/>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c r="A25" s="81"/>
      <c r="B25" s="449"/>
      <c r="C25" s="449"/>
      <c r="D25" s="450"/>
      <c r="E25" s="549"/>
      <c r="F25" s="550"/>
      <c r="G25" s="550"/>
      <c r="H25" s="550"/>
      <c r="I25" s="550"/>
      <c r="J25" s="68" t="str">
        <f>IF(AND('Mapa de Riesgos'!$Y$68="Alta",'Mapa de Riesgos'!$AA$68="Leve"),CONCATENATE("R10C",'Mapa de Riesgos'!$O$68),"")</f>
        <v/>
      </c>
      <c r="K25" s="69" t="str">
        <f>IF(AND('Mapa de Riesgos'!$Y$69="Alta",'Mapa de Riesgos'!$AA$69="Leve"),CONCATENATE("R10C",'Mapa de Riesgos'!$O$69),"")</f>
        <v/>
      </c>
      <c r="L25" s="69" t="str">
        <f>IF(AND('Mapa de Riesgos'!$Y$70="Alta",'Mapa de Riesgos'!$AA$70="Leve"),CONCATENATE("R10C",'Mapa de Riesgos'!$O$70),"")</f>
        <v/>
      </c>
      <c r="M25" s="69" t="str">
        <f>IF(AND('Mapa de Riesgos'!$Y$71="Alta",'Mapa de Riesgos'!$AA$71="Leve"),CONCATENATE("R10C",'Mapa de Riesgos'!$O$71),"")</f>
        <v/>
      </c>
      <c r="N25" s="69" t="str">
        <f>IF(AND('Mapa de Riesgos'!$Y$72="Alta",'Mapa de Riesgos'!$AA$72="Leve"),CONCATENATE("R10C",'Mapa de Riesgos'!$O$72),"")</f>
        <v/>
      </c>
      <c r="O25" s="70" t="str">
        <f>IF(AND('Mapa de Riesgos'!$Y$73="Alta",'Mapa de Riesgos'!$AA$73="Leve"),CONCATENATE("R10C",'Mapa de Riesgos'!$O$73),"")</f>
        <v/>
      </c>
      <c r="P25" s="68" t="str">
        <f>IF(AND('Mapa de Riesgos'!$Y$68="Alta",'Mapa de Riesgos'!$AA$68="Menor"),CONCATENATE("R10C",'Mapa de Riesgos'!$O$68),"")</f>
        <v/>
      </c>
      <c r="Q25" s="69" t="str">
        <f>IF(AND('Mapa de Riesgos'!$Y$69="Alta",'Mapa de Riesgos'!$AA$69="Menor"),CONCATENATE("R10C",'Mapa de Riesgos'!$O$69),"")</f>
        <v/>
      </c>
      <c r="R25" s="69" t="str">
        <f>IF(AND('Mapa de Riesgos'!$Y$70="Alta",'Mapa de Riesgos'!$AA$70="Menor"),CONCATENATE("R10C",'Mapa de Riesgos'!$O$70),"")</f>
        <v/>
      </c>
      <c r="S25" s="69" t="str">
        <f>IF(AND('Mapa de Riesgos'!$Y$71="Alta",'Mapa de Riesgos'!$AA$71="Menor"),CONCATENATE("R10C",'Mapa de Riesgos'!$O$71),"")</f>
        <v/>
      </c>
      <c r="T25" s="69" t="str">
        <f>IF(AND('Mapa de Riesgos'!$Y$72="Alta",'Mapa de Riesgos'!$AA$72="Menor"),CONCATENATE("R10C",'Mapa de Riesgos'!$O$72),"")</f>
        <v/>
      </c>
      <c r="U25" s="70" t="str">
        <f>IF(AND('Mapa de Riesgos'!$Y$73="Alta",'Mapa de Riesgos'!$AA$73="Menor"),CONCATENATE("R10C",'Mapa de Riesgos'!$O$73),"")</f>
        <v/>
      </c>
      <c r="V25" s="56" t="str">
        <f>IF(AND('Mapa de Riesgos'!$Y$68="Alta",'Mapa de Riesgos'!$AA$68="Moderado"),CONCATENATE("R10C",'Mapa de Riesgos'!$O$68),"")</f>
        <v/>
      </c>
      <c r="W25" s="57" t="str">
        <f>IF(AND('Mapa de Riesgos'!$Y$69="Alta",'Mapa de Riesgos'!$AA$69="Moderado"),CONCATENATE("R10C",'Mapa de Riesgos'!$O$69),"")</f>
        <v/>
      </c>
      <c r="X25" s="57" t="str">
        <f>IF(AND('Mapa de Riesgos'!$Y$70="Alta",'Mapa de Riesgos'!$AA$70="Moderado"),CONCATENATE("R10C",'Mapa de Riesgos'!$O$70),"")</f>
        <v/>
      </c>
      <c r="Y25" s="57" t="str">
        <f>IF(AND('Mapa de Riesgos'!$Y$71="Alta",'Mapa de Riesgos'!$AA$71="Moderado"),CONCATENATE("R10C",'Mapa de Riesgos'!$O$71),"")</f>
        <v/>
      </c>
      <c r="Z25" s="57" t="str">
        <f>IF(AND('Mapa de Riesgos'!$Y$72="Alta",'Mapa de Riesgos'!$AA$72="Moderado"),CONCATENATE("R10C",'Mapa de Riesgos'!$O$72),"")</f>
        <v/>
      </c>
      <c r="AA25" s="58" t="str">
        <f>IF(AND('Mapa de Riesgos'!$Y$73="Alta",'Mapa de Riesgos'!$AA$73="Moderado"),CONCATENATE("R10C",'Mapa de Riesgos'!$O$73),"")</f>
        <v/>
      </c>
      <c r="AB25" s="56" t="str">
        <f>IF(AND('Mapa de Riesgos'!$Y$68="Alta",'Mapa de Riesgos'!$AA$68="Mayor"),CONCATENATE("R10C",'Mapa de Riesgos'!$O$68),"")</f>
        <v/>
      </c>
      <c r="AC25" s="57" t="str">
        <f>IF(AND('Mapa de Riesgos'!$Y$69="Alta",'Mapa de Riesgos'!$AA$69="Mayor"),CONCATENATE("R10C",'Mapa de Riesgos'!$O$69),"")</f>
        <v/>
      </c>
      <c r="AD25" s="57" t="str">
        <f>IF(AND('Mapa de Riesgos'!$Y$70="Alta",'Mapa de Riesgos'!$AA$70="Mayor"),CONCATENATE("R10C",'Mapa de Riesgos'!$O$70),"")</f>
        <v/>
      </c>
      <c r="AE25" s="57" t="str">
        <f>IF(AND('Mapa de Riesgos'!$Y$71="Alta",'Mapa de Riesgos'!$AA$71="Mayor"),CONCATENATE("R10C",'Mapa de Riesgos'!$O$71),"")</f>
        <v/>
      </c>
      <c r="AF25" s="57" t="str">
        <f>IF(AND('Mapa de Riesgos'!$Y$72="Alta",'Mapa de Riesgos'!$AA$72="Mayor"),CONCATENATE("R10C",'Mapa de Riesgos'!$O$72),"")</f>
        <v/>
      </c>
      <c r="AG25" s="58" t="str">
        <f>IF(AND('Mapa de Riesgos'!$Y$73="Alta",'Mapa de Riesgos'!$AA$73="Mayor"),CONCATENATE("R10C",'Mapa de Riesgos'!$O$73),"")</f>
        <v/>
      </c>
      <c r="AH25" s="59" t="str">
        <f>IF(AND('Mapa de Riesgos'!$Y$68="Alta",'Mapa de Riesgos'!$AA$68="Catastrófico"),CONCATENATE("R10C",'Mapa de Riesgos'!$O$68),"")</f>
        <v/>
      </c>
      <c r="AI25" s="60" t="str">
        <f>IF(AND('Mapa de Riesgos'!$Y$69="Alta",'Mapa de Riesgos'!$AA$69="Catastrófico"),CONCATENATE("R10C",'Mapa de Riesgos'!$O$69),"")</f>
        <v/>
      </c>
      <c r="AJ25" s="60" t="str">
        <f>IF(AND('Mapa de Riesgos'!$Y$70="Alta",'Mapa de Riesgos'!$AA$70="Catastrófico"),CONCATENATE("R10C",'Mapa de Riesgos'!$O$70),"")</f>
        <v/>
      </c>
      <c r="AK25" s="60" t="str">
        <f>IF(AND('Mapa de Riesgos'!$Y$71="Alta",'Mapa de Riesgos'!$AA$71="Catastrófico"),CONCATENATE("R10C",'Mapa de Riesgos'!$O$71),"")</f>
        <v/>
      </c>
      <c r="AL25" s="60" t="str">
        <f>IF(AND('Mapa de Riesgos'!$Y$72="Alta",'Mapa de Riesgos'!$AA$72="Catastrófico"),CONCATENATE("R10C",'Mapa de Riesgos'!$O$72),"")</f>
        <v/>
      </c>
      <c r="AM25" s="61" t="str">
        <f>IF(AND('Mapa de Riesgos'!$Y$73="Alta",'Mapa de Riesgos'!$AA$73="Catastrófico"),CONCATENATE("R10C",'Mapa de Riesgos'!$O$73),"")</f>
        <v/>
      </c>
      <c r="AN25" s="81"/>
      <c r="AO25" s="541"/>
      <c r="AP25" s="542"/>
      <c r="AQ25" s="542"/>
      <c r="AR25" s="542"/>
      <c r="AS25" s="542"/>
      <c r="AT25" s="543"/>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c r="A26" s="81"/>
      <c r="B26" s="449"/>
      <c r="C26" s="449"/>
      <c r="D26" s="450"/>
      <c r="E26" s="544" t="s">
        <v>239</v>
      </c>
      <c r="F26" s="545"/>
      <c r="G26" s="545"/>
      <c r="H26" s="545"/>
      <c r="I26" s="562"/>
      <c r="J26" s="62" t="str">
        <f>IF(AND('Mapa de Riesgos'!$Y$12="Media",'Mapa de Riesgos'!$AA$12="Leve"),CONCATENATE("R1C",'Mapa de Riesgos'!$O$12),"")</f>
        <v/>
      </c>
      <c r="K26" s="63" t="str">
        <f>IF(AND('Mapa de Riesgos'!$Y$15="Media",'Mapa de Riesgos'!$AA$15="Leve"),CONCATENATE("R1C",'Mapa de Riesgos'!$O$15),"")</f>
        <v/>
      </c>
      <c r="L26" s="63" t="str">
        <f>IF(AND('Mapa de Riesgos'!$Y$16="Media",'Mapa de Riesgos'!$AA$16="Leve"),CONCATENATE("R1C",'Mapa de Riesgos'!$O$16),"")</f>
        <v/>
      </c>
      <c r="M26" s="63" t="str">
        <f>IF(AND('Mapa de Riesgos'!$Y$17="Media",'Mapa de Riesgos'!$AA$17="Leve"),CONCATENATE("R1C",'Mapa de Riesgos'!$O$17),"")</f>
        <v/>
      </c>
      <c r="N26" s="63" t="str">
        <f>IF(AND('Mapa de Riesgos'!$Y$18="Media",'Mapa de Riesgos'!$AA$18="Leve"),CONCATENATE("R1C",'Mapa de Riesgos'!$O$18),"")</f>
        <v/>
      </c>
      <c r="O26" s="64" t="str">
        <f>IF(AND('Mapa de Riesgos'!$Y$19="Media",'Mapa de Riesgos'!$AA$19="Leve"),CONCATENATE("R1C",'Mapa de Riesgos'!$O$19),"")</f>
        <v/>
      </c>
      <c r="P26" s="62" t="str">
        <f>IF(AND('Mapa de Riesgos'!$Y$12="Media",'Mapa de Riesgos'!$AA$12="Menor"),CONCATENATE("R1C",'Mapa de Riesgos'!$O$12),"")</f>
        <v/>
      </c>
      <c r="Q26" s="63" t="str">
        <f>IF(AND('Mapa de Riesgos'!$Y$15="Media",'Mapa de Riesgos'!$AA$15="Menor"),CONCATENATE("R1C",'Mapa de Riesgos'!$O$15),"")</f>
        <v/>
      </c>
      <c r="R26" s="63" t="str">
        <f>IF(AND('Mapa de Riesgos'!$Y$16="Media",'Mapa de Riesgos'!$AA$16="Menor"),CONCATENATE("R1C",'Mapa de Riesgos'!$O$16),"")</f>
        <v/>
      </c>
      <c r="S26" s="63" t="str">
        <f>IF(AND('Mapa de Riesgos'!$Y$17="Media",'Mapa de Riesgos'!$AA$17="Menor"),CONCATENATE("R1C",'Mapa de Riesgos'!$O$17),"")</f>
        <v/>
      </c>
      <c r="T26" s="63" t="str">
        <f>IF(AND('Mapa de Riesgos'!$Y$18="Media",'Mapa de Riesgos'!$AA$18="Menor"),CONCATENATE("R1C",'Mapa de Riesgos'!$O$18),"")</f>
        <v/>
      </c>
      <c r="U26" s="64" t="str">
        <f>IF(AND('Mapa de Riesgos'!$Y$19="Media",'Mapa de Riesgos'!$AA$19="Menor"),CONCATENATE("R1C",'Mapa de Riesgos'!$O$19),"")</f>
        <v/>
      </c>
      <c r="V26" s="62" t="str">
        <f>IF(AND('Mapa de Riesgos'!$Y$12="Media",'Mapa de Riesgos'!$AA$12="Moderado"),CONCATENATE("R1C",'Mapa de Riesgos'!$O$12),"")</f>
        <v/>
      </c>
      <c r="W26" s="63" t="str">
        <f>IF(AND('Mapa de Riesgos'!$Y$15="Media",'Mapa de Riesgos'!$AA$15="Moderado"),CONCATENATE("R1C",'Mapa de Riesgos'!$O$15),"")</f>
        <v/>
      </c>
      <c r="X26" s="63" t="str">
        <f>IF(AND('Mapa de Riesgos'!$Y$16="Media",'Mapa de Riesgos'!$AA$16="Moderado"),CONCATENATE("R1C",'Mapa de Riesgos'!$O$16),"")</f>
        <v/>
      </c>
      <c r="Y26" s="63" t="str">
        <f>IF(AND('Mapa de Riesgos'!$Y$17="Media",'Mapa de Riesgos'!$AA$17="Moderado"),CONCATENATE("R1C",'Mapa de Riesgos'!$O$17),"")</f>
        <v/>
      </c>
      <c r="Z26" s="63" t="str">
        <f>IF(AND('Mapa de Riesgos'!$Y$18="Media",'Mapa de Riesgos'!$AA$18="Moderado"),CONCATENATE("R1C",'Mapa de Riesgos'!$O$18),"")</f>
        <v/>
      </c>
      <c r="AA26" s="64" t="str">
        <f>IF(AND('Mapa de Riesgos'!$Y$19="Media",'Mapa de Riesgos'!$AA$19="Moderado"),CONCATENATE("R1C",'Mapa de Riesgos'!$O$19),"")</f>
        <v/>
      </c>
      <c r="AB26" s="44" t="str">
        <f>IF(AND('Mapa de Riesgos'!$Y$12="Media",'Mapa de Riesgos'!$AA$12="Mayor"),CONCATENATE("R1C",'Mapa de Riesgos'!$O$12),"")</f>
        <v/>
      </c>
      <c r="AC26" s="45" t="str">
        <f>IF(AND('Mapa de Riesgos'!$Y$15="Media",'Mapa de Riesgos'!$AA$15="Mayor"),CONCATENATE("R1C",'Mapa de Riesgos'!$O$15),"")</f>
        <v/>
      </c>
      <c r="AD26" s="45" t="str">
        <f>IF(AND('Mapa de Riesgos'!$Y$16="Media",'Mapa de Riesgos'!$AA$16="Mayor"),CONCATENATE("R1C",'Mapa de Riesgos'!$O$16),"")</f>
        <v/>
      </c>
      <c r="AE26" s="45" t="str">
        <f>IF(AND('Mapa de Riesgos'!$Y$17="Media",'Mapa de Riesgos'!$AA$17="Mayor"),CONCATENATE("R1C",'Mapa de Riesgos'!$O$17),"")</f>
        <v/>
      </c>
      <c r="AF26" s="45" t="str">
        <f>IF(AND('Mapa de Riesgos'!$Y$18="Media",'Mapa de Riesgos'!$AA$18="Mayor"),CONCATENATE("R1C",'Mapa de Riesgos'!$O$18),"")</f>
        <v/>
      </c>
      <c r="AG26" s="46" t="str">
        <f>IF(AND('Mapa de Riesgos'!$Y$19="Media",'Mapa de Riesgos'!$AA$19="Mayor"),CONCATENATE("R1C",'Mapa de Riesgos'!$O$19),"")</f>
        <v/>
      </c>
      <c r="AH26" s="47" t="str">
        <f>IF(AND('Mapa de Riesgos'!$Y$12="Media",'Mapa de Riesgos'!$AA$12="Catastrófico"),CONCATENATE("R1C",'Mapa de Riesgos'!$O$12),"")</f>
        <v/>
      </c>
      <c r="AI26" s="48" t="str">
        <f>IF(AND('Mapa de Riesgos'!$Y$15="Media",'Mapa de Riesgos'!$AA$15="Catastrófico"),CONCATENATE("R1C",'Mapa de Riesgos'!$O$15),"")</f>
        <v/>
      </c>
      <c r="AJ26" s="48" t="str">
        <f>IF(AND('Mapa de Riesgos'!$Y$16="Media",'Mapa de Riesgos'!$AA$16="Catastrófico"),CONCATENATE("R1C",'Mapa de Riesgos'!$O$16),"")</f>
        <v/>
      </c>
      <c r="AK26" s="48" t="str">
        <f>IF(AND('Mapa de Riesgos'!$Y$17="Media",'Mapa de Riesgos'!$AA$17="Catastrófico"),CONCATENATE("R1C",'Mapa de Riesgos'!$O$17),"")</f>
        <v/>
      </c>
      <c r="AL26" s="48" t="str">
        <f>IF(AND('Mapa de Riesgos'!$Y$18="Media",'Mapa de Riesgos'!$AA$18="Catastrófico"),CONCATENATE("R1C",'Mapa de Riesgos'!$O$18),"")</f>
        <v/>
      </c>
      <c r="AM26" s="49" t="str">
        <f>IF(AND('Mapa de Riesgos'!$Y$19="Media",'Mapa de Riesgos'!$AA$19="Catastrófico"),CONCATENATE("R1C",'Mapa de Riesgos'!$O$19),"")</f>
        <v/>
      </c>
      <c r="AN26" s="81"/>
      <c r="AO26" s="574" t="s">
        <v>240</v>
      </c>
      <c r="AP26" s="575"/>
      <c r="AQ26" s="575"/>
      <c r="AR26" s="575"/>
      <c r="AS26" s="575"/>
      <c r="AT26" s="576"/>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c r="A27" s="81"/>
      <c r="B27" s="449"/>
      <c r="C27" s="449"/>
      <c r="D27" s="450"/>
      <c r="E27" s="546"/>
      <c r="F27" s="547"/>
      <c r="G27" s="547"/>
      <c r="H27" s="547"/>
      <c r="I27" s="563"/>
      <c r="J27" s="65" t="str">
        <f>IF(AND('Mapa de Riesgos'!$Y$20="Media",'Mapa de Riesgos'!$AA$20="Leve"),CONCATENATE("R2C",'Mapa de Riesgos'!$O$20),"")</f>
        <v/>
      </c>
      <c r="K27" s="66" t="str">
        <f>IF(AND('Mapa de Riesgos'!$Y$21="Media",'Mapa de Riesgos'!$AA$21="Leve"),CONCATENATE("R2C",'Mapa de Riesgos'!$O$21),"")</f>
        <v/>
      </c>
      <c r="L27" s="66" t="str">
        <f>IF(AND('Mapa de Riesgos'!$Y$22="Media",'Mapa de Riesgos'!$AA$22="Leve"),CONCATENATE("R2C",'Mapa de Riesgos'!$O$22),"")</f>
        <v/>
      </c>
      <c r="M27" s="66" t="str">
        <f>IF(AND('Mapa de Riesgos'!$Y$23="Media",'Mapa de Riesgos'!$AA$23="Leve"),CONCATENATE("R2C",'Mapa de Riesgos'!$O$23),"")</f>
        <v/>
      </c>
      <c r="N27" s="66" t="str">
        <f>IF(AND('Mapa de Riesgos'!$Y$24="Media",'Mapa de Riesgos'!$AA$24="Leve"),CONCATENATE("R2C",'Mapa de Riesgos'!$O$24),"")</f>
        <v/>
      </c>
      <c r="O27" s="67" t="str">
        <f>IF(AND('Mapa de Riesgos'!$Y$25="Media",'Mapa de Riesgos'!$AA$25="Leve"),CONCATENATE("R2C",'Mapa de Riesgos'!$O$25),"")</f>
        <v/>
      </c>
      <c r="P27" s="65" t="str">
        <f>IF(AND('Mapa de Riesgos'!$Y$20="Media",'Mapa de Riesgos'!$AA$20="Menor"),CONCATENATE("R2C",'Mapa de Riesgos'!$O$20),"")</f>
        <v/>
      </c>
      <c r="Q27" s="66" t="str">
        <f>IF(AND('Mapa de Riesgos'!$Y$21="Media",'Mapa de Riesgos'!$AA$21="Menor"),CONCATENATE("R2C",'Mapa de Riesgos'!$O$21),"")</f>
        <v/>
      </c>
      <c r="R27" s="66" t="str">
        <f>IF(AND('Mapa de Riesgos'!$Y$22="Media",'Mapa de Riesgos'!$AA$22="Menor"),CONCATENATE("R2C",'Mapa de Riesgos'!$O$22),"")</f>
        <v/>
      </c>
      <c r="S27" s="66" t="str">
        <f>IF(AND('Mapa de Riesgos'!$Y$23="Media",'Mapa de Riesgos'!$AA$23="Menor"),CONCATENATE("R2C",'Mapa de Riesgos'!$O$23),"")</f>
        <v/>
      </c>
      <c r="T27" s="66" t="str">
        <f>IF(AND('Mapa de Riesgos'!$Y$24="Media",'Mapa de Riesgos'!$AA$24="Menor"),CONCATENATE("R2C",'Mapa de Riesgos'!$O$24),"")</f>
        <v/>
      </c>
      <c r="U27" s="67" t="str">
        <f>IF(AND('Mapa de Riesgos'!$Y$25="Media",'Mapa de Riesgos'!$AA$25="Menor"),CONCATENATE("R2C",'Mapa de Riesgos'!$O$25),"")</f>
        <v/>
      </c>
      <c r="V27" s="65" t="str">
        <f>IF(AND('Mapa de Riesgos'!$Y$20="Media",'Mapa de Riesgos'!$AA$20="Moderado"),CONCATENATE("R2C",'Mapa de Riesgos'!$O$20),"")</f>
        <v/>
      </c>
      <c r="W27" s="66" t="str">
        <f>IF(AND('Mapa de Riesgos'!$Y$21="Media",'Mapa de Riesgos'!$AA$21="Moderado"),CONCATENATE("R2C",'Mapa de Riesgos'!$O$21),"")</f>
        <v/>
      </c>
      <c r="X27" s="66" t="str">
        <f>IF(AND('Mapa de Riesgos'!$Y$22="Media",'Mapa de Riesgos'!$AA$22="Moderado"),CONCATENATE("R2C",'Mapa de Riesgos'!$O$22),"")</f>
        <v/>
      </c>
      <c r="Y27" s="66" t="str">
        <f>IF(AND('Mapa de Riesgos'!$Y$23="Media",'Mapa de Riesgos'!$AA$23="Moderado"),CONCATENATE("R2C",'Mapa de Riesgos'!$O$23),"")</f>
        <v/>
      </c>
      <c r="Z27" s="66" t="str">
        <f>IF(AND('Mapa de Riesgos'!$Y$24="Media",'Mapa de Riesgos'!$AA$24="Moderado"),CONCATENATE("R2C",'Mapa de Riesgos'!$O$24),"")</f>
        <v/>
      </c>
      <c r="AA27" s="67" t="str">
        <f>IF(AND('Mapa de Riesgos'!$Y$25="Media",'Mapa de Riesgos'!$AA$25="Moderado"),CONCATENATE("R2C",'Mapa de Riesgos'!$O$25),"")</f>
        <v/>
      </c>
      <c r="AB27" s="50" t="str">
        <f>IF(AND('Mapa de Riesgos'!$Y$20="Media",'Mapa de Riesgos'!$AA$20="Mayor"),CONCATENATE("R2C",'Mapa de Riesgos'!$O$20),"")</f>
        <v/>
      </c>
      <c r="AC27" s="51" t="str">
        <f>IF(AND('Mapa de Riesgos'!$Y$21="Media",'Mapa de Riesgos'!$AA$21="Mayor"),CONCATENATE("R2C",'Mapa de Riesgos'!$O$21),"")</f>
        <v/>
      </c>
      <c r="AD27" s="51" t="str">
        <f>IF(AND('Mapa de Riesgos'!$Y$22="Media",'Mapa de Riesgos'!$AA$22="Mayor"),CONCATENATE("R2C",'Mapa de Riesgos'!$O$22),"")</f>
        <v/>
      </c>
      <c r="AE27" s="51" t="str">
        <f>IF(AND('Mapa de Riesgos'!$Y$23="Media",'Mapa de Riesgos'!$AA$23="Mayor"),CONCATENATE("R2C",'Mapa de Riesgos'!$O$23),"")</f>
        <v/>
      </c>
      <c r="AF27" s="51" t="str">
        <f>IF(AND('Mapa de Riesgos'!$Y$24="Media",'Mapa de Riesgos'!$AA$24="Mayor"),CONCATENATE("R2C",'Mapa de Riesgos'!$O$24),"")</f>
        <v/>
      </c>
      <c r="AG27" s="52" t="str">
        <f>IF(AND('Mapa de Riesgos'!$Y$25="Media",'Mapa de Riesgos'!$AA$25="Mayor"),CONCATENATE("R2C",'Mapa de Riesgos'!$O$25),"")</f>
        <v/>
      </c>
      <c r="AH27" s="53" t="str">
        <f>IF(AND('Mapa de Riesgos'!$Y$20="Media",'Mapa de Riesgos'!$AA$20="Catastrófico"),CONCATENATE("R2C",'Mapa de Riesgos'!$O$20),"")</f>
        <v/>
      </c>
      <c r="AI27" s="54" t="str">
        <f>IF(AND('Mapa de Riesgos'!$Y$21="Media",'Mapa de Riesgos'!$AA$21="Catastrófico"),CONCATENATE("R2C",'Mapa de Riesgos'!$O$21),"")</f>
        <v/>
      </c>
      <c r="AJ27" s="54" t="str">
        <f>IF(AND('Mapa de Riesgos'!$Y$22="Media",'Mapa de Riesgos'!$AA$22="Catastrófico"),CONCATENATE("R2C",'Mapa de Riesgos'!$O$22),"")</f>
        <v/>
      </c>
      <c r="AK27" s="54" t="str">
        <f>IF(AND('Mapa de Riesgos'!$Y$23="Media",'Mapa de Riesgos'!$AA$23="Catastrófico"),CONCATENATE("R2C",'Mapa de Riesgos'!$O$23),"")</f>
        <v/>
      </c>
      <c r="AL27" s="54" t="str">
        <f>IF(AND('Mapa de Riesgos'!$Y$24="Media",'Mapa de Riesgos'!$AA$24="Catastrófico"),CONCATENATE("R2C",'Mapa de Riesgos'!$O$24),"")</f>
        <v/>
      </c>
      <c r="AM27" s="55" t="str">
        <f>IF(AND('Mapa de Riesgos'!$Y$25="Media",'Mapa de Riesgos'!$AA$25="Catastrófico"),CONCATENATE("R2C",'Mapa de Riesgos'!$O$25),"")</f>
        <v/>
      </c>
      <c r="AN27" s="81"/>
      <c r="AO27" s="577"/>
      <c r="AP27" s="578"/>
      <c r="AQ27" s="578"/>
      <c r="AR27" s="578"/>
      <c r="AS27" s="578"/>
      <c r="AT27" s="579"/>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c r="A28" s="81"/>
      <c r="B28" s="449"/>
      <c r="C28" s="449"/>
      <c r="D28" s="450"/>
      <c r="E28" s="548"/>
      <c r="F28" s="547"/>
      <c r="G28" s="547"/>
      <c r="H28" s="547"/>
      <c r="I28" s="563"/>
      <c r="J28" s="65" t="str">
        <f>IF(AND('Mapa de Riesgos'!$Y$26="Media",'Mapa de Riesgos'!$AA$26="Leve"),CONCATENATE("R3C",'Mapa de Riesgos'!$O$26),"")</f>
        <v/>
      </c>
      <c r="K28" s="66" t="str">
        <f>IF(AND('Mapa de Riesgos'!$Y$27="Media",'Mapa de Riesgos'!$AA$27="Leve"),CONCATENATE("R3C",'Mapa de Riesgos'!$O$27),"")</f>
        <v/>
      </c>
      <c r="L28" s="66" t="str">
        <f>IF(AND('Mapa de Riesgos'!$Y$28="Media",'Mapa de Riesgos'!$AA$28="Leve"),CONCATENATE("R3C",'Mapa de Riesgos'!$O$28),"")</f>
        <v/>
      </c>
      <c r="M28" s="66" t="str">
        <f>IF(AND('Mapa de Riesgos'!$Y$29="Media",'Mapa de Riesgos'!$AA$29="Leve"),CONCATENATE("R3C",'Mapa de Riesgos'!$O$29),"")</f>
        <v/>
      </c>
      <c r="N28" s="66" t="str">
        <f>IF(AND('Mapa de Riesgos'!$Y$30="Media",'Mapa de Riesgos'!$AA$30="Leve"),CONCATENATE("R3C",'Mapa de Riesgos'!$O$30),"")</f>
        <v/>
      </c>
      <c r="O28" s="67" t="str">
        <f>IF(AND('Mapa de Riesgos'!$Y$31="Media",'Mapa de Riesgos'!$AA$31="Leve"),CONCATENATE("R3C",'Mapa de Riesgos'!$O$31),"")</f>
        <v/>
      </c>
      <c r="P28" s="65" t="str">
        <f>IF(AND('Mapa de Riesgos'!$Y$26="Media",'Mapa de Riesgos'!$AA$26="Menor"),CONCATENATE("R3C",'Mapa de Riesgos'!$O$26),"")</f>
        <v/>
      </c>
      <c r="Q28" s="66" t="str">
        <f>IF(AND('Mapa de Riesgos'!$Y$27="Media",'Mapa de Riesgos'!$AA$27="Menor"),CONCATENATE("R3C",'Mapa de Riesgos'!$O$27),"")</f>
        <v/>
      </c>
      <c r="R28" s="66" t="str">
        <f>IF(AND('Mapa de Riesgos'!$Y$28="Media",'Mapa de Riesgos'!$AA$28="Menor"),CONCATENATE("R3C",'Mapa de Riesgos'!$O$28),"")</f>
        <v/>
      </c>
      <c r="S28" s="66" t="str">
        <f>IF(AND('Mapa de Riesgos'!$Y$29="Media",'Mapa de Riesgos'!$AA$29="Menor"),CONCATENATE("R3C",'Mapa de Riesgos'!$O$29),"")</f>
        <v/>
      </c>
      <c r="T28" s="66" t="str">
        <f>IF(AND('Mapa de Riesgos'!$Y$30="Media",'Mapa de Riesgos'!$AA$30="Menor"),CONCATENATE("R3C",'Mapa de Riesgos'!$O$30),"")</f>
        <v/>
      </c>
      <c r="U28" s="67" t="str">
        <f>IF(AND('Mapa de Riesgos'!$Y$31="Media",'Mapa de Riesgos'!$AA$31="Menor"),CONCATENATE("R3C",'Mapa de Riesgos'!$O$31),"")</f>
        <v/>
      </c>
      <c r="V28" s="65" t="str">
        <f>IF(AND('Mapa de Riesgos'!$Y$26="Media",'Mapa de Riesgos'!$AA$26="Moderado"),CONCATENATE("R3C",'Mapa de Riesgos'!$O$26),"")</f>
        <v/>
      </c>
      <c r="W28" s="66" t="str">
        <f>IF(AND('Mapa de Riesgos'!$Y$27="Media",'Mapa de Riesgos'!$AA$27="Moderado"),CONCATENATE("R3C",'Mapa de Riesgos'!$O$27),"")</f>
        <v/>
      </c>
      <c r="X28" s="66" t="str">
        <f>IF(AND('Mapa de Riesgos'!$Y$28="Media",'Mapa de Riesgos'!$AA$28="Moderado"),CONCATENATE("R3C",'Mapa de Riesgos'!$O$28),"")</f>
        <v/>
      </c>
      <c r="Y28" s="66" t="str">
        <f>IF(AND('Mapa de Riesgos'!$Y$29="Media",'Mapa de Riesgos'!$AA$29="Moderado"),CONCATENATE("R3C",'Mapa de Riesgos'!$O$29),"")</f>
        <v/>
      </c>
      <c r="Z28" s="66" t="str">
        <f>IF(AND('Mapa de Riesgos'!$Y$30="Media",'Mapa de Riesgos'!$AA$30="Moderado"),CONCATENATE("R3C",'Mapa de Riesgos'!$O$30),"")</f>
        <v/>
      </c>
      <c r="AA28" s="67" t="str">
        <f>IF(AND('Mapa de Riesgos'!$Y$31="Media",'Mapa de Riesgos'!$AA$31="Moderado"),CONCATENATE("R3C",'Mapa de Riesgos'!$O$31),"")</f>
        <v/>
      </c>
      <c r="AB28" s="50" t="str">
        <f>IF(AND('Mapa de Riesgos'!$Y$26="Media",'Mapa de Riesgos'!$AA$26="Mayor"),CONCATENATE("R3C",'Mapa de Riesgos'!$O$26),"")</f>
        <v/>
      </c>
      <c r="AC28" s="51" t="str">
        <f>IF(AND('Mapa de Riesgos'!$Y$27="Media",'Mapa de Riesgos'!$AA$27="Mayor"),CONCATENATE("R3C",'Mapa de Riesgos'!$O$27),"")</f>
        <v/>
      </c>
      <c r="AD28" s="51" t="str">
        <f>IF(AND('Mapa de Riesgos'!$Y$28="Media",'Mapa de Riesgos'!$AA$28="Mayor"),CONCATENATE("R3C",'Mapa de Riesgos'!$O$28),"")</f>
        <v/>
      </c>
      <c r="AE28" s="51" t="str">
        <f>IF(AND('Mapa de Riesgos'!$Y$29="Media",'Mapa de Riesgos'!$AA$29="Mayor"),CONCATENATE("R3C",'Mapa de Riesgos'!$O$29),"")</f>
        <v/>
      </c>
      <c r="AF28" s="51" t="str">
        <f>IF(AND('Mapa de Riesgos'!$Y$30="Media",'Mapa de Riesgos'!$AA$30="Mayor"),CONCATENATE("R3C",'Mapa de Riesgos'!$O$30),"")</f>
        <v/>
      </c>
      <c r="AG28" s="52" t="str">
        <f>IF(AND('Mapa de Riesgos'!$Y$31="Media",'Mapa de Riesgos'!$AA$31="Mayor"),CONCATENATE("R3C",'Mapa de Riesgos'!$O$31),"")</f>
        <v/>
      </c>
      <c r="AH28" s="53" t="str">
        <f>IF(AND('Mapa de Riesgos'!$Y$26="Media",'Mapa de Riesgos'!$AA$26="Catastrófico"),CONCATENATE("R3C",'Mapa de Riesgos'!$O$26),"")</f>
        <v/>
      </c>
      <c r="AI28" s="54" t="str">
        <f>IF(AND('Mapa de Riesgos'!$Y$27="Media",'Mapa de Riesgos'!$AA$27="Catastrófico"),CONCATENATE("R3C",'Mapa de Riesgos'!$O$27),"")</f>
        <v/>
      </c>
      <c r="AJ28" s="54" t="str">
        <f>IF(AND('Mapa de Riesgos'!$Y$28="Media",'Mapa de Riesgos'!$AA$28="Catastrófico"),CONCATENATE("R3C",'Mapa de Riesgos'!$O$28),"")</f>
        <v/>
      </c>
      <c r="AK28" s="54" t="str">
        <f>IF(AND('Mapa de Riesgos'!$Y$29="Media",'Mapa de Riesgos'!$AA$29="Catastrófico"),CONCATENATE("R3C",'Mapa de Riesgos'!$O$29),"")</f>
        <v/>
      </c>
      <c r="AL28" s="54" t="str">
        <f>IF(AND('Mapa de Riesgos'!$Y$30="Media",'Mapa de Riesgos'!$AA$30="Catastrófico"),CONCATENATE("R3C",'Mapa de Riesgos'!$O$30),"")</f>
        <v/>
      </c>
      <c r="AM28" s="55" t="str">
        <f>IF(AND('Mapa de Riesgos'!$Y$31="Media",'Mapa de Riesgos'!$AA$31="Catastrófico"),CONCATENATE("R3C",'Mapa de Riesgos'!$O$31),"")</f>
        <v/>
      </c>
      <c r="AN28" s="81"/>
      <c r="AO28" s="577"/>
      <c r="AP28" s="578"/>
      <c r="AQ28" s="578"/>
      <c r="AR28" s="578"/>
      <c r="AS28" s="578"/>
      <c r="AT28" s="579"/>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c r="A29" s="81"/>
      <c r="B29" s="449"/>
      <c r="C29" s="449"/>
      <c r="D29" s="450"/>
      <c r="E29" s="548"/>
      <c r="F29" s="547"/>
      <c r="G29" s="547"/>
      <c r="H29" s="547"/>
      <c r="I29" s="563"/>
      <c r="J29" s="65" t="str">
        <f>IF(AND('Mapa de Riesgos'!$Y$32="Media",'Mapa de Riesgos'!$AA$32="Leve"),CONCATENATE("R4C",'Mapa de Riesgos'!$O$32),"")</f>
        <v/>
      </c>
      <c r="K29" s="66" t="str">
        <f>IF(AND('Mapa de Riesgos'!$Y$33="Media",'Mapa de Riesgos'!$AA$33="Leve"),CONCATENATE("R4C",'Mapa de Riesgos'!$O$33),"")</f>
        <v/>
      </c>
      <c r="L29" s="66" t="str">
        <f>IF(AND('Mapa de Riesgos'!$Y$34="Media",'Mapa de Riesgos'!$AA$34="Leve"),CONCATENATE("R4C",'Mapa de Riesgos'!$O$34),"")</f>
        <v/>
      </c>
      <c r="M29" s="66" t="str">
        <f>IF(AND('Mapa de Riesgos'!$Y$35="Media",'Mapa de Riesgos'!$AA$35="Leve"),CONCATENATE("R4C",'Mapa de Riesgos'!$O$35),"")</f>
        <v/>
      </c>
      <c r="N29" s="66" t="str">
        <f>IF(AND('Mapa de Riesgos'!$Y$36="Media",'Mapa de Riesgos'!$AA$36="Leve"),CONCATENATE("R4C",'Mapa de Riesgos'!$O$36),"")</f>
        <v/>
      </c>
      <c r="O29" s="67" t="str">
        <f>IF(AND('Mapa de Riesgos'!$Y$37="Media",'Mapa de Riesgos'!$AA$37="Leve"),CONCATENATE("R4C",'Mapa de Riesgos'!$O$37),"")</f>
        <v/>
      </c>
      <c r="P29" s="65" t="str">
        <f>IF(AND('Mapa de Riesgos'!$Y$32="Media",'Mapa de Riesgos'!$AA$32="Menor"),CONCATENATE("R4C",'Mapa de Riesgos'!$O$32),"")</f>
        <v/>
      </c>
      <c r="Q29" s="66" t="str">
        <f>IF(AND('Mapa de Riesgos'!$Y$33="Media",'Mapa de Riesgos'!$AA$33="Menor"),CONCATENATE("R4C",'Mapa de Riesgos'!$O$33),"")</f>
        <v/>
      </c>
      <c r="R29" s="66" t="str">
        <f>IF(AND('Mapa de Riesgos'!$Y$34="Media",'Mapa de Riesgos'!$AA$34="Menor"),CONCATENATE("R4C",'Mapa de Riesgos'!$O$34),"")</f>
        <v/>
      </c>
      <c r="S29" s="66" t="str">
        <f>IF(AND('Mapa de Riesgos'!$Y$35="Media",'Mapa de Riesgos'!$AA$35="Menor"),CONCATENATE("R4C",'Mapa de Riesgos'!$O$35),"")</f>
        <v/>
      </c>
      <c r="T29" s="66" t="str">
        <f>IF(AND('Mapa de Riesgos'!$Y$36="Media",'Mapa de Riesgos'!$AA$36="Menor"),CONCATENATE("R4C",'Mapa de Riesgos'!$O$36),"")</f>
        <v/>
      </c>
      <c r="U29" s="67" t="str">
        <f>IF(AND('Mapa de Riesgos'!$Y$37="Media",'Mapa de Riesgos'!$AA$37="Menor"),CONCATENATE("R4C",'Mapa de Riesgos'!$O$37),"")</f>
        <v/>
      </c>
      <c r="V29" s="65" t="str">
        <f>IF(AND('Mapa de Riesgos'!$Y$32="Media",'Mapa de Riesgos'!$AA$32="Moderado"),CONCATENATE("R4C",'Mapa de Riesgos'!$O$32),"")</f>
        <v/>
      </c>
      <c r="W29" s="66" t="str">
        <f>IF(AND('Mapa de Riesgos'!$Y$33="Media",'Mapa de Riesgos'!$AA$33="Moderado"),CONCATENATE("R4C",'Mapa de Riesgos'!$O$33),"")</f>
        <v/>
      </c>
      <c r="X29" s="66" t="str">
        <f>IF(AND('Mapa de Riesgos'!$Y$34="Media",'Mapa de Riesgos'!$AA$34="Moderado"),CONCATENATE("R4C",'Mapa de Riesgos'!$O$34),"")</f>
        <v/>
      </c>
      <c r="Y29" s="66" t="str">
        <f>IF(AND('Mapa de Riesgos'!$Y$35="Media",'Mapa de Riesgos'!$AA$35="Moderado"),CONCATENATE("R4C",'Mapa de Riesgos'!$O$35),"")</f>
        <v/>
      </c>
      <c r="Z29" s="66" t="str">
        <f>IF(AND('Mapa de Riesgos'!$Y$36="Media",'Mapa de Riesgos'!$AA$36="Moderado"),CONCATENATE("R4C",'Mapa de Riesgos'!$O$36),"")</f>
        <v/>
      </c>
      <c r="AA29" s="67" t="str">
        <f>IF(AND('Mapa de Riesgos'!$Y$37="Media",'Mapa de Riesgos'!$AA$37="Moderado"),CONCATENATE("R4C",'Mapa de Riesgos'!$O$37),"")</f>
        <v/>
      </c>
      <c r="AB29" s="50" t="str">
        <f>IF(AND('Mapa de Riesgos'!$Y$32="Media",'Mapa de Riesgos'!$AA$32="Mayor"),CONCATENATE("R4C",'Mapa de Riesgos'!$O$32),"")</f>
        <v/>
      </c>
      <c r="AC29" s="51" t="str">
        <f>IF(AND('Mapa de Riesgos'!$Y$33="Media",'Mapa de Riesgos'!$AA$33="Mayor"),CONCATENATE("R4C",'Mapa de Riesgos'!$O$33),"")</f>
        <v/>
      </c>
      <c r="AD29" s="51" t="str">
        <f>IF(AND('Mapa de Riesgos'!$Y$34="Media",'Mapa de Riesgos'!$AA$34="Mayor"),CONCATENATE("R4C",'Mapa de Riesgos'!$O$34),"")</f>
        <v/>
      </c>
      <c r="AE29" s="51" t="str">
        <f>IF(AND('Mapa de Riesgos'!$Y$35="Media",'Mapa de Riesgos'!$AA$35="Mayor"),CONCATENATE("R4C",'Mapa de Riesgos'!$O$35),"")</f>
        <v/>
      </c>
      <c r="AF29" s="51" t="str">
        <f>IF(AND('Mapa de Riesgos'!$Y$36="Media",'Mapa de Riesgos'!$AA$36="Mayor"),CONCATENATE("R4C",'Mapa de Riesgos'!$O$36),"")</f>
        <v/>
      </c>
      <c r="AG29" s="52" t="str">
        <f>IF(AND('Mapa de Riesgos'!$Y$37="Media",'Mapa de Riesgos'!$AA$37="Mayor"),CONCATENATE("R4C",'Mapa de Riesgos'!$O$37),"")</f>
        <v/>
      </c>
      <c r="AH29" s="53" t="str">
        <f>IF(AND('Mapa de Riesgos'!$Y$32="Media",'Mapa de Riesgos'!$AA$32="Catastrófico"),CONCATENATE("R4C",'Mapa de Riesgos'!$O$32),"")</f>
        <v/>
      </c>
      <c r="AI29" s="54" t="str">
        <f>IF(AND('Mapa de Riesgos'!$Y$33="Media",'Mapa de Riesgos'!$AA$33="Catastrófico"),CONCATENATE("R4C",'Mapa de Riesgos'!$O$33),"")</f>
        <v/>
      </c>
      <c r="AJ29" s="54" t="str">
        <f>IF(AND('Mapa de Riesgos'!$Y$34="Media",'Mapa de Riesgos'!$AA$34="Catastrófico"),CONCATENATE("R4C",'Mapa de Riesgos'!$O$34),"")</f>
        <v/>
      </c>
      <c r="AK29" s="54" t="str">
        <f>IF(AND('Mapa de Riesgos'!$Y$35="Media",'Mapa de Riesgos'!$AA$35="Catastrófico"),CONCATENATE("R4C",'Mapa de Riesgos'!$O$35),"")</f>
        <v/>
      </c>
      <c r="AL29" s="54" t="str">
        <f>IF(AND('Mapa de Riesgos'!$Y$36="Media",'Mapa de Riesgos'!$AA$36="Catastrófico"),CONCATENATE("R4C",'Mapa de Riesgos'!$O$36),"")</f>
        <v/>
      </c>
      <c r="AM29" s="55" t="str">
        <f>IF(AND('Mapa de Riesgos'!$Y$37="Media",'Mapa de Riesgos'!$AA$37="Catastrófico"),CONCATENATE("R4C",'Mapa de Riesgos'!$O$37),"")</f>
        <v/>
      </c>
      <c r="AN29" s="81"/>
      <c r="AO29" s="577"/>
      <c r="AP29" s="578"/>
      <c r="AQ29" s="578"/>
      <c r="AR29" s="578"/>
      <c r="AS29" s="578"/>
      <c r="AT29" s="579"/>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c r="A30" s="81"/>
      <c r="B30" s="449"/>
      <c r="C30" s="449"/>
      <c r="D30" s="450"/>
      <c r="E30" s="548"/>
      <c r="F30" s="547"/>
      <c r="G30" s="547"/>
      <c r="H30" s="547"/>
      <c r="I30" s="563"/>
      <c r="J30" s="65" t="str">
        <f>IF(AND('Mapa de Riesgos'!$Y$38="Media",'Mapa de Riesgos'!$AA$38="Leve"),CONCATENATE("R5C",'Mapa de Riesgos'!$O$38),"")</f>
        <v/>
      </c>
      <c r="K30" s="66" t="str">
        <f>IF(AND('Mapa de Riesgos'!$Y$39="Media",'Mapa de Riesgos'!$AA$39="Leve"),CONCATENATE("R5C",'Mapa de Riesgos'!$O$39),"")</f>
        <v/>
      </c>
      <c r="L30" s="66" t="str">
        <f>IF(AND('Mapa de Riesgos'!$Y$40="Media",'Mapa de Riesgos'!$AA$40="Leve"),CONCATENATE("R5C",'Mapa de Riesgos'!$O$40),"")</f>
        <v/>
      </c>
      <c r="M30" s="66" t="str">
        <f>IF(AND('Mapa de Riesgos'!$Y$41="Media",'Mapa de Riesgos'!$AA$41="Leve"),CONCATENATE("R5C",'Mapa de Riesgos'!$O$41),"")</f>
        <v/>
      </c>
      <c r="N30" s="66" t="str">
        <f>IF(AND('Mapa de Riesgos'!$Y$42="Media",'Mapa de Riesgos'!$AA$42="Leve"),CONCATENATE("R5C",'Mapa de Riesgos'!$O$42),"")</f>
        <v/>
      </c>
      <c r="O30" s="67" t="str">
        <f>IF(AND('Mapa de Riesgos'!$Y$43="Media",'Mapa de Riesgos'!$AA$43="Leve"),CONCATENATE("R5C",'Mapa de Riesgos'!$O$43),"")</f>
        <v/>
      </c>
      <c r="P30" s="65" t="str">
        <f>IF(AND('Mapa de Riesgos'!$Y$38="Media",'Mapa de Riesgos'!$AA$38="Menor"),CONCATENATE("R5C",'Mapa de Riesgos'!$O$38),"")</f>
        <v/>
      </c>
      <c r="Q30" s="66" t="str">
        <f>IF(AND('Mapa de Riesgos'!$Y$39="Media",'Mapa de Riesgos'!$AA$39="Menor"),CONCATENATE("R5C",'Mapa de Riesgos'!$O$39),"")</f>
        <v/>
      </c>
      <c r="R30" s="66" t="str">
        <f>IF(AND('Mapa de Riesgos'!$Y$40="Media",'Mapa de Riesgos'!$AA$40="Menor"),CONCATENATE("R5C",'Mapa de Riesgos'!$O$40),"")</f>
        <v/>
      </c>
      <c r="S30" s="66" t="str">
        <f>IF(AND('Mapa de Riesgos'!$Y$41="Media",'Mapa de Riesgos'!$AA$41="Menor"),CONCATENATE("R5C",'Mapa de Riesgos'!$O$41),"")</f>
        <v/>
      </c>
      <c r="T30" s="66" t="str">
        <f>IF(AND('Mapa de Riesgos'!$Y$42="Media",'Mapa de Riesgos'!$AA$42="Menor"),CONCATENATE("R5C",'Mapa de Riesgos'!$O$42),"")</f>
        <v/>
      </c>
      <c r="U30" s="67" t="str">
        <f>IF(AND('Mapa de Riesgos'!$Y$43="Media",'Mapa de Riesgos'!$AA$43="Menor"),CONCATENATE("R5C",'Mapa de Riesgos'!$O$43),"")</f>
        <v/>
      </c>
      <c r="V30" s="65" t="str">
        <f>IF(AND('Mapa de Riesgos'!$Y$38="Media",'Mapa de Riesgos'!$AA$38="Moderado"),CONCATENATE("R5C",'Mapa de Riesgos'!$O$38),"")</f>
        <v/>
      </c>
      <c r="W30" s="66" t="str">
        <f>IF(AND('Mapa de Riesgos'!$Y$39="Media",'Mapa de Riesgos'!$AA$39="Moderado"),CONCATENATE("R5C",'Mapa de Riesgos'!$O$39),"")</f>
        <v/>
      </c>
      <c r="X30" s="66" t="str">
        <f>IF(AND('Mapa de Riesgos'!$Y$40="Media",'Mapa de Riesgos'!$AA$40="Moderado"),CONCATENATE("R5C",'Mapa de Riesgos'!$O$40),"")</f>
        <v/>
      </c>
      <c r="Y30" s="66" t="str">
        <f>IF(AND('Mapa de Riesgos'!$Y$41="Media",'Mapa de Riesgos'!$AA$41="Moderado"),CONCATENATE("R5C",'Mapa de Riesgos'!$O$41),"")</f>
        <v/>
      </c>
      <c r="Z30" s="66" t="str">
        <f>IF(AND('Mapa de Riesgos'!$Y$42="Media",'Mapa de Riesgos'!$AA$42="Moderado"),CONCATENATE("R5C",'Mapa de Riesgos'!$O$42),"")</f>
        <v/>
      </c>
      <c r="AA30" s="67" t="str">
        <f>IF(AND('Mapa de Riesgos'!$Y$43="Media",'Mapa de Riesgos'!$AA$43="Moderado"),CONCATENATE("R5C",'Mapa de Riesgos'!$O$43),"")</f>
        <v/>
      </c>
      <c r="AB30" s="50" t="str">
        <f>IF(AND('Mapa de Riesgos'!$Y$38="Media",'Mapa de Riesgos'!$AA$38="Mayor"),CONCATENATE("R5C",'Mapa de Riesgos'!$O$38),"")</f>
        <v/>
      </c>
      <c r="AC30" s="51" t="str">
        <f>IF(AND('Mapa de Riesgos'!$Y$39="Media",'Mapa de Riesgos'!$AA$39="Mayor"),CONCATENATE("R5C",'Mapa de Riesgos'!$O$39),"")</f>
        <v/>
      </c>
      <c r="AD30" s="51" t="str">
        <f>IF(AND('Mapa de Riesgos'!$Y$40="Media",'Mapa de Riesgos'!$AA$40="Mayor"),CONCATENATE("R5C",'Mapa de Riesgos'!$O$40),"")</f>
        <v/>
      </c>
      <c r="AE30" s="51" t="str">
        <f>IF(AND('Mapa de Riesgos'!$Y$41="Media",'Mapa de Riesgos'!$AA$41="Mayor"),CONCATENATE("R5C",'Mapa de Riesgos'!$O$41),"")</f>
        <v/>
      </c>
      <c r="AF30" s="51" t="str">
        <f>IF(AND('Mapa de Riesgos'!$Y$42="Media",'Mapa de Riesgos'!$AA$42="Mayor"),CONCATENATE("R5C",'Mapa de Riesgos'!$O$42),"")</f>
        <v/>
      </c>
      <c r="AG30" s="52" t="str">
        <f>IF(AND('Mapa de Riesgos'!$Y$43="Media",'Mapa de Riesgos'!$AA$43="Mayor"),CONCATENATE("R5C",'Mapa de Riesgos'!$O$43),"")</f>
        <v/>
      </c>
      <c r="AH30" s="53" t="str">
        <f>IF(AND('Mapa de Riesgos'!$Y$38="Media",'Mapa de Riesgos'!$AA$38="Catastrófico"),CONCATENATE("R5C",'Mapa de Riesgos'!$O$38),"")</f>
        <v/>
      </c>
      <c r="AI30" s="54" t="str">
        <f>IF(AND('Mapa de Riesgos'!$Y$39="Media",'Mapa de Riesgos'!$AA$39="Catastrófico"),CONCATENATE("R5C",'Mapa de Riesgos'!$O$39),"")</f>
        <v/>
      </c>
      <c r="AJ30" s="54" t="str">
        <f>IF(AND('Mapa de Riesgos'!$Y$40="Media",'Mapa de Riesgos'!$AA$40="Catastrófico"),CONCATENATE("R5C",'Mapa de Riesgos'!$O$40),"")</f>
        <v/>
      </c>
      <c r="AK30" s="54" t="str">
        <f>IF(AND('Mapa de Riesgos'!$Y$41="Media",'Mapa de Riesgos'!$AA$41="Catastrófico"),CONCATENATE("R5C",'Mapa de Riesgos'!$O$41),"")</f>
        <v/>
      </c>
      <c r="AL30" s="54" t="str">
        <f>IF(AND('Mapa de Riesgos'!$Y$42="Media",'Mapa de Riesgos'!$AA$42="Catastrófico"),CONCATENATE("R5C",'Mapa de Riesgos'!$O$42),"")</f>
        <v/>
      </c>
      <c r="AM30" s="55" t="str">
        <f>IF(AND('Mapa de Riesgos'!$Y$43="Media",'Mapa de Riesgos'!$AA$43="Catastrófico"),CONCATENATE("R5C",'Mapa de Riesgos'!$O$43),"")</f>
        <v/>
      </c>
      <c r="AN30" s="81"/>
      <c r="AO30" s="577"/>
      <c r="AP30" s="578"/>
      <c r="AQ30" s="578"/>
      <c r="AR30" s="578"/>
      <c r="AS30" s="578"/>
      <c r="AT30" s="579"/>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c r="A31" s="81"/>
      <c r="B31" s="449"/>
      <c r="C31" s="449"/>
      <c r="D31" s="450"/>
      <c r="E31" s="548"/>
      <c r="F31" s="547"/>
      <c r="G31" s="547"/>
      <c r="H31" s="547"/>
      <c r="I31" s="563"/>
      <c r="J31" s="65" t="str">
        <f>IF(AND('Mapa de Riesgos'!$Y$44="Media",'Mapa de Riesgos'!$AA$44="Leve"),CONCATENATE("R6C",'Mapa de Riesgos'!$O$44),"")</f>
        <v/>
      </c>
      <c r="K31" s="66" t="str">
        <f>IF(AND('Mapa de Riesgos'!$Y$45="Media",'Mapa de Riesgos'!$AA$45="Leve"),CONCATENATE("R6C",'Mapa de Riesgos'!$O$45),"")</f>
        <v/>
      </c>
      <c r="L31" s="66" t="str">
        <f>IF(AND('Mapa de Riesgos'!$Y$46="Media",'Mapa de Riesgos'!$AA$46="Leve"),CONCATENATE("R6C",'Mapa de Riesgos'!$O$46),"")</f>
        <v/>
      </c>
      <c r="M31" s="66" t="str">
        <f>IF(AND('Mapa de Riesgos'!$Y$47="Media",'Mapa de Riesgos'!$AA$47="Leve"),CONCATENATE("R6C",'Mapa de Riesgos'!$O$47),"")</f>
        <v/>
      </c>
      <c r="N31" s="66" t="str">
        <f>IF(AND('Mapa de Riesgos'!$Y$48="Media",'Mapa de Riesgos'!$AA$48="Leve"),CONCATENATE("R6C",'Mapa de Riesgos'!$O$48),"")</f>
        <v/>
      </c>
      <c r="O31" s="67" t="str">
        <f>IF(AND('Mapa de Riesgos'!$Y$49="Media",'Mapa de Riesgos'!$AA$49="Leve"),CONCATENATE("R6C",'Mapa de Riesgos'!$O$49),"")</f>
        <v/>
      </c>
      <c r="P31" s="65" t="str">
        <f>IF(AND('Mapa de Riesgos'!$Y$44="Media",'Mapa de Riesgos'!$AA$44="Menor"),CONCATENATE("R6C",'Mapa de Riesgos'!$O$44),"")</f>
        <v>R6C1</v>
      </c>
      <c r="Q31" s="66" t="str">
        <f>IF(AND('Mapa de Riesgos'!$Y$45="Media",'Mapa de Riesgos'!$AA$45="Menor"),CONCATENATE("R6C",'Mapa de Riesgos'!$O$45),"")</f>
        <v/>
      </c>
      <c r="R31" s="66" t="str">
        <f>IF(AND('Mapa de Riesgos'!$Y$46="Media",'Mapa de Riesgos'!$AA$46="Menor"),CONCATENATE("R6C",'Mapa de Riesgos'!$O$46),"")</f>
        <v/>
      </c>
      <c r="S31" s="66" t="str">
        <f>IF(AND('Mapa de Riesgos'!$Y$47="Media",'Mapa de Riesgos'!$AA$47="Menor"),CONCATENATE("R6C",'Mapa de Riesgos'!$O$47),"")</f>
        <v/>
      </c>
      <c r="T31" s="66" t="str">
        <f>IF(AND('Mapa de Riesgos'!$Y$48="Media",'Mapa de Riesgos'!$AA$48="Menor"),CONCATENATE("R6C",'Mapa de Riesgos'!$O$48),"")</f>
        <v/>
      </c>
      <c r="U31" s="67" t="str">
        <f>IF(AND('Mapa de Riesgos'!$Y$49="Media",'Mapa de Riesgos'!$AA$49="Menor"),CONCATENATE("R6C",'Mapa de Riesgos'!$O$49),"")</f>
        <v/>
      </c>
      <c r="V31" s="65" t="str">
        <f>IF(AND('Mapa de Riesgos'!$Y$44="Media",'Mapa de Riesgos'!$AA$44="Moderado"),CONCATENATE("R6C",'Mapa de Riesgos'!$O$44),"")</f>
        <v/>
      </c>
      <c r="W31" s="66" t="str">
        <f>IF(AND('Mapa de Riesgos'!$Y$45="Media",'Mapa de Riesgos'!$AA$45="Moderado"),CONCATENATE("R6C",'Mapa de Riesgos'!$O$45),"")</f>
        <v/>
      </c>
      <c r="X31" s="66" t="str">
        <f>IF(AND('Mapa de Riesgos'!$Y$46="Media",'Mapa de Riesgos'!$AA$46="Moderado"),CONCATENATE("R6C",'Mapa de Riesgos'!$O$46),"")</f>
        <v/>
      </c>
      <c r="Y31" s="66" t="str">
        <f>IF(AND('Mapa de Riesgos'!$Y$47="Media",'Mapa de Riesgos'!$AA$47="Moderado"),CONCATENATE("R6C",'Mapa de Riesgos'!$O$47),"")</f>
        <v/>
      </c>
      <c r="Z31" s="66" t="str">
        <f>IF(AND('Mapa de Riesgos'!$Y$48="Media",'Mapa de Riesgos'!$AA$48="Moderado"),CONCATENATE("R6C",'Mapa de Riesgos'!$O$48),"")</f>
        <v/>
      </c>
      <c r="AA31" s="67" t="str">
        <f>IF(AND('Mapa de Riesgos'!$Y$49="Media",'Mapa de Riesgos'!$AA$49="Moderado"),CONCATENATE("R6C",'Mapa de Riesgos'!$O$49),"")</f>
        <v/>
      </c>
      <c r="AB31" s="50" t="str">
        <f>IF(AND('Mapa de Riesgos'!$Y$44="Media",'Mapa de Riesgos'!$AA$44="Mayor"),CONCATENATE("R6C",'Mapa de Riesgos'!$O$44),"")</f>
        <v/>
      </c>
      <c r="AC31" s="51" t="str">
        <f>IF(AND('Mapa de Riesgos'!$Y$45="Media",'Mapa de Riesgos'!$AA$45="Mayor"),CONCATENATE("R6C",'Mapa de Riesgos'!$O$45),"")</f>
        <v/>
      </c>
      <c r="AD31" s="51" t="str">
        <f>IF(AND('Mapa de Riesgos'!$Y$46="Media",'Mapa de Riesgos'!$AA$46="Mayor"),CONCATENATE("R6C",'Mapa de Riesgos'!$O$46),"")</f>
        <v/>
      </c>
      <c r="AE31" s="51" t="str">
        <f>IF(AND('Mapa de Riesgos'!$Y$47="Media",'Mapa de Riesgos'!$AA$47="Mayor"),CONCATENATE("R6C",'Mapa de Riesgos'!$O$47),"")</f>
        <v/>
      </c>
      <c r="AF31" s="51" t="str">
        <f>IF(AND('Mapa de Riesgos'!$Y$48="Media",'Mapa de Riesgos'!$AA$48="Mayor"),CONCATENATE("R6C",'Mapa de Riesgos'!$O$48),"")</f>
        <v/>
      </c>
      <c r="AG31" s="52" t="str">
        <f>IF(AND('Mapa de Riesgos'!$Y$49="Media",'Mapa de Riesgos'!$AA$49="Mayor"),CONCATENATE("R6C",'Mapa de Riesgos'!$O$49),"")</f>
        <v/>
      </c>
      <c r="AH31" s="53" t="str">
        <f>IF(AND('Mapa de Riesgos'!$Y$44="Media",'Mapa de Riesgos'!$AA$44="Catastrófico"),CONCATENATE("R6C",'Mapa de Riesgos'!$O$44),"")</f>
        <v/>
      </c>
      <c r="AI31" s="54" t="str">
        <f>IF(AND('Mapa de Riesgos'!$Y$45="Media",'Mapa de Riesgos'!$AA$45="Catastrófico"),CONCATENATE("R6C",'Mapa de Riesgos'!$O$45),"")</f>
        <v/>
      </c>
      <c r="AJ31" s="54" t="str">
        <f>IF(AND('Mapa de Riesgos'!$Y$46="Media",'Mapa de Riesgos'!$AA$46="Catastrófico"),CONCATENATE("R6C",'Mapa de Riesgos'!$O$46),"")</f>
        <v/>
      </c>
      <c r="AK31" s="54" t="str">
        <f>IF(AND('Mapa de Riesgos'!$Y$47="Media",'Mapa de Riesgos'!$AA$47="Catastrófico"),CONCATENATE("R6C",'Mapa de Riesgos'!$O$47),"")</f>
        <v/>
      </c>
      <c r="AL31" s="54" t="str">
        <f>IF(AND('Mapa de Riesgos'!$Y$48="Media",'Mapa de Riesgos'!$AA$48="Catastrófico"),CONCATENATE("R6C",'Mapa de Riesgos'!$O$48),"")</f>
        <v/>
      </c>
      <c r="AM31" s="55" t="str">
        <f>IF(AND('Mapa de Riesgos'!$Y$49="Media",'Mapa de Riesgos'!$AA$49="Catastrófico"),CONCATENATE("R6C",'Mapa de Riesgos'!$O$49),"")</f>
        <v/>
      </c>
      <c r="AN31" s="81"/>
      <c r="AO31" s="577"/>
      <c r="AP31" s="578"/>
      <c r="AQ31" s="578"/>
      <c r="AR31" s="578"/>
      <c r="AS31" s="578"/>
      <c r="AT31" s="579"/>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c r="A32" s="81"/>
      <c r="B32" s="449"/>
      <c r="C32" s="449"/>
      <c r="D32" s="450"/>
      <c r="E32" s="548"/>
      <c r="F32" s="547"/>
      <c r="G32" s="547"/>
      <c r="H32" s="547"/>
      <c r="I32" s="563"/>
      <c r="J32" s="65" t="str">
        <f>IF(AND('Mapa de Riesgos'!$Y$50="Media",'Mapa de Riesgos'!$AA$50="Leve"),CONCATENATE("R7C",'Mapa de Riesgos'!$O$50),"")</f>
        <v/>
      </c>
      <c r="K32" s="66" t="str">
        <f>IF(AND('Mapa de Riesgos'!$Y$51="Media",'Mapa de Riesgos'!$AA$51="Leve"),CONCATENATE("R7C",'Mapa de Riesgos'!$O$51),"")</f>
        <v/>
      </c>
      <c r="L32" s="66" t="str">
        <f>IF(AND('Mapa de Riesgos'!$Y$52="Media",'Mapa de Riesgos'!$AA$52="Leve"),CONCATENATE("R7C",'Mapa de Riesgos'!$O$52),"")</f>
        <v/>
      </c>
      <c r="M32" s="66" t="str">
        <f>IF(AND('Mapa de Riesgos'!$Y$53="Media",'Mapa de Riesgos'!$AA$53="Leve"),CONCATENATE("R7C",'Mapa de Riesgos'!$O$53),"")</f>
        <v/>
      </c>
      <c r="N32" s="66" t="str">
        <f>IF(AND('Mapa de Riesgos'!$Y$54="Media",'Mapa de Riesgos'!$AA$54="Leve"),CONCATENATE("R7C",'Mapa de Riesgos'!$O$54),"")</f>
        <v/>
      </c>
      <c r="O32" s="67" t="str">
        <f>IF(AND('Mapa de Riesgos'!$Y$55="Media",'Mapa de Riesgos'!$AA$55="Leve"),CONCATENATE("R7C",'Mapa de Riesgos'!$O$55),"")</f>
        <v/>
      </c>
      <c r="P32" s="65" t="str">
        <f>IF(AND('Mapa de Riesgos'!$Y$50="Media",'Mapa de Riesgos'!$AA$50="Menor"),CONCATENATE("R7C",'Mapa de Riesgos'!$O$50),"")</f>
        <v/>
      </c>
      <c r="Q32" s="66" t="str">
        <f>IF(AND('Mapa de Riesgos'!$Y$51="Media",'Mapa de Riesgos'!$AA$51="Menor"),CONCATENATE("R7C",'Mapa de Riesgos'!$O$51),"")</f>
        <v/>
      </c>
      <c r="R32" s="66" t="str">
        <f>IF(AND('Mapa de Riesgos'!$Y$52="Media",'Mapa de Riesgos'!$AA$52="Menor"),CONCATENATE("R7C",'Mapa de Riesgos'!$O$52),"")</f>
        <v/>
      </c>
      <c r="S32" s="66" t="str">
        <f>IF(AND('Mapa de Riesgos'!$Y$53="Media",'Mapa de Riesgos'!$AA$53="Menor"),CONCATENATE("R7C",'Mapa de Riesgos'!$O$53),"")</f>
        <v/>
      </c>
      <c r="T32" s="66" t="str">
        <f>IF(AND('Mapa de Riesgos'!$Y$54="Media",'Mapa de Riesgos'!$AA$54="Menor"),CONCATENATE("R7C",'Mapa de Riesgos'!$O$54),"")</f>
        <v/>
      </c>
      <c r="U32" s="67" t="str">
        <f>IF(AND('Mapa de Riesgos'!$Y$55="Media",'Mapa de Riesgos'!$AA$55="Menor"),CONCATENATE("R7C",'Mapa de Riesgos'!$O$55),"")</f>
        <v/>
      </c>
      <c r="V32" s="65" t="str">
        <f>IF(AND('Mapa de Riesgos'!$Y$50="Media",'Mapa de Riesgos'!$AA$50="Moderado"),CONCATENATE("R7C",'Mapa de Riesgos'!$O$50),"")</f>
        <v/>
      </c>
      <c r="W32" s="66" t="str">
        <f>IF(AND('Mapa de Riesgos'!$Y$51="Media",'Mapa de Riesgos'!$AA$51="Moderado"),CONCATENATE("R7C",'Mapa de Riesgos'!$O$51),"")</f>
        <v/>
      </c>
      <c r="X32" s="66" t="str">
        <f>IF(AND('Mapa de Riesgos'!$Y$52="Media",'Mapa de Riesgos'!$AA$52="Moderado"),CONCATENATE("R7C",'Mapa de Riesgos'!$O$52),"")</f>
        <v/>
      </c>
      <c r="Y32" s="66" t="str">
        <f>IF(AND('Mapa de Riesgos'!$Y$53="Media",'Mapa de Riesgos'!$AA$53="Moderado"),CONCATENATE("R7C",'Mapa de Riesgos'!$O$53),"")</f>
        <v/>
      </c>
      <c r="Z32" s="66" t="str">
        <f>IF(AND('Mapa de Riesgos'!$Y$54="Media",'Mapa de Riesgos'!$AA$54="Moderado"),CONCATENATE("R7C",'Mapa de Riesgos'!$O$54),"")</f>
        <v/>
      </c>
      <c r="AA32" s="67" t="str">
        <f>IF(AND('Mapa de Riesgos'!$Y$55="Media",'Mapa de Riesgos'!$AA$55="Moderado"),CONCATENATE("R7C",'Mapa de Riesgos'!$O$55),"")</f>
        <v/>
      </c>
      <c r="AB32" s="50" t="str">
        <f>IF(AND('Mapa de Riesgos'!$Y$50="Media",'Mapa de Riesgos'!$AA$50="Mayor"),CONCATENATE("R7C",'Mapa de Riesgos'!$O$50),"")</f>
        <v/>
      </c>
      <c r="AC32" s="51" t="str">
        <f>IF(AND('Mapa de Riesgos'!$Y$51="Media",'Mapa de Riesgos'!$AA$51="Mayor"),CONCATENATE("R7C",'Mapa de Riesgos'!$O$51),"")</f>
        <v/>
      </c>
      <c r="AD32" s="51" t="str">
        <f>IF(AND('Mapa de Riesgos'!$Y$52="Media",'Mapa de Riesgos'!$AA$52="Mayor"),CONCATENATE("R7C",'Mapa de Riesgos'!$O$52),"")</f>
        <v/>
      </c>
      <c r="AE32" s="51" t="str">
        <f>IF(AND('Mapa de Riesgos'!$Y$53="Media",'Mapa de Riesgos'!$AA$53="Mayor"),CONCATENATE("R7C",'Mapa de Riesgos'!$O$53),"")</f>
        <v/>
      </c>
      <c r="AF32" s="51" t="str">
        <f>IF(AND('Mapa de Riesgos'!$Y$54="Media",'Mapa de Riesgos'!$AA$54="Mayor"),CONCATENATE("R7C",'Mapa de Riesgos'!$O$54),"")</f>
        <v/>
      </c>
      <c r="AG32" s="52" t="str">
        <f>IF(AND('Mapa de Riesgos'!$Y$55="Media",'Mapa de Riesgos'!$AA$55="Mayor"),CONCATENATE("R7C",'Mapa de Riesgos'!$O$55),"")</f>
        <v/>
      </c>
      <c r="AH32" s="53" t="str">
        <f>IF(AND('Mapa de Riesgos'!$Y$50="Media",'Mapa de Riesgos'!$AA$50="Catastrófico"),CONCATENATE("R7C",'Mapa de Riesgos'!$O$50),"")</f>
        <v/>
      </c>
      <c r="AI32" s="54" t="str">
        <f>IF(AND('Mapa de Riesgos'!$Y$51="Media",'Mapa de Riesgos'!$AA$51="Catastrófico"),CONCATENATE("R7C",'Mapa de Riesgos'!$O$51),"")</f>
        <v/>
      </c>
      <c r="AJ32" s="54" t="str">
        <f>IF(AND('Mapa de Riesgos'!$Y$52="Media",'Mapa de Riesgos'!$AA$52="Catastrófico"),CONCATENATE("R7C",'Mapa de Riesgos'!$O$52),"")</f>
        <v/>
      </c>
      <c r="AK32" s="54" t="str">
        <f>IF(AND('Mapa de Riesgos'!$Y$53="Media",'Mapa de Riesgos'!$AA$53="Catastrófico"),CONCATENATE("R7C",'Mapa de Riesgos'!$O$53),"")</f>
        <v/>
      </c>
      <c r="AL32" s="54" t="str">
        <f>IF(AND('Mapa de Riesgos'!$Y$54="Media",'Mapa de Riesgos'!$AA$54="Catastrófico"),CONCATENATE("R7C",'Mapa de Riesgos'!$O$54),"")</f>
        <v/>
      </c>
      <c r="AM32" s="55" t="str">
        <f>IF(AND('Mapa de Riesgos'!$Y$55="Media",'Mapa de Riesgos'!$AA$55="Catastrófico"),CONCATENATE("R7C",'Mapa de Riesgos'!$O$55),"")</f>
        <v/>
      </c>
      <c r="AN32" s="81"/>
      <c r="AO32" s="577"/>
      <c r="AP32" s="578"/>
      <c r="AQ32" s="578"/>
      <c r="AR32" s="578"/>
      <c r="AS32" s="578"/>
      <c r="AT32" s="579"/>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c r="A33" s="81"/>
      <c r="B33" s="449"/>
      <c r="C33" s="449"/>
      <c r="D33" s="450"/>
      <c r="E33" s="548"/>
      <c r="F33" s="547"/>
      <c r="G33" s="547"/>
      <c r="H33" s="547"/>
      <c r="I33" s="563"/>
      <c r="J33" s="65" t="str">
        <f>IF(AND('Mapa de Riesgos'!$Y$56="Media",'Mapa de Riesgos'!$AA$56="Leve"),CONCATENATE("R8C",'Mapa de Riesgos'!$O$56),"")</f>
        <v/>
      </c>
      <c r="K33" s="66" t="str">
        <f>IF(AND('Mapa de Riesgos'!$Y$57="Media",'Mapa de Riesgos'!$AA$57="Leve"),CONCATENATE("R8C",'Mapa de Riesgos'!$O$57),"")</f>
        <v/>
      </c>
      <c r="L33" s="66" t="str">
        <f>IF(AND('Mapa de Riesgos'!$Y$58="Media",'Mapa de Riesgos'!$AA$58="Leve"),CONCATENATE("R8C",'Mapa de Riesgos'!$O$58),"")</f>
        <v/>
      </c>
      <c r="M33" s="66" t="str">
        <f>IF(AND('Mapa de Riesgos'!$Y$59="Media",'Mapa de Riesgos'!$AA$59="Leve"),CONCATENATE("R8C",'Mapa de Riesgos'!$O$59),"")</f>
        <v/>
      </c>
      <c r="N33" s="66" t="str">
        <f>IF(AND('Mapa de Riesgos'!$Y$60="Media",'Mapa de Riesgos'!$AA$60="Leve"),CONCATENATE("R8C",'Mapa de Riesgos'!$O$60),"")</f>
        <v/>
      </c>
      <c r="O33" s="67" t="str">
        <f>IF(AND('Mapa de Riesgos'!$Y$61="Media",'Mapa de Riesgos'!$AA$61="Leve"),CONCATENATE("R8C",'Mapa de Riesgos'!$O$61),"")</f>
        <v/>
      </c>
      <c r="P33" s="65" t="str">
        <f>IF(AND('Mapa de Riesgos'!$Y$56="Media",'Mapa de Riesgos'!$AA$56="Menor"),CONCATENATE("R8C",'Mapa de Riesgos'!$O$56),"")</f>
        <v/>
      </c>
      <c r="Q33" s="66" t="str">
        <f>IF(AND('Mapa de Riesgos'!$Y$57="Media",'Mapa de Riesgos'!$AA$57="Menor"),CONCATENATE("R8C",'Mapa de Riesgos'!$O$57),"")</f>
        <v/>
      </c>
      <c r="R33" s="66" t="str">
        <f>IF(AND('Mapa de Riesgos'!$Y$58="Media",'Mapa de Riesgos'!$AA$58="Menor"),CONCATENATE("R8C",'Mapa de Riesgos'!$O$58),"")</f>
        <v/>
      </c>
      <c r="S33" s="66" t="str">
        <f>IF(AND('Mapa de Riesgos'!$Y$59="Media",'Mapa de Riesgos'!$AA$59="Menor"),CONCATENATE("R8C",'Mapa de Riesgos'!$O$59),"")</f>
        <v/>
      </c>
      <c r="T33" s="66" t="str">
        <f>IF(AND('Mapa de Riesgos'!$Y$60="Media",'Mapa de Riesgos'!$AA$60="Menor"),CONCATENATE("R8C",'Mapa de Riesgos'!$O$60),"")</f>
        <v/>
      </c>
      <c r="U33" s="67" t="str">
        <f>IF(AND('Mapa de Riesgos'!$Y$61="Media",'Mapa de Riesgos'!$AA$61="Menor"),CONCATENATE("R8C",'Mapa de Riesgos'!$O$61),"")</f>
        <v/>
      </c>
      <c r="V33" s="65" t="str">
        <f>IF(AND('Mapa de Riesgos'!$Y$56="Media",'Mapa de Riesgos'!$AA$56="Moderado"),CONCATENATE("R8C",'Mapa de Riesgos'!$O$56),"")</f>
        <v/>
      </c>
      <c r="W33" s="66" t="str">
        <f>IF(AND('Mapa de Riesgos'!$Y$57="Media",'Mapa de Riesgos'!$AA$57="Moderado"),CONCATENATE("R8C",'Mapa de Riesgos'!$O$57),"")</f>
        <v/>
      </c>
      <c r="X33" s="66" t="str">
        <f>IF(AND('Mapa de Riesgos'!$Y$58="Media",'Mapa de Riesgos'!$AA$58="Moderado"),CONCATENATE("R8C",'Mapa de Riesgos'!$O$58),"")</f>
        <v/>
      </c>
      <c r="Y33" s="66" t="str">
        <f>IF(AND('Mapa de Riesgos'!$Y$59="Media",'Mapa de Riesgos'!$AA$59="Moderado"),CONCATENATE("R8C",'Mapa de Riesgos'!$O$59),"")</f>
        <v/>
      </c>
      <c r="Z33" s="66" t="str">
        <f>IF(AND('Mapa de Riesgos'!$Y$60="Media",'Mapa de Riesgos'!$AA$60="Moderado"),CONCATENATE("R8C",'Mapa de Riesgos'!$O$60),"")</f>
        <v/>
      </c>
      <c r="AA33" s="67" t="str">
        <f>IF(AND('Mapa de Riesgos'!$Y$61="Media",'Mapa de Riesgos'!$AA$61="Moderado"),CONCATENATE("R8C",'Mapa de Riesgos'!$O$61),"")</f>
        <v/>
      </c>
      <c r="AB33" s="50" t="str">
        <f>IF(AND('Mapa de Riesgos'!$Y$56="Media",'Mapa de Riesgos'!$AA$56="Mayor"),CONCATENATE("R8C",'Mapa de Riesgos'!$O$56),"")</f>
        <v/>
      </c>
      <c r="AC33" s="51" t="str">
        <f>IF(AND('Mapa de Riesgos'!$Y$57="Media",'Mapa de Riesgos'!$AA$57="Mayor"),CONCATENATE("R8C",'Mapa de Riesgos'!$O$57),"")</f>
        <v/>
      </c>
      <c r="AD33" s="51" t="str">
        <f>IF(AND('Mapa de Riesgos'!$Y$58="Media",'Mapa de Riesgos'!$AA$58="Mayor"),CONCATENATE("R8C",'Mapa de Riesgos'!$O$58),"")</f>
        <v/>
      </c>
      <c r="AE33" s="51" t="str">
        <f>IF(AND('Mapa de Riesgos'!$Y$59="Media",'Mapa de Riesgos'!$AA$59="Mayor"),CONCATENATE("R8C",'Mapa de Riesgos'!$O$59),"")</f>
        <v/>
      </c>
      <c r="AF33" s="51" t="str">
        <f>IF(AND('Mapa de Riesgos'!$Y$60="Media",'Mapa de Riesgos'!$AA$60="Mayor"),CONCATENATE("R8C",'Mapa de Riesgos'!$O$60),"")</f>
        <v/>
      </c>
      <c r="AG33" s="52" t="str">
        <f>IF(AND('Mapa de Riesgos'!$Y$61="Media",'Mapa de Riesgos'!$AA$61="Mayor"),CONCATENATE("R8C",'Mapa de Riesgos'!$O$61),"")</f>
        <v/>
      </c>
      <c r="AH33" s="53" t="str">
        <f>IF(AND('Mapa de Riesgos'!$Y$56="Media",'Mapa de Riesgos'!$AA$56="Catastrófico"),CONCATENATE("R8C",'Mapa de Riesgos'!$O$56),"")</f>
        <v/>
      </c>
      <c r="AI33" s="54" t="str">
        <f>IF(AND('Mapa de Riesgos'!$Y$57="Media",'Mapa de Riesgos'!$AA$57="Catastrófico"),CONCATENATE("R8C",'Mapa de Riesgos'!$O$57),"")</f>
        <v/>
      </c>
      <c r="AJ33" s="54" t="str">
        <f>IF(AND('Mapa de Riesgos'!$Y$58="Media",'Mapa de Riesgos'!$AA$58="Catastrófico"),CONCATENATE("R8C",'Mapa de Riesgos'!$O$58),"")</f>
        <v/>
      </c>
      <c r="AK33" s="54" t="str">
        <f>IF(AND('Mapa de Riesgos'!$Y$59="Media",'Mapa de Riesgos'!$AA$59="Catastrófico"),CONCATENATE("R8C",'Mapa de Riesgos'!$O$59),"")</f>
        <v/>
      </c>
      <c r="AL33" s="54" t="str">
        <f>IF(AND('Mapa de Riesgos'!$Y$60="Media",'Mapa de Riesgos'!$AA$60="Catastrófico"),CONCATENATE("R8C",'Mapa de Riesgos'!$O$60),"")</f>
        <v/>
      </c>
      <c r="AM33" s="55" t="str">
        <f>IF(AND('Mapa de Riesgos'!$Y$61="Media",'Mapa de Riesgos'!$AA$61="Catastrófico"),CONCATENATE("R8C",'Mapa de Riesgos'!$O$61),"")</f>
        <v/>
      </c>
      <c r="AN33" s="81"/>
      <c r="AO33" s="577"/>
      <c r="AP33" s="578"/>
      <c r="AQ33" s="578"/>
      <c r="AR33" s="578"/>
      <c r="AS33" s="578"/>
      <c r="AT33" s="579"/>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c r="A34" s="81"/>
      <c r="B34" s="449"/>
      <c r="C34" s="449"/>
      <c r="D34" s="450"/>
      <c r="E34" s="548"/>
      <c r="F34" s="547"/>
      <c r="G34" s="547"/>
      <c r="H34" s="547"/>
      <c r="I34" s="563"/>
      <c r="J34" s="65" t="str">
        <f>IF(AND('Mapa de Riesgos'!$Y$62="Media",'Mapa de Riesgos'!$AA$62="Leve"),CONCATENATE("R9C",'Mapa de Riesgos'!$O$62),"")</f>
        <v/>
      </c>
      <c r="K34" s="66" t="str">
        <f>IF(AND('Mapa de Riesgos'!$Y$63="Media",'Mapa de Riesgos'!$AA$63="Leve"),CONCATENATE("R9C",'Mapa de Riesgos'!$O$63),"")</f>
        <v/>
      </c>
      <c r="L34" s="66" t="str">
        <f>IF(AND('Mapa de Riesgos'!$Y$64="Media",'Mapa de Riesgos'!$AA$64="Leve"),CONCATENATE("R9C",'Mapa de Riesgos'!$O$64),"")</f>
        <v/>
      </c>
      <c r="M34" s="66" t="str">
        <f>IF(AND('Mapa de Riesgos'!$Y$65="Media",'Mapa de Riesgos'!$AA$65="Leve"),CONCATENATE("R9C",'Mapa de Riesgos'!$O$65),"")</f>
        <v/>
      </c>
      <c r="N34" s="66" t="str">
        <f>IF(AND('Mapa de Riesgos'!$Y$66="Media",'Mapa de Riesgos'!$AA$66="Leve"),CONCATENATE("R9C",'Mapa de Riesgos'!$O$66),"")</f>
        <v/>
      </c>
      <c r="O34" s="67" t="str">
        <f>IF(AND('Mapa de Riesgos'!$Y$67="Media",'Mapa de Riesgos'!$AA$67="Leve"),CONCATENATE("R9C",'Mapa de Riesgos'!$O$67),"")</f>
        <v/>
      </c>
      <c r="P34" s="65" t="str">
        <f>IF(AND('Mapa de Riesgos'!$Y$62="Media",'Mapa de Riesgos'!$AA$62="Menor"),CONCATENATE("R9C",'Mapa de Riesgos'!$O$62),"")</f>
        <v/>
      </c>
      <c r="Q34" s="66" t="str">
        <f>IF(AND('Mapa de Riesgos'!$Y$63="Media",'Mapa de Riesgos'!$AA$63="Menor"),CONCATENATE("R9C",'Mapa de Riesgos'!$O$63),"")</f>
        <v/>
      </c>
      <c r="R34" s="66" t="str">
        <f>IF(AND('Mapa de Riesgos'!$Y$64="Media",'Mapa de Riesgos'!$AA$64="Menor"),CONCATENATE("R9C",'Mapa de Riesgos'!$O$64),"")</f>
        <v/>
      </c>
      <c r="S34" s="66" t="str">
        <f>IF(AND('Mapa de Riesgos'!$Y$65="Media",'Mapa de Riesgos'!$AA$65="Menor"),CONCATENATE("R9C",'Mapa de Riesgos'!$O$65),"")</f>
        <v/>
      </c>
      <c r="T34" s="66" t="str">
        <f>IF(AND('Mapa de Riesgos'!$Y$66="Media",'Mapa de Riesgos'!$AA$66="Menor"),CONCATENATE("R9C",'Mapa de Riesgos'!$O$66),"")</f>
        <v/>
      </c>
      <c r="U34" s="67" t="str">
        <f>IF(AND('Mapa de Riesgos'!$Y$67="Media",'Mapa de Riesgos'!$AA$67="Menor"),CONCATENATE("R9C",'Mapa de Riesgos'!$O$67),"")</f>
        <v/>
      </c>
      <c r="V34" s="65" t="str">
        <f>IF(AND('Mapa de Riesgos'!$Y$62="Media",'Mapa de Riesgos'!$AA$62="Moderado"),CONCATENATE("R9C",'Mapa de Riesgos'!$O$62),"")</f>
        <v/>
      </c>
      <c r="W34" s="66" t="str">
        <f>IF(AND('Mapa de Riesgos'!$Y$63="Media",'Mapa de Riesgos'!$AA$63="Moderado"),CONCATENATE("R9C",'Mapa de Riesgos'!$O$63),"")</f>
        <v/>
      </c>
      <c r="X34" s="66" t="str">
        <f>IF(AND('Mapa de Riesgos'!$Y$64="Media",'Mapa de Riesgos'!$AA$64="Moderado"),CONCATENATE("R9C",'Mapa de Riesgos'!$O$64),"")</f>
        <v/>
      </c>
      <c r="Y34" s="66" t="str">
        <f>IF(AND('Mapa de Riesgos'!$Y$65="Media",'Mapa de Riesgos'!$AA$65="Moderado"),CONCATENATE("R9C",'Mapa de Riesgos'!$O$65),"")</f>
        <v/>
      </c>
      <c r="Z34" s="66" t="str">
        <f>IF(AND('Mapa de Riesgos'!$Y$66="Media",'Mapa de Riesgos'!$AA$66="Moderado"),CONCATENATE("R9C",'Mapa de Riesgos'!$O$66),"")</f>
        <v/>
      </c>
      <c r="AA34" s="67" t="str">
        <f>IF(AND('Mapa de Riesgos'!$Y$67="Media",'Mapa de Riesgos'!$AA$67="Moderado"),CONCATENATE("R9C",'Mapa de Riesgos'!$O$67),"")</f>
        <v/>
      </c>
      <c r="AB34" s="50" t="str">
        <f>IF(AND('Mapa de Riesgos'!$Y$62="Media",'Mapa de Riesgos'!$AA$62="Mayor"),CONCATENATE("R9C",'Mapa de Riesgos'!$O$62),"")</f>
        <v/>
      </c>
      <c r="AC34" s="51" t="str">
        <f>IF(AND('Mapa de Riesgos'!$Y$63="Media",'Mapa de Riesgos'!$AA$63="Mayor"),CONCATENATE("R9C",'Mapa de Riesgos'!$O$63),"")</f>
        <v/>
      </c>
      <c r="AD34" s="51" t="str">
        <f>IF(AND('Mapa de Riesgos'!$Y$64="Media",'Mapa de Riesgos'!$AA$64="Mayor"),CONCATENATE("R9C",'Mapa de Riesgos'!$O$64),"")</f>
        <v/>
      </c>
      <c r="AE34" s="51" t="str">
        <f>IF(AND('Mapa de Riesgos'!$Y$65="Media",'Mapa de Riesgos'!$AA$65="Mayor"),CONCATENATE("R9C",'Mapa de Riesgos'!$O$65),"")</f>
        <v/>
      </c>
      <c r="AF34" s="51" t="str">
        <f>IF(AND('Mapa de Riesgos'!$Y$66="Media",'Mapa de Riesgos'!$AA$66="Mayor"),CONCATENATE("R9C",'Mapa de Riesgos'!$O$66),"")</f>
        <v/>
      </c>
      <c r="AG34" s="52" t="str">
        <f>IF(AND('Mapa de Riesgos'!$Y$67="Media",'Mapa de Riesgos'!$AA$67="Mayor"),CONCATENATE("R9C",'Mapa de Riesgos'!$O$67),"")</f>
        <v/>
      </c>
      <c r="AH34" s="53" t="str">
        <f>IF(AND('Mapa de Riesgos'!$Y$62="Media",'Mapa de Riesgos'!$AA$62="Catastrófico"),CONCATENATE("R9C",'Mapa de Riesgos'!$O$62),"")</f>
        <v/>
      </c>
      <c r="AI34" s="54" t="str">
        <f>IF(AND('Mapa de Riesgos'!$Y$63="Media",'Mapa de Riesgos'!$AA$63="Catastrófico"),CONCATENATE("R9C",'Mapa de Riesgos'!$O$63),"")</f>
        <v/>
      </c>
      <c r="AJ34" s="54" t="str">
        <f>IF(AND('Mapa de Riesgos'!$Y$64="Media",'Mapa de Riesgos'!$AA$64="Catastrófico"),CONCATENATE("R9C",'Mapa de Riesgos'!$O$64),"")</f>
        <v/>
      </c>
      <c r="AK34" s="54" t="str">
        <f>IF(AND('Mapa de Riesgos'!$Y$65="Media",'Mapa de Riesgos'!$AA$65="Catastrófico"),CONCATENATE("R9C",'Mapa de Riesgos'!$O$65),"")</f>
        <v/>
      </c>
      <c r="AL34" s="54" t="str">
        <f>IF(AND('Mapa de Riesgos'!$Y$66="Media",'Mapa de Riesgos'!$AA$66="Catastrófico"),CONCATENATE("R9C",'Mapa de Riesgos'!$O$66),"")</f>
        <v/>
      </c>
      <c r="AM34" s="55" t="str">
        <f>IF(AND('Mapa de Riesgos'!$Y$67="Media",'Mapa de Riesgos'!$AA$67="Catastrófico"),CONCATENATE("R9C",'Mapa de Riesgos'!$O$67),"")</f>
        <v/>
      </c>
      <c r="AN34" s="81"/>
      <c r="AO34" s="577"/>
      <c r="AP34" s="578"/>
      <c r="AQ34" s="578"/>
      <c r="AR34" s="578"/>
      <c r="AS34" s="578"/>
      <c r="AT34" s="579"/>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c r="A35" s="81"/>
      <c r="B35" s="449"/>
      <c r="C35" s="449"/>
      <c r="D35" s="450"/>
      <c r="E35" s="549"/>
      <c r="F35" s="550"/>
      <c r="G35" s="550"/>
      <c r="H35" s="550"/>
      <c r="I35" s="564"/>
      <c r="J35" s="65" t="str">
        <f>IF(AND('Mapa de Riesgos'!$Y$68="Media",'Mapa de Riesgos'!$AA$68="Leve"),CONCATENATE("R10C",'Mapa de Riesgos'!$O$68),"")</f>
        <v/>
      </c>
      <c r="K35" s="66" t="str">
        <f>IF(AND('Mapa de Riesgos'!$Y$69="Media",'Mapa de Riesgos'!$AA$69="Leve"),CONCATENATE("R10C",'Mapa de Riesgos'!$O$69),"")</f>
        <v/>
      </c>
      <c r="L35" s="66" t="str">
        <f>IF(AND('Mapa de Riesgos'!$Y$70="Media",'Mapa de Riesgos'!$AA$70="Leve"),CONCATENATE("R10C",'Mapa de Riesgos'!$O$70),"")</f>
        <v/>
      </c>
      <c r="M35" s="66" t="str">
        <f>IF(AND('Mapa de Riesgos'!$Y$71="Media",'Mapa de Riesgos'!$AA$71="Leve"),CONCATENATE("R10C",'Mapa de Riesgos'!$O$71),"")</f>
        <v/>
      </c>
      <c r="N35" s="66" t="str">
        <f>IF(AND('Mapa de Riesgos'!$Y$72="Media",'Mapa de Riesgos'!$AA$72="Leve"),CONCATENATE("R10C",'Mapa de Riesgos'!$O$72),"")</f>
        <v/>
      </c>
      <c r="O35" s="67" t="str">
        <f>IF(AND('Mapa de Riesgos'!$Y$73="Media",'Mapa de Riesgos'!$AA$73="Leve"),CONCATENATE("R10C",'Mapa de Riesgos'!$O$73),"")</f>
        <v/>
      </c>
      <c r="P35" s="65" t="str">
        <f>IF(AND('Mapa de Riesgos'!$Y$68="Media",'Mapa de Riesgos'!$AA$68="Menor"),CONCATENATE("R10C",'Mapa de Riesgos'!$O$68),"")</f>
        <v/>
      </c>
      <c r="Q35" s="66" t="str">
        <f>IF(AND('Mapa de Riesgos'!$Y$69="Media",'Mapa de Riesgos'!$AA$69="Menor"),CONCATENATE("R10C",'Mapa de Riesgos'!$O$69),"")</f>
        <v/>
      </c>
      <c r="R35" s="66" t="str">
        <f>IF(AND('Mapa de Riesgos'!$Y$70="Media",'Mapa de Riesgos'!$AA$70="Menor"),CONCATENATE("R10C",'Mapa de Riesgos'!$O$70),"")</f>
        <v/>
      </c>
      <c r="S35" s="66" t="str">
        <f>IF(AND('Mapa de Riesgos'!$Y$71="Media",'Mapa de Riesgos'!$AA$71="Menor"),CONCATENATE("R10C",'Mapa de Riesgos'!$O$71),"")</f>
        <v/>
      </c>
      <c r="T35" s="66" t="str">
        <f>IF(AND('Mapa de Riesgos'!$Y$72="Media",'Mapa de Riesgos'!$AA$72="Menor"),CONCATENATE("R10C",'Mapa de Riesgos'!$O$72),"")</f>
        <v/>
      </c>
      <c r="U35" s="67" t="str">
        <f>IF(AND('Mapa de Riesgos'!$Y$73="Media",'Mapa de Riesgos'!$AA$73="Menor"),CONCATENATE("R10C",'Mapa de Riesgos'!$O$73),"")</f>
        <v/>
      </c>
      <c r="V35" s="65" t="str">
        <f>IF(AND('Mapa de Riesgos'!$Y$68="Media",'Mapa de Riesgos'!$AA$68="Moderado"),CONCATENATE("R10C",'Mapa de Riesgos'!$O$68),"")</f>
        <v/>
      </c>
      <c r="W35" s="66" t="str">
        <f>IF(AND('Mapa de Riesgos'!$Y$69="Media",'Mapa de Riesgos'!$AA$69="Moderado"),CONCATENATE("R10C",'Mapa de Riesgos'!$O$69),"")</f>
        <v/>
      </c>
      <c r="X35" s="66" t="str">
        <f>IF(AND('Mapa de Riesgos'!$Y$70="Media",'Mapa de Riesgos'!$AA$70="Moderado"),CONCATENATE("R10C",'Mapa de Riesgos'!$O$70),"")</f>
        <v/>
      </c>
      <c r="Y35" s="66" t="str">
        <f>IF(AND('Mapa de Riesgos'!$Y$71="Media",'Mapa de Riesgos'!$AA$71="Moderado"),CONCATENATE("R10C",'Mapa de Riesgos'!$O$71),"")</f>
        <v/>
      </c>
      <c r="Z35" s="66" t="str">
        <f>IF(AND('Mapa de Riesgos'!$Y$72="Media",'Mapa de Riesgos'!$AA$72="Moderado"),CONCATENATE("R10C",'Mapa de Riesgos'!$O$72),"")</f>
        <v/>
      </c>
      <c r="AA35" s="67" t="str">
        <f>IF(AND('Mapa de Riesgos'!$Y$73="Media",'Mapa de Riesgos'!$AA$73="Moderado"),CONCATENATE("R10C",'Mapa de Riesgos'!$O$73),"")</f>
        <v/>
      </c>
      <c r="AB35" s="56" t="str">
        <f>IF(AND('Mapa de Riesgos'!$Y$68="Media",'Mapa de Riesgos'!$AA$68="Mayor"),CONCATENATE("R10C",'Mapa de Riesgos'!$O$68),"")</f>
        <v/>
      </c>
      <c r="AC35" s="57" t="str">
        <f>IF(AND('Mapa de Riesgos'!$Y$69="Media",'Mapa de Riesgos'!$AA$69="Mayor"),CONCATENATE("R10C",'Mapa de Riesgos'!$O$69),"")</f>
        <v/>
      </c>
      <c r="AD35" s="57" t="str">
        <f>IF(AND('Mapa de Riesgos'!$Y$70="Media",'Mapa de Riesgos'!$AA$70="Mayor"),CONCATENATE("R10C",'Mapa de Riesgos'!$O$70),"")</f>
        <v/>
      </c>
      <c r="AE35" s="57" t="str">
        <f>IF(AND('Mapa de Riesgos'!$Y$71="Media",'Mapa de Riesgos'!$AA$71="Mayor"),CONCATENATE("R10C",'Mapa de Riesgos'!$O$71),"")</f>
        <v/>
      </c>
      <c r="AF35" s="57" t="str">
        <f>IF(AND('Mapa de Riesgos'!$Y$72="Media",'Mapa de Riesgos'!$AA$72="Mayor"),CONCATENATE("R10C",'Mapa de Riesgos'!$O$72),"")</f>
        <v/>
      </c>
      <c r="AG35" s="58" t="str">
        <f>IF(AND('Mapa de Riesgos'!$Y$73="Media",'Mapa de Riesgos'!$AA$73="Mayor"),CONCATENATE("R10C",'Mapa de Riesgos'!$O$73),"")</f>
        <v/>
      </c>
      <c r="AH35" s="59" t="str">
        <f>IF(AND('Mapa de Riesgos'!$Y$68="Media",'Mapa de Riesgos'!$AA$68="Catastrófico"),CONCATENATE("R10C",'Mapa de Riesgos'!$O$68),"")</f>
        <v/>
      </c>
      <c r="AI35" s="60" t="str">
        <f>IF(AND('Mapa de Riesgos'!$Y$69="Media",'Mapa de Riesgos'!$AA$69="Catastrófico"),CONCATENATE("R10C",'Mapa de Riesgos'!$O$69),"")</f>
        <v/>
      </c>
      <c r="AJ35" s="60" t="str">
        <f>IF(AND('Mapa de Riesgos'!$Y$70="Media",'Mapa de Riesgos'!$AA$70="Catastrófico"),CONCATENATE("R10C",'Mapa de Riesgos'!$O$70),"")</f>
        <v/>
      </c>
      <c r="AK35" s="60" t="str">
        <f>IF(AND('Mapa de Riesgos'!$Y$71="Media",'Mapa de Riesgos'!$AA$71="Catastrófico"),CONCATENATE("R10C",'Mapa de Riesgos'!$O$71),"")</f>
        <v/>
      </c>
      <c r="AL35" s="60" t="str">
        <f>IF(AND('Mapa de Riesgos'!$Y$72="Media",'Mapa de Riesgos'!$AA$72="Catastrófico"),CONCATENATE("R10C",'Mapa de Riesgos'!$O$72),"")</f>
        <v/>
      </c>
      <c r="AM35" s="61" t="str">
        <f>IF(AND('Mapa de Riesgos'!$Y$73="Media",'Mapa de Riesgos'!$AA$73="Catastrófico"),CONCATENATE("R10C",'Mapa de Riesgos'!$O$73),"")</f>
        <v/>
      </c>
      <c r="AN35" s="81"/>
      <c r="AO35" s="580"/>
      <c r="AP35" s="581"/>
      <c r="AQ35" s="581"/>
      <c r="AR35" s="581"/>
      <c r="AS35" s="581"/>
      <c r="AT35" s="582"/>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c r="A36" s="81"/>
      <c r="B36" s="449"/>
      <c r="C36" s="449"/>
      <c r="D36" s="450"/>
      <c r="E36" s="544" t="s">
        <v>241</v>
      </c>
      <c r="F36" s="545"/>
      <c r="G36" s="545"/>
      <c r="H36" s="545"/>
      <c r="I36" s="545"/>
      <c r="J36" s="71" t="str">
        <f>IF(AND('Mapa de Riesgos'!$Y$12="Baja",'Mapa de Riesgos'!$AA$12="Leve"),CONCATENATE("R1C",'Mapa de Riesgos'!$O$12),"")</f>
        <v/>
      </c>
      <c r="K36" s="72" t="str">
        <f>IF(AND('Mapa de Riesgos'!$Y$15="Baja",'Mapa de Riesgos'!$AA$15="Leve"),CONCATENATE("R1C",'Mapa de Riesgos'!$O$15),"")</f>
        <v/>
      </c>
      <c r="L36" s="72" t="str">
        <f>IF(AND('Mapa de Riesgos'!$Y$16="Baja",'Mapa de Riesgos'!$AA$16="Leve"),CONCATENATE("R1C",'Mapa de Riesgos'!$O$16),"")</f>
        <v/>
      </c>
      <c r="M36" s="72" t="str">
        <f>IF(AND('Mapa de Riesgos'!$Y$17="Baja",'Mapa de Riesgos'!$AA$17="Leve"),CONCATENATE("R1C",'Mapa de Riesgos'!$O$17),"")</f>
        <v/>
      </c>
      <c r="N36" s="72" t="str">
        <f>IF(AND('Mapa de Riesgos'!$Y$18="Baja",'Mapa de Riesgos'!$AA$18="Leve"),CONCATENATE("R1C",'Mapa de Riesgos'!$O$18),"")</f>
        <v/>
      </c>
      <c r="O36" s="73" t="str">
        <f>IF(AND('Mapa de Riesgos'!$Y$19="Baja",'Mapa de Riesgos'!$AA$19="Leve"),CONCATENATE("R1C",'Mapa de Riesgos'!$O$19),"")</f>
        <v/>
      </c>
      <c r="P36" s="62" t="str">
        <f>IF(AND('Mapa de Riesgos'!$Y$12="Baja",'Mapa de Riesgos'!$AA$12="Menor"),CONCATENATE("R1C",'Mapa de Riesgos'!$O$12),"")</f>
        <v/>
      </c>
      <c r="Q36" s="63" t="str">
        <f>IF(AND('Mapa de Riesgos'!$Y$15="Baja",'Mapa de Riesgos'!$AA$15="Menor"),CONCATENATE("R1C",'Mapa de Riesgos'!$O$15),"")</f>
        <v/>
      </c>
      <c r="R36" s="63" t="str">
        <f>IF(AND('Mapa de Riesgos'!$Y$16="Baja",'Mapa de Riesgos'!$AA$16="Menor"),CONCATENATE("R1C",'Mapa de Riesgos'!$O$16),"")</f>
        <v/>
      </c>
      <c r="S36" s="63" t="str">
        <f>IF(AND('Mapa de Riesgos'!$Y$17="Baja",'Mapa de Riesgos'!$AA$17="Menor"),CONCATENATE("R1C",'Mapa de Riesgos'!$O$17),"")</f>
        <v/>
      </c>
      <c r="T36" s="63" t="str">
        <f>IF(AND('Mapa de Riesgos'!$Y$18="Baja",'Mapa de Riesgos'!$AA$18="Menor"),CONCATENATE("R1C",'Mapa de Riesgos'!$O$18),"")</f>
        <v/>
      </c>
      <c r="U36" s="64" t="str">
        <f>IF(AND('Mapa de Riesgos'!$Y$19="Baja",'Mapa de Riesgos'!$AA$19="Menor"),CONCATENATE("R1C",'Mapa de Riesgos'!$O$19),"")</f>
        <v/>
      </c>
      <c r="V36" s="62" t="str">
        <f>IF(AND('Mapa de Riesgos'!$Y$12="Baja",'Mapa de Riesgos'!$AA$12="Moderado"),CONCATENATE("R1C",'Mapa de Riesgos'!$O$12),"")</f>
        <v>R1C1</v>
      </c>
      <c r="W36" s="63" t="str">
        <f>IF(AND('Mapa de Riesgos'!$Y$15="Baja",'Mapa de Riesgos'!$AA$15="Moderado"),CONCATENATE("R1C",'Mapa de Riesgos'!$O$15),"")</f>
        <v>R1C2</v>
      </c>
      <c r="X36" s="63" t="str">
        <f>IF(AND('Mapa de Riesgos'!$Y$16="Baja",'Mapa de Riesgos'!$AA$16="Moderado"),CONCATENATE("R1C",'Mapa de Riesgos'!$O$16),"")</f>
        <v/>
      </c>
      <c r="Y36" s="63" t="str">
        <f>IF(AND('Mapa de Riesgos'!$Y$17="Baja",'Mapa de Riesgos'!$AA$17="Moderado"),CONCATENATE("R1C",'Mapa de Riesgos'!$O$17),"")</f>
        <v/>
      </c>
      <c r="Z36" s="63" t="str">
        <f>IF(AND('Mapa de Riesgos'!$Y$18="Baja",'Mapa de Riesgos'!$AA$18="Moderado"),CONCATENATE("R1C",'Mapa de Riesgos'!$O$18),"")</f>
        <v/>
      </c>
      <c r="AA36" s="64" t="str">
        <f>IF(AND('Mapa de Riesgos'!$Y$19="Baja",'Mapa de Riesgos'!$AA$19="Moderado"),CONCATENATE("R1C",'Mapa de Riesgos'!$O$19),"")</f>
        <v/>
      </c>
      <c r="AB36" s="44" t="str">
        <f>IF(AND('Mapa de Riesgos'!$Y$12="Baja",'Mapa de Riesgos'!$AA$12="Mayor"),CONCATENATE("R1C",'Mapa de Riesgos'!$O$12),"")</f>
        <v/>
      </c>
      <c r="AC36" s="45" t="str">
        <f>IF(AND('Mapa de Riesgos'!$Y$15="Baja",'Mapa de Riesgos'!$AA$15="Mayor"),CONCATENATE("R1C",'Mapa de Riesgos'!$O$15),"")</f>
        <v/>
      </c>
      <c r="AD36" s="45" t="str">
        <f>IF(AND('Mapa de Riesgos'!$Y$16="Baja",'Mapa de Riesgos'!$AA$16="Mayor"),CONCATENATE("R1C",'Mapa de Riesgos'!$O$16),"")</f>
        <v/>
      </c>
      <c r="AE36" s="45" t="str">
        <f>IF(AND('Mapa de Riesgos'!$Y$17="Baja",'Mapa de Riesgos'!$AA$17="Mayor"),CONCATENATE("R1C",'Mapa de Riesgos'!$O$17),"")</f>
        <v/>
      </c>
      <c r="AF36" s="45" t="str">
        <f>IF(AND('Mapa de Riesgos'!$Y$18="Baja",'Mapa de Riesgos'!$AA$18="Mayor"),CONCATENATE("R1C",'Mapa de Riesgos'!$O$18),"")</f>
        <v/>
      </c>
      <c r="AG36" s="46" t="str">
        <f>IF(AND('Mapa de Riesgos'!$Y$19="Baja",'Mapa de Riesgos'!$AA$19="Mayor"),CONCATENATE("R1C",'Mapa de Riesgos'!$O$19),"")</f>
        <v/>
      </c>
      <c r="AH36" s="47" t="str">
        <f>IF(AND('Mapa de Riesgos'!$Y$12="Baja",'Mapa de Riesgos'!$AA$12="Catastrófico"),CONCATENATE("R1C",'Mapa de Riesgos'!$O$12),"")</f>
        <v/>
      </c>
      <c r="AI36" s="48" t="str">
        <f>IF(AND('Mapa de Riesgos'!$Y$15="Baja",'Mapa de Riesgos'!$AA$15="Catastrófico"),CONCATENATE("R1C",'Mapa de Riesgos'!$O$15),"")</f>
        <v/>
      </c>
      <c r="AJ36" s="48" t="str">
        <f>IF(AND('Mapa de Riesgos'!$Y$16="Baja",'Mapa de Riesgos'!$AA$16="Catastrófico"),CONCATENATE("R1C",'Mapa de Riesgos'!$O$16),"")</f>
        <v/>
      </c>
      <c r="AK36" s="48" t="str">
        <f>IF(AND('Mapa de Riesgos'!$Y$17="Baja",'Mapa de Riesgos'!$AA$17="Catastrófico"),CONCATENATE("R1C",'Mapa de Riesgos'!$O$17),"")</f>
        <v/>
      </c>
      <c r="AL36" s="48" t="str">
        <f>IF(AND('Mapa de Riesgos'!$Y$18="Baja",'Mapa de Riesgos'!$AA$18="Catastrófico"),CONCATENATE("R1C",'Mapa de Riesgos'!$O$18),"")</f>
        <v/>
      </c>
      <c r="AM36" s="49" t="str">
        <f>IF(AND('Mapa de Riesgos'!$Y$19="Baja",'Mapa de Riesgos'!$AA$19="Catastrófico"),CONCATENATE("R1C",'Mapa de Riesgos'!$O$19),"")</f>
        <v/>
      </c>
      <c r="AN36" s="81"/>
      <c r="AO36" s="565" t="s">
        <v>242</v>
      </c>
      <c r="AP36" s="566"/>
      <c r="AQ36" s="566"/>
      <c r="AR36" s="566"/>
      <c r="AS36" s="566"/>
      <c r="AT36" s="567"/>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c r="A37" s="81"/>
      <c r="B37" s="449"/>
      <c r="C37" s="449"/>
      <c r="D37" s="450"/>
      <c r="E37" s="546"/>
      <c r="F37" s="547"/>
      <c r="G37" s="547"/>
      <c r="H37" s="547"/>
      <c r="I37" s="547"/>
      <c r="J37" s="74" t="str">
        <f>IF(AND('Mapa de Riesgos'!$Y$20="Baja",'Mapa de Riesgos'!$AA$20="Leve"),CONCATENATE("R2C",'Mapa de Riesgos'!$O$20),"")</f>
        <v/>
      </c>
      <c r="K37" s="75" t="str">
        <f>IF(AND('Mapa de Riesgos'!$Y$21="Baja",'Mapa de Riesgos'!$AA$21="Leve"),CONCATENATE("R2C",'Mapa de Riesgos'!$O$21),"")</f>
        <v/>
      </c>
      <c r="L37" s="75" t="str">
        <f>IF(AND('Mapa de Riesgos'!$Y$22="Baja",'Mapa de Riesgos'!$AA$22="Leve"),CONCATENATE("R2C",'Mapa de Riesgos'!$O$22),"")</f>
        <v/>
      </c>
      <c r="M37" s="75" t="str">
        <f>IF(AND('Mapa de Riesgos'!$Y$23="Baja",'Mapa de Riesgos'!$AA$23="Leve"),CONCATENATE("R2C",'Mapa de Riesgos'!$O$23),"")</f>
        <v/>
      </c>
      <c r="N37" s="75" t="str">
        <f>IF(AND('Mapa de Riesgos'!$Y$24="Baja",'Mapa de Riesgos'!$AA$24="Leve"),CONCATENATE("R2C",'Mapa de Riesgos'!$O$24),"")</f>
        <v/>
      </c>
      <c r="O37" s="76" t="str">
        <f>IF(AND('Mapa de Riesgos'!$Y$25="Baja",'Mapa de Riesgos'!$AA$25="Leve"),CONCATENATE("R2C",'Mapa de Riesgos'!$O$25),"")</f>
        <v/>
      </c>
      <c r="P37" s="65" t="str">
        <f>IF(AND('Mapa de Riesgos'!$Y$20="Baja",'Mapa de Riesgos'!$AA$20="Menor"),CONCATENATE("R2C",'Mapa de Riesgos'!$O$20),"")</f>
        <v/>
      </c>
      <c r="Q37" s="66" t="str">
        <f>IF(AND('Mapa de Riesgos'!$Y$21="Baja",'Mapa de Riesgos'!$AA$21="Menor"),CONCATENATE("R2C",'Mapa de Riesgos'!$O$21),"")</f>
        <v/>
      </c>
      <c r="R37" s="66" t="str">
        <f>IF(AND('Mapa de Riesgos'!$Y$22="Baja",'Mapa de Riesgos'!$AA$22="Menor"),CONCATENATE("R2C",'Mapa de Riesgos'!$O$22),"")</f>
        <v/>
      </c>
      <c r="S37" s="66" t="str">
        <f>IF(AND('Mapa de Riesgos'!$Y$23="Baja",'Mapa de Riesgos'!$AA$23="Menor"),CONCATENATE("R2C",'Mapa de Riesgos'!$O$23),"")</f>
        <v/>
      </c>
      <c r="T37" s="66" t="str">
        <f>IF(AND('Mapa de Riesgos'!$Y$24="Baja",'Mapa de Riesgos'!$AA$24="Menor"),CONCATENATE("R2C",'Mapa de Riesgos'!$O$24),"")</f>
        <v/>
      </c>
      <c r="U37" s="67" t="str">
        <f>IF(AND('Mapa de Riesgos'!$Y$25="Baja",'Mapa de Riesgos'!$AA$25="Menor"),CONCATENATE("R2C",'Mapa de Riesgos'!$O$25),"")</f>
        <v/>
      </c>
      <c r="V37" s="65" t="str">
        <f>IF(AND('Mapa de Riesgos'!$Y$20="Baja",'Mapa de Riesgos'!$AA$20="Moderado"),CONCATENATE("R2C",'Mapa de Riesgos'!$O$20),"")</f>
        <v/>
      </c>
      <c r="W37" s="66" t="str">
        <f>IF(AND('Mapa de Riesgos'!$Y$21="Baja",'Mapa de Riesgos'!$AA$21="Moderado"),CONCATENATE("R2C",'Mapa de Riesgos'!$O$21),"")</f>
        <v/>
      </c>
      <c r="X37" s="66" t="str">
        <f>IF(AND('Mapa de Riesgos'!$Y$22="Baja",'Mapa de Riesgos'!$AA$22="Moderado"),CONCATENATE("R2C",'Mapa de Riesgos'!$O$22),"")</f>
        <v/>
      </c>
      <c r="Y37" s="66" t="str">
        <f>IF(AND('Mapa de Riesgos'!$Y$23="Baja",'Mapa de Riesgos'!$AA$23="Moderado"),CONCATENATE("R2C",'Mapa de Riesgos'!$O$23),"")</f>
        <v/>
      </c>
      <c r="Z37" s="66" t="str">
        <f>IF(AND('Mapa de Riesgos'!$Y$24="Baja",'Mapa de Riesgos'!$AA$24="Moderado"),CONCATENATE("R2C",'Mapa de Riesgos'!$O$24),"")</f>
        <v/>
      </c>
      <c r="AA37" s="67" t="str">
        <f>IF(AND('Mapa de Riesgos'!$Y$25="Baja",'Mapa de Riesgos'!$AA$25="Moderado"),CONCATENATE("R2C",'Mapa de Riesgos'!$O$25),"")</f>
        <v/>
      </c>
      <c r="AB37" s="50" t="str">
        <f>IF(AND('Mapa de Riesgos'!$Y$20="Baja",'Mapa de Riesgos'!$AA$20="Mayor"),CONCATENATE("R2C",'Mapa de Riesgos'!$O$20),"")</f>
        <v>R2C1</v>
      </c>
      <c r="AC37" s="51" t="str">
        <f>IF(AND('Mapa de Riesgos'!$Y$21="Baja",'Mapa de Riesgos'!$AA$21="Mayor"),CONCATENATE("R2C",'Mapa de Riesgos'!$O$21),"")</f>
        <v>R2C2</v>
      </c>
      <c r="AD37" s="51" t="str">
        <f>IF(AND('Mapa de Riesgos'!$Y$22="Baja",'Mapa de Riesgos'!$AA$22="Mayor"),CONCATENATE("R2C",'Mapa de Riesgos'!$O$22),"")</f>
        <v/>
      </c>
      <c r="AE37" s="51" t="str">
        <f>IF(AND('Mapa de Riesgos'!$Y$23="Baja",'Mapa de Riesgos'!$AA$23="Mayor"),CONCATENATE("R2C",'Mapa de Riesgos'!$O$23),"")</f>
        <v/>
      </c>
      <c r="AF37" s="51" t="str">
        <f>IF(AND('Mapa de Riesgos'!$Y$24="Baja",'Mapa de Riesgos'!$AA$24="Mayor"),CONCATENATE("R2C",'Mapa de Riesgos'!$O$24),"")</f>
        <v/>
      </c>
      <c r="AG37" s="52" t="str">
        <f>IF(AND('Mapa de Riesgos'!$Y$25="Baja",'Mapa de Riesgos'!$AA$25="Mayor"),CONCATENATE("R2C",'Mapa de Riesgos'!$O$25),"")</f>
        <v/>
      </c>
      <c r="AH37" s="53" t="str">
        <f>IF(AND('Mapa de Riesgos'!$Y$20="Baja",'Mapa de Riesgos'!$AA$20="Catastrófico"),CONCATENATE("R2C",'Mapa de Riesgos'!$O$20),"")</f>
        <v/>
      </c>
      <c r="AI37" s="54" t="str">
        <f>IF(AND('Mapa de Riesgos'!$Y$21="Baja",'Mapa de Riesgos'!$AA$21="Catastrófico"),CONCATENATE("R2C",'Mapa de Riesgos'!$O$21),"")</f>
        <v/>
      </c>
      <c r="AJ37" s="54" t="str">
        <f>IF(AND('Mapa de Riesgos'!$Y$22="Baja",'Mapa de Riesgos'!$AA$22="Catastrófico"),CONCATENATE("R2C",'Mapa de Riesgos'!$O$22),"")</f>
        <v/>
      </c>
      <c r="AK37" s="54" t="str">
        <f>IF(AND('Mapa de Riesgos'!$Y$23="Baja",'Mapa de Riesgos'!$AA$23="Catastrófico"),CONCATENATE("R2C",'Mapa de Riesgos'!$O$23),"")</f>
        <v/>
      </c>
      <c r="AL37" s="54" t="str">
        <f>IF(AND('Mapa de Riesgos'!$Y$24="Baja",'Mapa de Riesgos'!$AA$24="Catastrófico"),CONCATENATE("R2C",'Mapa de Riesgos'!$O$24),"")</f>
        <v/>
      </c>
      <c r="AM37" s="55" t="str">
        <f>IF(AND('Mapa de Riesgos'!$Y$25="Baja",'Mapa de Riesgos'!$AA$25="Catastrófico"),CONCATENATE("R2C",'Mapa de Riesgos'!$O$25),"")</f>
        <v/>
      </c>
      <c r="AN37" s="81"/>
      <c r="AO37" s="568"/>
      <c r="AP37" s="569"/>
      <c r="AQ37" s="569"/>
      <c r="AR37" s="569"/>
      <c r="AS37" s="569"/>
      <c r="AT37" s="570"/>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c r="A38" s="81"/>
      <c r="B38" s="449"/>
      <c r="C38" s="449"/>
      <c r="D38" s="450"/>
      <c r="E38" s="548"/>
      <c r="F38" s="547"/>
      <c r="G38" s="547"/>
      <c r="H38" s="547"/>
      <c r="I38" s="547"/>
      <c r="J38" s="74" t="str">
        <f>IF(AND('Mapa de Riesgos'!$Y$26="Baja",'Mapa de Riesgos'!$AA$26="Leve"),CONCATENATE("R3C",'Mapa de Riesgos'!$O$26),"")</f>
        <v/>
      </c>
      <c r="K38" s="75" t="str">
        <f>IF(AND('Mapa de Riesgos'!$Y$27="Baja",'Mapa de Riesgos'!$AA$27="Leve"),CONCATENATE("R3C",'Mapa de Riesgos'!$O$27),"")</f>
        <v/>
      </c>
      <c r="L38" s="75" t="str">
        <f>IF(AND('Mapa de Riesgos'!$Y$28="Baja",'Mapa de Riesgos'!$AA$28="Leve"),CONCATENATE("R3C",'Mapa de Riesgos'!$O$28),"")</f>
        <v/>
      </c>
      <c r="M38" s="75" t="str">
        <f>IF(AND('Mapa de Riesgos'!$Y$29="Baja",'Mapa de Riesgos'!$AA$29="Leve"),CONCATENATE("R3C",'Mapa de Riesgos'!$O$29),"")</f>
        <v/>
      </c>
      <c r="N38" s="75" t="str">
        <f>IF(AND('Mapa de Riesgos'!$Y$30="Baja",'Mapa de Riesgos'!$AA$30="Leve"),CONCATENATE("R3C",'Mapa de Riesgos'!$O$30),"")</f>
        <v/>
      </c>
      <c r="O38" s="76" t="str">
        <f>IF(AND('Mapa de Riesgos'!$Y$31="Baja",'Mapa de Riesgos'!$AA$31="Leve"),CONCATENATE("R3C",'Mapa de Riesgos'!$O$31),"")</f>
        <v/>
      </c>
      <c r="P38" s="65" t="str">
        <f>IF(AND('Mapa de Riesgos'!$Y$26="Baja",'Mapa de Riesgos'!$AA$26="Menor"),CONCATENATE("R3C",'Mapa de Riesgos'!$O$26),"")</f>
        <v>R3C1</v>
      </c>
      <c r="Q38" s="66" t="str">
        <f>IF(AND('Mapa de Riesgos'!$Y$27="Baja",'Mapa de Riesgos'!$AA$27="Menor"),CONCATENATE("R3C",'Mapa de Riesgos'!$O$27),"")</f>
        <v/>
      </c>
      <c r="R38" s="66" t="str">
        <f>IF(AND('Mapa de Riesgos'!$Y$28="Baja",'Mapa de Riesgos'!$AA$28="Menor"),CONCATENATE("R3C",'Mapa de Riesgos'!$O$28),"")</f>
        <v/>
      </c>
      <c r="S38" s="66" t="str">
        <f>IF(AND('Mapa de Riesgos'!$Y$29="Baja",'Mapa de Riesgos'!$AA$29="Menor"),CONCATENATE("R3C",'Mapa de Riesgos'!$O$29),"")</f>
        <v/>
      </c>
      <c r="T38" s="66" t="str">
        <f>IF(AND('Mapa de Riesgos'!$Y$30="Baja",'Mapa de Riesgos'!$AA$30="Menor"),CONCATENATE("R3C",'Mapa de Riesgos'!$O$30),"")</f>
        <v/>
      </c>
      <c r="U38" s="67" t="str">
        <f>IF(AND('Mapa de Riesgos'!$Y$31="Baja",'Mapa de Riesgos'!$AA$31="Menor"),CONCATENATE("R3C",'Mapa de Riesgos'!$O$31),"")</f>
        <v/>
      </c>
      <c r="V38" s="65" t="str">
        <f>IF(AND('Mapa de Riesgos'!$Y$26="Baja",'Mapa de Riesgos'!$AA$26="Moderado"),CONCATENATE("R3C",'Mapa de Riesgos'!$O$26),"")</f>
        <v/>
      </c>
      <c r="W38" s="66" t="str">
        <f>IF(AND('Mapa de Riesgos'!$Y$27="Baja",'Mapa de Riesgos'!$AA$27="Moderado"),CONCATENATE("R3C",'Mapa de Riesgos'!$O$27),"")</f>
        <v/>
      </c>
      <c r="X38" s="66" t="str">
        <f>IF(AND('Mapa de Riesgos'!$Y$28="Baja",'Mapa de Riesgos'!$AA$28="Moderado"),CONCATENATE("R3C",'Mapa de Riesgos'!$O$28),"")</f>
        <v/>
      </c>
      <c r="Y38" s="66" t="str">
        <f>IF(AND('Mapa de Riesgos'!$Y$29="Baja",'Mapa de Riesgos'!$AA$29="Moderado"),CONCATENATE("R3C",'Mapa de Riesgos'!$O$29),"")</f>
        <v/>
      </c>
      <c r="Z38" s="66" t="str">
        <f>IF(AND('Mapa de Riesgos'!$Y$30="Baja",'Mapa de Riesgos'!$AA$30="Moderado"),CONCATENATE("R3C",'Mapa de Riesgos'!$O$30),"")</f>
        <v/>
      </c>
      <c r="AA38" s="67" t="str">
        <f>IF(AND('Mapa de Riesgos'!$Y$31="Baja",'Mapa de Riesgos'!$AA$31="Moderado"),CONCATENATE("R3C",'Mapa de Riesgos'!$O$31),"")</f>
        <v/>
      </c>
      <c r="AB38" s="50" t="str">
        <f>IF(AND('Mapa de Riesgos'!$Y$26="Baja",'Mapa de Riesgos'!$AA$26="Mayor"),CONCATENATE("R3C",'Mapa de Riesgos'!$O$26),"")</f>
        <v/>
      </c>
      <c r="AC38" s="51" t="str">
        <f>IF(AND('Mapa de Riesgos'!$Y$27="Baja",'Mapa de Riesgos'!$AA$27="Mayor"),CONCATENATE("R3C",'Mapa de Riesgos'!$O$27),"")</f>
        <v/>
      </c>
      <c r="AD38" s="51" t="str">
        <f>IF(AND('Mapa de Riesgos'!$Y$28="Baja",'Mapa de Riesgos'!$AA$28="Mayor"),CONCATENATE("R3C",'Mapa de Riesgos'!$O$28),"")</f>
        <v/>
      </c>
      <c r="AE38" s="51" t="str">
        <f>IF(AND('Mapa de Riesgos'!$Y$29="Baja",'Mapa de Riesgos'!$AA$29="Mayor"),CONCATENATE("R3C",'Mapa de Riesgos'!$O$29),"")</f>
        <v/>
      </c>
      <c r="AF38" s="51" t="str">
        <f>IF(AND('Mapa de Riesgos'!$Y$30="Baja",'Mapa de Riesgos'!$AA$30="Mayor"),CONCATENATE("R3C",'Mapa de Riesgos'!$O$30),"")</f>
        <v/>
      </c>
      <c r="AG38" s="52" t="str">
        <f>IF(AND('Mapa de Riesgos'!$Y$31="Baja",'Mapa de Riesgos'!$AA$31="Mayor"),CONCATENATE("R3C",'Mapa de Riesgos'!$O$31),"")</f>
        <v/>
      </c>
      <c r="AH38" s="53" t="str">
        <f>IF(AND('Mapa de Riesgos'!$Y$26="Baja",'Mapa de Riesgos'!$AA$26="Catastrófico"),CONCATENATE("R3C",'Mapa de Riesgos'!$O$26),"")</f>
        <v/>
      </c>
      <c r="AI38" s="54" t="str">
        <f>IF(AND('Mapa de Riesgos'!$Y$27="Baja",'Mapa de Riesgos'!$AA$27="Catastrófico"),CONCATENATE("R3C",'Mapa de Riesgos'!$O$27),"")</f>
        <v/>
      </c>
      <c r="AJ38" s="54" t="str">
        <f>IF(AND('Mapa de Riesgos'!$Y$28="Baja",'Mapa de Riesgos'!$AA$28="Catastrófico"),CONCATENATE("R3C",'Mapa de Riesgos'!$O$28),"")</f>
        <v/>
      </c>
      <c r="AK38" s="54" t="str">
        <f>IF(AND('Mapa de Riesgos'!$Y$29="Baja",'Mapa de Riesgos'!$AA$29="Catastrófico"),CONCATENATE("R3C",'Mapa de Riesgos'!$O$29),"")</f>
        <v/>
      </c>
      <c r="AL38" s="54" t="str">
        <f>IF(AND('Mapa de Riesgos'!$Y$30="Baja",'Mapa de Riesgos'!$AA$30="Catastrófico"),CONCATENATE("R3C",'Mapa de Riesgos'!$O$30),"")</f>
        <v/>
      </c>
      <c r="AM38" s="55" t="str">
        <f>IF(AND('Mapa de Riesgos'!$Y$31="Baja",'Mapa de Riesgos'!$AA$31="Catastrófico"),CONCATENATE("R3C",'Mapa de Riesgos'!$O$31),"")</f>
        <v/>
      </c>
      <c r="AN38" s="81"/>
      <c r="AO38" s="568"/>
      <c r="AP38" s="569"/>
      <c r="AQ38" s="569"/>
      <c r="AR38" s="569"/>
      <c r="AS38" s="569"/>
      <c r="AT38" s="570"/>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c r="A39" s="81"/>
      <c r="B39" s="449"/>
      <c r="C39" s="449"/>
      <c r="D39" s="450"/>
      <c r="E39" s="548"/>
      <c r="F39" s="547"/>
      <c r="G39" s="547"/>
      <c r="H39" s="547"/>
      <c r="I39" s="547"/>
      <c r="J39" s="74" t="str">
        <f>IF(AND('Mapa de Riesgos'!$Y$32="Baja",'Mapa de Riesgos'!$AA$32="Leve"),CONCATENATE("R4C",'Mapa de Riesgos'!$O$32),"")</f>
        <v/>
      </c>
      <c r="K39" s="75" t="str">
        <f>IF(AND('Mapa de Riesgos'!$Y$33="Baja",'Mapa de Riesgos'!$AA$33="Leve"),CONCATENATE("R4C",'Mapa de Riesgos'!$O$33),"")</f>
        <v/>
      </c>
      <c r="L39" s="75" t="str">
        <f>IF(AND('Mapa de Riesgos'!$Y$34="Baja",'Mapa de Riesgos'!$AA$34="Leve"),CONCATENATE("R4C",'Mapa de Riesgos'!$O$34),"")</f>
        <v/>
      </c>
      <c r="M39" s="75" t="str">
        <f>IF(AND('Mapa de Riesgos'!$Y$35="Baja",'Mapa de Riesgos'!$AA$35="Leve"),CONCATENATE("R4C",'Mapa de Riesgos'!$O$35),"")</f>
        <v/>
      </c>
      <c r="N39" s="75" t="str">
        <f>IF(AND('Mapa de Riesgos'!$Y$36="Baja",'Mapa de Riesgos'!$AA$36="Leve"),CONCATENATE("R4C",'Mapa de Riesgos'!$O$36),"")</f>
        <v/>
      </c>
      <c r="O39" s="76" t="str">
        <f>IF(AND('Mapa de Riesgos'!$Y$37="Baja",'Mapa de Riesgos'!$AA$37="Leve"),CONCATENATE("R4C",'Mapa de Riesgos'!$O$37),"")</f>
        <v/>
      </c>
      <c r="P39" s="65" t="str">
        <f>IF(AND('Mapa de Riesgos'!$Y$32="Baja",'Mapa de Riesgos'!$AA$32="Menor"),CONCATENATE("R4C",'Mapa de Riesgos'!$O$32),"")</f>
        <v/>
      </c>
      <c r="Q39" s="66" t="str">
        <f>IF(AND('Mapa de Riesgos'!$Y$33="Baja",'Mapa de Riesgos'!$AA$33="Menor"),CONCATENATE("R4C",'Mapa de Riesgos'!$O$33),"")</f>
        <v/>
      </c>
      <c r="R39" s="66" t="str">
        <f>IF(AND('Mapa de Riesgos'!$Y$34="Baja",'Mapa de Riesgos'!$AA$34="Menor"),CONCATENATE("R4C",'Mapa de Riesgos'!$O$34),"")</f>
        <v/>
      </c>
      <c r="S39" s="66" t="str">
        <f>IF(AND('Mapa de Riesgos'!$Y$35="Baja",'Mapa de Riesgos'!$AA$35="Menor"),CONCATENATE("R4C",'Mapa de Riesgos'!$O$35),"")</f>
        <v/>
      </c>
      <c r="T39" s="66" t="str">
        <f>IF(AND('Mapa de Riesgos'!$Y$36="Baja",'Mapa de Riesgos'!$AA$36="Menor"),CONCATENATE("R4C",'Mapa de Riesgos'!$O$36),"")</f>
        <v/>
      </c>
      <c r="U39" s="67" t="str">
        <f>IF(AND('Mapa de Riesgos'!$Y$37="Baja",'Mapa de Riesgos'!$AA$37="Menor"),CONCATENATE("R4C",'Mapa de Riesgos'!$O$37),"")</f>
        <v/>
      </c>
      <c r="V39" s="65" t="str">
        <f>IF(AND('Mapa de Riesgos'!$Y$32="Baja",'Mapa de Riesgos'!$AA$32="Moderado"),CONCATENATE("R4C",'Mapa de Riesgos'!$O$32),"")</f>
        <v/>
      </c>
      <c r="W39" s="66" t="str">
        <f>IF(AND('Mapa de Riesgos'!$Y$33="Baja",'Mapa de Riesgos'!$AA$33="Moderado"),CONCATENATE("R4C",'Mapa de Riesgos'!$O$33),"")</f>
        <v/>
      </c>
      <c r="X39" s="66" t="str">
        <f>IF(AND('Mapa de Riesgos'!$Y$34="Baja",'Mapa de Riesgos'!$AA$34="Moderado"),CONCATENATE("R4C",'Mapa de Riesgos'!$O$34),"")</f>
        <v/>
      </c>
      <c r="Y39" s="66" t="str">
        <f>IF(AND('Mapa de Riesgos'!$Y$35="Baja",'Mapa de Riesgos'!$AA$35="Moderado"),CONCATENATE("R4C",'Mapa de Riesgos'!$O$35),"")</f>
        <v/>
      </c>
      <c r="Z39" s="66" t="str">
        <f>IF(AND('Mapa de Riesgos'!$Y$36="Baja",'Mapa de Riesgos'!$AA$36="Moderado"),CONCATENATE("R4C",'Mapa de Riesgos'!$O$36),"")</f>
        <v/>
      </c>
      <c r="AA39" s="67" t="str">
        <f>IF(AND('Mapa de Riesgos'!$Y$37="Baja",'Mapa de Riesgos'!$AA$37="Moderado"),CONCATENATE("R4C",'Mapa de Riesgos'!$O$37),"")</f>
        <v/>
      </c>
      <c r="AB39" s="50" t="str">
        <f>IF(AND('Mapa de Riesgos'!$Y$32="Baja",'Mapa de Riesgos'!$AA$32="Mayor"),CONCATENATE("R4C",'Mapa de Riesgos'!$O$32),"")</f>
        <v>R4C1</v>
      </c>
      <c r="AC39" s="51" t="str">
        <f>IF(AND('Mapa de Riesgos'!$Y$33="Baja",'Mapa de Riesgos'!$AA$33="Mayor"),CONCATENATE("R4C",'Mapa de Riesgos'!$O$33),"")</f>
        <v/>
      </c>
      <c r="AD39" s="51" t="str">
        <f>IF(AND('Mapa de Riesgos'!$Y$34="Baja",'Mapa de Riesgos'!$AA$34="Mayor"),CONCATENATE("R4C",'Mapa de Riesgos'!$O$34),"")</f>
        <v/>
      </c>
      <c r="AE39" s="51" t="str">
        <f>IF(AND('Mapa de Riesgos'!$Y$35="Baja",'Mapa de Riesgos'!$AA$35="Mayor"),CONCATENATE("R4C",'Mapa de Riesgos'!$O$35),"")</f>
        <v/>
      </c>
      <c r="AF39" s="51" t="str">
        <f>IF(AND('Mapa de Riesgos'!$Y$36="Baja",'Mapa de Riesgos'!$AA$36="Mayor"),CONCATENATE("R4C",'Mapa de Riesgos'!$O$36),"")</f>
        <v/>
      </c>
      <c r="AG39" s="52" t="str">
        <f>IF(AND('Mapa de Riesgos'!$Y$37="Baja",'Mapa de Riesgos'!$AA$37="Mayor"),CONCATENATE("R4C",'Mapa de Riesgos'!$O$37),"")</f>
        <v/>
      </c>
      <c r="AH39" s="53" t="str">
        <f>IF(AND('Mapa de Riesgos'!$Y$32="Baja",'Mapa de Riesgos'!$AA$32="Catastrófico"),CONCATENATE("R4C",'Mapa de Riesgos'!$O$32),"")</f>
        <v/>
      </c>
      <c r="AI39" s="54" t="str">
        <f>IF(AND('Mapa de Riesgos'!$Y$33="Baja",'Mapa de Riesgos'!$AA$33="Catastrófico"),CONCATENATE("R4C",'Mapa de Riesgos'!$O$33),"")</f>
        <v/>
      </c>
      <c r="AJ39" s="54" t="str">
        <f>IF(AND('Mapa de Riesgos'!$Y$34="Baja",'Mapa de Riesgos'!$AA$34="Catastrófico"),CONCATENATE("R4C",'Mapa de Riesgos'!$O$34),"")</f>
        <v/>
      </c>
      <c r="AK39" s="54" t="str">
        <f>IF(AND('Mapa de Riesgos'!$Y$35="Baja",'Mapa de Riesgos'!$AA$35="Catastrófico"),CONCATENATE("R4C",'Mapa de Riesgos'!$O$35),"")</f>
        <v/>
      </c>
      <c r="AL39" s="54" t="str">
        <f>IF(AND('Mapa de Riesgos'!$Y$36="Baja",'Mapa de Riesgos'!$AA$36="Catastrófico"),CONCATENATE("R4C",'Mapa de Riesgos'!$O$36),"")</f>
        <v/>
      </c>
      <c r="AM39" s="55" t="str">
        <f>IF(AND('Mapa de Riesgos'!$Y$37="Baja",'Mapa de Riesgos'!$AA$37="Catastrófico"),CONCATENATE("R4C",'Mapa de Riesgos'!$O$37),"")</f>
        <v/>
      </c>
      <c r="AN39" s="81"/>
      <c r="AO39" s="568"/>
      <c r="AP39" s="569"/>
      <c r="AQ39" s="569"/>
      <c r="AR39" s="569"/>
      <c r="AS39" s="569"/>
      <c r="AT39" s="570"/>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c r="A40" s="81"/>
      <c r="B40" s="449"/>
      <c r="C40" s="449"/>
      <c r="D40" s="450"/>
      <c r="E40" s="548"/>
      <c r="F40" s="547"/>
      <c r="G40" s="547"/>
      <c r="H40" s="547"/>
      <c r="I40" s="547"/>
      <c r="J40" s="74" t="str">
        <f>IF(AND('Mapa de Riesgos'!$Y$38="Baja",'Mapa de Riesgos'!$AA$38="Leve"),CONCATENATE("R5C",'Mapa de Riesgos'!$O$38),"")</f>
        <v/>
      </c>
      <c r="K40" s="75" t="str">
        <f>IF(AND('Mapa de Riesgos'!$Y$39="Baja",'Mapa de Riesgos'!$AA$39="Leve"),CONCATENATE("R5C",'Mapa de Riesgos'!$O$39),"")</f>
        <v/>
      </c>
      <c r="L40" s="75" t="str">
        <f>IF(AND('Mapa de Riesgos'!$Y$40="Baja",'Mapa de Riesgos'!$AA$40="Leve"),CONCATENATE("R5C",'Mapa de Riesgos'!$O$40),"")</f>
        <v/>
      </c>
      <c r="M40" s="75" t="str">
        <f>IF(AND('Mapa de Riesgos'!$Y$41="Baja",'Mapa de Riesgos'!$AA$41="Leve"),CONCATENATE("R5C",'Mapa de Riesgos'!$O$41),"")</f>
        <v/>
      </c>
      <c r="N40" s="75" t="str">
        <f>IF(AND('Mapa de Riesgos'!$Y$42="Baja",'Mapa de Riesgos'!$AA$42="Leve"),CONCATENATE("R5C",'Mapa de Riesgos'!$O$42),"")</f>
        <v/>
      </c>
      <c r="O40" s="76" t="str">
        <f>IF(AND('Mapa de Riesgos'!$Y$43="Baja",'Mapa de Riesgos'!$AA$43="Leve"),CONCATENATE("R5C",'Mapa de Riesgos'!$O$43),"")</f>
        <v/>
      </c>
      <c r="P40" s="65" t="str">
        <f>IF(AND('Mapa de Riesgos'!$Y$38="Baja",'Mapa de Riesgos'!$AA$38="Menor"),CONCATENATE("R5C",'Mapa de Riesgos'!$O$38),"")</f>
        <v/>
      </c>
      <c r="Q40" s="66" t="str">
        <f>IF(AND('Mapa de Riesgos'!$Y$39="Baja",'Mapa de Riesgos'!$AA$39="Menor"),CONCATENATE("R5C",'Mapa de Riesgos'!$O$39),"")</f>
        <v/>
      </c>
      <c r="R40" s="66" t="str">
        <f>IF(AND('Mapa de Riesgos'!$Y$40="Baja",'Mapa de Riesgos'!$AA$40="Menor"),CONCATENATE("R5C",'Mapa de Riesgos'!$O$40),"")</f>
        <v/>
      </c>
      <c r="S40" s="66" t="str">
        <f>IF(AND('Mapa de Riesgos'!$Y$41="Baja",'Mapa de Riesgos'!$AA$41="Menor"),CONCATENATE("R5C",'Mapa de Riesgos'!$O$41),"")</f>
        <v/>
      </c>
      <c r="T40" s="66" t="str">
        <f>IF(AND('Mapa de Riesgos'!$Y$42="Baja",'Mapa de Riesgos'!$AA$42="Menor"),CONCATENATE("R5C",'Mapa de Riesgos'!$O$42),"")</f>
        <v/>
      </c>
      <c r="U40" s="67" t="str">
        <f>IF(AND('Mapa de Riesgos'!$Y$43="Baja",'Mapa de Riesgos'!$AA$43="Menor"),CONCATENATE("R5C",'Mapa de Riesgos'!$O$43),"")</f>
        <v/>
      </c>
      <c r="V40" s="65" t="str">
        <f>IF(AND('Mapa de Riesgos'!$Y$38="Baja",'Mapa de Riesgos'!$AA$38="Moderado"),CONCATENATE("R5C",'Mapa de Riesgos'!$O$38),"")</f>
        <v/>
      </c>
      <c r="W40" s="66" t="str">
        <f>IF(AND('Mapa de Riesgos'!$Y$39="Baja",'Mapa de Riesgos'!$AA$39="Moderado"),CONCATENATE("R5C",'Mapa de Riesgos'!$O$39),"")</f>
        <v/>
      </c>
      <c r="X40" s="66" t="str">
        <f>IF(AND('Mapa de Riesgos'!$Y$40="Baja",'Mapa de Riesgos'!$AA$40="Moderado"),CONCATENATE("R5C",'Mapa de Riesgos'!$O$40),"")</f>
        <v/>
      </c>
      <c r="Y40" s="66" t="str">
        <f>IF(AND('Mapa de Riesgos'!$Y$41="Baja",'Mapa de Riesgos'!$AA$41="Moderado"),CONCATENATE("R5C",'Mapa de Riesgos'!$O$41),"")</f>
        <v/>
      </c>
      <c r="Z40" s="66" t="str">
        <f>IF(AND('Mapa de Riesgos'!$Y$42="Baja",'Mapa de Riesgos'!$AA$42="Moderado"),CONCATENATE("R5C",'Mapa de Riesgos'!$O$42),"")</f>
        <v/>
      </c>
      <c r="AA40" s="67" t="str">
        <f>IF(AND('Mapa de Riesgos'!$Y$43="Baja",'Mapa de Riesgos'!$AA$43="Moderado"),CONCATENATE("R5C",'Mapa de Riesgos'!$O$43),"")</f>
        <v/>
      </c>
      <c r="AB40" s="50" t="str">
        <f>IF(AND('Mapa de Riesgos'!$Y$38="Baja",'Mapa de Riesgos'!$AA$38="Mayor"),CONCATENATE("R5C",'Mapa de Riesgos'!$O$38),"")</f>
        <v>R5C1</v>
      </c>
      <c r="AC40" s="51" t="str">
        <f>IF(AND('Mapa de Riesgos'!$Y$39="Baja",'Mapa de Riesgos'!$AA$39="Mayor"),CONCATENATE("R5C",'Mapa de Riesgos'!$O$39),"")</f>
        <v/>
      </c>
      <c r="AD40" s="51" t="str">
        <f>IF(AND('Mapa de Riesgos'!$Y$40="Baja",'Mapa de Riesgos'!$AA$40="Mayor"),CONCATENATE("R5C",'Mapa de Riesgos'!$O$40),"")</f>
        <v/>
      </c>
      <c r="AE40" s="51" t="str">
        <f>IF(AND('Mapa de Riesgos'!$Y$41="Baja",'Mapa de Riesgos'!$AA$41="Mayor"),CONCATENATE("R5C",'Mapa de Riesgos'!$O$41),"")</f>
        <v/>
      </c>
      <c r="AF40" s="51" t="str">
        <f>IF(AND('Mapa de Riesgos'!$Y$42="Baja",'Mapa de Riesgos'!$AA$42="Mayor"),CONCATENATE("R5C",'Mapa de Riesgos'!$O$42),"")</f>
        <v/>
      </c>
      <c r="AG40" s="52" t="str">
        <f>IF(AND('Mapa de Riesgos'!$Y$43="Baja",'Mapa de Riesgos'!$AA$43="Mayor"),CONCATENATE("R5C",'Mapa de Riesgos'!$O$43),"")</f>
        <v/>
      </c>
      <c r="AH40" s="53" t="str">
        <f>IF(AND('Mapa de Riesgos'!$Y$38="Baja",'Mapa de Riesgos'!$AA$38="Catastrófico"),CONCATENATE("R5C",'Mapa de Riesgos'!$O$38),"")</f>
        <v/>
      </c>
      <c r="AI40" s="54" t="str">
        <f>IF(AND('Mapa de Riesgos'!$Y$39="Baja",'Mapa de Riesgos'!$AA$39="Catastrófico"),CONCATENATE("R5C",'Mapa de Riesgos'!$O$39),"")</f>
        <v/>
      </c>
      <c r="AJ40" s="54" t="str">
        <f>IF(AND('Mapa de Riesgos'!$Y$40="Baja",'Mapa de Riesgos'!$AA$40="Catastrófico"),CONCATENATE("R5C",'Mapa de Riesgos'!$O$40),"")</f>
        <v/>
      </c>
      <c r="AK40" s="54" t="str">
        <f>IF(AND('Mapa de Riesgos'!$Y$41="Baja",'Mapa de Riesgos'!$AA$41="Catastrófico"),CONCATENATE("R5C",'Mapa de Riesgos'!$O$41),"")</f>
        <v/>
      </c>
      <c r="AL40" s="54" t="str">
        <f>IF(AND('Mapa de Riesgos'!$Y$42="Baja",'Mapa de Riesgos'!$AA$42="Catastrófico"),CONCATENATE("R5C",'Mapa de Riesgos'!$O$42),"")</f>
        <v/>
      </c>
      <c r="AM40" s="55" t="str">
        <f>IF(AND('Mapa de Riesgos'!$Y$43="Baja",'Mapa de Riesgos'!$AA$43="Catastrófico"),CONCATENATE("R5C",'Mapa de Riesgos'!$O$43),"")</f>
        <v/>
      </c>
      <c r="AN40" s="81"/>
      <c r="AO40" s="568"/>
      <c r="AP40" s="569"/>
      <c r="AQ40" s="569"/>
      <c r="AR40" s="569"/>
      <c r="AS40" s="569"/>
      <c r="AT40" s="570"/>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c r="A41" s="81"/>
      <c r="B41" s="449"/>
      <c r="C41" s="449"/>
      <c r="D41" s="450"/>
      <c r="E41" s="548"/>
      <c r="F41" s="547"/>
      <c r="G41" s="547"/>
      <c r="H41" s="547"/>
      <c r="I41" s="547"/>
      <c r="J41" s="74" t="str">
        <f>IF(AND('Mapa de Riesgos'!$Y$44="Baja",'Mapa de Riesgos'!$AA$44="Leve"),CONCATENATE("R6C",'Mapa de Riesgos'!$O$44),"")</f>
        <v/>
      </c>
      <c r="K41" s="75" t="str">
        <f>IF(AND('Mapa de Riesgos'!$Y$45="Baja",'Mapa de Riesgos'!$AA$45="Leve"),CONCATENATE("R6C",'Mapa de Riesgos'!$O$45),"")</f>
        <v/>
      </c>
      <c r="L41" s="75" t="str">
        <f>IF(AND('Mapa de Riesgos'!$Y$46="Baja",'Mapa de Riesgos'!$AA$46="Leve"),CONCATENATE("R6C",'Mapa de Riesgos'!$O$46),"")</f>
        <v/>
      </c>
      <c r="M41" s="75" t="str">
        <f>IF(AND('Mapa de Riesgos'!$Y$47="Baja",'Mapa de Riesgos'!$AA$47="Leve"),CONCATENATE("R6C",'Mapa de Riesgos'!$O$47),"")</f>
        <v/>
      </c>
      <c r="N41" s="75" t="str">
        <f>IF(AND('Mapa de Riesgos'!$Y$48="Baja",'Mapa de Riesgos'!$AA$48="Leve"),CONCATENATE("R6C",'Mapa de Riesgos'!$O$48),"")</f>
        <v/>
      </c>
      <c r="O41" s="76" t="str">
        <f>IF(AND('Mapa de Riesgos'!$Y$49="Baja",'Mapa de Riesgos'!$AA$49="Leve"),CONCATENATE("R6C",'Mapa de Riesgos'!$O$49),"")</f>
        <v/>
      </c>
      <c r="P41" s="65" t="str">
        <f>IF(AND('Mapa de Riesgos'!$Y$44="Baja",'Mapa de Riesgos'!$AA$44="Menor"),CONCATENATE("R6C",'Mapa de Riesgos'!$O$44),"")</f>
        <v/>
      </c>
      <c r="Q41" s="66" t="str">
        <f>IF(AND('Mapa de Riesgos'!$Y$45="Baja",'Mapa de Riesgos'!$AA$45="Menor"),CONCATENATE("R6C",'Mapa de Riesgos'!$O$45),"")</f>
        <v/>
      </c>
      <c r="R41" s="66" t="str">
        <f>IF(AND('Mapa de Riesgos'!$Y$46="Baja",'Mapa de Riesgos'!$AA$46="Menor"),CONCATENATE("R6C",'Mapa de Riesgos'!$O$46),"")</f>
        <v/>
      </c>
      <c r="S41" s="66" t="str">
        <f>IF(AND('Mapa de Riesgos'!$Y$47="Baja",'Mapa de Riesgos'!$AA$47="Menor"),CONCATENATE("R6C",'Mapa de Riesgos'!$O$47),"")</f>
        <v/>
      </c>
      <c r="T41" s="66" t="str">
        <f>IF(AND('Mapa de Riesgos'!$Y$48="Baja",'Mapa de Riesgos'!$AA$48="Menor"),CONCATENATE("R6C",'Mapa de Riesgos'!$O$48),"")</f>
        <v/>
      </c>
      <c r="U41" s="67" t="str">
        <f>IF(AND('Mapa de Riesgos'!$Y$49="Baja",'Mapa de Riesgos'!$AA$49="Menor"),CONCATENATE("R6C",'Mapa de Riesgos'!$O$49),"")</f>
        <v/>
      </c>
      <c r="V41" s="65" t="str">
        <f>IF(AND('Mapa de Riesgos'!$Y$44="Baja",'Mapa de Riesgos'!$AA$44="Moderado"),CONCATENATE("R6C",'Mapa de Riesgos'!$O$44),"")</f>
        <v/>
      </c>
      <c r="W41" s="66" t="str">
        <f>IF(AND('Mapa de Riesgos'!$Y$45="Baja",'Mapa de Riesgos'!$AA$45="Moderado"),CONCATENATE("R6C",'Mapa de Riesgos'!$O$45),"")</f>
        <v/>
      </c>
      <c r="X41" s="66" t="str">
        <f>IF(AND('Mapa de Riesgos'!$Y$46="Baja",'Mapa de Riesgos'!$AA$46="Moderado"),CONCATENATE("R6C",'Mapa de Riesgos'!$O$46),"")</f>
        <v/>
      </c>
      <c r="Y41" s="66" t="str">
        <f>IF(AND('Mapa de Riesgos'!$Y$47="Baja",'Mapa de Riesgos'!$AA$47="Moderado"),CONCATENATE("R6C",'Mapa de Riesgos'!$O$47),"")</f>
        <v/>
      </c>
      <c r="Z41" s="66" t="str">
        <f>IF(AND('Mapa de Riesgos'!$Y$48="Baja",'Mapa de Riesgos'!$AA$48="Moderado"),CONCATENATE("R6C",'Mapa de Riesgos'!$O$48),"")</f>
        <v/>
      </c>
      <c r="AA41" s="67" t="str">
        <f>IF(AND('Mapa de Riesgos'!$Y$49="Baja",'Mapa de Riesgos'!$AA$49="Moderado"),CONCATENATE("R6C",'Mapa de Riesgos'!$O$49),"")</f>
        <v/>
      </c>
      <c r="AB41" s="50" t="str">
        <f>IF(AND('Mapa de Riesgos'!$Y$44="Baja",'Mapa de Riesgos'!$AA$44="Mayor"),CONCATENATE("R6C",'Mapa de Riesgos'!$O$44),"")</f>
        <v/>
      </c>
      <c r="AC41" s="51" t="str">
        <f>IF(AND('Mapa de Riesgos'!$Y$45="Baja",'Mapa de Riesgos'!$AA$45="Mayor"),CONCATENATE("R6C",'Mapa de Riesgos'!$O$45),"")</f>
        <v/>
      </c>
      <c r="AD41" s="51" t="str">
        <f>IF(AND('Mapa de Riesgos'!$Y$46="Baja",'Mapa de Riesgos'!$AA$46="Mayor"),CONCATENATE("R6C",'Mapa de Riesgos'!$O$46),"")</f>
        <v/>
      </c>
      <c r="AE41" s="51" t="str">
        <f>IF(AND('Mapa de Riesgos'!$Y$47="Baja",'Mapa de Riesgos'!$AA$47="Mayor"),CONCATENATE("R6C",'Mapa de Riesgos'!$O$47),"")</f>
        <v/>
      </c>
      <c r="AF41" s="51" t="str">
        <f>IF(AND('Mapa de Riesgos'!$Y$48="Baja",'Mapa de Riesgos'!$AA$48="Mayor"),CONCATENATE("R6C",'Mapa de Riesgos'!$O$48),"")</f>
        <v/>
      </c>
      <c r="AG41" s="52" t="str">
        <f>IF(AND('Mapa de Riesgos'!$Y$49="Baja",'Mapa de Riesgos'!$AA$49="Mayor"),CONCATENATE("R6C",'Mapa de Riesgos'!$O$49),"")</f>
        <v/>
      </c>
      <c r="AH41" s="53" t="str">
        <f>IF(AND('Mapa de Riesgos'!$Y$44="Baja",'Mapa de Riesgos'!$AA$44="Catastrófico"),CONCATENATE("R6C",'Mapa de Riesgos'!$O$44),"")</f>
        <v/>
      </c>
      <c r="AI41" s="54" t="str">
        <f>IF(AND('Mapa de Riesgos'!$Y$45="Baja",'Mapa de Riesgos'!$AA$45="Catastrófico"),CONCATENATE("R6C",'Mapa de Riesgos'!$O$45),"")</f>
        <v/>
      </c>
      <c r="AJ41" s="54" t="str">
        <f>IF(AND('Mapa de Riesgos'!$Y$46="Baja",'Mapa de Riesgos'!$AA$46="Catastrófico"),CONCATENATE("R6C",'Mapa de Riesgos'!$O$46),"")</f>
        <v/>
      </c>
      <c r="AK41" s="54" t="str">
        <f>IF(AND('Mapa de Riesgos'!$Y$47="Baja",'Mapa de Riesgos'!$AA$47="Catastrófico"),CONCATENATE("R6C",'Mapa de Riesgos'!$O$47),"")</f>
        <v/>
      </c>
      <c r="AL41" s="54" t="str">
        <f>IF(AND('Mapa de Riesgos'!$Y$48="Baja",'Mapa de Riesgos'!$AA$48="Catastrófico"),CONCATENATE("R6C",'Mapa de Riesgos'!$O$48),"")</f>
        <v/>
      </c>
      <c r="AM41" s="55" t="str">
        <f>IF(AND('Mapa de Riesgos'!$Y$49="Baja",'Mapa de Riesgos'!$AA$49="Catastrófico"),CONCATENATE("R6C",'Mapa de Riesgos'!$O$49),"")</f>
        <v/>
      </c>
      <c r="AN41" s="81"/>
      <c r="AO41" s="568"/>
      <c r="AP41" s="569"/>
      <c r="AQ41" s="569"/>
      <c r="AR41" s="569"/>
      <c r="AS41" s="569"/>
      <c r="AT41" s="570"/>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c r="A42" s="81"/>
      <c r="B42" s="449"/>
      <c r="C42" s="449"/>
      <c r="D42" s="450"/>
      <c r="E42" s="548"/>
      <c r="F42" s="547"/>
      <c r="G42" s="547"/>
      <c r="H42" s="547"/>
      <c r="I42" s="547"/>
      <c r="J42" s="74" t="str">
        <f>IF(AND('Mapa de Riesgos'!$Y$50="Baja",'Mapa de Riesgos'!$AA$50="Leve"),CONCATENATE("R7C",'Mapa de Riesgos'!$O$50),"")</f>
        <v/>
      </c>
      <c r="K42" s="75" t="str">
        <f>IF(AND('Mapa de Riesgos'!$Y$51="Baja",'Mapa de Riesgos'!$AA$51="Leve"),CONCATENATE("R7C",'Mapa de Riesgos'!$O$51),"")</f>
        <v/>
      </c>
      <c r="L42" s="75" t="str">
        <f>IF(AND('Mapa de Riesgos'!$Y$52="Baja",'Mapa de Riesgos'!$AA$52="Leve"),CONCATENATE("R7C",'Mapa de Riesgos'!$O$52),"")</f>
        <v/>
      </c>
      <c r="M42" s="75" t="str">
        <f>IF(AND('Mapa de Riesgos'!$Y$53="Baja",'Mapa de Riesgos'!$AA$53="Leve"),CONCATENATE("R7C",'Mapa de Riesgos'!$O$53),"")</f>
        <v/>
      </c>
      <c r="N42" s="75" t="str">
        <f>IF(AND('Mapa de Riesgos'!$Y$54="Baja",'Mapa de Riesgos'!$AA$54="Leve"),CONCATENATE("R7C",'Mapa de Riesgos'!$O$54),"")</f>
        <v/>
      </c>
      <c r="O42" s="76" t="str">
        <f>IF(AND('Mapa de Riesgos'!$Y$55="Baja",'Mapa de Riesgos'!$AA$55="Leve"),CONCATENATE("R7C",'Mapa de Riesgos'!$O$55),"")</f>
        <v/>
      </c>
      <c r="P42" s="65" t="str">
        <f>IF(AND('Mapa de Riesgos'!$Y$50="Baja",'Mapa de Riesgos'!$AA$50="Menor"),CONCATENATE("R7C",'Mapa de Riesgos'!$O$50),"")</f>
        <v/>
      </c>
      <c r="Q42" s="66" t="str">
        <f>IF(AND('Mapa de Riesgos'!$Y$51="Baja",'Mapa de Riesgos'!$AA$51="Menor"),CONCATENATE("R7C",'Mapa de Riesgos'!$O$51),"")</f>
        <v/>
      </c>
      <c r="R42" s="66" t="str">
        <f>IF(AND('Mapa de Riesgos'!$Y$52="Baja",'Mapa de Riesgos'!$AA$52="Menor"),CONCATENATE("R7C",'Mapa de Riesgos'!$O$52),"")</f>
        <v/>
      </c>
      <c r="S42" s="66" t="str">
        <f>IF(AND('Mapa de Riesgos'!$Y$53="Baja",'Mapa de Riesgos'!$AA$53="Menor"),CONCATENATE("R7C",'Mapa de Riesgos'!$O$53),"")</f>
        <v/>
      </c>
      <c r="T42" s="66" t="str">
        <f>IF(AND('Mapa de Riesgos'!$Y$54="Baja",'Mapa de Riesgos'!$AA$54="Menor"),CONCATENATE("R7C",'Mapa de Riesgos'!$O$54),"")</f>
        <v/>
      </c>
      <c r="U42" s="67" t="str">
        <f>IF(AND('Mapa de Riesgos'!$Y$55="Baja",'Mapa de Riesgos'!$AA$55="Menor"),CONCATENATE("R7C",'Mapa de Riesgos'!$O$55),"")</f>
        <v/>
      </c>
      <c r="V42" s="65" t="str">
        <f>IF(AND('Mapa de Riesgos'!$Y$50="Baja",'Mapa de Riesgos'!$AA$50="Moderado"),CONCATENATE("R7C",'Mapa de Riesgos'!$O$50),"")</f>
        <v/>
      </c>
      <c r="W42" s="66" t="str">
        <f>IF(AND('Mapa de Riesgos'!$Y$51="Baja",'Mapa de Riesgos'!$AA$51="Moderado"),CONCATENATE("R7C",'Mapa de Riesgos'!$O$51),"")</f>
        <v/>
      </c>
      <c r="X42" s="66" t="str">
        <f>IF(AND('Mapa de Riesgos'!$Y$52="Baja",'Mapa de Riesgos'!$AA$52="Moderado"),CONCATENATE("R7C",'Mapa de Riesgos'!$O$52),"")</f>
        <v/>
      </c>
      <c r="Y42" s="66" t="str">
        <f>IF(AND('Mapa de Riesgos'!$Y$53="Baja",'Mapa de Riesgos'!$AA$53="Moderado"),CONCATENATE("R7C",'Mapa de Riesgos'!$O$53),"")</f>
        <v/>
      </c>
      <c r="Z42" s="66" t="str">
        <f>IF(AND('Mapa de Riesgos'!$Y$54="Baja",'Mapa de Riesgos'!$AA$54="Moderado"),CONCATENATE("R7C",'Mapa de Riesgos'!$O$54),"")</f>
        <v/>
      </c>
      <c r="AA42" s="67" t="str">
        <f>IF(AND('Mapa de Riesgos'!$Y$55="Baja",'Mapa de Riesgos'!$AA$55="Moderado"),CONCATENATE("R7C",'Mapa de Riesgos'!$O$55),"")</f>
        <v/>
      </c>
      <c r="AB42" s="50" t="str">
        <f>IF(AND('Mapa de Riesgos'!$Y$50="Baja",'Mapa de Riesgos'!$AA$50="Mayor"),CONCATENATE("R7C",'Mapa de Riesgos'!$O$50),"")</f>
        <v>R7C1</v>
      </c>
      <c r="AC42" s="51" t="str">
        <f>IF(AND('Mapa de Riesgos'!$Y$51="Baja",'Mapa de Riesgos'!$AA$51="Mayor"),CONCATENATE("R7C",'Mapa de Riesgos'!$O$51),"")</f>
        <v/>
      </c>
      <c r="AD42" s="51" t="str">
        <f>IF(AND('Mapa de Riesgos'!$Y$52="Baja",'Mapa de Riesgos'!$AA$52="Mayor"),CONCATENATE("R7C",'Mapa de Riesgos'!$O$52),"")</f>
        <v/>
      </c>
      <c r="AE42" s="51" t="str">
        <f>IF(AND('Mapa de Riesgos'!$Y$53="Baja",'Mapa de Riesgos'!$AA$53="Mayor"),CONCATENATE("R7C",'Mapa de Riesgos'!$O$53),"")</f>
        <v/>
      </c>
      <c r="AF42" s="51" t="str">
        <f>IF(AND('Mapa de Riesgos'!$Y$54="Baja",'Mapa de Riesgos'!$AA$54="Mayor"),CONCATENATE("R7C",'Mapa de Riesgos'!$O$54),"")</f>
        <v/>
      </c>
      <c r="AG42" s="52" t="str">
        <f>IF(AND('Mapa de Riesgos'!$Y$55="Baja",'Mapa de Riesgos'!$AA$55="Mayor"),CONCATENATE("R7C",'Mapa de Riesgos'!$O$55),"")</f>
        <v/>
      </c>
      <c r="AH42" s="53" t="str">
        <f>IF(AND('Mapa de Riesgos'!$Y$50="Baja",'Mapa de Riesgos'!$AA$50="Catastrófico"),CONCATENATE("R7C",'Mapa de Riesgos'!$O$50),"")</f>
        <v/>
      </c>
      <c r="AI42" s="54" t="str">
        <f>IF(AND('Mapa de Riesgos'!$Y$51="Baja",'Mapa de Riesgos'!$AA$51="Catastrófico"),CONCATENATE("R7C",'Mapa de Riesgos'!$O$51),"")</f>
        <v/>
      </c>
      <c r="AJ42" s="54" t="str">
        <f>IF(AND('Mapa de Riesgos'!$Y$52="Baja",'Mapa de Riesgos'!$AA$52="Catastrófico"),CONCATENATE("R7C",'Mapa de Riesgos'!$O$52),"")</f>
        <v/>
      </c>
      <c r="AK42" s="54" t="str">
        <f>IF(AND('Mapa de Riesgos'!$Y$53="Baja",'Mapa de Riesgos'!$AA$53="Catastrófico"),CONCATENATE("R7C",'Mapa de Riesgos'!$O$53),"")</f>
        <v/>
      </c>
      <c r="AL42" s="54" t="str">
        <f>IF(AND('Mapa de Riesgos'!$Y$54="Baja",'Mapa de Riesgos'!$AA$54="Catastrófico"),CONCATENATE("R7C",'Mapa de Riesgos'!$O$54),"")</f>
        <v/>
      </c>
      <c r="AM42" s="55" t="str">
        <f>IF(AND('Mapa de Riesgos'!$Y$55="Baja",'Mapa de Riesgos'!$AA$55="Catastrófico"),CONCATENATE("R7C",'Mapa de Riesgos'!$O$55),"")</f>
        <v/>
      </c>
      <c r="AN42" s="81"/>
      <c r="AO42" s="568"/>
      <c r="AP42" s="569"/>
      <c r="AQ42" s="569"/>
      <c r="AR42" s="569"/>
      <c r="AS42" s="569"/>
      <c r="AT42" s="570"/>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c r="A43" s="81"/>
      <c r="B43" s="449"/>
      <c r="C43" s="449"/>
      <c r="D43" s="450"/>
      <c r="E43" s="548"/>
      <c r="F43" s="547"/>
      <c r="G43" s="547"/>
      <c r="H43" s="547"/>
      <c r="I43" s="547"/>
      <c r="J43" s="74" t="str">
        <f>IF(AND('Mapa de Riesgos'!$Y$56="Baja",'Mapa de Riesgos'!$AA$56="Leve"),CONCATENATE("R8C",'Mapa de Riesgos'!$O$56),"")</f>
        <v/>
      </c>
      <c r="K43" s="75" t="str">
        <f>IF(AND('Mapa de Riesgos'!$Y$57="Baja",'Mapa de Riesgos'!$AA$57="Leve"),CONCATENATE("R8C",'Mapa de Riesgos'!$O$57),"")</f>
        <v/>
      </c>
      <c r="L43" s="75" t="str">
        <f>IF(AND('Mapa de Riesgos'!$Y$58="Baja",'Mapa de Riesgos'!$AA$58="Leve"),CONCATENATE("R8C",'Mapa de Riesgos'!$O$58),"")</f>
        <v/>
      </c>
      <c r="M43" s="75" t="str">
        <f>IF(AND('Mapa de Riesgos'!$Y$59="Baja",'Mapa de Riesgos'!$AA$59="Leve"),CONCATENATE("R8C",'Mapa de Riesgos'!$O$59),"")</f>
        <v/>
      </c>
      <c r="N43" s="75" t="str">
        <f>IF(AND('Mapa de Riesgos'!$Y$60="Baja",'Mapa de Riesgos'!$AA$60="Leve"),CONCATENATE("R8C",'Mapa de Riesgos'!$O$60),"")</f>
        <v/>
      </c>
      <c r="O43" s="76" t="str">
        <f>IF(AND('Mapa de Riesgos'!$Y$61="Baja",'Mapa de Riesgos'!$AA$61="Leve"),CONCATENATE("R8C",'Mapa de Riesgos'!$O$61),"")</f>
        <v/>
      </c>
      <c r="P43" s="65" t="str">
        <f>IF(AND('Mapa de Riesgos'!$Y$56="Baja",'Mapa de Riesgos'!$AA$56="Menor"),CONCATENATE("R8C",'Mapa de Riesgos'!$O$56),"")</f>
        <v/>
      </c>
      <c r="Q43" s="66" t="str">
        <f>IF(AND('Mapa de Riesgos'!$Y$57="Baja",'Mapa de Riesgos'!$AA$57="Menor"),CONCATENATE("R8C",'Mapa de Riesgos'!$O$57),"")</f>
        <v/>
      </c>
      <c r="R43" s="66" t="str">
        <f>IF(AND('Mapa de Riesgos'!$Y$58="Baja",'Mapa de Riesgos'!$AA$58="Menor"),CONCATENATE("R8C",'Mapa de Riesgos'!$O$58),"")</f>
        <v/>
      </c>
      <c r="S43" s="66" t="str">
        <f>IF(AND('Mapa de Riesgos'!$Y$59="Baja",'Mapa de Riesgos'!$AA$59="Menor"),CONCATENATE("R8C",'Mapa de Riesgos'!$O$59),"")</f>
        <v/>
      </c>
      <c r="T43" s="66" t="str">
        <f>IF(AND('Mapa de Riesgos'!$Y$60="Baja",'Mapa de Riesgos'!$AA$60="Menor"),CONCATENATE("R8C",'Mapa de Riesgos'!$O$60),"")</f>
        <v/>
      </c>
      <c r="U43" s="67" t="str">
        <f>IF(AND('Mapa de Riesgos'!$Y$61="Baja",'Mapa de Riesgos'!$AA$61="Menor"),CONCATENATE("R8C",'Mapa de Riesgos'!$O$61),"")</f>
        <v/>
      </c>
      <c r="V43" s="65" t="str">
        <f>IF(AND('Mapa de Riesgos'!$Y$56="Baja",'Mapa de Riesgos'!$AA$56="Moderado"),CONCATENATE("R8C",'Mapa de Riesgos'!$O$56),"")</f>
        <v/>
      </c>
      <c r="W43" s="66" t="str">
        <f>IF(AND('Mapa de Riesgos'!$Y$57="Baja",'Mapa de Riesgos'!$AA$57="Moderado"),CONCATENATE("R8C",'Mapa de Riesgos'!$O$57),"")</f>
        <v/>
      </c>
      <c r="X43" s="66" t="str">
        <f>IF(AND('Mapa de Riesgos'!$Y$58="Baja",'Mapa de Riesgos'!$AA$58="Moderado"),CONCATENATE("R8C",'Mapa de Riesgos'!$O$58),"")</f>
        <v/>
      </c>
      <c r="Y43" s="66" t="str">
        <f>IF(AND('Mapa de Riesgos'!$Y$59="Baja",'Mapa de Riesgos'!$AA$59="Moderado"),CONCATENATE("R8C",'Mapa de Riesgos'!$O$59),"")</f>
        <v/>
      </c>
      <c r="Z43" s="66" t="str">
        <f>IF(AND('Mapa de Riesgos'!$Y$60="Baja",'Mapa de Riesgos'!$AA$60="Moderado"),CONCATENATE("R8C",'Mapa de Riesgos'!$O$60),"")</f>
        <v/>
      </c>
      <c r="AA43" s="67" t="str">
        <f>IF(AND('Mapa de Riesgos'!$Y$61="Baja",'Mapa de Riesgos'!$AA$61="Moderado"),CONCATENATE("R8C",'Mapa de Riesgos'!$O$61),"")</f>
        <v/>
      </c>
      <c r="AB43" s="50" t="str">
        <f>IF(AND('Mapa de Riesgos'!$Y$56="Baja",'Mapa de Riesgos'!$AA$56="Mayor"),CONCATENATE("R8C",'Mapa de Riesgos'!$O$56),"")</f>
        <v/>
      </c>
      <c r="AC43" s="51" t="str">
        <f>IF(AND('Mapa de Riesgos'!$Y$57="Baja",'Mapa de Riesgos'!$AA$57="Mayor"),CONCATENATE("R8C",'Mapa de Riesgos'!$O$57),"")</f>
        <v/>
      </c>
      <c r="AD43" s="51" t="str">
        <f>IF(AND('Mapa de Riesgos'!$Y$58="Baja",'Mapa de Riesgos'!$AA$58="Mayor"),CONCATENATE("R8C",'Mapa de Riesgos'!$O$58),"")</f>
        <v/>
      </c>
      <c r="AE43" s="51" t="str">
        <f>IF(AND('Mapa de Riesgos'!$Y$59="Baja",'Mapa de Riesgos'!$AA$59="Mayor"),CONCATENATE("R8C",'Mapa de Riesgos'!$O$59),"")</f>
        <v/>
      </c>
      <c r="AF43" s="51" t="str">
        <f>IF(AND('Mapa de Riesgos'!$Y$60="Baja",'Mapa de Riesgos'!$AA$60="Mayor"),CONCATENATE("R8C",'Mapa de Riesgos'!$O$60),"")</f>
        <v/>
      </c>
      <c r="AG43" s="52" t="str">
        <f>IF(AND('Mapa de Riesgos'!$Y$61="Baja",'Mapa de Riesgos'!$AA$61="Mayor"),CONCATENATE("R8C",'Mapa de Riesgos'!$O$61),"")</f>
        <v/>
      </c>
      <c r="AH43" s="53" t="str">
        <f>IF(AND('Mapa de Riesgos'!$Y$56="Baja",'Mapa de Riesgos'!$AA$56="Catastrófico"),CONCATENATE("R8C",'Mapa de Riesgos'!$O$56),"")</f>
        <v/>
      </c>
      <c r="AI43" s="54" t="str">
        <f>IF(AND('Mapa de Riesgos'!$Y$57="Baja",'Mapa de Riesgos'!$AA$57="Catastrófico"),CONCATENATE("R8C",'Mapa de Riesgos'!$O$57),"")</f>
        <v/>
      </c>
      <c r="AJ43" s="54" t="str">
        <f>IF(AND('Mapa de Riesgos'!$Y$58="Baja",'Mapa de Riesgos'!$AA$58="Catastrófico"),CONCATENATE("R8C",'Mapa de Riesgos'!$O$58),"")</f>
        <v/>
      </c>
      <c r="AK43" s="54" t="str">
        <f>IF(AND('Mapa de Riesgos'!$Y$59="Baja",'Mapa de Riesgos'!$AA$59="Catastrófico"),CONCATENATE("R8C",'Mapa de Riesgos'!$O$59),"")</f>
        <v/>
      </c>
      <c r="AL43" s="54" t="str">
        <f>IF(AND('Mapa de Riesgos'!$Y$60="Baja",'Mapa de Riesgos'!$AA$60="Catastrófico"),CONCATENATE("R8C",'Mapa de Riesgos'!$O$60),"")</f>
        <v/>
      </c>
      <c r="AM43" s="55" t="str">
        <f>IF(AND('Mapa de Riesgos'!$Y$61="Baja",'Mapa de Riesgos'!$AA$61="Catastrófico"),CONCATENATE("R8C",'Mapa de Riesgos'!$O$61),"")</f>
        <v/>
      </c>
      <c r="AN43" s="81"/>
      <c r="AO43" s="568"/>
      <c r="AP43" s="569"/>
      <c r="AQ43" s="569"/>
      <c r="AR43" s="569"/>
      <c r="AS43" s="569"/>
      <c r="AT43" s="570"/>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c r="A44" s="81"/>
      <c r="B44" s="449"/>
      <c r="C44" s="449"/>
      <c r="D44" s="450"/>
      <c r="E44" s="548"/>
      <c r="F44" s="547"/>
      <c r="G44" s="547"/>
      <c r="H44" s="547"/>
      <c r="I44" s="547"/>
      <c r="J44" s="74" t="str">
        <f>IF(AND('Mapa de Riesgos'!$Y$62="Baja",'Mapa de Riesgos'!$AA$62="Leve"),CONCATENATE("R9C",'Mapa de Riesgos'!$O$62),"")</f>
        <v/>
      </c>
      <c r="K44" s="75" t="str">
        <f>IF(AND('Mapa de Riesgos'!$Y$63="Baja",'Mapa de Riesgos'!$AA$63="Leve"),CONCATENATE("R9C",'Mapa de Riesgos'!$O$63),"")</f>
        <v/>
      </c>
      <c r="L44" s="75" t="str">
        <f>IF(AND('Mapa de Riesgos'!$Y$64="Baja",'Mapa de Riesgos'!$AA$64="Leve"),CONCATENATE("R9C",'Mapa de Riesgos'!$O$64),"")</f>
        <v/>
      </c>
      <c r="M44" s="75" t="str">
        <f>IF(AND('Mapa de Riesgos'!$Y$65="Baja",'Mapa de Riesgos'!$AA$65="Leve"),CONCATENATE("R9C",'Mapa de Riesgos'!$O$65),"")</f>
        <v/>
      </c>
      <c r="N44" s="75" t="str">
        <f>IF(AND('Mapa de Riesgos'!$Y$66="Baja",'Mapa de Riesgos'!$AA$66="Leve"),CONCATENATE("R9C",'Mapa de Riesgos'!$O$66),"")</f>
        <v/>
      </c>
      <c r="O44" s="76" t="str">
        <f>IF(AND('Mapa de Riesgos'!$Y$67="Baja",'Mapa de Riesgos'!$AA$67="Leve"),CONCATENATE("R9C",'Mapa de Riesgos'!$O$67),"")</f>
        <v/>
      </c>
      <c r="P44" s="65" t="str">
        <f>IF(AND('Mapa de Riesgos'!$Y$62="Baja",'Mapa de Riesgos'!$AA$62="Menor"),CONCATENATE("R9C",'Mapa de Riesgos'!$O$62),"")</f>
        <v/>
      </c>
      <c r="Q44" s="66" t="str">
        <f>IF(AND('Mapa de Riesgos'!$Y$63="Baja",'Mapa de Riesgos'!$AA$63="Menor"),CONCATENATE("R9C",'Mapa de Riesgos'!$O$63),"")</f>
        <v/>
      </c>
      <c r="R44" s="66" t="str">
        <f>IF(AND('Mapa de Riesgos'!$Y$64="Baja",'Mapa de Riesgos'!$AA$64="Menor"),CONCATENATE("R9C",'Mapa de Riesgos'!$O$64),"")</f>
        <v/>
      </c>
      <c r="S44" s="66" t="str">
        <f>IF(AND('Mapa de Riesgos'!$Y$65="Baja",'Mapa de Riesgos'!$AA$65="Menor"),CONCATENATE("R9C",'Mapa de Riesgos'!$O$65),"")</f>
        <v/>
      </c>
      <c r="T44" s="66" t="str">
        <f>IF(AND('Mapa de Riesgos'!$Y$66="Baja",'Mapa de Riesgos'!$AA$66="Menor"),CONCATENATE("R9C",'Mapa de Riesgos'!$O$66),"")</f>
        <v/>
      </c>
      <c r="U44" s="67" t="str">
        <f>IF(AND('Mapa de Riesgos'!$Y$67="Baja",'Mapa de Riesgos'!$AA$67="Menor"),CONCATENATE("R9C",'Mapa de Riesgos'!$O$67),"")</f>
        <v/>
      </c>
      <c r="V44" s="65" t="str">
        <f>IF(AND('Mapa de Riesgos'!$Y$62="Baja",'Mapa de Riesgos'!$AA$62="Moderado"),CONCATENATE("R9C",'Mapa de Riesgos'!$O$62),"")</f>
        <v/>
      </c>
      <c r="W44" s="66" t="str">
        <f>IF(AND('Mapa de Riesgos'!$Y$63="Baja",'Mapa de Riesgos'!$AA$63="Moderado"),CONCATENATE("R9C",'Mapa de Riesgos'!$O$63),"")</f>
        <v/>
      </c>
      <c r="X44" s="66" t="str">
        <f>IF(AND('Mapa de Riesgos'!$Y$64="Baja",'Mapa de Riesgos'!$AA$64="Moderado"),CONCATENATE("R9C",'Mapa de Riesgos'!$O$64),"")</f>
        <v/>
      </c>
      <c r="Y44" s="66" t="str">
        <f>IF(AND('Mapa de Riesgos'!$Y$65="Baja",'Mapa de Riesgos'!$AA$65="Moderado"),CONCATENATE("R9C",'Mapa de Riesgos'!$O$65),"")</f>
        <v/>
      </c>
      <c r="Z44" s="66" t="str">
        <f>IF(AND('Mapa de Riesgos'!$Y$66="Baja",'Mapa de Riesgos'!$AA$66="Moderado"),CONCATENATE("R9C",'Mapa de Riesgos'!$O$66),"")</f>
        <v/>
      </c>
      <c r="AA44" s="67" t="str">
        <f>IF(AND('Mapa de Riesgos'!$Y$67="Baja",'Mapa de Riesgos'!$AA$67="Moderado"),CONCATENATE("R9C",'Mapa de Riesgos'!$O$67),"")</f>
        <v/>
      </c>
      <c r="AB44" s="50" t="str">
        <f>IF(AND('Mapa de Riesgos'!$Y$62="Baja",'Mapa de Riesgos'!$AA$62="Mayor"),CONCATENATE("R9C",'Mapa de Riesgos'!$O$62),"")</f>
        <v/>
      </c>
      <c r="AC44" s="51" t="str">
        <f>IF(AND('Mapa de Riesgos'!$Y$63="Baja",'Mapa de Riesgos'!$AA$63="Mayor"),CONCATENATE("R9C",'Mapa de Riesgos'!$O$63),"")</f>
        <v/>
      </c>
      <c r="AD44" s="51" t="str">
        <f>IF(AND('Mapa de Riesgos'!$Y$64="Baja",'Mapa de Riesgos'!$AA$64="Mayor"),CONCATENATE("R9C",'Mapa de Riesgos'!$O$64),"")</f>
        <v/>
      </c>
      <c r="AE44" s="51" t="str">
        <f>IF(AND('Mapa de Riesgos'!$Y$65="Baja",'Mapa de Riesgos'!$AA$65="Mayor"),CONCATENATE("R9C",'Mapa de Riesgos'!$O$65),"")</f>
        <v/>
      </c>
      <c r="AF44" s="51" t="str">
        <f>IF(AND('Mapa de Riesgos'!$Y$66="Baja",'Mapa de Riesgos'!$AA$66="Mayor"),CONCATENATE("R9C",'Mapa de Riesgos'!$O$66),"")</f>
        <v/>
      </c>
      <c r="AG44" s="52" t="str">
        <f>IF(AND('Mapa de Riesgos'!$Y$67="Baja",'Mapa de Riesgos'!$AA$67="Mayor"),CONCATENATE("R9C",'Mapa de Riesgos'!$O$67),"")</f>
        <v/>
      </c>
      <c r="AH44" s="53" t="str">
        <f>IF(AND('Mapa de Riesgos'!$Y$62="Baja",'Mapa de Riesgos'!$AA$62="Catastrófico"),CONCATENATE("R9C",'Mapa de Riesgos'!$O$62),"")</f>
        <v/>
      </c>
      <c r="AI44" s="54" t="str">
        <f>IF(AND('Mapa de Riesgos'!$Y$63="Baja",'Mapa de Riesgos'!$AA$63="Catastrófico"),CONCATENATE("R9C",'Mapa de Riesgos'!$O$63),"")</f>
        <v/>
      </c>
      <c r="AJ44" s="54" t="str">
        <f>IF(AND('Mapa de Riesgos'!$Y$64="Baja",'Mapa de Riesgos'!$AA$64="Catastrófico"),CONCATENATE("R9C",'Mapa de Riesgos'!$O$64),"")</f>
        <v/>
      </c>
      <c r="AK44" s="54" t="str">
        <f>IF(AND('Mapa de Riesgos'!$Y$65="Baja",'Mapa de Riesgos'!$AA$65="Catastrófico"),CONCATENATE("R9C",'Mapa de Riesgos'!$O$65),"")</f>
        <v/>
      </c>
      <c r="AL44" s="54" t="str">
        <f>IF(AND('Mapa de Riesgos'!$Y$66="Baja",'Mapa de Riesgos'!$AA$66="Catastrófico"),CONCATENATE("R9C",'Mapa de Riesgos'!$O$66),"")</f>
        <v/>
      </c>
      <c r="AM44" s="55" t="str">
        <f>IF(AND('Mapa de Riesgos'!$Y$67="Baja",'Mapa de Riesgos'!$AA$67="Catastrófico"),CONCATENATE("R9C",'Mapa de Riesgos'!$O$67),"")</f>
        <v/>
      </c>
      <c r="AN44" s="81"/>
      <c r="AO44" s="568"/>
      <c r="AP44" s="569"/>
      <c r="AQ44" s="569"/>
      <c r="AR44" s="569"/>
      <c r="AS44" s="569"/>
      <c r="AT44" s="570"/>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c r="A45" s="81"/>
      <c r="B45" s="449"/>
      <c r="C45" s="449"/>
      <c r="D45" s="450"/>
      <c r="E45" s="549"/>
      <c r="F45" s="550"/>
      <c r="G45" s="550"/>
      <c r="H45" s="550"/>
      <c r="I45" s="550"/>
      <c r="J45" s="77" t="str">
        <f>IF(AND('Mapa de Riesgos'!$Y$68="Baja",'Mapa de Riesgos'!$AA$68="Leve"),CONCATENATE("R10C",'Mapa de Riesgos'!$O$68),"")</f>
        <v/>
      </c>
      <c r="K45" s="78" t="str">
        <f>IF(AND('Mapa de Riesgos'!$Y$69="Baja",'Mapa de Riesgos'!$AA$69="Leve"),CONCATENATE("R10C",'Mapa de Riesgos'!$O$69),"")</f>
        <v/>
      </c>
      <c r="L45" s="78" t="str">
        <f>IF(AND('Mapa de Riesgos'!$Y$70="Baja",'Mapa de Riesgos'!$AA$70="Leve"),CONCATENATE("R10C",'Mapa de Riesgos'!$O$70),"")</f>
        <v/>
      </c>
      <c r="M45" s="78" t="str">
        <f>IF(AND('Mapa de Riesgos'!$Y$71="Baja",'Mapa de Riesgos'!$AA$71="Leve"),CONCATENATE("R10C",'Mapa de Riesgos'!$O$71),"")</f>
        <v/>
      </c>
      <c r="N45" s="78" t="str">
        <f>IF(AND('Mapa de Riesgos'!$Y$72="Baja",'Mapa de Riesgos'!$AA$72="Leve"),CONCATENATE("R10C",'Mapa de Riesgos'!$O$72),"")</f>
        <v/>
      </c>
      <c r="O45" s="79" t="str">
        <f>IF(AND('Mapa de Riesgos'!$Y$73="Baja",'Mapa de Riesgos'!$AA$73="Leve"),CONCATENATE("R10C",'Mapa de Riesgos'!$O$73),"")</f>
        <v/>
      </c>
      <c r="P45" s="65" t="str">
        <f>IF(AND('Mapa de Riesgos'!$Y$68="Baja",'Mapa de Riesgos'!$AA$68="Menor"),CONCATENATE("R10C",'Mapa de Riesgos'!$O$68),"")</f>
        <v/>
      </c>
      <c r="Q45" s="66" t="str">
        <f>IF(AND('Mapa de Riesgos'!$Y$69="Baja",'Mapa de Riesgos'!$AA$69="Menor"),CONCATENATE("R10C",'Mapa de Riesgos'!$O$69),"")</f>
        <v/>
      </c>
      <c r="R45" s="66" t="str">
        <f>IF(AND('Mapa de Riesgos'!$Y$70="Baja",'Mapa de Riesgos'!$AA$70="Menor"),CONCATENATE("R10C",'Mapa de Riesgos'!$O$70),"")</f>
        <v/>
      </c>
      <c r="S45" s="66" t="str">
        <f>IF(AND('Mapa de Riesgos'!$Y$71="Baja",'Mapa de Riesgos'!$AA$71="Menor"),CONCATENATE("R10C",'Mapa de Riesgos'!$O$71),"")</f>
        <v/>
      </c>
      <c r="T45" s="66" t="str">
        <f>IF(AND('Mapa de Riesgos'!$Y$72="Baja",'Mapa de Riesgos'!$AA$72="Menor"),CONCATENATE("R10C",'Mapa de Riesgos'!$O$72),"")</f>
        <v/>
      </c>
      <c r="U45" s="67" t="str">
        <f>IF(AND('Mapa de Riesgos'!$Y$73="Baja",'Mapa de Riesgos'!$AA$73="Menor"),CONCATENATE("R10C",'Mapa de Riesgos'!$O$73),"")</f>
        <v/>
      </c>
      <c r="V45" s="68" t="str">
        <f>IF(AND('Mapa de Riesgos'!$Y$68="Baja",'Mapa de Riesgos'!$AA$68="Moderado"),CONCATENATE("R10C",'Mapa de Riesgos'!$O$68),"")</f>
        <v/>
      </c>
      <c r="W45" s="69" t="str">
        <f>IF(AND('Mapa de Riesgos'!$Y$69="Baja",'Mapa de Riesgos'!$AA$69="Moderado"),CONCATENATE("R10C",'Mapa de Riesgos'!$O$69),"")</f>
        <v/>
      </c>
      <c r="X45" s="69" t="str">
        <f>IF(AND('Mapa de Riesgos'!$Y$70="Baja",'Mapa de Riesgos'!$AA$70="Moderado"),CONCATENATE("R10C",'Mapa de Riesgos'!$O$70),"")</f>
        <v/>
      </c>
      <c r="Y45" s="69" t="str">
        <f>IF(AND('Mapa de Riesgos'!$Y$71="Baja",'Mapa de Riesgos'!$AA$71="Moderado"),CONCATENATE("R10C",'Mapa de Riesgos'!$O$71),"")</f>
        <v/>
      </c>
      <c r="Z45" s="69" t="str">
        <f>IF(AND('Mapa de Riesgos'!$Y$72="Baja",'Mapa de Riesgos'!$AA$72="Moderado"),CONCATENATE("R10C",'Mapa de Riesgos'!$O$72),"")</f>
        <v/>
      </c>
      <c r="AA45" s="70" t="str">
        <f>IF(AND('Mapa de Riesgos'!$Y$73="Baja",'Mapa de Riesgos'!$AA$73="Moderado"),CONCATENATE("R10C",'Mapa de Riesgos'!$O$73),"")</f>
        <v/>
      </c>
      <c r="AB45" s="56" t="str">
        <f>IF(AND('Mapa de Riesgos'!$Y$68="Baja",'Mapa de Riesgos'!$AA$68="Mayor"),CONCATENATE("R10C",'Mapa de Riesgos'!$O$68),"")</f>
        <v/>
      </c>
      <c r="AC45" s="57" t="str">
        <f>IF(AND('Mapa de Riesgos'!$Y$69="Baja",'Mapa de Riesgos'!$AA$69="Mayor"),CONCATENATE("R10C",'Mapa de Riesgos'!$O$69),"")</f>
        <v/>
      </c>
      <c r="AD45" s="57" t="str">
        <f>IF(AND('Mapa de Riesgos'!$Y$70="Baja",'Mapa de Riesgos'!$AA$70="Mayor"),CONCATENATE("R10C",'Mapa de Riesgos'!$O$70),"")</f>
        <v/>
      </c>
      <c r="AE45" s="57" t="str">
        <f>IF(AND('Mapa de Riesgos'!$Y$71="Baja",'Mapa de Riesgos'!$AA$71="Mayor"),CONCATENATE("R10C",'Mapa de Riesgos'!$O$71),"")</f>
        <v/>
      </c>
      <c r="AF45" s="57" t="str">
        <f>IF(AND('Mapa de Riesgos'!$Y$72="Baja",'Mapa de Riesgos'!$AA$72="Mayor"),CONCATENATE("R10C",'Mapa de Riesgos'!$O$72),"")</f>
        <v/>
      </c>
      <c r="AG45" s="58" t="str">
        <f>IF(AND('Mapa de Riesgos'!$Y$73="Baja",'Mapa de Riesgos'!$AA$73="Mayor"),CONCATENATE("R10C",'Mapa de Riesgos'!$O$73),"")</f>
        <v/>
      </c>
      <c r="AH45" s="59" t="str">
        <f>IF(AND('Mapa de Riesgos'!$Y$68="Baja",'Mapa de Riesgos'!$AA$68="Catastrófico"),CONCATENATE("R10C",'Mapa de Riesgos'!$O$68),"")</f>
        <v/>
      </c>
      <c r="AI45" s="60" t="str">
        <f>IF(AND('Mapa de Riesgos'!$Y$69="Baja",'Mapa de Riesgos'!$AA$69="Catastrófico"),CONCATENATE("R10C",'Mapa de Riesgos'!$O$69),"")</f>
        <v/>
      </c>
      <c r="AJ45" s="60" t="str">
        <f>IF(AND('Mapa de Riesgos'!$Y$70="Baja",'Mapa de Riesgos'!$AA$70="Catastrófico"),CONCATENATE("R10C",'Mapa de Riesgos'!$O$70),"")</f>
        <v/>
      </c>
      <c r="AK45" s="60" t="str">
        <f>IF(AND('Mapa de Riesgos'!$Y$71="Baja",'Mapa de Riesgos'!$AA$71="Catastrófico"),CONCATENATE("R10C",'Mapa de Riesgos'!$O$71),"")</f>
        <v/>
      </c>
      <c r="AL45" s="60" t="str">
        <f>IF(AND('Mapa de Riesgos'!$Y$72="Baja",'Mapa de Riesgos'!$AA$72="Catastrófico"),CONCATENATE("R10C",'Mapa de Riesgos'!$O$72),"")</f>
        <v/>
      </c>
      <c r="AM45" s="61" t="str">
        <f>IF(AND('Mapa de Riesgos'!$Y$73="Baja",'Mapa de Riesgos'!$AA$73="Catastrófico"),CONCATENATE("R10C",'Mapa de Riesgos'!$O$73),"")</f>
        <v/>
      </c>
      <c r="AN45" s="81"/>
      <c r="AO45" s="571"/>
      <c r="AP45" s="572"/>
      <c r="AQ45" s="572"/>
      <c r="AR45" s="572"/>
      <c r="AS45" s="572"/>
      <c r="AT45" s="573"/>
    </row>
    <row r="46" spans="1:80" ht="46.5" customHeight="1">
      <c r="A46" s="81"/>
      <c r="B46" s="449"/>
      <c r="C46" s="449"/>
      <c r="D46" s="450"/>
      <c r="E46" s="544" t="s">
        <v>243</v>
      </c>
      <c r="F46" s="545"/>
      <c r="G46" s="545"/>
      <c r="H46" s="545"/>
      <c r="I46" s="562"/>
      <c r="J46" s="71" t="str">
        <f>IF(AND('Mapa de Riesgos'!$Y$12="Muy Baja",'Mapa de Riesgos'!$AA$12="Leve"),CONCATENATE("R1C",'Mapa de Riesgos'!$O$12),"")</f>
        <v/>
      </c>
      <c r="K46" s="72" t="str">
        <f>IF(AND('Mapa de Riesgos'!$Y$15="Muy Baja",'Mapa de Riesgos'!$AA$15="Leve"),CONCATENATE("R1C",'Mapa de Riesgos'!$O$15),"")</f>
        <v/>
      </c>
      <c r="L46" s="72" t="str">
        <f>IF(AND('Mapa de Riesgos'!$Y$16="Muy Baja",'Mapa de Riesgos'!$AA$16="Leve"),CONCATENATE("R1C",'Mapa de Riesgos'!$O$16),"")</f>
        <v/>
      </c>
      <c r="M46" s="72" t="str">
        <f>IF(AND('Mapa de Riesgos'!$Y$17="Muy Baja",'Mapa de Riesgos'!$AA$17="Leve"),CONCATENATE("R1C",'Mapa de Riesgos'!$O$17),"")</f>
        <v/>
      </c>
      <c r="N46" s="72" t="str">
        <f>IF(AND('Mapa de Riesgos'!$Y$18="Muy Baja",'Mapa de Riesgos'!$AA$18="Leve"),CONCATENATE("R1C",'Mapa de Riesgos'!$O$18),"")</f>
        <v/>
      </c>
      <c r="O46" s="73" t="str">
        <f>IF(AND('Mapa de Riesgos'!$Y$19="Muy Baja",'Mapa de Riesgos'!$AA$19="Leve"),CONCATENATE("R1C",'Mapa de Riesgos'!$O$19),"")</f>
        <v/>
      </c>
      <c r="P46" s="71" t="str">
        <f>IF(AND('Mapa de Riesgos'!$Y$12="Muy Baja",'Mapa de Riesgos'!$AA$12="Menor"),CONCATENATE("R1C",'Mapa de Riesgos'!$O$12),"")</f>
        <v/>
      </c>
      <c r="Q46" s="72" t="str">
        <f>IF(AND('Mapa de Riesgos'!$Y$15="Muy Baja",'Mapa de Riesgos'!$AA$15="Menor"),CONCATENATE("R1C",'Mapa de Riesgos'!$O$15),"")</f>
        <v/>
      </c>
      <c r="R46" s="72" t="str">
        <f>IF(AND('Mapa de Riesgos'!$Y$16="Muy Baja",'Mapa de Riesgos'!$AA$16="Menor"),CONCATENATE("R1C",'Mapa de Riesgos'!$O$16),"")</f>
        <v/>
      </c>
      <c r="S46" s="72" t="str">
        <f>IF(AND('Mapa de Riesgos'!$Y$17="Muy Baja",'Mapa de Riesgos'!$AA$17="Menor"),CONCATENATE("R1C",'Mapa de Riesgos'!$O$17),"")</f>
        <v/>
      </c>
      <c r="T46" s="72" t="str">
        <f>IF(AND('Mapa de Riesgos'!$Y$18="Muy Baja",'Mapa de Riesgos'!$AA$18="Menor"),CONCATENATE("R1C",'Mapa de Riesgos'!$O$18),"")</f>
        <v/>
      </c>
      <c r="U46" s="73" t="str">
        <f>IF(AND('Mapa de Riesgos'!$Y$19="Muy Baja",'Mapa de Riesgos'!$AA$19="Menor"),CONCATENATE("R1C",'Mapa de Riesgos'!$O$19),"")</f>
        <v/>
      </c>
      <c r="V46" s="62" t="str">
        <f>IF(AND('Mapa de Riesgos'!$Y$12="Muy Baja",'Mapa de Riesgos'!$AA$12="Moderado"),CONCATENATE("R1C",'Mapa de Riesgos'!$O$12),"")</f>
        <v/>
      </c>
      <c r="W46" s="80" t="str">
        <f>IF(AND('Mapa de Riesgos'!$Y$15="Muy Baja",'Mapa de Riesgos'!$AA$15="Moderado"),CONCATENATE("R1C",'Mapa de Riesgos'!$O$15),"")</f>
        <v/>
      </c>
      <c r="X46" s="63" t="str">
        <f>IF(AND('Mapa de Riesgos'!$Y$16="Muy Baja",'Mapa de Riesgos'!$AA$16="Moderado"),CONCATENATE("R1C",'Mapa de Riesgos'!$O$16),"")</f>
        <v/>
      </c>
      <c r="Y46" s="63" t="str">
        <f>IF(AND('Mapa de Riesgos'!$Y$17="Muy Baja",'Mapa de Riesgos'!$AA$17="Moderado"),CONCATENATE("R1C",'Mapa de Riesgos'!$O$17),"")</f>
        <v/>
      </c>
      <c r="Z46" s="63" t="str">
        <f>IF(AND('Mapa de Riesgos'!$Y$18="Muy Baja",'Mapa de Riesgos'!$AA$18="Moderado"),CONCATENATE("R1C",'Mapa de Riesgos'!$O$18),"")</f>
        <v/>
      </c>
      <c r="AA46" s="64" t="str">
        <f>IF(AND('Mapa de Riesgos'!$Y$19="Muy Baja",'Mapa de Riesgos'!$AA$19="Moderado"),CONCATENATE("R1C",'Mapa de Riesgos'!$O$19),"")</f>
        <v/>
      </c>
      <c r="AB46" s="44" t="str">
        <f>IF(AND('Mapa de Riesgos'!$Y$12="Muy Baja",'Mapa de Riesgos'!$AA$12="Mayor"),CONCATENATE("R1C",'Mapa de Riesgos'!$O$12),"")</f>
        <v/>
      </c>
      <c r="AC46" s="45" t="str">
        <f>IF(AND('Mapa de Riesgos'!$Y$15="Muy Baja",'Mapa de Riesgos'!$AA$15="Mayor"),CONCATENATE("R1C",'Mapa de Riesgos'!$O$15),"")</f>
        <v/>
      </c>
      <c r="AD46" s="45" t="str">
        <f>IF(AND('Mapa de Riesgos'!$Y$16="Muy Baja",'Mapa de Riesgos'!$AA$16="Mayor"),CONCATENATE("R1C",'Mapa de Riesgos'!$O$16),"")</f>
        <v/>
      </c>
      <c r="AE46" s="45" t="str">
        <f>IF(AND('Mapa de Riesgos'!$Y$17="Muy Baja",'Mapa de Riesgos'!$AA$17="Mayor"),CONCATENATE("R1C",'Mapa de Riesgos'!$O$17),"")</f>
        <v/>
      </c>
      <c r="AF46" s="45" t="str">
        <f>IF(AND('Mapa de Riesgos'!$Y$18="Muy Baja",'Mapa de Riesgos'!$AA$18="Mayor"),CONCATENATE("R1C",'Mapa de Riesgos'!$O$18),"")</f>
        <v/>
      </c>
      <c r="AG46" s="46" t="str">
        <f>IF(AND('Mapa de Riesgos'!$Y$19="Muy Baja",'Mapa de Riesgos'!$AA$19="Mayor"),CONCATENATE("R1C",'Mapa de Riesgos'!$O$19),"")</f>
        <v/>
      </c>
      <c r="AH46" s="47" t="str">
        <f>IF(AND('Mapa de Riesgos'!$Y$12="Muy Baja",'Mapa de Riesgos'!$AA$12="Catastrófico"),CONCATENATE("R1C",'Mapa de Riesgos'!$O$12),"")</f>
        <v/>
      </c>
      <c r="AI46" s="48" t="str">
        <f>IF(AND('Mapa de Riesgos'!$Y$15="Muy Baja",'Mapa de Riesgos'!$AA$15="Catastrófico"),CONCATENATE("R1C",'Mapa de Riesgos'!$O$15),"")</f>
        <v/>
      </c>
      <c r="AJ46" s="48" t="str">
        <f>IF(AND('Mapa de Riesgos'!$Y$16="Muy Baja",'Mapa de Riesgos'!$AA$16="Catastrófico"),CONCATENATE("R1C",'Mapa de Riesgos'!$O$16),"")</f>
        <v/>
      </c>
      <c r="AK46" s="48" t="str">
        <f>IF(AND('Mapa de Riesgos'!$Y$17="Muy Baja",'Mapa de Riesgos'!$AA$17="Catastrófico"),CONCATENATE("R1C",'Mapa de Riesgos'!$O$17),"")</f>
        <v/>
      </c>
      <c r="AL46" s="48" t="str">
        <f>IF(AND('Mapa de Riesgos'!$Y$18="Muy Baja",'Mapa de Riesgos'!$AA$18="Catastrófico"),CONCATENATE("R1C",'Mapa de Riesgos'!$O$18),"")</f>
        <v/>
      </c>
      <c r="AM46" s="49" t="str">
        <f>IF(AND('Mapa de Riesgos'!$Y$19="Muy Baja",'Mapa de Riesgos'!$AA$19="Catastrófico"),CONCATENATE("R1C",'Mapa de Riesgos'!$O$19),"")</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c r="A47" s="81"/>
      <c r="B47" s="449"/>
      <c r="C47" s="449"/>
      <c r="D47" s="450"/>
      <c r="E47" s="546"/>
      <c r="F47" s="547"/>
      <c r="G47" s="547"/>
      <c r="H47" s="547"/>
      <c r="I47" s="563"/>
      <c r="J47" s="74" t="str">
        <f>IF(AND('Mapa de Riesgos'!$Y$20="Muy Baja",'Mapa de Riesgos'!$AA$20="Leve"),CONCATENATE("R2C",'Mapa de Riesgos'!$O$20),"")</f>
        <v/>
      </c>
      <c r="K47" s="75" t="str">
        <f>IF(AND('Mapa de Riesgos'!$Y$21="Muy Baja",'Mapa de Riesgos'!$AA$21="Leve"),CONCATENATE("R2C",'Mapa de Riesgos'!$O$21),"")</f>
        <v/>
      </c>
      <c r="L47" s="75" t="str">
        <f>IF(AND('Mapa de Riesgos'!$Y$22="Muy Baja",'Mapa de Riesgos'!$AA$22="Leve"),CONCATENATE("R2C",'Mapa de Riesgos'!$O$22),"")</f>
        <v/>
      </c>
      <c r="M47" s="75" t="str">
        <f>IF(AND('Mapa de Riesgos'!$Y$23="Muy Baja",'Mapa de Riesgos'!$AA$23="Leve"),CONCATENATE("R2C",'Mapa de Riesgos'!$O$23),"")</f>
        <v/>
      </c>
      <c r="N47" s="75" t="str">
        <f>IF(AND('Mapa de Riesgos'!$Y$24="Muy Baja",'Mapa de Riesgos'!$AA$24="Leve"),CONCATENATE("R2C",'Mapa de Riesgos'!$O$24),"")</f>
        <v/>
      </c>
      <c r="O47" s="76" t="str">
        <f>IF(AND('Mapa de Riesgos'!$Y$25="Muy Baja",'Mapa de Riesgos'!$AA$25="Leve"),CONCATENATE("R2C",'Mapa de Riesgos'!$O$25),"")</f>
        <v/>
      </c>
      <c r="P47" s="74" t="str">
        <f>IF(AND('Mapa de Riesgos'!$Y$20="Muy Baja",'Mapa de Riesgos'!$AA$20="Menor"),CONCATENATE("R2C",'Mapa de Riesgos'!$O$20),"")</f>
        <v/>
      </c>
      <c r="Q47" s="75" t="str">
        <f>IF(AND('Mapa de Riesgos'!$Y$21="Muy Baja",'Mapa de Riesgos'!$AA$21="Menor"),CONCATENATE("R2C",'Mapa de Riesgos'!$O$21),"")</f>
        <v/>
      </c>
      <c r="R47" s="75" t="str">
        <f>IF(AND('Mapa de Riesgos'!$Y$22="Muy Baja",'Mapa de Riesgos'!$AA$22="Menor"),CONCATENATE("R2C",'Mapa de Riesgos'!$O$22),"")</f>
        <v/>
      </c>
      <c r="S47" s="75" t="str">
        <f>IF(AND('Mapa de Riesgos'!$Y$23="Muy Baja",'Mapa de Riesgos'!$AA$23="Menor"),CONCATENATE("R2C",'Mapa de Riesgos'!$O$23),"")</f>
        <v/>
      </c>
      <c r="T47" s="75" t="str">
        <f>IF(AND('Mapa de Riesgos'!$Y$24="Muy Baja",'Mapa de Riesgos'!$AA$24="Menor"),CONCATENATE("R2C",'Mapa de Riesgos'!$O$24),"")</f>
        <v/>
      </c>
      <c r="U47" s="76" t="str">
        <f>IF(AND('Mapa de Riesgos'!$Y$25="Muy Baja",'Mapa de Riesgos'!$AA$25="Menor"),CONCATENATE("R2C",'Mapa de Riesgos'!$O$25),"")</f>
        <v/>
      </c>
      <c r="V47" s="65" t="str">
        <f>IF(AND('Mapa de Riesgos'!$Y$20="Muy Baja",'Mapa de Riesgos'!$AA$20="Moderado"),CONCATENATE("R2C",'Mapa de Riesgos'!$O$20),"")</f>
        <v/>
      </c>
      <c r="W47" s="66" t="str">
        <f>IF(AND('Mapa de Riesgos'!$Y$21="Muy Baja",'Mapa de Riesgos'!$AA$21="Moderado"),CONCATENATE("R2C",'Mapa de Riesgos'!$O$21),"")</f>
        <v/>
      </c>
      <c r="X47" s="66" t="str">
        <f>IF(AND('Mapa de Riesgos'!$Y$22="Muy Baja",'Mapa de Riesgos'!$AA$22="Moderado"),CONCATENATE("R2C",'Mapa de Riesgos'!$O$22),"")</f>
        <v/>
      </c>
      <c r="Y47" s="66" t="str">
        <f>IF(AND('Mapa de Riesgos'!$Y$23="Muy Baja",'Mapa de Riesgos'!$AA$23="Moderado"),CONCATENATE("R2C",'Mapa de Riesgos'!$O$23),"")</f>
        <v/>
      </c>
      <c r="Z47" s="66" t="str">
        <f>IF(AND('Mapa de Riesgos'!$Y$24="Muy Baja",'Mapa de Riesgos'!$AA$24="Moderado"),CONCATENATE("R2C",'Mapa de Riesgos'!$O$24),"")</f>
        <v/>
      </c>
      <c r="AA47" s="67" t="str">
        <f>IF(AND('Mapa de Riesgos'!$Y$25="Muy Baja",'Mapa de Riesgos'!$AA$25="Moderado"),CONCATENATE("R2C",'Mapa de Riesgos'!$O$25),"")</f>
        <v/>
      </c>
      <c r="AB47" s="50" t="str">
        <f>IF(AND('Mapa de Riesgos'!$Y$20="Muy Baja",'Mapa de Riesgos'!$AA$20="Mayor"),CONCATENATE("R2C",'Mapa de Riesgos'!$O$20),"")</f>
        <v/>
      </c>
      <c r="AC47" s="51" t="str">
        <f>IF(AND('Mapa de Riesgos'!$Y$21="Muy Baja",'Mapa de Riesgos'!$AA$21="Mayor"),CONCATENATE("R2C",'Mapa de Riesgos'!$O$21),"")</f>
        <v/>
      </c>
      <c r="AD47" s="51" t="str">
        <f>IF(AND('Mapa de Riesgos'!$Y$22="Muy Baja",'Mapa de Riesgos'!$AA$22="Mayor"),CONCATENATE("R2C",'Mapa de Riesgos'!$O$22),"")</f>
        <v>R2C3</v>
      </c>
      <c r="AE47" s="51" t="str">
        <f>IF(AND('Mapa de Riesgos'!$Y$23="Muy Baja",'Mapa de Riesgos'!$AA$23="Mayor"),CONCATENATE("R2C",'Mapa de Riesgos'!$O$23),"")</f>
        <v>R2C4</v>
      </c>
      <c r="AF47" s="51" t="str">
        <f>IF(AND('Mapa de Riesgos'!$Y$24="Muy Baja",'Mapa de Riesgos'!$AA$24="Mayor"),CONCATENATE("R2C",'Mapa de Riesgos'!$O$24),"")</f>
        <v>R2C5</v>
      </c>
      <c r="AG47" s="52" t="str">
        <f>IF(AND('Mapa de Riesgos'!$Y$25="Muy Baja",'Mapa de Riesgos'!$AA$25="Mayor"),CONCATENATE("R2C",'Mapa de Riesgos'!$O$25),"")</f>
        <v/>
      </c>
      <c r="AH47" s="53" t="str">
        <f>IF(AND('Mapa de Riesgos'!$Y$20="Muy Baja",'Mapa de Riesgos'!$AA$20="Catastrófico"),CONCATENATE("R2C",'Mapa de Riesgos'!$O$20),"")</f>
        <v/>
      </c>
      <c r="AI47" s="54" t="str">
        <f>IF(AND('Mapa de Riesgos'!$Y$21="Muy Baja",'Mapa de Riesgos'!$AA$21="Catastrófico"),CONCATENATE("R2C",'Mapa de Riesgos'!$O$21),"")</f>
        <v/>
      </c>
      <c r="AJ47" s="54" t="str">
        <f>IF(AND('Mapa de Riesgos'!$Y$22="Muy Baja",'Mapa de Riesgos'!$AA$22="Catastrófico"),CONCATENATE("R2C",'Mapa de Riesgos'!$O$22),"")</f>
        <v/>
      </c>
      <c r="AK47" s="54" t="str">
        <f>IF(AND('Mapa de Riesgos'!$Y$23="Muy Baja",'Mapa de Riesgos'!$AA$23="Catastrófico"),CONCATENATE("R2C",'Mapa de Riesgos'!$O$23),"")</f>
        <v/>
      </c>
      <c r="AL47" s="54" t="str">
        <f>IF(AND('Mapa de Riesgos'!$Y$24="Muy Baja",'Mapa de Riesgos'!$AA$24="Catastrófico"),CONCATENATE("R2C",'Mapa de Riesgos'!$O$24),"")</f>
        <v/>
      </c>
      <c r="AM47" s="55" t="str">
        <f>IF(AND('Mapa de Riesgos'!$Y$25="Muy Baja",'Mapa de Riesgos'!$AA$25="Catastrófico"),CONCATENATE("R2C",'Mapa de Riesgos'!$O$25),"")</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c r="A48" s="81"/>
      <c r="B48" s="449"/>
      <c r="C48" s="449"/>
      <c r="D48" s="450"/>
      <c r="E48" s="546"/>
      <c r="F48" s="547"/>
      <c r="G48" s="547"/>
      <c r="H48" s="547"/>
      <c r="I48" s="563"/>
      <c r="J48" s="74" t="str">
        <f>IF(AND('Mapa de Riesgos'!$Y$26="Muy Baja",'Mapa de Riesgos'!$AA$26="Leve"),CONCATENATE("R3C",'Mapa de Riesgos'!$O$26),"")</f>
        <v/>
      </c>
      <c r="K48" s="75" t="str">
        <f>IF(AND('Mapa de Riesgos'!$Y$27="Muy Baja",'Mapa de Riesgos'!$AA$27="Leve"),CONCATENATE("R3C",'Mapa de Riesgos'!$O$27),"")</f>
        <v/>
      </c>
      <c r="L48" s="75" t="str">
        <f>IF(AND('Mapa de Riesgos'!$Y$28="Muy Baja",'Mapa de Riesgos'!$AA$28="Leve"),CONCATENATE("R3C",'Mapa de Riesgos'!$O$28),"")</f>
        <v/>
      </c>
      <c r="M48" s="75" t="str">
        <f>IF(AND('Mapa de Riesgos'!$Y$29="Muy Baja",'Mapa de Riesgos'!$AA$29="Leve"),CONCATENATE("R3C",'Mapa de Riesgos'!$O$29),"")</f>
        <v/>
      </c>
      <c r="N48" s="75" t="str">
        <f>IF(AND('Mapa de Riesgos'!$Y$30="Muy Baja",'Mapa de Riesgos'!$AA$30="Leve"),CONCATENATE("R3C",'Mapa de Riesgos'!$O$30),"")</f>
        <v/>
      </c>
      <c r="O48" s="76" t="str">
        <f>IF(AND('Mapa de Riesgos'!$Y$31="Muy Baja",'Mapa de Riesgos'!$AA$31="Leve"),CONCATENATE("R3C",'Mapa de Riesgos'!$O$31),"")</f>
        <v/>
      </c>
      <c r="P48" s="74" t="str">
        <f>IF(AND('Mapa de Riesgos'!$Y$26="Muy Baja",'Mapa de Riesgos'!$AA$26="Menor"),CONCATENATE("R3C",'Mapa de Riesgos'!$O$26),"")</f>
        <v/>
      </c>
      <c r="Q48" s="75" t="str">
        <f>IF(AND('Mapa de Riesgos'!$Y$27="Muy Baja",'Mapa de Riesgos'!$AA$27="Menor"),CONCATENATE("R3C",'Mapa de Riesgos'!$O$27),"")</f>
        <v/>
      </c>
      <c r="R48" s="75" t="str">
        <f>IF(AND('Mapa de Riesgos'!$Y$28="Muy Baja",'Mapa de Riesgos'!$AA$28="Menor"),CONCATENATE("R3C",'Mapa de Riesgos'!$O$28),"")</f>
        <v/>
      </c>
      <c r="S48" s="75" t="str">
        <f>IF(AND('Mapa de Riesgos'!$Y$29="Muy Baja",'Mapa de Riesgos'!$AA$29="Menor"),CONCATENATE("R3C",'Mapa de Riesgos'!$O$29),"")</f>
        <v/>
      </c>
      <c r="T48" s="75" t="str">
        <f>IF(AND('Mapa de Riesgos'!$Y$30="Muy Baja",'Mapa de Riesgos'!$AA$30="Menor"),CONCATENATE("R3C",'Mapa de Riesgos'!$O$30),"")</f>
        <v/>
      </c>
      <c r="U48" s="76" t="str">
        <f>IF(AND('Mapa de Riesgos'!$Y$31="Muy Baja",'Mapa de Riesgos'!$AA$31="Menor"),CONCATENATE("R3C",'Mapa de Riesgos'!$O$31),"")</f>
        <v/>
      </c>
      <c r="V48" s="65" t="str">
        <f>IF(AND('Mapa de Riesgos'!$Y$26="Muy Baja",'Mapa de Riesgos'!$AA$26="Moderado"),CONCATENATE("R3C",'Mapa de Riesgos'!$O$26),"")</f>
        <v/>
      </c>
      <c r="W48" s="66" t="str">
        <f>IF(AND('Mapa de Riesgos'!$Y$27="Muy Baja",'Mapa de Riesgos'!$AA$27="Moderado"),CONCATENATE("R3C",'Mapa de Riesgos'!$O$27),"")</f>
        <v/>
      </c>
      <c r="X48" s="66" t="str">
        <f>IF(AND('Mapa de Riesgos'!$Y$28="Muy Baja",'Mapa de Riesgos'!$AA$28="Moderado"),CONCATENATE("R3C",'Mapa de Riesgos'!$O$28),"")</f>
        <v/>
      </c>
      <c r="Y48" s="66" t="str">
        <f>IF(AND('Mapa de Riesgos'!$Y$29="Muy Baja",'Mapa de Riesgos'!$AA$29="Moderado"),CONCATENATE("R3C",'Mapa de Riesgos'!$O$29),"")</f>
        <v/>
      </c>
      <c r="Z48" s="66" t="str">
        <f>IF(AND('Mapa de Riesgos'!$Y$30="Muy Baja",'Mapa de Riesgos'!$AA$30="Moderado"),CONCATENATE("R3C",'Mapa de Riesgos'!$O$30),"")</f>
        <v/>
      </c>
      <c r="AA48" s="67" t="str">
        <f>IF(AND('Mapa de Riesgos'!$Y$31="Muy Baja",'Mapa de Riesgos'!$AA$31="Moderado"),CONCATENATE("R3C",'Mapa de Riesgos'!$O$31),"")</f>
        <v/>
      </c>
      <c r="AB48" s="50" t="str">
        <f>IF(AND('Mapa de Riesgos'!$Y$26="Muy Baja",'Mapa de Riesgos'!$AA$26="Mayor"),CONCATENATE("R3C",'Mapa de Riesgos'!$O$26),"")</f>
        <v/>
      </c>
      <c r="AC48" s="51" t="str">
        <f>IF(AND('Mapa de Riesgos'!$Y$27="Muy Baja",'Mapa de Riesgos'!$AA$27="Mayor"),CONCATENATE("R3C",'Mapa de Riesgos'!$O$27),"")</f>
        <v/>
      </c>
      <c r="AD48" s="51" t="str">
        <f>IF(AND('Mapa de Riesgos'!$Y$28="Muy Baja",'Mapa de Riesgos'!$AA$28="Mayor"),CONCATENATE("R3C",'Mapa de Riesgos'!$O$28),"")</f>
        <v/>
      </c>
      <c r="AE48" s="51" t="str">
        <f>IF(AND('Mapa de Riesgos'!$Y$29="Muy Baja",'Mapa de Riesgos'!$AA$29="Mayor"),CONCATENATE("R3C",'Mapa de Riesgos'!$O$29),"")</f>
        <v/>
      </c>
      <c r="AF48" s="51" t="str">
        <f>IF(AND('Mapa de Riesgos'!$Y$30="Muy Baja",'Mapa de Riesgos'!$AA$30="Mayor"),CONCATENATE("R3C",'Mapa de Riesgos'!$O$30),"")</f>
        <v/>
      </c>
      <c r="AG48" s="52" t="str">
        <f>IF(AND('Mapa de Riesgos'!$Y$31="Muy Baja",'Mapa de Riesgos'!$AA$31="Mayor"),CONCATENATE("R3C",'Mapa de Riesgos'!$O$31),"")</f>
        <v/>
      </c>
      <c r="AH48" s="53" t="str">
        <f>IF(AND('Mapa de Riesgos'!$Y$26="Muy Baja",'Mapa de Riesgos'!$AA$26="Catastrófico"),CONCATENATE("R3C",'Mapa de Riesgos'!$O$26),"")</f>
        <v/>
      </c>
      <c r="AI48" s="54" t="str">
        <f>IF(AND('Mapa de Riesgos'!$Y$27="Muy Baja",'Mapa de Riesgos'!$AA$27="Catastrófico"),CONCATENATE("R3C",'Mapa de Riesgos'!$O$27),"")</f>
        <v/>
      </c>
      <c r="AJ48" s="54" t="str">
        <f>IF(AND('Mapa de Riesgos'!$Y$28="Muy Baja",'Mapa de Riesgos'!$AA$28="Catastrófico"),CONCATENATE("R3C",'Mapa de Riesgos'!$O$28),"")</f>
        <v/>
      </c>
      <c r="AK48" s="54" t="str">
        <f>IF(AND('Mapa de Riesgos'!$Y$29="Muy Baja",'Mapa de Riesgos'!$AA$29="Catastrófico"),CONCATENATE("R3C",'Mapa de Riesgos'!$O$29),"")</f>
        <v/>
      </c>
      <c r="AL48" s="54" t="str">
        <f>IF(AND('Mapa de Riesgos'!$Y$30="Muy Baja",'Mapa de Riesgos'!$AA$30="Catastrófico"),CONCATENATE("R3C",'Mapa de Riesgos'!$O$30),"")</f>
        <v/>
      </c>
      <c r="AM48" s="55" t="str">
        <f>IF(AND('Mapa de Riesgos'!$Y$31="Muy Baja",'Mapa de Riesgos'!$AA$31="Catastrófico"),CONCATENATE("R3C",'Mapa de Riesgos'!$O$31),"")</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c r="A49" s="81"/>
      <c r="B49" s="449"/>
      <c r="C49" s="449"/>
      <c r="D49" s="450"/>
      <c r="E49" s="548"/>
      <c r="F49" s="547"/>
      <c r="G49" s="547"/>
      <c r="H49" s="547"/>
      <c r="I49" s="563"/>
      <c r="J49" s="74" t="str">
        <f>IF(AND('Mapa de Riesgos'!$Y$32="Muy Baja",'Mapa de Riesgos'!$AA$32="Leve"),CONCATENATE("R4C",'Mapa de Riesgos'!$O$32),"")</f>
        <v/>
      </c>
      <c r="K49" s="75" t="str">
        <f>IF(AND('Mapa de Riesgos'!$Y$33="Muy Baja",'Mapa de Riesgos'!$AA$33="Leve"),CONCATENATE("R4C",'Mapa de Riesgos'!$O$33),"")</f>
        <v/>
      </c>
      <c r="L49" s="75" t="str">
        <f>IF(AND('Mapa de Riesgos'!$Y$34="Muy Baja",'Mapa de Riesgos'!$AA$34="Leve"),CONCATENATE("R4C",'Mapa de Riesgos'!$O$34),"")</f>
        <v/>
      </c>
      <c r="M49" s="75" t="str">
        <f>IF(AND('Mapa de Riesgos'!$Y$35="Muy Baja",'Mapa de Riesgos'!$AA$35="Leve"),CONCATENATE("R4C",'Mapa de Riesgos'!$O$35),"")</f>
        <v/>
      </c>
      <c r="N49" s="75" t="str">
        <f>IF(AND('Mapa de Riesgos'!$Y$36="Muy Baja",'Mapa de Riesgos'!$AA$36="Leve"),CONCATENATE("R4C",'Mapa de Riesgos'!$O$36),"")</f>
        <v/>
      </c>
      <c r="O49" s="76" t="str">
        <f>IF(AND('Mapa de Riesgos'!$Y$37="Muy Baja",'Mapa de Riesgos'!$AA$37="Leve"),CONCATENATE("R4C",'Mapa de Riesgos'!$O$37),"")</f>
        <v/>
      </c>
      <c r="P49" s="74" t="str">
        <f>IF(AND('Mapa de Riesgos'!$Y$32="Muy Baja",'Mapa de Riesgos'!$AA$32="Menor"),CONCATENATE("R4C",'Mapa de Riesgos'!$O$32),"")</f>
        <v/>
      </c>
      <c r="Q49" s="75" t="str">
        <f>IF(AND('Mapa de Riesgos'!$Y$33="Muy Baja",'Mapa de Riesgos'!$AA$33="Menor"),CONCATENATE("R4C",'Mapa de Riesgos'!$O$33),"")</f>
        <v/>
      </c>
      <c r="R49" s="75" t="str">
        <f>IF(AND('Mapa de Riesgos'!$Y$34="Muy Baja",'Mapa de Riesgos'!$AA$34="Menor"),CONCATENATE("R4C",'Mapa de Riesgos'!$O$34),"")</f>
        <v/>
      </c>
      <c r="S49" s="75" t="str">
        <f>IF(AND('Mapa de Riesgos'!$Y$35="Muy Baja",'Mapa de Riesgos'!$AA$35="Menor"),CONCATENATE("R4C",'Mapa de Riesgos'!$O$35),"")</f>
        <v/>
      </c>
      <c r="T49" s="75" t="str">
        <f>IF(AND('Mapa de Riesgos'!$Y$36="Muy Baja",'Mapa de Riesgos'!$AA$36="Menor"),CONCATENATE("R4C",'Mapa de Riesgos'!$O$36),"")</f>
        <v/>
      </c>
      <c r="U49" s="76" t="str">
        <f>IF(AND('Mapa de Riesgos'!$Y$37="Muy Baja",'Mapa de Riesgos'!$AA$37="Menor"),CONCATENATE("R4C",'Mapa de Riesgos'!$O$37),"")</f>
        <v/>
      </c>
      <c r="V49" s="65" t="str">
        <f>IF(AND('Mapa de Riesgos'!$Y$32="Muy Baja",'Mapa de Riesgos'!$AA$32="Moderado"),CONCATENATE("R4C",'Mapa de Riesgos'!$O$32),"")</f>
        <v/>
      </c>
      <c r="W49" s="66" t="str">
        <f>IF(AND('Mapa de Riesgos'!$Y$33="Muy Baja",'Mapa de Riesgos'!$AA$33="Moderado"),CONCATENATE("R4C",'Mapa de Riesgos'!$O$33),"")</f>
        <v/>
      </c>
      <c r="X49" s="66" t="str">
        <f>IF(AND('Mapa de Riesgos'!$Y$34="Muy Baja",'Mapa de Riesgos'!$AA$34="Moderado"),CONCATENATE("R4C",'Mapa de Riesgos'!$O$34),"")</f>
        <v/>
      </c>
      <c r="Y49" s="66" t="str">
        <f>IF(AND('Mapa de Riesgos'!$Y$35="Muy Baja",'Mapa de Riesgos'!$AA$35="Moderado"),CONCATENATE("R4C",'Mapa de Riesgos'!$O$35),"")</f>
        <v/>
      </c>
      <c r="Z49" s="66" t="str">
        <f>IF(AND('Mapa de Riesgos'!$Y$36="Muy Baja",'Mapa de Riesgos'!$AA$36="Moderado"),CONCATENATE("R4C",'Mapa de Riesgos'!$O$36),"")</f>
        <v/>
      </c>
      <c r="AA49" s="67" t="str">
        <f>IF(AND('Mapa de Riesgos'!$Y$37="Muy Baja",'Mapa de Riesgos'!$AA$37="Moderado"),CONCATENATE("R4C",'Mapa de Riesgos'!$O$37),"")</f>
        <v/>
      </c>
      <c r="AB49" s="50" t="str">
        <f>IF(AND('Mapa de Riesgos'!$Y$32="Muy Baja",'Mapa de Riesgos'!$AA$32="Mayor"),CONCATENATE("R4C",'Mapa de Riesgos'!$O$32),"")</f>
        <v/>
      </c>
      <c r="AC49" s="51" t="str">
        <f>IF(AND('Mapa de Riesgos'!$Y$33="Muy Baja",'Mapa de Riesgos'!$AA$33="Mayor"),CONCATENATE("R4C",'Mapa de Riesgos'!$O$33),"")</f>
        <v/>
      </c>
      <c r="AD49" s="51" t="str">
        <f>IF(AND('Mapa de Riesgos'!$Y$34="Muy Baja",'Mapa de Riesgos'!$AA$34="Mayor"),CONCATENATE("R4C",'Mapa de Riesgos'!$O$34),"")</f>
        <v/>
      </c>
      <c r="AE49" s="51" t="str">
        <f>IF(AND('Mapa de Riesgos'!$Y$35="Muy Baja",'Mapa de Riesgos'!$AA$35="Mayor"),CONCATENATE("R4C",'Mapa de Riesgos'!$O$35),"")</f>
        <v/>
      </c>
      <c r="AF49" s="51" t="str">
        <f>IF(AND('Mapa de Riesgos'!$Y$36="Muy Baja",'Mapa de Riesgos'!$AA$36="Mayor"),CONCATENATE("R4C",'Mapa de Riesgos'!$O$36),"")</f>
        <v/>
      </c>
      <c r="AG49" s="52" t="str">
        <f>IF(AND('Mapa de Riesgos'!$Y$37="Muy Baja",'Mapa de Riesgos'!$AA$37="Mayor"),CONCATENATE("R4C",'Mapa de Riesgos'!$O$37),"")</f>
        <v/>
      </c>
      <c r="AH49" s="53" t="str">
        <f>IF(AND('Mapa de Riesgos'!$Y$32="Muy Baja",'Mapa de Riesgos'!$AA$32="Catastrófico"),CONCATENATE("R4C",'Mapa de Riesgos'!$O$32),"")</f>
        <v/>
      </c>
      <c r="AI49" s="54" t="str">
        <f>IF(AND('Mapa de Riesgos'!$Y$33="Muy Baja",'Mapa de Riesgos'!$AA$33="Catastrófico"),CONCATENATE("R4C",'Mapa de Riesgos'!$O$33),"")</f>
        <v/>
      </c>
      <c r="AJ49" s="54" t="str">
        <f>IF(AND('Mapa de Riesgos'!$Y$34="Muy Baja",'Mapa de Riesgos'!$AA$34="Catastrófico"),CONCATENATE("R4C",'Mapa de Riesgos'!$O$34),"")</f>
        <v/>
      </c>
      <c r="AK49" s="54" t="str">
        <f>IF(AND('Mapa de Riesgos'!$Y$35="Muy Baja",'Mapa de Riesgos'!$AA$35="Catastrófico"),CONCATENATE("R4C",'Mapa de Riesgos'!$O$35),"")</f>
        <v/>
      </c>
      <c r="AL49" s="54" t="str">
        <f>IF(AND('Mapa de Riesgos'!$Y$36="Muy Baja",'Mapa de Riesgos'!$AA$36="Catastrófico"),CONCATENATE("R4C",'Mapa de Riesgos'!$O$36),"")</f>
        <v/>
      </c>
      <c r="AM49" s="55" t="str">
        <f>IF(AND('Mapa de Riesgos'!$Y$37="Muy Baja",'Mapa de Riesgos'!$AA$37="Catastrófico"),CONCATENATE("R4C",'Mapa de Riesgos'!$O$37),"")</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c r="A50" s="81"/>
      <c r="B50" s="449"/>
      <c r="C50" s="449"/>
      <c r="D50" s="450"/>
      <c r="E50" s="548"/>
      <c r="F50" s="547"/>
      <c r="G50" s="547"/>
      <c r="H50" s="547"/>
      <c r="I50" s="563"/>
      <c r="J50" s="74" t="str">
        <f>IF(AND('Mapa de Riesgos'!$Y$38="Muy Baja",'Mapa de Riesgos'!$AA$38="Leve"),CONCATENATE("R5C",'Mapa de Riesgos'!$O$38),"")</f>
        <v/>
      </c>
      <c r="K50" s="75" t="str">
        <f>IF(AND('Mapa de Riesgos'!$Y$39="Muy Baja",'Mapa de Riesgos'!$AA$39="Leve"),CONCATENATE("R5C",'Mapa de Riesgos'!$O$39),"")</f>
        <v/>
      </c>
      <c r="L50" s="75" t="str">
        <f>IF(AND('Mapa de Riesgos'!$Y$40="Muy Baja",'Mapa de Riesgos'!$AA$40="Leve"),CONCATENATE("R5C",'Mapa de Riesgos'!$O$40),"")</f>
        <v/>
      </c>
      <c r="M50" s="75" t="str">
        <f>IF(AND('Mapa de Riesgos'!$Y$41="Muy Baja",'Mapa de Riesgos'!$AA$41="Leve"),CONCATENATE("R5C",'Mapa de Riesgos'!$O$41),"")</f>
        <v/>
      </c>
      <c r="N50" s="75" t="str">
        <f>IF(AND('Mapa de Riesgos'!$Y$42="Muy Baja",'Mapa de Riesgos'!$AA$42="Leve"),CONCATENATE("R5C",'Mapa de Riesgos'!$O$42),"")</f>
        <v/>
      </c>
      <c r="O50" s="76" t="str">
        <f>IF(AND('Mapa de Riesgos'!$Y$43="Muy Baja",'Mapa de Riesgos'!$AA$43="Leve"),CONCATENATE("R5C",'Mapa de Riesgos'!$O$43),"")</f>
        <v/>
      </c>
      <c r="P50" s="74" t="str">
        <f>IF(AND('Mapa de Riesgos'!$Y$38="Muy Baja",'Mapa de Riesgos'!$AA$38="Menor"),CONCATENATE("R5C",'Mapa de Riesgos'!$O$38),"")</f>
        <v/>
      </c>
      <c r="Q50" s="75" t="str">
        <f>IF(AND('Mapa de Riesgos'!$Y$39="Muy Baja",'Mapa de Riesgos'!$AA$39="Menor"),CONCATENATE("R5C",'Mapa de Riesgos'!$O$39),"")</f>
        <v/>
      </c>
      <c r="R50" s="75" t="str">
        <f>IF(AND('Mapa de Riesgos'!$Y$40="Muy Baja",'Mapa de Riesgos'!$AA$40="Menor"),CONCATENATE("R5C",'Mapa de Riesgos'!$O$40),"")</f>
        <v/>
      </c>
      <c r="S50" s="75" t="str">
        <f>IF(AND('Mapa de Riesgos'!$Y$41="Muy Baja",'Mapa de Riesgos'!$AA$41="Menor"),CONCATENATE("R5C",'Mapa de Riesgos'!$O$41),"")</f>
        <v/>
      </c>
      <c r="T50" s="75" t="str">
        <f>IF(AND('Mapa de Riesgos'!$Y$42="Muy Baja",'Mapa de Riesgos'!$AA$42="Menor"),CONCATENATE("R5C",'Mapa de Riesgos'!$O$42),"")</f>
        <v/>
      </c>
      <c r="U50" s="76" t="str">
        <f>IF(AND('Mapa de Riesgos'!$Y$43="Muy Baja",'Mapa de Riesgos'!$AA$43="Menor"),CONCATENATE("R5C",'Mapa de Riesgos'!$O$43),"")</f>
        <v/>
      </c>
      <c r="V50" s="65" t="str">
        <f>IF(AND('Mapa de Riesgos'!$Y$38="Muy Baja",'Mapa de Riesgos'!$AA$38="Moderado"),CONCATENATE("R5C",'Mapa de Riesgos'!$O$38),"")</f>
        <v/>
      </c>
      <c r="W50" s="66" t="str">
        <f>IF(AND('Mapa de Riesgos'!$Y$39="Muy Baja",'Mapa de Riesgos'!$AA$39="Moderado"),CONCATENATE("R5C",'Mapa de Riesgos'!$O$39),"")</f>
        <v/>
      </c>
      <c r="X50" s="66" t="str">
        <f>IF(AND('Mapa de Riesgos'!$Y$40="Muy Baja",'Mapa de Riesgos'!$AA$40="Moderado"),CONCATENATE("R5C",'Mapa de Riesgos'!$O$40),"")</f>
        <v/>
      </c>
      <c r="Y50" s="66" t="str">
        <f>IF(AND('Mapa de Riesgos'!$Y$41="Muy Baja",'Mapa de Riesgos'!$AA$41="Moderado"),CONCATENATE("R5C",'Mapa de Riesgos'!$O$41),"")</f>
        <v/>
      </c>
      <c r="Z50" s="66" t="str">
        <f>IF(AND('Mapa de Riesgos'!$Y$42="Muy Baja",'Mapa de Riesgos'!$AA$42="Moderado"),CONCATENATE("R5C",'Mapa de Riesgos'!$O$42),"")</f>
        <v/>
      </c>
      <c r="AA50" s="67" t="str">
        <f>IF(AND('Mapa de Riesgos'!$Y$43="Muy Baja",'Mapa de Riesgos'!$AA$43="Moderado"),CONCATENATE("R5C",'Mapa de Riesgos'!$O$43),"")</f>
        <v/>
      </c>
      <c r="AB50" s="50" t="str">
        <f>IF(AND('Mapa de Riesgos'!$Y$38="Muy Baja",'Mapa de Riesgos'!$AA$38="Mayor"),CONCATENATE("R5C",'Mapa de Riesgos'!$O$38),"")</f>
        <v/>
      </c>
      <c r="AC50" s="51" t="str">
        <f>IF(AND('Mapa de Riesgos'!$Y$39="Muy Baja",'Mapa de Riesgos'!$AA$39="Mayor"),CONCATENATE("R5C",'Mapa de Riesgos'!$O$39),"")</f>
        <v>R5C2</v>
      </c>
      <c r="AD50" s="51" t="str">
        <f>IF(AND('Mapa de Riesgos'!$Y$40="Muy Baja",'Mapa de Riesgos'!$AA$40="Mayor"),CONCATENATE("R5C",'Mapa de Riesgos'!$O$40),"")</f>
        <v>R5C3</v>
      </c>
      <c r="AE50" s="51" t="str">
        <f>IF(AND('Mapa de Riesgos'!$Y$41="Muy Baja",'Mapa de Riesgos'!$AA$41="Mayor"),CONCATENATE("R5C",'Mapa de Riesgos'!$O$41),"")</f>
        <v/>
      </c>
      <c r="AF50" s="51" t="str">
        <f>IF(AND('Mapa de Riesgos'!$Y$42="Muy Baja",'Mapa de Riesgos'!$AA$42="Mayor"),CONCATENATE("R5C",'Mapa de Riesgos'!$O$42),"")</f>
        <v/>
      </c>
      <c r="AG50" s="52" t="str">
        <f>IF(AND('Mapa de Riesgos'!$Y$43="Muy Baja",'Mapa de Riesgos'!$AA$43="Mayor"),CONCATENATE("R5C",'Mapa de Riesgos'!$O$43),"")</f>
        <v/>
      </c>
      <c r="AH50" s="53" t="str">
        <f>IF(AND('Mapa de Riesgos'!$Y$38="Muy Baja",'Mapa de Riesgos'!$AA$38="Catastrófico"),CONCATENATE("R5C",'Mapa de Riesgos'!$O$38),"")</f>
        <v/>
      </c>
      <c r="AI50" s="54" t="str">
        <f>IF(AND('Mapa de Riesgos'!$Y$39="Muy Baja",'Mapa de Riesgos'!$AA$39="Catastrófico"),CONCATENATE("R5C",'Mapa de Riesgos'!$O$39),"")</f>
        <v/>
      </c>
      <c r="AJ50" s="54" t="str">
        <f>IF(AND('Mapa de Riesgos'!$Y$40="Muy Baja",'Mapa de Riesgos'!$AA$40="Catastrófico"),CONCATENATE("R5C",'Mapa de Riesgos'!$O$40),"")</f>
        <v/>
      </c>
      <c r="AK50" s="54" t="str">
        <f>IF(AND('Mapa de Riesgos'!$Y$41="Muy Baja",'Mapa de Riesgos'!$AA$41="Catastrófico"),CONCATENATE("R5C",'Mapa de Riesgos'!$O$41),"")</f>
        <v/>
      </c>
      <c r="AL50" s="54" t="str">
        <f>IF(AND('Mapa de Riesgos'!$Y$42="Muy Baja",'Mapa de Riesgos'!$AA$42="Catastrófico"),CONCATENATE("R5C",'Mapa de Riesgos'!$O$42),"")</f>
        <v/>
      </c>
      <c r="AM50" s="55" t="str">
        <f>IF(AND('Mapa de Riesgos'!$Y$43="Muy Baja",'Mapa de Riesgos'!$AA$43="Catastrófico"),CONCATENATE("R5C",'Mapa de Riesgos'!$O$43),"")</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c r="A51" s="81"/>
      <c r="B51" s="449"/>
      <c r="C51" s="449"/>
      <c r="D51" s="450"/>
      <c r="E51" s="548"/>
      <c r="F51" s="547"/>
      <c r="G51" s="547"/>
      <c r="H51" s="547"/>
      <c r="I51" s="563"/>
      <c r="J51" s="74" t="str">
        <f>IF(AND('Mapa de Riesgos'!$Y$44="Muy Baja",'Mapa de Riesgos'!$AA$44="Leve"),CONCATENATE("R6C",'Mapa de Riesgos'!$O$44),"")</f>
        <v/>
      </c>
      <c r="K51" s="75" t="str">
        <f>IF(AND('Mapa de Riesgos'!$Y$45="Muy Baja",'Mapa de Riesgos'!$AA$45="Leve"),CONCATENATE("R6C",'Mapa de Riesgos'!$O$45),"")</f>
        <v/>
      </c>
      <c r="L51" s="75" t="str">
        <f>IF(AND('Mapa de Riesgos'!$Y$46="Muy Baja",'Mapa de Riesgos'!$AA$46="Leve"),CONCATENATE("R6C",'Mapa de Riesgos'!$O$46),"")</f>
        <v/>
      </c>
      <c r="M51" s="75" t="str">
        <f>IF(AND('Mapa de Riesgos'!$Y$47="Muy Baja",'Mapa de Riesgos'!$AA$47="Leve"),CONCATENATE("R6C",'Mapa de Riesgos'!$O$47),"")</f>
        <v/>
      </c>
      <c r="N51" s="75" t="str">
        <f>IF(AND('Mapa de Riesgos'!$Y$48="Muy Baja",'Mapa de Riesgos'!$AA$48="Leve"),CONCATENATE("R6C",'Mapa de Riesgos'!$O$48),"")</f>
        <v/>
      </c>
      <c r="O51" s="76" t="str">
        <f>IF(AND('Mapa de Riesgos'!$Y$49="Muy Baja",'Mapa de Riesgos'!$AA$49="Leve"),CONCATENATE("R6C",'Mapa de Riesgos'!$O$49),"")</f>
        <v/>
      </c>
      <c r="P51" s="74" t="str">
        <f>IF(AND('Mapa de Riesgos'!$Y$44="Muy Baja",'Mapa de Riesgos'!$AA$44="Menor"),CONCATENATE("R6C",'Mapa de Riesgos'!$O$44),"")</f>
        <v/>
      </c>
      <c r="Q51" s="75" t="str">
        <f>IF(AND('Mapa de Riesgos'!$Y$45="Muy Baja",'Mapa de Riesgos'!$AA$45="Menor"),CONCATENATE("R6C",'Mapa de Riesgos'!$O$45),"")</f>
        <v/>
      </c>
      <c r="R51" s="75" t="str">
        <f>IF(AND('Mapa de Riesgos'!$Y$46="Muy Baja",'Mapa de Riesgos'!$AA$46="Menor"),CONCATENATE("R6C",'Mapa de Riesgos'!$O$46),"")</f>
        <v/>
      </c>
      <c r="S51" s="75" t="str">
        <f>IF(AND('Mapa de Riesgos'!$Y$47="Muy Baja",'Mapa de Riesgos'!$AA$47="Menor"),CONCATENATE("R6C",'Mapa de Riesgos'!$O$47),"")</f>
        <v/>
      </c>
      <c r="T51" s="75" t="str">
        <f>IF(AND('Mapa de Riesgos'!$Y$48="Muy Baja",'Mapa de Riesgos'!$AA$48="Menor"),CONCATENATE("R6C",'Mapa de Riesgos'!$O$48),"")</f>
        <v/>
      </c>
      <c r="U51" s="76" t="str">
        <f>IF(AND('Mapa de Riesgos'!$Y$49="Muy Baja",'Mapa de Riesgos'!$AA$49="Menor"),CONCATENATE("R6C",'Mapa de Riesgos'!$O$49),"")</f>
        <v/>
      </c>
      <c r="V51" s="65" t="str">
        <f>IF(AND('Mapa de Riesgos'!$Y$44="Muy Baja",'Mapa de Riesgos'!$AA$44="Moderado"),CONCATENATE("R6C",'Mapa de Riesgos'!$O$44),"")</f>
        <v/>
      </c>
      <c r="W51" s="66" t="str">
        <f>IF(AND('Mapa de Riesgos'!$Y$45="Muy Baja",'Mapa de Riesgos'!$AA$45="Moderado"),CONCATENATE("R6C",'Mapa de Riesgos'!$O$45),"")</f>
        <v/>
      </c>
      <c r="X51" s="66" t="str">
        <f>IF(AND('Mapa de Riesgos'!$Y$46="Muy Baja",'Mapa de Riesgos'!$AA$46="Moderado"),CONCATENATE("R6C",'Mapa de Riesgos'!$O$46),"")</f>
        <v/>
      </c>
      <c r="Y51" s="66" t="str">
        <f>IF(AND('Mapa de Riesgos'!$Y$47="Muy Baja",'Mapa de Riesgos'!$AA$47="Moderado"),CONCATENATE("R6C",'Mapa de Riesgos'!$O$47),"")</f>
        <v/>
      </c>
      <c r="Z51" s="66" t="str">
        <f>IF(AND('Mapa de Riesgos'!$Y$48="Muy Baja",'Mapa de Riesgos'!$AA$48="Moderado"),CONCATENATE("R6C",'Mapa de Riesgos'!$O$48),"")</f>
        <v/>
      </c>
      <c r="AA51" s="67" t="str">
        <f>IF(AND('Mapa de Riesgos'!$Y$49="Muy Baja",'Mapa de Riesgos'!$AA$49="Moderado"),CONCATENATE("R6C",'Mapa de Riesgos'!$O$49),"")</f>
        <v/>
      </c>
      <c r="AB51" s="50" t="str">
        <f>IF(AND('Mapa de Riesgos'!$Y$44="Muy Baja",'Mapa de Riesgos'!$AA$44="Mayor"),CONCATENATE("R6C",'Mapa de Riesgos'!$O$44),"")</f>
        <v/>
      </c>
      <c r="AC51" s="51" t="str">
        <f>IF(AND('Mapa de Riesgos'!$Y$45="Muy Baja",'Mapa de Riesgos'!$AA$45="Mayor"),CONCATENATE("R6C",'Mapa de Riesgos'!$O$45),"")</f>
        <v/>
      </c>
      <c r="AD51" s="51" t="str">
        <f>IF(AND('Mapa de Riesgos'!$Y$46="Muy Baja",'Mapa de Riesgos'!$AA$46="Mayor"),CONCATENATE("R6C",'Mapa de Riesgos'!$O$46),"")</f>
        <v/>
      </c>
      <c r="AE51" s="51" t="str">
        <f>IF(AND('Mapa de Riesgos'!$Y$47="Muy Baja",'Mapa de Riesgos'!$AA$47="Mayor"),CONCATENATE("R6C",'Mapa de Riesgos'!$O$47),"")</f>
        <v/>
      </c>
      <c r="AF51" s="51" t="str">
        <f>IF(AND('Mapa de Riesgos'!$Y$48="Muy Baja",'Mapa de Riesgos'!$AA$48="Mayor"),CONCATENATE("R6C",'Mapa de Riesgos'!$O$48),"")</f>
        <v/>
      </c>
      <c r="AG51" s="52" t="str">
        <f>IF(AND('Mapa de Riesgos'!$Y$49="Muy Baja",'Mapa de Riesgos'!$AA$49="Mayor"),CONCATENATE("R6C",'Mapa de Riesgos'!$O$49),"")</f>
        <v/>
      </c>
      <c r="AH51" s="53" t="str">
        <f>IF(AND('Mapa de Riesgos'!$Y$44="Muy Baja",'Mapa de Riesgos'!$AA$44="Catastrófico"),CONCATENATE("R6C",'Mapa de Riesgos'!$O$44),"")</f>
        <v/>
      </c>
      <c r="AI51" s="54" t="str">
        <f>IF(AND('Mapa de Riesgos'!$Y$45="Muy Baja",'Mapa de Riesgos'!$AA$45="Catastrófico"),CONCATENATE("R6C",'Mapa de Riesgos'!$O$45),"")</f>
        <v/>
      </c>
      <c r="AJ51" s="54" t="str">
        <f>IF(AND('Mapa de Riesgos'!$Y$46="Muy Baja",'Mapa de Riesgos'!$AA$46="Catastrófico"),CONCATENATE("R6C",'Mapa de Riesgos'!$O$46),"")</f>
        <v/>
      </c>
      <c r="AK51" s="54" t="str">
        <f>IF(AND('Mapa de Riesgos'!$Y$47="Muy Baja",'Mapa de Riesgos'!$AA$47="Catastrófico"),CONCATENATE("R6C",'Mapa de Riesgos'!$O$47),"")</f>
        <v/>
      </c>
      <c r="AL51" s="54" t="str">
        <f>IF(AND('Mapa de Riesgos'!$Y$48="Muy Baja",'Mapa de Riesgos'!$AA$48="Catastrófico"),CONCATENATE("R6C",'Mapa de Riesgos'!$O$48),"")</f>
        <v/>
      </c>
      <c r="AM51" s="55" t="str">
        <f>IF(AND('Mapa de Riesgos'!$Y$49="Muy Baja",'Mapa de Riesgos'!$AA$49="Catastrófico"),CONCATENATE("R6C",'Mapa de Riesgos'!$O$49),"")</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c r="A52" s="81"/>
      <c r="B52" s="449"/>
      <c r="C52" s="449"/>
      <c r="D52" s="450"/>
      <c r="E52" s="548"/>
      <c r="F52" s="547"/>
      <c r="G52" s="547"/>
      <c r="H52" s="547"/>
      <c r="I52" s="563"/>
      <c r="J52" s="74" t="str">
        <f>IF(AND('Mapa de Riesgos'!$Y$50="Muy Baja",'Mapa de Riesgos'!$AA$50="Leve"),CONCATENATE("R7C",'Mapa de Riesgos'!$O$50),"")</f>
        <v/>
      </c>
      <c r="K52" s="75" t="str">
        <f>IF(AND('Mapa de Riesgos'!$Y$51="Muy Baja",'Mapa de Riesgos'!$AA$51="Leve"),CONCATENATE("R7C",'Mapa de Riesgos'!$O$51),"")</f>
        <v/>
      </c>
      <c r="L52" s="75" t="str">
        <f>IF(AND('Mapa de Riesgos'!$Y$52="Muy Baja",'Mapa de Riesgos'!$AA$52="Leve"),CONCATENATE("R7C",'Mapa de Riesgos'!$O$52),"")</f>
        <v/>
      </c>
      <c r="M52" s="75" t="str">
        <f>IF(AND('Mapa de Riesgos'!$Y$53="Muy Baja",'Mapa de Riesgos'!$AA$53="Leve"),CONCATENATE("R7C",'Mapa de Riesgos'!$O$53),"")</f>
        <v/>
      </c>
      <c r="N52" s="75" t="str">
        <f>IF(AND('Mapa de Riesgos'!$Y$54="Muy Baja",'Mapa de Riesgos'!$AA$54="Leve"),CONCATENATE("R7C",'Mapa de Riesgos'!$O$54),"")</f>
        <v/>
      </c>
      <c r="O52" s="76" t="str">
        <f>IF(AND('Mapa de Riesgos'!$Y$55="Muy Baja",'Mapa de Riesgos'!$AA$55="Leve"),CONCATENATE("R7C",'Mapa de Riesgos'!$O$55),"")</f>
        <v/>
      </c>
      <c r="P52" s="74" t="str">
        <f>IF(AND('Mapa de Riesgos'!$Y$50="Muy Baja",'Mapa de Riesgos'!$AA$50="Menor"),CONCATENATE("R7C",'Mapa de Riesgos'!$O$50),"")</f>
        <v/>
      </c>
      <c r="Q52" s="75" t="str">
        <f>IF(AND('Mapa de Riesgos'!$Y$51="Muy Baja",'Mapa de Riesgos'!$AA$51="Menor"),CONCATENATE("R7C",'Mapa de Riesgos'!$O$51),"")</f>
        <v/>
      </c>
      <c r="R52" s="75" t="str">
        <f>IF(AND('Mapa de Riesgos'!$Y$52="Muy Baja",'Mapa de Riesgos'!$AA$52="Menor"),CONCATENATE("R7C",'Mapa de Riesgos'!$O$52),"")</f>
        <v/>
      </c>
      <c r="S52" s="75" t="str">
        <f>IF(AND('Mapa de Riesgos'!$Y$53="Muy Baja",'Mapa de Riesgos'!$AA$53="Menor"),CONCATENATE("R7C",'Mapa de Riesgos'!$O$53),"")</f>
        <v/>
      </c>
      <c r="T52" s="75" t="str">
        <f>IF(AND('Mapa de Riesgos'!$Y$54="Muy Baja",'Mapa de Riesgos'!$AA$54="Menor"),CONCATENATE("R7C",'Mapa de Riesgos'!$O$54),"")</f>
        <v/>
      </c>
      <c r="U52" s="76" t="str">
        <f>IF(AND('Mapa de Riesgos'!$Y$55="Muy Baja",'Mapa de Riesgos'!$AA$55="Menor"),CONCATENATE("R7C",'Mapa de Riesgos'!$O$55),"")</f>
        <v/>
      </c>
      <c r="V52" s="65" t="str">
        <f>IF(AND('Mapa de Riesgos'!$Y$50="Muy Baja",'Mapa de Riesgos'!$AA$50="Moderado"),CONCATENATE("R7C",'Mapa de Riesgos'!$O$50),"")</f>
        <v/>
      </c>
      <c r="W52" s="66" t="str">
        <f>IF(AND('Mapa de Riesgos'!$Y$51="Muy Baja",'Mapa de Riesgos'!$AA$51="Moderado"),CONCATENATE("R7C",'Mapa de Riesgos'!$O$51),"")</f>
        <v/>
      </c>
      <c r="X52" s="66" t="str">
        <f>IF(AND('Mapa de Riesgos'!$Y$52="Muy Baja",'Mapa de Riesgos'!$AA$52="Moderado"),CONCATENATE("R7C",'Mapa de Riesgos'!$O$52),"")</f>
        <v/>
      </c>
      <c r="Y52" s="66" t="str">
        <f>IF(AND('Mapa de Riesgos'!$Y$53="Muy Baja",'Mapa de Riesgos'!$AA$53="Moderado"),CONCATENATE("R7C",'Mapa de Riesgos'!$O$53),"")</f>
        <v/>
      </c>
      <c r="Z52" s="66" t="str">
        <f>IF(AND('Mapa de Riesgos'!$Y$54="Muy Baja",'Mapa de Riesgos'!$AA$54="Moderado"),CONCATENATE("R7C",'Mapa de Riesgos'!$O$54),"")</f>
        <v/>
      </c>
      <c r="AA52" s="67" t="str">
        <f>IF(AND('Mapa de Riesgos'!$Y$55="Muy Baja",'Mapa de Riesgos'!$AA$55="Moderado"),CONCATENATE("R7C",'Mapa de Riesgos'!$O$55),"")</f>
        <v/>
      </c>
      <c r="AB52" s="50" t="str">
        <f>IF(AND('Mapa de Riesgos'!$Y$50="Muy Baja",'Mapa de Riesgos'!$AA$50="Mayor"),CONCATENATE("R7C",'Mapa de Riesgos'!$O$50),"")</f>
        <v/>
      </c>
      <c r="AC52" s="51" t="str">
        <f>IF(AND('Mapa de Riesgos'!$Y$51="Muy Baja",'Mapa de Riesgos'!$AA$51="Mayor"),CONCATENATE("R7C",'Mapa de Riesgos'!$O$51),"")</f>
        <v/>
      </c>
      <c r="AD52" s="51" t="str">
        <f>IF(AND('Mapa de Riesgos'!$Y$52="Muy Baja",'Mapa de Riesgos'!$AA$52="Mayor"),CONCATENATE("R7C",'Mapa de Riesgos'!$O$52),"")</f>
        <v/>
      </c>
      <c r="AE52" s="51" t="str">
        <f>IF(AND('Mapa de Riesgos'!$Y$53="Muy Baja",'Mapa de Riesgos'!$AA$53="Mayor"),CONCATENATE("R7C",'Mapa de Riesgos'!$O$53),"")</f>
        <v/>
      </c>
      <c r="AF52" s="51" t="str">
        <f>IF(AND('Mapa de Riesgos'!$Y$54="Muy Baja",'Mapa de Riesgos'!$AA$54="Mayor"),CONCATENATE("R7C",'Mapa de Riesgos'!$O$54),"")</f>
        <v/>
      </c>
      <c r="AG52" s="52" t="str">
        <f>IF(AND('Mapa de Riesgos'!$Y$55="Muy Baja",'Mapa de Riesgos'!$AA$55="Mayor"),CONCATENATE("R7C",'Mapa de Riesgos'!$O$55),"")</f>
        <v/>
      </c>
      <c r="AH52" s="53" t="str">
        <f>IF(AND('Mapa de Riesgos'!$Y$50="Muy Baja",'Mapa de Riesgos'!$AA$50="Catastrófico"),CONCATENATE("R7C",'Mapa de Riesgos'!$O$50),"")</f>
        <v/>
      </c>
      <c r="AI52" s="54" t="str">
        <f>IF(AND('Mapa de Riesgos'!$Y$51="Muy Baja",'Mapa de Riesgos'!$AA$51="Catastrófico"),CONCATENATE("R7C",'Mapa de Riesgos'!$O$51),"")</f>
        <v/>
      </c>
      <c r="AJ52" s="54" t="str">
        <f>IF(AND('Mapa de Riesgos'!$Y$52="Muy Baja",'Mapa de Riesgos'!$AA$52="Catastrófico"),CONCATENATE("R7C",'Mapa de Riesgos'!$O$52),"")</f>
        <v/>
      </c>
      <c r="AK52" s="54" t="str">
        <f>IF(AND('Mapa de Riesgos'!$Y$53="Muy Baja",'Mapa de Riesgos'!$AA$53="Catastrófico"),CONCATENATE("R7C",'Mapa de Riesgos'!$O$53),"")</f>
        <v/>
      </c>
      <c r="AL52" s="54" t="str">
        <f>IF(AND('Mapa de Riesgos'!$Y$54="Muy Baja",'Mapa de Riesgos'!$AA$54="Catastrófico"),CONCATENATE("R7C",'Mapa de Riesgos'!$O$54),"")</f>
        <v/>
      </c>
      <c r="AM52" s="55" t="str">
        <f>IF(AND('Mapa de Riesgos'!$Y$55="Muy Baja",'Mapa de Riesgos'!$AA$55="Catastrófico"),CONCATENATE("R7C",'Mapa de Riesgos'!$O$55),"")</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449"/>
      <c r="C53" s="449"/>
      <c r="D53" s="450"/>
      <c r="E53" s="548"/>
      <c r="F53" s="547"/>
      <c r="G53" s="547"/>
      <c r="H53" s="547"/>
      <c r="I53" s="563"/>
      <c r="J53" s="74" t="str">
        <f>IF(AND('Mapa de Riesgos'!$Y$56="Muy Baja",'Mapa de Riesgos'!$AA$56="Leve"),CONCATENATE("R8C",'Mapa de Riesgos'!$O$56),"")</f>
        <v/>
      </c>
      <c r="K53" s="75" t="str">
        <f>IF(AND('Mapa de Riesgos'!$Y$57="Muy Baja",'Mapa de Riesgos'!$AA$57="Leve"),CONCATENATE("R8C",'Mapa de Riesgos'!$O$57),"")</f>
        <v/>
      </c>
      <c r="L53" s="75" t="str">
        <f>IF(AND('Mapa de Riesgos'!$Y$58="Muy Baja",'Mapa de Riesgos'!$AA$58="Leve"),CONCATENATE("R8C",'Mapa de Riesgos'!$O$58),"")</f>
        <v/>
      </c>
      <c r="M53" s="75" t="str">
        <f>IF(AND('Mapa de Riesgos'!$Y$59="Muy Baja",'Mapa de Riesgos'!$AA$59="Leve"),CONCATENATE("R8C",'Mapa de Riesgos'!$O$59),"")</f>
        <v/>
      </c>
      <c r="N53" s="75" t="str">
        <f>IF(AND('Mapa de Riesgos'!$Y$60="Muy Baja",'Mapa de Riesgos'!$AA$60="Leve"),CONCATENATE("R8C",'Mapa de Riesgos'!$O$60),"")</f>
        <v/>
      </c>
      <c r="O53" s="76" t="str">
        <f>IF(AND('Mapa de Riesgos'!$Y$61="Muy Baja",'Mapa de Riesgos'!$AA$61="Leve"),CONCATENATE("R8C",'Mapa de Riesgos'!$O$61),"")</f>
        <v/>
      </c>
      <c r="P53" s="74" t="str">
        <f>IF(AND('Mapa de Riesgos'!$Y$56="Muy Baja",'Mapa de Riesgos'!$AA$56="Menor"),CONCATENATE("R8C",'Mapa de Riesgos'!$O$56),"")</f>
        <v/>
      </c>
      <c r="Q53" s="75" t="str">
        <f>IF(AND('Mapa de Riesgos'!$Y$57="Muy Baja",'Mapa de Riesgos'!$AA$57="Menor"),CONCATENATE("R8C",'Mapa de Riesgos'!$O$57),"")</f>
        <v/>
      </c>
      <c r="R53" s="75" t="str">
        <f>IF(AND('Mapa de Riesgos'!$Y$58="Muy Baja",'Mapa de Riesgos'!$AA$58="Menor"),CONCATENATE("R8C",'Mapa de Riesgos'!$O$58),"")</f>
        <v/>
      </c>
      <c r="S53" s="75" t="str">
        <f>IF(AND('Mapa de Riesgos'!$Y$59="Muy Baja",'Mapa de Riesgos'!$AA$59="Menor"),CONCATENATE("R8C",'Mapa de Riesgos'!$O$59),"")</f>
        <v/>
      </c>
      <c r="T53" s="75" t="str">
        <f>IF(AND('Mapa de Riesgos'!$Y$60="Muy Baja",'Mapa de Riesgos'!$AA$60="Menor"),CONCATENATE("R8C",'Mapa de Riesgos'!$O$60),"")</f>
        <v/>
      </c>
      <c r="U53" s="76" t="str">
        <f>IF(AND('Mapa de Riesgos'!$Y$61="Muy Baja",'Mapa de Riesgos'!$AA$61="Menor"),CONCATENATE("R8C",'Mapa de Riesgos'!$O$61),"")</f>
        <v/>
      </c>
      <c r="V53" s="65" t="str">
        <f>IF(AND('Mapa de Riesgos'!$Y$56="Muy Baja",'Mapa de Riesgos'!$AA$56="Moderado"),CONCATENATE("R8C",'Mapa de Riesgos'!$O$56),"")</f>
        <v/>
      </c>
      <c r="W53" s="66" t="str">
        <f>IF(AND('Mapa de Riesgos'!$Y$57="Muy Baja",'Mapa de Riesgos'!$AA$57="Moderado"),CONCATENATE("R8C",'Mapa de Riesgos'!$O$57),"")</f>
        <v/>
      </c>
      <c r="X53" s="66" t="str">
        <f>IF(AND('Mapa de Riesgos'!$Y$58="Muy Baja",'Mapa de Riesgos'!$AA$58="Moderado"),CONCATENATE("R8C",'Mapa de Riesgos'!$O$58),"")</f>
        <v/>
      </c>
      <c r="Y53" s="66" t="str">
        <f>IF(AND('Mapa de Riesgos'!$Y$59="Muy Baja",'Mapa de Riesgos'!$AA$59="Moderado"),CONCATENATE("R8C",'Mapa de Riesgos'!$O$59),"")</f>
        <v/>
      </c>
      <c r="Z53" s="66" t="str">
        <f>IF(AND('Mapa de Riesgos'!$Y$60="Muy Baja",'Mapa de Riesgos'!$AA$60="Moderado"),CONCATENATE("R8C",'Mapa de Riesgos'!$O$60),"")</f>
        <v/>
      </c>
      <c r="AA53" s="67" t="str">
        <f>IF(AND('Mapa de Riesgos'!$Y$61="Muy Baja",'Mapa de Riesgos'!$AA$61="Moderado"),CONCATENATE("R8C",'Mapa de Riesgos'!$O$61),"")</f>
        <v/>
      </c>
      <c r="AB53" s="50" t="str">
        <f>IF(AND('Mapa de Riesgos'!$Y$56="Muy Baja",'Mapa de Riesgos'!$AA$56="Mayor"),CONCATENATE("R8C",'Mapa de Riesgos'!$O$56),"")</f>
        <v/>
      </c>
      <c r="AC53" s="51" t="str">
        <f>IF(AND('Mapa de Riesgos'!$Y$57="Muy Baja",'Mapa de Riesgos'!$AA$57="Mayor"),CONCATENATE("R8C",'Mapa de Riesgos'!$O$57),"")</f>
        <v/>
      </c>
      <c r="AD53" s="51" t="str">
        <f>IF(AND('Mapa de Riesgos'!$Y$58="Muy Baja",'Mapa de Riesgos'!$AA$58="Mayor"),CONCATENATE("R8C",'Mapa de Riesgos'!$O$58),"")</f>
        <v/>
      </c>
      <c r="AE53" s="51" t="str">
        <f>IF(AND('Mapa de Riesgos'!$Y$59="Muy Baja",'Mapa de Riesgos'!$AA$59="Mayor"),CONCATENATE("R8C",'Mapa de Riesgos'!$O$59),"")</f>
        <v/>
      </c>
      <c r="AF53" s="51" t="str">
        <f>IF(AND('Mapa de Riesgos'!$Y$60="Muy Baja",'Mapa de Riesgos'!$AA$60="Mayor"),CONCATENATE("R8C",'Mapa de Riesgos'!$O$60),"")</f>
        <v/>
      </c>
      <c r="AG53" s="52" t="str">
        <f>IF(AND('Mapa de Riesgos'!$Y$61="Muy Baja",'Mapa de Riesgos'!$AA$61="Mayor"),CONCATENATE("R8C",'Mapa de Riesgos'!$O$61),"")</f>
        <v/>
      </c>
      <c r="AH53" s="53" t="str">
        <f>IF(AND('Mapa de Riesgos'!$Y$56="Muy Baja",'Mapa de Riesgos'!$AA$56="Catastrófico"),CONCATENATE("R8C",'Mapa de Riesgos'!$O$56),"")</f>
        <v/>
      </c>
      <c r="AI53" s="54" t="str">
        <f>IF(AND('Mapa de Riesgos'!$Y$57="Muy Baja",'Mapa de Riesgos'!$AA$57="Catastrófico"),CONCATENATE("R8C",'Mapa de Riesgos'!$O$57),"")</f>
        <v/>
      </c>
      <c r="AJ53" s="54" t="str">
        <f>IF(AND('Mapa de Riesgos'!$Y$58="Muy Baja",'Mapa de Riesgos'!$AA$58="Catastrófico"),CONCATENATE("R8C",'Mapa de Riesgos'!$O$58),"")</f>
        <v/>
      </c>
      <c r="AK53" s="54" t="str">
        <f>IF(AND('Mapa de Riesgos'!$Y$59="Muy Baja",'Mapa de Riesgos'!$AA$59="Catastrófico"),CONCATENATE("R8C",'Mapa de Riesgos'!$O$59),"")</f>
        <v/>
      </c>
      <c r="AL53" s="54" t="str">
        <f>IF(AND('Mapa de Riesgos'!$Y$60="Muy Baja",'Mapa de Riesgos'!$AA$60="Catastrófico"),CONCATENATE("R8C",'Mapa de Riesgos'!$O$60),"")</f>
        <v/>
      </c>
      <c r="AM53" s="55" t="str">
        <f>IF(AND('Mapa de Riesgos'!$Y$61="Muy Baja",'Mapa de Riesgos'!$AA$61="Catastrófico"),CONCATENATE("R8C",'Mapa de Riesgos'!$O$61),"")</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449"/>
      <c r="C54" s="449"/>
      <c r="D54" s="450"/>
      <c r="E54" s="548"/>
      <c r="F54" s="547"/>
      <c r="G54" s="547"/>
      <c r="H54" s="547"/>
      <c r="I54" s="563"/>
      <c r="J54" s="74" t="str">
        <f>IF(AND('Mapa de Riesgos'!$Y$62="Muy Baja",'Mapa de Riesgos'!$AA$62="Leve"),CONCATENATE("R9C",'Mapa de Riesgos'!$O$62),"")</f>
        <v/>
      </c>
      <c r="K54" s="75" t="str">
        <f>IF(AND('Mapa de Riesgos'!$Y$63="Muy Baja",'Mapa de Riesgos'!$AA$63="Leve"),CONCATENATE("R9C",'Mapa de Riesgos'!$O$63),"")</f>
        <v/>
      </c>
      <c r="L54" s="75" t="str">
        <f>IF(AND('Mapa de Riesgos'!$Y$64="Muy Baja",'Mapa de Riesgos'!$AA$64="Leve"),CONCATENATE("R9C",'Mapa de Riesgos'!$O$64),"")</f>
        <v/>
      </c>
      <c r="M54" s="75" t="str">
        <f>IF(AND('Mapa de Riesgos'!$Y$65="Muy Baja",'Mapa de Riesgos'!$AA$65="Leve"),CONCATENATE("R9C",'Mapa de Riesgos'!$O$65),"")</f>
        <v/>
      </c>
      <c r="N54" s="75" t="str">
        <f>IF(AND('Mapa de Riesgos'!$Y$66="Muy Baja",'Mapa de Riesgos'!$AA$66="Leve"),CONCATENATE("R9C",'Mapa de Riesgos'!$O$66),"")</f>
        <v/>
      </c>
      <c r="O54" s="76" t="str">
        <f>IF(AND('Mapa de Riesgos'!$Y$67="Muy Baja",'Mapa de Riesgos'!$AA$67="Leve"),CONCATENATE("R9C",'Mapa de Riesgos'!$O$67),"")</f>
        <v/>
      </c>
      <c r="P54" s="74" t="str">
        <f>IF(AND('Mapa de Riesgos'!$Y$62="Muy Baja",'Mapa de Riesgos'!$AA$62="Menor"),CONCATENATE("R9C",'Mapa de Riesgos'!$O$62),"")</f>
        <v/>
      </c>
      <c r="Q54" s="75" t="str">
        <f>IF(AND('Mapa de Riesgos'!$Y$63="Muy Baja",'Mapa de Riesgos'!$AA$63="Menor"),CONCATENATE("R9C",'Mapa de Riesgos'!$O$63),"")</f>
        <v/>
      </c>
      <c r="R54" s="75" t="str">
        <f>IF(AND('Mapa de Riesgos'!$Y$64="Muy Baja",'Mapa de Riesgos'!$AA$64="Menor"),CONCATENATE("R9C",'Mapa de Riesgos'!$O$64),"")</f>
        <v/>
      </c>
      <c r="S54" s="75" t="str">
        <f>IF(AND('Mapa de Riesgos'!$Y$65="Muy Baja",'Mapa de Riesgos'!$AA$65="Menor"),CONCATENATE("R9C",'Mapa de Riesgos'!$O$65),"")</f>
        <v/>
      </c>
      <c r="T54" s="75" t="str">
        <f>IF(AND('Mapa de Riesgos'!$Y$66="Muy Baja",'Mapa de Riesgos'!$AA$66="Menor"),CONCATENATE("R9C",'Mapa de Riesgos'!$O$66),"")</f>
        <v/>
      </c>
      <c r="U54" s="76" t="str">
        <f>IF(AND('Mapa de Riesgos'!$Y$67="Muy Baja",'Mapa de Riesgos'!$AA$67="Menor"),CONCATENATE("R9C",'Mapa de Riesgos'!$O$67),"")</f>
        <v/>
      </c>
      <c r="V54" s="65" t="str">
        <f>IF(AND('Mapa de Riesgos'!$Y$62="Muy Baja",'Mapa de Riesgos'!$AA$62="Moderado"),CONCATENATE("R9C",'Mapa de Riesgos'!$O$62),"")</f>
        <v/>
      </c>
      <c r="W54" s="66" t="str">
        <f>IF(AND('Mapa de Riesgos'!$Y$63="Muy Baja",'Mapa de Riesgos'!$AA$63="Moderado"),CONCATENATE("R9C",'Mapa de Riesgos'!$O$63),"")</f>
        <v/>
      </c>
      <c r="X54" s="66" t="str">
        <f>IF(AND('Mapa de Riesgos'!$Y$64="Muy Baja",'Mapa de Riesgos'!$AA$64="Moderado"),CONCATENATE("R9C",'Mapa de Riesgos'!$O$64),"")</f>
        <v/>
      </c>
      <c r="Y54" s="66" t="str">
        <f>IF(AND('Mapa de Riesgos'!$Y$65="Muy Baja",'Mapa de Riesgos'!$AA$65="Moderado"),CONCATENATE("R9C",'Mapa de Riesgos'!$O$65),"")</f>
        <v/>
      </c>
      <c r="Z54" s="66" t="str">
        <f>IF(AND('Mapa de Riesgos'!$Y$66="Muy Baja",'Mapa de Riesgos'!$AA$66="Moderado"),CONCATENATE("R9C",'Mapa de Riesgos'!$O$66),"")</f>
        <v/>
      </c>
      <c r="AA54" s="67" t="str">
        <f>IF(AND('Mapa de Riesgos'!$Y$67="Muy Baja",'Mapa de Riesgos'!$AA$67="Moderado"),CONCATENATE("R9C",'Mapa de Riesgos'!$O$67),"")</f>
        <v/>
      </c>
      <c r="AB54" s="50" t="str">
        <f>IF(AND('Mapa de Riesgos'!$Y$62="Muy Baja",'Mapa de Riesgos'!$AA$62="Mayor"),CONCATENATE("R9C",'Mapa de Riesgos'!$O$62),"")</f>
        <v/>
      </c>
      <c r="AC54" s="51" t="str">
        <f>IF(AND('Mapa de Riesgos'!$Y$63="Muy Baja",'Mapa de Riesgos'!$AA$63="Mayor"),CONCATENATE("R9C",'Mapa de Riesgos'!$O$63),"")</f>
        <v/>
      </c>
      <c r="AD54" s="51" t="str">
        <f>IF(AND('Mapa de Riesgos'!$Y$64="Muy Baja",'Mapa de Riesgos'!$AA$64="Mayor"),CONCATENATE("R9C",'Mapa de Riesgos'!$O$64),"")</f>
        <v/>
      </c>
      <c r="AE54" s="51" t="str">
        <f>IF(AND('Mapa de Riesgos'!$Y$65="Muy Baja",'Mapa de Riesgos'!$AA$65="Mayor"),CONCATENATE("R9C",'Mapa de Riesgos'!$O$65),"")</f>
        <v/>
      </c>
      <c r="AF54" s="51" t="str">
        <f>IF(AND('Mapa de Riesgos'!$Y$66="Muy Baja",'Mapa de Riesgos'!$AA$66="Mayor"),CONCATENATE("R9C",'Mapa de Riesgos'!$O$66),"")</f>
        <v/>
      </c>
      <c r="AG54" s="52" t="str">
        <f>IF(AND('Mapa de Riesgos'!$Y$67="Muy Baja",'Mapa de Riesgos'!$AA$67="Mayor"),CONCATENATE("R9C",'Mapa de Riesgos'!$O$67),"")</f>
        <v/>
      </c>
      <c r="AH54" s="53" t="str">
        <f>IF(AND('Mapa de Riesgos'!$Y$62="Muy Baja",'Mapa de Riesgos'!$AA$62="Catastrófico"),CONCATENATE("R9C",'Mapa de Riesgos'!$O$62),"")</f>
        <v/>
      </c>
      <c r="AI54" s="54" t="str">
        <f>IF(AND('Mapa de Riesgos'!$Y$63="Muy Baja",'Mapa de Riesgos'!$AA$63="Catastrófico"),CONCATENATE("R9C",'Mapa de Riesgos'!$O$63),"")</f>
        <v/>
      </c>
      <c r="AJ54" s="54" t="str">
        <f>IF(AND('Mapa de Riesgos'!$Y$64="Muy Baja",'Mapa de Riesgos'!$AA$64="Catastrófico"),CONCATENATE("R9C",'Mapa de Riesgos'!$O$64),"")</f>
        <v/>
      </c>
      <c r="AK54" s="54" t="str">
        <f>IF(AND('Mapa de Riesgos'!$Y$65="Muy Baja",'Mapa de Riesgos'!$AA$65="Catastrófico"),CONCATENATE("R9C",'Mapa de Riesgos'!$O$65),"")</f>
        <v/>
      </c>
      <c r="AL54" s="54" t="str">
        <f>IF(AND('Mapa de Riesgos'!$Y$66="Muy Baja",'Mapa de Riesgos'!$AA$66="Catastrófico"),CONCATENATE("R9C",'Mapa de Riesgos'!$O$66),"")</f>
        <v/>
      </c>
      <c r="AM54" s="55" t="str">
        <f>IF(AND('Mapa de Riesgos'!$Y$67="Muy Baja",'Mapa de Riesgos'!$AA$67="Catastrófico"),CONCATENATE("R9C",'Mapa de Riesgos'!$O$67),"")</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c r="A55" s="81"/>
      <c r="B55" s="449"/>
      <c r="C55" s="449"/>
      <c r="D55" s="450"/>
      <c r="E55" s="549"/>
      <c r="F55" s="550"/>
      <c r="G55" s="550"/>
      <c r="H55" s="550"/>
      <c r="I55" s="564"/>
      <c r="J55" s="77" t="str">
        <f>IF(AND('Mapa de Riesgos'!$Y$68="Muy Baja",'Mapa de Riesgos'!$AA$68="Leve"),CONCATENATE("R10C",'Mapa de Riesgos'!$O$68),"")</f>
        <v/>
      </c>
      <c r="K55" s="78" t="str">
        <f>IF(AND('Mapa de Riesgos'!$Y$69="Muy Baja",'Mapa de Riesgos'!$AA$69="Leve"),CONCATENATE("R10C",'Mapa de Riesgos'!$O$69),"")</f>
        <v/>
      </c>
      <c r="L55" s="78" t="str">
        <f>IF(AND('Mapa de Riesgos'!$Y$70="Muy Baja",'Mapa de Riesgos'!$AA$70="Leve"),CONCATENATE("R10C",'Mapa de Riesgos'!$O$70),"")</f>
        <v/>
      </c>
      <c r="M55" s="78" t="str">
        <f>IF(AND('Mapa de Riesgos'!$Y$71="Muy Baja",'Mapa de Riesgos'!$AA$71="Leve"),CONCATENATE("R10C",'Mapa de Riesgos'!$O$71),"")</f>
        <v/>
      </c>
      <c r="N55" s="78" t="str">
        <f>IF(AND('Mapa de Riesgos'!$Y$72="Muy Baja",'Mapa de Riesgos'!$AA$72="Leve"),CONCATENATE("R10C",'Mapa de Riesgos'!$O$72),"")</f>
        <v/>
      </c>
      <c r="O55" s="79" t="str">
        <f>IF(AND('Mapa de Riesgos'!$Y$73="Muy Baja",'Mapa de Riesgos'!$AA$73="Leve"),CONCATENATE("R10C",'Mapa de Riesgos'!$O$73),"")</f>
        <v/>
      </c>
      <c r="P55" s="77" t="str">
        <f>IF(AND('Mapa de Riesgos'!$Y$68="Muy Baja",'Mapa de Riesgos'!$AA$68="Menor"),CONCATENATE("R10C",'Mapa de Riesgos'!$O$68),"")</f>
        <v/>
      </c>
      <c r="Q55" s="78" t="str">
        <f>IF(AND('Mapa de Riesgos'!$Y$69="Muy Baja",'Mapa de Riesgos'!$AA$69="Menor"),CONCATENATE("R10C",'Mapa de Riesgos'!$O$69),"")</f>
        <v/>
      </c>
      <c r="R55" s="78" t="str">
        <f>IF(AND('Mapa de Riesgos'!$Y$70="Muy Baja",'Mapa de Riesgos'!$AA$70="Menor"),CONCATENATE("R10C",'Mapa de Riesgos'!$O$70),"")</f>
        <v/>
      </c>
      <c r="S55" s="78" t="str">
        <f>IF(AND('Mapa de Riesgos'!$Y$71="Muy Baja",'Mapa de Riesgos'!$AA$71="Menor"),CONCATENATE("R10C",'Mapa de Riesgos'!$O$71),"")</f>
        <v/>
      </c>
      <c r="T55" s="78" t="str">
        <f>IF(AND('Mapa de Riesgos'!$Y$72="Muy Baja",'Mapa de Riesgos'!$AA$72="Menor"),CONCATENATE("R10C",'Mapa de Riesgos'!$O$72),"")</f>
        <v/>
      </c>
      <c r="U55" s="79" t="str">
        <f>IF(AND('Mapa de Riesgos'!$Y$73="Muy Baja",'Mapa de Riesgos'!$AA$73="Menor"),CONCATENATE("R10C",'Mapa de Riesgos'!$O$73),"")</f>
        <v/>
      </c>
      <c r="V55" s="68" t="str">
        <f>IF(AND('Mapa de Riesgos'!$Y$68="Muy Baja",'Mapa de Riesgos'!$AA$68="Moderado"),CONCATENATE("R10C",'Mapa de Riesgos'!$O$68),"")</f>
        <v/>
      </c>
      <c r="W55" s="69" t="str">
        <f>IF(AND('Mapa de Riesgos'!$Y$69="Muy Baja",'Mapa de Riesgos'!$AA$69="Moderado"),CONCATENATE("R10C",'Mapa de Riesgos'!$O$69),"")</f>
        <v/>
      </c>
      <c r="X55" s="69" t="str">
        <f>IF(AND('Mapa de Riesgos'!$Y$70="Muy Baja",'Mapa de Riesgos'!$AA$70="Moderado"),CONCATENATE("R10C",'Mapa de Riesgos'!$O$70),"")</f>
        <v/>
      </c>
      <c r="Y55" s="69" t="str">
        <f>IF(AND('Mapa de Riesgos'!$Y$71="Muy Baja",'Mapa de Riesgos'!$AA$71="Moderado"),CONCATENATE("R10C",'Mapa de Riesgos'!$O$71),"")</f>
        <v/>
      </c>
      <c r="Z55" s="69" t="str">
        <f>IF(AND('Mapa de Riesgos'!$Y$72="Muy Baja",'Mapa de Riesgos'!$AA$72="Moderado"),CONCATENATE("R10C",'Mapa de Riesgos'!$O$72),"")</f>
        <v/>
      </c>
      <c r="AA55" s="70" t="str">
        <f>IF(AND('Mapa de Riesgos'!$Y$73="Muy Baja",'Mapa de Riesgos'!$AA$73="Moderado"),CONCATENATE("R10C",'Mapa de Riesgos'!$O$73),"")</f>
        <v/>
      </c>
      <c r="AB55" s="56" t="str">
        <f>IF(AND('Mapa de Riesgos'!$Y$68="Muy Baja",'Mapa de Riesgos'!$AA$68="Mayor"),CONCATENATE("R10C",'Mapa de Riesgos'!$O$68),"")</f>
        <v/>
      </c>
      <c r="AC55" s="57" t="str">
        <f>IF(AND('Mapa de Riesgos'!$Y$69="Muy Baja",'Mapa de Riesgos'!$AA$69="Mayor"),CONCATENATE("R10C",'Mapa de Riesgos'!$O$69),"")</f>
        <v/>
      </c>
      <c r="AD55" s="57" t="str">
        <f>IF(AND('Mapa de Riesgos'!$Y$70="Muy Baja",'Mapa de Riesgos'!$AA$70="Mayor"),CONCATENATE("R10C",'Mapa de Riesgos'!$O$70),"")</f>
        <v/>
      </c>
      <c r="AE55" s="57" t="str">
        <f>IF(AND('Mapa de Riesgos'!$Y$71="Muy Baja",'Mapa de Riesgos'!$AA$71="Mayor"),CONCATENATE("R10C",'Mapa de Riesgos'!$O$71),"")</f>
        <v/>
      </c>
      <c r="AF55" s="57" t="str">
        <f>IF(AND('Mapa de Riesgos'!$Y$72="Muy Baja",'Mapa de Riesgos'!$AA$72="Mayor"),CONCATENATE("R10C",'Mapa de Riesgos'!$O$72),"")</f>
        <v/>
      </c>
      <c r="AG55" s="58" t="str">
        <f>IF(AND('Mapa de Riesgos'!$Y$73="Muy Baja",'Mapa de Riesgos'!$AA$73="Mayor"),CONCATENATE("R10C",'Mapa de Riesgos'!$O$73),"")</f>
        <v/>
      </c>
      <c r="AH55" s="59" t="str">
        <f>IF(AND('Mapa de Riesgos'!$Y$68="Muy Baja",'Mapa de Riesgos'!$AA$68="Catastrófico"),CONCATENATE("R10C",'Mapa de Riesgos'!$O$68),"")</f>
        <v/>
      </c>
      <c r="AI55" s="60" t="str">
        <f>IF(AND('Mapa de Riesgos'!$Y$69="Muy Baja",'Mapa de Riesgos'!$AA$69="Catastrófico"),CONCATENATE("R10C",'Mapa de Riesgos'!$O$69),"")</f>
        <v/>
      </c>
      <c r="AJ55" s="60" t="str">
        <f>IF(AND('Mapa de Riesgos'!$Y$70="Muy Baja",'Mapa de Riesgos'!$AA$70="Catastrófico"),CONCATENATE("R10C",'Mapa de Riesgos'!$O$70),"")</f>
        <v/>
      </c>
      <c r="AK55" s="60" t="str">
        <f>IF(AND('Mapa de Riesgos'!$Y$71="Muy Baja",'Mapa de Riesgos'!$AA$71="Catastrófico"),CONCATENATE("R10C",'Mapa de Riesgos'!$O$71),"")</f>
        <v/>
      </c>
      <c r="AL55" s="60" t="str">
        <f>IF(AND('Mapa de Riesgos'!$Y$72="Muy Baja",'Mapa de Riesgos'!$AA$72="Catastrófico"),CONCATENATE("R10C",'Mapa de Riesgos'!$O$72),"")</f>
        <v/>
      </c>
      <c r="AM55" s="61" t="str">
        <f>IF(AND('Mapa de Riesgos'!$Y$73="Muy Baja",'Mapa de Riesgos'!$AA$73="Catastrófico"),CONCATENATE("R10C",'Mapa de Riesgos'!$O$73),"")</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544" t="s">
        <v>244</v>
      </c>
      <c r="K56" s="545"/>
      <c r="L56" s="545"/>
      <c r="M56" s="545"/>
      <c r="N56" s="545"/>
      <c r="O56" s="562"/>
      <c r="P56" s="544" t="s">
        <v>245</v>
      </c>
      <c r="Q56" s="545"/>
      <c r="R56" s="545"/>
      <c r="S56" s="545"/>
      <c r="T56" s="545"/>
      <c r="U56" s="562"/>
      <c r="V56" s="544" t="s">
        <v>246</v>
      </c>
      <c r="W56" s="545"/>
      <c r="X56" s="545"/>
      <c r="Y56" s="545"/>
      <c r="Z56" s="545"/>
      <c r="AA56" s="562"/>
      <c r="AB56" s="544" t="s">
        <v>247</v>
      </c>
      <c r="AC56" s="583"/>
      <c r="AD56" s="545"/>
      <c r="AE56" s="545"/>
      <c r="AF56" s="545"/>
      <c r="AG56" s="562"/>
      <c r="AH56" s="544" t="s">
        <v>248</v>
      </c>
      <c r="AI56" s="545"/>
      <c r="AJ56" s="545"/>
      <c r="AK56" s="545"/>
      <c r="AL56" s="545"/>
      <c r="AM56" s="562"/>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548"/>
      <c r="K57" s="547"/>
      <c r="L57" s="547"/>
      <c r="M57" s="547"/>
      <c r="N57" s="547"/>
      <c r="O57" s="563"/>
      <c r="P57" s="548"/>
      <c r="Q57" s="547"/>
      <c r="R57" s="547"/>
      <c r="S57" s="547"/>
      <c r="T57" s="547"/>
      <c r="U57" s="563"/>
      <c r="V57" s="548"/>
      <c r="W57" s="547"/>
      <c r="X57" s="547"/>
      <c r="Y57" s="547"/>
      <c r="Z57" s="547"/>
      <c r="AA57" s="563"/>
      <c r="AB57" s="548"/>
      <c r="AC57" s="547"/>
      <c r="AD57" s="547"/>
      <c r="AE57" s="547"/>
      <c r="AF57" s="547"/>
      <c r="AG57" s="563"/>
      <c r="AH57" s="548"/>
      <c r="AI57" s="547"/>
      <c r="AJ57" s="547"/>
      <c r="AK57" s="547"/>
      <c r="AL57" s="547"/>
      <c r="AM57" s="563"/>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548"/>
      <c r="K58" s="547"/>
      <c r="L58" s="547"/>
      <c r="M58" s="547"/>
      <c r="N58" s="547"/>
      <c r="O58" s="563"/>
      <c r="P58" s="548"/>
      <c r="Q58" s="547"/>
      <c r="R58" s="547"/>
      <c r="S58" s="547"/>
      <c r="T58" s="547"/>
      <c r="U58" s="563"/>
      <c r="V58" s="548"/>
      <c r="W58" s="547"/>
      <c r="X58" s="547"/>
      <c r="Y58" s="547"/>
      <c r="Z58" s="547"/>
      <c r="AA58" s="563"/>
      <c r="AB58" s="548"/>
      <c r="AC58" s="547"/>
      <c r="AD58" s="547"/>
      <c r="AE58" s="547"/>
      <c r="AF58" s="547"/>
      <c r="AG58" s="563"/>
      <c r="AH58" s="548"/>
      <c r="AI58" s="547"/>
      <c r="AJ58" s="547"/>
      <c r="AK58" s="547"/>
      <c r="AL58" s="547"/>
      <c r="AM58" s="563"/>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548"/>
      <c r="K59" s="547"/>
      <c r="L59" s="547"/>
      <c r="M59" s="547"/>
      <c r="N59" s="547"/>
      <c r="O59" s="563"/>
      <c r="P59" s="548"/>
      <c r="Q59" s="547"/>
      <c r="R59" s="547"/>
      <c r="S59" s="547"/>
      <c r="T59" s="547"/>
      <c r="U59" s="563"/>
      <c r="V59" s="548"/>
      <c r="W59" s="547"/>
      <c r="X59" s="547"/>
      <c r="Y59" s="547"/>
      <c r="Z59" s="547"/>
      <c r="AA59" s="563"/>
      <c r="AB59" s="548"/>
      <c r="AC59" s="547"/>
      <c r="AD59" s="547"/>
      <c r="AE59" s="547"/>
      <c r="AF59" s="547"/>
      <c r="AG59" s="563"/>
      <c r="AH59" s="548"/>
      <c r="AI59" s="547"/>
      <c r="AJ59" s="547"/>
      <c r="AK59" s="547"/>
      <c r="AL59" s="547"/>
      <c r="AM59" s="563"/>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548"/>
      <c r="K60" s="547"/>
      <c r="L60" s="547"/>
      <c r="M60" s="547"/>
      <c r="N60" s="547"/>
      <c r="O60" s="563"/>
      <c r="P60" s="548"/>
      <c r="Q60" s="547"/>
      <c r="R60" s="547"/>
      <c r="S60" s="547"/>
      <c r="T60" s="547"/>
      <c r="U60" s="563"/>
      <c r="V60" s="548"/>
      <c r="W60" s="547"/>
      <c r="X60" s="547"/>
      <c r="Y60" s="547"/>
      <c r="Z60" s="547"/>
      <c r="AA60" s="563"/>
      <c r="AB60" s="548"/>
      <c r="AC60" s="547"/>
      <c r="AD60" s="547"/>
      <c r="AE60" s="547"/>
      <c r="AF60" s="547"/>
      <c r="AG60" s="563"/>
      <c r="AH60" s="548"/>
      <c r="AI60" s="547"/>
      <c r="AJ60" s="547"/>
      <c r="AK60" s="547"/>
      <c r="AL60" s="547"/>
      <c r="AM60" s="563"/>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c r="A61" s="81"/>
      <c r="B61" s="81"/>
      <c r="C61" s="81"/>
      <c r="D61" s="81"/>
      <c r="E61" s="81"/>
      <c r="F61" s="81"/>
      <c r="G61" s="81"/>
      <c r="H61" s="81"/>
      <c r="I61" s="81"/>
      <c r="J61" s="549"/>
      <c r="K61" s="550"/>
      <c r="L61" s="550"/>
      <c r="M61" s="550"/>
      <c r="N61" s="550"/>
      <c r="O61" s="564"/>
      <c r="P61" s="549"/>
      <c r="Q61" s="550"/>
      <c r="R61" s="550"/>
      <c r="S61" s="550"/>
      <c r="T61" s="550"/>
      <c r="U61" s="564"/>
      <c r="V61" s="549"/>
      <c r="W61" s="550"/>
      <c r="X61" s="550"/>
      <c r="Y61" s="550"/>
      <c r="Z61" s="550"/>
      <c r="AA61" s="564"/>
      <c r="AB61" s="549"/>
      <c r="AC61" s="550"/>
      <c r="AD61" s="550"/>
      <c r="AE61" s="550"/>
      <c r="AF61" s="550"/>
      <c r="AG61" s="564"/>
      <c r="AH61" s="549"/>
      <c r="AI61" s="550"/>
      <c r="AJ61" s="550"/>
      <c r="AK61" s="550"/>
      <c r="AL61" s="550"/>
      <c r="AM61" s="564"/>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c r="A245" s="81"/>
    </row>
    <row r="246" spans="1:60">
      <c r="A246" s="81"/>
    </row>
    <row r="247" spans="1:60">
      <c r="A247" s="81"/>
    </row>
    <row r="248" spans="1:60">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1"/>
      <c r="B1" s="584" t="s">
        <v>250</v>
      </c>
      <c r="C1" s="584"/>
      <c r="D1" s="584"/>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c r="A3" s="81"/>
      <c r="B3" s="10"/>
      <c r="C3" s="11" t="s">
        <v>251</v>
      </c>
      <c r="D3" s="11" t="s">
        <v>234</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c r="A4" s="81"/>
      <c r="B4" s="12" t="s">
        <v>252</v>
      </c>
      <c r="C4" s="13" t="s">
        <v>253</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c r="A5" s="81"/>
      <c r="B5" s="15" t="s">
        <v>254</v>
      </c>
      <c r="C5" s="16" t="s">
        <v>255</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c r="A6" s="81"/>
      <c r="B6" s="18" t="s">
        <v>256</v>
      </c>
      <c r="C6" s="16" t="s">
        <v>257</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c r="A7" s="81"/>
      <c r="B7" s="19" t="s">
        <v>258</v>
      </c>
      <c r="C7" s="16" t="s">
        <v>259</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c r="A8" s="81"/>
      <c r="B8" s="20" t="s">
        <v>260</v>
      </c>
      <c r="C8" s="16" t="s">
        <v>261</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c r="A9" s="81"/>
      <c r="B9" s="98"/>
      <c r="C9" s="98"/>
      <c r="D9" s="98"/>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c r="A10" s="81"/>
      <c r="B10" s="99"/>
      <c r="C10" s="98"/>
      <c r="D10" s="98"/>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c r="A11" s="81"/>
      <c r="B11" s="98"/>
      <c r="C11" s="98"/>
      <c r="D11" s="98"/>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c r="A12" s="81"/>
      <c r="B12" s="98"/>
      <c r="C12" s="98"/>
      <c r="D12" s="98"/>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c r="A13" s="81"/>
      <c r="B13" s="98"/>
      <c r="C13" s="98"/>
      <c r="D13" s="98"/>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c r="A14" s="81"/>
      <c r="B14" s="98"/>
      <c r="C14" s="98"/>
      <c r="D14" s="98"/>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c r="A15" s="81"/>
      <c r="B15" s="98"/>
      <c r="C15" s="98"/>
      <c r="D15" s="98"/>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c r="A16" s="81"/>
      <c r="B16" s="98"/>
      <c r="C16" s="98"/>
      <c r="D16" s="98"/>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c r="A17" s="81"/>
      <c r="B17" s="98"/>
      <c r="C17" s="98"/>
      <c r="D17" s="98"/>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c r="A18" s="81"/>
      <c r="B18" s="98"/>
      <c r="C18" s="98"/>
      <c r="D18" s="98"/>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c r="A35" s="81"/>
    </row>
    <row r="36" spans="1:31">
      <c r="A36" s="81"/>
    </row>
    <row r="37" spans="1:31">
      <c r="A37" s="81"/>
    </row>
    <row r="38" spans="1:31">
      <c r="A38" s="81"/>
    </row>
    <row r="39" spans="1:31">
      <c r="A39" s="81"/>
    </row>
    <row r="40" spans="1:31">
      <c r="A40" s="81"/>
    </row>
    <row r="41" spans="1:31">
      <c r="A41" s="81"/>
    </row>
    <row r="42" spans="1:31">
      <c r="A42" s="81"/>
    </row>
    <row r="43" spans="1:31">
      <c r="A43" s="81"/>
    </row>
    <row r="44" spans="1:31">
      <c r="A44" s="81"/>
    </row>
    <row r="45" spans="1:31">
      <c r="A45" s="81"/>
    </row>
    <row r="46" spans="1:31">
      <c r="A46" s="81"/>
    </row>
    <row r="47" spans="1:31">
      <c r="A47" s="81"/>
    </row>
    <row r="48" spans="1:31">
      <c r="A48" s="81"/>
    </row>
    <row r="49" spans="1:1">
      <c r="A49" s="81"/>
    </row>
    <row r="50" spans="1:1">
      <c r="A50" s="81"/>
    </row>
    <row r="51" spans="1:1">
      <c r="A51" s="81"/>
    </row>
    <row r="52" spans="1:1">
      <c r="A52" s="81"/>
    </row>
    <row r="53" spans="1:1">
      <c r="A53" s="81"/>
    </row>
    <row r="54" spans="1:1">
      <c r="A54" s="81"/>
    </row>
    <row r="55" spans="1:1">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1"/>
      <c r="B1" s="585" t="s">
        <v>262</v>
      </c>
      <c r="C1" s="585"/>
      <c r="D1" s="585"/>
      <c r="E1" s="81"/>
      <c r="F1" s="81"/>
      <c r="G1" s="81"/>
      <c r="H1" s="81"/>
      <c r="I1" s="81"/>
      <c r="J1" s="81"/>
      <c r="K1" s="81"/>
      <c r="L1" s="81"/>
      <c r="M1" s="81"/>
      <c r="N1" s="81"/>
      <c r="O1" s="81"/>
      <c r="P1" s="81"/>
      <c r="Q1" s="81"/>
      <c r="R1" s="81"/>
      <c r="S1" s="81"/>
      <c r="T1" s="81"/>
      <c r="U1" s="81"/>
    </row>
    <row r="2" spans="1:21">
      <c r="A2" s="81"/>
      <c r="B2" s="81"/>
      <c r="C2" s="81"/>
      <c r="D2" s="81"/>
      <c r="E2" s="81"/>
      <c r="F2" s="81"/>
      <c r="G2" s="81"/>
      <c r="H2" s="81"/>
      <c r="I2" s="81"/>
      <c r="J2" s="81"/>
      <c r="K2" s="81"/>
      <c r="L2" s="81"/>
      <c r="M2" s="81"/>
      <c r="N2" s="81"/>
      <c r="O2" s="81"/>
      <c r="P2" s="81"/>
      <c r="Q2" s="81"/>
      <c r="R2" s="81"/>
      <c r="S2" s="81"/>
      <c r="T2" s="81"/>
      <c r="U2" s="81"/>
    </row>
    <row r="3" spans="1:21" ht="30">
      <c r="A3" s="81"/>
      <c r="B3" s="95"/>
      <c r="C3" s="34" t="s">
        <v>263</v>
      </c>
      <c r="D3" s="34" t="s">
        <v>264</v>
      </c>
      <c r="E3" s="81"/>
      <c r="F3" s="81"/>
      <c r="G3" s="81"/>
      <c r="H3" s="81"/>
      <c r="I3" s="81"/>
      <c r="J3" s="81"/>
      <c r="K3" s="81"/>
      <c r="L3" s="81"/>
      <c r="M3" s="81"/>
      <c r="N3" s="81"/>
      <c r="O3" s="81"/>
      <c r="P3" s="81"/>
      <c r="Q3" s="81"/>
      <c r="R3" s="81"/>
      <c r="S3" s="81"/>
      <c r="T3" s="81"/>
      <c r="U3" s="81"/>
    </row>
    <row r="4" spans="1:21" ht="33.75">
      <c r="A4" s="94" t="s">
        <v>265</v>
      </c>
      <c r="B4" s="37" t="s">
        <v>266</v>
      </c>
      <c r="C4" s="42" t="s">
        <v>267</v>
      </c>
      <c r="D4" s="35" t="s">
        <v>268</v>
      </c>
      <c r="E4" s="81"/>
      <c r="F4" s="81"/>
      <c r="G4" s="81"/>
      <c r="H4" s="81"/>
      <c r="I4" s="81"/>
      <c r="J4" s="81"/>
      <c r="K4" s="81"/>
      <c r="L4" s="81"/>
      <c r="M4" s="81"/>
      <c r="N4" s="81"/>
      <c r="O4" s="81"/>
      <c r="P4" s="81"/>
      <c r="Q4" s="81"/>
      <c r="R4" s="81"/>
      <c r="S4" s="81"/>
      <c r="T4" s="81"/>
      <c r="U4" s="81"/>
    </row>
    <row r="5" spans="1:21" ht="67.5">
      <c r="A5" s="94" t="s">
        <v>269</v>
      </c>
      <c r="B5" s="38" t="s">
        <v>270</v>
      </c>
      <c r="C5" s="43" t="s">
        <v>271</v>
      </c>
      <c r="D5" s="36" t="s">
        <v>272</v>
      </c>
      <c r="E5" s="81"/>
      <c r="F5" s="81"/>
      <c r="G5" s="81"/>
      <c r="H5" s="81"/>
      <c r="I5" s="81"/>
      <c r="J5" s="81"/>
      <c r="K5" s="81"/>
      <c r="L5" s="81"/>
      <c r="M5" s="81"/>
      <c r="N5" s="81"/>
      <c r="O5" s="81"/>
      <c r="P5" s="81"/>
      <c r="Q5" s="81"/>
      <c r="R5" s="81"/>
      <c r="S5" s="81"/>
      <c r="T5" s="81"/>
      <c r="U5" s="81"/>
    </row>
    <row r="6" spans="1:21" ht="67.5">
      <c r="A6" s="94" t="s">
        <v>240</v>
      </c>
      <c r="B6" s="39" t="s">
        <v>273</v>
      </c>
      <c r="C6" s="43" t="s">
        <v>274</v>
      </c>
      <c r="D6" s="36" t="s">
        <v>275</v>
      </c>
      <c r="E6" s="81"/>
      <c r="F6" s="81"/>
      <c r="G6" s="81"/>
      <c r="H6" s="81"/>
      <c r="I6" s="81"/>
      <c r="J6" s="81"/>
      <c r="K6" s="81"/>
      <c r="L6" s="81"/>
      <c r="M6" s="81"/>
      <c r="N6" s="81"/>
      <c r="O6" s="81"/>
      <c r="P6" s="81"/>
      <c r="Q6" s="81"/>
      <c r="R6" s="81"/>
      <c r="S6" s="81"/>
      <c r="T6" s="81"/>
      <c r="U6" s="81"/>
    </row>
    <row r="7" spans="1:21" ht="101.25">
      <c r="A7" s="94" t="s">
        <v>276</v>
      </c>
      <c r="B7" s="40" t="s">
        <v>277</v>
      </c>
      <c r="C7" s="43" t="s">
        <v>278</v>
      </c>
      <c r="D7" s="36" t="s">
        <v>279</v>
      </c>
      <c r="E7" s="81"/>
      <c r="F7" s="81"/>
      <c r="G7" s="81"/>
      <c r="H7" s="81"/>
      <c r="I7" s="81"/>
      <c r="J7" s="81"/>
      <c r="K7" s="81"/>
      <c r="L7" s="81"/>
      <c r="M7" s="81"/>
      <c r="N7" s="81"/>
      <c r="O7" s="81"/>
      <c r="P7" s="81"/>
      <c r="Q7" s="81"/>
      <c r="R7" s="81"/>
      <c r="S7" s="81"/>
      <c r="T7" s="81"/>
      <c r="U7" s="81"/>
    </row>
    <row r="8" spans="1:21" ht="67.5">
      <c r="A8" s="94" t="s">
        <v>280</v>
      </c>
      <c r="B8" s="41" t="s">
        <v>281</v>
      </c>
      <c r="C8" s="43" t="s">
        <v>282</v>
      </c>
      <c r="D8" s="36" t="s">
        <v>283</v>
      </c>
      <c r="E8" s="81"/>
      <c r="F8" s="81"/>
      <c r="G8" s="81"/>
      <c r="H8" s="81"/>
      <c r="I8" s="81"/>
      <c r="J8" s="81"/>
      <c r="K8" s="81"/>
      <c r="L8" s="81"/>
      <c r="M8" s="81"/>
      <c r="N8" s="81"/>
      <c r="O8" s="81"/>
      <c r="P8" s="81"/>
      <c r="Q8" s="81"/>
      <c r="R8" s="81"/>
      <c r="S8" s="81"/>
      <c r="T8" s="81"/>
      <c r="U8" s="81"/>
    </row>
    <row r="9" spans="1:21" ht="20.25">
      <c r="A9" s="94"/>
      <c r="B9" s="94"/>
      <c r="C9" s="96"/>
      <c r="D9" s="96"/>
      <c r="E9" s="81"/>
      <c r="F9" s="81"/>
      <c r="G9" s="81"/>
      <c r="H9" s="81"/>
      <c r="I9" s="81"/>
      <c r="J9" s="81"/>
      <c r="K9" s="81"/>
      <c r="L9" s="81"/>
      <c r="M9" s="81"/>
      <c r="N9" s="81"/>
      <c r="O9" s="81"/>
      <c r="P9" s="81"/>
      <c r="Q9" s="81"/>
      <c r="R9" s="81"/>
      <c r="S9" s="81"/>
      <c r="T9" s="81"/>
      <c r="U9" s="81"/>
    </row>
    <row r="10" spans="1:21" ht="16.5">
      <c r="A10" s="94"/>
      <c r="B10" s="97"/>
      <c r="C10" s="97"/>
      <c r="D10" s="97"/>
      <c r="E10" s="81"/>
      <c r="F10" s="81"/>
      <c r="G10" s="81"/>
      <c r="H10" s="81"/>
      <c r="I10" s="81"/>
      <c r="J10" s="81"/>
      <c r="K10" s="81"/>
      <c r="L10" s="81"/>
      <c r="M10" s="81"/>
      <c r="N10" s="81"/>
      <c r="O10" s="81"/>
      <c r="P10" s="81"/>
      <c r="Q10" s="81"/>
      <c r="R10" s="81"/>
      <c r="S10" s="81"/>
      <c r="T10" s="81"/>
      <c r="U10" s="81"/>
    </row>
    <row r="11" spans="1:21">
      <c r="A11" s="94"/>
      <c r="B11" s="94" t="s">
        <v>284</v>
      </c>
      <c r="C11" s="94" t="s">
        <v>285</v>
      </c>
      <c r="D11" s="94" t="s">
        <v>286</v>
      </c>
      <c r="E11" s="81"/>
      <c r="F11" s="81"/>
      <c r="G11" s="81"/>
      <c r="H11" s="81"/>
      <c r="I11" s="81"/>
      <c r="J11" s="81"/>
      <c r="K11" s="81"/>
      <c r="L11" s="81"/>
      <c r="M11" s="81"/>
      <c r="N11" s="81"/>
      <c r="O11" s="81"/>
      <c r="P11" s="81"/>
      <c r="Q11" s="81"/>
      <c r="R11" s="81"/>
      <c r="S11" s="81"/>
      <c r="T11" s="81"/>
      <c r="U11" s="81"/>
    </row>
    <row r="12" spans="1:21">
      <c r="A12" s="94"/>
      <c r="B12" s="94" t="s">
        <v>287</v>
      </c>
      <c r="C12" s="94" t="s">
        <v>288</v>
      </c>
      <c r="D12" s="94" t="s">
        <v>205</v>
      </c>
      <c r="E12" s="81"/>
      <c r="F12" s="81"/>
      <c r="G12" s="81"/>
      <c r="H12" s="81"/>
      <c r="I12" s="81"/>
      <c r="J12" s="81"/>
      <c r="K12" s="81"/>
      <c r="L12" s="81"/>
      <c r="M12" s="81"/>
      <c r="N12" s="81"/>
      <c r="O12" s="81"/>
      <c r="P12" s="81"/>
      <c r="Q12" s="81"/>
      <c r="R12" s="81"/>
      <c r="S12" s="81"/>
      <c r="T12" s="81"/>
      <c r="U12" s="81"/>
    </row>
    <row r="13" spans="1:21">
      <c r="A13" s="94"/>
      <c r="B13" s="94"/>
      <c r="C13" s="94" t="s">
        <v>289</v>
      </c>
      <c r="D13" s="94" t="s">
        <v>170</v>
      </c>
      <c r="E13" s="81"/>
      <c r="F13" s="81"/>
      <c r="G13" s="81"/>
      <c r="H13" s="81"/>
      <c r="I13" s="81"/>
      <c r="J13" s="81"/>
      <c r="K13" s="81"/>
      <c r="L13" s="81"/>
      <c r="M13" s="81"/>
      <c r="N13" s="81"/>
      <c r="O13" s="81"/>
      <c r="P13" s="81"/>
      <c r="Q13" s="81"/>
      <c r="R13" s="81"/>
      <c r="S13" s="81"/>
      <c r="T13" s="81"/>
      <c r="U13" s="81"/>
    </row>
    <row r="14" spans="1:21">
      <c r="A14" s="94"/>
      <c r="B14" s="94"/>
      <c r="C14" s="94" t="s">
        <v>290</v>
      </c>
      <c r="D14" s="94" t="s">
        <v>191</v>
      </c>
      <c r="E14" s="81"/>
      <c r="F14" s="81"/>
      <c r="G14" s="81"/>
      <c r="H14" s="81"/>
      <c r="I14" s="81"/>
      <c r="J14" s="81"/>
      <c r="K14" s="81"/>
      <c r="L14" s="81"/>
      <c r="M14" s="81"/>
      <c r="N14" s="81"/>
      <c r="O14" s="81"/>
      <c r="P14" s="81"/>
      <c r="Q14" s="81"/>
      <c r="R14" s="81"/>
      <c r="S14" s="81"/>
      <c r="T14" s="81"/>
      <c r="U14" s="81"/>
    </row>
    <row r="15" spans="1:21">
      <c r="A15" s="94"/>
      <c r="B15" s="94"/>
      <c r="C15" s="94" t="s">
        <v>291</v>
      </c>
      <c r="D15" s="94" t="s">
        <v>292</v>
      </c>
      <c r="E15" s="81"/>
      <c r="F15" s="81"/>
      <c r="G15" s="81"/>
      <c r="H15" s="81"/>
      <c r="I15" s="81"/>
      <c r="J15" s="81"/>
      <c r="K15" s="81"/>
      <c r="L15" s="81"/>
      <c r="M15" s="81"/>
      <c r="N15" s="81"/>
      <c r="O15" s="81"/>
      <c r="P15" s="81"/>
      <c r="Q15" s="81"/>
      <c r="R15" s="81"/>
      <c r="S15" s="81"/>
      <c r="T15" s="81"/>
      <c r="U15" s="81"/>
    </row>
    <row r="16" spans="1:21">
      <c r="A16" s="94"/>
      <c r="B16" s="94"/>
      <c r="C16" s="94"/>
      <c r="D16" s="94"/>
      <c r="E16" s="81"/>
      <c r="F16" s="81"/>
      <c r="G16" s="81"/>
      <c r="H16" s="81"/>
      <c r="I16" s="81"/>
      <c r="J16" s="81"/>
      <c r="K16" s="81"/>
      <c r="L16" s="81"/>
      <c r="M16" s="81"/>
      <c r="N16" s="81"/>
      <c r="O16" s="81"/>
    </row>
    <row r="17" spans="1:15">
      <c r="A17" s="94"/>
      <c r="B17" s="94"/>
      <c r="C17" s="94"/>
      <c r="D17" s="94"/>
      <c r="E17" s="81"/>
      <c r="F17" s="81"/>
      <c r="G17" s="81"/>
      <c r="H17" s="81"/>
      <c r="I17" s="81"/>
      <c r="J17" s="81"/>
      <c r="K17" s="81"/>
      <c r="L17" s="81"/>
      <c r="M17" s="81"/>
      <c r="N17" s="81"/>
      <c r="O17" s="81"/>
    </row>
    <row r="18" spans="1:15">
      <c r="A18" s="94"/>
      <c r="B18" s="98"/>
      <c r="C18" s="98"/>
      <c r="D18" s="98"/>
      <c r="E18" s="81"/>
      <c r="F18" s="81"/>
      <c r="G18" s="81"/>
      <c r="H18" s="81"/>
      <c r="I18" s="81"/>
      <c r="J18" s="81"/>
      <c r="K18" s="81"/>
      <c r="L18" s="81"/>
      <c r="M18" s="81"/>
      <c r="N18" s="81"/>
      <c r="O18" s="81"/>
    </row>
    <row r="19" spans="1:15">
      <c r="A19" s="94"/>
      <c r="B19" s="98"/>
      <c r="C19" s="98"/>
      <c r="D19" s="98"/>
      <c r="E19" s="81"/>
      <c r="F19" s="81"/>
      <c r="G19" s="81"/>
      <c r="H19" s="81"/>
      <c r="I19" s="81"/>
      <c r="J19" s="81"/>
      <c r="K19" s="81"/>
      <c r="L19" s="81"/>
      <c r="M19" s="81"/>
      <c r="N19" s="81"/>
      <c r="O19" s="81"/>
    </row>
    <row r="20" spans="1:15">
      <c r="A20" s="94"/>
      <c r="B20" s="98"/>
      <c r="C20" s="98"/>
      <c r="D20" s="98"/>
      <c r="E20" s="81"/>
      <c r="F20" s="81"/>
      <c r="G20" s="81"/>
      <c r="H20" s="81"/>
      <c r="I20" s="81"/>
      <c r="J20" s="81"/>
      <c r="K20" s="81"/>
      <c r="L20" s="81"/>
      <c r="M20" s="81"/>
      <c r="N20" s="81"/>
      <c r="O20" s="81"/>
    </row>
    <row r="21" spans="1:15">
      <c r="A21" s="94"/>
      <c r="B21" s="98"/>
      <c r="C21" s="98"/>
      <c r="D21" s="98"/>
      <c r="E21" s="81"/>
      <c r="F21" s="81"/>
      <c r="G21" s="81"/>
      <c r="H21" s="81"/>
      <c r="I21" s="81"/>
      <c r="J21" s="81"/>
      <c r="K21" s="81"/>
      <c r="L21" s="81"/>
      <c r="M21" s="81"/>
      <c r="N21" s="81"/>
      <c r="O21" s="81"/>
    </row>
    <row r="22" spans="1:15" ht="20.25">
      <c r="A22" s="94"/>
      <c r="B22" s="94"/>
      <c r="C22" s="96"/>
      <c r="D22" s="96"/>
      <c r="E22" s="81"/>
      <c r="F22" s="81"/>
      <c r="G22" s="81"/>
      <c r="H22" s="81"/>
      <c r="I22" s="81"/>
      <c r="J22" s="81"/>
      <c r="K22" s="81"/>
      <c r="L22" s="81"/>
      <c r="M22" s="81"/>
      <c r="N22" s="81"/>
      <c r="O22" s="81"/>
    </row>
    <row r="23" spans="1:15" ht="20.25">
      <c r="A23" s="94"/>
      <c r="B23" s="94"/>
      <c r="C23" s="96"/>
      <c r="D23" s="96"/>
      <c r="E23" s="81"/>
      <c r="F23" s="81"/>
      <c r="G23" s="81"/>
      <c r="H23" s="81"/>
      <c r="I23" s="81"/>
      <c r="J23" s="81"/>
      <c r="K23" s="81"/>
      <c r="L23" s="81"/>
      <c r="M23" s="81"/>
      <c r="N23" s="81"/>
      <c r="O23" s="81"/>
    </row>
    <row r="24" spans="1:15" ht="20.25">
      <c r="A24" s="94"/>
      <c r="B24" s="94"/>
      <c r="C24" s="96"/>
      <c r="D24" s="96"/>
      <c r="E24" s="81"/>
      <c r="F24" s="81"/>
      <c r="G24" s="81"/>
      <c r="H24" s="81"/>
      <c r="I24" s="81"/>
      <c r="J24" s="81"/>
      <c r="K24" s="81"/>
      <c r="L24" s="81"/>
      <c r="M24" s="81"/>
      <c r="N24" s="81"/>
      <c r="O24" s="81"/>
    </row>
    <row r="25" spans="1:15" ht="20.25">
      <c r="A25" s="94"/>
      <c r="B25" s="94"/>
      <c r="C25" s="96"/>
      <c r="D25" s="96"/>
      <c r="E25" s="81"/>
      <c r="F25" s="81"/>
      <c r="G25" s="81"/>
      <c r="H25" s="81"/>
      <c r="I25" s="81"/>
      <c r="J25" s="81"/>
      <c r="K25" s="81"/>
      <c r="L25" s="81"/>
      <c r="M25" s="81"/>
      <c r="N25" s="81"/>
      <c r="O25" s="81"/>
    </row>
    <row r="26" spans="1:15" ht="20.25">
      <c r="A26" s="94"/>
      <c r="B26" s="94"/>
      <c r="C26" s="96"/>
      <c r="D26" s="96"/>
      <c r="E26" s="81"/>
      <c r="F26" s="81"/>
      <c r="G26" s="81"/>
      <c r="H26" s="81"/>
      <c r="I26" s="81"/>
      <c r="J26" s="81"/>
      <c r="K26" s="81"/>
      <c r="L26" s="81"/>
      <c r="M26" s="81"/>
      <c r="N26" s="81"/>
      <c r="O26" s="81"/>
    </row>
    <row r="27" spans="1:15" ht="20.25">
      <c r="A27" s="94"/>
      <c r="B27" s="94"/>
      <c r="C27" s="96"/>
      <c r="D27" s="96"/>
      <c r="E27" s="81"/>
      <c r="F27" s="81"/>
      <c r="G27" s="81"/>
      <c r="H27" s="81"/>
      <c r="I27" s="81"/>
      <c r="J27" s="81"/>
      <c r="K27" s="81"/>
      <c r="L27" s="81"/>
      <c r="M27" s="81"/>
      <c r="N27" s="81"/>
      <c r="O27" s="81"/>
    </row>
    <row r="28" spans="1:15" ht="20.25">
      <c r="A28" s="94"/>
      <c r="B28" s="94"/>
      <c r="C28" s="96"/>
      <c r="D28" s="96"/>
      <c r="E28" s="81"/>
      <c r="F28" s="81"/>
      <c r="G28" s="81"/>
      <c r="H28" s="81"/>
      <c r="I28" s="81"/>
      <c r="J28" s="81"/>
      <c r="K28" s="81"/>
      <c r="L28" s="81"/>
      <c r="M28" s="81"/>
      <c r="N28" s="81"/>
      <c r="O28" s="81"/>
    </row>
    <row r="29" spans="1:15" ht="20.25">
      <c r="A29" s="94"/>
      <c r="B29" s="94"/>
      <c r="C29" s="96"/>
      <c r="D29" s="96"/>
      <c r="E29" s="81"/>
      <c r="F29" s="81"/>
      <c r="G29" s="81"/>
      <c r="H29" s="81"/>
      <c r="I29" s="81"/>
      <c r="J29" s="81"/>
      <c r="K29" s="81"/>
      <c r="L29" s="81"/>
      <c r="M29" s="81"/>
      <c r="N29" s="81"/>
      <c r="O29" s="81"/>
    </row>
    <row r="30" spans="1:15" ht="20.25">
      <c r="A30" s="94"/>
      <c r="B30" s="94"/>
      <c r="C30" s="96"/>
      <c r="D30" s="96"/>
      <c r="E30" s="81"/>
      <c r="F30" s="81"/>
      <c r="G30" s="81"/>
      <c r="H30" s="81"/>
      <c r="I30" s="81"/>
      <c r="J30" s="81"/>
      <c r="K30" s="81"/>
      <c r="L30" s="81"/>
      <c r="M30" s="81"/>
      <c r="N30" s="81"/>
      <c r="O30" s="81"/>
    </row>
    <row r="31" spans="1:15" ht="20.25">
      <c r="A31" s="94"/>
      <c r="B31" s="94"/>
      <c r="C31" s="96"/>
      <c r="D31" s="96"/>
      <c r="E31" s="81"/>
      <c r="F31" s="81"/>
      <c r="G31" s="81"/>
      <c r="H31" s="81"/>
      <c r="I31" s="81"/>
      <c r="J31" s="81"/>
      <c r="K31" s="81"/>
      <c r="L31" s="81"/>
      <c r="M31" s="81"/>
      <c r="N31" s="81"/>
      <c r="O31" s="81"/>
    </row>
    <row r="32" spans="1:15" ht="20.25">
      <c r="A32" s="94"/>
      <c r="B32" s="94"/>
      <c r="C32" s="96"/>
      <c r="D32" s="96"/>
      <c r="E32" s="81"/>
      <c r="F32" s="81"/>
      <c r="G32" s="81"/>
      <c r="H32" s="81"/>
      <c r="I32" s="81"/>
      <c r="J32" s="81"/>
      <c r="K32" s="81"/>
      <c r="L32" s="81"/>
      <c r="M32" s="81"/>
      <c r="N32" s="81"/>
      <c r="O32" s="81"/>
    </row>
    <row r="33" spans="1:15" ht="20.25">
      <c r="A33" s="94"/>
      <c r="B33" s="94"/>
      <c r="C33" s="96"/>
      <c r="D33" s="96"/>
      <c r="E33" s="81"/>
      <c r="F33" s="81"/>
      <c r="G33" s="81"/>
      <c r="H33" s="81"/>
      <c r="I33" s="81"/>
      <c r="J33" s="81"/>
      <c r="K33" s="81"/>
      <c r="L33" s="81"/>
      <c r="M33" s="81"/>
      <c r="N33" s="81"/>
      <c r="O33" s="81"/>
    </row>
    <row r="34" spans="1:15" ht="20.25">
      <c r="A34" s="94"/>
      <c r="B34" s="94"/>
      <c r="C34" s="96"/>
      <c r="D34" s="96"/>
      <c r="E34" s="81"/>
      <c r="F34" s="81"/>
      <c r="G34" s="81"/>
      <c r="H34" s="81"/>
      <c r="I34" s="81"/>
      <c r="J34" s="81"/>
      <c r="K34" s="81"/>
      <c r="L34" s="81"/>
      <c r="M34" s="81"/>
      <c r="N34" s="81"/>
      <c r="O34" s="81"/>
    </row>
    <row r="35" spans="1:15" ht="20.25">
      <c r="A35" s="94"/>
      <c r="B35" s="94"/>
      <c r="C35" s="96"/>
      <c r="D35" s="96"/>
      <c r="E35" s="81"/>
      <c r="F35" s="81"/>
      <c r="G35" s="81"/>
      <c r="H35" s="81"/>
      <c r="I35" s="81"/>
      <c r="J35" s="81"/>
      <c r="K35" s="81"/>
      <c r="L35" s="81"/>
      <c r="M35" s="81"/>
      <c r="N35" s="81"/>
      <c r="O35" s="81"/>
    </row>
    <row r="36" spans="1:15" ht="20.25">
      <c r="A36" s="94"/>
      <c r="B36" s="94"/>
      <c r="C36" s="96"/>
      <c r="D36" s="96"/>
      <c r="E36" s="81"/>
      <c r="F36" s="81"/>
      <c r="G36" s="81"/>
      <c r="H36" s="81"/>
      <c r="I36" s="81"/>
      <c r="J36" s="81"/>
      <c r="K36" s="81"/>
      <c r="L36" s="81"/>
      <c r="M36" s="81"/>
      <c r="N36" s="81"/>
      <c r="O36" s="81"/>
    </row>
    <row r="37" spans="1:15" ht="20.25">
      <c r="A37" s="94"/>
      <c r="B37" s="94"/>
      <c r="C37" s="96"/>
      <c r="D37" s="96"/>
      <c r="E37" s="81"/>
      <c r="F37" s="81"/>
      <c r="G37" s="81"/>
      <c r="H37" s="81"/>
      <c r="I37" s="81"/>
      <c r="J37" s="81"/>
      <c r="K37" s="81"/>
      <c r="L37" s="81"/>
      <c r="M37" s="81"/>
      <c r="N37" s="81"/>
      <c r="O37" s="81"/>
    </row>
    <row r="38" spans="1:15" ht="20.25">
      <c r="A38" s="94"/>
      <c r="B38" s="94"/>
      <c r="C38" s="96"/>
      <c r="D38" s="96"/>
      <c r="E38" s="81"/>
      <c r="F38" s="81"/>
      <c r="G38" s="81"/>
      <c r="H38" s="81"/>
      <c r="I38" s="81"/>
      <c r="J38" s="81"/>
      <c r="K38" s="81"/>
      <c r="L38" s="81"/>
      <c r="M38" s="81"/>
      <c r="N38" s="81"/>
      <c r="O38" s="81"/>
    </row>
    <row r="39" spans="1:15" ht="20.25">
      <c r="A39" s="94"/>
      <c r="B39" s="94"/>
      <c r="C39" s="96"/>
      <c r="D39" s="96"/>
      <c r="E39" s="81"/>
      <c r="F39" s="81"/>
      <c r="G39" s="81"/>
      <c r="H39" s="81"/>
      <c r="I39" s="81"/>
      <c r="J39" s="81"/>
      <c r="K39" s="81"/>
      <c r="L39" s="81"/>
      <c r="M39" s="81"/>
      <c r="N39" s="81"/>
      <c r="O39" s="81"/>
    </row>
    <row r="40" spans="1:15" ht="20.25">
      <c r="A40" s="94"/>
      <c r="B40" s="94"/>
      <c r="C40" s="96"/>
      <c r="D40" s="96"/>
      <c r="E40" s="81"/>
      <c r="F40" s="81"/>
      <c r="G40" s="81"/>
      <c r="H40" s="81"/>
      <c r="I40" s="81"/>
      <c r="J40" s="81"/>
      <c r="K40" s="81"/>
      <c r="L40" s="81"/>
      <c r="M40" s="81"/>
      <c r="N40" s="81"/>
      <c r="O40" s="81"/>
    </row>
    <row r="41" spans="1:15" ht="20.25">
      <c r="A41" s="94"/>
      <c r="B41" s="94"/>
      <c r="C41" s="96"/>
      <c r="D41" s="96"/>
      <c r="E41" s="81"/>
      <c r="F41" s="81"/>
      <c r="G41" s="81"/>
      <c r="H41" s="81"/>
      <c r="I41" s="81"/>
      <c r="J41" s="81"/>
      <c r="K41" s="81"/>
      <c r="L41" s="81"/>
      <c r="M41" s="81"/>
      <c r="N41" s="81"/>
      <c r="O41" s="81"/>
    </row>
    <row r="42" spans="1:15" ht="20.25">
      <c r="A42" s="94"/>
      <c r="B42" s="94"/>
      <c r="C42" s="96"/>
      <c r="D42" s="96"/>
      <c r="E42" s="81"/>
      <c r="F42" s="81"/>
      <c r="G42" s="81"/>
      <c r="H42" s="81"/>
      <c r="I42" s="81"/>
      <c r="J42" s="81"/>
      <c r="K42" s="81"/>
      <c r="L42" s="81"/>
      <c r="M42" s="81"/>
      <c r="N42" s="81"/>
      <c r="O42" s="81"/>
    </row>
    <row r="43" spans="1:15" ht="20.25">
      <c r="A43" s="94"/>
      <c r="B43" s="94"/>
      <c r="C43" s="96"/>
      <c r="D43" s="96"/>
      <c r="E43" s="81"/>
      <c r="F43" s="81"/>
      <c r="G43" s="81"/>
      <c r="H43" s="81"/>
      <c r="I43" s="81"/>
      <c r="J43" s="81"/>
      <c r="K43" s="81"/>
      <c r="L43" s="81"/>
      <c r="M43" s="81"/>
      <c r="N43" s="81"/>
      <c r="O43" s="81"/>
    </row>
    <row r="44" spans="1:15" ht="20.25">
      <c r="A44" s="94"/>
      <c r="B44" s="94"/>
      <c r="C44" s="96"/>
      <c r="D44" s="96"/>
      <c r="E44" s="81"/>
      <c r="F44" s="81"/>
      <c r="G44" s="81"/>
      <c r="H44" s="81"/>
      <c r="I44" s="81"/>
      <c r="J44" s="81"/>
      <c r="K44" s="81"/>
      <c r="L44" s="81"/>
      <c r="M44" s="81"/>
      <c r="N44" s="81"/>
      <c r="O44" s="81"/>
    </row>
    <row r="45" spans="1:15" ht="20.25">
      <c r="A45" s="94"/>
      <c r="B45" s="94"/>
      <c r="C45" s="96"/>
      <c r="D45" s="96"/>
      <c r="E45" s="81"/>
      <c r="F45" s="81"/>
      <c r="G45" s="81"/>
      <c r="H45" s="81"/>
      <c r="I45" s="81"/>
      <c r="J45" s="81"/>
      <c r="K45" s="81"/>
      <c r="L45" s="81"/>
      <c r="M45" s="81"/>
      <c r="N45" s="81"/>
      <c r="O45" s="81"/>
    </row>
    <row r="46" spans="1:15" ht="20.25">
      <c r="A46" s="94"/>
      <c r="B46" s="94"/>
      <c r="C46" s="96"/>
      <c r="D46" s="96"/>
      <c r="E46" s="81"/>
      <c r="F46" s="81"/>
      <c r="G46" s="81"/>
      <c r="H46" s="81"/>
      <c r="I46" s="81"/>
      <c r="J46" s="81"/>
      <c r="K46" s="81"/>
      <c r="L46" s="81"/>
      <c r="M46" s="81"/>
      <c r="N46" s="81"/>
      <c r="O46" s="81"/>
    </row>
    <row r="47" spans="1:15" ht="20.25">
      <c r="A47" s="94"/>
      <c r="B47" s="94"/>
      <c r="C47" s="96"/>
      <c r="D47" s="96"/>
      <c r="E47" s="81"/>
      <c r="F47" s="81"/>
      <c r="G47" s="81"/>
      <c r="H47" s="81"/>
      <c r="I47" s="81"/>
      <c r="J47" s="81"/>
      <c r="K47" s="81"/>
      <c r="L47" s="81"/>
      <c r="M47" s="81"/>
      <c r="N47" s="81"/>
      <c r="O47" s="81"/>
    </row>
    <row r="48" spans="1:15" ht="20.25">
      <c r="A48" s="94"/>
      <c r="B48" s="94"/>
      <c r="C48" s="96"/>
      <c r="D48" s="96"/>
      <c r="E48" s="81"/>
      <c r="F48" s="81"/>
      <c r="G48" s="81"/>
      <c r="H48" s="81"/>
      <c r="I48" s="81"/>
      <c r="J48" s="81"/>
      <c r="K48" s="81"/>
      <c r="L48" s="81"/>
      <c r="M48" s="81"/>
      <c r="N48" s="81"/>
      <c r="O48" s="81"/>
    </row>
    <row r="49" spans="1:15" ht="20.25">
      <c r="A49" s="94"/>
      <c r="B49" s="94"/>
      <c r="C49" s="96"/>
      <c r="D49" s="96"/>
      <c r="E49" s="81"/>
      <c r="F49" s="81"/>
      <c r="G49" s="81"/>
      <c r="H49" s="81"/>
      <c r="I49" s="81"/>
      <c r="J49" s="81"/>
      <c r="K49" s="81"/>
      <c r="L49" s="81"/>
      <c r="M49" s="81"/>
      <c r="N49" s="81"/>
      <c r="O49" s="81"/>
    </row>
    <row r="50" spans="1:15" ht="20.25">
      <c r="A50" s="94"/>
      <c r="B50" s="94"/>
      <c r="C50" s="96"/>
      <c r="D50" s="96"/>
      <c r="E50" s="81"/>
      <c r="F50" s="81"/>
      <c r="G50" s="81"/>
      <c r="H50" s="81"/>
      <c r="I50" s="81"/>
      <c r="J50" s="81"/>
      <c r="K50" s="81"/>
      <c r="L50" s="81"/>
      <c r="M50" s="81"/>
      <c r="N50" s="81"/>
      <c r="O50" s="81"/>
    </row>
    <row r="51" spans="1:15" ht="20.25">
      <c r="A51" s="94"/>
      <c r="B51" s="94"/>
      <c r="C51" s="96"/>
      <c r="D51" s="96"/>
      <c r="E51" s="81"/>
      <c r="F51" s="81"/>
      <c r="G51" s="81"/>
      <c r="H51" s="81"/>
      <c r="I51" s="81"/>
      <c r="J51" s="81"/>
      <c r="K51" s="81"/>
      <c r="L51" s="81"/>
      <c r="M51" s="81"/>
      <c r="N51" s="81"/>
      <c r="O51" s="81"/>
    </row>
    <row r="52" spans="1:15" ht="20.25">
      <c r="A52" s="94"/>
      <c r="B52" s="22"/>
      <c r="C52" s="32"/>
      <c r="D52" s="32"/>
    </row>
    <row r="53" spans="1:15" ht="20.25">
      <c r="A53" s="94"/>
      <c r="B53" s="22"/>
      <c r="C53" s="32"/>
      <c r="D53" s="32"/>
    </row>
    <row r="54" spans="1:15" ht="20.25">
      <c r="A54" s="94"/>
      <c r="B54" s="22"/>
      <c r="C54" s="32"/>
      <c r="D54" s="32"/>
    </row>
    <row r="55" spans="1:15" ht="20.25">
      <c r="A55" s="94"/>
      <c r="B55" s="22"/>
      <c r="C55" s="32"/>
      <c r="D55" s="32"/>
    </row>
    <row r="56" spans="1:15" ht="20.25">
      <c r="A56" s="94"/>
      <c r="B56" s="22"/>
      <c r="C56" s="32"/>
      <c r="D56" s="32"/>
    </row>
    <row r="57" spans="1:15" ht="20.25">
      <c r="A57" s="94"/>
      <c r="B57" s="22"/>
      <c r="C57" s="32"/>
      <c r="D57" s="32"/>
    </row>
    <row r="58" spans="1:15" ht="20.25">
      <c r="A58" s="94"/>
      <c r="B58" s="22"/>
      <c r="C58" s="32"/>
      <c r="D58" s="32"/>
    </row>
    <row r="59" spans="1:15" ht="20.25">
      <c r="A59" s="94"/>
      <c r="B59" s="22"/>
      <c r="C59" s="32"/>
      <c r="D59" s="32"/>
    </row>
    <row r="60" spans="1:15" ht="20.25">
      <c r="A60" s="94"/>
      <c r="B60" s="22"/>
      <c r="C60" s="32"/>
      <c r="D60" s="32"/>
    </row>
    <row r="61" spans="1:15" ht="20.25">
      <c r="A61" s="94"/>
      <c r="B61" s="22"/>
      <c r="C61" s="32"/>
      <c r="D61" s="32"/>
    </row>
    <row r="62" spans="1:15" ht="20.25">
      <c r="A62" s="94"/>
      <c r="B62" s="22"/>
      <c r="C62" s="32"/>
      <c r="D62" s="32"/>
    </row>
    <row r="63" spans="1:15" ht="20.25">
      <c r="A63" s="94"/>
      <c r="B63" s="22"/>
      <c r="C63" s="32"/>
      <c r="D63" s="32"/>
    </row>
    <row r="64" spans="1:15" ht="20.25">
      <c r="A64" s="94"/>
      <c r="B64" s="22"/>
      <c r="C64" s="32"/>
      <c r="D64" s="32"/>
    </row>
    <row r="65" spans="1:4" ht="20.25">
      <c r="A65" s="94"/>
      <c r="B65" s="22"/>
      <c r="C65" s="32"/>
      <c r="D65" s="32"/>
    </row>
    <row r="66" spans="1:4" ht="20.25">
      <c r="A66" s="94"/>
      <c r="B66" s="22"/>
      <c r="C66" s="32"/>
      <c r="D66" s="32"/>
    </row>
    <row r="67" spans="1:4" ht="20.25">
      <c r="A67" s="94"/>
      <c r="B67" s="22"/>
      <c r="C67" s="32"/>
      <c r="D67" s="32"/>
    </row>
    <row r="68" spans="1:4" ht="20.25">
      <c r="A68" s="94"/>
      <c r="B68" s="22"/>
      <c r="C68" s="32"/>
      <c r="D68" s="32"/>
    </row>
    <row r="69" spans="1:4" ht="20.25">
      <c r="A69" s="94"/>
      <c r="B69" s="22"/>
      <c r="C69" s="32"/>
      <c r="D69" s="32"/>
    </row>
    <row r="70" spans="1:4" ht="20.25">
      <c r="A70" s="94"/>
      <c r="B70" s="22"/>
      <c r="C70" s="32"/>
      <c r="D70" s="32"/>
    </row>
    <row r="71" spans="1:4" ht="20.25">
      <c r="A71" s="94"/>
      <c r="B71" s="22"/>
      <c r="C71" s="32"/>
      <c r="D71" s="32"/>
    </row>
    <row r="72" spans="1:4" ht="20.25">
      <c r="A72" s="94"/>
      <c r="B72" s="22"/>
      <c r="C72" s="32"/>
      <c r="D72" s="32"/>
    </row>
    <row r="73" spans="1:4" ht="20.25">
      <c r="A73" s="94"/>
      <c r="B73" s="22"/>
      <c r="C73" s="32"/>
      <c r="D73" s="32"/>
    </row>
    <row r="74" spans="1:4" ht="20.25">
      <c r="A74" s="94"/>
      <c r="B74" s="22"/>
      <c r="C74" s="32"/>
      <c r="D74" s="32"/>
    </row>
    <row r="75" spans="1:4" ht="20.25">
      <c r="A75" s="94"/>
      <c r="B75" s="22"/>
      <c r="C75" s="32"/>
      <c r="D75" s="32"/>
    </row>
    <row r="76" spans="1:4" ht="20.25">
      <c r="A76" s="94"/>
      <c r="B76" s="22"/>
      <c r="C76" s="32"/>
      <c r="D76" s="32"/>
    </row>
    <row r="77" spans="1:4" ht="20.25">
      <c r="A77" s="94"/>
      <c r="B77" s="22"/>
      <c r="C77" s="32"/>
      <c r="D77" s="32"/>
    </row>
    <row r="78" spans="1:4" ht="20.25">
      <c r="A78" s="94"/>
      <c r="B78" s="22"/>
      <c r="C78" s="32"/>
      <c r="D78" s="32"/>
    </row>
    <row r="79" spans="1:4" ht="20.25">
      <c r="A79" s="94"/>
      <c r="B79" s="22"/>
      <c r="C79" s="32"/>
      <c r="D79" s="32"/>
    </row>
    <row r="80" spans="1:4" ht="20.25">
      <c r="A80" s="94"/>
      <c r="B80" s="22"/>
      <c r="C80" s="32"/>
      <c r="D80" s="32"/>
    </row>
    <row r="81" spans="1:4" ht="20.25">
      <c r="A81" s="94"/>
      <c r="B81" s="22"/>
      <c r="C81" s="32"/>
      <c r="D81" s="32"/>
    </row>
    <row r="82" spans="1:4" ht="20.25">
      <c r="A82" s="94"/>
      <c r="B82" s="22"/>
      <c r="C82" s="32"/>
      <c r="D82" s="32"/>
    </row>
    <row r="83" spans="1:4" ht="20.25">
      <c r="A83" s="94"/>
      <c r="B83" s="22"/>
      <c r="C83" s="32"/>
      <c r="D83" s="32"/>
    </row>
    <row r="84" spans="1:4" ht="20.25">
      <c r="A84" s="94"/>
      <c r="B84" s="22"/>
      <c r="C84" s="32"/>
      <c r="D84" s="32"/>
    </row>
    <row r="85" spans="1:4" ht="20.25">
      <c r="A85" s="94"/>
      <c r="B85" s="22"/>
      <c r="C85" s="32"/>
      <c r="D85" s="32"/>
    </row>
    <row r="86" spans="1:4" ht="20.25">
      <c r="A86" s="94"/>
      <c r="B86" s="22"/>
      <c r="C86" s="32"/>
      <c r="D86" s="32"/>
    </row>
    <row r="87" spans="1:4" ht="20.25">
      <c r="A87" s="94"/>
      <c r="B87" s="22"/>
      <c r="C87" s="32"/>
      <c r="D87" s="32"/>
    </row>
    <row r="88" spans="1:4" ht="20.25">
      <c r="A88" s="94"/>
      <c r="B88" s="22"/>
      <c r="C88" s="32"/>
      <c r="D88" s="32"/>
    </row>
    <row r="89" spans="1:4" ht="20.25">
      <c r="A89" s="94"/>
      <c r="B89" s="22"/>
      <c r="C89" s="32"/>
      <c r="D89" s="32"/>
    </row>
    <row r="90" spans="1:4" ht="20.25">
      <c r="A90" s="94"/>
      <c r="B90" s="22"/>
      <c r="C90" s="32"/>
      <c r="D90" s="32"/>
    </row>
    <row r="91" spans="1:4" ht="20.25">
      <c r="A91" s="94"/>
      <c r="B91" s="22"/>
      <c r="C91" s="32"/>
      <c r="D91" s="32"/>
    </row>
    <row r="92" spans="1:4" ht="20.25">
      <c r="A92" s="94"/>
      <c r="B92" s="22"/>
      <c r="C92" s="32"/>
      <c r="D92" s="32"/>
    </row>
    <row r="93" spans="1:4" ht="20.25">
      <c r="A93" s="94"/>
      <c r="B93" s="22"/>
      <c r="C93" s="32"/>
      <c r="D93" s="32"/>
    </row>
    <row r="94" spans="1:4" ht="20.25">
      <c r="A94" s="94"/>
      <c r="B94" s="22"/>
      <c r="C94" s="32"/>
      <c r="D94" s="32"/>
    </row>
    <row r="95" spans="1:4" ht="20.25">
      <c r="A95" s="94"/>
      <c r="B95" s="22"/>
      <c r="C95" s="32"/>
      <c r="D95" s="32"/>
    </row>
    <row r="96" spans="1:4" ht="20.25">
      <c r="A96" s="94"/>
      <c r="B96" s="22"/>
      <c r="C96" s="32"/>
      <c r="D96" s="32"/>
    </row>
    <row r="97" spans="1:4" ht="20.25">
      <c r="A97" s="94"/>
      <c r="B97" s="22"/>
      <c r="C97" s="32"/>
      <c r="D97" s="32"/>
    </row>
    <row r="98" spans="1:4" ht="20.25">
      <c r="A98" s="94"/>
      <c r="B98" s="22"/>
      <c r="C98" s="32"/>
      <c r="D98" s="32"/>
    </row>
    <row r="99" spans="1:4" ht="20.25">
      <c r="A99" s="94"/>
      <c r="B99" s="22"/>
      <c r="C99" s="32"/>
      <c r="D99" s="32"/>
    </row>
    <row r="100" spans="1:4" ht="20.25">
      <c r="A100" s="94"/>
      <c r="B100" s="22"/>
      <c r="C100" s="32"/>
      <c r="D100" s="32"/>
    </row>
    <row r="101" spans="1:4" ht="20.25">
      <c r="A101" s="94"/>
      <c r="B101" s="22"/>
      <c r="C101" s="32"/>
      <c r="D101" s="32"/>
    </row>
    <row r="102" spans="1:4" ht="20.25">
      <c r="A102" s="94"/>
      <c r="B102" s="22"/>
      <c r="C102" s="32"/>
      <c r="D102" s="32"/>
    </row>
    <row r="103" spans="1:4" ht="20.25">
      <c r="A103" s="94"/>
      <c r="B103" s="22"/>
      <c r="C103" s="32"/>
      <c r="D103" s="32"/>
    </row>
    <row r="104" spans="1:4" ht="20.25">
      <c r="A104" s="94"/>
      <c r="B104" s="22"/>
      <c r="C104" s="32"/>
      <c r="D104" s="32"/>
    </row>
    <row r="105" spans="1:4" ht="20.25">
      <c r="A105" s="94"/>
      <c r="B105" s="22"/>
      <c r="C105" s="32"/>
      <c r="D105" s="32"/>
    </row>
    <row r="106" spans="1:4" ht="20.25">
      <c r="A106" s="94"/>
      <c r="B106" s="22"/>
      <c r="C106" s="32"/>
      <c r="D106" s="32"/>
    </row>
    <row r="107" spans="1:4" ht="20.25">
      <c r="A107" s="94"/>
      <c r="B107" s="22"/>
      <c r="C107" s="32"/>
      <c r="D107" s="32"/>
    </row>
    <row r="108" spans="1:4" ht="20.25">
      <c r="A108" s="94"/>
      <c r="B108" s="22"/>
      <c r="C108" s="32"/>
      <c r="D108" s="32"/>
    </row>
    <row r="109" spans="1:4" ht="20.25">
      <c r="A109" s="94"/>
      <c r="B109" s="22"/>
      <c r="C109" s="32"/>
      <c r="D109" s="32"/>
    </row>
    <row r="110" spans="1:4" ht="20.25">
      <c r="A110" s="94"/>
      <c r="B110" s="22"/>
      <c r="C110" s="32"/>
      <c r="D110" s="32"/>
    </row>
    <row r="111" spans="1:4" ht="20.25">
      <c r="A111" s="94"/>
      <c r="B111" s="22"/>
      <c r="C111" s="32"/>
      <c r="D111" s="32"/>
    </row>
    <row r="112" spans="1:4" ht="20.25">
      <c r="A112" s="94"/>
      <c r="B112" s="22"/>
      <c r="C112" s="32"/>
      <c r="D112" s="32"/>
    </row>
    <row r="113" spans="1:4" ht="20.25">
      <c r="A113" s="94"/>
      <c r="B113" s="22"/>
      <c r="C113" s="32"/>
      <c r="D113" s="32"/>
    </row>
    <row r="114" spans="1:4" ht="20.25">
      <c r="A114" s="94"/>
      <c r="B114" s="22"/>
      <c r="C114" s="32"/>
      <c r="D114" s="32"/>
    </row>
    <row r="115" spans="1:4" ht="20.25">
      <c r="A115" s="94"/>
      <c r="B115" s="22"/>
      <c r="C115" s="32"/>
      <c r="D115" s="32"/>
    </row>
    <row r="116" spans="1:4" ht="20.25">
      <c r="A116" s="94"/>
      <c r="B116" s="22"/>
      <c r="C116" s="32"/>
      <c r="D116" s="32"/>
    </row>
    <row r="117" spans="1:4" ht="20.25">
      <c r="A117" s="94"/>
      <c r="B117" s="22"/>
      <c r="C117" s="32"/>
      <c r="D117" s="32"/>
    </row>
    <row r="118" spans="1:4" ht="20.25">
      <c r="A118" s="94"/>
      <c r="B118" s="22"/>
      <c r="C118" s="32"/>
      <c r="D118" s="32"/>
    </row>
    <row r="119" spans="1:4" ht="20.25">
      <c r="A119" s="94"/>
      <c r="B119" s="22"/>
      <c r="C119" s="32"/>
      <c r="D119" s="32"/>
    </row>
    <row r="120" spans="1:4" ht="20.25">
      <c r="A120" s="94"/>
      <c r="B120" s="22"/>
      <c r="C120" s="32"/>
      <c r="D120" s="32"/>
    </row>
    <row r="121" spans="1:4" ht="20.25">
      <c r="A121" s="94"/>
      <c r="B121" s="22"/>
      <c r="C121" s="32"/>
      <c r="D121" s="32"/>
    </row>
    <row r="122" spans="1:4" ht="20.25">
      <c r="A122" s="94"/>
      <c r="B122" s="22"/>
      <c r="C122" s="32"/>
      <c r="D122" s="32"/>
    </row>
    <row r="123" spans="1:4" ht="20.25">
      <c r="A123" s="94"/>
      <c r="B123" s="22"/>
      <c r="C123" s="32"/>
      <c r="D123" s="32"/>
    </row>
    <row r="124" spans="1:4" ht="20.25">
      <c r="A124" s="94"/>
      <c r="B124" s="22"/>
      <c r="C124" s="32"/>
      <c r="D124" s="32"/>
    </row>
    <row r="125" spans="1:4" ht="20.25">
      <c r="A125" s="94"/>
      <c r="B125" s="22"/>
      <c r="C125" s="32"/>
      <c r="D125" s="32"/>
    </row>
    <row r="126" spans="1:4" ht="20.25">
      <c r="A126" s="94"/>
      <c r="B126" s="22"/>
      <c r="C126" s="32"/>
      <c r="D126" s="32"/>
    </row>
    <row r="127" spans="1:4" ht="20.25">
      <c r="A127" s="94"/>
      <c r="B127" s="22"/>
      <c r="C127" s="32"/>
      <c r="D127" s="32"/>
    </row>
    <row r="128" spans="1:4" ht="20.25">
      <c r="A128" s="94"/>
      <c r="B128" s="22"/>
      <c r="C128" s="32"/>
      <c r="D128" s="32"/>
    </row>
    <row r="129" spans="1:4" ht="20.25">
      <c r="A129" s="94"/>
      <c r="B129" s="22"/>
      <c r="C129" s="32"/>
      <c r="D129" s="32"/>
    </row>
    <row r="130" spans="1:4" ht="20.25">
      <c r="A130" s="94"/>
      <c r="B130" s="22"/>
      <c r="C130" s="32"/>
      <c r="D130" s="32"/>
    </row>
    <row r="131" spans="1:4" ht="20.25">
      <c r="A131" s="94"/>
      <c r="B131" s="22"/>
      <c r="C131" s="32"/>
      <c r="D131" s="32"/>
    </row>
    <row r="132" spans="1:4" ht="20.25">
      <c r="A132" s="94"/>
      <c r="B132" s="22"/>
      <c r="C132" s="32"/>
      <c r="D132" s="32"/>
    </row>
    <row r="133" spans="1:4" ht="20.25">
      <c r="A133" s="94"/>
      <c r="B133" s="22"/>
      <c r="C133" s="32"/>
      <c r="D133" s="32"/>
    </row>
    <row r="134" spans="1:4" ht="20.25">
      <c r="A134" s="94"/>
      <c r="B134" s="22"/>
      <c r="C134" s="32"/>
      <c r="D134" s="32"/>
    </row>
    <row r="135" spans="1:4" ht="20.25">
      <c r="A135" s="94"/>
      <c r="B135" s="22"/>
      <c r="C135" s="32"/>
      <c r="D135" s="32"/>
    </row>
    <row r="136" spans="1:4" ht="20.25">
      <c r="A136" s="94"/>
      <c r="B136" s="22"/>
      <c r="C136" s="32"/>
      <c r="D136" s="32"/>
    </row>
    <row r="137" spans="1:4" ht="20.25">
      <c r="A137" s="94"/>
      <c r="B137" s="22"/>
      <c r="C137" s="32"/>
      <c r="D137" s="32"/>
    </row>
    <row r="138" spans="1:4" ht="20.25">
      <c r="A138" s="94"/>
      <c r="B138" s="22"/>
      <c r="C138" s="32"/>
      <c r="D138" s="32"/>
    </row>
    <row r="139" spans="1:4" ht="20.25">
      <c r="A139" s="94"/>
      <c r="B139" s="22"/>
      <c r="C139" s="32"/>
      <c r="D139" s="32"/>
    </row>
    <row r="140" spans="1:4" ht="20.25">
      <c r="A140" s="94"/>
      <c r="B140" s="22"/>
      <c r="C140" s="32"/>
      <c r="D140" s="32"/>
    </row>
    <row r="141" spans="1:4" ht="20.25">
      <c r="A141" s="94"/>
      <c r="B141" s="22"/>
      <c r="C141" s="32"/>
      <c r="D141" s="32"/>
    </row>
    <row r="142" spans="1:4" ht="20.25">
      <c r="A142" s="94"/>
      <c r="B142" s="22"/>
      <c r="C142" s="32"/>
      <c r="D142" s="32"/>
    </row>
    <row r="143" spans="1:4" ht="20.25">
      <c r="A143" s="94"/>
      <c r="B143" s="22"/>
      <c r="C143" s="32"/>
      <c r="D143" s="32"/>
    </row>
    <row r="144" spans="1:4" ht="20.25">
      <c r="A144" s="94"/>
      <c r="B144" s="22"/>
      <c r="C144" s="32"/>
      <c r="D144" s="32"/>
    </row>
    <row r="145" spans="1:4" ht="20.25">
      <c r="A145" s="94"/>
      <c r="B145" s="22"/>
      <c r="C145" s="32"/>
      <c r="D145" s="32"/>
    </row>
    <row r="146" spans="1:4" ht="20.25">
      <c r="A146" s="94"/>
      <c r="B146" s="22"/>
      <c r="C146" s="32"/>
      <c r="D146" s="32"/>
    </row>
    <row r="147" spans="1:4" ht="20.25">
      <c r="A147" s="94"/>
      <c r="B147" s="22"/>
      <c r="C147" s="32"/>
      <c r="D147" s="32"/>
    </row>
    <row r="148" spans="1:4" ht="20.25">
      <c r="A148" s="94"/>
      <c r="B148" s="22"/>
      <c r="C148" s="32"/>
      <c r="D148" s="32"/>
    </row>
    <row r="149" spans="1:4" ht="20.25">
      <c r="A149" s="94"/>
      <c r="B149" s="22"/>
      <c r="C149" s="32"/>
      <c r="D149" s="32"/>
    </row>
    <row r="150" spans="1:4" ht="20.25">
      <c r="A150" s="94"/>
      <c r="B150" s="22"/>
      <c r="C150" s="32"/>
      <c r="D150" s="32"/>
    </row>
    <row r="151" spans="1:4" ht="20.25">
      <c r="A151" s="94"/>
      <c r="B151" s="22"/>
      <c r="C151" s="32"/>
      <c r="D151" s="32"/>
    </row>
    <row r="152" spans="1:4" ht="20.25">
      <c r="A152" s="94"/>
      <c r="B152" s="22"/>
      <c r="C152" s="32"/>
      <c r="D152" s="32"/>
    </row>
    <row r="153" spans="1:4" ht="20.25">
      <c r="A153" s="94"/>
      <c r="B153" s="22"/>
      <c r="C153" s="32"/>
      <c r="D153" s="32"/>
    </row>
    <row r="154" spans="1:4" ht="20.25">
      <c r="A154" s="94"/>
      <c r="B154" s="22"/>
      <c r="C154" s="32"/>
      <c r="D154" s="32"/>
    </row>
    <row r="155" spans="1:4" ht="20.25">
      <c r="A155" s="94"/>
      <c r="B155" s="22"/>
      <c r="C155" s="32"/>
      <c r="D155" s="32"/>
    </row>
    <row r="156" spans="1:4" ht="20.25">
      <c r="A156" s="94"/>
      <c r="B156" s="22"/>
      <c r="C156" s="32"/>
      <c r="D156" s="32"/>
    </row>
    <row r="157" spans="1:4" ht="20.25">
      <c r="A157" s="94"/>
      <c r="B157" s="22"/>
      <c r="C157" s="32"/>
      <c r="D157" s="32"/>
    </row>
    <row r="158" spans="1:4" ht="20.25">
      <c r="A158" s="94"/>
      <c r="B158" s="22"/>
      <c r="C158" s="32"/>
      <c r="D158" s="32"/>
    </row>
    <row r="159" spans="1:4" ht="20.25">
      <c r="A159" s="94"/>
      <c r="B159" s="22"/>
      <c r="C159" s="32"/>
      <c r="D159" s="32"/>
    </row>
    <row r="160" spans="1:4" ht="20.25">
      <c r="A160" s="94"/>
      <c r="B160" s="22"/>
      <c r="C160" s="32"/>
      <c r="D160" s="32"/>
    </row>
    <row r="161" spans="1:4" ht="20.25">
      <c r="A161" s="94"/>
      <c r="B161" s="22"/>
      <c r="C161" s="32"/>
      <c r="D161" s="32"/>
    </row>
    <row r="162" spans="1:4" ht="20.25">
      <c r="A162" s="94"/>
      <c r="B162" s="22"/>
      <c r="C162" s="32"/>
      <c r="D162" s="32"/>
    </row>
    <row r="163" spans="1:4" ht="20.25">
      <c r="A163" s="94"/>
      <c r="B163" s="22"/>
      <c r="C163" s="32"/>
      <c r="D163" s="32"/>
    </row>
    <row r="164" spans="1:4" ht="20.25">
      <c r="A164" s="94"/>
      <c r="B164" s="22"/>
      <c r="C164" s="32"/>
      <c r="D164" s="32"/>
    </row>
    <row r="165" spans="1:4" ht="20.25">
      <c r="A165" s="94"/>
      <c r="B165" s="22"/>
      <c r="C165" s="32"/>
      <c r="D165" s="32"/>
    </row>
    <row r="166" spans="1:4" ht="20.25">
      <c r="A166" s="94"/>
      <c r="B166" s="22"/>
      <c r="C166" s="32"/>
      <c r="D166" s="32"/>
    </row>
    <row r="167" spans="1:4" ht="20.25">
      <c r="A167" s="94"/>
      <c r="B167" s="22"/>
      <c r="C167" s="32"/>
      <c r="D167" s="32"/>
    </row>
    <row r="168" spans="1:4" ht="20.25">
      <c r="A168" s="94"/>
      <c r="B168" s="22"/>
      <c r="C168" s="32"/>
      <c r="D168" s="32"/>
    </row>
    <row r="169" spans="1:4" ht="20.25">
      <c r="A169" s="94"/>
      <c r="B169" s="22"/>
      <c r="C169" s="32"/>
      <c r="D169" s="32"/>
    </row>
    <row r="170" spans="1:4" ht="20.25">
      <c r="A170" s="94"/>
      <c r="B170" s="22"/>
      <c r="C170" s="32"/>
      <c r="D170" s="32"/>
    </row>
    <row r="171" spans="1:4" ht="20.25">
      <c r="A171" s="94"/>
      <c r="B171" s="22"/>
      <c r="C171" s="32"/>
      <c r="D171" s="32"/>
    </row>
    <row r="172" spans="1:4" ht="20.25">
      <c r="A172" s="94"/>
      <c r="B172" s="22"/>
      <c r="C172" s="32"/>
      <c r="D172" s="32"/>
    </row>
    <row r="173" spans="1:4" ht="20.25">
      <c r="A173" s="94"/>
      <c r="B173" s="22"/>
      <c r="C173" s="32"/>
      <c r="D173" s="32"/>
    </row>
    <row r="174" spans="1:4" ht="20.25">
      <c r="A174" s="94"/>
      <c r="B174" s="22"/>
      <c r="C174" s="32"/>
      <c r="D174" s="32"/>
    </row>
    <row r="175" spans="1:4" ht="20.25">
      <c r="A175" s="94"/>
      <c r="B175" s="22"/>
      <c r="C175" s="32"/>
      <c r="D175" s="32"/>
    </row>
    <row r="176" spans="1:4" ht="20.25">
      <c r="A176" s="94"/>
      <c r="B176" s="22"/>
      <c r="C176" s="32"/>
      <c r="D176" s="32"/>
    </row>
    <row r="177" spans="1:4" ht="20.25">
      <c r="A177" s="94"/>
      <c r="B177" s="22"/>
      <c r="C177" s="32"/>
      <c r="D177" s="32"/>
    </row>
    <row r="178" spans="1:4" ht="20.25">
      <c r="A178" s="94"/>
      <c r="B178" s="22"/>
      <c r="C178" s="32"/>
      <c r="D178" s="32"/>
    </row>
    <row r="179" spans="1:4" ht="20.25">
      <c r="A179" s="94"/>
      <c r="B179" s="22"/>
      <c r="C179" s="32"/>
      <c r="D179" s="32"/>
    </row>
    <row r="180" spans="1:4" ht="20.25">
      <c r="A180" s="94"/>
      <c r="B180" s="22"/>
      <c r="C180" s="32"/>
      <c r="D180" s="32"/>
    </row>
    <row r="181" spans="1:4" ht="20.25">
      <c r="A181" s="94"/>
      <c r="B181" s="22"/>
      <c r="C181" s="32"/>
      <c r="D181" s="32"/>
    </row>
    <row r="182" spans="1:4" ht="20.25">
      <c r="A182" s="94"/>
      <c r="B182" s="22"/>
      <c r="C182" s="32"/>
      <c r="D182" s="32"/>
    </row>
    <row r="183" spans="1:4" ht="20.25">
      <c r="A183" s="94"/>
      <c r="B183" s="22"/>
      <c r="C183" s="32"/>
      <c r="D183" s="32"/>
    </row>
    <row r="184" spans="1:4" ht="20.25">
      <c r="A184" s="94"/>
      <c r="B184" s="22"/>
      <c r="C184" s="32"/>
      <c r="D184" s="32"/>
    </row>
    <row r="185" spans="1:4" ht="20.25">
      <c r="A185" s="94"/>
      <c r="B185" s="22"/>
      <c r="C185" s="32"/>
      <c r="D185" s="32"/>
    </row>
    <row r="186" spans="1:4" ht="20.25">
      <c r="A186" s="94"/>
      <c r="B186" s="22"/>
      <c r="C186" s="32"/>
      <c r="D186" s="32"/>
    </row>
    <row r="187" spans="1:4" ht="20.25">
      <c r="A187" s="94"/>
      <c r="B187" s="22"/>
      <c r="C187" s="32"/>
      <c r="D187" s="32"/>
    </row>
    <row r="188" spans="1:4" ht="20.25">
      <c r="A188" s="94"/>
      <c r="B188" s="22"/>
      <c r="C188" s="32"/>
      <c r="D188" s="32"/>
    </row>
    <row r="189" spans="1:4" ht="20.25">
      <c r="A189" s="94"/>
      <c r="B189" s="22"/>
      <c r="C189" s="32"/>
      <c r="D189" s="32"/>
    </row>
    <row r="190" spans="1:4" ht="20.25">
      <c r="A190" s="94"/>
      <c r="B190" s="22"/>
      <c r="C190" s="32"/>
      <c r="D190" s="32"/>
    </row>
    <row r="191" spans="1:4" ht="20.25">
      <c r="A191" s="94"/>
      <c r="B191" s="22"/>
      <c r="C191" s="32"/>
      <c r="D191" s="32"/>
    </row>
    <row r="192" spans="1:4" ht="20.25">
      <c r="A192" s="94"/>
      <c r="B192" s="22"/>
      <c r="C192" s="32"/>
      <c r="D192" s="32"/>
    </row>
    <row r="193" spans="1:4" ht="20.25">
      <c r="A193" s="94"/>
      <c r="B193" s="22"/>
      <c r="C193" s="32"/>
      <c r="D193" s="32"/>
    </row>
    <row r="194" spans="1:4" ht="20.25">
      <c r="A194" s="94"/>
      <c r="B194" s="22"/>
      <c r="C194" s="32"/>
      <c r="D194" s="32"/>
    </row>
    <row r="195" spans="1:4" ht="20.25">
      <c r="A195" s="94"/>
      <c r="B195" s="22"/>
      <c r="C195" s="32"/>
      <c r="D195" s="32"/>
    </row>
    <row r="196" spans="1:4" ht="20.25">
      <c r="A196" s="94"/>
      <c r="B196" s="22"/>
      <c r="C196" s="32"/>
      <c r="D196" s="32"/>
    </row>
    <row r="197" spans="1:4" ht="20.25">
      <c r="A197" s="94"/>
      <c r="B197" s="22"/>
      <c r="C197" s="32"/>
      <c r="D197" s="32"/>
    </row>
    <row r="198" spans="1:4" ht="20.25">
      <c r="A198" s="94"/>
      <c r="B198" s="22"/>
      <c r="C198" s="32"/>
      <c r="D198" s="32"/>
    </row>
    <row r="199" spans="1:4" ht="20.25">
      <c r="A199" s="94"/>
      <c r="B199" s="22"/>
      <c r="C199" s="32"/>
      <c r="D199" s="32"/>
    </row>
    <row r="200" spans="1:4" ht="20.25">
      <c r="A200" s="94"/>
      <c r="B200" s="22"/>
      <c r="C200" s="32"/>
      <c r="D200" s="32"/>
    </row>
    <row r="201" spans="1:4" ht="20.25">
      <c r="A201" s="94"/>
      <c r="B201" s="22"/>
      <c r="C201" s="32"/>
      <c r="D201" s="32"/>
    </row>
    <row r="202" spans="1:4" ht="20.25">
      <c r="A202" s="94"/>
      <c r="B202" s="22"/>
      <c r="C202" s="32"/>
      <c r="D202" s="32"/>
    </row>
    <row r="203" spans="1:4" ht="20.25">
      <c r="A203" s="94"/>
      <c r="B203" s="22"/>
      <c r="C203" s="32"/>
      <c r="D203" s="32"/>
    </row>
    <row r="204" spans="1:4" ht="20.25">
      <c r="A204" s="94"/>
      <c r="B204" s="22"/>
      <c r="C204" s="32"/>
      <c r="D204" s="32"/>
    </row>
    <row r="205" spans="1:4" ht="20.25">
      <c r="A205" s="94"/>
      <c r="B205" s="22"/>
      <c r="C205" s="32"/>
      <c r="D205" s="32"/>
    </row>
    <row r="206" spans="1:4" ht="20.25">
      <c r="A206" s="94"/>
      <c r="B206" s="22"/>
      <c r="C206" s="32"/>
      <c r="D206" s="32"/>
    </row>
    <row r="207" spans="1:4" ht="20.25">
      <c r="A207" s="94"/>
      <c r="B207" s="22"/>
      <c r="C207" s="32"/>
      <c r="D207" s="32"/>
    </row>
    <row r="208" spans="1:4">
      <c r="A208" s="81"/>
      <c r="B208" s="22"/>
      <c r="C208" s="22"/>
      <c r="D208" s="22"/>
    </row>
    <row r="209" spans="1:8" ht="20.25">
      <c r="A209" s="81"/>
      <c r="B209" s="28" t="s">
        <v>293</v>
      </c>
      <c r="C209" s="28" t="s">
        <v>294</v>
      </c>
      <c r="D209" s="31" t="s">
        <v>293</v>
      </c>
      <c r="E209" s="31" t="s">
        <v>294</v>
      </c>
    </row>
    <row r="210" spans="1:8" ht="21">
      <c r="A210" s="81"/>
      <c r="B210" s="29" t="s">
        <v>295</v>
      </c>
      <c r="C210" s="29" t="s">
        <v>296</v>
      </c>
      <c r="D210" t="s">
        <v>295</v>
      </c>
      <c r="F210" t="str">
        <f>IF(NOT(ISBLANK(D210)),D210,IF(NOT(ISBLANK(E210)),"     "&amp;E210,FALSE))</f>
        <v>Afectación Económica o presupuestal</v>
      </c>
      <c r="G210" t="s">
        <v>295</v>
      </c>
      <c r="H210" t="str">
        <f>IF(NOT(ISERROR(MATCH(G210,_xlfn.ANCHORARRAY(B221),0))),F223&amp;"Por favor no seleccionar los criterios de impacto",G210)</f>
        <v>❌Por favor no seleccionar los criterios de impacto</v>
      </c>
    </row>
    <row r="211" spans="1:8" ht="21">
      <c r="A211" s="81"/>
      <c r="B211" s="29" t="s">
        <v>295</v>
      </c>
      <c r="C211" s="29" t="s">
        <v>271</v>
      </c>
      <c r="E211" t="s">
        <v>296</v>
      </c>
      <c r="F211" t="str">
        <f t="shared" ref="F211:F221" si="0">IF(NOT(ISBLANK(D211)),D211,IF(NOT(ISBLANK(E211)),"     "&amp;E211,FALSE))</f>
        <v xml:space="preserve">     Afectación menor a 10 SMLMV .</v>
      </c>
    </row>
    <row r="212" spans="1:8" ht="21">
      <c r="A212" s="81"/>
      <c r="B212" s="29" t="s">
        <v>295</v>
      </c>
      <c r="C212" s="29" t="s">
        <v>274</v>
      </c>
      <c r="E212" t="s">
        <v>271</v>
      </c>
      <c r="F212" t="str">
        <f t="shared" si="0"/>
        <v xml:space="preserve">     Entre 10 y 50 SMLMV </v>
      </c>
    </row>
    <row r="213" spans="1:8" ht="21">
      <c r="A213" s="81"/>
      <c r="B213" s="29" t="s">
        <v>295</v>
      </c>
      <c r="C213" s="29" t="s">
        <v>278</v>
      </c>
      <c r="E213" t="s">
        <v>274</v>
      </c>
      <c r="F213" t="str">
        <f t="shared" si="0"/>
        <v xml:space="preserve">     Entre 50 y 100 SMLMV </v>
      </c>
    </row>
    <row r="214" spans="1:8" ht="21">
      <c r="A214" s="81"/>
      <c r="B214" s="29" t="s">
        <v>295</v>
      </c>
      <c r="C214" s="29" t="s">
        <v>282</v>
      </c>
      <c r="E214" t="s">
        <v>278</v>
      </c>
      <c r="F214" t="str">
        <f t="shared" si="0"/>
        <v xml:space="preserve">     Entre 100 y 500 SMLMV </v>
      </c>
    </row>
    <row r="215" spans="1:8" ht="21">
      <c r="A215" s="81"/>
      <c r="B215" s="29" t="s">
        <v>264</v>
      </c>
      <c r="C215" s="29" t="s">
        <v>268</v>
      </c>
      <c r="E215" t="s">
        <v>282</v>
      </c>
      <c r="F215" t="str">
        <f t="shared" si="0"/>
        <v xml:space="preserve">     Mayor a 500 SMLMV </v>
      </c>
    </row>
    <row r="216" spans="1:8" ht="21">
      <c r="A216" s="81"/>
      <c r="B216" s="29" t="s">
        <v>264</v>
      </c>
      <c r="C216" s="29" t="s">
        <v>272</v>
      </c>
      <c r="D216" t="s">
        <v>264</v>
      </c>
      <c r="F216" t="str">
        <f t="shared" si="0"/>
        <v>Pérdida Reputacional</v>
      </c>
    </row>
    <row r="217" spans="1:8" ht="21">
      <c r="A217" s="81"/>
      <c r="B217" s="29" t="s">
        <v>264</v>
      </c>
      <c r="C217" s="29" t="s">
        <v>275</v>
      </c>
      <c r="E217" t="s">
        <v>268</v>
      </c>
      <c r="F217" t="str">
        <f t="shared" si="0"/>
        <v xml:space="preserve">     El riesgo afecta la imagen de alguna área de la organización</v>
      </c>
    </row>
    <row r="218" spans="1:8" ht="21">
      <c r="A218" s="81"/>
      <c r="B218" s="29" t="s">
        <v>264</v>
      </c>
      <c r="C218" s="29" t="s">
        <v>279</v>
      </c>
      <c r="E218" t="s">
        <v>272</v>
      </c>
      <c r="F218" t="str">
        <f t="shared" si="0"/>
        <v xml:space="preserve">     El riesgo afecta la imagen de la entidad internamente, de conocimiento general, nivel interno, de junta dircetiva y accionistas y/o de provedores</v>
      </c>
    </row>
    <row r="219" spans="1:8" ht="21">
      <c r="A219" s="81"/>
      <c r="B219" s="29" t="s">
        <v>264</v>
      </c>
      <c r="C219" s="29" t="s">
        <v>283</v>
      </c>
      <c r="E219" t="s">
        <v>275</v>
      </c>
      <c r="F219" t="str">
        <f t="shared" si="0"/>
        <v xml:space="preserve">     El riesgo afecta la imagen de la entidad con algunos usuarios de relevancia frente al logro de los objetivos</v>
      </c>
    </row>
    <row r="220" spans="1:8">
      <c r="A220" s="81"/>
      <c r="B220" s="30"/>
      <c r="C220" s="30"/>
      <c r="E220" t="s">
        <v>279</v>
      </c>
      <c r="F220" t="str">
        <f t="shared" si="0"/>
        <v xml:space="preserve">     El riesgo afecta la imagen de de la entidad con efecto publicitario sostenido a nivel de sector administrativo, nivel departamental o municipal</v>
      </c>
    </row>
    <row r="221" spans="1:8">
      <c r="A221" s="81"/>
      <c r="B221" s="30" t="str" cm="1">
        <f t="array" ref="B221:B223">_xlfn.UNIQUE(Tabla1[[#All],[Criterios]])</f>
        <v>Criterios</v>
      </c>
      <c r="C221" s="30"/>
      <c r="E221" t="s">
        <v>283</v>
      </c>
      <c r="F221" t="str">
        <f t="shared" si="0"/>
        <v xml:space="preserve">     El riesgo afecta la imagen de la entidad a nivel nacional, con efecto publicitarios sostenible a nivel país</v>
      </c>
    </row>
    <row r="222" spans="1:8">
      <c r="A222" s="81"/>
      <c r="B222" s="30" t="str">
        <v>Afectación Económica o presupuestal</v>
      </c>
      <c r="C222" s="30"/>
    </row>
    <row r="223" spans="1:8">
      <c r="B223" s="30" t="str">
        <v>Pérdida Reputacional</v>
      </c>
      <c r="C223" s="30"/>
      <c r="F223" s="33" t="s">
        <v>297</v>
      </c>
    </row>
    <row r="224" spans="1:8">
      <c r="B224" s="21"/>
      <c r="C224" s="21"/>
      <c r="F224" s="33" t="s">
        <v>298</v>
      </c>
    </row>
    <row r="225" spans="2:4">
      <c r="B225" s="21"/>
      <c r="C225" s="21"/>
    </row>
    <row r="226" spans="2:4">
      <c r="B226" s="21"/>
      <c r="C226" s="21"/>
    </row>
    <row r="227" spans="2:4">
      <c r="B227" s="21"/>
      <c r="C227" s="21"/>
      <c r="D227" s="21"/>
    </row>
    <row r="228" spans="2:4">
      <c r="B228" s="21"/>
      <c r="C228" s="21"/>
      <c r="D228" s="21"/>
    </row>
    <row r="229" spans="2:4">
      <c r="B229" s="21"/>
      <c r="C229" s="21"/>
      <c r="D229" s="21"/>
    </row>
    <row r="230" spans="2:4">
      <c r="B230" s="21"/>
      <c r="C230" s="21"/>
      <c r="D230" s="21"/>
    </row>
    <row r="231" spans="2:4">
      <c r="B231" s="21"/>
      <c r="C231" s="21"/>
      <c r="D231" s="21"/>
    </row>
    <row r="232" spans="2:4">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3"/>
    <col min="3" max="3" width="17" style="83" customWidth="1"/>
    <col min="4" max="4" width="14.28515625" style="83"/>
    <col min="5" max="5" width="46" style="83" customWidth="1"/>
    <col min="6" max="16384" width="14.28515625" style="83"/>
  </cols>
  <sheetData>
    <row r="1" spans="2:6" ht="24" customHeight="1" thickBot="1">
      <c r="B1" s="586" t="s">
        <v>299</v>
      </c>
      <c r="C1" s="587"/>
      <c r="D1" s="587"/>
      <c r="E1" s="587"/>
      <c r="F1" s="588"/>
    </row>
    <row r="2" spans="2:6" ht="16.5" thickBot="1">
      <c r="B2" s="84"/>
      <c r="C2" s="84"/>
      <c r="D2" s="84"/>
      <c r="E2" s="84"/>
      <c r="F2" s="84"/>
    </row>
    <row r="3" spans="2:6" ht="16.5" thickBot="1">
      <c r="B3" s="590" t="s">
        <v>300</v>
      </c>
      <c r="C3" s="591"/>
      <c r="D3" s="591"/>
      <c r="E3" s="179" t="s">
        <v>301</v>
      </c>
      <c r="F3" s="93" t="s">
        <v>302</v>
      </c>
    </row>
    <row r="4" spans="2:6" ht="31.5">
      <c r="B4" s="592" t="s">
        <v>303</v>
      </c>
      <c r="C4" s="594" t="s">
        <v>159</v>
      </c>
      <c r="D4" s="180" t="s">
        <v>172</v>
      </c>
      <c r="E4" s="85" t="s">
        <v>304</v>
      </c>
      <c r="F4" s="86">
        <v>0.25</v>
      </c>
    </row>
    <row r="5" spans="2:6" ht="47.25">
      <c r="B5" s="593"/>
      <c r="C5" s="595"/>
      <c r="D5" s="181" t="s">
        <v>184</v>
      </c>
      <c r="E5" s="87" t="s">
        <v>305</v>
      </c>
      <c r="F5" s="88">
        <v>0.15</v>
      </c>
    </row>
    <row r="6" spans="2:6" ht="47.25">
      <c r="B6" s="593"/>
      <c r="C6" s="595"/>
      <c r="D6" s="181" t="s">
        <v>306</v>
      </c>
      <c r="E6" s="87" t="s">
        <v>307</v>
      </c>
      <c r="F6" s="88">
        <v>0.1</v>
      </c>
    </row>
    <row r="7" spans="2:6" ht="63">
      <c r="B7" s="593"/>
      <c r="C7" s="595" t="s">
        <v>160</v>
      </c>
      <c r="D7" s="181" t="s">
        <v>308</v>
      </c>
      <c r="E7" s="87" t="s">
        <v>309</v>
      </c>
      <c r="F7" s="88">
        <v>0.25</v>
      </c>
    </row>
    <row r="8" spans="2:6" ht="31.5">
      <c r="B8" s="593"/>
      <c r="C8" s="595"/>
      <c r="D8" s="181" t="s">
        <v>173</v>
      </c>
      <c r="E8" s="87" t="s">
        <v>310</v>
      </c>
      <c r="F8" s="88">
        <v>0.15</v>
      </c>
    </row>
    <row r="9" spans="2:6" ht="47.25">
      <c r="B9" s="593" t="s">
        <v>311</v>
      </c>
      <c r="C9" s="595" t="s">
        <v>162</v>
      </c>
      <c r="D9" s="181" t="s">
        <v>174</v>
      </c>
      <c r="E9" s="87" t="s">
        <v>312</v>
      </c>
      <c r="F9" s="89" t="s">
        <v>313</v>
      </c>
    </row>
    <row r="10" spans="2:6" ht="63">
      <c r="B10" s="593"/>
      <c r="C10" s="595"/>
      <c r="D10" s="181" t="s">
        <v>314</v>
      </c>
      <c r="E10" s="87" t="s">
        <v>315</v>
      </c>
      <c r="F10" s="89" t="s">
        <v>313</v>
      </c>
    </row>
    <row r="11" spans="2:6" ht="47.25">
      <c r="B11" s="593"/>
      <c r="C11" s="595" t="s">
        <v>163</v>
      </c>
      <c r="D11" s="181" t="s">
        <v>175</v>
      </c>
      <c r="E11" s="87" t="s">
        <v>316</v>
      </c>
      <c r="F11" s="89" t="s">
        <v>313</v>
      </c>
    </row>
    <row r="12" spans="2:6" ht="47.25">
      <c r="B12" s="593"/>
      <c r="C12" s="595"/>
      <c r="D12" s="181" t="s">
        <v>317</v>
      </c>
      <c r="E12" s="87" t="s">
        <v>318</v>
      </c>
      <c r="F12" s="89" t="s">
        <v>313</v>
      </c>
    </row>
    <row r="13" spans="2:6" ht="31.5">
      <c r="B13" s="593"/>
      <c r="C13" s="595" t="s">
        <v>164</v>
      </c>
      <c r="D13" s="181" t="s">
        <v>176</v>
      </c>
      <c r="E13" s="87" t="s">
        <v>319</v>
      </c>
      <c r="F13" s="89" t="s">
        <v>313</v>
      </c>
    </row>
    <row r="14" spans="2:6" ht="32.25" thickBot="1">
      <c r="B14" s="596"/>
      <c r="C14" s="597"/>
      <c r="D14" s="182" t="s">
        <v>320</v>
      </c>
      <c r="E14" s="90" t="s">
        <v>321</v>
      </c>
      <c r="F14" s="91" t="s">
        <v>313</v>
      </c>
    </row>
    <row r="15" spans="2:6" ht="49.5" customHeight="1">
      <c r="B15" s="589" t="s">
        <v>322</v>
      </c>
      <c r="C15" s="589"/>
      <c r="D15" s="589"/>
      <c r="E15" s="589"/>
      <c r="F15" s="589"/>
    </row>
    <row r="16" spans="2:6" ht="27" customHeight="1">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323</v>
      </c>
      <c r="E2" t="s">
        <v>324</v>
      </c>
    </row>
    <row r="3" spans="2:5">
      <c r="B3" t="s">
        <v>325</v>
      </c>
      <c r="E3" t="s">
        <v>165</v>
      </c>
    </row>
    <row r="4" spans="2:5">
      <c r="B4" t="s">
        <v>326</v>
      </c>
      <c r="E4" t="s">
        <v>186</v>
      </c>
    </row>
    <row r="5" spans="2:5">
      <c r="B5" t="s">
        <v>177</v>
      </c>
    </row>
    <row r="8" spans="2:5">
      <c r="B8" t="s">
        <v>327</v>
      </c>
    </row>
    <row r="9" spans="2:5">
      <c r="B9" t="s">
        <v>328</v>
      </c>
    </row>
    <row r="10" spans="2:5">
      <c r="B10" t="s">
        <v>329</v>
      </c>
    </row>
    <row r="13" spans="2:5">
      <c r="B13" t="s">
        <v>330</v>
      </c>
    </row>
    <row r="14" spans="2:5">
      <c r="B14" t="s">
        <v>169</v>
      </c>
    </row>
    <row r="15" spans="2:5">
      <c r="B15" t="s">
        <v>190</v>
      </c>
    </row>
    <row r="16" spans="2:5">
      <c r="B16" t="s">
        <v>331</v>
      </c>
    </row>
    <row r="17" spans="2:2">
      <c r="B17" t="s">
        <v>332</v>
      </c>
    </row>
    <row r="18" spans="2:2">
      <c r="B18" t="s">
        <v>333</v>
      </c>
    </row>
    <row r="19" spans="2:2">
      <c r="B19" t="s">
        <v>334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2021-10-21T19:44:27Z</dcterms:modified>
  <cp:category/>
  <cp:contentStatus/>
</cp:coreProperties>
</file>