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0" documentId="13_ncr:1_{24D0348E-99DB-4EAA-A953-3707045026A0}"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40" i="1" l="1"/>
  <c r="AB35" i="1" l="1"/>
  <c r="AA35" i="1" s="1"/>
  <c r="AB36" i="1"/>
  <c r="AA36" i="1" s="1"/>
  <c r="T35" i="1"/>
  <c r="T36" i="1"/>
  <c r="T41" i="1"/>
  <c r="Q41" i="1"/>
  <c r="AA41" i="1" s="1"/>
  <c r="X41" i="1" l="1"/>
  <c r="T26" i="1"/>
  <c r="Y41" i="1" l="1"/>
  <c r="AC41" i="1" s="1"/>
  <c r="T12" i="1"/>
  <c r="Q12" i="1"/>
  <c r="H12" i="1" l="1"/>
  <c r="I12" i="1" s="1"/>
  <c r="K37" i="1"/>
  <c r="K21" i="1"/>
  <c r="K35" i="1"/>
  <c r="K36" i="1"/>
  <c r="K45" i="1"/>
  <c r="K31" i="1"/>
  <c r="K42" i="1"/>
  <c r="K46" i="1"/>
  <c r="K28" i="1"/>
  <c r="K44" i="1"/>
  <c r="K25" i="1"/>
  <c r="K23" i="1"/>
  <c r="K22" i="1"/>
  <c r="K38" i="1"/>
  <c r="K30" i="1"/>
  <c r="K39" i="1"/>
  <c r="K24" i="1"/>
  <c r="K43" i="1"/>
  <c r="K27" i="1"/>
  <c r="K29" i="1"/>
  <c r="F221" i="13" l="1"/>
  <c r="F211" i="13"/>
  <c r="F212" i="13"/>
  <c r="F213" i="13"/>
  <c r="F214" i="13"/>
  <c r="F215" i="13"/>
  <c r="F216" i="13"/>
  <c r="F217" i="13"/>
  <c r="F218" i="13"/>
  <c r="F219" i="13"/>
  <c r="F220" i="13"/>
  <c r="F210" i="13"/>
  <c r="K19" i="1"/>
  <c r="K18" i="1"/>
  <c r="K15" i="1"/>
  <c r="K16" i="1"/>
  <c r="B221" i="13" a="1"/>
  <c r="K17"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5" i="1" l="1"/>
  <c r="Q45" i="1"/>
  <c r="T40" i="1"/>
  <c r="Q40" i="1"/>
  <c r="H40" i="1"/>
  <c r="I40" i="1" s="1"/>
  <c r="T39" i="1"/>
  <c r="Q39" i="1"/>
  <c r="T38" i="1"/>
  <c r="Q38" i="1"/>
  <c r="T37" i="1"/>
  <c r="Q37" i="1"/>
  <c r="T32" i="1"/>
  <c r="Q32" i="1"/>
  <c r="H32" i="1"/>
  <c r="I32" i="1" s="1"/>
  <c r="T31" i="1"/>
  <c r="Q31" i="1"/>
  <c r="T30" i="1"/>
  <c r="Q30" i="1"/>
  <c r="T29" i="1"/>
  <c r="Q29" i="1"/>
  <c r="T28" i="1"/>
  <c r="Q28" i="1"/>
  <c r="Q26" i="1"/>
  <c r="H26" i="1"/>
  <c r="I26" i="1" s="1"/>
  <c r="H20" i="1"/>
  <c r="I20" i="1" s="1"/>
  <c r="Q19" i="1"/>
  <c r="Q18" i="1"/>
  <c r="T25" i="1"/>
  <c r="Q25" i="1"/>
  <c r="T24" i="1"/>
  <c r="Q24" i="1"/>
  <c r="T23" i="1"/>
  <c r="Q23" i="1"/>
  <c r="T20" i="1"/>
  <c r="Q20" i="1"/>
  <c r="X29" i="1" l="1"/>
  <c r="X36" i="1"/>
  <c r="X31" i="1"/>
  <c r="X45" i="1"/>
  <c r="X39" i="1"/>
  <c r="X38" i="1"/>
  <c r="X37" i="1"/>
  <c r="Z37" i="1" s="1"/>
  <c r="X35" i="1"/>
  <c r="X34" i="1"/>
  <c r="X26" i="1"/>
  <c r="X28" i="1"/>
  <c r="X30" i="1"/>
  <c r="X40" i="1"/>
  <c r="X46" i="1"/>
  <c r="X20" i="1"/>
  <c r="Y35" i="1" l="1"/>
  <c r="AC35" i="1" s="1"/>
  <c r="Z35" i="1"/>
  <c r="Z36" i="1"/>
  <c r="Y36" i="1"/>
  <c r="AC36" i="1" s="1"/>
  <c r="Y40" i="1"/>
  <c r="Z40" i="1"/>
  <c r="Y32" i="1"/>
  <c r="Z32" i="1"/>
  <c r="Y26" i="1"/>
  <c r="Z26" i="1"/>
  <c r="Y20" i="1"/>
  <c r="Z20"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8" i="1"/>
  <c r="T19" i="1"/>
  <c r="Y28" i="1" l="1"/>
  <c r="Z28" i="1"/>
  <c r="Z29" i="1" s="1"/>
  <c r="Y38" i="1"/>
  <c r="Y29" i="1" l="1"/>
  <c r="Y37" i="1"/>
  <c r="Z38" i="1"/>
  <c r="X23" i="1"/>
  <c r="Y23" i="1" s="1"/>
  <c r="Z45" i="1" l="1"/>
  <c r="Y45" i="1"/>
  <c r="Y30" i="1"/>
  <c r="Z30" i="1"/>
  <c r="Y31" i="1" s="1"/>
  <c r="Y39" i="1"/>
  <c r="Z39" i="1"/>
  <c r="Z23" i="1"/>
  <c r="X24" i="1" s="1"/>
  <c r="Z24" i="1" s="1"/>
  <c r="X25" i="1" s="1"/>
  <c r="X14" i="1"/>
  <c r="Y12" i="1" s="1"/>
  <c r="Y46" i="1" l="1"/>
  <c r="Z46" i="1"/>
  <c r="Z31" i="1"/>
  <c r="Y24" i="1"/>
  <c r="Y25" i="1"/>
  <c r="Z25" i="1"/>
  <c r="Z12" i="1" l="1"/>
  <c r="X18" i="1" l="1"/>
  <c r="Y18" i="1" l="1"/>
  <c r="Z18" i="1"/>
  <c r="X19" i="1" s="1"/>
  <c r="Y19" i="1" l="1"/>
  <c r="Z19" i="1"/>
  <c r="K34" i="1" l="1"/>
  <c r="L32" i="1" s="1"/>
  <c r="K26" i="1"/>
  <c r="L26" i="1" s="1"/>
  <c r="K40" i="1"/>
  <c r="L40" i="1" s="1"/>
  <c r="K14"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40" i="1"/>
  <c r="X32" i="18"/>
  <c r="AD32" i="18"/>
  <c r="AJ8" i="18"/>
  <c r="L16" i="18"/>
  <c r="R32" i="18"/>
  <c r="AJ32" i="18"/>
  <c r="N40"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B32" i="1" l="1"/>
  <c r="AA32" i="1" s="1"/>
  <c r="AA12" i="1"/>
  <c r="AB20" i="1"/>
  <c r="AB26" i="1"/>
  <c r="AA40" i="1"/>
  <c r="AA26" i="1" l="1"/>
  <c r="AA20" i="1"/>
  <c r="J47" i="19" s="1"/>
  <c r="J40" i="19"/>
  <c r="V30" i="19"/>
  <c r="AH20" i="19"/>
  <c r="J30" i="19"/>
  <c r="V20" i="19"/>
  <c r="AH10" i="19"/>
  <c r="P10" i="19"/>
  <c r="AB50" i="19"/>
  <c r="J50" i="19"/>
  <c r="AB40" i="19"/>
  <c r="P30" i="19"/>
  <c r="V50" i="19"/>
  <c r="P50" i="19"/>
  <c r="AB10" i="19"/>
  <c r="AH30" i="19"/>
  <c r="AH40" i="19"/>
  <c r="J10" i="19"/>
  <c r="AB20" i="19"/>
  <c r="AH50" i="19"/>
  <c r="AC40" i="1"/>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J37" i="19"/>
  <c r="P2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J7" i="19" l="1"/>
  <c r="AH17" i="19"/>
  <c r="AH47" i="19"/>
  <c r="V7" i="19"/>
  <c r="J17" i="19"/>
  <c r="P7" i="19"/>
  <c r="AB17" i="19"/>
  <c r="AH37" i="19"/>
  <c r="V47" i="19"/>
  <c r="V37" i="19"/>
  <c r="P17" i="19"/>
  <c r="AB37" i="19"/>
  <c r="P47" i="19"/>
  <c r="AB47" i="19"/>
  <c r="AB7" i="19"/>
  <c r="AB27" i="19"/>
  <c r="W27" i="19"/>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3" i="1"/>
  <c r="AB37"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8" i="1"/>
  <c r="AB19" i="1"/>
  <c r="AA19"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30" i="1"/>
  <c r="AA30" i="1" s="1"/>
  <c r="AA29" i="1"/>
  <c r="AB31" i="1"/>
  <c r="AA31"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7" i="1"/>
  <c r="AB38" i="1"/>
  <c r="AA38" i="1" s="1"/>
  <c r="AB39" i="1"/>
  <c r="AA39"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B45"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A45" i="1" l="1"/>
  <c r="AB46" i="1"/>
  <c r="AA46" i="1" s="1"/>
  <c r="AG39" i="19"/>
  <c r="AG29" i="19"/>
  <c r="AM19" i="19"/>
  <c r="O39" i="19"/>
  <c r="AC39"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8"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7" i="1"/>
  <c r="M9" i="19"/>
  <c r="Y29" i="19"/>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<sst xmlns="http://schemas.openxmlformats.org/spreadsheetml/2006/main" count="477" uniqueCount="318">
  <si>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</si>
  <si>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</si>
  <si>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</si>
  <si>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</si>
  <si>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</si>
  <si>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</si>
  <si>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</si>
  <si>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</si>
  <si>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</si>
  <si>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</si>
  <si>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</si>
  <si>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</si>
  <si>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</si>
  <si>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</si>
  <si>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</si>
  <si>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</si>
  <si>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</si>
  <si>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</si>
  <si>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</si>
  <si>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</si>
  <si>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</si>
  <si>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</si>
  <si>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</si>
  <si>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</si>
  <si>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</si>
  <si>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</si>
  <si>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</si>
  <si>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</si>
  <si>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</si>
  <si>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</si>
  <si>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</si>
  <si>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</si>
  <si>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</si>
  <si>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</si>
  <si>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</si>
  <si>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</si>
  <si>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</si>
  <si>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</si>
  <si>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</si>
  <si>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</si>
  <si>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</si>
  <si>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</si>
  <si>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</si>
  <si>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</si>
  <si>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</si>
  <si>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</si>
  <si>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</si>
  <si>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</si>
  <si>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</si>
  <si>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</si>
  <si>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</si>
  <si>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</si>
  <si>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</si>
  <si>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</si>
  <si>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</si>
  <si>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</si>
  <si>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</si>
  <si>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</si>
  <si>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</si>
  <si>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</si>
  <si>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</si>
  <si>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</si>
  <si>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</si>
  <si>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</si>
  <si>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</si>
  <si>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</si>
  <si>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</si>
  <si>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</si>
  <si>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</si>
  <si>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</si>
  <si>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</si>
  <si>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</si>
  <si>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</si>
  <si>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</si>
  <si>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</si>
  <si>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</si>
  <si>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</si>
  <si>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</si>
  <si>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Servicios de la Educación Pública</t>
  </si>
  <si>
    <t>ALCANCE:</t>
  </si>
  <si>
    <t>Inicia con un análisis estratégico del sector educativo y culmina con la prestación del servicio educativo de calidad en las instituciones educativas del municipio de Bucaramanga</t>
  </si>
  <si>
    <t>OBJETIVOS ESTRATÉGICOS</t>
  </si>
  <si>
    <t>OBJETIVO DEL PROCESO</t>
  </si>
  <si>
    <t>PLANEACIÓN INSTITUCIONAL</t>
  </si>
  <si>
    <t>PUNTOS DE RIESGO EN LA CADENA DE VALOR</t>
  </si>
  <si>
    <t>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t>
  </si>
  <si>
    <t>•Plan de Inspección y vigilancia
•Proyección de Cupos 
•Plan de Alternancia
•Plan de Asistencia Técnica
•Cronograma de actividades</t>
  </si>
  <si>
    <t>• Planes, programas, y proyectos y seguimiento 
•Registro y seguimiento de información en las bases de datos
•Respuesta a requerimientos de PQRS.
•Publicaciones en el SECOP
•Liquidación de nómina y novedades</t>
  </si>
  <si>
    <t>MATRIZ DOFA</t>
  </si>
  <si>
    <t>DEBILIDADES</t>
  </si>
  <si>
    <t>AMENAZAS</t>
  </si>
  <si>
    <t>Cambios en la planeación  y gestión de los recursos por reducciones en el presupuesto debido a la emergencia sanitaria- Covid-19</t>
  </si>
  <si>
    <t>Emergencia sanitaria por el COVID-19</t>
  </si>
  <si>
    <t>Falta de compromiso  por parte algunos de los rectores de las instituciones educativas para el suministro de información actualizada, vigente y accesible en el Sistema Integrado de Matricula SIMAT.</t>
  </si>
  <si>
    <t>Disminución del recaudo de la entidad territorial y / o Recortes presupuestales del orden Nacional y  municipal</t>
  </si>
  <si>
    <t>Repuestas extemporáneas y/o que no cumplen los términos legales de algunos requerimientos de PQRS (GSC y SAC)</t>
  </si>
  <si>
    <t>Recepción de correspondencia por diferentes medios y duplicidad de las solicitudes</t>
  </si>
  <si>
    <t>Dificultades en la parametrización del Sistema Humano (plataforma tecnológica del MEN)</t>
  </si>
  <si>
    <t>Alteración del orden público</t>
  </si>
  <si>
    <t xml:space="preserve"> Demoras en la entrega de información para publicaciónes en el SECOP.</t>
  </si>
  <si>
    <t>Limitados recursos financieros para atender las necesidades de la población estudiantil</t>
  </si>
  <si>
    <t>FORTALEZAS</t>
  </si>
  <si>
    <t>OPORTUNIDADES</t>
  </si>
  <si>
    <t>Experiencia, responsabilidad y compromiso de los servidores públicos vinculados al proceso</t>
  </si>
  <si>
    <t>Buenas prácticas bajo lineamientos del Departamento Nacional de Planeación y Departamento Administrativo de la Función Pública.</t>
  </si>
  <si>
    <t>Conocimiento técnico del talento humano para la prestación del servicio educativo.</t>
  </si>
  <si>
    <t>Control y apoyo por parte de la Secretaría Jurídica.</t>
  </si>
  <si>
    <t>Sistema formal de gestión de calidad por procesos certificado según los referenciales del MEN</t>
  </si>
  <si>
    <t>Instituciones Educativas de Educación Superior con Calidad Educativa reconocidas a nivel nacional.</t>
  </si>
  <si>
    <t>Acompañamiento permanente en los temas de planeación y calidad con resultados en la misión de la SEB</t>
  </si>
  <si>
    <t>Capacitación en temas específicos, talleres de comunicación, coordinación armónica entre la Secretaria, alcaldía, Ministerio y Fiduprevisora.</t>
  </si>
  <si>
    <t>Plataformas tecnológicas que respaldan la ejecución y permiten trazabilidad de los procesos</t>
  </si>
  <si>
    <t>Buena posición en el ranking de ciudades prósperas de Colombia</t>
  </si>
  <si>
    <t xml:space="preserve"> Aprendizaje continuo en la elaboración de los diferentes procesos y procedimientos </t>
  </si>
  <si>
    <t>Avances en nuevas tecnologías digitales</t>
  </si>
  <si>
    <t xml:space="preserve">Primer puesto a nivel nacional en las pruebas externas (SABER) </t>
  </si>
  <si>
    <t>Beneficios del uso de plataforma digitales de contratación (Bolsa Mercantil de Colombia / Acuerdos Marco : Colombia Compra Eficiente)</t>
  </si>
  <si>
    <t>Nueva Normatividad del Ministerio de Hacienda y Crédito Público (Resolución No 1355 del 2020) que permite una mejor codificación y control de la información presupuestal.</t>
  </si>
  <si>
    <t xml:space="preserve">Convocatorias del MEN para el mejoramiento de las IE rurales. </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</si>
  <si>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</si>
  <si>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</si>
  <si>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</si>
  <si>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</si>
  <si>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</si>
  <si>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</si>
  <si>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</si>
  <si>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</si>
  <si>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</si>
  <si>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</si>
  <si>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</si>
  <si>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</si>
  <si>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</si>
  <si>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</si>
  <si>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</si>
  <si>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</si>
  <si>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</si>
  <si>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</si>
  <si>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</si>
  <si>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</si>
  <si>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</si>
  <si>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</si>
  <si>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</si>
  <si>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</si>
  <si>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</si>
  <si>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</si>
  <si>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</si>
  <si>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</si>
  <si>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</si>
  <si>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</si>
  <si>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</si>
  <si>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</si>
  <si>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</si>
  <si>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</si>
  <si>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</si>
  <si>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</si>
  <si>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</si>
  <si>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</si>
  <si>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Inadecuada caracterización de los estudiantes  en la plataforma SIMAT y disminución de los recursos  del Sistema General de Participaciones-SGP para cubrir  la prestación del Servicio Educativo</t>
  </si>
  <si>
    <t>Falta de compromiso  por parte algunos de los rectores de las instituciones educativas para el suministro de información actualizada, vigente y accesible en el Sistema Integrado de Matricula SIMAT</t>
  </si>
  <si>
    <t>Posibilidad de afectación económica y reputacional por la  inadecuada caracterización de los estudiantes  en la plataforma SIMAT y  disminución de los recursos  del Sistema General de Participaciones-SGP para cubrir  la prestación del Servicio Educativo debido a la falta de compromiso  por parte de algunos de los rectores de las instituciones educativas para el suministro de información actualizada, vigente y accesible en el Sistema Integrado de Matricula SIMAT</t>
  </si>
  <si>
    <t>Ejecucion y Administracion de procesos</t>
  </si>
  <si>
    <t xml:space="preserve">     El riesgo afecta la imagen de de la entidad con efecto publicitario sostenido a nivel de sector administrativo, nivel departamental o municipal</t>
  </si>
  <si>
    <t>El profesional especializado y  su equipo de Cobertura de la SEB verifica que la información suministrada en el SIMAT por las instituciones educativas sea la idónea a través de la validación de la información en el sistema.</t>
  </si>
  <si>
    <t>Preventivo</t>
  </si>
  <si>
    <t>Manual</t>
  </si>
  <si>
    <t>Documentado</t>
  </si>
  <si>
    <t>Continua</t>
  </si>
  <si>
    <t>Con Registro</t>
  </si>
  <si>
    <t>Reducir (mitigar)</t>
  </si>
  <si>
    <t xml:space="preserve">Realizar dos (2) Capacitaciones a los administradores de las bases de datos del SIMAT. </t>
  </si>
  <si>
    <t xml:space="preserve">Profesional especializado y  equipo de Cobertura </t>
  </si>
  <si>
    <t>Realizar dos (2) reportes de verificación de la calidad de la información del SIMAT.</t>
  </si>
  <si>
    <t>Realizar dos (2) comunicaciones a través de correo electrónico a las Instituciones Educativas de acuerdo a los hallazgos de los reportes de calidad.</t>
  </si>
  <si>
    <t xml:space="preserve">Posibles investigaciones y sanciones disciplinarias por entes de control </t>
  </si>
  <si>
    <t>Cumplimiento parcial de algunas  metas del PDM en razón a cambios constantes en la planeación y reducción de recursos generado por la   emergencia sanitaria- Covid-19</t>
  </si>
  <si>
    <t>Posibilidad de afectación económica y reputacional por posibles investigaciones y sanciones disciplinarias por entes de control debido  al cumplimiento parcial de algunas  metas del PDM en razón a cambios constantes en la planeación y reducción de recursos generado por la   emergencia sanitaria- Covid-19</t>
  </si>
  <si>
    <t>Ejecución y administración de procesos</t>
  </si>
  <si>
    <t>El  profesional especializado y su equipo de Programas y Proyectos  verifica el cumplimiento de las metas del Plan de Desarrollo mediante el seguimiento al Plan de Acción dando a conocer  las metas de  bajo y mediano cumplimiento en el comité directivo a los responsables de su ejecución.</t>
  </si>
  <si>
    <t>Detectivo</t>
  </si>
  <si>
    <t>Realizar dos (2) seguimientos al cumplimiento de las metas del PDM mediante el Plan de Acción e informar en el comité directivo de la Secretaría aquellas que están en mediano y bajo cumplimiento.</t>
  </si>
  <si>
    <t xml:space="preserve">Profesional especializado y  equipo de Programas y Proyectos </t>
  </si>
  <si>
    <t xml:space="preserve">30/07/2021
</t>
  </si>
  <si>
    <t>Notificaciones y sanciones  de entes de control y otras instancias.</t>
  </si>
  <si>
    <t xml:space="preserve">Repuestas extemporáneas y/o que no cumplen los términos legales de algunos requerimientos de PQRS (GSC y SAC) </t>
  </si>
  <si>
    <t>Posibilidad de afectación económica y reputacional por notificaciones y sanciones de entes de control y otras instancias, debido a repuestas extemporáneas y/o que no cumplen los términos legales de algunos requerimientos de PQRS (GSC y SAC)</t>
  </si>
  <si>
    <t xml:space="preserve">     El riesgo afecta la imagen de la entidad con algunos usuarios de relevancia frente al logro de los objetivos</t>
  </si>
  <si>
    <t>El profesional universitario de Atención al Ciudadano verifica los requerimientos de PQRS (GSC y SAC) que están por vencer de la SEB a través de seguimientos.</t>
  </si>
  <si>
    <t>Emitir una circular a los responsables de dar respuesta a las PQRS reiterando el cumplimiento a los lineamientos establecidos.</t>
  </si>
  <si>
    <t>Profesional Universitario Atención al Ciudadano</t>
  </si>
  <si>
    <t>Reputacional</t>
  </si>
  <si>
    <t xml:space="preserve"> Hallazgos de entes de control</t>
  </si>
  <si>
    <t xml:space="preserve"> Publicaciones extemporáneas en el SECOP por demoras en la entrega de información. </t>
  </si>
  <si>
    <t xml:space="preserve"> Posibilidad de afectación reputacional por hallazgos de entes de control debido a publicaciones extemporáneas en el SECOP por demoras en la entrega de información.</t>
  </si>
  <si>
    <t xml:space="preserve">Realizar una (1) capacitación a los supervisores sobre la importancia de entregar la información de manera oportuna para la publicación en el SECOP </t>
  </si>
  <si>
    <t>Asesor de Despacho y Equipo de Contratación</t>
  </si>
  <si>
    <t>Realizar una (1) circular para resaltar la importancia de la necesidad de remitir la información de manera oportuna a la oficina de contratación.</t>
  </si>
  <si>
    <t xml:space="preserve">
30/07/2021</t>
  </si>
  <si>
    <t>Realizar un (1) seguimiento trimestral aleatorio  a las publicaciones de los contratos de la SEB.</t>
  </si>
  <si>
    <t>Económico</t>
  </si>
  <si>
    <t xml:space="preserve">Errores en la liquidación de nómina y novedades que genera pagos por mayor valor. </t>
  </si>
  <si>
    <t xml:space="preserve">Dificultades en la parametrización del Sistema Humano (plataforma tecnológica del MEN) </t>
  </si>
  <si>
    <t xml:space="preserve">Posibilidad de afectación económica por errores en la liquidación de nómina y novedades  que genera pagos por mayor valor  debido a dificultades en la parametrización del Sistema Humano (plataforma tecnológica del MEN) </t>
  </si>
  <si>
    <t xml:space="preserve">     Entre 50 y 100 SMLMV </t>
  </si>
  <si>
    <t>El profesional de Talento Humano revisa la parametrización una vez se ingresa el calendario escolar de la vigencia y se trabaja con Soporte Lógico la incidencia y se revisa el concepto de salario de vacaciones de cada uno de los docentes retirados verificando que se liquide los días proporcionales a la fecha del retiro.</t>
  </si>
  <si>
    <t>Realizar  las actas mensuales de revisión de prenómina y nómina.</t>
  </si>
  <si>
    <t xml:space="preserve">Líder de Talento Humano y Equipo de nómina </t>
  </si>
  <si>
    <t xml:space="preserve"> El lider de Talento Humano junto con el equipo de nómina verifica la liquidación de nómina y novedades e identifica los  mayores valores pagados a los docentes a través del Sistema Humano (plataforma tecnológica del MEN) dejando constancia en las actas de revisión de las  prenómina y  nómina.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</si>
  <si>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</si>
  <si>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</si>
  <si>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</si>
  <si>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</si>
  <si>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</si>
  <si>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</si>
  <si>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</si>
  <si>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</si>
  <si>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</si>
  <si>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</si>
  <si>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</si>
  <si>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</si>
  <si>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</si>
  <si>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</si>
  <si>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</si>
  <si>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</si>
  <si>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</si>
  <si>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</si>
  <si>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</si>
  <si>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</si>
  <si>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</si>
  <si>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</si>
  <si>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</si>
  <si>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</si>
  <si>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</si>
  <si>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</si>
  <si>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</si>
  <si>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</si>
  <si>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</si>
  <si>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</si>
  <si>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</si>
  <si>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</si>
  <si>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</si>
  <si>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</si>
  <si>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</si>
  <si>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</si>
  <si>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</si>
  <si>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</si>
  <si>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</si>
  <si>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</si>
  <si>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</si>
  <si>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</si>
  <si>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</si>
  <si>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</si>
  <si>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</si>
  <si>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</si>
  <si>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</si>
  <si>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</si>
  <si>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</si>
  <si>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</si>
  <si>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</si>
  <si>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</si>
  <si>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</si>
  <si>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</si>
  <si>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</si>
  <si>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</si>
  <si>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</si>
  <si>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</si>
  <si>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</si>
  <si>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</si>
  <si>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</si>
  <si>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</si>
  <si>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</si>
  <si>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</si>
  <si>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</si>
  <si>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</si>
  <si>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</si>
  <si>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</si>
  <si>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</si>
  <si>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</si>
  <si>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</si>
  <si>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</si>
  <si>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</si>
  <si>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</si>
  <si>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</si>
  <si>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</si>
  <si>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</si>
  <si>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</si>
  <si>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</si>
  <si>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</si>
  <si>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</si>
  <si>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</si>
  <si>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</si>
  <si>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</si>
  <si>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</si>
  <si>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</si>
  <si>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</si>
  <si>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</si>
  <si>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</si>
  <si>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</si>
  <si>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</si>
  <si>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</si>
  <si>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</si>
  <si>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</si>
  <si>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</si>
  <si>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</si>
  <si>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</si>
  <si>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</si>
  <si>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</si>
  <si>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</si>
  <si>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</si>
  <si>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</si>
  <si>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</si>
  <si>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</si>
  <si>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</si>
  <si>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</si>
  <si>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</si>
  <si>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</si>
  <si>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El asesor de despacho y los profesionales  encargados del área de Contratación verifican las publicaciones de los contratos de la Secretaría de Educación en el SECOP a traves de seguimientos trimestrales de muestras representivas.</t>
  </si>
  <si>
    <t>Realizar un (1) informe aleatorio de la verificación de la liquidación del concepto de salario de vacaciones de docentes retirados verificando que se liquide los días proporcionales a la fecha de retiro.</t>
  </si>
  <si>
    <t>Realizar un (1) acto administrativo de cobro de mayores valores pagados a los docentes que se identifiquen en el informe aleatorio en caso de que aplique.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</si>
</sst>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2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protection locked="0"/>
    </xf>
    <xf numFmtId="9" fontId="1" fillId="0" borderId="4" xfId="0" applyNumberFormat="1" applyFont="1" applyBorder="1" applyAlignment="1" applyProtection="1">
      <alignment horizontal="center" vertical="center"/>
      <protection hidden="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5" xfId="0" applyFont="1" applyBorder="1" applyAlignment="1" applyProtection="1">
      <alignment vertical="center"/>
      <protection hidden="1"/>
    </xf>
    <xf numFmtId="0" fontId="58" fillId="0" borderId="8" xfId="0" applyFont="1" applyBorder="1" applyAlignment="1" applyProtection="1">
      <alignment vertical="center" textRotation="90" wrapText="1"/>
      <protection hidden="1"/>
    </xf>
    <xf numFmtId="0" fontId="58" fillId="0" borderId="5" xfId="0" applyFont="1" applyBorder="1" applyAlignment="1" applyProtection="1">
      <alignment vertical="center" textRotation="90"/>
      <protection hidden="1"/>
    </xf>
    <xf numFmtId="0" fontId="1" fillId="0" borderId="2" xfId="0" applyFont="1" applyBorder="1" applyAlignment="1" applyProtection="1">
      <alignment horizontal="left" vertical="center" wrapText="1"/>
      <protection hidden="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vertical="center" wrapText="1"/>
    </xf>
    <xf numFmtId="0" fontId="66" fillId="3" borderId="33"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108" xfId="0" applyFont="1" applyBorder="1" applyAlignment="1">
      <alignment horizontal="left" vertical="center" wrapText="1"/>
    </xf>
    <xf numFmtId="0" fontId="1" fillId="0" borderId="79" xfId="0" applyFont="1" applyBorder="1" applyAlignment="1">
      <alignment horizontal="left" vertical="center" wrapText="1"/>
    </xf>
    <xf numFmtId="0" fontId="1" fillId="0" borderId="109"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66" fillId="0" borderId="108" xfId="0" applyFont="1" applyBorder="1" applyAlignment="1">
      <alignment horizontal="left" vertical="center" wrapText="1"/>
    </xf>
    <xf numFmtId="0" fontId="66" fillId="0" borderId="79" xfId="0" applyFont="1" applyBorder="1" applyAlignment="1">
      <alignment horizontal="left" vertical="center" wrapText="1"/>
    </xf>
    <xf numFmtId="0" fontId="66" fillId="0" borderId="109" xfId="0" applyFont="1" applyBorder="1" applyAlignment="1">
      <alignment horizontal="left" vertical="center" wrapText="1"/>
    </xf>
    <xf numFmtId="0" fontId="66" fillId="0" borderId="37"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3"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4" fillId="2" borderId="2" xfId="0" applyFont="1" applyFill="1" applyBorder="1" applyAlignment="1">
      <alignment horizontal="center" vertical="center" wrapText="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45" fillId="22" borderId="114" xfId="0" applyFont="1" applyFill="1" applyBorder="1" applyAlignment="1"/>
    <xf numFmtId="0" fontId="45" fillId="22" borderId="115" xfId="0" applyFont="1" applyFill="1" applyBorder="1" applyAlignment="1"/>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1" fillId="3" borderId="0" xfId="0" applyFont="1" applyFill="1" applyAlignment="1">
      <alignment horizontal="left"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6" fillId="0" borderId="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58" fillId="0" borderId="4" xfId="0" applyFont="1" applyBorder="1" applyAlignment="1" applyProtection="1">
      <alignment horizontal="center" vertical="center" textRotation="90" wrapText="1"/>
      <protection hidden="1"/>
    </xf>
    <xf numFmtId="0" fontId="58" fillId="0" borderId="8" xfId="0" applyFont="1" applyBorder="1" applyAlignment="1" applyProtection="1">
      <alignment horizontal="center" vertical="center" textRotation="90" wrapText="1"/>
      <protection hidden="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2" xfId="0" applyFont="1" applyBorder="1" applyAlignment="1" applyProtection="1">
      <alignment horizontal="justify" vertical="center" wrapText="1"/>
      <protection hidden="1"/>
    </xf>
    <xf numFmtId="0" fontId="1" fillId="0" borderId="4" xfId="0" applyFont="1" applyBorder="1" applyAlignment="1" applyProtection="1">
      <alignment horizontal="justify" vertical="center" wrapText="1"/>
      <protection hidden="1"/>
    </xf>
    <xf numFmtId="0" fontId="1" fillId="0" borderId="8" xfId="0" applyFont="1" applyBorder="1" applyAlignment="1" applyProtection="1">
      <alignment horizontal="justify" vertical="center" wrapText="1"/>
      <protection hidden="1"/>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5" xfId="0"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4" fillId="0" borderId="5"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protection hidden="1"/>
    </xf>
    <xf numFmtId="164" fontId="1" fillId="0" borderId="4" xfId="1" applyNumberFormat="1" applyFont="1" applyBorder="1" applyAlignment="1">
      <alignment horizontal="center" vertical="center"/>
    </xf>
    <xf numFmtId="164" fontId="1" fillId="0" borderId="5" xfId="1" applyNumberFormat="1" applyFont="1"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8" dataDxfId="247">
  <autoFilter ref="B209:C219" xr:uid="{00000000-0009-0000-0100-000001000000}"/>
  <tableColumns count="2">
    <tableColumn id="1" xr3:uid="{00000000-0010-0000-0000-000001000000}" name="Criterios" dataDxfId="246"/>
    <tableColumn id="2" xr3:uid="{00000000-0010-0000-0000-000002000000}" name="Subcriterios" dataDxfId="24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2" t="s">
        <v>0</v>
      </c>
      <c r="C2" s="193"/>
      <c r="D2" s="193"/>
      <c r="E2" s="193"/>
      <c r="F2" s="193"/>
      <c r="G2" s="193"/>
      <c r="H2" s="194"/>
    </row>
    <row r="3" spans="1:8" x14ac:dyDescent="0.25">
      <c r="B3" s="115"/>
      <c r="C3" s="116"/>
      <c r="D3" s="116"/>
      <c r="E3" s="116"/>
      <c r="F3" s="116"/>
      <c r="G3" s="116"/>
      <c r="H3" s="117"/>
    </row>
    <row r="4" spans="1:8" ht="63" customHeight="1" x14ac:dyDescent="0.25">
      <c r="B4" s="195" t="s">
        <v>1</v>
      </c>
      <c r="C4" s="196"/>
      <c r="D4" s="196"/>
      <c r="E4" s="196"/>
      <c r="F4" s="196"/>
      <c r="G4" s="196"/>
      <c r="H4" s="197"/>
    </row>
    <row r="5" spans="1:8" ht="63" customHeight="1" x14ac:dyDescent="0.25">
      <c r="B5" s="198"/>
      <c r="C5" s="199"/>
      <c r="D5" s="199"/>
      <c r="E5" s="199"/>
      <c r="F5" s="199"/>
      <c r="G5" s="199"/>
      <c r="H5" s="200"/>
    </row>
    <row r="6" spans="1:8" ht="16.5" x14ac:dyDescent="0.25">
      <c r="A6" s="118"/>
      <c r="B6" s="201" t="s">
        <v>2</v>
      </c>
      <c r="C6" s="202"/>
      <c r="D6" s="202"/>
      <c r="E6" s="202"/>
      <c r="F6" s="202"/>
      <c r="G6" s="202"/>
      <c r="H6" s="203"/>
    </row>
    <row r="7" spans="1:8" ht="95.25" customHeight="1" x14ac:dyDescent="0.25">
      <c r="A7" s="118"/>
      <c r="B7" s="204" t="s">
        <v>3</v>
      </c>
      <c r="C7" s="204"/>
      <c r="D7" s="204"/>
      <c r="E7" s="204"/>
      <c r="F7" s="204"/>
      <c r="G7" s="204"/>
      <c r="H7" s="205"/>
    </row>
    <row r="8" spans="1:8" ht="16.5" x14ac:dyDescent="0.25">
      <c r="A8" s="118"/>
      <c r="B8" s="119"/>
      <c r="C8" s="120"/>
      <c r="D8" s="120"/>
      <c r="E8" s="120"/>
      <c r="F8" s="120"/>
      <c r="G8" s="120"/>
      <c r="H8" s="121"/>
    </row>
    <row r="9" spans="1:8" ht="16.5" customHeight="1" x14ac:dyDescent="0.25">
      <c r="A9" s="118"/>
      <c r="B9" s="206" t="s">
        <v>4</v>
      </c>
      <c r="C9" s="206"/>
      <c r="D9" s="206"/>
      <c r="E9" s="206"/>
      <c r="F9" s="206"/>
      <c r="G9" s="206"/>
      <c r="H9" s="207"/>
    </row>
    <row r="10" spans="1:8" ht="16.5" customHeight="1" x14ac:dyDescent="0.25">
      <c r="A10" s="118"/>
      <c r="B10" s="206"/>
      <c r="C10" s="206"/>
      <c r="D10" s="206"/>
      <c r="E10" s="206"/>
      <c r="F10" s="206"/>
      <c r="G10" s="206"/>
      <c r="H10" s="207"/>
    </row>
    <row r="11" spans="1:8" ht="11.65" customHeight="1" x14ac:dyDescent="0.25">
      <c r="A11" s="118"/>
      <c r="B11" s="206"/>
      <c r="C11" s="206"/>
      <c r="D11" s="206"/>
      <c r="E11" s="206"/>
      <c r="F11" s="206"/>
      <c r="G11" s="206"/>
      <c r="H11" s="207"/>
    </row>
    <row r="12" spans="1:8" ht="11.65" customHeight="1" thickBot="1" x14ac:dyDescent="0.3">
      <c r="A12" s="118"/>
      <c r="B12" s="172"/>
      <c r="C12" s="172"/>
      <c r="D12" s="172"/>
      <c r="E12" s="172"/>
      <c r="F12" s="172"/>
      <c r="G12" s="172"/>
      <c r="H12" s="173"/>
    </row>
    <row r="13" spans="1:8" ht="15.4" customHeight="1" thickTop="1" x14ac:dyDescent="0.25">
      <c r="A13" s="118"/>
      <c r="B13" s="172"/>
      <c r="C13" s="188" t="s">
        <v>5</v>
      </c>
      <c r="D13" s="189"/>
      <c r="E13" s="190" t="s">
        <v>6</v>
      </c>
      <c r="F13" s="191"/>
      <c r="G13" s="172"/>
      <c r="H13" s="173"/>
    </row>
    <row r="14" spans="1:8" ht="11.65" customHeight="1" x14ac:dyDescent="0.25">
      <c r="A14" s="118"/>
      <c r="B14" s="172"/>
      <c r="C14" s="208" t="s">
        <v>7</v>
      </c>
      <c r="D14" s="209"/>
      <c r="E14" s="210" t="s">
        <v>8</v>
      </c>
      <c r="F14" s="211"/>
      <c r="G14" s="172"/>
      <c r="H14" s="173"/>
    </row>
    <row r="15" spans="1:8" ht="11.65" customHeight="1" x14ac:dyDescent="0.25">
      <c r="A15" s="118"/>
      <c r="B15" s="172"/>
      <c r="C15" s="208" t="s">
        <v>9</v>
      </c>
      <c r="D15" s="209"/>
      <c r="E15" s="210" t="s">
        <v>10</v>
      </c>
      <c r="F15" s="211"/>
      <c r="G15" s="172"/>
      <c r="H15" s="173"/>
    </row>
    <row r="16" spans="1:8" ht="11.65" customHeight="1" x14ac:dyDescent="0.25">
      <c r="A16" s="118"/>
      <c r="B16" s="172"/>
      <c r="C16" s="208" t="s">
        <v>11</v>
      </c>
      <c r="D16" s="209"/>
      <c r="E16" s="210" t="s">
        <v>12</v>
      </c>
      <c r="F16" s="211"/>
      <c r="G16" s="172"/>
      <c r="H16" s="173"/>
    </row>
    <row r="17" spans="1:8" ht="13.5" customHeight="1" x14ac:dyDescent="0.25">
      <c r="A17" s="118"/>
      <c r="B17" s="172"/>
      <c r="C17" s="208" t="s">
        <v>13</v>
      </c>
      <c r="D17" s="209"/>
      <c r="E17" s="210" t="s">
        <v>14</v>
      </c>
      <c r="F17" s="211"/>
      <c r="G17" s="172"/>
      <c r="H17" s="122"/>
    </row>
    <row r="18" spans="1:8" ht="12.4" customHeight="1" x14ac:dyDescent="0.25">
      <c r="A18" s="118"/>
      <c r="B18" s="172"/>
      <c r="C18" s="208" t="s">
        <v>15</v>
      </c>
      <c r="D18" s="209"/>
      <c r="E18" s="215" t="s">
        <v>16</v>
      </c>
      <c r="F18" s="211"/>
      <c r="G18" s="172"/>
      <c r="H18" s="173"/>
    </row>
    <row r="19" spans="1:8" ht="24" customHeight="1" thickBot="1" x14ac:dyDescent="0.3">
      <c r="A19" s="118"/>
      <c r="B19" s="172"/>
      <c r="C19" s="216" t="s">
        <v>17</v>
      </c>
      <c r="D19" s="217"/>
      <c r="E19" s="218" t="s">
        <v>18</v>
      </c>
      <c r="F19" s="219"/>
      <c r="G19" s="172"/>
      <c r="H19" s="173"/>
    </row>
    <row r="20" spans="1:8" ht="11.65" customHeight="1" thickTop="1" x14ac:dyDescent="0.25">
      <c r="A20" s="118"/>
      <c r="B20" s="172"/>
      <c r="C20" s="123"/>
      <c r="D20" s="123"/>
      <c r="E20" s="123"/>
      <c r="F20" s="123"/>
      <c r="G20" s="172"/>
      <c r="H20" s="173"/>
    </row>
    <row r="21" spans="1:8" ht="27.4" customHeight="1" thickBot="1" x14ac:dyDescent="0.3">
      <c r="A21" s="118"/>
      <c r="B21" s="220" t="s">
        <v>19</v>
      </c>
      <c r="C21" s="221"/>
      <c r="D21" s="221"/>
      <c r="E21" s="221"/>
      <c r="F21" s="221"/>
      <c r="G21" s="221"/>
      <c r="H21" s="222"/>
    </row>
    <row r="22" spans="1:8" ht="15.75" thickTop="1" x14ac:dyDescent="0.25">
      <c r="A22" s="118"/>
      <c r="B22" s="124"/>
      <c r="C22" s="223" t="s">
        <v>5</v>
      </c>
      <c r="D22" s="189"/>
      <c r="E22" s="190" t="s">
        <v>6</v>
      </c>
      <c r="F22" s="191"/>
      <c r="G22" s="123"/>
      <c r="H22" s="125"/>
    </row>
    <row r="23" spans="1:8" ht="13.5" customHeight="1" x14ac:dyDescent="0.25">
      <c r="A23" s="118"/>
      <c r="B23" s="126"/>
      <c r="C23" s="224" t="s">
        <v>7</v>
      </c>
      <c r="D23" s="225"/>
      <c r="E23" s="226" t="s">
        <v>8</v>
      </c>
      <c r="F23" s="227"/>
      <c r="G23" s="127"/>
      <c r="H23" s="128"/>
    </row>
    <row r="24" spans="1:8" ht="13.5" customHeight="1" x14ac:dyDescent="0.25">
      <c r="A24" s="118"/>
      <c r="B24" s="126"/>
      <c r="C24" s="212" t="s">
        <v>20</v>
      </c>
      <c r="D24" s="213"/>
      <c r="E24" s="214" t="s">
        <v>14</v>
      </c>
      <c r="F24" s="211"/>
      <c r="G24" s="127"/>
      <c r="H24" s="128"/>
    </row>
    <row r="25" spans="1:8" ht="13.5" customHeight="1" x14ac:dyDescent="0.25">
      <c r="A25" s="118"/>
      <c r="B25" s="126"/>
      <c r="C25" s="212" t="s">
        <v>9</v>
      </c>
      <c r="D25" s="213"/>
      <c r="E25" s="214" t="s">
        <v>10</v>
      </c>
      <c r="F25" s="211"/>
      <c r="G25" s="127"/>
      <c r="H25" s="128"/>
    </row>
    <row r="26" spans="1:8" ht="22.9" customHeight="1" x14ac:dyDescent="0.25">
      <c r="A26" s="118"/>
      <c r="B26" s="126"/>
      <c r="C26" s="212" t="s">
        <v>21</v>
      </c>
      <c r="D26" s="213"/>
      <c r="E26" s="228" t="s">
        <v>22</v>
      </c>
      <c r="F26" s="229"/>
      <c r="G26" s="127"/>
      <c r="H26" s="128"/>
    </row>
    <row r="27" spans="1:8" ht="69.75" customHeight="1" x14ac:dyDescent="0.25">
      <c r="A27" s="118"/>
      <c r="B27" s="126"/>
      <c r="C27" s="230" t="s">
        <v>23</v>
      </c>
      <c r="D27" s="231"/>
      <c r="E27" s="232" t="s">
        <v>24</v>
      </c>
      <c r="F27" s="233"/>
      <c r="G27" s="127"/>
      <c r="H27" s="129"/>
    </row>
    <row r="28" spans="1:8" ht="34.5" customHeight="1" x14ac:dyDescent="0.25">
      <c r="B28" s="130"/>
      <c r="C28" s="234" t="s">
        <v>25</v>
      </c>
      <c r="D28" s="231"/>
      <c r="E28" s="232" t="s">
        <v>26</v>
      </c>
      <c r="F28" s="233"/>
      <c r="G28" s="127"/>
      <c r="H28" s="129"/>
    </row>
    <row r="29" spans="1:8" ht="27.75" customHeight="1" x14ac:dyDescent="0.25">
      <c r="B29" s="130"/>
      <c r="C29" s="234" t="s">
        <v>27</v>
      </c>
      <c r="D29" s="231"/>
      <c r="E29" s="232" t="s">
        <v>28</v>
      </c>
      <c r="F29" s="233"/>
      <c r="G29" s="127"/>
      <c r="H29" s="129"/>
    </row>
    <row r="30" spans="1:8" ht="28.5" customHeight="1" x14ac:dyDescent="0.25">
      <c r="B30" s="130"/>
      <c r="C30" s="234" t="s">
        <v>29</v>
      </c>
      <c r="D30" s="231"/>
      <c r="E30" s="232" t="s">
        <v>30</v>
      </c>
      <c r="F30" s="233"/>
      <c r="G30" s="127"/>
      <c r="H30" s="129"/>
    </row>
    <row r="31" spans="1:8" ht="72.75" customHeight="1" x14ac:dyDescent="0.25">
      <c r="B31" s="130"/>
      <c r="C31" s="234" t="s">
        <v>31</v>
      </c>
      <c r="D31" s="231"/>
      <c r="E31" s="232" t="s">
        <v>32</v>
      </c>
      <c r="F31" s="233"/>
      <c r="G31" s="127"/>
      <c r="H31" s="129"/>
    </row>
    <row r="32" spans="1:8" ht="64.5" customHeight="1" x14ac:dyDescent="0.25">
      <c r="B32" s="130"/>
      <c r="C32" s="234" t="s">
        <v>33</v>
      </c>
      <c r="D32" s="231"/>
      <c r="E32" s="232" t="s">
        <v>34</v>
      </c>
      <c r="F32" s="233"/>
      <c r="G32" s="127"/>
      <c r="H32" s="129"/>
    </row>
    <row r="33" spans="2:8" ht="71.25" customHeight="1" x14ac:dyDescent="0.25">
      <c r="B33" s="130"/>
      <c r="C33" s="235" t="s">
        <v>35</v>
      </c>
      <c r="D33" s="230"/>
      <c r="E33" s="232" t="s">
        <v>36</v>
      </c>
      <c r="F33" s="233"/>
      <c r="G33" s="127"/>
      <c r="H33" s="129"/>
    </row>
    <row r="34" spans="2:8" ht="55.5" customHeight="1" x14ac:dyDescent="0.25">
      <c r="B34" s="130"/>
      <c r="C34" s="235" t="s">
        <v>37</v>
      </c>
      <c r="D34" s="230"/>
      <c r="E34" s="232" t="s">
        <v>38</v>
      </c>
      <c r="F34" s="233"/>
      <c r="G34" s="127"/>
      <c r="H34" s="129"/>
    </row>
    <row r="35" spans="2:8" ht="42" customHeight="1" x14ac:dyDescent="0.25">
      <c r="B35" s="130"/>
      <c r="C35" s="235" t="s">
        <v>39</v>
      </c>
      <c r="D35" s="230"/>
      <c r="E35" s="232" t="s">
        <v>40</v>
      </c>
      <c r="F35" s="233"/>
      <c r="G35" s="127"/>
      <c r="H35" s="129"/>
    </row>
    <row r="36" spans="2:8" ht="59.25" customHeight="1" x14ac:dyDescent="0.25">
      <c r="B36" s="130"/>
      <c r="C36" s="235" t="s">
        <v>41</v>
      </c>
      <c r="D36" s="230"/>
      <c r="E36" s="232" t="s">
        <v>42</v>
      </c>
      <c r="F36" s="233"/>
      <c r="G36" s="127"/>
      <c r="H36" s="129"/>
    </row>
    <row r="37" spans="2:8" ht="23.25" customHeight="1" x14ac:dyDescent="0.25">
      <c r="B37" s="130"/>
      <c r="C37" s="235" t="s">
        <v>43</v>
      </c>
      <c r="D37" s="230"/>
      <c r="E37" s="232" t="s">
        <v>44</v>
      </c>
      <c r="F37" s="233"/>
      <c r="G37" s="127"/>
      <c r="H37" s="129"/>
    </row>
    <row r="38" spans="2:8" ht="30.75" customHeight="1" x14ac:dyDescent="0.25">
      <c r="B38" s="130"/>
      <c r="C38" s="235" t="s">
        <v>45</v>
      </c>
      <c r="D38" s="230"/>
      <c r="E38" s="232" t="s">
        <v>46</v>
      </c>
      <c r="F38" s="233"/>
      <c r="G38" s="127"/>
      <c r="H38" s="129"/>
    </row>
    <row r="39" spans="2:8" ht="35.25" customHeight="1" x14ac:dyDescent="0.25">
      <c r="B39" s="130"/>
      <c r="C39" s="235" t="s">
        <v>45</v>
      </c>
      <c r="D39" s="230"/>
      <c r="E39" s="232" t="s">
        <v>46</v>
      </c>
      <c r="F39" s="233"/>
      <c r="G39" s="127"/>
      <c r="H39" s="129"/>
    </row>
    <row r="40" spans="2:8" ht="33" customHeight="1" x14ac:dyDescent="0.25">
      <c r="B40" s="130"/>
      <c r="C40" s="235" t="s">
        <v>47</v>
      </c>
      <c r="D40" s="230"/>
      <c r="E40" s="232" t="s">
        <v>48</v>
      </c>
      <c r="F40" s="233"/>
      <c r="G40" s="127"/>
      <c r="H40" s="129"/>
    </row>
    <row r="41" spans="2:8" ht="30" customHeight="1" x14ac:dyDescent="0.25">
      <c r="B41" s="130"/>
      <c r="C41" s="235" t="s">
        <v>49</v>
      </c>
      <c r="D41" s="230"/>
      <c r="E41" s="232" t="s">
        <v>50</v>
      </c>
      <c r="F41" s="233"/>
      <c r="G41" s="127"/>
      <c r="H41" s="129"/>
    </row>
    <row r="42" spans="2:8" ht="35.25" customHeight="1" x14ac:dyDescent="0.25">
      <c r="B42" s="130"/>
      <c r="C42" s="235" t="s">
        <v>51</v>
      </c>
      <c r="D42" s="230"/>
      <c r="E42" s="232" t="s">
        <v>52</v>
      </c>
      <c r="F42" s="233"/>
      <c r="G42" s="127"/>
      <c r="H42" s="129"/>
    </row>
    <row r="43" spans="2:8" ht="31.5" customHeight="1" x14ac:dyDescent="0.25">
      <c r="B43" s="130"/>
      <c r="C43" s="235" t="s">
        <v>53</v>
      </c>
      <c r="D43" s="230"/>
      <c r="E43" s="232" t="s">
        <v>54</v>
      </c>
      <c r="F43" s="233"/>
      <c r="G43" s="127"/>
      <c r="H43" s="129"/>
    </row>
    <row r="44" spans="2:8" ht="35.25" customHeight="1" x14ac:dyDescent="0.25">
      <c r="B44" s="130"/>
      <c r="C44" s="235" t="s">
        <v>55</v>
      </c>
      <c r="D44" s="230"/>
      <c r="E44" s="232" t="s">
        <v>56</v>
      </c>
      <c r="F44" s="233"/>
      <c r="G44" s="127"/>
      <c r="H44" s="129"/>
    </row>
    <row r="45" spans="2:8" ht="59.25" customHeight="1" x14ac:dyDescent="0.25">
      <c r="B45" s="130"/>
      <c r="C45" s="235" t="s">
        <v>57</v>
      </c>
      <c r="D45" s="230"/>
      <c r="E45" s="232" t="s">
        <v>58</v>
      </c>
      <c r="F45" s="233"/>
      <c r="G45" s="127"/>
      <c r="H45" s="129"/>
    </row>
    <row r="46" spans="2:8" ht="59.25" customHeight="1" x14ac:dyDescent="0.25">
      <c r="B46" s="130"/>
      <c r="C46" s="235" t="s">
        <v>59</v>
      </c>
      <c r="D46" s="230"/>
      <c r="E46" s="232" t="s">
        <v>60</v>
      </c>
      <c r="F46" s="233"/>
      <c r="G46" s="127"/>
      <c r="H46" s="129"/>
    </row>
    <row r="47" spans="2:8" ht="82.5" customHeight="1" x14ac:dyDescent="0.25">
      <c r="B47" s="130"/>
      <c r="C47" s="235" t="s">
        <v>61</v>
      </c>
      <c r="D47" s="230"/>
      <c r="E47" s="232" t="s">
        <v>62</v>
      </c>
      <c r="F47" s="233"/>
      <c r="G47" s="127"/>
      <c r="H47" s="129"/>
    </row>
    <row r="48" spans="2:8" ht="46.5" customHeight="1" thickBot="1" x14ac:dyDescent="0.3">
      <c r="B48" s="130"/>
      <c r="C48" s="236"/>
      <c r="D48" s="237"/>
      <c r="E48" s="238"/>
      <c r="F48" s="239"/>
      <c r="G48" s="127"/>
      <c r="H48" s="129"/>
    </row>
    <row r="49" spans="2:8" ht="6.75" customHeight="1" thickTop="1" x14ac:dyDescent="0.25">
      <c r="B49" s="130"/>
      <c r="C49" s="131"/>
      <c r="D49" s="131"/>
      <c r="E49" s="132"/>
      <c r="F49" s="132"/>
      <c r="G49" s="127"/>
      <c r="H49" s="129"/>
    </row>
    <row r="50" spans="2:8" x14ac:dyDescent="0.25">
      <c r="B50" s="130"/>
      <c r="C50" s="133"/>
      <c r="D50" s="133"/>
      <c r="E50" s="133"/>
      <c r="F50" s="133"/>
      <c r="G50" s="127"/>
      <c r="H50" s="129"/>
    </row>
    <row r="51" spans="2:8" ht="21" customHeight="1" x14ac:dyDescent="0.25">
      <c r="B51" s="134" t="s">
        <v>63</v>
      </c>
      <c r="C51" s="133"/>
      <c r="D51" s="133"/>
      <c r="E51" s="133"/>
      <c r="F51" s="133"/>
      <c r="G51" s="133"/>
      <c r="H51" s="135"/>
    </row>
    <row r="52" spans="2:8" ht="20.25" customHeight="1" x14ac:dyDescent="0.25">
      <c r="B52" s="134" t="s">
        <v>64</v>
      </c>
      <c r="C52" s="133"/>
      <c r="D52" s="133"/>
      <c r="E52" s="133"/>
      <c r="F52" s="133"/>
      <c r="G52" s="133"/>
      <c r="H52" s="135"/>
    </row>
    <row r="53" spans="2:8" ht="20.25" customHeight="1" x14ac:dyDescent="0.25">
      <c r="B53" s="134" t="s">
        <v>65</v>
      </c>
      <c r="C53" s="133"/>
      <c r="D53" s="133"/>
      <c r="E53" s="133"/>
      <c r="F53" s="133"/>
      <c r="G53" s="133"/>
      <c r="H53" s="135"/>
    </row>
    <row r="54" spans="2:8" ht="20.25" customHeight="1" x14ac:dyDescent="0.25">
      <c r="B54" s="134" t="s">
        <v>66</v>
      </c>
      <c r="C54" s="133"/>
      <c r="D54" s="133"/>
      <c r="E54" s="133"/>
      <c r="F54" s="133"/>
      <c r="G54" s="133"/>
      <c r="H54" s="135"/>
    </row>
    <row r="55" spans="2:8" ht="14.65" customHeight="1" x14ac:dyDescent="0.25">
      <c r="B55" s="134" t="s">
        <v>67</v>
      </c>
      <c r="C55" s="133"/>
      <c r="D55" s="133"/>
      <c r="E55" s="133"/>
      <c r="F55" s="133"/>
      <c r="G55" s="133"/>
      <c r="H55" s="135"/>
    </row>
    <row r="56" spans="2:8" ht="15.75" thickBot="1" x14ac:dyDescent="0.3">
      <c r="B56" s="136"/>
      <c r="C56" s="137"/>
      <c r="D56" s="137"/>
      <c r="E56" s="137"/>
      <c r="F56" s="137"/>
      <c r="G56" s="137"/>
      <c r="H56" s="138"/>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163</v>
      </c>
    </row>
    <row r="4" spans="1:1" x14ac:dyDescent="0.2">
      <c r="A4" s="10" t="s">
        <v>178</v>
      </c>
    </row>
    <row r="5" spans="1:1" x14ac:dyDescent="0.2">
      <c r="A5" s="10" t="s">
        <v>282</v>
      </c>
    </row>
    <row r="6" spans="1:1" x14ac:dyDescent="0.2">
      <c r="A6" s="10" t="s">
        <v>284</v>
      </c>
    </row>
    <row r="7" spans="1:1" x14ac:dyDescent="0.2">
      <c r="A7" s="10" t="s">
        <v>164</v>
      </c>
    </row>
    <row r="8" spans="1:1" x14ac:dyDescent="0.2">
      <c r="A8" s="10" t="s">
        <v>165</v>
      </c>
    </row>
    <row r="9" spans="1:1" x14ac:dyDescent="0.2">
      <c r="A9" s="10" t="s">
        <v>290</v>
      </c>
    </row>
    <row r="10" spans="1:1" x14ac:dyDescent="0.2">
      <c r="A10" s="10" t="s">
        <v>166</v>
      </c>
    </row>
    <row r="11" spans="1:1" x14ac:dyDescent="0.2">
      <c r="A11" s="10" t="s">
        <v>293</v>
      </c>
    </row>
    <row r="12" spans="1:1" x14ac:dyDescent="0.2">
      <c r="A12" s="10" t="s">
        <v>311</v>
      </c>
    </row>
    <row r="13" spans="1:1" x14ac:dyDescent="0.2">
      <c r="A13" s="10" t="s">
        <v>312</v>
      </c>
    </row>
    <row r="14" spans="1:1" x14ac:dyDescent="0.2">
      <c r="A14" s="10" t="s">
        <v>313</v>
      </c>
    </row>
    <row r="16" spans="1:1" x14ac:dyDescent="0.2">
      <c r="A16" s="10" t="s">
        <v>314</v>
      </c>
    </row>
    <row r="17" spans="1:1" x14ac:dyDescent="0.2">
      <c r="A17" s="10" t="s">
        <v>299</v>
      </c>
    </row>
    <row r="18" spans="1:1" x14ac:dyDescent="0.2">
      <c r="A18" s="10" t="s">
        <v>300</v>
      </c>
    </row>
    <row r="20" spans="1:1" x14ac:dyDescent="0.2">
      <c r="A20" s="10" t="s">
        <v>303</v>
      </c>
    </row>
    <row r="21" spans="1:1" x14ac:dyDescent="0.2">
      <c r="A21" s="10"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zoomScale="60" zoomScaleNormal="60" workbookViewId="0">
      <selection activeCell="C7" sqref="C7:F7"/>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39" t="s">
        <v>68</v>
      </c>
    </row>
    <row r="2" spans="2:52" ht="18" customHeight="1" thickBot="1" x14ac:dyDescent="0.3">
      <c r="B2" s="245"/>
      <c r="C2" s="248" t="s">
        <v>69</v>
      </c>
      <c r="D2" s="249"/>
      <c r="E2" s="249"/>
      <c r="F2" s="140" t="s">
        <v>70</v>
      </c>
      <c r="AZ2" s="139" t="s">
        <v>71</v>
      </c>
    </row>
    <row r="3" spans="2:52" ht="18" customHeight="1" thickBot="1" x14ac:dyDescent="0.3">
      <c r="B3" s="246"/>
      <c r="C3" s="250"/>
      <c r="D3" s="251"/>
      <c r="E3" s="251"/>
      <c r="F3" s="141" t="s">
        <v>72</v>
      </c>
      <c r="AZ3" s="139" t="s">
        <v>73</v>
      </c>
    </row>
    <row r="4" spans="2:52" ht="18" customHeight="1" thickBot="1" x14ac:dyDescent="0.3">
      <c r="B4" s="246"/>
      <c r="C4" s="250"/>
      <c r="D4" s="251"/>
      <c r="E4" s="251"/>
      <c r="F4" s="141" t="s">
        <v>74</v>
      </c>
      <c r="AZ4" s="139" t="s">
        <v>75</v>
      </c>
    </row>
    <row r="5" spans="2:52" ht="18" customHeight="1" thickBot="1" x14ac:dyDescent="0.3">
      <c r="B5" s="247"/>
      <c r="C5" s="252"/>
      <c r="D5" s="253"/>
      <c r="E5" s="253"/>
      <c r="F5" s="141" t="s">
        <v>76</v>
      </c>
      <c r="AZ5" s="142"/>
    </row>
    <row r="6" spans="2:52" ht="18" customHeight="1" thickBot="1" x14ac:dyDescent="0.3">
      <c r="B6" s="143"/>
      <c r="C6" s="144"/>
      <c r="D6" s="144"/>
      <c r="E6" s="144"/>
      <c r="F6" s="145"/>
      <c r="AZ6" s="142"/>
    </row>
    <row r="7" spans="2:52" ht="33.4" customHeight="1" x14ac:dyDescent="0.25">
      <c r="B7" s="146" t="s">
        <v>77</v>
      </c>
      <c r="C7" s="254" t="s">
        <v>78</v>
      </c>
      <c r="D7" s="255"/>
      <c r="E7" s="255"/>
      <c r="F7" s="256"/>
      <c r="AZ7" s="142"/>
    </row>
    <row r="8" spans="2:52" ht="36" customHeight="1" thickBot="1" x14ac:dyDescent="0.3">
      <c r="B8" s="147" t="s">
        <v>79</v>
      </c>
      <c r="C8" s="257" t="s">
        <v>80</v>
      </c>
      <c r="D8" s="258"/>
      <c r="E8" s="258"/>
      <c r="F8" s="259"/>
      <c r="AZ8" s="142"/>
    </row>
    <row r="9" spans="2:52" ht="16.5" thickBot="1" x14ac:dyDescent="0.3">
      <c r="B9" s="260"/>
      <c r="C9" s="260"/>
      <c r="D9" s="260"/>
      <c r="E9" s="260"/>
      <c r="F9" s="260"/>
    </row>
    <row r="10" spans="2:52" ht="15.6" customHeight="1" thickBot="1" x14ac:dyDescent="0.3">
      <c r="B10" s="261" t="s">
        <v>69</v>
      </c>
      <c r="C10" s="262"/>
      <c r="D10" s="262"/>
      <c r="E10" s="262"/>
      <c r="F10" s="263"/>
    </row>
    <row r="11" spans="2:52" ht="32.25" thickBot="1" x14ac:dyDescent="0.3">
      <c r="B11" s="264" t="s">
        <v>81</v>
      </c>
      <c r="C11" s="265"/>
      <c r="D11" s="174" t="s">
        <v>82</v>
      </c>
      <c r="E11" s="174" t="s">
        <v>83</v>
      </c>
      <c r="F11" s="148" t="s">
        <v>84</v>
      </c>
    </row>
    <row r="12" spans="2:52" ht="188.25" customHeight="1" thickBot="1" x14ac:dyDescent="0.3">
      <c r="B12" s="266" t="s">
        <v>75</v>
      </c>
      <c r="C12" s="267"/>
      <c r="D12" s="149" t="s">
        <v>85</v>
      </c>
      <c r="E12" s="150" t="s">
        <v>86</v>
      </c>
      <c r="F12" s="151" t="s">
        <v>87</v>
      </c>
    </row>
    <row r="14" spans="2:52" ht="18" x14ac:dyDescent="0.25">
      <c r="B14" s="268" t="s">
        <v>88</v>
      </c>
      <c r="C14" s="268"/>
      <c r="D14" s="268"/>
      <c r="E14" s="268"/>
      <c r="F14" s="268"/>
    </row>
    <row r="15" spans="2:52" ht="15.75" x14ac:dyDescent="0.25">
      <c r="B15" s="152"/>
    </row>
    <row r="16" spans="2:52" ht="15.75" thickBot="1" x14ac:dyDescent="0.3">
      <c r="B16" s="153"/>
    </row>
    <row r="17" spans="2:6" ht="16.5" thickBot="1" x14ac:dyDescent="0.3">
      <c r="B17" s="269" t="s">
        <v>89</v>
      </c>
      <c r="C17" s="270"/>
      <c r="D17" s="271"/>
      <c r="E17" s="269" t="s">
        <v>90</v>
      </c>
      <c r="F17" s="271"/>
    </row>
    <row r="18" spans="2:6" ht="35.25" customHeight="1" x14ac:dyDescent="0.25">
      <c r="B18" s="240" t="s">
        <v>91</v>
      </c>
      <c r="C18" s="241"/>
      <c r="D18" s="242"/>
      <c r="E18" s="243" t="s">
        <v>92</v>
      </c>
      <c r="F18" s="244"/>
    </row>
    <row r="19" spans="2:6" ht="55.5" customHeight="1" x14ac:dyDescent="0.25">
      <c r="B19" s="272" t="s">
        <v>93</v>
      </c>
      <c r="C19" s="273"/>
      <c r="D19" s="274"/>
      <c r="E19" s="275" t="s">
        <v>94</v>
      </c>
      <c r="F19" s="276"/>
    </row>
    <row r="20" spans="2:6" ht="39.75" customHeight="1" x14ac:dyDescent="0.25">
      <c r="B20" s="277" t="s">
        <v>95</v>
      </c>
      <c r="C20" s="278"/>
      <c r="D20" s="279"/>
      <c r="E20" s="275" t="s">
        <v>96</v>
      </c>
      <c r="F20" s="276"/>
    </row>
    <row r="21" spans="2:6" ht="15" customHeight="1" x14ac:dyDescent="0.25">
      <c r="B21" s="277" t="s">
        <v>97</v>
      </c>
      <c r="C21" s="278"/>
      <c r="D21" s="279"/>
      <c r="E21" s="280" t="s">
        <v>98</v>
      </c>
      <c r="F21" s="281"/>
    </row>
    <row r="22" spans="2:6" ht="36" customHeight="1" x14ac:dyDescent="0.25">
      <c r="B22" s="282" t="s">
        <v>99</v>
      </c>
      <c r="C22" s="283"/>
      <c r="D22" s="284"/>
      <c r="E22" s="285" t="s">
        <v>100</v>
      </c>
      <c r="F22" s="286"/>
    </row>
    <row r="23" spans="2:6" ht="15" customHeight="1" x14ac:dyDescent="0.3">
      <c r="B23" s="287"/>
      <c r="C23" s="288"/>
      <c r="D23" s="289"/>
      <c r="E23" s="285"/>
      <c r="F23" s="286"/>
    </row>
    <row r="24" spans="2:6" ht="15" customHeight="1" x14ac:dyDescent="0.25">
      <c r="B24" s="290"/>
      <c r="C24" s="291"/>
      <c r="D24" s="292"/>
      <c r="E24" s="275"/>
      <c r="F24" s="276"/>
    </row>
    <row r="25" spans="2:6" ht="15.75" customHeight="1" x14ac:dyDescent="0.25">
      <c r="B25" s="293"/>
      <c r="C25" s="294"/>
      <c r="D25" s="286"/>
      <c r="E25" s="285"/>
      <c r="F25" s="286"/>
    </row>
    <row r="26" spans="2:6" ht="16.5" x14ac:dyDescent="0.25">
      <c r="B26" s="290"/>
      <c r="C26" s="291"/>
      <c r="D26" s="292"/>
      <c r="E26" s="280"/>
      <c r="F26" s="281"/>
    </row>
    <row r="27" spans="2:6" ht="15" customHeight="1" x14ac:dyDescent="0.25">
      <c r="B27" s="277"/>
      <c r="C27" s="278"/>
      <c r="D27" s="279"/>
      <c r="E27" s="295"/>
      <c r="F27" s="296"/>
    </row>
    <row r="28" spans="2:6" ht="15" customHeight="1" x14ac:dyDescent="0.25">
      <c r="B28" s="290"/>
      <c r="C28" s="291"/>
      <c r="D28" s="292"/>
      <c r="E28" s="295"/>
      <c r="F28" s="296"/>
    </row>
    <row r="29" spans="2:6" ht="15" customHeight="1" x14ac:dyDescent="0.25">
      <c r="B29" s="290"/>
      <c r="C29" s="291"/>
      <c r="D29" s="292"/>
      <c r="E29" s="295"/>
      <c r="F29" s="296"/>
    </row>
    <row r="30" spans="2:6" ht="15" customHeight="1" x14ac:dyDescent="0.25">
      <c r="B30" s="290"/>
      <c r="C30" s="291"/>
      <c r="D30" s="292"/>
      <c r="E30" s="297"/>
      <c r="F30" s="298"/>
    </row>
    <row r="31" spans="2:6" ht="15" customHeight="1" thickBot="1" x14ac:dyDescent="0.35">
      <c r="B31" s="299"/>
      <c r="C31" s="300"/>
      <c r="D31" s="301"/>
      <c r="E31" s="302"/>
      <c r="F31" s="303"/>
    </row>
    <row r="32" spans="2:6" ht="15" customHeight="1" thickBot="1" x14ac:dyDescent="0.3">
      <c r="B32" s="304" t="s">
        <v>101</v>
      </c>
      <c r="C32" s="305"/>
      <c r="D32" s="305"/>
      <c r="E32" s="306" t="s">
        <v>102</v>
      </c>
      <c r="F32" s="307"/>
    </row>
    <row r="33" spans="2:6" ht="38.25" customHeight="1" x14ac:dyDescent="0.3">
      <c r="B33" s="308" t="s">
        <v>103</v>
      </c>
      <c r="C33" s="309"/>
      <c r="D33" s="310"/>
      <c r="E33" s="311" t="s">
        <v>104</v>
      </c>
      <c r="F33" s="312"/>
    </row>
    <row r="34" spans="2:6" ht="16.5" customHeight="1" x14ac:dyDescent="0.25">
      <c r="B34" s="313" t="s">
        <v>105</v>
      </c>
      <c r="C34" s="314"/>
      <c r="D34" s="315"/>
      <c r="E34" s="293" t="s">
        <v>106</v>
      </c>
      <c r="F34" s="286"/>
    </row>
    <row r="35" spans="2:6" ht="36.75" customHeight="1" x14ac:dyDescent="0.25">
      <c r="B35" s="313" t="s">
        <v>107</v>
      </c>
      <c r="C35" s="314"/>
      <c r="D35" s="315"/>
      <c r="E35" s="316" t="s">
        <v>108</v>
      </c>
      <c r="F35" s="276"/>
    </row>
    <row r="36" spans="2:6" ht="32.25" customHeight="1" x14ac:dyDescent="0.3">
      <c r="B36" s="316" t="s">
        <v>109</v>
      </c>
      <c r="C36" s="319"/>
      <c r="D36" s="276"/>
      <c r="E36" s="317" t="s">
        <v>110</v>
      </c>
      <c r="F36" s="318"/>
    </row>
    <row r="37" spans="2:6" ht="33" customHeight="1" x14ac:dyDescent="0.25">
      <c r="B37" s="316" t="s">
        <v>111</v>
      </c>
      <c r="C37" s="319"/>
      <c r="D37" s="276"/>
      <c r="E37" s="293" t="s">
        <v>112</v>
      </c>
      <c r="F37" s="286"/>
    </row>
    <row r="38" spans="2:6" ht="16.5" x14ac:dyDescent="0.25">
      <c r="B38" s="316" t="s">
        <v>113</v>
      </c>
      <c r="C38" s="319"/>
      <c r="D38" s="276"/>
      <c r="E38" s="316" t="s">
        <v>114</v>
      </c>
      <c r="F38" s="276"/>
    </row>
    <row r="39" spans="2:6" ht="35.25" customHeight="1" x14ac:dyDescent="0.25">
      <c r="B39" s="316" t="s">
        <v>115</v>
      </c>
      <c r="C39" s="319"/>
      <c r="D39" s="276"/>
      <c r="E39" s="293" t="s">
        <v>116</v>
      </c>
      <c r="F39" s="286"/>
    </row>
    <row r="40" spans="2:6" ht="53.25" customHeight="1" x14ac:dyDescent="0.25">
      <c r="B40" s="316"/>
      <c r="C40" s="319"/>
      <c r="D40" s="276"/>
      <c r="E40" s="293" t="s">
        <v>117</v>
      </c>
      <c r="F40" s="286"/>
    </row>
    <row r="41" spans="2:6" ht="16.5" x14ac:dyDescent="0.25">
      <c r="B41" s="293"/>
      <c r="C41" s="294"/>
      <c r="D41" s="286"/>
      <c r="E41" s="293" t="s">
        <v>118</v>
      </c>
      <c r="F41" s="286"/>
    </row>
    <row r="42" spans="2:6" ht="16.5" x14ac:dyDescent="0.3">
      <c r="B42" s="325"/>
      <c r="C42" s="326"/>
      <c r="D42" s="327"/>
      <c r="E42" s="325"/>
      <c r="F42" s="327"/>
    </row>
    <row r="43" spans="2:6" ht="17.25" thickBot="1" x14ac:dyDescent="0.35">
      <c r="B43" s="320"/>
      <c r="C43" s="321"/>
      <c r="D43" s="322"/>
      <c r="E43" s="323"/>
      <c r="F43" s="324"/>
    </row>
  </sheetData>
  <mergeCells count="63">
    <mergeCell ref="B43:D43"/>
    <mergeCell ref="E43:F43"/>
    <mergeCell ref="B40:D40"/>
    <mergeCell ref="E40:F40"/>
    <mergeCell ref="B41:D41"/>
    <mergeCell ref="E41:F41"/>
    <mergeCell ref="B42:D42"/>
    <mergeCell ref="E42:F42"/>
    <mergeCell ref="E37:F37"/>
    <mergeCell ref="B36:D36"/>
    <mergeCell ref="E38:F38"/>
    <mergeCell ref="B37:D37"/>
    <mergeCell ref="E39:F39"/>
    <mergeCell ref="B38:D38"/>
    <mergeCell ref="B39:D39"/>
    <mergeCell ref="B34:D34"/>
    <mergeCell ref="E34:F34"/>
    <mergeCell ref="B35:D35"/>
    <mergeCell ref="E35:F35"/>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9"/>
  <sheetViews>
    <sheetView tabSelected="1" topLeftCell="I11" zoomScale="70" zoomScaleNormal="70" workbookViewId="0">
      <selection activeCell="Z12" sqref="Z12:Z1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425781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01"/>
      <c r="B1" s="402"/>
      <c r="C1" s="402"/>
      <c r="D1" s="403"/>
      <c r="E1" s="425" t="s">
        <v>119</v>
      </c>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19" t="s">
        <v>120</v>
      </c>
      <c r="AK1" s="420"/>
    </row>
    <row r="2" spans="1:69" ht="15" customHeight="1" x14ac:dyDescent="0.3">
      <c r="A2" s="404"/>
      <c r="B2" s="405"/>
      <c r="C2" s="405"/>
      <c r="D2" s="406"/>
      <c r="E2" s="427"/>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1" t="s">
        <v>121</v>
      </c>
      <c r="AK2" s="422"/>
    </row>
    <row r="3" spans="1:69" ht="15" customHeight="1" x14ac:dyDescent="0.3">
      <c r="A3" s="404"/>
      <c r="B3" s="405"/>
      <c r="C3" s="405"/>
      <c r="D3" s="406"/>
      <c r="E3" s="427"/>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3" t="s">
        <v>122</v>
      </c>
      <c r="AK3" s="42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7"/>
      <c r="B4" s="408"/>
      <c r="C4" s="408"/>
      <c r="D4" s="409"/>
      <c r="E4" s="429"/>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21" t="s">
        <v>123</v>
      </c>
      <c r="AK4" s="42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70"/>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2" t="s">
        <v>124</v>
      </c>
      <c r="B6" s="363"/>
      <c r="C6" s="410" t="s">
        <v>78</v>
      </c>
      <c r="D6" s="411"/>
      <c r="E6" s="411"/>
      <c r="F6" s="411"/>
      <c r="G6" s="411"/>
      <c r="H6" s="411"/>
      <c r="I6" s="411"/>
      <c r="J6" s="411"/>
      <c r="K6" s="411"/>
      <c r="L6" s="411"/>
      <c r="M6" s="411"/>
      <c r="N6" s="412"/>
      <c r="O6" s="431"/>
      <c r="P6" s="431"/>
      <c r="Q6" s="43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59.25" customHeight="1" x14ac:dyDescent="0.3">
      <c r="A7" s="362" t="s">
        <v>125</v>
      </c>
      <c r="B7" s="363"/>
      <c r="C7" s="350" t="s">
        <v>85</v>
      </c>
      <c r="D7" s="351"/>
      <c r="E7" s="351"/>
      <c r="F7" s="351"/>
      <c r="G7" s="351"/>
      <c r="H7" s="351"/>
      <c r="I7" s="351"/>
      <c r="J7" s="351"/>
      <c r="K7" s="351"/>
      <c r="L7" s="351"/>
      <c r="M7" s="351"/>
      <c r="N7" s="352"/>
      <c r="O7" s="8"/>
      <c r="P7" s="170"/>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2" t="s">
        <v>126</v>
      </c>
      <c r="B8" s="363"/>
      <c r="C8" s="350" t="s">
        <v>80</v>
      </c>
      <c r="D8" s="351"/>
      <c r="E8" s="351"/>
      <c r="F8" s="351"/>
      <c r="G8" s="351"/>
      <c r="H8" s="351"/>
      <c r="I8" s="351"/>
      <c r="J8" s="351"/>
      <c r="K8" s="351"/>
      <c r="L8" s="351"/>
      <c r="M8" s="351"/>
      <c r="N8" s="352"/>
      <c r="O8" s="8"/>
      <c r="P8" s="170"/>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13" t="s">
        <v>127</v>
      </c>
      <c r="B9" s="414"/>
      <c r="C9" s="414"/>
      <c r="D9" s="414"/>
      <c r="E9" s="414"/>
      <c r="F9" s="414"/>
      <c r="G9" s="415"/>
      <c r="H9" s="413" t="s">
        <v>128</v>
      </c>
      <c r="I9" s="414"/>
      <c r="J9" s="414"/>
      <c r="K9" s="414"/>
      <c r="L9" s="414"/>
      <c r="M9" s="414"/>
      <c r="N9" s="415"/>
      <c r="O9" s="413" t="s">
        <v>129</v>
      </c>
      <c r="P9" s="414"/>
      <c r="Q9" s="414"/>
      <c r="R9" s="414"/>
      <c r="S9" s="414"/>
      <c r="T9" s="414"/>
      <c r="U9" s="414"/>
      <c r="V9" s="414"/>
      <c r="W9" s="415"/>
      <c r="X9" s="413" t="s">
        <v>130</v>
      </c>
      <c r="Y9" s="414"/>
      <c r="Z9" s="414"/>
      <c r="AA9" s="414"/>
      <c r="AB9" s="414"/>
      <c r="AC9" s="414"/>
      <c r="AD9" s="415"/>
      <c r="AE9" s="413" t="s">
        <v>131</v>
      </c>
      <c r="AF9" s="414"/>
      <c r="AG9" s="414"/>
      <c r="AH9" s="414"/>
      <c r="AI9" s="414"/>
      <c r="AJ9" s="414"/>
      <c r="AK9" s="41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4" t="s">
        <v>132</v>
      </c>
      <c r="B10" s="367" t="s">
        <v>23</v>
      </c>
      <c r="C10" s="353" t="s">
        <v>25</v>
      </c>
      <c r="D10" s="353" t="s">
        <v>27</v>
      </c>
      <c r="E10" s="366" t="s">
        <v>29</v>
      </c>
      <c r="F10" s="354" t="s">
        <v>31</v>
      </c>
      <c r="G10" s="353" t="s">
        <v>133</v>
      </c>
      <c r="H10" s="355" t="s">
        <v>134</v>
      </c>
      <c r="I10" s="344" t="s">
        <v>135</v>
      </c>
      <c r="J10" s="354" t="s">
        <v>136</v>
      </c>
      <c r="K10" s="354" t="s">
        <v>137</v>
      </c>
      <c r="L10" s="342" t="s">
        <v>138</v>
      </c>
      <c r="M10" s="344" t="s">
        <v>135</v>
      </c>
      <c r="N10" s="353" t="s">
        <v>37</v>
      </c>
      <c r="O10" s="348" t="s">
        <v>139</v>
      </c>
      <c r="P10" s="328" t="s">
        <v>39</v>
      </c>
      <c r="Q10" s="354" t="s">
        <v>41</v>
      </c>
      <c r="R10" s="328" t="s">
        <v>140</v>
      </c>
      <c r="S10" s="328"/>
      <c r="T10" s="328"/>
      <c r="U10" s="328"/>
      <c r="V10" s="328"/>
      <c r="W10" s="328"/>
      <c r="X10" s="341" t="s">
        <v>141</v>
      </c>
      <c r="Y10" s="341" t="s">
        <v>142</v>
      </c>
      <c r="Z10" s="341" t="s">
        <v>135</v>
      </c>
      <c r="AA10" s="341" t="s">
        <v>143</v>
      </c>
      <c r="AB10" s="341" t="s">
        <v>135</v>
      </c>
      <c r="AC10" s="341" t="s">
        <v>144</v>
      </c>
      <c r="AD10" s="348" t="s">
        <v>57</v>
      </c>
      <c r="AE10" s="328" t="s">
        <v>131</v>
      </c>
      <c r="AF10" s="328" t="s">
        <v>145</v>
      </c>
      <c r="AG10" s="328" t="s">
        <v>146</v>
      </c>
      <c r="AH10" s="328" t="s">
        <v>147</v>
      </c>
      <c r="AI10" s="328" t="s">
        <v>148</v>
      </c>
      <c r="AJ10" s="328" t="s">
        <v>149</v>
      </c>
      <c r="AK10" s="32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5"/>
      <c r="B11" s="367"/>
      <c r="C11" s="328"/>
      <c r="D11" s="328"/>
      <c r="E11" s="367"/>
      <c r="F11" s="353"/>
      <c r="G11" s="328"/>
      <c r="H11" s="353"/>
      <c r="I11" s="343"/>
      <c r="J11" s="353"/>
      <c r="K11" s="353"/>
      <c r="L11" s="343"/>
      <c r="M11" s="343"/>
      <c r="N11" s="328"/>
      <c r="O11" s="349"/>
      <c r="P11" s="328"/>
      <c r="Q11" s="353"/>
      <c r="R11" s="7" t="s">
        <v>150</v>
      </c>
      <c r="S11" s="7" t="s">
        <v>151</v>
      </c>
      <c r="T11" s="7" t="s">
        <v>152</v>
      </c>
      <c r="U11" s="7" t="s">
        <v>153</v>
      </c>
      <c r="V11" s="7" t="s">
        <v>154</v>
      </c>
      <c r="W11" s="7" t="s">
        <v>155</v>
      </c>
      <c r="X11" s="341"/>
      <c r="Y11" s="341"/>
      <c r="Z11" s="341"/>
      <c r="AA11" s="341"/>
      <c r="AB11" s="341"/>
      <c r="AC11" s="341"/>
      <c r="AD11" s="349"/>
      <c r="AE11" s="328"/>
      <c r="AF11" s="328"/>
      <c r="AG11" s="328"/>
      <c r="AH11" s="328"/>
      <c r="AI11" s="328"/>
      <c r="AJ11" s="328"/>
      <c r="AK11" s="32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74.25" customHeight="1" x14ac:dyDescent="0.25">
      <c r="A12" s="345">
        <v>1</v>
      </c>
      <c r="B12" s="454" t="s">
        <v>156</v>
      </c>
      <c r="C12" s="454" t="s">
        <v>157</v>
      </c>
      <c r="D12" s="454" t="s">
        <v>158</v>
      </c>
      <c r="E12" s="457" t="s">
        <v>159</v>
      </c>
      <c r="F12" s="454" t="s">
        <v>160</v>
      </c>
      <c r="G12" s="460">
        <v>5000</v>
      </c>
      <c r="H12" s="335" t="str">
        <f>IF(G12&lt;=0,"",IF(G12&lt;=2,"Muy Baja",IF(G12&lt;=24,"Baja",IF(G12&lt;=500,"Media",IF(G12&lt;=5000,"Alta","Muy Alta")))))</f>
        <v>Alta</v>
      </c>
      <c r="I12" s="329">
        <f>IF(H12="","",IF(H12="Muy Baja",0.2,IF(H12="Baja",0.4,IF(H12="Media",0.6,IF(H12="Alta",0.8,IF(H12="Muy Alta",1,))))))</f>
        <v>0.8</v>
      </c>
      <c r="J12" s="332" t="s">
        <v>161</v>
      </c>
      <c r="K12" s="176"/>
      <c r="L12" s="335" t="str">
        <f>IF(OR(K14='Tabla Impacto'!$C$11,K14='Tabla Impacto'!$D$11),"Leve",IF(OR(K14='Tabla Impacto'!$C$12,K14='Tabla Impacto'!$D$12),"Menor",IF(OR(K14='Tabla Impacto'!$C$13,K14='Tabla Impacto'!$D$13),"Moderado",IF(OR(K14='Tabla Impacto'!$C$14,K14='Tabla Impacto'!$D$14),"Mayor",IF(OR(K14='Tabla Impacto'!$C$15,K14='Tabla Impacto'!$D$15),"Catastrófico","")))))</f>
        <v>Mayor</v>
      </c>
      <c r="M12" s="329">
        <f>IF(L12="","",IF(L12="Leve",0.2,IF(L12="Menor",0.4,IF(L12="Moderado",0.6,IF(L12="Mayor",0.8,IF(L12="Catastrófico",1,))))))</f>
        <v>0.8</v>
      </c>
      <c r="N12" s="33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345">
        <v>1</v>
      </c>
      <c r="P12" s="447" t="s">
        <v>162</v>
      </c>
      <c r="Q12" s="445" t="str">
        <f>IF(OR(R12="Preventivo",R12="Detectivo"),"Probabilidad",IF(R12="Correctivo","Impacto",""))</f>
        <v>Probabilidad</v>
      </c>
      <c r="R12" s="442" t="s">
        <v>163</v>
      </c>
      <c r="S12" s="440" t="s">
        <v>164</v>
      </c>
      <c r="T12" s="438" t="str">
        <f>IF(AND(R12="Preventivo",S12="Automático"),"50%",IF(AND(R12="Preventivo",S12="Manual"),"40%",IF(AND(R12="Detectivo",S12="Automático"),"40%",IF(AND(R12="Detectivo",S12="Manual"),"30%",IF(AND(R12="Correctivo",S12="Automático"),"35%",IF(AND(R12="Correctivo",S12="Manual"),"25%",""))))))</f>
        <v>40%</v>
      </c>
      <c r="U12" s="440" t="s">
        <v>165</v>
      </c>
      <c r="V12" s="440" t="s">
        <v>166</v>
      </c>
      <c r="W12" s="440" t="s">
        <v>167</v>
      </c>
      <c r="X12" s="175"/>
      <c r="Y12" s="452" t="str">
        <f>IFERROR(IF(X14="","",IF(X14&lt;=0.2,"Muy Baja",IF(X14&lt;=0.4,"Baja",IF(X14&lt;=0.6,"Media",IF(X14&lt;=0.8,"Alta","Muy Alta"))))),"")</f>
        <v>Media</v>
      </c>
      <c r="Z12" s="438">
        <f>+X14</f>
        <v>0.48</v>
      </c>
      <c r="AA12" s="452" t="str">
        <f>IFERROR(IF(AB12="","",IF(AB12&lt;=0.2,"Leve",IF(AB12&lt;=0.4,"Menor",IF(AB12&lt;=0.6,"Moderado",IF(AB12&lt;=0.8,"Mayor","Catastrófico"))))),"")</f>
        <v>Mayor</v>
      </c>
      <c r="AB12" s="438">
        <f>IFERROR(IF(Q12="Impacto",(M12-(+M12*T12)),IF(Q12="Probabilidad",M12,"")),"")</f>
        <v>0.8</v>
      </c>
      <c r="AC12" s="45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440" t="s">
        <v>168</v>
      </c>
      <c r="AE12" s="165" t="s">
        <v>169</v>
      </c>
      <c r="AF12" s="165" t="s">
        <v>170</v>
      </c>
      <c r="AG12" s="166">
        <v>44403</v>
      </c>
      <c r="AH12" s="166">
        <v>44560</v>
      </c>
      <c r="AI12" s="157"/>
      <c r="AJ12" s="111"/>
      <c r="AK12" s="111"/>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4" customFormat="1" ht="76.5" customHeight="1" x14ac:dyDescent="0.25">
      <c r="A13" s="346"/>
      <c r="B13" s="455"/>
      <c r="C13" s="455"/>
      <c r="D13" s="455"/>
      <c r="E13" s="458"/>
      <c r="F13" s="455"/>
      <c r="G13" s="461"/>
      <c r="H13" s="336"/>
      <c r="I13" s="330"/>
      <c r="J13" s="333"/>
      <c r="K13" s="176"/>
      <c r="L13" s="336"/>
      <c r="M13" s="330"/>
      <c r="N13" s="339"/>
      <c r="O13" s="346"/>
      <c r="P13" s="448"/>
      <c r="Q13" s="446"/>
      <c r="R13" s="443"/>
      <c r="S13" s="441"/>
      <c r="T13" s="439"/>
      <c r="U13" s="441"/>
      <c r="V13" s="441"/>
      <c r="W13" s="441"/>
      <c r="X13" s="175"/>
      <c r="Y13" s="453"/>
      <c r="Z13" s="439"/>
      <c r="AA13" s="453"/>
      <c r="AB13" s="439"/>
      <c r="AC13" s="451"/>
      <c r="AD13" s="441"/>
      <c r="AE13" s="165" t="s">
        <v>171</v>
      </c>
      <c r="AF13" s="165" t="s">
        <v>170</v>
      </c>
      <c r="AG13" s="166">
        <v>44409</v>
      </c>
      <c r="AH13" s="166">
        <v>44560</v>
      </c>
      <c r="AI13" s="157"/>
      <c r="AJ13" s="111"/>
      <c r="AK13" s="111"/>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row>
    <row r="14" spans="1:69" s="3" customFormat="1" ht="138" customHeight="1" x14ac:dyDescent="0.25">
      <c r="A14" s="346"/>
      <c r="B14" s="455"/>
      <c r="C14" s="455"/>
      <c r="D14" s="455"/>
      <c r="E14" s="458"/>
      <c r="F14" s="455"/>
      <c r="G14" s="461"/>
      <c r="H14" s="336"/>
      <c r="I14" s="330"/>
      <c r="J14" s="333"/>
      <c r="K14" s="329"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4" s="336"/>
      <c r="M14" s="330"/>
      <c r="N14" s="339"/>
      <c r="O14" s="347"/>
      <c r="P14" s="449"/>
      <c r="Q14" s="446"/>
      <c r="R14" s="444"/>
      <c r="S14" s="441"/>
      <c r="T14" s="439"/>
      <c r="U14" s="441"/>
      <c r="V14" s="441"/>
      <c r="W14" s="441"/>
      <c r="X14" s="154">
        <f>IFERROR(IF(Q12="Probabilidad",(I12-(+I12*T12)),IF(Q12="Impacto",I12,"")),"")</f>
        <v>0.48</v>
      </c>
      <c r="Y14" s="453"/>
      <c r="Z14" s="439"/>
      <c r="AA14" s="453"/>
      <c r="AB14" s="439"/>
      <c r="AC14" s="451"/>
      <c r="AD14" s="441"/>
      <c r="AE14" s="111" t="s">
        <v>172</v>
      </c>
      <c r="AF14" s="158" t="s">
        <v>170</v>
      </c>
      <c r="AG14" s="166">
        <v>44409</v>
      </c>
      <c r="AH14" s="166">
        <v>44560</v>
      </c>
      <c r="AI14" s="157"/>
      <c r="AJ14" s="114"/>
      <c r="AK14" s="15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ht="87" hidden="1" customHeight="1" x14ac:dyDescent="0.3">
      <c r="A15" s="346"/>
      <c r="B15" s="455"/>
      <c r="C15" s="455"/>
      <c r="D15" s="455"/>
      <c r="E15" s="458"/>
      <c r="F15" s="455"/>
      <c r="G15" s="461"/>
      <c r="H15" s="336"/>
      <c r="I15" s="330"/>
      <c r="J15" s="333"/>
      <c r="K15" s="330">
        <f>IF(NOT(ISERROR(MATCH(J15,_xlfn.ANCHORARRAY(E26),0))),I28&amp;"Por favor no seleccionar los criterios de impacto",J15)</f>
        <v>0</v>
      </c>
      <c r="L15" s="336"/>
      <c r="M15" s="330"/>
      <c r="N15" s="339"/>
      <c r="O15" s="6">
        <v>2</v>
      </c>
      <c r="P15" s="168"/>
      <c r="Q15" s="103"/>
      <c r="R15" s="104"/>
      <c r="S15" s="104"/>
      <c r="T15" s="105"/>
      <c r="U15" s="104"/>
      <c r="V15" s="104"/>
      <c r="W15" s="104"/>
      <c r="X15" s="154"/>
      <c r="Y15" s="107"/>
      <c r="Z15" s="108"/>
      <c r="AA15" s="185"/>
      <c r="AB15" s="108"/>
      <c r="AC15" s="186"/>
      <c r="AD15" s="110"/>
      <c r="AE15" s="111"/>
      <c r="AF15" s="112"/>
      <c r="AG15" s="113"/>
      <c r="AH15" s="113"/>
      <c r="AI15" s="113"/>
      <c r="AJ15" s="111"/>
      <c r="AK15" s="15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02.75" hidden="1" customHeight="1" x14ac:dyDescent="0.3">
      <c r="A16" s="346"/>
      <c r="B16" s="455"/>
      <c r="C16" s="455"/>
      <c r="D16" s="455"/>
      <c r="E16" s="458"/>
      <c r="F16" s="455"/>
      <c r="G16" s="461"/>
      <c r="H16" s="336"/>
      <c r="I16" s="330"/>
      <c r="J16" s="333"/>
      <c r="K16" s="330">
        <f>IF(NOT(ISERROR(MATCH(J16,_xlfn.ANCHORARRAY(E27),0))),I29&amp;"Por favor no seleccionar los criterios de impacto",J16)</f>
        <v>0</v>
      </c>
      <c r="L16" s="336"/>
      <c r="M16" s="330"/>
      <c r="N16" s="339"/>
      <c r="O16" s="6">
        <v>3</v>
      </c>
      <c r="P16" s="168"/>
      <c r="Q16" s="103"/>
      <c r="R16" s="104"/>
      <c r="S16" s="104"/>
      <c r="T16" s="105"/>
      <c r="U16" s="104"/>
      <c r="V16" s="104"/>
      <c r="W16" s="104"/>
      <c r="X16" s="106"/>
      <c r="Y16" s="107"/>
      <c r="Z16" s="108"/>
      <c r="AA16" s="107"/>
      <c r="AB16" s="108"/>
      <c r="AC16" s="186"/>
      <c r="AD16" s="110"/>
      <c r="AE16" s="111"/>
      <c r="AF16" s="112"/>
      <c r="AG16" s="113"/>
      <c r="AH16" s="113"/>
      <c r="AI16" s="113"/>
      <c r="AJ16" s="111"/>
      <c r="AK16" s="15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30.75" hidden="1" customHeight="1" x14ac:dyDescent="0.3">
      <c r="A17" s="346"/>
      <c r="B17" s="455"/>
      <c r="C17" s="455"/>
      <c r="D17" s="455"/>
      <c r="E17" s="458"/>
      <c r="F17" s="455"/>
      <c r="G17" s="461"/>
      <c r="H17" s="336"/>
      <c r="I17" s="330"/>
      <c r="J17" s="333"/>
      <c r="K17" s="330">
        <f>IF(NOT(ISERROR(MATCH(J17,_xlfn.ANCHORARRAY(E28),0))),I30&amp;"Por favor no seleccionar los criterios de impacto",J17)</f>
        <v>0</v>
      </c>
      <c r="L17" s="336"/>
      <c r="M17" s="330"/>
      <c r="N17" s="339"/>
      <c r="O17" s="102">
        <v>4</v>
      </c>
      <c r="P17" s="168"/>
      <c r="Q17" s="103"/>
      <c r="R17" s="104"/>
      <c r="S17" s="104"/>
      <c r="T17" s="105"/>
      <c r="U17" s="104"/>
      <c r="V17" s="104"/>
      <c r="W17" s="104"/>
      <c r="X17" s="106"/>
      <c r="Y17" s="107"/>
      <c r="Z17" s="108"/>
      <c r="AA17" s="107"/>
      <c r="AB17" s="108"/>
      <c r="AC17" s="109"/>
      <c r="AD17" s="110"/>
      <c r="AE17" s="111"/>
      <c r="AF17" s="112"/>
      <c r="AG17" s="113"/>
      <c r="AH17" s="113"/>
      <c r="AI17" s="113"/>
      <c r="AJ17" s="111"/>
      <c r="AK17" s="11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26.25" hidden="1" customHeight="1" x14ac:dyDescent="0.3">
      <c r="A18" s="346"/>
      <c r="B18" s="455"/>
      <c r="C18" s="455"/>
      <c r="D18" s="455"/>
      <c r="E18" s="458"/>
      <c r="F18" s="455"/>
      <c r="G18" s="461"/>
      <c r="H18" s="336"/>
      <c r="I18" s="330"/>
      <c r="J18" s="333"/>
      <c r="K18" s="330">
        <f>IF(NOT(ISERROR(MATCH(J18,_xlfn.ANCHORARRAY(E29),0))),I31&amp;"Por favor no seleccionar los criterios de impacto",J18)</f>
        <v>0</v>
      </c>
      <c r="L18" s="336"/>
      <c r="M18" s="330"/>
      <c r="N18" s="339"/>
      <c r="O18" s="102">
        <v>5</v>
      </c>
      <c r="P18" s="168"/>
      <c r="Q18" s="103" t="str">
        <f t="shared" ref="Q18:Q19" si="0">IF(OR(R18="Preventivo",R18="Detectivo"),"Probabilidad",IF(R18="Correctivo","Impacto",""))</f>
        <v/>
      </c>
      <c r="R18" s="104"/>
      <c r="S18" s="104"/>
      <c r="T18" s="105" t="str">
        <f t="shared" ref="T18:T19" si="1">IF(AND(R18="Preventivo",S18="Automático"),"50%",IF(AND(R18="Preventivo",S18="Manual"),"40%",IF(AND(R18="Detectivo",S18="Automático"),"40%",IF(AND(R18="Detectivo",S18="Manual"),"30%",IF(AND(R18="Correctivo",S18="Automático"),"35%",IF(AND(R18="Correctivo",S18="Manual"),"25%",""))))))</f>
        <v/>
      </c>
      <c r="U18" s="104"/>
      <c r="V18" s="104"/>
      <c r="W18" s="104"/>
      <c r="X18" s="106" t="str">
        <f t="shared" ref="X18:X19" si="2">IFERROR(IF(AND(Q17="Probabilidad",Q18="Probabilidad"),(Z17-(+Z17*T18)),IF(AND(Q17="Impacto",Q18="Probabilidad"),(Z16-(+Z16*T18)),IF(Q18="Impacto",Z17,""))),"")</f>
        <v/>
      </c>
      <c r="Y18" s="107" t="str">
        <f t="shared" ref="Y18:Y46" si="3">IFERROR(IF(X18="","",IF(X18&lt;=0.2,"Muy Baja",IF(X18&lt;=0.4,"Baja",IF(X18&lt;=0.6,"Media",IF(X18&lt;=0.8,"Alta","Muy Alta"))))),"")</f>
        <v/>
      </c>
      <c r="Z18" s="108" t="str">
        <f t="shared" ref="Z18:Z19" si="4">+X18</f>
        <v/>
      </c>
      <c r="AA18" s="107" t="str">
        <f t="shared" ref="AA18:AA46" si="5">IFERROR(IF(AB18="","",IF(AB18&lt;=0.2,"Leve",IF(AB18&lt;=0.4,"Menor",IF(AB18&lt;=0.6,"Moderado",IF(AB18&lt;=0.8,"Mayor","Catastrófico"))))),"")</f>
        <v/>
      </c>
      <c r="AB18" s="108" t="str">
        <f t="shared" ref="AB18:AB19" si="6">IFERROR(IF(AND(Q17="Impacto",Q18="Impacto"),(AB17-(+AB17*T18)),IF(AND(Q17="Probabilidad",Q18="Impacto"),(AB16-(+AB16*T18)),IF(Q18="Probabilidad",AB17,""))),"")</f>
        <v/>
      </c>
      <c r="AC18" s="109" t="str">
        <f t="shared" ref="AC18:AC19" si="7">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10"/>
      <c r="AE18" s="111"/>
      <c r="AF18" s="112"/>
      <c r="AG18" s="113"/>
      <c r="AH18" s="113"/>
      <c r="AI18" s="113"/>
      <c r="AJ18" s="111"/>
      <c r="AK18" s="11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27.75" hidden="1" customHeight="1" x14ac:dyDescent="0.3">
      <c r="A19" s="347"/>
      <c r="B19" s="456"/>
      <c r="C19" s="456"/>
      <c r="D19" s="456"/>
      <c r="E19" s="459"/>
      <c r="F19" s="456"/>
      <c r="G19" s="462"/>
      <c r="H19" s="337"/>
      <c r="I19" s="331"/>
      <c r="J19" s="334"/>
      <c r="K19" s="331">
        <f>IF(NOT(ISERROR(MATCH(J19,_xlfn.ANCHORARRAY(E30),0))),I32&amp;"Por favor no seleccionar los criterios de impacto",J19)</f>
        <v>0</v>
      </c>
      <c r="L19" s="337"/>
      <c r="M19" s="331"/>
      <c r="N19" s="340"/>
      <c r="O19" s="102">
        <v>6</v>
      </c>
      <c r="P19" s="168"/>
      <c r="Q19" s="103" t="str">
        <f t="shared" si="0"/>
        <v/>
      </c>
      <c r="R19" s="104"/>
      <c r="S19" s="104"/>
      <c r="T19" s="105" t="str">
        <f t="shared" si="1"/>
        <v/>
      </c>
      <c r="U19" s="104"/>
      <c r="V19" s="104"/>
      <c r="W19" s="104"/>
      <c r="X19" s="106" t="str">
        <f t="shared" si="2"/>
        <v/>
      </c>
      <c r="Y19" s="107" t="str">
        <f t="shared" si="3"/>
        <v/>
      </c>
      <c r="Z19" s="108" t="str">
        <f t="shared" si="4"/>
        <v/>
      </c>
      <c r="AA19" s="107" t="str">
        <f t="shared" si="5"/>
        <v/>
      </c>
      <c r="AB19" s="108" t="str">
        <f t="shared" si="6"/>
        <v/>
      </c>
      <c r="AC19" s="109" t="str">
        <f t="shared" si="7"/>
        <v/>
      </c>
      <c r="AD19" s="110"/>
      <c r="AE19" s="111"/>
      <c r="AF19" s="112"/>
      <c r="AG19" s="113"/>
      <c r="AH19" s="113"/>
      <c r="AI19" s="113"/>
      <c r="AJ19" s="111"/>
      <c r="AK19" s="11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33.5" customHeight="1" x14ac:dyDescent="0.3">
      <c r="A20" s="345">
        <v>2</v>
      </c>
      <c r="B20" s="359" t="s">
        <v>156</v>
      </c>
      <c r="C20" s="359" t="s">
        <v>173</v>
      </c>
      <c r="D20" s="359" t="s">
        <v>174</v>
      </c>
      <c r="E20" s="359" t="s">
        <v>175</v>
      </c>
      <c r="F20" s="359" t="s">
        <v>176</v>
      </c>
      <c r="G20" s="359">
        <v>12</v>
      </c>
      <c r="H20" s="368" t="str">
        <f>IF(G20&lt;=0,"",IF(G20&lt;=2,"Muy Baja",IF(G20&lt;=24,"Baja",IF(G20&lt;=500,"Media",IF(G20&lt;=5000,"Alta","Muy Alta")))))</f>
        <v>Baja</v>
      </c>
      <c r="I20" s="356">
        <f>IF(H20="","",IF(H20="Muy Baja",0.2,IF(H20="Baja",0.4,IF(H20="Media",0.6,IF(H20="Alta",0.8,IF(H20="Muy Alta",1,))))))</f>
        <v>0.4</v>
      </c>
      <c r="J20" s="359" t="s">
        <v>161</v>
      </c>
      <c r="K20" s="356"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368" t="str">
        <f>IF(OR(K20='Tabla Impacto'!$C$11,K20='Tabla Impacto'!$D$11),"Leve",IF(OR(K20='Tabla Impacto'!$C$12,K20='Tabla Impacto'!$D$12),"Menor",IF(OR(K20='Tabla Impacto'!$C$13,K20='Tabla Impacto'!$D$13),"Moderado",IF(OR(K20='Tabla Impacto'!$C$14,K20='Tabla Impacto'!$D$14),"Mayor",IF(OR(K20='Tabla Impacto'!$C$15,K20='Tabla Impacto'!$D$15),"Catastrófico","")))))</f>
        <v>Mayor</v>
      </c>
      <c r="M20" s="356">
        <f>IF(L20="","",IF(L20="Leve",0.2,IF(L20="Menor",0.4,IF(L20="Moderado",0.6,IF(L20="Mayor",0.8,IF(L20="Catastrófico",1,))))))</f>
        <v>0.8</v>
      </c>
      <c r="N20" s="432"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6">
        <v>1</v>
      </c>
      <c r="P20" s="187" t="s">
        <v>177</v>
      </c>
      <c r="Q20" s="155" t="str">
        <f>IF(OR(R20="Preventivo",R20="Detectivo"),"Probabilidad",IF(R20="Correctivo","Impacto",""))</f>
        <v>Probabilidad</v>
      </c>
      <c r="R20" s="160" t="s">
        <v>178</v>
      </c>
      <c r="S20" s="160" t="s">
        <v>164</v>
      </c>
      <c r="T20" s="161" t="str">
        <f>IF(AND(R20="Preventivo",S20="Automático"),"50%",IF(AND(R20="Preventivo",S20="Manual"),"40%",IF(AND(R20="Detectivo",S20="Automático"),"40%",IF(AND(R20="Detectivo",S20="Manual"),"30%",IF(AND(R20="Correctivo",S20="Automático"),"35%",IF(AND(R20="Correctivo",S20="Manual"),"25%",""))))))</f>
        <v>30%</v>
      </c>
      <c r="U20" s="160" t="s">
        <v>165</v>
      </c>
      <c r="V20" s="160" t="s">
        <v>166</v>
      </c>
      <c r="W20" s="160" t="s">
        <v>167</v>
      </c>
      <c r="X20" s="154">
        <f>IFERROR(IF(Q20="Probabilidad",(I20-(+I20*T20)),IF(Q20="Impacto",I20,"")),"")</f>
        <v>0.28000000000000003</v>
      </c>
      <c r="Y20" s="162" t="str">
        <f>IFERROR(IF(X20="","",IF(X20&lt;=0.2,"Muy Baja",IF(X20&lt;=0.4,"Baja",IF(X20&lt;=0.6,"Media",IF(X20&lt;=0.8,"Alta","Muy Alta"))))),"")</f>
        <v>Baja</v>
      </c>
      <c r="Z20" s="179">
        <f>+X20</f>
        <v>0.28000000000000003</v>
      </c>
      <c r="AA20" s="162" t="str">
        <f>IFERROR(IF(AB20="","",IF(AB20&lt;=0.2,"Leve",IF(AB20&lt;=0.4,"Menor",IF(AB20&lt;=0.6,"Moderado",IF(AB20&lt;=0.8,"Mayor","Catastrófico"))))),"")</f>
        <v>Mayor</v>
      </c>
      <c r="AB20" s="179">
        <f>IFERROR(IF(Q20="Impacto",(M20-(+M20*T20)),IF(Q20="Probabilidad",M20,"")),"")</f>
        <v>0.8</v>
      </c>
      <c r="AC20" s="163"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78" t="s">
        <v>168</v>
      </c>
      <c r="AE20" s="165" t="s">
        <v>179</v>
      </c>
      <c r="AF20" s="165" t="s">
        <v>180</v>
      </c>
      <c r="AG20" s="166" t="s">
        <v>181</v>
      </c>
      <c r="AH20" s="166">
        <v>44499</v>
      </c>
      <c r="AI20" s="113"/>
      <c r="AJ20" s="111"/>
      <c r="AK20" s="11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78.75" hidden="1" customHeight="1" x14ac:dyDescent="0.3">
      <c r="A21" s="346"/>
      <c r="B21" s="360"/>
      <c r="C21" s="360"/>
      <c r="D21" s="360"/>
      <c r="E21" s="360"/>
      <c r="F21" s="360"/>
      <c r="G21" s="360"/>
      <c r="H21" s="369"/>
      <c r="I21" s="357"/>
      <c r="J21" s="360"/>
      <c r="K21" s="357">
        <f>IF(NOT(ISERROR(MATCH(J21,_xlfn.ANCHORARRAY(E32),0))),I36&amp;"Por favor no seleccionar los criterios de impacto",J21)</f>
        <v>0</v>
      </c>
      <c r="L21" s="369"/>
      <c r="M21" s="357"/>
      <c r="N21" s="433"/>
      <c r="O21" s="102">
        <v>2</v>
      </c>
      <c r="P21" s="155"/>
      <c r="Q21" s="155"/>
      <c r="R21" s="160"/>
      <c r="S21" s="160"/>
      <c r="T21" s="161"/>
      <c r="U21" s="160"/>
      <c r="V21" s="160"/>
      <c r="W21" s="160"/>
      <c r="X21" s="154"/>
      <c r="Y21" s="162"/>
      <c r="Z21" s="179"/>
      <c r="AA21" s="162"/>
      <c r="AB21" s="179"/>
      <c r="AC21" s="163"/>
      <c r="AD21" s="178"/>
      <c r="AE21" s="165"/>
      <c r="AF21" s="165"/>
      <c r="AG21" s="166"/>
      <c r="AH21" s="166"/>
      <c r="AI21" s="113"/>
      <c r="AJ21" s="111"/>
      <c r="AK21" s="11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75" hidden="1" customHeight="1" x14ac:dyDescent="0.3">
      <c r="A22" s="346"/>
      <c r="B22" s="360"/>
      <c r="C22" s="360"/>
      <c r="D22" s="360"/>
      <c r="E22" s="360"/>
      <c r="F22" s="360"/>
      <c r="G22" s="360"/>
      <c r="H22" s="369"/>
      <c r="I22" s="357"/>
      <c r="J22" s="360"/>
      <c r="K22" s="357">
        <f>IF(NOT(ISERROR(MATCH(J22,_xlfn.ANCHORARRAY(E35),0))),I37&amp;"Por favor no seleccionar los criterios de impacto",J22)</f>
        <v>0</v>
      </c>
      <c r="L22" s="369"/>
      <c r="M22" s="357"/>
      <c r="N22" s="433"/>
      <c r="O22" s="102">
        <v>3</v>
      </c>
      <c r="P22" s="155"/>
      <c r="Q22" s="155"/>
      <c r="R22" s="160"/>
      <c r="S22" s="160"/>
      <c r="T22" s="161"/>
      <c r="U22" s="160"/>
      <c r="V22" s="160"/>
      <c r="W22" s="160"/>
      <c r="X22" s="154"/>
      <c r="Y22" s="162"/>
      <c r="Z22" s="179"/>
      <c r="AA22" s="162"/>
      <c r="AB22" s="179"/>
      <c r="AC22" s="163"/>
      <c r="AD22" s="178"/>
      <c r="AE22" s="165"/>
      <c r="AF22" s="167"/>
      <c r="AG22" s="166"/>
      <c r="AH22" s="166"/>
      <c r="AI22" s="113"/>
      <c r="AJ22" s="111"/>
      <c r="AK22" s="11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x14ac:dyDescent="0.3">
      <c r="A23" s="346"/>
      <c r="B23" s="360"/>
      <c r="C23" s="360"/>
      <c r="D23" s="360"/>
      <c r="E23" s="360"/>
      <c r="F23" s="360"/>
      <c r="G23" s="360"/>
      <c r="H23" s="369"/>
      <c r="I23" s="357"/>
      <c r="J23" s="360"/>
      <c r="K23" s="357">
        <f>IF(NOT(ISERROR(MATCH(J23,_xlfn.ANCHORARRAY(E36),0))),I38&amp;"Por favor no seleccionar los criterios de impacto",J23)</f>
        <v>0</v>
      </c>
      <c r="L23" s="369"/>
      <c r="M23" s="357"/>
      <c r="N23" s="433"/>
      <c r="O23" s="102">
        <v>4</v>
      </c>
      <c r="P23" s="168"/>
      <c r="Q23" s="103" t="str">
        <f t="shared" ref="Q23:Q25" si="8">IF(OR(R23="Preventivo",R23="Detectivo"),"Probabilidad",IF(R23="Correctivo","Impacto",""))</f>
        <v/>
      </c>
      <c r="R23" s="104"/>
      <c r="S23" s="104"/>
      <c r="T23" s="105" t="str">
        <f t="shared" ref="T23:T25" si="9">IF(AND(R23="Preventivo",S23="Automático"),"50%",IF(AND(R23="Preventivo",S23="Manual"),"40%",IF(AND(R23="Detectivo",S23="Automático"),"40%",IF(AND(R23="Detectivo",S23="Manual"),"30%",IF(AND(R23="Correctivo",S23="Automático"),"35%",IF(AND(R23="Correctivo",S23="Manual"),"25%",""))))))</f>
        <v/>
      </c>
      <c r="U23" s="104"/>
      <c r="V23" s="104"/>
      <c r="W23" s="104"/>
      <c r="X23" s="106" t="str">
        <f t="shared" ref="X23:X25" si="10">IFERROR(IF(AND(Q22="Probabilidad",Q23="Probabilidad"),(Z22-(+Z22*T23)),IF(AND(Q22="Impacto",Q23="Probabilidad"),(Z21-(+Z21*T23)),IF(Q23="Impacto",Z22,""))),"")</f>
        <v/>
      </c>
      <c r="Y23" s="107" t="str">
        <f t="shared" si="3"/>
        <v/>
      </c>
      <c r="Z23" s="108" t="str">
        <f t="shared" ref="Z23:Z25" si="11">+X23</f>
        <v/>
      </c>
      <c r="AA23" s="107" t="str">
        <f t="shared" si="5"/>
        <v/>
      </c>
      <c r="AB23" s="108" t="str">
        <f t="shared" ref="AB23:AB25" si="12">IFERROR(IF(AND(Q22="Impacto",Q23="Impacto"),(AB22-(+AB22*T23)),IF(AND(Q22="Probabilidad",Q23="Impacto"),(AB21-(+AB21*T23)),IF(Q23="Probabilidad",AB22,""))),"")</f>
        <v/>
      </c>
      <c r="AC23" s="109"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0"/>
      <c r="AE23" s="111"/>
      <c r="AF23" s="112"/>
      <c r="AG23" s="113"/>
      <c r="AH23" s="113"/>
      <c r="AI23" s="113"/>
      <c r="AJ23" s="111"/>
      <c r="AK23" s="11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24" hidden="1" customHeight="1" x14ac:dyDescent="0.3">
      <c r="A24" s="346"/>
      <c r="B24" s="360"/>
      <c r="C24" s="360"/>
      <c r="D24" s="360"/>
      <c r="E24" s="360"/>
      <c r="F24" s="360"/>
      <c r="G24" s="360"/>
      <c r="H24" s="369"/>
      <c r="I24" s="357"/>
      <c r="J24" s="360"/>
      <c r="K24" s="357">
        <f>IF(NOT(ISERROR(MATCH(J24,_xlfn.ANCHORARRAY(E37),0))),I39&amp;"Por favor no seleccionar los criterios de impacto",J24)</f>
        <v>0</v>
      </c>
      <c r="L24" s="369"/>
      <c r="M24" s="357"/>
      <c r="N24" s="433"/>
      <c r="O24" s="102">
        <v>5</v>
      </c>
      <c r="P24" s="168"/>
      <c r="Q24" s="103" t="str">
        <f t="shared" si="8"/>
        <v/>
      </c>
      <c r="R24" s="104"/>
      <c r="S24" s="104"/>
      <c r="T24" s="105" t="str">
        <f t="shared" si="9"/>
        <v/>
      </c>
      <c r="U24" s="104"/>
      <c r="V24" s="104"/>
      <c r="W24" s="104"/>
      <c r="X24" s="106" t="str">
        <f t="shared" si="10"/>
        <v/>
      </c>
      <c r="Y24" s="107" t="str">
        <f t="shared" si="3"/>
        <v/>
      </c>
      <c r="Z24" s="108" t="str">
        <f t="shared" si="11"/>
        <v/>
      </c>
      <c r="AA24" s="107" t="str">
        <f t="shared" si="5"/>
        <v/>
      </c>
      <c r="AB24" s="108" t="str">
        <f t="shared" si="12"/>
        <v/>
      </c>
      <c r="AC24" s="109" t="str">
        <f t="shared" ref="AC24:AC25" si="13">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0"/>
      <c r="AE24" s="111"/>
      <c r="AF24" s="112"/>
      <c r="AG24" s="113"/>
      <c r="AH24" s="113"/>
      <c r="AI24" s="113"/>
      <c r="AJ24" s="111"/>
      <c r="AK24" s="11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25.5" hidden="1" customHeight="1" x14ac:dyDescent="0.3">
      <c r="A25" s="347"/>
      <c r="B25" s="361"/>
      <c r="C25" s="361"/>
      <c r="D25" s="361"/>
      <c r="E25" s="361"/>
      <c r="F25" s="361"/>
      <c r="G25" s="361"/>
      <c r="H25" s="370"/>
      <c r="I25" s="358"/>
      <c r="J25" s="361"/>
      <c r="K25" s="358">
        <f>IF(NOT(ISERROR(MATCH(J25,_xlfn.ANCHORARRAY(E38),0))),I40&amp;"Por favor no seleccionar los criterios de impacto",J25)</f>
        <v>0</v>
      </c>
      <c r="L25" s="370"/>
      <c r="M25" s="358"/>
      <c r="N25" s="434"/>
      <c r="O25" s="102">
        <v>6</v>
      </c>
      <c r="P25" s="168"/>
      <c r="Q25" s="103" t="str">
        <f t="shared" si="8"/>
        <v/>
      </c>
      <c r="R25" s="104"/>
      <c r="S25" s="104"/>
      <c r="T25" s="105" t="str">
        <f t="shared" si="9"/>
        <v/>
      </c>
      <c r="U25" s="104"/>
      <c r="V25" s="104"/>
      <c r="W25" s="104"/>
      <c r="X25" s="106" t="str">
        <f t="shared" si="10"/>
        <v/>
      </c>
      <c r="Y25" s="107" t="str">
        <f t="shared" si="3"/>
        <v/>
      </c>
      <c r="Z25" s="108" t="str">
        <f t="shared" si="11"/>
        <v/>
      </c>
      <c r="AA25" s="107" t="str">
        <f t="shared" si="5"/>
        <v/>
      </c>
      <c r="AB25" s="108" t="str">
        <f t="shared" si="12"/>
        <v/>
      </c>
      <c r="AC25" s="109" t="str">
        <f t="shared" si="13"/>
        <v/>
      </c>
      <c r="AD25" s="110"/>
      <c r="AE25" s="111"/>
      <c r="AF25" s="112"/>
      <c r="AG25" s="113"/>
      <c r="AH25" s="113"/>
      <c r="AI25" s="113"/>
      <c r="AJ25" s="111"/>
      <c r="AK25" s="11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89.25" customHeight="1" x14ac:dyDescent="0.3">
      <c r="A26" s="345">
        <v>3</v>
      </c>
      <c r="B26" s="359" t="s">
        <v>156</v>
      </c>
      <c r="C26" s="359" t="s">
        <v>182</v>
      </c>
      <c r="D26" s="359" t="s">
        <v>183</v>
      </c>
      <c r="E26" s="359" t="s">
        <v>184</v>
      </c>
      <c r="F26" s="359" t="s">
        <v>176</v>
      </c>
      <c r="G26" s="359">
        <v>1800</v>
      </c>
      <c r="H26" s="368" t="str">
        <f>IF(G26&lt;=0,"",IF(G26&lt;=2,"Muy Baja",IF(G26&lt;=24,"Baja",IF(G26&lt;=500,"Media",IF(G26&lt;=5000,"Alta","Muy Alta")))))</f>
        <v>Alta</v>
      </c>
      <c r="I26" s="356">
        <f>IF(H26="","",IF(H26="Muy Baja",0.2,IF(H26="Baja",0.4,IF(H26="Media",0.6,IF(H26="Alta",0.8,IF(H26="Muy Alta",1,))))))</f>
        <v>0.8</v>
      </c>
      <c r="J26" s="359" t="s">
        <v>185</v>
      </c>
      <c r="K26" s="356" t="str">
        <f>IF(NOT(ISERROR(MATCH(J26,'Tabla Impacto'!$B$221:$B$223,0))),'Tabla Impacto'!$F$223&amp;"Por favor no seleccionar los criterios de impacto(Afectación Económica o presupuestal y Pérdida Reputacional)",J26)</f>
        <v xml:space="preserve">     El riesgo afecta la imagen de la entidad con algunos usuarios de relevancia frente al logro de los objetivos</v>
      </c>
      <c r="L26" s="368" t="str">
        <f>IF(OR(K26='Tabla Impacto'!$C$11,K26='Tabla Impacto'!$D$11),"Leve",IF(OR(K26='Tabla Impacto'!$C$12,K26='Tabla Impacto'!$D$12),"Menor",IF(OR(K26='Tabla Impacto'!$C$13,K26='Tabla Impacto'!$D$13),"Moderado",IF(OR(K26='Tabla Impacto'!$C$14,K26='Tabla Impacto'!$D$14),"Mayor",IF(OR(K26='Tabla Impacto'!$C$15,K26='Tabla Impacto'!$D$15),"Catastrófico","")))))</f>
        <v>Moderado</v>
      </c>
      <c r="M26" s="356">
        <f>IF(L26="","",IF(L26="Leve",0.2,IF(L26="Menor",0.4,IF(L26="Moderado",0.6,IF(L26="Mayor",0.8,IF(L26="Catastrófico",1,))))))</f>
        <v>0.6</v>
      </c>
      <c r="N26" s="432"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6">
        <v>1</v>
      </c>
      <c r="P26" s="618" t="s">
        <v>186</v>
      </c>
      <c r="Q26" s="155" t="str">
        <f>IF(OR(R26="Preventivo",R26="Detectivo"),"Probabilidad",IF(R26="Correctivo","Impacto",""))</f>
        <v>Probabilidad</v>
      </c>
      <c r="R26" s="160" t="s">
        <v>163</v>
      </c>
      <c r="S26" s="160" t="s">
        <v>164</v>
      </c>
      <c r="T26" s="161" t="str">
        <f>IF(AND(R26="Preventivo",S26="Automático"),"50%",IF(AND(R26="Preventivo",S26="Manual"),"40%",IF(AND(R26="Detectivo",S26="Automático"),"40%",IF(AND(R26="Detectivo",S26="Manual"),"30%",IF(AND(R26="Correctivo",S26="Automático"),"35%",IF(AND(R26="Correctivo",S26="Manual"),"25%",""))))))</f>
        <v>40%</v>
      </c>
      <c r="U26" s="160" t="s">
        <v>165</v>
      </c>
      <c r="V26" s="160" t="s">
        <v>166</v>
      </c>
      <c r="W26" s="160" t="s">
        <v>167</v>
      </c>
      <c r="X26" s="154">
        <f>IFERROR(IF(Q26="Probabilidad",(I26-(+I26*T26)),IF(Q26="Impacto",I26,"")),"")</f>
        <v>0.48</v>
      </c>
      <c r="Y26" s="162" t="str">
        <f>IFERROR(IF(X26="","",IF(X26&lt;=0.2,"Muy Baja",IF(X26&lt;=0.4,"Baja",IF(X26&lt;=0.6,"Media",IF(X26&lt;=0.8,"Alta","Muy Alta"))))),"")</f>
        <v>Media</v>
      </c>
      <c r="Z26" s="179">
        <f>+X26</f>
        <v>0.48</v>
      </c>
      <c r="AA26" s="162" t="str">
        <f>IFERROR(IF(AB26="","",IF(AB26&lt;=0.2,"Leve",IF(AB26&lt;=0.4,"Menor",IF(AB26&lt;=0.6,"Moderado",IF(AB26&lt;=0.8,"Mayor","Catastrófico"))))),"")</f>
        <v>Moderado</v>
      </c>
      <c r="AB26" s="179">
        <f>IFERROR(IF(Q26="Impacto",(M26-(+M26*T26)),IF(Q26="Probabilidad",M26,"")),"")</f>
        <v>0.6</v>
      </c>
      <c r="AC26" s="163"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78" t="s">
        <v>168</v>
      </c>
      <c r="AE26" s="165" t="s">
        <v>187</v>
      </c>
      <c r="AF26" s="165" t="s">
        <v>188</v>
      </c>
      <c r="AG26" s="159">
        <v>44438</v>
      </c>
      <c r="AH26" s="159">
        <v>44530</v>
      </c>
      <c r="AI26" s="113"/>
      <c r="AJ26" s="111"/>
      <c r="AK26" s="11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30" hidden="1" customHeight="1" x14ac:dyDescent="0.3">
      <c r="A27" s="346"/>
      <c r="B27" s="360"/>
      <c r="C27" s="360"/>
      <c r="D27" s="360"/>
      <c r="E27" s="360"/>
      <c r="F27" s="360"/>
      <c r="G27" s="360"/>
      <c r="H27" s="369"/>
      <c r="I27" s="357"/>
      <c r="J27" s="360"/>
      <c r="K27" s="357">
        <f>IF(NOT(ISERROR(MATCH(J27,_xlfn.ANCHORARRAY(E40),0))),I43&amp;"Por favor no seleccionar los criterios de impacto",J27)</f>
        <v>0</v>
      </c>
      <c r="L27" s="369"/>
      <c r="M27" s="357"/>
      <c r="N27" s="433"/>
      <c r="O27" s="6">
        <v>2</v>
      </c>
      <c r="P27" s="168"/>
      <c r="Q27" s="103"/>
      <c r="R27" s="160"/>
      <c r="S27" s="160"/>
      <c r="T27" s="161"/>
      <c r="U27" s="160"/>
      <c r="V27" s="160"/>
      <c r="W27" s="160"/>
      <c r="X27" s="154"/>
      <c r="Y27" s="162"/>
      <c r="Z27" s="179"/>
      <c r="AA27" s="162"/>
      <c r="AB27" s="179"/>
      <c r="AC27" s="163"/>
      <c r="AD27" s="178"/>
      <c r="AE27" s="165"/>
      <c r="AF27" s="164"/>
      <c r="AG27" s="113"/>
      <c r="AH27" s="113"/>
      <c r="AI27" s="113"/>
      <c r="AJ27" s="111"/>
      <c r="AK27" s="11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46"/>
      <c r="B28" s="360"/>
      <c r="C28" s="360"/>
      <c r="D28" s="360"/>
      <c r="E28" s="360"/>
      <c r="F28" s="360"/>
      <c r="G28" s="360"/>
      <c r="H28" s="369"/>
      <c r="I28" s="357"/>
      <c r="J28" s="360"/>
      <c r="K28" s="357">
        <f>IF(NOT(ISERROR(MATCH(J28,_xlfn.ANCHORARRAY(E42),0))),I44&amp;"Por favor no seleccionar los criterios de impacto",J28)</f>
        <v>0</v>
      </c>
      <c r="L28" s="369"/>
      <c r="M28" s="357"/>
      <c r="N28" s="433"/>
      <c r="O28" s="102">
        <v>3</v>
      </c>
      <c r="P28" s="169"/>
      <c r="Q28" s="103" t="str">
        <f>IF(OR(R28="Preventivo",R28="Detectivo"),"Probabilidad",IF(R28="Correctivo","Impacto",""))</f>
        <v/>
      </c>
      <c r="R28" s="104"/>
      <c r="S28" s="104"/>
      <c r="T28" s="105" t="str">
        <f t="shared" ref="T28:T31" si="14">IF(AND(R28="Preventivo",S28="Automático"),"50%",IF(AND(R28="Preventivo",S28="Manual"),"40%",IF(AND(R28="Detectivo",S28="Automático"),"40%",IF(AND(R28="Detectivo",S28="Manual"),"30%",IF(AND(R28="Correctivo",S28="Automático"),"35%",IF(AND(R28="Correctivo",S28="Manual"),"25%",""))))))</f>
        <v/>
      </c>
      <c r="U28" s="104"/>
      <c r="V28" s="104"/>
      <c r="W28" s="104"/>
      <c r="X28" s="106" t="str">
        <f>IFERROR(IF(AND(Q27="Probabilidad",Q28="Probabilidad"),(Z27-(+Z27*T28)),IF(AND(Q27="Impacto",Q28="Probabilidad"),(Z26-(+Z26*T28)),IF(Q28="Impacto",Z27,""))),"")</f>
        <v/>
      </c>
      <c r="Y28" s="107" t="str">
        <f t="shared" si="3"/>
        <v/>
      </c>
      <c r="Z28" s="108" t="str">
        <f t="shared" ref="Z28:Z31" si="15">+X28</f>
        <v/>
      </c>
      <c r="AA28" s="107" t="str">
        <f t="shared" si="5"/>
        <v/>
      </c>
      <c r="AB28" s="108" t="str">
        <f>IFERROR(IF(AND(Q27="Impacto",Q28="Impacto"),(AB27-(+AB27*T28)),IF(AND(Q27="Probabilidad",Q28="Impacto"),(AB26-(+AB26*T28)),IF(Q28="Probabilidad",AB27,""))),"")</f>
        <v/>
      </c>
      <c r="AC28" s="109" t="str">
        <f t="shared" ref="AC28" si="16">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0"/>
      <c r="AE28" s="111"/>
      <c r="AF28" s="112"/>
      <c r="AG28" s="113"/>
      <c r="AH28" s="113"/>
      <c r="AI28" s="113"/>
      <c r="AJ28" s="111"/>
      <c r="AK28" s="11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46"/>
      <c r="B29" s="360"/>
      <c r="C29" s="360"/>
      <c r="D29" s="360"/>
      <c r="E29" s="360"/>
      <c r="F29" s="360"/>
      <c r="G29" s="360"/>
      <c r="H29" s="369"/>
      <c r="I29" s="357"/>
      <c r="J29" s="360"/>
      <c r="K29" s="357">
        <f>IF(NOT(ISERROR(MATCH(J29,_xlfn.ANCHORARRAY(E43),0))),I45&amp;"Por favor no seleccionar los criterios de impacto",J29)</f>
        <v>0</v>
      </c>
      <c r="L29" s="369"/>
      <c r="M29" s="357"/>
      <c r="N29" s="433"/>
      <c r="O29" s="102">
        <v>4</v>
      </c>
      <c r="P29" s="168"/>
      <c r="Q29" s="103" t="str">
        <f t="shared" ref="Q29:Q31" si="17">IF(OR(R29="Preventivo",R29="Detectivo"),"Probabilidad",IF(R29="Correctivo","Impacto",""))</f>
        <v/>
      </c>
      <c r="R29" s="104"/>
      <c r="S29" s="104"/>
      <c r="T29" s="105" t="str">
        <f t="shared" si="14"/>
        <v/>
      </c>
      <c r="U29" s="104"/>
      <c r="V29" s="104"/>
      <c r="W29" s="104"/>
      <c r="X29" s="106" t="str">
        <f t="shared" ref="X29:X31" si="18">IFERROR(IF(AND(Q28="Probabilidad",Q29="Probabilidad"),(Z28-(+Z28*T29)),IF(AND(Q28="Impacto",Q29="Probabilidad"),(Z27-(+Z27*T29)),IF(Q29="Impacto",Z28,""))),"")</f>
        <v/>
      </c>
      <c r="Y29" s="107" t="str">
        <f t="shared" si="3"/>
        <v/>
      </c>
      <c r="Z29" s="108" t="str">
        <f t="shared" si="15"/>
        <v/>
      </c>
      <c r="AA29" s="107" t="str">
        <f t="shared" si="5"/>
        <v/>
      </c>
      <c r="AB29" s="108" t="str">
        <f t="shared" ref="AB29:AB31" si="19">IFERROR(IF(AND(Q28="Impacto",Q29="Impacto"),(AB28-(+AB28*T29)),IF(AND(Q28="Probabilidad",Q29="Impacto"),(AB27-(+AB27*T29)),IF(Q29="Probabilidad",AB28,""))),"")</f>
        <v/>
      </c>
      <c r="AC29" s="109"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0"/>
      <c r="AE29" s="111"/>
      <c r="AF29" s="112"/>
      <c r="AG29" s="113"/>
      <c r="AH29" s="113"/>
      <c r="AI29" s="113"/>
      <c r="AJ29" s="111"/>
      <c r="AK29" s="11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26.25" hidden="1" customHeight="1" x14ac:dyDescent="0.3">
      <c r="A30" s="346"/>
      <c r="B30" s="360"/>
      <c r="C30" s="360"/>
      <c r="D30" s="360"/>
      <c r="E30" s="360"/>
      <c r="F30" s="360"/>
      <c r="G30" s="360"/>
      <c r="H30" s="369"/>
      <c r="I30" s="357"/>
      <c r="J30" s="360"/>
      <c r="K30" s="357">
        <f>IF(NOT(ISERROR(MATCH(J30,_xlfn.ANCHORARRAY(E44),0))),I46&amp;"Por favor no seleccionar los criterios de impacto",J30)</f>
        <v>0</v>
      </c>
      <c r="L30" s="369"/>
      <c r="M30" s="357"/>
      <c r="N30" s="433"/>
      <c r="O30" s="102">
        <v>5</v>
      </c>
      <c r="P30" s="168"/>
      <c r="Q30" s="103" t="str">
        <f t="shared" si="17"/>
        <v/>
      </c>
      <c r="R30" s="104"/>
      <c r="S30" s="104"/>
      <c r="T30" s="105" t="str">
        <f t="shared" si="14"/>
        <v/>
      </c>
      <c r="U30" s="104"/>
      <c r="V30" s="104"/>
      <c r="W30" s="104"/>
      <c r="X30" s="106" t="str">
        <f t="shared" si="18"/>
        <v/>
      </c>
      <c r="Y30" s="107" t="str">
        <f t="shared" si="3"/>
        <v/>
      </c>
      <c r="Z30" s="108" t="str">
        <f t="shared" si="15"/>
        <v/>
      </c>
      <c r="AA30" s="107" t="str">
        <f t="shared" si="5"/>
        <v/>
      </c>
      <c r="AB30" s="108" t="str">
        <f t="shared" si="19"/>
        <v/>
      </c>
      <c r="AC30" s="109" t="str">
        <f t="shared" ref="AC30:AC31" si="20">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0"/>
      <c r="AE30" s="111"/>
      <c r="AF30" s="112"/>
      <c r="AG30" s="113"/>
      <c r="AH30" s="113"/>
      <c r="AI30" s="113"/>
      <c r="AJ30" s="111"/>
      <c r="AK30" s="11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x14ac:dyDescent="0.3">
      <c r="A31" s="347"/>
      <c r="B31" s="361"/>
      <c r="C31" s="361"/>
      <c r="D31" s="361"/>
      <c r="E31" s="361"/>
      <c r="F31" s="361"/>
      <c r="G31" s="361"/>
      <c r="H31" s="370"/>
      <c r="I31" s="358"/>
      <c r="J31" s="361"/>
      <c r="K31" s="358">
        <f>IF(NOT(ISERROR(MATCH(J31,_xlfn.ANCHORARRAY(E45),0))),I47&amp;"Por favor no seleccionar los criterios de impacto",J31)</f>
        <v>0</v>
      </c>
      <c r="L31" s="370"/>
      <c r="M31" s="358"/>
      <c r="N31" s="434"/>
      <c r="O31" s="102">
        <v>6</v>
      </c>
      <c r="P31" s="168"/>
      <c r="Q31" s="103" t="str">
        <f t="shared" si="17"/>
        <v/>
      </c>
      <c r="R31" s="104"/>
      <c r="S31" s="104"/>
      <c r="T31" s="105" t="str">
        <f t="shared" si="14"/>
        <v/>
      </c>
      <c r="U31" s="104"/>
      <c r="V31" s="104"/>
      <c r="W31" s="104"/>
      <c r="X31" s="106" t="str">
        <f t="shared" si="18"/>
        <v/>
      </c>
      <c r="Y31" s="107" t="str">
        <f t="shared" si="3"/>
        <v/>
      </c>
      <c r="Z31" s="108" t="str">
        <f t="shared" si="15"/>
        <v/>
      </c>
      <c r="AA31" s="107" t="str">
        <f t="shared" si="5"/>
        <v/>
      </c>
      <c r="AB31" s="108" t="str">
        <f t="shared" si="19"/>
        <v/>
      </c>
      <c r="AC31" s="109" t="str">
        <f t="shared" si="20"/>
        <v/>
      </c>
      <c r="AD31" s="110"/>
      <c r="AE31" s="111"/>
      <c r="AF31" s="112"/>
      <c r="AG31" s="113"/>
      <c r="AH31" s="113"/>
      <c r="AI31" s="113"/>
      <c r="AJ31" s="111"/>
      <c r="AK31" s="11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14" customHeight="1" x14ac:dyDescent="0.3">
      <c r="A32" s="345">
        <v>4</v>
      </c>
      <c r="B32" s="359" t="s">
        <v>189</v>
      </c>
      <c r="C32" s="359" t="s">
        <v>190</v>
      </c>
      <c r="D32" s="359" t="s">
        <v>191</v>
      </c>
      <c r="E32" s="380" t="s">
        <v>192</v>
      </c>
      <c r="F32" s="359" t="s">
        <v>160</v>
      </c>
      <c r="G32" s="435">
        <v>1200</v>
      </c>
      <c r="H32" s="368" t="str">
        <f>IF(G32&lt;=0,"",IF(G32&lt;=2,"Muy Baja",IF(G32&lt;=24,"Baja",IF(G32&lt;=500,"Media",IF(G32&lt;=5000,"Alta","Muy Alta")))))</f>
        <v>Alta</v>
      </c>
      <c r="I32" s="356">
        <f>IF(H32="","",IF(H32="Muy Baja",0.2,IF(H32="Baja",0.4,IF(H32="Media",0.6,IF(H32="Alta",0.8,IF(H32="Muy Alta",1,))))))</f>
        <v>0.8</v>
      </c>
      <c r="J32" s="416" t="s">
        <v>185</v>
      </c>
      <c r="K32" s="177"/>
      <c r="L32" s="368" t="str">
        <f>IF(OR(K34='Tabla Impacto'!$C$11,K34='Tabla Impacto'!$D$11),"Leve",IF(OR(K34='Tabla Impacto'!$C$12,K34='Tabla Impacto'!$D$12),"Menor",IF(OR(K34='Tabla Impacto'!$C$13,K34='Tabla Impacto'!$D$13),"Moderado",IF(OR(K34='Tabla Impacto'!$C$14,K34='Tabla Impacto'!$D$14),"Mayor",IF(OR(K34='Tabla Impacto'!$C$15,K34='Tabla Impacto'!$D$15),"Catastrófico","")))))</f>
        <v>Moderado</v>
      </c>
      <c r="M32" s="356">
        <f>IF(L32="","",IF(L32="Leve",0.2,IF(L32="Menor",0.4,IF(L32="Moderado",0.6,IF(L32="Mayor",0.8,IF(L32="Catastrófico",1,))))))</f>
        <v>0.6</v>
      </c>
      <c r="N32" s="432"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345">
        <v>1</v>
      </c>
      <c r="P32" s="619" t="s">
        <v>315</v>
      </c>
      <c r="Q32" s="445" t="str">
        <f>IF(OR(R32="Preventivo",R32="Detectivo"),"Probabilidad",IF(R32="Correctivo","Impacto",""))</f>
        <v>Probabilidad</v>
      </c>
      <c r="R32" s="442" t="s">
        <v>178</v>
      </c>
      <c r="S32" s="442" t="s">
        <v>164</v>
      </c>
      <c r="T32" s="465" t="str">
        <f>IF(AND(R32="Preventivo",S32="Automático"),"50%",IF(AND(R32="Preventivo",S32="Manual"),"40%",IF(AND(R32="Detectivo",S32="Automático"),"40%",IF(AND(R32="Detectivo",S32="Manual"),"30%",IF(AND(R32="Correctivo",S32="Automático"),"35%",IF(AND(R32="Correctivo",S32="Manual"),"25%",""))))))</f>
        <v>30%</v>
      </c>
      <c r="U32" s="442" t="s">
        <v>165</v>
      </c>
      <c r="V32" s="442" t="s">
        <v>166</v>
      </c>
      <c r="W32" s="442" t="s">
        <v>167</v>
      </c>
      <c r="X32" s="106"/>
      <c r="Y32" s="463" t="str">
        <f>IFERROR(IF(X34="","",IF(X34&lt;=0.2,"Muy Baja",IF(X34&lt;=0.4,"Baja",IF(X34&lt;=0.6,"Media",IF(X34&lt;=0.8,"Alta","Muy Alta"))))),"")</f>
        <v>Media</v>
      </c>
      <c r="Z32" s="465">
        <f>+X34</f>
        <v>0.56000000000000005</v>
      </c>
      <c r="AA32" s="463" t="str">
        <f>IFERROR(IF(AB32="","",IF(AB32&lt;=0.2,"Leve",IF(AB32&lt;=0.4,"Menor",IF(AB32&lt;=0.6,"Moderado",IF(AB32&lt;=0.8,"Mayor","Catastrófico"))))),"")</f>
        <v>Moderado</v>
      </c>
      <c r="AB32" s="465">
        <f>IFERROR(IF(Q32="Impacto",(M32-(+M32*T32)),IF(Q32="Probabilidad",M32,"")),"")</f>
        <v>0.6</v>
      </c>
      <c r="AC32" s="467"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Moderado</v>
      </c>
      <c r="AD32" s="442" t="s">
        <v>168</v>
      </c>
      <c r="AE32" s="158" t="s">
        <v>193</v>
      </c>
      <c r="AF32" s="158" t="s">
        <v>194</v>
      </c>
      <c r="AG32" s="159">
        <v>44403</v>
      </c>
      <c r="AH32" s="159">
        <v>44469</v>
      </c>
      <c r="AI32" s="113"/>
      <c r="AJ32" s="111"/>
      <c r="AK32" s="11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08.75" customHeight="1" x14ac:dyDescent="0.3">
      <c r="A33" s="346"/>
      <c r="B33" s="360"/>
      <c r="C33" s="360"/>
      <c r="D33" s="360"/>
      <c r="E33" s="381"/>
      <c r="F33" s="360"/>
      <c r="G33" s="436"/>
      <c r="H33" s="369"/>
      <c r="I33" s="357"/>
      <c r="J33" s="417"/>
      <c r="K33" s="177"/>
      <c r="L33" s="369"/>
      <c r="M33" s="357"/>
      <c r="N33" s="433"/>
      <c r="O33" s="346"/>
      <c r="P33" s="620"/>
      <c r="Q33" s="446"/>
      <c r="R33" s="443"/>
      <c r="S33" s="443"/>
      <c r="T33" s="466"/>
      <c r="U33" s="443"/>
      <c r="V33" s="443"/>
      <c r="W33" s="443"/>
      <c r="X33" s="106"/>
      <c r="Y33" s="464"/>
      <c r="Z33" s="466"/>
      <c r="AA33" s="464"/>
      <c r="AB33" s="466"/>
      <c r="AC33" s="468"/>
      <c r="AD33" s="443"/>
      <c r="AE33" s="158" t="s">
        <v>195</v>
      </c>
      <c r="AF33" s="158" t="s">
        <v>194</v>
      </c>
      <c r="AG33" s="159" t="s">
        <v>196</v>
      </c>
      <c r="AH33" s="159">
        <v>44469</v>
      </c>
      <c r="AI33" s="113"/>
      <c r="AJ33" s="111"/>
      <c r="AK33" s="11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03.5" customHeight="1" x14ac:dyDescent="0.3">
      <c r="A34" s="346"/>
      <c r="B34" s="360"/>
      <c r="C34" s="360"/>
      <c r="D34" s="360"/>
      <c r="E34" s="381"/>
      <c r="F34" s="360"/>
      <c r="G34" s="436"/>
      <c r="H34" s="369"/>
      <c r="I34" s="357"/>
      <c r="J34" s="417"/>
      <c r="K34" s="356" t="str">
        <f>IF(NOT(ISERROR(MATCH(J32,'Tabla Impacto'!$B$221:$B$223,0))),'Tabla Impacto'!$F$223&amp;"Por favor no seleccionar los criterios de impacto(Afectación Económica o presupuestal y Pérdida Reputacional)",J32)</f>
        <v xml:space="preserve">     El riesgo afecta la imagen de la entidad con algunos usuarios de relevancia frente al logro de los objetivos</v>
      </c>
      <c r="L34" s="369"/>
      <c r="M34" s="357"/>
      <c r="N34" s="433"/>
      <c r="O34" s="347"/>
      <c r="P34" s="620"/>
      <c r="Q34" s="446"/>
      <c r="R34" s="443"/>
      <c r="S34" s="443"/>
      <c r="T34" s="466"/>
      <c r="U34" s="443"/>
      <c r="V34" s="443"/>
      <c r="W34" s="443"/>
      <c r="X34" s="154">
        <f>IFERROR(IF(Q32="Probabilidad",(I32-(+I32*T32)),IF(Q32="Impacto",I32,"")),"")</f>
        <v>0.56000000000000005</v>
      </c>
      <c r="Y34" s="464"/>
      <c r="Z34" s="466"/>
      <c r="AA34" s="464"/>
      <c r="AB34" s="466"/>
      <c r="AC34" s="468"/>
      <c r="AD34" s="443"/>
      <c r="AE34" s="158" t="s">
        <v>197</v>
      </c>
      <c r="AF34" s="158" t="s">
        <v>194</v>
      </c>
      <c r="AG34" s="159">
        <v>44531</v>
      </c>
      <c r="AH34" s="159">
        <v>44540</v>
      </c>
      <c r="AI34" s="113"/>
      <c r="AJ34" s="111"/>
      <c r="AK34" s="11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30.5" hidden="1" customHeight="1" x14ac:dyDescent="0.3">
      <c r="A35" s="346"/>
      <c r="B35" s="360"/>
      <c r="C35" s="360"/>
      <c r="D35" s="360"/>
      <c r="E35" s="381"/>
      <c r="F35" s="360"/>
      <c r="G35" s="436"/>
      <c r="H35" s="369"/>
      <c r="I35" s="357"/>
      <c r="J35" s="417"/>
      <c r="K35" s="357">
        <f>IF(NOT(ISERROR(MATCH(J35,_xlfn.ANCHORARRAY(E47),0))),I49&amp;"Por favor no seleccionar los criterios de impacto",J35)</f>
        <v>0</v>
      </c>
      <c r="L35" s="369"/>
      <c r="M35" s="357"/>
      <c r="N35" s="433"/>
      <c r="O35" s="6">
        <v>2</v>
      </c>
      <c r="P35" s="168"/>
      <c r="Q35" s="155"/>
      <c r="R35" s="104"/>
      <c r="S35" s="104"/>
      <c r="T35" s="105" t="str">
        <f t="shared" ref="T35:T39" si="21">IF(AND(R35="Preventivo",S35="Automático"),"50%",IF(AND(R35="Preventivo",S35="Manual"),"40%",IF(AND(R35="Detectivo",S35="Automático"),"40%",IF(AND(R35="Detectivo",S35="Manual"),"30%",IF(AND(R35="Correctivo",S35="Automático"),"35%",IF(AND(R35="Correctivo",S35="Manual"),"25%",""))))))</f>
        <v/>
      </c>
      <c r="U35" s="104"/>
      <c r="V35" s="104"/>
      <c r="W35" s="104"/>
      <c r="X35" s="106" t="str">
        <f>IFERROR(IF(AND(Q32="Probabilidad",Q35="Probabilidad"),(Z32-(+Z32*T35)),IF(Q35="Probabilidad",(I32-(+I32*T35)),IF(Q35="Impacto",Z32,""))),"")</f>
        <v/>
      </c>
      <c r="Y35" s="107" t="str">
        <f t="shared" si="3"/>
        <v/>
      </c>
      <c r="Z35" s="108" t="str">
        <f t="shared" ref="Z35:Z39" si="22">+X35</f>
        <v/>
      </c>
      <c r="AA35" s="107" t="str">
        <f t="shared" si="5"/>
        <v/>
      </c>
      <c r="AB35" s="108" t="str">
        <f t="shared" ref="AB35:AB40" si="23">IFERROR(IF(AND(Q34="Impacto",Q35="Impacto"),(AB34-(+AB34*T35)),IF(AND(Q34="Probabilidad",Q35="Impacto"),(AB33-(+AB33*T35)),IF(Q35="Probabilidad",AB34,""))),"")</f>
        <v/>
      </c>
      <c r="AC35" s="109" t="str">
        <f t="shared" ref="AC35:AC36" si="2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0"/>
      <c r="AE35" s="111"/>
      <c r="AF35" s="112"/>
      <c r="AG35" s="113"/>
      <c r="AH35" s="113"/>
      <c r="AI35" s="113"/>
      <c r="AJ35" s="111"/>
      <c r="AK35" s="11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4" hidden="1" customHeight="1" x14ac:dyDescent="0.3">
      <c r="A36" s="346"/>
      <c r="B36" s="360"/>
      <c r="C36" s="360"/>
      <c r="D36" s="360"/>
      <c r="E36" s="381"/>
      <c r="F36" s="360"/>
      <c r="G36" s="436"/>
      <c r="H36" s="369"/>
      <c r="I36" s="357"/>
      <c r="J36" s="417"/>
      <c r="K36" s="357">
        <f>IF(NOT(ISERROR(MATCH(J36,_xlfn.ANCHORARRAY(E48),0))),I50&amp;"Por favor no seleccionar los criterios de impacto",J36)</f>
        <v>0</v>
      </c>
      <c r="L36" s="369"/>
      <c r="M36" s="357"/>
      <c r="N36" s="433"/>
      <c r="O36" s="102">
        <v>3</v>
      </c>
      <c r="P36" s="168"/>
      <c r="Q36" s="184"/>
      <c r="R36" s="104"/>
      <c r="S36" s="104"/>
      <c r="T36" s="105" t="str">
        <f t="shared" si="21"/>
        <v/>
      </c>
      <c r="U36" s="104"/>
      <c r="V36" s="104"/>
      <c r="W36" s="104"/>
      <c r="X36" s="106" t="str">
        <f>IFERROR(IF(AND(Q35="Probabilidad",Q36="Probabilidad"),(Z35-(+Z35*T36)),IF(AND(Q35="Impacto",Q36="Probabilidad"),(Z32-(+Z32*T36)),IF(Q36="Impacto",Z35,""))),"")</f>
        <v/>
      </c>
      <c r="Y36" s="107" t="str">
        <f t="shared" si="3"/>
        <v/>
      </c>
      <c r="Z36" s="108" t="str">
        <f t="shared" si="22"/>
        <v/>
      </c>
      <c r="AA36" s="107" t="str">
        <f t="shared" si="5"/>
        <v/>
      </c>
      <c r="AB36" s="108" t="str">
        <f t="shared" si="23"/>
        <v/>
      </c>
      <c r="AC36" s="109" t="str">
        <f t="shared" si="24"/>
        <v/>
      </c>
      <c r="AD36" s="110"/>
      <c r="AE36" s="111"/>
      <c r="AF36" s="112"/>
      <c r="AG36" s="113"/>
      <c r="AH36" s="113"/>
      <c r="AI36" s="113"/>
      <c r="AJ36" s="111"/>
      <c r="AK36" s="11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346"/>
      <c r="B37" s="360"/>
      <c r="C37" s="360"/>
      <c r="D37" s="360"/>
      <c r="E37" s="381"/>
      <c r="F37" s="360"/>
      <c r="G37" s="436"/>
      <c r="H37" s="369"/>
      <c r="I37" s="357"/>
      <c r="J37" s="417"/>
      <c r="K37" s="357">
        <f>IF(NOT(ISERROR(MATCH(J37,_xlfn.ANCHORARRAY(E49),0))),I51&amp;"Por favor no seleccionar los criterios de impacto",J37)</f>
        <v>0</v>
      </c>
      <c r="L37" s="369"/>
      <c r="M37" s="357"/>
      <c r="N37" s="433"/>
      <c r="O37" s="102">
        <v>4</v>
      </c>
      <c r="P37" s="168"/>
      <c r="Q37" s="103" t="str">
        <f t="shared" ref="Q37:Q39" si="25">IF(OR(R37="Preventivo",R37="Detectivo"),"Probabilidad",IF(R37="Correctivo","Impacto",""))</f>
        <v/>
      </c>
      <c r="R37" s="104"/>
      <c r="S37" s="104"/>
      <c r="T37" s="105" t="str">
        <f t="shared" si="21"/>
        <v/>
      </c>
      <c r="U37" s="104"/>
      <c r="V37" s="104"/>
      <c r="W37" s="104"/>
      <c r="X37" s="106" t="str">
        <f t="shared" ref="X37:X39" si="26">IFERROR(IF(AND(Q36="Probabilidad",Q37="Probabilidad"),(Z36-(+Z36*T37)),IF(AND(Q36="Impacto",Q37="Probabilidad"),(Z35-(+Z35*T37)),IF(Q37="Impacto",Z36,""))),"")</f>
        <v/>
      </c>
      <c r="Y37" s="107" t="str">
        <f t="shared" si="3"/>
        <v/>
      </c>
      <c r="Z37" s="108" t="str">
        <f t="shared" si="22"/>
        <v/>
      </c>
      <c r="AA37" s="107" t="str">
        <f t="shared" si="5"/>
        <v/>
      </c>
      <c r="AB37" s="108" t="str">
        <f t="shared" si="23"/>
        <v/>
      </c>
      <c r="AC37" s="109"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0"/>
      <c r="AE37" s="111"/>
      <c r="AF37" s="112"/>
      <c r="AG37" s="113"/>
      <c r="AH37" s="113"/>
      <c r="AI37" s="113"/>
      <c r="AJ37" s="111"/>
      <c r="AK37" s="11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46"/>
      <c r="B38" s="360"/>
      <c r="C38" s="360"/>
      <c r="D38" s="360"/>
      <c r="E38" s="381"/>
      <c r="F38" s="360"/>
      <c r="G38" s="436"/>
      <c r="H38" s="369"/>
      <c r="I38" s="357"/>
      <c r="J38" s="417"/>
      <c r="K38" s="357">
        <f>IF(NOT(ISERROR(MATCH(J38,_xlfn.ANCHORARRAY(E50),0))),I52&amp;"Por favor no seleccionar los criterios de impacto",J38)</f>
        <v>0</v>
      </c>
      <c r="L38" s="369"/>
      <c r="M38" s="357"/>
      <c r="N38" s="433"/>
      <c r="O38" s="102">
        <v>5</v>
      </c>
      <c r="P38" s="168"/>
      <c r="Q38" s="103" t="str">
        <f t="shared" si="25"/>
        <v/>
      </c>
      <c r="R38" s="104"/>
      <c r="S38" s="104"/>
      <c r="T38" s="105" t="str">
        <f t="shared" si="21"/>
        <v/>
      </c>
      <c r="U38" s="104"/>
      <c r="V38" s="104"/>
      <c r="W38" s="104"/>
      <c r="X38" s="106" t="str">
        <f t="shared" si="26"/>
        <v/>
      </c>
      <c r="Y38" s="107" t="str">
        <f>IFERROR(IF(X38="","",IF(X38&lt;=0.2,"Muy Baja",IF(X38&lt;=0.4,"Baja",IF(X38&lt;=0.6,"Media",IF(X38&lt;=0.8,"Alta","Muy Alta"))))),"")</f>
        <v/>
      </c>
      <c r="Z38" s="108" t="str">
        <f t="shared" si="22"/>
        <v/>
      </c>
      <c r="AA38" s="107" t="str">
        <f t="shared" si="5"/>
        <v/>
      </c>
      <c r="AB38" s="108" t="str">
        <f t="shared" si="23"/>
        <v/>
      </c>
      <c r="AC38" s="109" t="str">
        <f t="shared" ref="AC38:AC39" si="27">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10"/>
      <c r="AE38" s="111"/>
      <c r="AF38" s="112"/>
      <c r="AG38" s="113"/>
      <c r="AH38" s="113"/>
      <c r="AI38" s="113"/>
      <c r="AJ38" s="111"/>
      <c r="AK38" s="11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47"/>
      <c r="B39" s="361"/>
      <c r="C39" s="361"/>
      <c r="D39" s="361"/>
      <c r="E39" s="382"/>
      <c r="F39" s="361"/>
      <c r="G39" s="437"/>
      <c r="H39" s="370"/>
      <c r="I39" s="358"/>
      <c r="J39" s="418"/>
      <c r="K39" s="358">
        <f>IF(NOT(ISERROR(MATCH(J39,_xlfn.ANCHORARRAY(E51),0))),I53&amp;"Por favor no seleccionar los criterios de impacto",J39)</f>
        <v>0</v>
      </c>
      <c r="L39" s="370"/>
      <c r="M39" s="358"/>
      <c r="N39" s="434"/>
      <c r="O39" s="102">
        <v>6</v>
      </c>
      <c r="P39" s="168"/>
      <c r="Q39" s="103" t="str">
        <f t="shared" si="25"/>
        <v/>
      </c>
      <c r="R39" s="104"/>
      <c r="S39" s="104"/>
      <c r="T39" s="105" t="str">
        <f t="shared" si="21"/>
        <v/>
      </c>
      <c r="U39" s="104"/>
      <c r="V39" s="104"/>
      <c r="W39" s="104"/>
      <c r="X39" s="106" t="str">
        <f t="shared" si="26"/>
        <v/>
      </c>
      <c r="Y39" s="107" t="str">
        <f t="shared" si="3"/>
        <v/>
      </c>
      <c r="Z39" s="108" t="str">
        <f t="shared" si="22"/>
        <v/>
      </c>
      <c r="AA39" s="107" t="str">
        <f t="shared" si="5"/>
        <v/>
      </c>
      <c r="AB39" s="108" t="str">
        <f t="shared" si="23"/>
        <v/>
      </c>
      <c r="AC39" s="109" t="str">
        <f t="shared" si="27"/>
        <v/>
      </c>
      <c r="AD39" s="110"/>
      <c r="AE39" s="111"/>
      <c r="AF39" s="112"/>
      <c r="AG39" s="113"/>
      <c r="AH39" s="113"/>
      <c r="AI39" s="113"/>
      <c r="AJ39" s="111"/>
      <c r="AK39" s="11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44" customHeight="1" x14ac:dyDescent="0.3">
      <c r="A40" s="345">
        <v>5</v>
      </c>
      <c r="B40" s="359" t="s">
        <v>198</v>
      </c>
      <c r="C40" s="359" t="s">
        <v>199</v>
      </c>
      <c r="D40" s="359" t="s">
        <v>200</v>
      </c>
      <c r="E40" s="380" t="s">
        <v>201</v>
      </c>
      <c r="F40" s="359" t="s">
        <v>160</v>
      </c>
      <c r="G40" s="435">
        <v>14</v>
      </c>
      <c r="H40" s="368" t="str">
        <f>IF(G40&lt;=0,"",IF(G40&lt;=2,"Muy Baja",IF(G40&lt;=24,"Baja",IF(G40&lt;=500,"Media",IF(G40&lt;=5000,"Alta","Muy Alta")))))</f>
        <v>Baja</v>
      </c>
      <c r="I40" s="356">
        <f>IF(H40="","",IF(H40="Muy Baja",0.2,IF(H40="Baja",0.4,IF(H40="Media",0.6,IF(H40="Alta",0.8,IF(H40="Muy Alta",1,))))))</f>
        <v>0.4</v>
      </c>
      <c r="J40" s="416" t="s">
        <v>202</v>
      </c>
      <c r="K40" s="356" t="str">
        <f>IF(NOT(ISERROR(MATCH(J40,'Tabla Impacto'!$B$221:$B$223,0))),'Tabla Impacto'!$F$223&amp;"Por favor no seleccionar los criterios de impacto(Afectación Económica o presupuestal y Pérdida Reputacional)",J40)</f>
        <v xml:space="preserve">     Entre 50 y 100 SMLMV </v>
      </c>
      <c r="L40" s="368" t="str">
        <f>IF(OR(K40='Tabla Impacto'!$C$11,K40='Tabla Impacto'!$D$11),"Leve",IF(OR(K40='Tabla Impacto'!$C$12,K40='Tabla Impacto'!$D$12),"Menor",IF(OR(K40='Tabla Impacto'!$C$13,K40='Tabla Impacto'!$D$13),"Moderado",IF(OR(K40='Tabla Impacto'!$C$14,K40='Tabla Impacto'!$D$14),"Mayor",IF(OR(K40='Tabla Impacto'!$C$15,K40='Tabla Impacto'!$D$15),"Catastrófico","")))))</f>
        <v>Moderado</v>
      </c>
      <c r="M40" s="356">
        <f>IF(L40="","",IF(L40="Leve",0.2,IF(L40="Menor",0.4,IF(L40="Moderado",0.6,IF(L40="Mayor",0.8,IF(L40="Catastrófico",1,))))))</f>
        <v>0.6</v>
      </c>
      <c r="N40" s="432"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6">
        <v>1</v>
      </c>
      <c r="P40" s="168" t="s">
        <v>203</v>
      </c>
      <c r="Q40" s="155" t="str">
        <f>IF(OR(R40="Preventivo",R40="Detectivo"),"Probabilidad",IF(R40="Correctivo","Impacto",""))</f>
        <v>Probabilidad</v>
      </c>
      <c r="R40" s="160" t="s">
        <v>178</v>
      </c>
      <c r="S40" s="160" t="s">
        <v>164</v>
      </c>
      <c r="T40" s="161" t="str">
        <f>IF(AND(R40="Preventivo",S40="Automático"),"50%",IF(AND(R40="Preventivo",S40="Manual"),"40%",IF(AND(R40="Detectivo",S40="Automático"),"40%",IF(AND(R40="Detectivo",S40="Manual"),"30%",IF(AND(R40="Correctivo",S40="Automático"),"35%",IF(AND(R40="Correctivo",S40="Manual"),"25%",""))))))</f>
        <v>30%</v>
      </c>
      <c r="U40" s="160" t="s">
        <v>165</v>
      </c>
      <c r="V40" s="160" t="s">
        <v>166</v>
      </c>
      <c r="W40" s="160" t="s">
        <v>167</v>
      </c>
      <c r="X40" s="154">
        <f>IFERROR(IF(Q40="Probabilidad",(I40-(+I40*T40)),IF(Q40="Impacto",I40,"")),"")</f>
        <v>0.28000000000000003</v>
      </c>
      <c r="Y40" s="162" t="str">
        <f>IFERROR(IF(X40="","",IF(X40&lt;=0.2,"Muy Baja",IF(X40&lt;=0.4,"Baja",IF(X40&lt;=0.6,"Media",IF(X40&lt;=0.8,"Alta","Muy Alta"))))),"")</f>
        <v>Baja</v>
      </c>
      <c r="Z40" s="179">
        <f>+X40</f>
        <v>0.28000000000000003</v>
      </c>
      <c r="AA40" s="162" t="str">
        <f>IFERROR(IF(AB40="","",IF(AB40&lt;=0.2,"Leve",IF(AB40&lt;=0.4,"Menor",IF(AB40&lt;=0.6,"Moderado",IF(AB40&lt;=0.8,"Mayor","Catastrófico"))))),"")</f>
        <v>Moderado</v>
      </c>
      <c r="AB40" s="179">
        <f>IFERROR(IF(Q40="Impacto",(M40-(+M40*T40)),IF(Q40="Probabilidad",M40,"")),"")</f>
        <v>0.6</v>
      </c>
      <c r="AC40" s="16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78" t="s">
        <v>168</v>
      </c>
      <c r="AE40" s="165" t="s">
        <v>316</v>
      </c>
      <c r="AF40" s="165" t="s">
        <v>205</v>
      </c>
      <c r="AG40" s="159">
        <v>44531</v>
      </c>
      <c r="AH40" s="159">
        <v>44540</v>
      </c>
      <c r="AI40" s="113"/>
      <c r="AJ40" s="111"/>
      <c r="AK40" s="11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44" customHeight="1" x14ac:dyDescent="0.3">
      <c r="A41" s="346"/>
      <c r="B41" s="360"/>
      <c r="C41" s="360"/>
      <c r="D41" s="360"/>
      <c r="E41" s="381"/>
      <c r="F41" s="360"/>
      <c r="G41" s="436"/>
      <c r="H41" s="369"/>
      <c r="I41" s="357"/>
      <c r="J41" s="417"/>
      <c r="K41" s="357"/>
      <c r="L41" s="369"/>
      <c r="M41" s="357"/>
      <c r="N41" s="433"/>
      <c r="O41" s="345">
        <v>2</v>
      </c>
      <c r="P41" s="621" t="s">
        <v>206</v>
      </c>
      <c r="Q41" s="445" t="str">
        <f>IF(OR(R41="Preventivo",R41="Detectivo"),"Probabilidad",IF(R41="Correctivo","Impacto",""))</f>
        <v>Probabilidad</v>
      </c>
      <c r="R41" s="442" t="s">
        <v>178</v>
      </c>
      <c r="S41" s="442" t="s">
        <v>164</v>
      </c>
      <c r="T41" s="465" t="str">
        <f>IF(AND(R41="Preventivo",S41="Automático"),"50%",IF(AND(R41="Preventivo",S41="Manual"),"40%",IF(AND(R41="Detectivo",S41="Automático"),"40%",IF(AND(R41="Detectivo",S41="Manual"),"30%",IF(AND(R41="Correctivo",S41="Automático"),"35%",IF(AND(R41="Correctivo",S41="Manual"),"25%",""))))))</f>
        <v>30%</v>
      </c>
      <c r="U41" s="442" t="s">
        <v>165</v>
      </c>
      <c r="V41" s="442" t="s">
        <v>166</v>
      </c>
      <c r="W41" s="442" t="s">
        <v>167</v>
      </c>
      <c r="X41" s="627">
        <f>IFERROR(IF(Q41="Probabilidad",(I42-(+I42*T41)),IF(Q41="Impacto",I42,"")),"")</f>
        <v>0</v>
      </c>
      <c r="Y41" s="463" t="str">
        <f>IFERROR(IF(X41="","",IF(X41&lt;=0.2,"Muy Baja",IF(X41&lt;=0.4,"Baja",IF(X41&lt;=0.6,"Media",IF(X41&lt;=0.8,"Alta","Muy Alta"))))),"")</f>
        <v>Muy Baja</v>
      </c>
      <c r="Z41" s="465">
        <v>0.2</v>
      </c>
      <c r="AA41" s="463" t="str">
        <f>IFERROR(IF(AB41="","",IF(AB41&lt;=0.2,"Leve",IF(AB41&lt;=0.4,"Menor",IF(AB41&lt;=0.6,"Moderado",IF(AB41&lt;=0.8,"Mayor","Catastrófico"))))),"")</f>
        <v>Moderado</v>
      </c>
      <c r="AB41" s="465">
        <v>0.6</v>
      </c>
      <c r="AC41" s="467"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442" t="s">
        <v>168</v>
      </c>
      <c r="AE41" s="165" t="s">
        <v>204</v>
      </c>
      <c r="AF41" s="165" t="s">
        <v>205</v>
      </c>
      <c r="AG41" s="159">
        <v>44404</v>
      </c>
      <c r="AH41" s="159">
        <v>44560</v>
      </c>
      <c r="AI41" s="113"/>
      <c r="AJ41" s="111"/>
      <c r="AK41" s="11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22.25" customHeight="1" x14ac:dyDescent="0.3">
      <c r="A42" s="346"/>
      <c r="B42" s="360"/>
      <c r="C42" s="360"/>
      <c r="D42" s="360"/>
      <c r="E42" s="381"/>
      <c r="F42" s="360"/>
      <c r="G42" s="436"/>
      <c r="H42" s="369"/>
      <c r="I42" s="357"/>
      <c r="J42" s="417"/>
      <c r="K42" s="357">
        <f>IF(NOT(ISERROR(MATCH(J42,_xlfn.ANCHORARRAY(E53),0))),I55&amp;"Por favor no seleccionar los criterios de impacto",J42)</f>
        <v>0</v>
      </c>
      <c r="L42" s="369"/>
      <c r="M42" s="357"/>
      <c r="N42" s="433"/>
      <c r="O42" s="347"/>
      <c r="P42" s="622"/>
      <c r="Q42" s="623"/>
      <c r="R42" s="444"/>
      <c r="S42" s="444"/>
      <c r="T42" s="624"/>
      <c r="U42" s="444"/>
      <c r="V42" s="444"/>
      <c r="W42" s="444"/>
      <c r="X42" s="628"/>
      <c r="Y42" s="625"/>
      <c r="Z42" s="624"/>
      <c r="AA42" s="625"/>
      <c r="AB42" s="624"/>
      <c r="AC42" s="626"/>
      <c r="AD42" s="444"/>
      <c r="AE42" s="165" t="s">
        <v>317</v>
      </c>
      <c r="AF42" s="165" t="s">
        <v>205</v>
      </c>
      <c r="AG42" s="159">
        <v>44540</v>
      </c>
      <c r="AH42" s="159">
        <v>44560</v>
      </c>
      <c r="AI42" s="113"/>
      <c r="AJ42" s="111"/>
      <c r="AK42" s="11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346"/>
      <c r="B43" s="360"/>
      <c r="C43" s="360"/>
      <c r="D43" s="360"/>
      <c r="E43" s="381"/>
      <c r="F43" s="360"/>
      <c r="G43" s="436"/>
      <c r="H43" s="369"/>
      <c r="I43" s="357"/>
      <c r="J43" s="417"/>
      <c r="K43" s="357">
        <f>IF(NOT(ISERROR(MATCH(J43,_xlfn.ANCHORARRAY(E54),0))),I56&amp;"Por favor no seleccionar los criterios de impacto",J43)</f>
        <v>0</v>
      </c>
      <c r="L43" s="369"/>
      <c r="M43" s="357"/>
      <c r="N43" s="433"/>
      <c r="O43" s="102">
        <v>3</v>
      </c>
      <c r="P43" s="169"/>
      <c r="Q43" s="103"/>
      <c r="R43" s="104"/>
      <c r="S43" s="104"/>
      <c r="T43" s="105"/>
      <c r="U43" s="104"/>
      <c r="V43" s="104"/>
      <c r="W43" s="104"/>
      <c r="X43" s="106"/>
      <c r="Y43" s="107"/>
      <c r="Z43" s="108"/>
      <c r="AA43" s="107"/>
      <c r="AB43" s="108"/>
      <c r="AC43" s="109"/>
      <c r="AD43" s="110"/>
      <c r="AE43" s="111"/>
      <c r="AF43" s="112"/>
      <c r="AG43" s="113"/>
      <c r="AH43" s="113"/>
      <c r="AI43" s="113"/>
      <c r="AJ43" s="111"/>
      <c r="AK43" s="11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46"/>
      <c r="B44" s="360"/>
      <c r="C44" s="360"/>
      <c r="D44" s="360"/>
      <c r="E44" s="381"/>
      <c r="F44" s="360"/>
      <c r="G44" s="436"/>
      <c r="H44" s="369"/>
      <c r="I44" s="357"/>
      <c r="J44" s="417"/>
      <c r="K44" s="357">
        <f>IF(NOT(ISERROR(MATCH(J44,_xlfn.ANCHORARRAY(E55),0))),I57&amp;"Por favor no seleccionar los criterios de impacto",J44)</f>
        <v>0</v>
      </c>
      <c r="L44" s="369"/>
      <c r="M44" s="357"/>
      <c r="N44" s="433"/>
      <c r="O44" s="102">
        <v>4</v>
      </c>
      <c r="P44" s="168"/>
      <c r="Q44" s="103"/>
      <c r="R44" s="104"/>
      <c r="S44" s="104"/>
      <c r="T44" s="105"/>
      <c r="U44" s="104"/>
      <c r="V44" s="104"/>
      <c r="W44" s="104"/>
      <c r="X44" s="106"/>
      <c r="Y44" s="107"/>
      <c r="Z44" s="108"/>
      <c r="AA44" s="107"/>
      <c r="AB44" s="108"/>
      <c r="AC44" s="109"/>
      <c r="AD44" s="110"/>
      <c r="AE44" s="111"/>
      <c r="AF44" s="112"/>
      <c r="AG44" s="113"/>
      <c r="AH44" s="113"/>
      <c r="AI44" s="113"/>
      <c r="AJ44" s="111"/>
      <c r="AK44" s="11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46"/>
      <c r="B45" s="360"/>
      <c r="C45" s="360"/>
      <c r="D45" s="360"/>
      <c r="E45" s="381"/>
      <c r="F45" s="360"/>
      <c r="G45" s="436"/>
      <c r="H45" s="369"/>
      <c r="I45" s="357"/>
      <c r="J45" s="417"/>
      <c r="K45" s="357">
        <f>IF(NOT(ISERROR(MATCH(J45,_xlfn.ANCHORARRAY(E56),0))),I58&amp;"Por favor no seleccionar los criterios de impacto",J45)</f>
        <v>0</v>
      </c>
      <c r="L45" s="369"/>
      <c r="M45" s="357"/>
      <c r="N45" s="433"/>
      <c r="O45" s="102">
        <v>5</v>
      </c>
      <c r="P45" s="168"/>
      <c r="Q45" s="103" t="str">
        <f t="shared" ref="Q44:Q46" si="28">IF(OR(R45="Preventivo",R45="Detectivo"),"Probabilidad",IF(R45="Correctivo","Impacto",""))</f>
        <v/>
      </c>
      <c r="R45" s="104"/>
      <c r="S45" s="104"/>
      <c r="T45" s="105" t="str">
        <f t="shared" ref="T43:T46" si="29">IF(AND(R45="Preventivo",S45="Automático"),"50%",IF(AND(R45="Preventivo",S45="Manual"),"40%",IF(AND(R45="Detectivo",S45="Automático"),"40%",IF(AND(R45="Detectivo",S45="Manual"),"30%",IF(AND(R45="Correctivo",S45="Automático"),"35%",IF(AND(R45="Correctivo",S45="Manual"),"25%",""))))))</f>
        <v/>
      </c>
      <c r="U45" s="104"/>
      <c r="V45" s="104"/>
      <c r="W45" s="104"/>
      <c r="X45" s="106" t="str">
        <f t="shared" ref="X44:X46" si="30">IFERROR(IF(AND(Q44="Probabilidad",Q45="Probabilidad"),(Z44-(+Z44*T45)),IF(AND(Q44="Impacto",Q45="Probabilidad"),(Z43-(+Z43*T45)),IF(Q45="Impacto",Z44,""))),"")</f>
        <v/>
      </c>
      <c r="Y45" s="107" t="str">
        <f t="shared" si="3"/>
        <v/>
      </c>
      <c r="Z45" s="108" t="str">
        <f t="shared" ref="Z41:Z46" si="31">+X45</f>
        <v/>
      </c>
      <c r="AA45" s="107" t="str">
        <f t="shared" si="5"/>
        <v/>
      </c>
      <c r="AB45" s="108" t="str">
        <f t="shared" ref="AB44:AB46" si="32">IFERROR(IF(AND(Q44="Impacto",Q45="Impacto"),(AB44-(+AB44*T45)),IF(AND(Q44="Probabilidad",Q45="Impacto"),(AB43-(+AB43*T45)),IF(Q45="Probabilidad",AB44,""))),"")</f>
        <v/>
      </c>
      <c r="AC45" s="109" t="str">
        <f t="shared" ref="AC45:AC46" si="33">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0"/>
      <c r="AE45" s="111"/>
      <c r="AF45" s="112"/>
      <c r="AG45" s="113"/>
      <c r="AH45" s="113"/>
      <c r="AI45" s="113"/>
      <c r="AJ45" s="111"/>
      <c r="AK45" s="112"/>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7.75" hidden="1" customHeight="1" x14ac:dyDescent="0.3">
      <c r="A46" s="347"/>
      <c r="B46" s="361"/>
      <c r="C46" s="361"/>
      <c r="D46" s="361"/>
      <c r="E46" s="382"/>
      <c r="F46" s="361"/>
      <c r="G46" s="437"/>
      <c r="H46" s="370"/>
      <c r="I46" s="358"/>
      <c r="J46" s="418"/>
      <c r="K46" s="358">
        <f>IF(NOT(ISERROR(MATCH(J46,_xlfn.ANCHORARRAY(E57),0))),I59&amp;"Por favor no seleccionar los criterios de impacto",J46)</f>
        <v>0</v>
      </c>
      <c r="L46" s="370"/>
      <c r="M46" s="358"/>
      <c r="N46" s="434"/>
      <c r="O46" s="102">
        <v>6</v>
      </c>
      <c r="P46" s="168"/>
      <c r="Q46" s="103"/>
      <c r="R46" s="104"/>
      <c r="S46" s="104"/>
      <c r="T46" s="105"/>
      <c r="U46" s="104"/>
      <c r="V46" s="104"/>
      <c r="W46" s="104"/>
      <c r="X46" s="106" t="str">
        <f t="shared" si="30"/>
        <v/>
      </c>
      <c r="Y46" s="107" t="str">
        <f t="shared" si="3"/>
        <v/>
      </c>
      <c r="Z46" s="108" t="str">
        <f t="shared" si="31"/>
        <v/>
      </c>
      <c r="AA46" s="107" t="str">
        <f t="shared" si="5"/>
        <v/>
      </c>
      <c r="AB46" s="108" t="str">
        <f t="shared" si="32"/>
        <v/>
      </c>
      <c r="AC46" s="109" t="str">
        <f t="shared" si="33"/>
        <v/>
      </c>
      <c r="AD46" s="110"/>
      <c r="AE46" s="111"/>
      <c r="AF46" s="112"/>
      <c r="AG46" s="113"/>
      <c r="AH46" s="113"/>
      <c r="AI46" s="113"/>
      <c r="AJ46" s="111"/>
      <c r="AK46" s="11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90" hidden="1" customHeight="1" x14ac:dyDescent="0.3">
      <c r="A47" s="371">
        <v>6</v>
      </c>
      <c r="B47" s="374"/>
      <c r="C47" s="374"/>
      <c r="D47" s="374"/>
      <c r="E47" s="377"/>
      <c r="F47" s="374"/>
      <c r="G47" s="398"/>
      <c r="H47" s="395"/>
      <c r="I47" s="386"/>
      <c r="J47" s="392"/>
      <c r="K47" s="386"/>
      <c r="L47" s="395"/>
      <c r="M47" s="386"/>
      <c r="N47" s="389"/>
      <c r="O47" s="102"/>
      <c r="P47" s="168"/>
      <c r="Q47" s="103"/>
      <c r="R47" s="104"/>
      <c r="S47" s="104"/>
      <c r="T47" s="105"/>
      <c r="U47" s="104"/>
      <c r="V47" s="104"/>
      <c r="W47" s="104"/>
      <c r="X47" s="106"/>
      <c r="Y47" s="107"/>
      <c r="Z47" s="108"/>
      <c r="AA47" s="107"/>
      <c r="AB47" s="108"/>
      <c r="AC47" s="109"/>
      <c r="AD47" s="110"/>
      <c r="AE47" s="164"/>
      <c r="AF47" s="111"/>
      <c r="AG47" s="113"/>
      <c r="AH47" s="113"/>
      <c r="AI47" s="113"/>
      <c r="AJ47" s="111"/>
      <c r="AK47" s="112"/>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26.25" hidden="1" customHeight="1" x14ac:dyDescent="0.3">
      <c r="A48" s="372"/>
      <c r="B48" s="375"/>
      <c r="C48" s="375"/>
      <c r="D48" s="375"/>
      <c r="E48" s="378"/>
      <c r="F48" s="375"/>
      <c r="G48" s="399"/>
      <c r="H48" s="396"/>
      <c r="I48" s="387"/>
      <c r="J48" s="393"/>
      <c r="K48" s="387"/>
      <c r="L48" s="396"/>
      <c r="M48" s="387"/>
      <c r="N48" s="390"/>
      <c r="O48" s="102"/>
      <c r="P48" s="168"/>
      <c r="Q48" s="103"/>
      <c r="R48" s="104"/>
      <c r="S48" s="104"/>
      <c r="T48" s="105"/>
      <c r="U48" s="104"/>
      <c r="V48" s="104"/>
      <c r="W48" s="104"/>
      <c r="X48" s="106"/>
      <c r="Y48" s="107"/>
      <c r="Z48" s="108"/>
      <c r="AA48" s="107"/>
      <c r="AB48" s="108"/>
      <c r="AC48" s="109"/>
      <c r="AD48" s="110"/>
      <c r="AE48" s="111"/>
      <c r="AF48" s="112"/>
      <c r="AG48" s="113"/>
      <c r="AH48" s="113"/>
      <c r="AI48" s="113"/>
      <c r="AJ48" s="111"/>
      <c r="AK48" s="112"/>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26.25" hidden="1" customHeight="1" x14ac:dyDescent="0.3">
      <c r="A49" s="372"/>
      <c r="B49" s="375"/>
      <c r="C49" s="375"/>
      <c r="D49" s="375"/>
      <c r="E49" s="378"/>
      <c r="F49" s="375"/>
      <c r="G49" s="399"/>
      <c r="H49" s="396"/>
      <c r="I49" s="387"/>
      <c r="J49" s="393"/>
      <c r="K49" s="387"/>
      <c r="L49" s="396"/>
      <c r="M49" s="387"/>
      <c r="N49" s="390"/>
      <c r="O49" s="102"/>
      <c r="P49" s="169"/>
      <c r="Q49" s="103"/>
      <c r="R49" s="104"/>
      <c r="S49" s="104"/>
      <c r="T49" s="105"/>
      <c r="U49" s="104"/>
      <c r="V49" s="104"/>
      <c r="W49" s="104"/>
      <c r="X49" s="106"/>
      <c r="Y49" s="107"/>
      <c r="Z49" s="108"/>
      <c r="AA49" s="107"/>
      <c r="AB49" s="108"/>
      <c r="AC49" s="109"/>
      <c r="AD49" s="110"/>
      <c r="AE49" s="111"/>
      <c r="AF49" s="112"/>
      <c r="AG49" s="113"/>
      <c r="AH49" s="113"/>
      <c r="AI49" s="113"/>
      <c r="AJ49" s="111"/>
      <c r="AK49" s="112"/>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372"/>
      <c r="B50" s="375"/>
      <c r="C50" s="375"/>
      <c r="D50" s="375"/>
      <c r="E50" s="378"/>
      <c r="F50" s="375"/>
      <c r="G50" s="399"/>
      <c r="H50" s="396"/>
      <c r="I50" s="387"/>
      <c r="J50" s="393"/>
      <c r="K50" s="387"/>
      <c r="L50" s="396"/>
      <c r="M50" s="387"/>
      <c r="N50" s="390"/>
      <c r="O50" s="102"/>
      <c r="P50" s="168"/>
      <c r="Q50" s="103"/>
      <c r="R50" s="104"/>
      <c r="S50" s="104"/>
      <c r="T50" s="105"/>
      <c r="U50" s="104"/>
      <c r="V50" s="104"/>
      <c r="W50" s="104"/>
      <c r="X50" s="106"/>
      <c r="Y50" s="107"/>
      <c r="Z50" s="108"/>
      <c r="AA50" s="107"/>
      <c r="AB50" s="108"/>
      <c r="AC50" s="109"/>
      <c r="AD50" s="110"/>
      <c r="AE50" s="111"/>
      <c r="AF50" s="112"/>
      <c r="AG50" s="113"/>
      <c r="AH50" s="113"/>
      <c r="AI50" s="113"/>
      <c r="AJ50" s="111"/>
      <c r="AK50" s="112"/>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72"/>
      <c r="B51" s="375"/>
      <c r="C51" s="375"/>
      <c r="D51" s="375"/>
      <c r="E51" s="378"/>
      <c r="F51" s="375"/>
      <c r="G51" s="399"/>
      <c r="H51" s="396"/>
      <c r="I51" s="387"/>
      <c r="J51" s="393"/>
      <c r="K51" s="387"/>
      <c r="L51" s="396"/>
      <c r="M51" s="387"/>
      <c r="N51" s="390"/>
      <c r="O51" s="102"/>
      <c r="P51" s="168"/>
      <c r="Q51" s="103"/>
      <c r="R51" s="104"/>
      <c r="S51" s="104"/>
      <c r="T51" s="105"/>
      <c r="U51" s="104"/>
      <c r="V51" s="104"/>
      <c r="W51" s="104"/>
      <c r="X51" s="106"/>
      <c r="Y51" s="107"/>
      <c r="Z51" s="108"/>
      <c r="AA51" s="107"/>
      <c r="AB51" s="108"/>
      <c r="AC51" s="109"/>
      <c r="AD51" s="110"/>
      <c r="AE51" s="111"/>
      <c r="AF51" s="112"/>
      <c r="AG51" s="113"/>
      <c r="AH51" s="113"/>
      <c r="AI51" s="113"/>
      <c r="AJ51" s="111"/>
      <c r="AK51" s="112"/>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39" hidden="1" customHeight="1" x14ac:dyDescent="0.3">
      <c r="A52" s="373"/>
      <c r="B52" s="376"/>
      <c r="C52" s="376"/>
      <c r="D52" s="376"/>
      <c r="E52" s="379"/>
      <c r="F52" s="376"/>
      <c r="G52" s="400"/>
      <c r="H52" s="397"/>
      <c r="I52" s="388"/>
      <c r="J52" s="394"/>
      <c r="K52" s="388"/>
      <c r="L52" s="397"/>
      <c r="M52" s="388"/>
      <c r="N52" s="391"/>
      <c r="O52" s="102"/>
      <c r="P52" s="168"/>
      <c r="Q52" s="103"/>
      <c r="R52" s="104"/>
      <c r="S52" s="104"/>
      <c r="T52" s="105"/>
      <c r="U52" s="104"/>
      <c r="V52" s="104"/>
      <c r="W52" s="104"/>
      <c r="X52" s="106"/>
      <c r="Y52" s="107"/>
      <c r="Z52" s="108"/>
      <c r="AA52" s="107"/>
      <c r="AB52" s="108"/>
      <c r="AC52" s="109"/>
      <c r="AD52" s="110"/>
      <c r="AE52" s="111"/>
      <c r="AF52" s="112"/>
      <c r="AG52" s="113"/>
      <c r="AH52" s="113"/>
      <c r="AI52" s="113"/>
      <c r="AJ52" s="111"/>
      <c r="AK52" s="112"/>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20.75" hidden="1" customHeight="1" x14ac:dyDescent="0.3">
      <c r="A53" s="371">
        <v>7</v>
      </c>
      <c r="B53" s="374"/>
      <c r="C53" s="374"/>
      <c r="D53" s="374"/>
      <c r="E53" s="377"/>
      <c r="F53" s="374"/>
      <c r="G53" s="398"/>
      <c r="H53" s="395"/>
      <c r="I53" s="386"/>
      <c r="J53" s="392"/>
      <c r="K53" s="386"/>
      <c r="L53" s="395"/>
      <c r="M53" s="386"/>
      <c r="N53" s="389"/>
      <c r="O53" s="102"/>
      <c r="P53" s="168"/>
      <c r="Q53" s="155"/>
      <c r="R53" s="160"/>
      <c r="S53" s="160"/>
      <c r="T53" s="161"/>
      <c r="U53" s="160"/>
      <c r="V53" s="160"/>
      <c r="W53" s="160"/>
      <c r="X53" s="154"/>
      <c r="Y53" s="162"/>
      <c r="Z53" s="179"/>
      <c r="AA53" s="162"/>
      <c r="AB53" s="179"/>
      <c r="AC53" s="163"/>
      <c r="AD53" s="178"/>
      <c r="AE53" s="111"/>
      <c r="AF53" s="111"/>
      <c r="AG53" s="113"/>
      <c r="AH53" s="113"/>
      <c r="AI53" s="113"/>
      <c r="AJ53" s="111"/>
      <c r="AK53" s="112"/>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99" hidden="1" customHeight="1" x14ac:dyDescent="0.3">
      <c r="A54" s="372"/>
      <c r="B54" s="375"/>
      <c r="C54" s="375"/>
      <c r="D54" s="375"/>
      <c r="E54" s="378"/>
      <c r="F54" s="375"/>
      <c r="G54" s="399"/>
      <c r="H54" s="396"/>
      <c r="I54" s="387"/>
      <c r="J54" s="393"/>
      <c r="K54" s="387"/>
      <c r="L54" s="396"/>
      <c r="M54" s="387"/>
      <c r="N54" s="390"/>
      <c r="O54" s="102"/>
      <c r="P54" s="168"/>
      <c r="Q54" s="155"/>
      <c r="R54" s="160"/>
      <c r="S54" s="160"/>
      <c r="T54" s="161"/>
      <c r="U54" s="160"/>
      <c r="V54" s="160"/>
      <c r="W54" s="160"/>
      <c r="X54" s="154"/>
      <c r="Y54" s="162"/>
      <c r="Z54" s="179"/>
      <c r="AA54" s="162"/>
      <c r="AB54" s="179"/>
      <c r="AC54" s="163"/>
      <c r="AD54" s="178"/>
      <c r="AE54" s="111"/>
      <c r="AF54" s="112"/>
      <c r="AG54" s="113"/>
      <c r="AH54" s="113"/>
      <c r="AI54" s="113"/>
      <c r="AJ54" s="111"/>
      <c r="AK54" s="112"/>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372"/>
      <c r="B55" s="375"/>
      <c r="C55" s="375"/>
      <c r="D55" s="375"/>
      <c r="E55" s="378"/>
      <c r="F55" s="375"/>
      <c r="G55" s="399"/>
      <c r="H55" s="396"/>
      <c r="I55" s="387"/>
      <c r="J55" s="393"/>
      <c r="K55" s="387"/>
      <c r="L55" s="396"/>
      <c r="M55" s="387"/>
      <c r="N55" s="390"/>
      <c r="O55" s="102"/>
      <c r="P55" s="169"/>
      <c r="Q55" s="103"/>
      <c r="R55" s="104"/>
      <c r="S55" s="104"/>
      <c r="T55" s="105"/>
      <c r="U55" s="104"/>
      <c r="V55" s="104"/>
      <c r="W55" s="104"/>
      <c r="X55" s="106"/>
      <c r="Y55" s="107"/>
      <c r="Z55" s="108"/>
      <c r="AA55" s="107"/>
      <c r="AB55" s="108"/>
      <c r="AC55" s="109"/>
      <c r="AD55" s="110"/>
      <c r="AE55" s="111"/>
      <c r="AF55" s="112"/>
      <c r="AG55" s="113"/>
      <c r="AH55" s="113"/>
      <c r="AI55" s="113"/>
      <c r="AJ55" s="111"/>
      <c r="AK55" s="112"/>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72"/>
      <c r="B56" s="375"/>
      <c r="C56" s="375"/>
      <c r="D56" s="375"/>
      <c r="E56" s="378"/>
      <c r="F56" s="375"/>
      <c r="G56" s="399"/>
      <c r="H56" s="396"/>
      <c r="I56" s="387"/>
      <c r="J56" s="393"/>
      <c r="K56" s="387"/>
      <c r="L56" s="396"/>
      <c r="M56" s="387"/>
      <c r="N56" s="390"/>
      <c r="O56" s="102"/>
      <c r="P56" s="168"/>
      <c r="Q56" s="103"/>
      <c r="R56" s="104"/>
      <c r="S56" s="104"/>
      <c r="T56" s="105"/>
      <c r="U56" s="104"/>
      <c r="V56" s="104"/>
      <c r="W56" s="104"/>
      <c r="X56" s="106"/>
      <c r="Y56" s="107"/>
      <c r="Z56" s="108"/>
      <c r="AA56" s="107"/>
      <c r="AB56" s="108"/>
      <c r="AC56" s="109"/>
      <c r="AD56" s="110"/>
      <c r="AE56" s="111"/>
      <c r="AF56" s="112"/>
      <c r="AG56" s="113"/>
      <c r="AH56" s="113"/>
      <c r="AI56" s="113"/>
      <c r="AJ56" s="111"/>
      <c r="AK56" s="112"/>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72"/>
      <c r="B57" s="375"/>
      <c r="C57" s="375"/>
      <c r="D57" s="375"/>
      <c r="E57" s="378"/>
      <c r="F57" s="375"/>
      <c r="G57" s="399"/>
      <c r="H57" s="396"/>
      <c r="I57" s="387"/>
      <c r="J57" s="393"/>
      <c r="K57" s="387"/>
      <c r="L57" s="396"/>
      <c r="M57" s="387"/>
      <c r="N57" s="390"/>
      <c r="O57" s="102"/>
      <c r="P57" s="168"/>
      <c r="Q57" s="103"/>
      <c r="R57" s="104"/>
      <c r="S57" s="104"/>
      <c r="T57" s="105"/>
      <c r="U57" s="104"/>
      <c r="V57" s="104"/>
      <c r="W57" s="104"/>
      <c r="X57" s="106"/>
      <c r="Y57" s="107"/>
      <c r="Z57" s="108"/>
      <c r="AA57" s="107"/>
      <c r="AB57" s="108"/>
      <c r="AC57" s="109"/>
      <c r="AD57" s="110"/>
      <c r="AE57" s="111"/>
      <c r="AF57" s="112"/>
      <c r="AG57" s="113"/>
      <c r="AH57" s="113"/>
      <c r="AI57" s="113"/>
      <c r="AJ57" s="111"/>
      <c r="AK57" s="112"/>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34.5" hidden="1" customHeight="1" x14ac:dyDescent="0.3">
      <c r="A58" s="373"/>
      <c r="B58" s="376"/>
      <c r="C58" s="376"/>
      <c r="D58" s="376"/>
      <c r="E58" s="379"/>
      <c r="F58" s="376"/>
      <c r="G58" s="400"/>
      <c r="H58" s="397"/>
      <c r="I58" s="388"/>
      <c r="J58" s="394"/>
      <c r="K58" s="388"/>
      <c r="L58" s="397"/>
      <c r="M58" s="388"/>
      <c r="N58" s="391"/>
      <c r="O58" s="102"/>
      <c r="P58" s="168"/>
      <c r="Q58" s="103"/>
      <c r="R58" s="104"/>
      <c r="S58" s="104"/>
      <c r="T58" s="105"/>
      <c r="U58" s="104"/>
      <c r="V58" s="104"/>
      <c r="W58" s="104"/>
      <c r="X58" s="106"/>
      <c r="Y58" s="107"/>
      <c r="Z58" s="108"/>
      <c r="AA58" s="107"/>
      <c r="AB58" s="108"/>
      <c r="AC58" s="109"/>
      <c r="AD58" s="110"/>
      <c r="AE58" s="111"/>
      <c r="AF58" s="112"/>
      <c r="AG58" s="113"/>
      <c r="AH58" s="113"/>
      <c r="AI58" s="113"/>
      <c r="AJ58" s="111"/>
      <c r="AK58" s="112"/>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16.25" hidden="1" customHeight="1" x14ac:dyDescent="0.3">
      <c r="A59" s="371">
        <v>8</v>
      </c>
      <c r="B59" s="374"/>
      <c r="C59" s="374"/>
      <c r="D59" s="374"/>
      <c r="E59" s="377"/>
      <c r="F59" s="374"/>
      <c r="G59" s="398"/>
      <c r="H59" s="395"/>
      <c r="I59" s="386"/>
      <c r="J59" s="392"/>
      <c r="K59" s="386"/>
      <c r="L59" s="395"/>
      <c r="M59" s="386"/>
      <c r="N59" s="389"/>
      <c r="O59" s="102"/>
      <c r="P59" s="168"/>
      <c r="Q59" s="155"/>
      <c r="R59" s="160"/>
      <c r="S59" s="160"/>
      <c r="T59" s="161"/>
      <c r="U59" s="160"/>
      <c r="V59" s="160"/>
      <c r="W59" s="160"/>
      <c r="X59" s="154"/>
      <c r="Y59" s="162"/>
      <c r="Z59" s="179"/>
      <c r="AA59" s="162"/>
      <c r="AB59" s="179"/>
      <c r="AC59" s="163"/>
      <c r="AD59" s="178"/>
      <c r="AE59" s="111"/>
      <c r="AF59" s="111"/>
      <c r="AG59" s="113"/>
      <c r="AH59" s="113"/>
      <c r="AI59" s="113"/>
      <c r="AJ59" s="111"/>
      <c r="AK59" s="112"/>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26.25" hidden="1" customHeight="1" x14ac:dyDescent="0.3">
      <c r="A60" s="372"/>
      <c r="B60" s="375"/>
      <c r="C60" s="375"/>
      <c r="D60" s="375"/>
      <c r="E60" s="378"/>
      <c r="F60" s="375"/>
      <c r="G60" s="399"/>
      <c r="H60" s="396"/>
      <c r="I60" s="387"/>
      <c r="J60" s="393"/>
      <c r="K60" s="387"/>
      <c r="L60" s="396"/>
      <c r="M60" s="387"/>
      <c r="N60" s="390"/>
      <c r="O60" s="102"/>
      <c r="P60" s="168"/>
      <c r="Q60" s="103"/>
      <c r="R60" s="104"/>
      <c r="S60" s="104"/>
      <c r="T60" s="105"/>
      <c r="U60" s="104"/>
      <c r="V60" s="104"/>
      <c r="W60" s="104"/>
      <c r="X60" s="106"/>
      <c r="Y60" s="107"/>
      <c r="Z60" s="108"/>
      <c r="AA60" s="107"/>
      <c r="AB60" s="108"/>
      <c r="AC60" s="109"/>
      <c r="AD60" s="110"/>
      <c r="AE60" s="111"/>
      <c r="AF60" s="112"/>
      <c r="AG60" s="113"/>
      <c r="AH60" s="113"/>
      <c r="AI60" s="113"/>
      <c r="AJ60" s="111"/>
      <c r="AK60" s="112"/>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372"/>
      <c r="B61" s="375"/>
      <c r="C61" s="375"/>
      <c r="D61" s="375"/>
      <c r="E61" s="378"/>
      <c r="F61" s="375"/>
      <c r="G61" s="399"/>
      <c r="H61" s="396"/>
      <c r="I61" s="387"/>
      <c r="J61" s="393"/>
      <c r="K61" s="387"/>
      <c r="L61" s="396"/>
      <c r="M61" s="387"/>
      <c r="N61" s="390"/>
      <c r="O61" s="102"/>
      <c r="P61" s="169"/>
      <c r="Q61" s="103"/>
      <c r="R61" s="104"/>
      <c r="S61" s="104"/>
      <c r="T61" s="105"/>
      <c r="U61" s="104"/>
      <c r="V61" s="104"/>
      <c r="W61" s="104"/>
      <c r="X61" s="106"/>
      <c r="Y61" s="107"/>
      <c r="Z61" s="108"/>
      <c r="AA61" s="107"/>
      <c r="AB61" s="108"/>
      <c r="AC61" s="109"/>
      <c r="AD61" s="110"/>
      <c r="AE61" s="111"/>
      <c r="AF61" s="112"/>
      <c r="AG61" s="113"/>
      <c r="AH61" s="113"/>
      <c r="AI61" s="113"/>
      <c r="AJ61" s="111"/>
      <c r="AK61" s="112"/>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72"/>
      <c r="B62" s="375"/>
      <c r="C62" s="375"/>
      <c r="D62" s="375"/>
      <c r="E62" s="378"/>
      <c r="F62" s="375"/>
      <c r="G62" s="399"/>
      <c r="H62" s="396"/>
      <c r="I62" s="387"/>
      <c r="J62" s="393"/>
      <c r="K62" s="387"/>
      <c r="L62" s="396"/>
      <c r="M62" s="387"/>
      <c r="N62" s="390"/>
      <c r="O62" s="102"/>
      <c r="P62" s="168"/>
      <c r="Q62" s="103"/>
      <c r="R62" s="104"/>
      <c r="S62" s="104"/>
      <c r="T62" s="105"/>
      <c r="U62" s="104"/>
      <c r="V62" s="104"/>
      <c r="W62" s="104"/>
      <c r="X62" s="106"/>
      <c r="Y62" s="107"/>
      <c r="Z62" s="108"/>
      <c r="AA62" s="107"/>
      <c r="AB62" s="108"/>
      <c r="AC62" s="109"/>
      <c r="AD62" s="110"/>
      <c r="AE62" s="111"/>
      <c r="AF62" s="112"/>
      <c r="AG62" s="113"/>
      <c r="AH62" s="113"/>
      <c r="AI62" s="113"/>
      <c r="AJ62" s="111"/>
      <c r="AK62" s="112"/>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72"/>
      <c r="B63" s="375"/>
      <c r="C63" s="375"/>
      <c r="D63" s="375"/>
      <c r="E63" s="378"/>
      <c r="F63" s="375"/>
      <c r="G63" s="399"/>
      <c r="H63" s="396"/>
      <c r="I63" s="387"/>
      <c r="J63" s="393"/>
      <c r="K63" s="387"/>
      <c r="L63" s="396"/>
      <c r="M63" s="387"/>
      <c r="N63" s="390"/>
      <c r="O63" s="102"/>
      <c r="P63" s="168"/>
      <c r="Q63" s="103"/>
      <c r="R63" s="104"/>
      <c r="S63" s="104"/>
      <c r="T63" s="105"/>
      <c r="U63" s="104"/>
      <c r="V63" s="104"/>
      <c r="W63" s="104"/>
      <c r="X63" s="106"/>
      <c r="Y63" s="107"/>
      <c r="Z63" s="108"/>
      <c r="AA63" s="107"/>
      <c r="AB63" s="108"/>
      <c r="AC63" s="109"/>
      <c r="AD63" s="110"/>
      <c r="AE63" s="111"/>
      <c r="AF63" s="112"/>
      <c r="AG63" s="113"/>
      <c r="AH63" s="113"/>
      <c r="AI63" s="113"/>
      <c r="AJ63" s="111"/>
      <c r="AK63" s="112"/>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54.75" hidden="1" customHeight="1" x14ac:dyDescent="0.3">
      <c r="A64" s="373"/>
      <c r="B64" s="376"/>
      <c r="C64" s="376"/>
      <c r="D64" s="376"/>
      <c r="E64" s="379"/>
      <c r="F64" s="376"/>
      <c r="G64" s="400"/>
      <c r="H64" s="397"/>
      <c r="I64" s="388"/>
      <c r="J64" s="394"/>
      <c r="K64" s="388"/>
      <c r="L64" s="397"/>
      <c r="M64" s="388"/>
      <c r="N64" s="391"/>
      <c r="O64" s="102"/>
      <c r="P64" s="168"/>
      <c r="Q64" s="103"/>
      <c r="R64" s="104"/>
      <c r="S64" s="104"/>
      <c r="T64" s="105"/>
      <c r="U64" s="104"/>
      <c r="V64" s="104"/>
      <c r="W64" s="104"/>
      <c r="X64" s="106"/>
      <c r="Y64" s="107"/>
      <c r="Z64" s="108"/>
      <c r="AA64" s="107"/>
      <c r="AB64" s="108"/>
      <c r="AC64" s="109"/>
      <c r="AD64" s="110"/>
      <c r="AE64" s="111"/>
      <c r="AF64" s="112"/>
      <c r="AG64" s="113"/>
      <c r="AH64" s="113"/>
      <c r="AI64" s="113"/>
      <c r="AJ64" s="111"/>
      <c r="AK64" s="112"/>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51.5" hidden="1" customHeight="1" x14ac:dyDescent="0.3">
      <c r="A65" s="371">
        <v>9</v>
      </c>
      <c r="B65" s="374"/>
      <c r="C65" s="374"/>
      <c r="D65" s="374"/>
      <c r="E65" s="377"/>
      <c r="F65" s="374"/>
      <c r="G65" s="398"/>
      <c r="H65" s="395"/>
      <c r="I65" s="386"/>
      <c r="J65" s="392"/>
      <c r="K65" s="386"/>
      <c r="L65" s="395"/>
      <c r="M65" s="386"/>
      <c r="N65" s="389"/>
      <c r="O65" s="102"/>
      <c r="P65" s="168"/>
      <c r="Q65" s="155"/>
      <c r="R65" s="160"/>
      <c r="S65" s="160"/>
      <c r="T65" s="161"/>
      <c r="U65" s="160"/>
      <c r="V65" s="160"/>
      <c r="W65" s="160"/>
      <c r="X65" s="154"/>
      <c r="Y65" s="162"/>
      <c r="Z65" s="179"/>
      <c r="AA65" s="162"/>
      <c r="AB65" s="179"/>
      <c r="AC65" s="163"/>
      <c r="AD65" s="178"/>
      <c r="AE65" s="111"/>
      <c r="AF65" s="111"/>
      <c r="AG65" s="113"/>
      <c r="AH65" s="113"/>
      <c r="AI65" s="113"/>
      <c r="AJ65" s="111"/>
      <c r="AK65" s="112"/>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26.25" hidden="1" customHeight="1" x14ac:dyDescent="0.3">
      <c r="A66" s="372"/>
      <c r="B66" s="375"/>
      <c r="C66" s="375"/>
      <c r="D66" s="375"/>
      <c r="E66" s="378"/>
      <c r="F66" s="375"/>
      <c r="G66" s="399"/>
      <c r="H66" s="396"/>
      <c r="I66" s="387"/>
      <c r="J66" s="393"/>
      <c r="K66" s="387"/>
      <c r="L66" s="396"/>
      <c r="M66" s="387"/>
      <c r="N66" s="390"/>
      <c r="O66" s="102"/>
      <c r="P66" s="168"/>
      <c r="Q66" s="103"/>
      <c r="R66" s="104"/>
      <c r="S66" s="104"/>
      <c r="T66" s="105"/>
      <c r="U66" s="104"/>
      <c r="V66" s="104"/>
      <c r="W66" s="104"/>
      <c r="X66" s="106"/>
      <c r="Y66" s="107"/>
      <c r="Z66" s="108"/>
      <c r="AA66" s="107"/>
      <c r="AB66" s="108"/>
      <c r="AC66" s="109"/>
      <c r="AD66" s="110"/>
      <c r="AE66" s="111"/>
      <c r="AF66" s="112"/>
      <c r="AG66" s="113"/>
      <c r="AH66" s="113"/>
      <c r="AI66" s="113"/>
      <c r="AJ66" s="111"/>
      <c r="AK66" s="112"/>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26.25" hidden="1" customHeight="1" x14ac:dyDescent="0.3">
      <c r="A67" s="372"/>
      <c r="B67" s="375"/>
      <c r="C67" s="375"/>
      <c r="D67" s="375"/>
      <c r="E67" s="378"/>
      <c r="F67" s="375"/>
      <c r="G67" s="399"/>
      <c r="H67" s="396"/>
      <c r="I67" s="387"/>
      <c r="J67" s="393"/>
      <c r="K67" s="387"/>
      <c r="L67" s="396"/>
      <c r="M67" s="387"/>
      <c r="N67" s="390"/>
      <c r="O67" s="102"/>
      <c r="P67" s="169"/>
      <c r="Q67" s="103"/>
      <c r="R67" s="104"/>
      <c r="S67" s="104"/>
      <c r="T67" s="105"/>
      <c r="U67" s="104"/>
      <c r="V67" s="104"/>
      <c r="W67" s="104"/>
      <c r="X67" s="106"/>
      <c r="Y67" s="107"/>
      <c r="Z67" s="108"/>
      <c r="AA67" s="107"/>
      <c r="AB67" s="108"/>
      <c r="AC67" s="109"/>
      <c r="AD67" s="110"/>
      <c r="AE67" s="111"/>
      <c r="AF67" s="112"/>
      <c r="AG67" s="113"/>
      <c r="AH67" s="113"/>
      <c r="AI67" s="113"/>
      <c r="AJ67" s="111"/>
      <c r="AK67" s="112"/>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26.25" hidden="1" customHeight="1" x14ac:dyDescent="0.3">
      <c r="A68" s="372"/>
      <c r="B68" s="375"/>
      <c r="C68" s="375"/>
      <c r="D68" s="375"/>
      <c r="E68" s="378"/>
      <c r="F68" s="375"/>
      <c r="G68" s="399"/>
      <c r="H68" s="396"/>
      <c r="I68" s="387"/>
      <c r="J68" s="393"/>
      <c r="K68" s="387"/>
      <c r="L68" s="396"/>
      <c r="M68" s="387"/>
      <c r="N68" s="390"/>
      <c r="O68" s="102"/>
      <c r="P68" s="168"/>
      <c r="Q68" s="103"/>
      <c r="R68" s="104"/>
      <c r="S68" s="104"/>
      <c r="T68" s="105"/>
      <c r="U68" s="104"/>
      <c r="V68" s="104"/>
      <c r="W68" s="104"/>
      <c r="X68" s="106"/>
      <c r="Y68" s="107"/>
      <c r="Z68" s="108"/>
      <c r="AA68" s="107"/>
      <c r="AB68" s="108"/>
      <c r="AC68" s="109"/>
      <c r="AD68" s="110"/>
      <c r="AE68" s="111"/>
      <c r="AF68" s="112"/>
      <c r="AG68" s="113"/>
      <c r="AH68" s="113"/>
      <c r="AI68" s="113"/>
      <c r="AJ68" s="111"/>
      <c r="AK68" s="112"/>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26.25" hidden="1" customHeight="1" x14ac:dyDescent="0.3">
      <c r="A69" s="372"/>
      <c r="B69" s="375"/>
      <c r="C69" s="375"/>
      <c r="D69" s="375"/>
      <c r="E69" s="378"/>
      <c r="F69" s="375"/>
      <c r="G69" s="399"/>
      <c r="H69" s="396"/>
      <c r="I69" s="387"/>
      <c r="J69" s="393"/>
      <c r="K69" s="387"/>
      <c r="L69" s="396"/>
      <c r="M69" s="387"/>
      <c r="N69" s="390"/>
      <c r="O69" s="102"/>
      <c r="P69" s="168"/>
      <c r="Q69" s="103"/>
      <c r="R69" s="104"/>
      <c r="S69" s="104"/>
      <c r="T69" s="105"/>
      <c r="U69" s="104"/>
      <c r="V69" s="104"/>
      <c r="W69" s="104"/>
      <c r="X69" s="106"/>
      <c r="Y69" s="107"/>
      <c r="Z69" s="108"/>
      <c r="AA69" s="107"/>
      <c r="AB69" s="108"/>
      <c r="AC69" s="109"/>
      <c r="AD69" s="110"/>
      <c r="AE69" s="111"/>
      <c r="AF69" s="112"/>
      <c r="AG69" s="113"/>
      <c r="AH69" s="113"/>
      <c r="AI69" s="113"/>
      <c r="AJ69" s="111"/>
      <c r="AK69" s="112"/>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26.25" hidden="1" customHeight="1" x14ac:dyDescent="0.3">
      <c r="A70" s="373"/>
      <c r="B70" s="376"/>
      <c r="C70" s="376"/>
      <c r="D70" s="376"/>
      <c r="E70" s="379"/>
      <c r="F70" s="376"/>
      <c r="G70" s="400"/>
      <c r="H70" s="397"/>
      <c r="I70" s="388"/>
      <c r="J70" s="394"/>
      <c r="K70" s="388"/>
      <c r="L70" s="397"/>
      <c r="M70" s="388"/>
      <c r="N70" s="391"/>
      <c r="O70" s="102"/>
      <c r="P70" s="168"/>
      <c r="Q70" s="103"/>
      <c r="R70" s="104"/>
      <c r="S70" s="104"/>
      <c r="T70" s="105"/>
      <c r="U70" s="104"/>
      <c r="V70" s="104"/>
      <c r="W70" s="104"/>
      <c r="X70" s="106"/>
      <c r="Y70" s="107"/>
      <c r="Z70" s="108"/>
      <c r="AA70" s="107"/>
      <c r="AB70" s="108"/>
      <c r="AC70" s="109"/>
      <c r="AD70" s="110"/>
      <c r="AE70" s="111"/>
      <c r="AF70" s="112"/>
      <c r="AG70" s="113"/>
      <c r="AH70" s="113"/>
      <c r="AI70" s="113"/>
      <c r="AJ70" s="111"/>
      <c r="AK70" s="112"/>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row>
    <row r="71" spans="1:69" ht="90.75" hidden="1" customHeight="1" x14ac:dyDescent="0.3">
      <c r="A71" s="371">
        <v>10</v>
      </c>
      <c r="B71" s="374"/>
      <c r="C71" s="374"/>
      <c r="D71" s="374"/>
      <c r="E71" s="377"/>
      <c r="F71" s="374"/>
      <c r="G71" s="398"/>
      <c r="H71" s="395"/>
      <c r="I71" s="386"/>
      <c r="J71" s="392"/>
      <c r="K71" s="386"/>
      <c r="L71" s="395"/>
      <c r="M71" s="386"/>
      <c r="N71" s="389"/>
      <c r="O71" s="102"/>
      <c r="P71" s="168"/>
      <c r="Q71" s="155"/>
      <c r="R71" s="160"/>
      <c r="S71" s="160"/>
      <c r="T71" s="161"/>
      <c r="U71" s="160"/>
      <c r="V71" s="160"/>
      <c r="W71" s="160"/>
      <c r="X71" s="154"/>
      <c r="Y71" s="162"/>
      <c r="Z71" s="179"/>
      <c r="AA71" s="162"/>
      <c r="AB71" s="179"/>
      <c r="AC71" s="163"/>
      <c r="AD71" s="178"/>
      <c r="AE71" s="111"/>
      <c r="AF71" s="112"/>
      <c r="AG71" s="113"/>
      <c r="AH71" s="113"/>
      <c r="AI71" s="113"/>
      <c r="AJ71" s="111"/>
      <c r="AK71" s="112"/>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row>
    <row r="72" spans="1:69" ht="19.5" hidden="1" customHeight="1" x14ac:dyDescent="0.3">
      <c r="A72" s="372"/>
      <c r="B72" s="375"/>
      <c r="C72" s="375"/>
      <c r="D72" s="375"/>
      <c r="E72" s="378"/>
      <c r="F72" s="375"/>
      <c r="G72" s="399"/>
      <c r="H72" s="396"/>
      <c r="I72" s="387"/>
      <c r="J72" s="393"/>
      <c r="K72" s="387"/>
      <c r="L72" s="396"/>
      <c r="M72" s="387"/>
      <c r="N72" s="390"/>
      <c r="O72" s="102"/>
      <c r="P72" s="168"/>
      <c r="Q72" s="103"/>
      <c r="R72" s="104"/>
      <c r="S72" s="104"/>
      <c r="T72" s="105"/>
      <c r="U72" s="104"/>
      <c r="V72" s="104"/>
      <c r="W72" s="104"/>
      <c r="X72" s="106"/>
      <c r="Y72" s="107"/>
      <c r="Z72" s="108"/>
      <c r="AA72" s="107"/>
      <c r="AB72" s="108"/>
      <c r="AC72" s="109"/>
      <c r="AD72" s="110"/>
      <c r="AE72" s="111"/>
      <c r="AF72" s="112"/>
      <c r="AG72" s="113"/>
      <c r="AH72" s="113"/>
      <c r="AI72" s="113"/>
      <c r="AJ72" s="111"/>
      <c r="AK72" s="112"/>
    </row>
    <row r="73" spans="1:69" ht="19.5" hidden="1" customHeight="1" x14ac:dyDescent="0.3">
      <c r="A73" s="372"/>
      <c r="B73" s="375"/>
      <c r="C73" s="375"/>
      <c r="D73" s="375"/>
      <c r="E73" s="378"/>
      <c r="F73" s="375"/>
      <c r="G73" s="399"/>
      <c r="H73" s="396"/>
      <c r="I73" s="387"/>
      <c r="J73" s="393"/>
      <c r="K73" s="387"/>
      <c r="L73" s="396"/>
      <c r="M73" s="387"/>
      <c r="N73" s="390"/>
      <c r="O73" s="102"/>
      <c r="P73" s="169"/>
      <c r="Q73" s="103"/>
      <c r="R73" s="104"/>
      <c r="S73" s="104"/>
      <c r="T73" s="105"/>
      <c r="U73" s="104"/>
      <c r="V73" s="104"/>
      <c r="W73" s="104"/>
      <c r="X73" s="106"/>
      <c r="Y73" s="107"/>
      <c r="Z73" s="108"/>
      <c r="AA73" s="107"/>
      <c r="AB73" s="108"/>
      <c r="AC73" s="109"/>
      <c r="AD73" s="110"/>
      <c r="AE73" s="111"/>
      <c r="AF73" s="112"/>
      <c r="AG73" s="113"/>
      <c r="AH73" s="113"/>
      <c r="AI73" s="113"/>
      <c r="AJ73" s="111"/>
      <c r="AK73" s="112"/>
    </row>
    <row r="74" spans="1:69" ht="19.5" hidden="1" customHeight="1" x14ac:dyDescent="0.3">
      <c r="A74" s="372"/>
      <c r="B74" s="375"/>
      <c r="C74" s="375"/>
      <c r="D74" s="375"/>
      <c r="E74" s="378"/>
      <c r="F74" s="375"/>
      <c r="G74" s="399"/>
      <c r="H74" s="396"/>
      <c r="I74" s="387"/>
      <c r="J74" s="393"/>
      <c r="K74" s="387"/>
      <c r="L74" s="396"/>
      <c r="M74" s="387"/>
      <c r="N74" s="390"/>
      <c r="O74" s="102"/>
      <c r="P74" s="168"/>
      <c r="Q74" s="103"/>
      <c r="R74" s="104"/>
      <c r="S74" s="104"/>
      <c r="T74" s="105"/>
      <c r="U74" s="104"/>
      <c r="V74" s="104"/>
      <c r="W74" s="104"/>
      <c r="X74" s="106"/>
      <c r="Y74" s="107"/>
      <c r="Z74" s="108"/>
      <c r="AA74" s="107"/>
      <c r="AB74" s="108"/>
      <c r="AC74" s="109"/>
      <c r="AD74" s="110"/>
      <c r="AE74" s="111"/>
      <c r="AF74" s="112"/>
      <c r="AG74" s="113"/>
      <c r="AH74" s="113"/>
      <c r="AI74" s="113"/>
      <c r="AJ74" s="111"/>
      <c r="AK74" s="112"/>
    </row>
    <row r="75" spans="1:69" ht="19.5" hidden="1" customHeight="1" x14ac:dyDescent="0.3">
      <c r="A75" s="372"/>
      <c r="B75" s="375"/>
      <c r="C75" s="375"/>
      <c r="D75" s="375"/>
      <c r="E75" s="378"/>
      <c r="F75" s="375"/>
      <c r="G75" s="399"/>
      <c r="H75" s="396"/>
      <c r="I75" s="387"/>
      <c r="J75" s="393"/>
      <c r="K75" s="387"/>
      <c r="L75" s="396"/>
      <c r="M75" s="387"/>
      <c r="N75" s="390"/>
      <c r="O75" s="102"/>
      <c r="P75" s="168"/>
      <c r="Q75" s="103"/>
      <c r="R75" s="104"/>
      <c r="S75" s="104"/>
      <c r="T75" s="105"/>
      <c r="U75" s="104"/>
      <c r="V75" s="104"/>
      <c r="W75" s="104"/>
      <c r="X75" s="106"/>
      <c r="Y75" s="107"/>
      <c r="Z75" s="108"/>
      <c r="AA75" s="107"/>
      <c r="AB75" s="108"/>
      <c r="AC75" s="109"/>
      <c r="AD75" s="110"/>
      <c r="AE75" s="111"/>
      <c r="AF75" s="112"/>
      <c r="AG75" s="113"/>
      <c r="AH75" s="113"/>
      <c r="AI75" s="113"/>
      <c r="AJ75" s="111"/>
      <c r="AK75" s="112"/>
    </row>
    <row r="76" spans="1:69" ht="42" hidden="1" customHeight="1" x14ac:dyDescent="0.3">
      <c r="A76" s="373"/>
      <c r="B76" s="376"/>
      <c r="C76" s="376"/>
      <c r="D76" s="376"/>
      <c r="E76" s="379"/>
      <c r="F76" s="376"/>
      <c r="G76" s="400"/>
      <c r="H76" s="397"/>
      <c r="I76" s="388"/>
      <c r="J76" s="394"/>
      <c r="K76" s="388"/>
      <c r="L76" s="397"/>
      <c r="M76" s="388"/>
      <c r="N76" s="391"/>
      <c r="O76" s="102"/>
      <c r="P76" s="168"/>
      <c r="Q76" s="103"/>
      <c r="R76" s="104"/>
      <c r="S76" s="104"/>
      <c r="T76" s="105"/>
      <c r="U76" s="104"/>
      <c r="V76" s="104"/>
      <c r="W76" s="104"/>
      <c r="X76" s="106"/>
      <c r="Y76" s="107"/>
      <c r="Z76" s="108"/>
      <c r="AA76" s="107"/>
      <c r="AB76" s="108"/>
      <c r="AC76" s="109"/>
      <c r="AD76" s="110"/>
      <c r="AE76" s="111"/>
      <c r="AF76" s="112"/>
      <c r="AG76" s="113"/>
      <c r="AH76" s="113"/>
      <c r="AI76" s="113"/>
      <c r="AJ76" s="111"/>
      <c r="AK76" s="112"/>
    </row>
    <row r="77" spans="1:69" ht="34.5" customHeight="1" x14ac:dyDescent="0.3">
      <c r="A77" s="6"/>
      <c r="B77" s="383" t="s">
        <v>207</v>
      </c>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c r="AK77" s="385"/>
    </row>
    <row r="79" spans="1:69" x14ac:dyDescent="0.3">
      <c r="A79" s="1"/>
      <c r="B79" s="24" t="s">
        <v>208</v>
      </c>
      <c r="C79" s="1"/>
      <c r="D79" s="1"/>
      <c r="F79" s="1"/>
    </row>
  </sheetData>
  <dataConsolidate/>
  <mergeCells count="237">
    <mergeCell ref="Y41:Y42"/>
    <mergeCell ref="Z41:Z42"/>
    <mergeCell ref="AA41:AA42"/>
    <mergeCell ref="AB41:AB42"/>
    <mergeCell ref="AC41:AC42"/>
    <mergeCell ref="AD41:AD42"/>
    <mergeCell ref="X41:X42"/>
    <mergeCell ref="O41:O42"/>
    <mergeCell ref="P41:P42"/>
    <mergeCell ref="Q41:Q42"/>
    <mergeCell ref="R41:R42"/>
    <mergeCell ref="S41:S42"/>
    <mergeCell ref="T41:T42"/>
    <mergeCell ref="U41:U42"/>
    <mergeCell ref="V41:V42"/>
    <mergeCell ref="W41:W42"/>
    <mergeCell ref="B32:B39"/>
    <mergeCell ref="A32:A39"/>
    <mergeCell ref="L32:L39"/>
    <mergeCell ref="J32:J39"/>
    <mergeCell ref="I32:I39"/>
    <mergeCell ref="H32:H39"/>
    <mergeCell ref="G32:G39"/>
    <mergeCell ref="F32:F39"/>
    <mergeCell ref="E32:E39"/>
    <mergeCell ref="D32:D39"/>
    <mergeCell ref="W32:W34"/>
    <mergeCell ref="Y32:Y34"/>
    <mergeCell ref="Z32:Z34"/>
    <mergeCell ref="AA32:AA34"/>
    <mergeCell ref="AB32:AB34"/>
    <mergeCell ref="AC32:AC34"/>
    <mergeCell ref="AD32:AD34"/>
    <mergeCell ref="N32:N39"/>
    <mergeCell ref="M32:M39"/>
    <mergeCell ref="O32:O34"/>
    <mergeCell ref="Q32:Q34"/>
    <mergeCell ref="R32:R34"/>
    <mergeCell ref="S32:S34"/>
    <mergeCell ref="T32:T34"/>
    <mergeCell ref="U32:U34"/>
    <mergeCell ref="V32:V34"/>
    <mergeCell ref="P32:P34"/>
    <mergeCell ref="M20:M25"/>
    <mergeCell ref="C32:C39"/>
    <mergeCell ref="AD12:AD14"/>
    <mergeCell ref="AC12:AC14"/>
    <mergeCell ref="AB12:AB14"/>
    <mergeCell ref="AA12:AA14"/>
    <mergeCell ref="Z12:Z14"/>
    <mergeCell ref="Y12:Y14"/>
    <mergeCell ref="W12:W14"/>
    <mergeCell ref="V12:V14"/>
    <mergeCell ref="U12:U14"/>
    <mergeCell ref="N20:N25"/>
    <mergeCell ref="J26:J31"/>
    <mergeCell ref="K26:K31"/>
    <mergeCell ref="L26:L31"/>
    <mergeCell ref="F20:F25"/>
    <mergeCell ref="G20:G25"/>
    <mergeCell ref="H20:H25"/>
    <mergeCell ref="C12:C19"/>
    <mergeCell ref="D12:D19"/>
    <mergeCell ref="E12:E19"/>
    <mergeCell ref="F12:F19"/>
    <mergeCell ref="G12:G19"/>
    <mergeCell ref="A65:A70"/>
    <mergeCell ref="B65:B70"/>
    <mergeCell ref="C65:C70"/>
    <mergeCell ref="D65:D70"/>
    <mergeCell ref="E65:E70"/>
    <mergeCell ref="F65:F70"/>
    <mergeCell ref="G65:G70"/>
    <mergeCell ref="H65:H70"/>
    <mergeCell ref="I65:I70"/>
    <mergeCell ref="D53:D58"/>
    <mergeCell ref="E53:E58"/>
    <mergeCell ref="M40:M46"/>
    <mergeCell ref="N40:N46"/>
    <mergeCell ref="M47:M52"/>
    <mergeCell ref="N47:N52"/>
    <mergeCell ref="J53:J58"/>
    <mergeCell ref="K53:K58"/>
    <mergeCell ref="L53:L58"/>
    <mergeCell ref="J47:J52"/>
    <mergeCell ref="K47:K52"/>
    <mergeCell ref="AJ1:AK1"/>
    <mergeCell ref="AJ2:AK2"/>
    <mergeCell ref="AJ3:AK3"/>
    <mergeCell ref="AJ4:AK4"/>
    <mergeCell ref="E1:AI4"/>
    <mergeCell ref="J71:J76"/>
    <mergeCell ref="K71:K76"/>
    <mergeCell ref="L71:L76"/>
    <mergeCell ref="M71:M76"/>
    <mergeCell ref="N71:N76"/>
    <mergeCell ref="I71:I76"/>
    <mergeCell ref="AH10:AH11"/>
    <mergeCell ref="O6:Q6"/>
    <mergeCell ref="O9:W9"/>
    <mergeCell ref="X9:AD9"/>
    <mergeCell ref="AE9:AK9"/>
    <mergeCell ref="M26:M31"/>
    <mergeCell ref="N26:N31"/>
    <mergeCell ref="K34:K39"/>
    <mergeCell ref="K20:K25"/>
    <mergeCell ref="L47:L52"/>
    <mergeCell ref="G40:G46"/>
    <mergeCell ref="H40:H46"/>
    <mergeCell ref="L20:L25"/>
    <mergeCell ref="A1:D4"/>
    <mergeCell ref="A71:A76"/>
    <mergeCell ref="B71:B76"/>
    <mergeCell ref="C71:C76"/>
    <mergeCell ref="D71:D76"/>
    <mergeCell ref="E71:E76"/>
    <mergeCell ref="F71:F76"/>
    <mergeCell ref="G71:G76"/>
    <mergeCell ref="H71:H76"/>
    <mergeCell ref="C6:N6"/>
    <mergeCell ref="A9:G9"/>
    <mergeCell ref="H9:N9"/>
    <mergeCell ref="I40:I46"/>
    <mergeCell ref="J40:J46"/>
    <mergeCell ref="G47:G52"/>
    <mergeCell ref="H47:H52"/>
    <mergeCell ref="I47:I52"/>
    <mergeCell ref="K40:K46"/>
    <mergeCell ref="L40:L46"/>
    <mergeCell ref="A59:A64"/>
    <mergeCell ref="E59:E64"/>
    <mergeCell ref="A53:A58"/>
    <mergeCell ref="B53:B58"/>
    <mergeCell ref="C53:C58"/>
    <mergeCell ref="B77:AK77"/>
    <mergeCell ref="M65:M70"/>
    <mergeCell ref="N65:N70"/>
    <mergeCell ref="J65:J70"/>
    <mergeCell ref="K65:K70"/>
    <mergeCell ref="L65:L70"/>
    <mergeCell ref="M53:M58"/>
    <mergeCell ref="N53:N58"/>
    <mergeCell ref="F59:F64"/>
    <mergeCell ref="G59:G64"/>
    <mergeCell ref="H59:H64"/>
    <mergeCell ref="I59:I64"/>
    <mergeCell ref="J59:J64"/>
    <mergeCell ref="F53:F58"/>
    <mergeCell ref="G53:G58"/>
    <mergeCell ref="H53:H58"/>
    <mergeCell ref="I53:I58"/>
    <mergeCell ref="K59:K64"/>
    <mergeCell ref="L59:L64"/>
    <mergeCell ref="M59:M64"/>
    <mergeCell ref="N59:N64"/>
    <mergeCell ref="B59:B64"/>
    <mergeCell ref="C59:C64"/>
    <mergeCell ref="D59:D64"/>
    <mergeCell ref="A40:A46"/>
    <mergeCell ref="B40:B46"/>
    <mergeCell ref="C40:C46"/>
    <mergeCell ref="A47:A52"/>
    <mergeCell ref="B47:B52"/>
    <mergeCell ref="C47:C52"/>
    <mergeCell ref="D47:D52"/>
    <mergeCell ref="E47:E52"/>
    <mergeCell ref="F47:F52"/>
    <mergeCell ref="D40:D46"/>
    <mergeCell ref="E40:E46"/>
    <mergeCell ref="F40:F46"/>
    <mergeCell ref="A26:A31"/>
    <mergeCell ref="B26:B31"/>
    <mergeCell ref="C26:C31"/>
    <mergeCell ref="D26:D31"/>
    <mergeCell ref="E26:E31"/>
    <mergeCell ref="F26:F31"/>
    <mergeCell ref="G26:G31"/>
    <mergeCell ref="H26:H31"/>
    <mergeCell ref="I26:I31"/>
    <mergeCell ref="I20:I25"/>
    <mergeCell ref="J20:J25"/>
    <mergeCell ref="A20:A25"/>
    <mergeCell ref="B20:B25"/>
    <mergeCell ref="C20:C25"/>
    <mergeCell ref="D20:D25"/>
    <mergeCell ref="E20:E25"/>
    <mergeCell ref="A6:B6"/>
    <mergeCell ref="A7:B7"/>
    <mergeCell ref="A8:B8"/>
    <mergeCell ref="A10:A11"/>
    <mergeCell ref="F10:F11"/>
    <mergeCell ref="E10:E11"/>
    <mergeCell ref="D10:D11"/>
    <mergeCell ref="C10:C11"/>
    <mergeCell ref="B10:B11"/>
    <mergeCell ref="A12:A19"/>
    <mergeCell ref="B12:B19"/>
    <mergeCell ref="H12:H19"/>
    <mergeCell ref="I12:I19"/>
    <mergeCell ref="C7:N7"/>
    <mergeCell ref="C8:N8"/>
    <mergeCell ref="O10:O11"/>
    <mergeCell ref="AC10:AC11"/>
    <mergeCell ref="AB10:AB11"/>
    <mergeCell ref="X10:X11"/>
    <mergeCell ref="P10:P11"/>
    <mergeCell ref="AA10:AA11"/>
    <mergeCell ref="Y10:Y11"/>
    <mergeCell ref="N10:N11"/>
    <mergeCell ref="J10:J11"/>
    <mergeCell ref="K10:K11"/>
    <mergeCell ref="Q10:Q11"/>
    <mergeCell ref="R10:W10"/>
    <mergeCell ref="G10:G11"/>
    <mergeCell ref="H10:H11"/>
    <mergeCell ref="I10:I11"/>
    <mergeCell ref="AE10:AE11"/>
    <mergeCell ref="AK10:AK11"/>
    <mergeCell ref="AJ10:AJ11"/>
    <mergeCell ref="AI10:AI11"/>
    <mergeCell ref="AG10:AG11"/>
    <mergeCell ref="AF10:AF11"/>
    <mergeCell ref="K14:K19"/>
    <mergeCell ref="J12:J19"/>
    <mergeCell ref="L12:L19"/>
    <mergeCell ref="M12:M19"/>
    <mergeCell ref="N12:N19"/>
    <mergeCell ref="Z10:Z11"/>
    <mergeCell ref="L10:L11"/>
    <mergeCell ref="M10:M11"/>
    <mergeCell ref="O12:O14"/>
    <mergeCell ref="AD10:AD11"/>
    <mergeCell ref="T12:T14"/>
    <mergeCell ref="S12:S14"/>
    <mergeCell ref="R12:R14"/>
    <mergeCell ref="Q12:Q14"/>
    <mergeCell ref="P12:P14"/>
  </mergeCells>
  <conditionalFormatting sqref="H12 H20">
    <cfRule type="cellIs" dxfId="244" priority="507" operator="equal">
      <formula>"Muy Alta"</formula>
    </cfRule>
    <cfRule type="cellIs" dxfId="243" priority="508" operator="equal">
      <formula>"Alta"</formula>
    </cfRule>
    <cfRule type="cellIs" dxfId="242" priority="509" operator="equal">
      <formula>"Media"</formula>
    </cfRule>
    <cfRule type="cellIs" dxfId="241" priority="510" operator="equal">
      <formula>"Baja"</formula>
    </cfRule>
    <cfRule type="cellIs" dxfId="240" priority="511" operator="equal">
      <formula>"Muy Baja"</formula>
    </cfRule>
  </conditionalFormatting>
  <conditionalFormatting sqref="L12 L20 L26 L32 L40:L41 L47 L53 L59 L65 L71">
    <cfRule type="cellIs" dxfId="239" priority="502" operator="equal">
      <formula>"Catastrófico"</formula>
    </cfRule>
    <cfRule type="cellIs" dxfId="238" priority="503" operator="equal">
      <formula>"Mayor"</formula>
    </cfRule>
    <cfRule type="cellIs" dxfId="237" priority="504" operator="equal">
      <formula>"Moderado"</formula>
    </cfRule>
    <cfRule type="cellIs" dxfId="236" priority="505" operator="equal">
      <formula>"Menor"</formula>
    </cfRule>
    <cfRule type="cellIs" dxfId="235" priority="506" operator="equal">
      <formula>"Leve"</formula>
    </cfRule>
  </conditionalFormatting>
  <conditionalFormatting sqref="N12">
    <cfRule type="cellIs" dxfId="234" priority="498" operator="equal">
      <formula>"Extremo"</formula>
    </cfRule>
    <cfRule type="cellIs" dxfId="233" priority="499" operator="equal">
      <formula>"Alto"</formula>
    </cfRule>
    <cfRule type="cellIs" dxfId="232" priority="500" operator="equal">
      <formula>"Moderado"</formula>
    </cfRule>
    <cfRule type="cellIs" dxfId="231" priority="501" operator="equal">
      <formula>"Bajo"</formula>
    </cfRule>
  </conditionalFormatting>
  <conditionalFormatting sqref="Y12 Y15:Y19">
    <cfRule type="cellIs" dxfId="230" priority="493" operator="equal">
      <formula>"Muy Alta"</formula>
    </cfRule>
    <cfRule type="cellIs" dxfId="229" priority="494" operator="equal">
      <formula>"Alta"</formula>
    </cfRule>
    <cfRule type="cellIs" dxfId="228" priority="495" operator="equal">
      <formula>"Media"</formula>
    </cfRule>
    <cfRule type="cellIs" dxfId="227" priority="496" operator="equal">
      <formula>"Baja"</formula>
    </cfRule>
    <cfRule type="cellIs" dxfId="226" priority="497" operator="equal">
      <formula>"Muy Baja"</formula>
    </cfRule>
  </conditionalFormatting>
  <conditionalFormatting sqref="AA12 AA16:AA19">
    <cfRule type="cellIs" dxfId="225" priority="488" operator="equal">
      <formula>"Catastrófico"</formula>
    </cfRule>
    <cfRule type="cellIs" dxfId="224" priority="489" operator="equal">
      <formula>"Mayor"</formula>
    </cfRule>
    <cfRule type="cellIs" dxfId="223" priority="490" operator="equal">
      <formula>"Moderado"</formula>
    </cfRule>
    <cfRule type="cellIs" dxfId="222" priority="491" operator="equal">
      <formula>"Menor"</formula>
    </cfRule>
    <cfRule type="cellIs" dxfId="221" priority="492" operator="equal">
      <formula>"Leve"</formula>
    </cfRule>
  </conditionalFormatting>
  <conditionalFormatting sqref="AC12 AC17:AC19">
    <cfRule type="cellIs" dxfId="220" priority="484" operator="equal">
      <formula>"Extremo"</formula>
    </cfRule>
    <cfRule type="cellIs" dxfId="219" priority="485" operator="equal">
      <formula>"Alto"</formula>
    </cfRule>
    <cfRule type="cellIs" dxfId="218" priority="486" operator="equal">
      <formula>"Moderado"</formula>
    </cfRule>
    <cfRule type="cellIs" dxfId="217" priority="487" operator="equal">
      <formula>"Bajo"</formula>
    </cfRule>
  </conditionalFormatting>
  <conditionalFormatting sqref="H65">
    <cfRule type="cellIs" dxfId="216" priority="241" operator="equal">
      <formula>"Muy Alta"</formula>
    </cfRule>
    <cfRule type="cellIs" dxfId="215" priority="242" operator="equal">
      <formula>"Alta"</formula>
    </cfRule>
    <cfRule type="cellIs" dxfId="214" priority="243" operator="equal">
      <formula>"Media"</formula>
    </cfRule>
    <cfRule type="cellIs" dxfId="213" priority="244" operator="equal">
      <formula>"Baja"</formula>
    </cfRule>
    <cfRule type="cellIs" dxfId="212" priority="245" operator="equal">
      <formula>"Muy Baja"</formula>
    </cfRule>
  </conditionalFormatting>
  <conditionalFormatting sqref="N20">
    <cfRule type="cellIs" dxfId="211" priority="428" operator="equal">
      <formula>"Extremo"</formula>
    </cfRule>
    <cfRule type="cellIs" dxfId="210" priority="429" operator="equal">
      <formula>"Alto"</formula>
    </cfRule>
    <cfRule type="cellIs" dxfId="209" priority="430" operator="equal">
      <formula>"Moderado"</formula>
    </cfRule>
    <cfRule type="cellIs" dxfId="208" priority="431" operator="equal">
      <formula>"Bajo"</formula>
    </cfRule>
  </conditionalFormatting>
  <conditionalFormatting sqref="Y20:Y25">
    <cfRule type="cellIs" dxfId="207" priority="423" operator="equal">
      <formula>"Muy Alta"</formula>
    </cfRule>
    <cfRule type="cellIs" dxfId="206" priority="424" operator="equal">
      <formula>"Alta"</formula>
    </cfRule>
    <cfRule type="cellIs" dxfId="205" priority="425" operator="equal">
      <formula>"Media"</formula>
    </cfRule>
    <cfRule type="cellIs" dxfId="204" priority="426" operator="equal">
      <formula>"Baja"</formula>
    </cfRule>
    <cfRule type="cellIs" dxfId="203" priority="427" operator="equal">
      <formula>"Muy Baja"</formula>
    </cfRule>
  </conditionalFormatting>
  <conditionalFormatting sqref="AA20:AA25">
    <cfRule type="cellIs" dxfId="202" priority="418" operator="equal">
      <formula>"Catastrófico"</formula>
    </cfRule>
    <cfRule type="cellIs" dxfId="201" priority="419" operator="equal">
      <formula>"Mayor"</formula>
    </cfRule>
    <cfRule type="cellIs" dxfId="200" priority="420" operator="equal">
      <formula>"Moderado"</formula>
    </cfRule>
    <cfRule type="cellIs" dxfId="199" priority="421" operator="equal">
      <formula>"Menor"</formula>
    </cfRule>
    <cfRule type="cellIs" dxfId="198" priority="422" operator="equal">
      <formula>"Leve"</formula>
    </cfRule>
  </conditionalFormatting>
  <conditionalFormatting sqref="AC20:AC25">
    <cfRule type="cellIs" dxfId="197" priority="414" operator="equal">
      <formula>"Extremo"</formula>
    </cfRule>
    <cfRule type="cellIs" dxfId="196" priority="415" operator="equal">
      <formula>"Alto"</formula>
    </cfRule>
    <cfRule type="cellIs" dxfId="195" priority="416" operator="equal">
      <formula>"Moderado"</formula>
    </cfRule>
    <cfRule type="cellIs" dxfId="194" priority="417" operator="equal">
      <formula>"Bajo"</formula>
    </cfRule>
  </conditionalFormatting>
  <conditionalFormatting sqref="H26">
    <cfRule type="cellIs" dxfId="193" priority="409" operator="equal">
      <formula>"Muy Alta"</formula>
    </cfRule>
    <cfRule type="cellIs" dxfId="192" priority="410" operator="equal">
      <formula>"Alta"</formula>
    </cfRule>
    <cfRule type="cellIs" dxfId="191" priority="411" operator="equal">
      <formula>"Media"</formula>
    </cfRule>
    <cfRule type="cellIs" dxfId="190" priority="412" operator="equal">
      <formula>"Baja"</formula>
    </cfRule>
    <cfRule type="cellIs" dxfId="189" priority="413" operator="equal">
      <formula>"Muy Baja"</formula>
    </cfRule>
  </conditionalFormatting>
  <conditionalFormatting sqref="N26">
    <cfRule type="cellIs" dxfId="188" priority="400" operator="equal">
      <formula>"Extremo"</formula>
    </cfRule>
    <cfRule type="cellIs" dxfId="187" priority="401" operator="equal">
      <formula>"Alto"</formula>
    </cfRule>
    <cfRule type="cellIs" dxfId="186" priority="402" operator="equal">
      <formula>"Moderado"</formula>
    </cfRule>
    <cfRule type="cellIs" dxfId="185" priority="403" operator="equal">
      <formula>"Bajo"</formula>
    </cfRule>
  </conditionalFormatting>
  <conditionalFormatting sqref="Y26:Y31">
    <cfRule type="cellIs" dxfId="184" priority="395" operator="equal">
      <formula>"Muy Alta"</formula>
    </cfRule>
    <cfRule type="cellIs" dxfId="183" priority="396" operator="equal">
      <formula>"Alta"</formula>
    </cfRule>
    <cfRule type="cellIs" dxfId="182" priority="397" operator="equal">
      <formula>"Media"</formula>
    </cfRule>
    <cfRule type="cellIs" dxfId="181" priority="398" operator="equal">
      <formula>"Baja"</formula>
    </cfRule>
    <cfRule type="cellIs" dxfId="180" priority="399" operator="equal">
      <formula>"Muy Baja"</formula>
    </cfRule>
  </conditionalFormatting>
  <conditionalFormatting sqref="AA26:AA31">
    <cfRule type="cellIs" dxfId="179" priority="390" operator="equal">
      <formula>"Catastrófico"</formula>
    </cfRule>
    <cfRule type="cellIs" dxfId="178" priority="391" operator="equal">
      <formula>"Mayor"</formula>
    </cfRule>
    <cfRule type="cellIs" dxfId="177" priority="392" operator="equal">
      <formula>"Moderado"</formula>
    </cfRule>
    <cfRule type="cellIs" dxfId="176" priority="393" operator="equal">
      <formula>"Menor"</formula>
    </cfRule>
    <cfRule type="cellIs" dxfId="175" priority="394" operator="equal">
      <formula>"Leve"</formula>
    </cfRule>
  </conditionalFormatting>
  <conditionalFormatting sqref="AC26:AC31">
    <cfRule type="cellIs" dxfId="174" priority="386" operator="equal">
      <formula>"Extremo"</formula>
    </cfRule>
    <cfRule type="cellIs" dxfId="173" priority="387" operator="equal">
      <formula>"Alto"</formula>
    </cfRule>
    <cfRule type="cellIs" dxfId="172" priority="388" operator="equal">
      <formula>"Moderado"</formula>
    </cfRule>
    <cfRule type="cellIs" dxfId="171" priority="389" operator="equal">
      <formula>"Bajo"</formula>
    </cfRule>
  </conditionalFormatting>
  <conditionalFormatting sqref="H32">
    <cfRule type="cellIs" dxfId="170" priority="381" operator="equal">
      <formula>"Muy Alta"</formula>
    </cfRule>
    <cfRule type="cellIs" dxfId="169" priority="382" operator="equal">
      <formula>"Alta"</formula>
    </cfRule>
    <cfRule type="cellIs" dxfId="168" priority="383" operator="equal">
      <formula>"Media"</formula>
    </cfRule>
    <cfRule type="cellIs" dxfId="167" priority="384" operator="equal">
      <formula>"Baja"</formula>
    </cfRule>
    <cfRule type="cellIs" dxfId="166" priority="385" operator="equal">
      <formula>"Muy Baja"</formula>
    </cfRule>
  </conditionalFormatting>
  <conditionalFormatting sqref="N32">
    <cfRule type="cellIs" dxfId="165" priority="372" operator="equal">
      <formula>"Extremo"</formula>
    </cfRule>
    <cfRule type="cellIs" dxfId="164" priority="373" operator="equal">
      <formula>"Alto"</formula>
    </cfRule>
    <cfRule type="cellIs" dxfId="163" priority="374" operator="equal">
      <formula>"Moderado"</formula>
    </cfRule>
    <cfRule type="cellIs" dxfId="162" priority="375" operator="equal">
      <formula>"Bajo"</formula>
    </cfRule>
  </conditionalFormatting>
  <conditionalFormatting sqref="Y32 Y35:Y39">
    <cfRule type="cellIs" dxfId="161" priority="367" operator="equal">
      <formula>"Muy Alta"</formula>
    </cfRule>
    <cfRule type="cellIs" dxfId="160" priority="368" operator="equal">
      <formula>"Alta"</formula>
    </cfRule>
    <cfRule type="cellIs" dxfId="159" priority="369" operator="equal">
      <formula>"Media"</formula>
    </cfRule>
    <cfRule type="cellIs" dxfId="158" priority="370" operator="equal">
      <formula>"Baja"</formula>
    </cfRule>
    <cfRule type="cellIs" dxfId="157" priority="371" operator="equal">
      <formula>"Muy Baja"</formula>
    </cfRule>
  </conditionalFormatting>
  <conditionalFormatting sqref="AA32 AA35:AA39">
    <cfRule type="cellIs" dxfId="156" priority="362" operator="equal">
      <formula>"Catastrófico"</formula>
    </cfRule>
    <cfRule type="cellIs" dxfId="155" priority="363" operator="equal">
      <formula>"Mayor"</formula>
    </cfRule>
    <cfRule type="cellIs" dxfId="154" priority="364" operator="equal">
      <formula>"Moderado"</formula>
    </cfRule>
    <cfRule type="cellIs" dxfId="153" priority="365" operator="equal">
      <formula>"Menor"</formula>
    </cfRule>
    <cfRule type="cellIs" dxfId="152" priority="366" operator="equal">
      <formula>"Leve"</formula>
    </cfRule>
  </conditionalFormatting>
  <conditionalFormatting sqref="AC32 AC35:AC39">
    <cfRule type="cellIs" dxfId="151" priority="358" operator="equal">
      <formula>"Extremo"</formula>
    </cfRule>
    <cfRule type="cellIs" dxfId="150" priority="359" operator="equal">
      <formula>"Alto"</formula>
    </cfRule>
    <cfRule type="cellIs" dxfId="149" priority="360" operator="equal">
      <formula>"Moderado"</formula>
    </cfRule>
    <cfRule type="cellIs" dxfId="148" priority="361" operator="equal">
      <formula>"Bajo"</formula>
    </cfRule>
  </conditionalFormatting>
  <conditionalFormatting sqref="H40:H41">
    <cfRule type="cellIs" dxfId="147" priority="353" operator="equal">
      <formula>"Muy Alta"</formula>
    </cfRule>
    <cfRule type="cellIs" dxfId="146" priority="354" operator="equal">
      <formula>"Alta"</formula>
    </cfRule>
    <cfRule type="cellIs" dxfId="145" priority="355" operator="equal">
      <formula>"Media"</formula>
    </cfRule>
    <cfRule type="cellIs" dxfId="144" priority="356" operator="equal">
      <formula>"Baja"</formula>
    </cfRule>
    <cfRule type="cellIs" dxfId="143" priority="357" operator="equal">
      <formula>"Muy Baja"</formula>
    </cfRule>
  </conditionalFormatting>
  <conditionalFormatting sqref="N40:N41">
    <cfRule type="cellIs" dxfId="142" priority="344" operator="equal">
      <formula>"Extremo"</formula>
    </cfRule>
    <cfRule type="cellIs" dxfId="141" priority="345" operator="equal">
      <formula>"Alto"</formula>
    </cfRule>
    <cfRule type="cellIs" dxfId="140" priority="346" operator="equal">
      <formula>"Moderado"</formula>
    </cfRule>
    <cfRule type="cellIs" dxfId="139" priority="347" operator="equal">
      <formula>"Bajo"</formula>
    </cfRule>
  </conditionalFormatting>
  <conditionalFormatting sqref="Y40 Y43:Y46">
    <cfRule type="cellIs" dxfId="138" priority="339" operator="equal">
      <formula>"Muy Alta"</formula>
    </cfRule>
    <cfRule type="cellIs" dxfId="137" priority="340" operator="equal">
      <formula>"Alta"</formula>
    </cfRule>
    <cfRule type="cellIs" dxfId="136" priority="341" operator="equal">
      <formula>"Media"</formula>
    </cfRule>
    <cfRule type="cellIs" dxfId="135" priority="342" operator="equal">
      <formula>"Baja"</formula>
    </cfRule>
    <cfRule type="cellIs" dxfId="134" priority="343" operator="equal">
      <formula>"Muy Baja"</formula>
    </cfRule>
  </conditionalFormatting>
  <conditionalFormatting sqref="AA40 AA43:AA46">
    <cfRule type="cellIs" dxfId="133" priority="334" operator="equal">
      <formula>"Catastrófico"</formula>
    </cfRule>
    <cfRule type="cellIs" dxfId="132" priority="335" operator="equal">
      <formula>"Mayor"</formula>
    </cfRule>
    <cfRule type="cellIs" dxfId="131" priority="336" operator="equal">
      <formula>"Moderado"</formula>
    </cfRule>
    <cfRule type="cellIs" dxfId="130" priority="337" operator="equal">
      <formula>"Menor"</formula>
    </cfRule>
    <cfRule type="cellIs" dxfId="129" priority="338" operator="equal">
      <formula>"Leve"</formula>
    </cfRule>
  </conditionalFormatting>
  <conditionalFormatting sqref="AC40 AC43:AC46">
    <cfRule type="cellIs" dxfId="128" priority="330" operator="equal">
      <formula>"Extremo"</formula>
    </cfRule>
    <cfRule type="cellIs" dxfId="127" priority="331" operator="equal">
      <formula>"Alto"</formula>
    </cfRule>
    <cfRule type="cellIs" dxfId="126" priority="332" operator="equal">
      <formula>"Moderado"</formula>
    </cfRule>
    <cfRule type="cellIs" dxfId="125" priority="333" operator="equal">
      <formula>"Bajo"</formula>
    </cfRule>
  </conditionalFormatting>
  <conditionalFormatting sqref="H47">
    <cfRule type="cellIs" dxfId="124" priority="325" operator="equal">
      <formula>"Muy Alta"</formula>
    </cfRule>
    <cfRule type="cellIs" dxfId="123" priority="326" operator="equal">
      <formula>"Alta"</formula>
    </cfRule>
    <cfRule type="cellIs" dxfId="122" priority="327" operator="equal">
      <formula>"Media"</formula>
    </cfRule>
    <cfRule type="cellIs" dxfId="121" priority="328" operator="equal">
      <formula>"Baja"</formula>
    </cfRule>
    <cfRule type="cellIs" dxfId="120" priority="329" operator="equal">
      <formula>"Muy Baja"</formula>
    </cfRule>
  </conditionalFormatting>
  <conditionalFormatting sqref="N47">
    <cfRule type="cellIs" dxfId="119" priority="316" operator="equal">
      <formula>"Extremo"</formula>
    </cfRule>
    <cfRule type="cellIs" dxfId="118" priority="317" operator="equal">
      <formula>"Alto"</formula>
    </cfRule>
    <cfRule type="cellIs" dxfId="117" priority="318" operator="equal">
      <formula>"Moderado"</formula>
    </cfRule>
    <cfRule type="cellIs" dxfId="116" priority="319" operator="equal">
      <formula>"Bajo"</formula>
    </cfRule>
  </conditionalFormatting>
  <conditionalFormatting sqref="Y47:Y52">
    <cfRule type="cellIs" dxfId="115" priority="311" operator="equal">
      <formula>"Muy Alta"</formula>
    </cfRule>
    <cfRule type="cellIs" dxfId="114" priority="312" operator="equal">
      <formula>"Alta"</formula>
    </cfRule>
    <cfRule type="cellIs" dxfId="113" priority="313" operator="equal">
      <formula>"Media"</formula>
    </cfRule>
    <cfRule type="cellIs" dxfId="112" priority="314" operator="equal">
      <formula>"Baja"</formula>
    </cfRule>
    <cfRule type="cellIs" dxfId="111" priority="315" operator="equal">
      <formula>"Muy Baja"</formula>
    </cfRule>
  </conditionalFormatting>
  <conditionalFormatting sqref="AA47:AA52">
    <cfRule type="cellIs" dxfId="110" priority="306" operator="equal">
      <formula>"Catastrófico"</formula>
    </cfRule>
    <cfRule type="cellIs" dxfId="109" priority="307" operator="equal">
      <formula>"Mayor"</formula>
    </cfRule>
    <cfRule type="cellIs" dxfId="108" priority="308" operator="equal">
      <formula>"Moderado"</formula>
    </cfRule>
    <cfRule type="cellIs" dxfId="107" priority="309" operator="equal">
      <formula>"Menor"</formula>
    </cfRule>
    <cfRule type="cellIs" dxfId="106" priority="310" operator="equal">
      <formula>"Leve"</formula>
    </cfRule>
  </conditionalFormatting>
  <conditionalFormatting sqref="AC47:AC52">
    <cfRule type="cellIs" dxfId="105" priority="302" operator="equal">
      <formula>"Extremo"</formula>
    </cfRule>
    <cfRule type="cellIs" dxfId="104" priority="303" operator="equal">
      <formula>"Alto"</formula>
    </cfRule>
    <cfRule type="cellIs" dxfId="103" priority="304" operator="equal">
      <formula>"Moderado"</formula>
    </cfRule>
    <cfRule type="cellIs" dxfId="102" priority="305" operator="equal">
      <formula>"Bajo"</formula>
    </cfRule>
  </conditionalFormatting>
  <conditionalFormatting sqref="H53">
    <cfRule type="cellIs" dxfId="101" priority="297" operator="equal">
      <formula>"Muy Alta"</formula>
    </cfRule>
    <cfRule type="cellIs" dxfId="100" priority="298" operator="equal">
      <formula>"Alta"</formula>
    </cfRule>
    <cfRule type="cellIs" dxfId="99" priority="299" operator="equal">
      <formula>"Media"</formula>
    </cfRule>
    <cfRule type="cellIs" dxfId="98" priority="300" operator="equal">
      <formula>"Baja"</formula>
    </cfRule>
    <cfRule type="cellIs" dxfId="97" priority="301" operator="equal">
      <formula>"Muy Baja"</formula>
    </cfRule>
  </conditionalFormatting>
  <conditionalFormatting sqref="N53">
    <cfRule type="cellIs" dxfId="96" priority="288" operator="equal">
      <formula>"Extremo"</formula>
    </cfRule>
    <cfRule type="cellIs" dxfId="95" priority="289" operator="equal">
      <formula>"Alto"</formula>
    </cfRule>
    <cfRule type="cellIs" dxfId="94" priority="290" operator="equal">
      <formula>"Moderado"</formula>
    </cfRule>
    <cfRule type="cellIs" dxfId="93" priority="291" operator="equal">
      <formula>"Bajo"</formula>
    </cfRule>
  </conditionalFormatting>
  <conditionalFormatting sqref="Y53:Y58">
    <cfRule type="cellIs" dxfId="92" priority="283" operator="equal">
      <formula>"Muy Alta"</formula>
    </cfRule>
    <cfRule type="cellIs" dxfId="91" priority="284" operator="equal">
      <formula>"Alta"</formula>
    </cfRule>
    <cfRule type="cellIs" dxfId="90" priority="285" operator="equal">
      <formula>"Media"</formula>
    </cfRule>
    <cfRule type="cellIs" dxfId="89" priority="286" operator="equal">
      <formula>"Baja"</formula>
    </cfRule>
    <cfRule type="cellIs" dxfId="88" priority="287" operator="equal">
      <formula>"Muy Baja"</formula>
    </cfRule>
  </conditionalFormatting>
  <conditionalFormatting sqref="AA53:AA58">
    <cfRule type="cellIs" dxfId="87" priority="278" operator="equal">
      <formula>"Catastrófico"</formula>
    </cfRule>
    <cfRule type="cellIs" dxfId="86" priority="279" operator="equal">
      <formula>"Mayor"</formula>
    </cfRule>
    <cfRule type="cellIs" dxfId="85" priority="280" operator="equal">
      <formula>"Moderado"</formula>
    </cfRule>
    <cfRule type="cellIs" dxfId="84" priority="281" operator="equal">
      <formula>"Menor"</formula>
    </cfRule>
    <cfRule type="cellIs" dxfId="83" priority="282" operator="equal">
      <formula>"Leve"</formula>
    </cfRule>
  </conditionalFormatting>
  <conditionalFormatting sqref="AC53:AC58">
    <cfRule type="cellIs" dxfId="82" priority="274" operator="equal">
      <formula>"Extremo"</formula>
    </cfRule>
    <cfRule type="cellIs" dxfId="81" priority="275" operator="equal">
      <formula>"Alto"</formula>
    </cfRule>
    <cfRule type="cellIs" dxfId="80" priority="276" operator="equal">
      <formula>"Moderado"</formula>
    </cfRule>
    <cfRule type="cellIs" dxfId="79" priority="277" operator="equal">
      <formula>"Bajo"</formula>
    </cfRule>
  </conditionalFormatting>
  <conditionalFormatting sqref="H59">
    <cfRule type="cellIs" dxfId="78" priority="269" operator="equal">
      <formula>"Muy Alta"</formula>
    </cfRule>
    <cfRule type="cellIs" dxfId="77" priority="270" operator="equal">
      <formula>"Alta"</formula>
    </cfRule>
    <cfRule type="cellIs" dxfId="76" priority="271" operator="equal">
      <formula>"Media"</formula>
    </cfRule>
    <cfRule type="cellIs" dxfId="75" priority="272" operator="equal">
      <formula>"Baja"</formula>
    </cfRule>
    <cfRule type="cellIs" dxfId="74" priority="273" operator="equal">
      <formula>"Muy Baja"</formula>
    </cfRule>
  </conditionalFormatting>
  <conditionalFormatting sqref="N59">
    <cfRule type="cellIs" dxfId="73" priority="260" operator="equal">
      <formula>"Extremo"</formula>
    </cfRule>
    <cfRule type="cellIs" dxfId="72" priority="261" operator="equal">
      <formula>"Alto"</formula>
    </cfRule>
    <cfRule type="cellIs" dxfId="71" priority="262" operator="equal">
      <formula>"Moderado"</formula>
    </cfRule>
    <cfRule type="cellIs" dxfId="70" priority="263" operator="equal">
      <formula>"Bajo"</formula>
    </cfRule>
  </conditionalFormatting>
  <conditionalFormatting sqref="Y59:Y64">
    <cfRule type="cellIs" dxfId="69" priority="255" operator="equal">
      <formula>"Muy Alta"</formula>
    </cfRule>
    <cfRule type="cellIs" dxfId="68" priority="256" operator="equal">
      <formula>"Alta"</formula>
    </cfRule>
    <cfRule type="cellIs" dxfId="67" priority="257" operator="equal">
      <formula>"Media"</formula>
    </cfRule>
    <cfRule type="cellIs" dxfId="66" priority="258" operator="equal">
      <formula>"Baja"</formula>
    </cfRule>
    <cfRule type="cellIs" dxfId="65" priority="259" operator="equal">
      <formula>"Muy Baja"</formula>
    </cfRule>
  </conditionalFormatting>
  <conditionalFormatting sqref="AA59:AA64">
    <cfRule type="cellIs" dxfId="64" priority="250" operator="equal">
      <formula>"Catastrófico"</formula>
    </cfRule>
    <cfRule type="cellIs" dxfId="63" priority="251" operator="equal">
      <formula>"Mayor"</formula>
    </cfRule>
    <cfRule type="cellIs" dxfId="62" priority="252" operator="equal">
      <formula>"Moderado"</formula>
    </cfRule>
    <cfRule type="cellIs" dxfId="61" priority="253" operator="equal">
      <formula>"Menor"</formula>
    </cfRule>
    <cfRule type="cellIs" dxfId="60" priority="254" operator="equal">
      <formula>"Leve"</formula>
    </cfRule>
  </conditionalFormatting>
  <conditionalFormatting sqref="AC59:AC64">
    <cfRule type="cellIs" dxfId="59" priority="246" operator="equal">
      <formula>"Extremo"</formula>
    </cfRule>
    <cfRule type="cellIs" dxfId="58" priority="247" operator="equal">
      <formula>"Alto"</formula>
    </cfRule>
    <cfRule type="cellIs" dxfId="57" priority="248" operator="equal">
      <formula>"Moderado"</formula>
    </cfRule>
    <cfRule type="cellIs" dxfId="56" priority="249" operator="equal">
      <formula>"Bajo"</formula>
    </cfRule>
  </conditionalFormatting>
  <conditionalFormatting sqref="N65">
    <cfRule type="cellIs" dxfId="55" priority="232" operator="equal">
      <formula>"Extremo"</formula>
    </cfRule>
    <cfRule type="cellIs" dxfId="54" priority="233" operator="equal">
      <formula>"Alto"</formula>
    </cfRule>
    <cfRule type="cellIs" dxfId="53" priority="234" operator="equal">
      <formula>"Moderado"</formula>
    </cfRule>
    <cfRule type="cellIs" dxfId="52" priority="235" operator="equal">
      <formula>"Bajo"</formula>
    </cfRule>
  </conditionalFormatting>
  <conditionalFormatting sqref="Y65:Y70">
    <cfRule type="cellIs" dxfId="51" priority="227" operator="equal">
      <formula>"Muy Alta"</formula>
    </cfRule>
    <cfRule type="cellIs" dxfId="50" priority="228" operator="equal">
      <formula>"Alta"</formula>
    </cfRule>
    <cfRule type="cellIs" dxfId="49" priority="229" operator="equal">
      <formula>"Media"</formula>
    </cfRule>
    <cfRule type="cellIs" dxfId="48" priority="230" operator="equal">
      <formula>"Baja"</formula>
    </cfRule>
    <cfRule type="cellIs" dxfId="47" priority="231" operator="equal">
      <formula>"Muy Baja"</formula>
    </cfRule>
  </conditionalFormatting>
  <conditionalFormatting sqref="AA65:AA70">
    <cfRule type="cellIs" dxfId="46" priority="222" operator="equal">
      <formula>"Catastrófico"</formula>
    </cfRule>
    <cfRule type="cellIs" dxfId="45" priority="223" operator="equal">
      <formula>"Mayor"</formula>
    </cfRule>
    <cfRule type="cellIs" dxfId="44" priority="224" operator="equal">
      <formula>"Moderado"</formula>
    </cfRule>
    <cfRule type="cellIs" dxfId="43" priority="225" operator="equal">
      <formula>"Menor"</formula>
    </cfRule>
    <cfRule type="cellIs" dxfId="42" priority="226" operator="equal">
      <formula>"Leve"</formula>
    </cfRule>
  </conditionalFormatting>
  <conditionalFormatting sqref="AC65:AC70">
    <cfRule type="cellIs" dxfId="41" priority="218" operator="equal">
      <formula>"Extremo"</formula>
    </cfRule>
    <cfRule type="cellIs" dxfId="40" priority="219" operator="equal">
      <formula>"Alto"</formula>
    </cfRule>
    <cfRule type="cellIs" dxfId="39" priority="220" operator="equal">
      <formula>"Moderado"</formula>
    </cfRule>
    <cfRule type="cellIs" dxfId="38" priority="221" operator="equal">
      <formula>"Bajo"</formula>
    </cfRule>
  </conditionalFormatting>
  <conditionalFormatting sqref="H71">
    <cfRule type="cellIs" dxfId="37" priority="213" operator="equal">
      <formula>"Muy Alta"</formula>
    </cfRule>
    <cfRule type="cellIs" dxfId="36" priority="214" operator="equal">
      <formula>"Alta"</formula>
    </cfRule>
    <cfRule type="cellIs" dxfId="35" priority="215" operator="equal">
      <formula>"Media"</formula>
    </cfRule>
    <cfRule type="cellIs" dxfId="34" priority="216" operator="equal">
      <formula>"Baja"</formula>
    </cfRule>
    <cfRule type="cellIs" dxfId="33" priority="217" operator="equal">
      <formula>"Muy Baja"</formula>
    </cfRule>
  </conditionalFormatting>
  <conditionalFormatting sqref="N71">
    <cfRule type="cellIs" dxfId="32" priority="204" operator="equal">
      <formula>"Extremo"</formula>
    </cfRule>
    <cfRule type="cellIs" dxfId="31" priority="205" operator="equal">
      <formula>"Alto"</formula>
    </cfRule>
    <cfRule type="cellIs" dxfId="30" priority="206" operator="equal">
      <formula>"Moderado"</formula>
    </cfRule>
    <cfRule type="cellIs" dxfId="29" priority="207" operator="equal">
      <formula>"Bajo"</formula>
    </cfRule>
  </conditionalFormatting>
  <conditionalFormatting sqref="Y71:Y76">
    <cfRule type="cellIs" dxfId="28" priority="199" operator="equal">
      <formula>"Muy Alta"</formula>
    </cfRule>
    <cfRule type="cellIs" dxfId="27" priority="200" operator="equal">
      <formula>"Alta"</formula>
    </cfRule>
    <cfRule type="cellIs" dxfId="26" priority="201" operator="equal">
      <formula>"Media"</formula>
    </cfRule>
    <cfRule type="cellIs" dxfId="25" priority="202" operator="equal">
      <formula>"Baja"</formula>
    </cfRule>
    <cfRule type="cellIs" dxfId="24" priority="203" operator="equal">
      <formula>"Muy Baja"</formula>
    </cfRule>
  </conditionalFormatting>
  <conditionalFormatting sqref="AA71:AA76">
    <cfRule type="cellIs" dxfId="23" priority="194" operator="equal">
      <formula>"Catastrófico"</formula>
    </cfRule>
    <cfRule type="cellIs" dxfId="22" priority="195" operator="equal">
      <formula>"Mayor"</formula>
    </cfRule>
    <cfRule type="cellIs" dxfId="21" priority="196" operator="equal">
      <formula>"Moderado"</formula>
    </cfRule>
    <cfRule type="cellIs" dxfId="20" priority="197" operator="equal">
      <formula>"Menor"</formula>
    </cfRule>
    <cfRule type="cellIs" dxfId="19" priority="198" operator="equal">
      <formula>"Leve"</formula>
    </cfRule>
  </conditionalFormatting>
  <conditionalFormatting sqref="AC71:AC76">
    <cfRule type="cellIs" dxfId="18" priority="190" operator="equal">
      <formula>"Extremo"</formula>
    </cfRule>
    <cfRule type="cellIs" dxfId="17" priority="191" operator="equal">
      <formula>"Alto"</formula>
    </cfRule>
    <cfRule type="cellIs" dxfId="16" priority="192" operator="equal">
      <formula>"Moderado"</formula>
    </cfRule>
    <cfRule type="cellIs" dxfId="15" priority="193" operator="equal">
      <formula>"Bajo"</formula>
    </cfRule>
  </conditionalFormatting>
  <conditionalFormatting sqref="K14:K76">
    <cfRule type="containsText" dxfId="14" priority="189" operator="containsText" text="❌">
      <formula>NOT(ISERROR(SEARCH("❌",K14)))</formula>
    </cfRule>
  </conditionalFormatting>
  <conditionalFormatting sqref="Y41">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41">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41">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2">
        <x14:dataValidation type="list" allowBlank="1" showInputMessage="1" showErrorMessage="1" xr:uid="{8B374114-99C2-45CB-AAE7-ECF1A5767861}">
          <x14:formula1>
            <xm:f>'Opciones Tratamiento'!$B$9:$B$10</xm:f>
          </x14:formula1>
          <xm:sqref>AK74:AK75 AK20:AK21 AK23:AK24 AK26:AK27 AK29:AK30 AK34:AK35 AK37:AK38 AK40:AK42 AK44:AK45 AK47:AK48 AK50:AK51 AK53:AK54 AK56:AK57 AK59:AK60 AK62:AK63 AK65:AK66 AK68:AK69 AK71:AK72 AK14:AK18</xm:sqref>
        </x14:dataValidation>
        <x14:dataValidation type="list" allowBlank="1" showInputMessage="1" showErrorMessage="1" xr:uid="{1B24C3A1-4DC6-47DF-9DC5-299A6445C210}">
          <x14:formula1>
            <xm:f>'Tabla Valoración controles'!$D$4:$D$6</xm:f>
          </x14:formula1>
          <xm:sqref>R12 R15:R32 R35:R41 R43:R76</xm:sqref>
        </x14:dataValidation>
        <x14:dataValidation type="list" allowBlank="1" showInputMessage="1" showErrorMessage="1" xr:uid="{92347E92-FC0E-4DD2-A98C-AFD1071E4F75}">
          <x14:formula1>
            <xm:f>'Tabla Valoración controles'!$D$7:$D$8</xm:f>
          </x14:formula1>
          <xm:sqref>S12 S15:S32 S35:S41 S43:S76</xm:sqref>
        </x14:dataValidation>
        <x14:dataValidation type="list" allowBlank="1" showInputMessage="1" showErrorMessage="1" xr:uid="{9A2A9C25-8FD1-42A1-8BA0-B52F260171BD}">
          <x14:formula1>
            <xm:f>'Tabla Valoración controles'!$D$9:$D$10</xm:f>
          </x14:formula1>
          <xm:sqref>U12 U15:U32 U35:U41 U43:U76</xm:sqref>
        </x14:dataValidation>
        <x14:dataValidation type="list" allowBlank="1" showInputMessage="1" showErrorMessage="1" xr:uid="{96C42FA5-6F3D-4C03-811A-67EF44DC7CC6}">
          <x14:formula1>
            <xm:f>'Tabla Valoración controles'!$D$11:$D$12</xm:f>
          </x14:formula1>
          <xm:sqref>V12 V15:V32 V35:V41 V43:V76</xm:sqref>
        </x14:dataValidation>
        <x14:dataValidation type="list" allowBlank="1" showInputMessage="1" showErrorMessage="1" xr:uid="{E602F821-CEA0-4E0B-A60E-520F982A683D}">
          <x14:formula1>
            <xm:f>'Tabla Valoración controles'!$D$13:$D$14</xm:f>
          </x14:formula1>
          <xm:sqref>W12 W15:W32 W35:W41 W43:W76</xm:sqref>
        </x14:dataValidation>
        <x14:dataValidation type="list" allowBlank="1" showInputMessage="1" showErrorMessage="1" xr:uid="{7318DE76-FC1E-4FCB-A6FE-55F6AB8BE8E6}">
          <x14:formula1>
            <xm:f>'Opciones Tratamiento'!$B$13:$B$19</xm:f>
          </x14:formula1>
          <xm:sqref>F12 F32 F40:F76</xm:sqref>
        </x14:dataValidation>
        <x14:dataValidation type="list" allowBlank="1" showInputMessage="1" showErrorMessage="1" xr:uid="{94EF2143-11A0-488F-9E10-A3B81C171628}">
          <x14:formula1>
            <xm:f>'Opciones Tratamiento'!$B$2:$B$5</xm:f>
          </x14:formula1>
          <xm:sqref>AD12 AD15:AD32 AD35:AD41 AD43:AD76</xm:sqref>
        </x14:dataValidation>
        <x14:dataValidation type="list" allowBlank="1" showInputMessage="1" showErrorMessage="1" xr:uid="{84F337E5-DE80-4992-A136-0C742D4FD825}">
          <x14:formula1>
            <xm:f>'Tabla Impacto'!$F$210:$F$221</xm:f>
          </x14:formula1>
          <xm:sqref>J12 J32 J40:J76</xm:sqref>
        </x14:dataValidation>
        <x14:dataValidation type="list" allowBlank="1" showInputMessage="1" showErrorMessage="1" xr:uid="{9858F46D-E389-43BE-B8DD-9E78BFBD7AF4}">
          <x14:formula1>
            <xm:f>'Opciones Tratamiento'!$E$2:$E$4</xm:f>
          </x14:formula1>
          <xm:sqref>B12 B40:B76 B20:B32</xm:sqref>
        </x14:dataValidation>
        <x14:dataValidation type="custom" allowBlank="1" showInputMessage="1" showErrorMessage="1" error="Recuerde que las acciones se generan bajo la medida de mitigar el riesgo" xr:uid="{7507111E-6ADB-40CB-B954-DE77E529B2C6}">
          <x14:formula1>
            <xm:f>IF(OR(AD12='Opciones Tratamiento'!$B$2,AD12='Opciones Tratamiento'!$B$3,AD12='Opciones Tratamiento'!$B$4),ISBLANK(AD12),ISTEXT(AD12))</xm:f>
          </x14:formula1>
          <xm:sqref>AE12:AE14</xm:sqref>
        </x14:dataValidation>
        <x14:dataValidation type="custom" allowBlank="1" showInputMessage="1" showErrorMessage="1" error="Recuerde que las acciones se generan bajo la medida de mitigar el riesgo" xr:uid="{79A140E2-1B65-4632-BB33-F7E51E12816F}">
          <x14:formula1>
            <xm:f>IF(OR(AD12='Opciones Tratamiento'!$B$2,AD12='Opciones Tratamiento'!$B$3,AD12='Opciones Tratamiento'!$B$4),ISBLANK(AD12),ISTEXT(AD12))</xm:f>
          </x14:formula1>
          <xm:sqref>AF12:AF14</xm:sqref>
        </x14:dataValidation>
        <x14:dataValidation type="custom" allowBlank="1" showInputMessage="1" showErrorMessage="1" error="Recuerde que las acciones se generan bajo la medida de mitigar el riesgo" xr:uid="{B2C9E869-2C4A-47EE-B1EA-51F0F083DACE}">
          <x14:formula1>
            <xm:f>IF(OR(AD12='Opciones Tratamiento'!$B$2,AD12='Opciones Tratamiento'!$B$3,AD12='Opciones Tratamiento'!$B$4),ISBLANK(AD12),ISTEXT(AD12))</xm:f>
          </x14:formula1>
          <xm:sqref>AG12:AH14</xm:sqref>
        </x14:dataValidation>
        <x14:dataValidation type="custom" allowBlank="1" showInputMessage="1" showErrorMessage="1" error="Recuerde que las acciones se generan bajo la medida de mitigar el riesgo" xr:uid="{40FB42DF-A05B-4810-8B77-49D6B96CC34E}">
          <x14:formula1>
            <xm:f>IF(OR(AD12='Opciones Tratamiento'!$B$2,AD12='Opciones Tratamiento'!$B$3,AD12='Opciones Tratamiento'!$B$4),ISBLANK(AD12),ISTEXT(AD12))</xm:f>
          </x14:formula1>
          <xm:sqref>AI12:AI14</xm:sqref>
        </x14:dataValidation>
        <x14:dataValidation type="custom" allowBlank="1" showInputMessage="1" showErrorMessage="1" error="Recuerde que las acciones se generan bajo la medida de mitigar el riesgo" xr:uid="{57216E00-058C-467A-B5D3-6AB538BB4FFB}">
          <x14:formula1>
            <xm:f>IF(OR(AD12='Opciones Tratamiento'!$B$2,AD12='Opciones Tratamiento'!$B$3,AD12='Opciones Tratamiento'!$B$4),ISBLANK(AD12),ISTEXT(AD12))</xm:f>
          </x14:formula1>
          <xm:sqref>AJ14:AJ32</xm:sqref>
        </x14:dataValidation>
        <x14:dataValidation type="custom" allowBlank="1" showInputMessage="1" showErrorMessage="1" error="Recuerde que las acciones se generan bajo la medida de mitigar el riesgo" xr:uid="{9D88D618-BFE8-4817-9082-D52271EF2AE3}">
          <x14:formula1>
            <xm:f>IF(OR(AD30='Opciones Tratamiento'!$B$2,AD30='Opciones Tratamiento'!$B$3,AD30='Opciones Tratamiento'!$B$4),ISBLANK(AD30),ISTEXT(AD30))</xm:f>
          </x14:formula1>
          <xm:sqref>AJ33</xm:sqref>
        </x14:dataValidation>
        <x14:dataValidation type="custom" allowBlank="1" showInputMessage="1" showErrorMessage="1" error="Recuerde que las acciones se generan bajo la medida de mitigar el riesgo" xr:uid="{82DAEEE7-8B39-4309-9786-77C24EA62B6B}">
          <x14:formula1>
            <xm:f>IF(OR(AD15='Opciones Tratamiento'!$B$2,AD15='Opciones Tratamiento'!$B$3,AD15='Opciones Tratamiento'!$B$4),ISBLANK(AD15),ISTEXT(AD15))</xm:f>
          </x14:formula1>
          <xm:sqref>AG17:AH32 AG32:AG34</xm:sqref>
        </x14:dataValidation>
        <x14:dataValidation type="custom" allowBlank="1" showInputMessage="1" showErrorMessage="1" error="Recuerde que las acciones se generan bajo la medida de mitigar el riesgo" xr:uid="{CFD49981-B340-4B8B-8054-CC9BC755F1A1}">
          <x14:formula1>
            <xm:f>IF(OR(AD30='Opciones Tratamiento'!$B$2,AD30='Opciones Tratamiento'!$B$3,AD30='Opciones Tratamiento'!$B$4),ISBLANK(AD30),ISTEXT(AD30))</xm:f>
          </x14:formula1>
          <xm:sqref>AG33:AH33</xm:sqref>
        </x14:dataValidation>
        <x14:dataValidation type="custom" allowBlank="1" showInputMessage="1" showErrorMessage="1" error="Recuerde que las acciones se generan bajo la medida de mitigar el riesgo" xr:uid="{528D1227-04F4-40ED-BC9E-9C43213C345A}">
          <x14:formula1>
            <xm:f>IF(OR(AD15='Opciones Tratamiento'!$B$2,AD15='Opciones Tratamiento'!$B$3,AD15='Opciones Tratamiento'!$B$4),ISBLANK(AD15),ISTEXT(AD15))</xm:f>
          </x14:formula1>
          <xm:sqref>AI17:AI32</xm:sqref>
        </x14:dataValidation>
        <x14:dataValidation type="custom" allowBlank="1" showInputMessage="1" showErrorMessage="1" error="Recuerde que las acciones se generan bajo la medida de mitigar el riesgo" xr:uid="{547A2B11-58FA-4E44-B1C8-D435FD408726}">
          <x14:formula1>
            <xm:f>IF(OR(AD30='Opciones Tratamiento'!$B$2,AD30='Opciones Tratamiento'!$B$3,AD30='Opciones Tratamiento'!$B$4),ISBLANK(AD30),ISTEXT(AD30))</xm:f>
          </x14:formula1>
          <xm:sqref>AI33</xm:sqref>
        </x14:dataValidation>
        <x14:dataValidation type="custom" allowBlank="1" showInputMessage="1" showErrorMessage="1" error="Recuerde que las acciones se generan bajo la medida de mitigar el riesgo" xr:uid="{18CE7FF5-28D2-496F-8E99-49FC4E77B8AB}">
          <x14:formula1>
            <xm:f>IF(OR(AD30='Opciones Tratamiento'!$B$2,AD30='Opciones Tratamiento'!$B$3,AD30='Opciones Tratamiento'!$B$4),ISBLANK(AD30),ISTEXT(AD30))</xm:f>
          </x14:formula1>
          <xm:sqref>AH34:AH36 AG37:AH41</xm:sqref>
        </x14:dataValidation>
        <x14:dataValidation type="custom" allowBlank="1" showInputMessage="1" showErrorMessage="1" error="Recuerde que las acciones se generan bajo la medida de mitigar el riesgo" xr:uid="{C69932F4-1958-4A42-BF5C-1D454422AC90}">
          <x14:formula1>
            <xm:f>IF(OR(AD15='Opciones Tratamiento'!$B$2,AD15='Opciones Tratamiento'!$B$3,AD15='Opciones Tratamiento'!$B$4),ISBLANK(AD15),ISTEXT(AD15))</xm:f>
          </x14:formula1>
          <xm:sqref>AE17:AE34</xm:sqref>
        </x14:dataValidation>
        <x14:dataValidation type="custom" allowBlank="1" showInputMessage="1" showErrorMessage="1" error="Recuerde que las acciones se generan bajo la medida de mitigar el riesgo" xr:uid="{8E97FC61-F64C-4AE9-824D-C0519FDFA480}">
          <x14:formula1>
            <xm:f>IF(OR(AD15='Opciones Tratamiento'!$B$2,AD15='Opciones Tratamiento'!$B$3,AD15='Opciones Tratamiento'!$B$4),ISBLANK(AD15),ISTEXT(AD15))</xm:f>
          </x14:formula1>
          <xm:sqref>AF17:AF34</xm:sqref>
        </x14:dataValidation>
        <x14:dataValidation type="custom" allowBlank="1" showInputMessage="1" showErrorMessage="1" error="Recuerde que las acciones se generan bajo la medida de mitigar el riesgo" xr:uid="{BE4F890B-BDAE-48EE-BB78-9823436097C9}">
          <x14:formula1>
            <xm:f>IF(OR(AD30='Opciones Tratamiento'!$B$2,AD30='Opciones Tratamiento'!$B$3,AD30='Opciones Tratamiento'!$B$4),ISBLANK(AD30),ISTEXT(AD30))</xm:f>
          </x14:formula1>
          <xm:sqref>AJ34:AJ41</xm:sqref>
        </x14:dataValidation>
        <x14:dataValidation type="custom" allowBlank="1" showInputMessage="1" showErrorMessage="1" error="Recuerde que las acciones se generan bajo la medida de mitigar el riesgo" xr:uid="{F6585045-8081-48A3-9568-5DA218EBD8FE}">
          <x14:formula1>
            <xm:f>IF(OR(AD30='Opciones Tratamiento'!$B$2,AD30='Opciones Tratamiento'!$B$3,AD30='Opciones Tratamiento'!$B$4),ISBLANK(AD30),ISTEXT(AD30))</xm:f>
          </x14:formula1>
          <xm:sqref>AI34:AI41</xm:sqref>
        </x14:dataValidation>
        <x14:dataValidation type="custom" allowBlank="1" showInputMessage="1" showErrorMessage="1" error="Recuerde que las acciones se generan bajo la medida de mitigar el riesgo" xr:uid="{32D91064-7BED-4F55-8AD6-D32A6CCA0FEE}">
          <x14:formula1>
            <xm:f>IF(OR(AD33='Opciones Tratamiento'!$B$2,AD33='Opciones Tratamiento'!$B$3,AD33='Opciones Tratamiento'!$B$4),ISBLANK(AD33),ISTEXT(AD33))</xm:f>
          </x14:formula1>
          <xm:sqref>AE37:AE41</xm:sqref>
        </x14:dataValidation>
        <x14:dataValidation type="custom" allowBlank="1" showInputMessage="1" showErrorMessage="1" error="Recuerde que las acciones se generan bajo la medida de mitigar el riesgo" xr:uid="{B3CA7B9D-C134-494D-883D-B781F3A5911F}">
          <x14:formula1>
            <xm:f>IF(OR(AD33='Opciones Tratamiento'!$B$2,AD33='Opciones Tratamiento'!$B$3,AD33='Opciones Tratamiento'!$B$4),ISBLANK(AD33),ISTEXT(AD33))</xm:f>
          </x14:formula1>
          <xm:sqref>AF37:AF41</xm:sqref>
        </x14:dataValidation>
        <x14:dataValidation type="custom" allowBlank="1" showInputMessage="1" showErrorMessage="1" error="Recuerde que las acciones se generan bajo la medida de mitigar el riesgo" xr:uid="{29FE50FE-6563-4EFA-AA37-D176C9A4A04B}">
          <x14:formula1>
            <xm:f>IF(OR(AD37='Opciones Tratamiento'!$B$2,AD37='Opciones Tratamiento'!$B$3,AD37='Opciones Tratamiento'!$B$4),ISBLANK(AD37),ISTEXT(AD37))</xm:f>
          </x14:formula1>
          <xm:sqref>AG42:AH76</xm:sqref>
        </x14:dataValidation>
        <x14:dataValidation type="custom" allowBlank="1" showInputMessage="1" showErrorMessage="1" error="Recuerde que las acciones se generan bajo la medida de mitigar el riesgo" xr:uid="{4AEB3ABA-387F-4A3E-9AF4-AE5B6B81A455}">
          <x14:formula1>
            <xm:f>IF(OR(AD37='Opciones Tratamiento'!$B$2,AD37='Opciones Tratamiento'!$B$3,AD37='Opciones Tratamiento'!$B$4),ISBLANK(AD37),ISTEXT(AD37))</xm:f>
          </x14:formula1>
          <xm:sqref>AJ42:AJ76</xm:sqref>
        </x14:dataValidation>
        <x14:dataValidation type="custom" allowBlank="1" showInputMessage="1" showErrorMessage="1" error="Recuerde que las acciones se generan bajo la medida de mitigar el riesgo" xr:uid="{07063D35-7B38-4C5A-8A17-33B169F422D5}">
          <x14:formula1>
            <xm:f>IF(OR(AD37='Opciones Tratamiento'!$B$2,AD37='Opciones Tratamiento'!$B$3,AD37='Opciones Tratamiento'!$B$4),ISBLANK(AD37),ISTEXT(AD37))</xm:f>
          </x14:formula1>
          <xm:sqref>AI42:AI76</xm:sqref>
        </x14:dataValidation>
        <x14:dataValidation type="custom" allowBlank="1" showInputMessage="1" showErrorMessage="1" error="Recuerde que las acciones se generan bajo la medida de mitigar el riesgo" xr:uid="{E1B05671-7DF1-4F96-93CF-B82C038EE68C}">
          <x14:formula1>
            <xm:f>IF(OR(AD37='Opciones Tratamiento'!$B$2,AD37='Opciones Tratamiento'!$B$3,AD37='Opciones Tratamiento'!$B$4),ISBLANK(AD37),ISTEXT(AD37))</xm:f>
          </x14:formula1>
          <xm:sqref>AE42:AE76</xm:sqref>
        </x14:dataValidation>
        <x14:dataValidation type="custom" allowBlank="1" showInputMessage="1" showErrorMessage="1" error="Recuerde que las acciones se generan bajo la medida de mitigar el riesgo" xr:uid="{833C5560-C783-479F-95F7-6F51B13DC056}">
          <x14:formula1>
            <xm:f>IF(OR(AD37='Opciones Tratamiento'!$B$2,AD37='Opciones Tratamiento'!$B$3,AD37='Opciones Tratamiento'!$B$4),ISBLANK(AD37),ISTEXT(AD37))</xm:f>
          </x14:formula1>
          <xm:sqref>AF42:AF76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69" t="s">
        <v>209</v>
      </c>
      <c r="C2" s="469"/>
      <c r="D2" s="469"/>
      <c r="E2" s="469"/>
      <c r="F2" s="469"/>
      <c r="G2" s="469"/>
      <c r="H2" s="469"/>
      <c r="I2" s="469"/>
      <c r="J2" s="506" t="s">
        <v>23</v>
      </c>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69"/>
      <c r="C3" s="469"/>
      <c r="D3" s="469"/>
      <c r="E3" s="469"/>
      <c r="F3" s="469"/>
      <c r="G3" s="469"/>
      <c r="H3" s="469"/>
      <c r="I3" s="469"/>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69"/>
      <c r="C4" s="469"/>
      <c r="D4" s="469"/>
      <c r="E4" s="469"/>
      <c r="F4" s="469"/>
      <c r="G4" s="469"/>
      <c r="H4" s="469"/>
      <c r="I4" s="469"/>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517" t="s">
        <v>210</v>
      </c>
      <c r="C6" s="517"/>
      <c r="D6" s="518"/>
      <c r="E6" s="507" t="s">
        <v>211</v>
      </c>
      <c r="F6" s="508"/>
      <c r="G6" s="508"/>
      <c r="H6" s="508"/>
      <c r="I6" s="509"/>
      <c r="J6" s="503" t="str">
        <f>IF(AND('Mapa de Riesgos'!$H$12="Muy Alta",'Mapa de Riesgos'!$L$12="Leve"),CONCATENATE("R",'Mapa de Riesgos'!$A$12),"")</f>
        <v/>
      </c>
      <c r="K6" s="504"/>
      <c r="L6" s="504" t="str">
        <f>IF(AND('Mapa de Riesgos'!$H$20="Muy Alta",'Mapa de Riesgos'!$L$20="Leve"),CONCATENATE("R",'Mapa de Riesgos'!$A$20),"")</f>
        <v/>
      </c>
      <c r="M6" s="504"/>
      <c r="N6" s="504" t="str">
        <f>IF(AND('Mapa de Riesgos'!$H$26="Muy Alta",'Mapa de Riesgos'!$L$26="Leve"),CONCATENATE("R",'Mapa de Riesgos'!$A$26),"")</f>
        <v/>
      </c>
      <c r="O6" s="505"/>
      <c r="P6" s="503" t="str">
        <f>IF(AND('Mapa de Riesgos'!$H$12="Muy Alta",'Mapa de Riesgos'!$L$12="Menor"),CONCATENATE("R",'Mapa de Riesgos'!$A$12),"")</f>
        <v/>
      </c>
      <c r="Q6" s="504"/>
      <c r="R6" s="504" t="str">
        <f>IF(AND('Mapa de Riesgos'!$H$20="Muy Alta",'Mapa de Riesgos'!$L$20="Menor"),CONCATENATE("R",'Mapa de Riesgos'!$A$20),"")</f>
        <v/>
      </c>
      <c r="S6" s="504"/>
      <c r="T6" s="504" t="str">
        <f>IF(AND('Mapa de Riesgos'!$H$26="Muy Alta",'Mapa de Riesgos'!$L$26="Menor"),CONCATENATE("R",'Mapa de Riesgos'!$A$26),"")</f>
        <v/>
      </c>
      <c r="U6" s="505"/>
      <c r="V6" s="503" t="str">
        <f>IF(AND('Mapa de Riesgos'!$H$12="Muy Alta",'Mapa de Riesgos'!$L$12="Moderado"),CONCATENATE("R",'Mapa de Riesgos'!$A$12),"")</f>
        <v/>
      </c>
      <c r="W6" s="504"/>
      <c r="X6" s="504" t="str">
        <f>IF(AND('Mapa de Riesgos'!$H$20="Muy Alta",'Mapa de Riesgos'!$L$20="Moderado"),CONCATENATE("R",'Mapa de Riesgos'!$A$20),"")</f>
        <v/>
      </c>
      <c r="Y6" s="504"/>
      <c r="Z6" s="504" t="str">
        <f>IF(AND('Mapa de Riesgos'!$H$26="Muy Alta",'Mapa de Riesgos'!$L$26="Moderado"),CONCATENATE("R",'Mapa de Riesgos'!$A$26),"")</f>
        <v/>
      </c>
      <c r="AA6" s="505"/>
      <c r="AB6" s="503" t="str">
        <f>IF(AND('Mapa de Riesgos'!$H$12="Muy Alta",'Mapa de Riesgos'!$L$12="Mayor"),CONCATENATE("R",'Mapa de Riesgos'!$A$12),"")</f>
        <v/>
      </c>
      <c r="AC6" s="504"/>
      <c r="AD6" s="504" t="str">
        <f>IF(AND('Mapa de Riesgos'!$H$20="Muy Alta",'Mapa de Riesgos'!$L$20="Mayor"),CONCATENATE("R",'Mapa de Riesgos'!$A$20),"")</f>
        <v/>
      </c>
      <c r="AE6" s="504"/>
      <c r="AF6" s="504" t="str">
        <f>IF(AND('Mapa de Riesgos'!$H$26="Muy Alta",'Mapa de Riesgos'!$L$26="Mayor"),CONCATENATE("R",'Mapa de Riesgos'!$A$26),"")</f>
        <v/>
      </c>
      <c r="AG6" s="505"/>
      <c r="AH6" s="494" t="str">
        <f>IF(AND('Mapa de Riesgos'!$H$12="Muy Alta",'Mapa de Riesgos'!$L$12="Catastrófico"),CONCATENATE("R",'Mapa de Riesgos'!$A$12),"")</f>
        <v/>
      </c>
      <c r="AI6" s="495"/>
      <c r="AJ6" s="495" t="str">
        <f>IF(AND('Mapa de Riesgos'!$H$20="Muy Alta",'Mapa de Riesgos'!$L$20="Catastrófico"),CONCATENATE("R",'Mapa de Riesgos'!$A$20),"")</f>
        <v/>
      </c>
      <c r="AK6" s="495"/>
      <c r="AL6" s="495" t="str">
        <f>IF(AND('Mapa de Riesgos'!$H$26="Muy Alta",'Mapa de Riesgos'!$L$26="Catastrófico"),CONCATENATE("R",'Mapa de Riesgos'!$A$26),"")</f>
        <v/>
      </c>
      <c r="AM6" s="496"/>
      <c r="AO6" s="519" t="s">
        <v>212</v>
      </c>
      <c r="AP6" s="520"/>
      <c r="AQ6" s="520"/>
      <c r="AR6" s="520"/>
      <c r="AS6" s="520"/>
      <c r="AT6" s="52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517"/>
      <c r="C7" s="517"/>
      <c r="D7" s="518"/>
      <c r="E7" s="510"/>
      <c r="F7" s="511"/>
      <c r="G7" s="511"/>
      <c r="H7" s="511"/>
      <c r="I7" s="512"/>
      <c r="J7" s="497"/>
      <c r="K7" s="498"/>
      <c r="L7" s="498"/>
      <c r="M7" s="498"/>
      <c r="N7" s="498"/>
      <c r="O7" s="499"/>
      <c r="P7" s="497"/>
      <c r="Q7" s="498"/>
      <c r="R7" s="498"/>
      <c r="S7" s="498"/>
      <c r="T7" s="498"/>
      <c r="U7" s="499"/>
      <c r="V7" s="497"/>
      <c r="W7" s="498"/>
      <c r="X7" s="498"/>
      <c r="Y7" s="498"/>
      <c r="Z7" s="498"/>
      <c r="AA7" s="499"/>
      <c r="AB7" s="497"/>
      <c r="AC7" s="498"/>
      <c r="AD7" s="498"/>
      <c r="AE7" s="498"/>
      <c r="AF7" s="498"/>
      <c r="AG7" s="499"/>
      <c r="AH7" s="488"/>
      <c r="AI7" s="489"/>
      <c r="AJ7" s="489"/>
      <c r="AK7" s="489"/>
      <c r="AL7" s="489"/>
      <c r="AM7" s="490"/>
      <c r="AN7" s="83"/>
      <c r="AO7" s="522"/>
      <c r="AP7" s="523"/>
      <c r="AQ7" s="523"/>
      <c r="AR7" s="523"/>
      <c r="AS7" s="523"/>
      <c r="AT7" s="52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517"/>
      <c r="C8" s="517"/>
      <c r="D8" s="518"/>
      <c r="E8" s="510"/>
      <c r="F8" s="511"/>
      <c r="G8" s="511"/>
      <c r="H8" s="511"/>
      <c r="I8" s="512"/>
      <c r="J8" s="497" t="str">
        <f>IF(AND('Mapa de Riesgos'!$H$32="Muy Alta",'Mapa de Riesgos'!$L$32="Leve"),CONCATENATE("R",'Mapa de Riesgos'!$A$32),"")</f>
        <v/>
      </c>
      <c r="K8" s="498"/>
      <c r="L8" s="498" t="str">
        <f>IF(AND('Mapa de Riesgos'!$H$40="Muy Alta",'Mapa de Riesgos'!$L$40="Leve"),CONCATENATE("R",'Mapa de Riesgos'!$A$40),"")</f>
        <v/>
      </c>
      <c r="M8" s="498"/>
      <c r="N8" s="498" t="str">
        <f>IF(AND('Mapa de Riesgos'!$H$47="Muy Alta",'Mapa de Riesgos'!$L$47="Leve"),CONCATENATE("R",'Mapa de Riesgos'!$A$47),"")</f>
        <v/>
      </c>
      <c r="O8" s="499"/>
      <c r="P8" s="497" t="str">
        <f>IF(AND('Mapa de Riesgos'!$H$32="Muy Alta",'Mapa de Riesgos'!$L$32="Menor"),CONCATENATE("R",'Mapa de Riesgos'!$A$32),"")</f>
        <v/>
      </c>
      <c r="Q8" s="498"/>
      <c r="R8" s="498" t="str">
        <f>IF(AND('Mapa de Riesgos'!$H$40="Muy Alta",'Mapa de Riesgos'!$L$40="Menor"),CONCATENATE("R",'Mapa de Riesgos'!$A$40),"")</f>
        <v/>
      </c>
      <c r="S8" s="498"/>
      <c r="T8" s="498" t="str">
        <f>IF(AND('Mapa de Riesgos'!$H$47="Muy Alta",'Mapa de Riesgos'!$L$47="Menor"),CONCATENATE("R",'Mapa de Riesgos'!$A$47),"")</f>
        <v/>
      </c>
      <c r="U8" s="499"/>
      <c r="V8" s="497" t="str">
        <f>IF(AND('Mapa de Riesgos'!$H$32="Muy Alta",'Mapa de Riesgos'!$L$32="Moderado"),CONCATENATE("R",'Mapa de Riesgos'!$A$32),"")</f>
        <v/>
      </c>
      <c r="W8" s="498"/>
      <c r="X8" s="498" t="str">
        <f>IF(AND('Mapa de Riesgos'!$H$40="Muy Alta",'Mapa de Riesgos'!$L$40="Moderado"),CONCATENATE("R",'Mapa de Riesgos'!$A$40),"")</f>
        <v/>
      </c>
      <c r="Y8" s="498"/>
      <c r="Z8" s="498" t="str">
        <f>IF(AND('Mapa de Riesgos'!$H$47="Muy Alta",'Mapa de Riesgos'!$L$47="Moderado"),CONCATENATE("R",'Mapa de Riesgos'!$A$47),"")</f>
        <v/>
      </c>
      <c r="AA8" s="499"/>
      <c r="AB8" s="497" t="str">
        <f>IF(AND('Mapa de Riesgos'!$H$32="Muy Alta",'Mapa de Riesgos'!$L$32="Mayor"),CONCATENATE("R",'Mapa de Riesgos'!$A$32),"")</f>
        <v/>
      </c>
      <c r="AC8" s="498"/>
      <c r="AD8" s="498" t="str">
        <f>IF(AND('Mapa de Riesgos'!$H$40="Muy Alta",'Mapa de Riesgos'!$L$40="Mayor"),CONCATENATE("R",'Mapa de Riesgos'!$A$40),"")</f>
        <v/>
      </c>
      <c r="AE8" s="498"/>
      <c r="AF8" s="498" t="str">
        <f>IF(AND('Mapa de Riesgos'!$H$47="Muy Alta",'Mapa de Riesgos'!$L$47="Mayor"),CONCATENATE("R",'Mapa de Riesgos'!$A$47),"")</f>
        <v/>
      </c>
      <c r="AG8" s="499"/>
      <c r="AH8" s="488" t="str">
        <f>IF(AND('Mapa de Riesgos'!$H$32="Muy Alta",'Mapa de Riesgos'!$L$32="Catastrófico"),CONCATENATE("R",'Mapa de Riesgos'!$A$32),"")</f>
        <v/>
      </c>
      <c r="AI8" s="489"/>
      <c r="AJ8" s="489" t="str">
        <f>IF(AND('Mapa de Riesgos'!$H$40="Muy Alta",'Mapa de Riesgos'!$L$40="Catastrófico"),CONCATENATE("R",'Mapa de Riesgos'!$A$40),"")</f>
        <v/>
      </c>
      <c r="AK8" s="489"/>
      <c r="AL8" s="489" t="str">
        <f>IF(AND('Mapa de Riesgos'!$H$47="Muy Alta",'Mapa de Riesgos'!$L$47="Catastrófico"),CONCATENATE("R",'Mapa de Riesgos'!$A$47),"")</f>
        <v/>
      </c>
      <c r="AM8" s="490"/>
      <c r="AN8" s="83"/>
      <c r="AO8" s="522"/>
      <c r="AP8" s="523"/>
      <c r="AQ8" s="523"/>
      <c r="AR8" s="523"/>
      <c r="AS8" s="523"/>
      <c r="AT8" s="52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517"/>
      <c r="C9" s="517"/>
      <c r="D9" s="518"/>
      <c r="E9" s="510"/>
      <c r="F9" s="511"/>
      <c r="G9" s="511"/>
      <c r="H9" s="511"/>
      <c r="I9" s="512"/>
      <c r="J9" s="497"/>
      <c r="K9" s="498"/>
      <c r="L9" s="498"/>
      <c r="M9" s="498"/>
      <c r="N9" s="498"/>
      <c r="O9" s="499"/>
      <c r="P9" s="497"/>
      <c r="Q9" s="498"/>
      <c r="R9" s="498"/>
      <c r="S9" s="498"/>
      <c r="T9" s="498"/>
      <c r="U9" s="499"/>
      <c r="V9" s="497"/>
      <c r="W9" s="498"/>
      <c r="X9" s="498"/>
      <c r="Y9" s="498"/>
      <c r="Z9" s="498"/>
      <c r="AA9" s="499"/>
      <c r="AB9" s="497"/>
      <c r="AC9" s="498"/>
      <c r="AD9" s="498"/>
      <c r="AE9" s="498"/>
      <c r="AF9" s="498"/>
      <c r="AG9" s="499"/>
      <c r="AH9" s="488"/>
      <c r="AI9" s="489"/>
      <c r="AJ9" s="489"/>
      <c r="AK9" s="489"/>
      <c r="AL9" s="489"/>
      <c r="AM9" s="490"/>
      <c r="AN9" s="83"/>
      <c r="AO9" s="522"/>
      <c r="AP9" s="523"/>
      <c r="AQ9" s="523"/>
      <c r="AR9" s="523"/>
      <c r="AS9" s="523"/>
      <c r="AT9" s="52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517"/>
      <c r="C10" s="517"/>
      <c r="D10" s="518"/>
      <c r="E10" s="510"/>
      <c r="F10" s="511"/>
      <c r="G10" s="511"/>
      <c r="H10" s="511"/>
      <c r="I10" s="512"/>
      <c r="J10" s="497" t="str">
        <f>IF(AND('Mapa de Riesgos'!$H$53="Muy Alta",'Mapa de Riesgos'!$L$53="Leve"),CONCATENATE("R",'Mapa de Riesgos'!$A$53),"")</f>
        <v/>
      </c>
      <c r="K10" s="498"/>
      <c r="L10" s="498" t="str">
        <f>IF(AND('Mapa de Riesgos'!$H$59="Muy Alta",'Mapa de Riesgos'!$L$59="Leve"),CONCATENATE("R",'Mapa de Riesgos'!$A$59),"")</f>
        <v/>
      </c>
      <c r="M10" s="498"/>
      <c r="N10" s="498" t="str">
        <f>IF(AND('Mapa de Riesgos'!$H$65="Muy Alta",'Mapa de Riesgos'!$L$65="Leve"),CONCATENATE("R",'Mapa de Riesgos'!$A$65),"")</f>
        <v/>
      </c>
      <c r="O10" s="499"/>
      <c r="P10" s="497" t="str">
        <f>IF(AND('Mapa de Riesgos'!$H$53="Muy Alta",'Mapa de Riesgos'!$L$53="Menor"),CONCATENATE("R",'Mapa de Riesgos'!$A$53),"")</f>
        <v/>
      </c>
      <c r="Q10" s="498"/>
      <c r="R10" s="498" t="str">
        <f>IF(AND('Mapa de Riesgos'!$H$59="Muy Alta",'Mapa de Riesgos'!$L$59="Menor"),CONCATENATE("R",'Mapa de Riesgos'!$A$59),"")</f>
        <v/>
      </c>
      <c r="S10" s="498"/>
      <c r="T10" s="498" t="str">
        <f>IF(AND('Mapa de Riesgos'!$H$65="Muy Alta",'Mapa de Riesgos'!$L$65="Menor"),CONCATENATE("R",'Mapa de Riesgos'!$A$65),"")</f>
        <v/>
      </c>
      <c r="U10" s="499"/>
      <c r="V10" s="497" t="str">
        <f>IF(AND('Mapa de Riesgos'!$H$53="Muy Alta",'Mapa de Riesgos'!$L$53="Moderado"),CONCATENATE("R",'Mapa de Riesgos'!$A$53),"")</f>
        <v/>
      </c>
      <c r="W10" s="498"/>
      <c r="X10" s="498" t="str">
        <f>IF(AND('Mapa de Riesgos'!$H$59="Muy Alta",'Mapa de Riesgos'!$L$59="Moderado"),CONCATENATE("R",'Mapa de Riesgos'!$A$59),"")</f>
        <v/>
      </c>
      <c r="Y10" s="498"/>
      <c r="Z10" s="498" t="str">
        <f>IF(AND('Mapa de Riesgos'!$H$65="Muy Alta",'Mapa de Riesgos'!$L$65="Moderado"),CONCATENATE("R",'Mapa de Riesgos'!$A$65),"")</f>
        <v/>
      </c>
      <c r="AA10" s="499"/>
      <c r="AB10" s="497" t="str">
        <f>IF(AND('Mapa de Riesgos'!$H$53="Muy Alta",'Mapa de Riesgos'!$L$53="Mayor"),CONCATENATE("R",'Mapa de Riesgos'!$A$53),"")</f>
        <v/>
      </c>
      <c r="AC10" s="498"/>
      <c r="AD10" s="498" t="str">
        <f>IF(AND('Mapa de Riesgos'!$H$59="Muy Alta",'Mapa de Riesgos'!$L$59="Mayor"),CONCATENATE("R",'Mapa de Riesgos'!$A$59),"")</f>
        <v/>
      </c>
      <c r="AE10" s="498"/>
      <c r="AF10" s="498" t="str">
        <f>IF(AND('Mapa de Riesgos'!$H$65="Muy Alta",'Mapa de Riesgos'!$L$65="Mayor"),CONCATENATE("R",'Mapa de Riesgos'!$A$65),"")</f>
        <v/>
      </c>
      <c r="AG10" s="499"/>
      <c r="AH10" s="488" t="str">
        <f>IF(AND('Mapa de Riesgos'!$H$53="Muy Alta",'Mapa de Riesgos'!$L$53="Catastrófico"),CONCATENATE("R",'Mapa de Riesgos'!$A$53),"")</f>
        <v/>
      </c>
      <c r="AI10" s="489"/>
      <c r="AJ10" s="489" t="str">
        <f>IF(AND('Mapa de Riesgos'!$H$59="Muy Alta",'Mapa de Riesgos'!$L$59="Catastrófico"),CONCATENATE("R",'Mapa de Riesgos'!$A$59),"")</f>
        <v/>
      </c>
      <c r="AK10" s="489"/>
      <c r="AL10" s="489" t="str">
        <f>IF(AND('Mapa de Riesgos'!$H$65="Muy Alta",'Mapa de Riesgos'!$L$65="Catastrófico"),CONCATENATE("R",'Mapa de Riesgos'!$A$65),"")</f>
        <v/>
      </c>
      <c r="AM10" s="490"/>
      <c r="AN10" s="83"/>
      <c r="AO10" s="522"/>
      <c r="AP10" s="523"/>
      <c r="AQ10" s="523"/>
      <c r="AR10" s="523"/>
      <c r="AS10" s="523"/>
      <c r="AT10" s="52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517"/>
      <c r="C11" s="517"/>
      <c r="D11" s="518"/>
      <c r="E11" s="510"/>
      <c r="F11" s="511"/>
      <c r="G11" s="511"/>
      <c r="H11" s="511"/>
      <c r="I11" s="512"/>
      <c r="J11" s="497"/>
      <c r="K11" s="498"/>
      <c r="L11" s="498"/>
      <c r="M11" s="498"/>
      <c r="N11" s="498"/>
      <c r="O11" s="499"/>
      <c r="P11" s="497"/>
      <c r="Q11" s="498"/>
      <c r="R11" s="498"/>
      <c r="S11" s="498"/>
      <c r="T11" s="498"/>
      <c r="U11" s="499"/>
      <c r="V11" s="497"/>
      <c r="W11" s="498"/>
      <c r="X11" s="498"/>
      <c r="Y11" s="498"/>
      <c r="Z11" s="498"/>
      <c r="AA11" s="499"/>
      <c r="AB11" s="497"/>
      <c r="AC11" s="498"/>
      <c r="AD11" s="498"/>
      <c r="AE11" s="498"/>
      <c r="AF11" s="498"/>
      <c r="AG11" s="499"/>
      <c r="AH11" s="488"/>
      <c r="AI11" s="489"/>
      <c r="AJ11" s="489"/>
      <c r="AK11" s="489"/>
      <c r="AL11" s="489"/>
      <c r="AM11" s="490"/>
      <c r="AN11" s="83"/>
      <c r="AO11" s="522"/>
      <c r="AP11" s="523"/>
      <c r="AQ11" s="523"/>
      <c r="AR11" s="523"/>
      <c r="AS11" s="523"/>
      <c r="AT11" s="52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517"/>
      <c r="C12" s="517"/>
      <c r="D12" s="518"/>
      <c r="E12" s="510"/>
      <c r="F12" s="511"/>
      <c r="G12" s="511"/>
      <c r="H12" s="511"/>
      <c r="I12" s="512"/>
      <c r="J12" s="497" t="str">
        <f>IF(AND('Mapa de Riesgos'!$H$71="Muy Alta",'Mapa de Riesgos'!$L$71="Leve"),CONCATENATE("R",'Mapa de Riesgos'!$A$71),"")</f>
        <v/>
      </c>
      <c r="K12" s="498"/>
      <c r="L12" s="498" t="str">
        <f>IF(AND('Mapa de Riesgos'!$H$77="Muy Alta",'Mapa de Riesgos'!$L$77="Leve"),CONCATENATE("R",'Mapa de Riesgos'!$A$77),"")</f>
        <v/>
      </c>
      <c r="M12" s="498"/>
      <c r="N12" s="498" t="str">
        <f>IF(AND('Mapa de Riesgos'!$H$83="Muy Alta",'Mapa de Riesgos'!$L$83="Leve"),CONCATENATE("R",'Mapa de Riesgos'!$A$83),"")</f>
        <v/>
      </c>
      <c r="O12" s="499"/>
      <c r="P12" s="497" t="str">
        <f>IF(AND('Mapa de Riesgos'!$H$71="Muy Alta",'Mapa de Riesgos'!$L$71="Menor"),CONCATENATE("R",'Mapa de Riesgos'!$A$71),"")</f>
        <v/>
      </c>
      <c r="Q12" s="498"/>
      <c r="R12" s="498" t="str">
        <f>IF(AND('Mapa de Riesgos'!$H$77="Muy Alta",'Mapa de Riesgos'!$L$77="Menor"),CONCATENATE("R",'Mapa de Riesgos'!$A$77),"")</f>
        <v/>
      </c>
      <c r="S12" s="498"/>
      <c r="T12" s="498" t="str">
        <f>IF(AND('Mapa de Riesgos'!$H$83="Muy Alta",'Mapa de Riesgos'!$L$83="Menor"),CONCATENATE("R",'Mapa de Riesgos'!$A$83),"")</f>
        <v/>
      </c>
      <c r="U12" s="499"/>
      <c r="V12" s="497" t="str">
        <f>IF(AND('Mapa de Riesgos'!$H$71="Muy Alta",'Mapa de Riesgos'!$L$71="Moderado"),CONCATENATE("R",'Mapa de Riesgos'!$A$71),"")</f>
        <v/>
      </c>
      <c r="W12" s="498"/>
      <c r="X12" s="498" t="str">
        <f>IF(AND('Mapa de Riesgos'!$H$77="Muy Alta",'Mapa de Riesgos'!$L$77="Moderado"),CONCATENATE("R",'Mapa de Riesgos'!$A$77),"")</f>
        <v/>
      </c>
      <c r="Y12" s="498"/>
      <c r="Z12" s="498" t="str">
        <f>IF(AND('Mapa de Riesgos'!$H$83="Muy Alta",'Mapa de Riesgos'!$L$83="Moderado"),CONCATENATE("R",'Mapa de Riesgos'!$A$83),"")</f>
        <v/>
      </c>
      <c r="AA12" s="499"/>
      <c r="AB12" s="497" t="str">
        <f>IF(AND('Mapa de Riesgos'!$H$71="Muy Alta",'Mapa de Riesgos'!$L$71="Mayor"),CONCATENATE("R",'Mapa de Riesgos'!$A$71),"")</f>
        <v/>
      </c>
      <c r="AC12" s="498"/>
      <c r="AD12" s="498" t="str">
        <f>IF(AND('Mapa de Riesgos'!$H$77="Muy Alta",'Mapa de Riesgos'!$L$77="Mayor"),CONCATENATE("R",'Mapa de Riesgos'!$A$77),"")</f>
        <v/>
      </c>
      <c r="AE12" s="498"/>
      <c r="AF12" s="498" t="str">
        <f>IF(AND('Mapa de Riesgos'!$H$83="Muy Alta",'Mapa de Riesgos'!$L$83="Mayor"),CONCATENATE("R",'Mapa de Riesgos'!$A$83),"")</f>
        <v/>
      </c>
      <c r="AG12" s="499"/>
      <c r="AH12" s="488" t="str">
        <f>IF(AND('Mapa de Riesgos'!$H$71="Muy Alta",'Mapa de Riesgos'!$L$71="Catastrófico"),CONCATENATE("R",'Mapa de Riesgos'!$A$71),"")</f>
        <v/>
      </c>
      <c r="AI12" s="489"/>
      <c r="AJ12" s="489" t="str">
        <f>IF(AND('Mapa de Riesgos'!$H$77="Muy Alta",'Mapa de Riesgos'!$L$77="Catastrófico"),CONCATENATE("R",'Mapa de Riesgos'!$A$77),"")</f>
        <v/>
      </c>
      <c r="AK12" s="489"/>
      <c r="AL12" s="489" t="str">
        <f>IF(AND('Mapa de Riesgos'!$H$83="Muy Alta",'Mapa de Riesgos'!$L$83="Catastrófico"),CONCATENATE("R",'Mapa de Riesgos'!$A$83),"")</f>
        <v/>
      </c>
      <c r="AM12" s="490"/>
      <c r="AN12" s="83"/>
      <c r="AO12" s="522"/>
      <c r="AP12" s="523"/>
      <c r="AQ12" s="523"/>
      <c r="AR12" s="523"/>
      <c r="AS12" s="523"/>
      <c r="AT12" s="52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517"/>
      <c r="C13" s="517"/>
      <c r="D13" s="518"/>
      <c r="E13" s="513"/>
      <c r="F13" s="514"/>
      <c r="G13" s="514"/>
      <c r="H13" s="514"/>
      <c r="I13" s="515"/>
      <c r="J13" s="497"/>
      <c r="K13" s="498"/>
      <c r="L13" s="498"/>
      <c r="M13" s="498"/>
      <c r="N13" s="498"/>
      <c r="O13" s="499"/>
      <c r="P13" s="497"/>
      <c r="Q13" s="498"/>
      <c r="R13" s="498"/>
      <c r="S13" s="498"/>
      <c r="T13" s="498"/>
      <c r="U13" s="499"/>
      <c r="V13" s="497"/>
      <c r="W13" s="498"/>
      <c r="X13" s="498"/>
      <c r="Y13" s="498"/>
      <c r="Z13" s="498"/>
      <c r="AA13" s="499"/>
      <c r="AB13" s="497"/>
      <c r="AC13" s="498"/>
      <c r="AD13" s="498"/>
      <c r="AE13" s="498"/>
      <c r="AF13" s="498"/>
      <c r="AG13" s="499"/>
      <c r="AH13" s="491"/>
      <c r="AI13" s="492"/>
      <c r="AJ13" s="492"/>
      <c r="AK13" s="492"/>
      <c r="AL13" s="492"/>
      <c r="AM13" s="493"/>
      <c r="AN13" s="83"/>
      <c r="AO13" s="525"/>
      <c r="AP13" s="526"/>
      <c r="AQ13" s="526"/>
      <c r="AR13" s="526"/>
      <c r="AS13" s="526"/>
      <c r="AT13" s="52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517"/>
      <c r="C14" s="517"/>
      <c r="D14" s="518"/>
      <c r="E14" s="507" t="s">
        <v>213</v>
      </c>
      <c r="F14" s="508"/>
      <c r="G14" s="508"/>
      <c r="H14" s="508"/>
      <c r="I14" s="508"/>
      <c r="J14" s="485" t="str">
        <f>IF(AND('Mapa de Riesgos'!$H$12="Alta",'Mapa de Riesgos'!$L$12="Leve"),CONCATENATE("R",'Mapa de Riesgos'!$A$12),"")</f>
        <v/>
      </c>
      <c r="K14" s="486"/>
      <c r="L14" s="486" t="str">
        <f>IF(AND('Mapa de Riesgos'!$H$20="Alta",'Mapa de Riesgos'!$L$20="Leve"),CONCATENATE("R",'Mapa de Riesgos'!$A$20),"")</f>
        <v/>
      </c>
      <c r="M14" s="486"/>
      <c r="N14" s="486" t="str">
        <f>IF(AND('Mapa de Riesgos'!$H$26="Alta",'Mapa de Riesgos'!$L$26="Leve"),CONCATENATE("R",'Mapa de Riesgos'!$A$26),"")</f>
        <v/>
      </c>
      <c r="O14" s="487"/>
      <c r="P14" s="485" t="str">
        <f>IF(AND('Mapa de Riesgos'!$H$12="Alta",'Mapa de Riesgos'!$L$12="Menor"),CONCATENATE("R",'Mapa de Riesgos'!$A$12),"")</f>
        <v/>
      </c>
      <c r="Q14" s="486"/>
      <c r="R14" s="486" t="str">
        <f>IF(AND('Mapa de Riesgos'!$H$20="Alta",'Mapa de Riesgos'!$L$20="Menor"),CONCATENATE("R",'Mapa de Riesgos'!$A$20),"")</f>
        <v/>
      </c>
      <c r="S14" s="486"/>
      <c r="T14" s="486" t="str">
        <f>IF(AND('Mapa de Riesgos'!$H$26="Alta",'Mapa de Riesgos'!$L$26="Menor"),CONCATENATE("R",'Mapa de Riesgos'!$A$26),"")</f>
        <v/>
      </c>
      <c r="U14" s="487"/>
      <c r="V14" s="503" t="str">
        <f>IF(AND('Mapa de Riesgos'!$H$12="Alta",'Mapa de Riesgos'!$L$12="Moderado"),CONCATENATE("R",'Mapa de Riesgos'!$A$12),"")</f>
        <v/>
      </c>
      <c r="W14" s="504"/>
      <c r="X14" s="504" t="str">
        <f>IF(AND('Mapa de Riesgos'!$H$20="Alta",'Mapa de Riesgos'!$L$20="Moderado"),CONCATENATE("R",'Mapa de Riesgos'!$A$20),"")</f>
        <v/>
      </c>
      <c r="Y14" s="504"/>
      <c r="Z14" s="504" t="str">
        <f>IF(AND('Mapa de Riesgos'!$H$26="Alta",'Mapa de Riesgos'!$L$26="Moderado"),CONCATENATE("R",'Mapa de Riesgos'!$A$26),"")</f>
        <v>R3</v>
      </c>
      <c r="AA14" s="505"/>
      <c r="AB14" s="503" t="str">
        <f>IF(AND('Mapa de Riesgos'!$H$12="Alta",'Mapa de Riesgos'!$L$12="Mayor"),CONCATENATE("R",'Mapa de Riesgos'!$A$12),"")</f>
        <v>R1</v>
      </c>
      <c r="AC14" s="504"/>
      <c r="AD14" s="504" t="str">
        <f>IF(AND('Mapa de Riesgos'!$H$20="Alta",'Mapa de Riesgos'!$L$20="Mayor"),CONCATENATE("R",'Mapa de Riesgos'!$A$20),"")</f>
        <v/>
      </c>
      <c r="AE14" s="504"/>
      <c r="AF14" s="504" t="str">
        <f>IF(AND('Mapa de Riesgos'!$H$26="Alta",'Mapa de Riesgos'!$L$26="Mayor"),CONCATENATE("R",'Mapa de Riesgos'!$A$26),"")</f>
        <v/>
      </c>
      <c r="AG14" s="505"/>
      <c r="AH14" s="494" t="str">
        <f>IF(AND('Mapa de Riesgos'!$H$12="Alta",'Mapa de Riesgos'!$L$12="Catastrófico"),CONCATENATE("R",'Mapa de Riesgos'!$A$12),"")</f>
        <v/>
      </c>
      <c r="AI14" s="495"/>
      <c r="AJ14" s="495" t="str">
        <f>IF(AND('Mapa de Riesgos'!$H$20="Alta",'Mapa de Riesgos'!$L$20="Catastrófico"),CONCATENATE("R",'Mapa de Riesgos'!$A$20),"")</f>
        <v/>
      </c>
      <c r="AK14" s="495"/>
      <c r="AL14" s="495" t="str">
        <f>IF(AND('Mapa de Riesgos'!$H$26="Alta",'Mapa de Riesgos'!$L$26="Catastrófico"),CONCATENATE("R",'Mapa de Riesgos'!$A$26),"")</f>
        <v/>
      </c>
      <c r="AM14" s="496"/>
      <c r="AN14" s="83"/>
      <c r="AO14" s="528" t="s">
        <v>214</v>
      </c>
      <c r="AP14" s="529"/>
      <c r="AQ14" s="529"/>
      <c r="AR14" s="529"/>
      <c r="AS14" s="529"/>
      <c r="AT14" s="53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517"/>
      <c r="C15" s="517"/>
      <c r="D15" s="518"/>
      <c r="E15" s="510"/>
      <c r="F15" s="511"/>
      <c r="G15" s="511"/>
      <c r="H15" s="511"/>
      <c r="I15" s="511"/>
      <c r="J15" s="479"/>
      <c r="K15" s="480"/>
      <c r="L15" s="480"/>
      <c r="M15" s="480"/>
      <c r="N15" s="480"/>
      <c r="O15" s="481"/>
      <c r="P15" s="479"/>
      <c r="Q15" s="480"/>
      <c r="R15" s="480"/>
      <c r="S15" s="480"/>
      <c r="T15" s="480"/>
      <c r="U15" s="481"/>
      <c r="V15" s="497"/>
      <c r="W15" s="498"/>
      <c r="X15" s="498"/>
      <c r="Y15" s="498"/>
      <c r="Z15" s="498"/>
      <c r="AA15" s="499"/>
      <c r="AB15" s="497"/>
      <c r="AC15" s="498"/>
      <c r="AD15" s="498"/>
      <c r="AE15" s="498"/>
      <c r="AF15" s="498"/>
      <c r="AG15" s="499"/>
      <c r="AH15" s="488"/>
      <c r="AI15" s="489"/>
      <c r="AJ15" s="489"/>
      <c r="AK15" s="489"/>
      <c r="AL15" s="489"/>
      <c r="AM15" s="490"/>
      <c r="AN15" s="83"/>
      <c r="AO15" s="531"/>
      <c r="AP15" s="532"/>
      <c r="AQ15" s="532"/>
      <c r="AR15" s="532"/>
      <c r="AS15" s="532"/>
      <c r="AT15" s="53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517"/>
      <c r="C16" s="517"/>
      <c r="D16" s="518"/>
      <c r="E16" s="510"/>
      <c r="F16" s="511"/>
      <c r="G16" s="511"/>
      <c r="H16" s="511"/>
      <c r="I16" s="511"/>
      <c r="J16" s="479" t="str">
        <f>IF(AND('Mapa de Riesgos'!$H$32="Alta",'Mapa de Riesgos'!$L$32="Leve"),CONCATENATE("R",'Mapa de Riesgos'!$A$32),"")</f>
        <v/>
      </c>
      <c r="K16" s="480"/>
      <c r="L16" s="480" t="str">
        <f>IF(AND('Mapa de Riesgos'!$H$40="Alta",'Mapa de Riesgos'!$L$40="Leve"),CONCATENATE("R",'Mapa de Riesgos'!$A$40),"")</f>
        <v/>
      </c>
      <c r="M16" s="480"/>
      <c r="N16" s="480" t="str">
        <f>IF(AND('Mapa de Riesgos'!$H$47="Alta",'Mapa de Riesgos'!$L$47="Leve"),CONCATENATE("R",'Mapa de Riesgos'!$A$47),"")</f>
        <v/>
      </c>
      <c r="O16" s="481"/>
      <c r="P16" s="479" t="str">
        <f>IF(AND('Mapa de Riesgos'!$H$32="Alta",'Mapa de Riesgos'!$L$32="Menor"),CONCATENATE("R",'Mapa de Riesgos'!$A$32),"")</f>
        <v/>
      </c>
      <c r="Q16" s="480"/>
      <c r="R16" s="480" t="str">
        <f>IF(AND('Mapa de Riesgos'!$H$40="Alta",'Mapa de Riesgos'!$L$40="Menor"),CONCATENATE("R",'Mapa de Riesgos'!$A$40),"")</f>
        <v/>
      </c>
      <c r="S16" s="480"/>
      <c r="T16" s="480" t="str">
        <f>IF(AND('Mapa de Riesgos'!$H$47="Alta",'Mapa de Riesgos'!$L$47="Menor"),CONCATENATE("R",'Mapa de Riesgos'!$A$47),"")</f>
        <v/>
      </c>
      <c r="U16" s="481"/>
      <c r="V16" s="497" t="str">
        <f>IF(AND('Mapa de Riesgos'!$H$32="Alta",'Mapa de Riesgos'!$L$32="Moderado"),CONCATENATE("R",'Mapa de Riesgos'!$A$32),"")</f>
        <v>R4</v>
      </c>
      <c r="W16" s="498"/>
      <c r="X16" s="498" t="str">
        <f>IF(AND('Mapa de Riesgos'!$H$40="Alta",'Mapa de Riesgos'!$L$40="Moderado"),CONCATENATE("R",'Mapa de Riesgos'!$A$40),"")</f>
        <v/>
      </c>
      <c r="Y16" s="498"/>
      <c r="Z16" s="498" t="str">
        <f>IF(AND('Mapa de Riesgos'!$H$47="Alta",'Mapa de Riesgos'!$L$47="Moderado"),CONCATENATE("R",'Mapa de Riesgos'!$A$47),"")</f>
        <v/>
      </c>
      <c r="AA16" s="499"/>
      <c r="AB16" s="497" t="str">
        <f>IF(AND('Mapa de Riesgos'!$H$32="Alta",'Mapa de Riesgos'!$L$32="Mayor"),CONCATENATE("R",'Mapa de Riesgos'!$A$32),"")</f>
        <v/>
      </c>
      <c r="AC16" s="498"/>
      <c r="AD16" s="498" t="str">
        <f>IF(AND('Mapa de Riesgos'!$H$40="Alta",'Mapa de Riesgos'!$L$40="Mayor"),CONCATENATE("R",'Mapa de Riesgos'!$A$40),"")</f>
        <v/>
      </c>
      <c r="AE16" s="498"/>
      <c r="AF16" s="498" t="str">
        <f>IF(AND('Mapa de Riesgos'!$H$47="Alta",'Mapa de Riesgos'!$L$47="Mayor"),CONCATENATE("R",'Mapa de Riesgos'!$A$47),"")</f>
        <v/>
      </c>
      <c r="AG16" s="499"/>
      <c r="AH16" s="488" t="str">
        <f>IF(AND('Mapa de Riesgos'!$H$32="Alta",'Mapa de Riesgos'!$L$32="Catastrófico"),CONCATENATE("R",'Mapa de Riesgos'!$A$32),"")</f>
        <v/>
      </c>
      <c r="AI16" s="489"/>
      <c r="AJ16" s="489" t="str">
        <f>IF(AND('Mapa de Riesgos'!$H$40="Alta",'Mapa de Riesgos'!$L$40="Catastrófico"),CONCATENATE("R",'Mapa de Riesgos'!$A$40),"")</f>
        <v/>
      </c>
      <c r="AK16" s="489"/>
      <c r="AL16" s="489" t="str">
        <f>IF(AND('Mapa de Riesgos'!$H$47="Alta",'Mapa de Riesgos'!$L$47="Catastrófico"),CONCATENATE("R",'Mapa de Riesgos'!$A$47),"")</f>
        <v/>
      </c>
      <c r="AM16" s="490"/>
      <c r="AN16" s="83"/>
      <c r="AO16" s="531"/>
      <c r="AP16" s="532"/>
      <c r="AQ16" s="532"/>
      <c r="AR16" s="532"/>
      <c r="AS16" s="532"/>
      <c r="AT16" s="53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517"/>
      <c r="C17" s="517"/>
      <c r="D17" s="518"/>
      <c r="E17" s="510"/>
      <c r="F17" s="511"/>
      <c r="G17" s="511"/>
      <c r="H17" s="511"/>
      <c r="I17" s="511"/>
      <c r="J17" s="479"/>
      <c r="K17" s="480"/>
      <c r="L17" s="480"/>
      <c r="M17" s="480"/>
      <c r="N17" s="480"/>
      <c r="O17" s="481"/>
      <c r="P17" s="479"/>
      <c r="Q17" s="480"/>
      <c r="R17" s="480"/>
      <c r="S17" s="480"/>
      <c r="T17" s="480"/>
      <c r="U17" s="481"/>
      <c r="V17" s="497"/>
      <c r="W17" s="498"/>
      <c r="X17" s="498"/>
      <c r="Y17" s="498"/>
      <c r="Z17" s="498"/>
      <c r="AA17" s="499"/>
      <c r="AB17" s="497"/>
      <c r="AC17" s="498"/>
      <c r="AD17" s="498"/>
      <c r="AE17" s="498"/>
      <c r="AF17" s="498"/>
      <c r="AG17" s="499"/>
      <c r="AH17" s="488"/>
      <c r="AI17" s="489"/>
      <c r="AJ17" s="489"/>
      <c r="AK17" s="489"/>
      <c r="AL17" s="489"/>
      <c r="AM17" s="490"/>
      <c r="AN17" s="83"/>
      <c r="AO17" s="531"/>
      <c r="AP17" s="532"/>
      <c r="AQ17" s="532"/>
      <c r="AR17" s="532"/>
      <c r="AS17" s="532"/>
      <c r="AT17" s="53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517"/>
      <c r="C18" s="517"/>
      <c r="D18" s="518"/>
      <c r="E18" s="510"/>
      <c r="F18" s="511"/>
      <c r="G18" s="511"/>
      <c r="H18" s="511"/>
      <c r="I18" s="511"/>
      <c r="J18" s="479" t="str">
        <f>IF(AND('Mapa de Riesgos'!$H$53="Alta",'Mapa de Riesgos'!$L$53="Leve"),CONCATENATE("R",'Mapa de Riesgos'!$A$53),"")</f>
        <v/>
      </c>
      <c r="K18" s="480"/>
      <c r="L18" s="480" t="str">
        <f>IF(AND('Mapa de Riesgos'!$H$59="Alta",'Mapa de Riesgos'!$L$59="Leve"),CONCATENATE("R",'Mapa de Riesgos'!$A$59),"")</f>
        <v/>
      </c>
      <c r="M18" s="480"/>
      <c r="N18" s="480" t="str">
        <f>IF(AND('Mapa de Riesgos'!$H$65="Alta",'Mapa de Riesgos'!$L$65="Leve"),CONCATENATE("R",'Mapa de Riesgos'!$A$65),"")</f>
        <v/>
      </c>
      <c r="O18" s="481"/>
      <c r="P18" s="479" t="str">
        <f>IF(AND('Mapa de Riesgos'!$H$53="Alta",'Mapa de Riesgos'!$L$53="Menor"),CONCATENATE("R",'Mapa de Riesgos'!$A$53),"")</f>
        <v/>
      </c>
      <c r="Q18" s="480"/>
      <c r="R18" s="480" t="str">
        <f>IF(AND('Mapa de Riesgos'!$H$59="Alta",'Mapa de Riesgos'!$L$59="Menor"),CONCATENATE("R",'Mapa de Riesgos'!$A$59),"")</f>
        <v/>
      </c>
      <c r="S18" s="480"/>
      <c r="T18" s="480" t="str">
        <f>IF(AND('Mapa de Riesgos'!$H$65="Alta",'Mapa de Riesgos'!$L$65="Menor"),CONCATENATE("R",'Mapa de Riesgos'!$A$65),"")</f>
        <v/>
      </c>
      <c r="U18" s="481"/>
      <c r="V18" s="497" t="str">
        <f>IF(AND('Mapa de Riesgos'!$H$53="Alta",'Mapa de Riesgos'!$L$53="Moderado"),CONCATENATE("R",'Mapa de Riesgos'!$A$53),"")</f>
        <v/>
      </c>
      <c r="W18" s="498"/>
      <c r="X18" s="498" t="str">
        <f>IF(AND('Mapa de Riesgos'!$H$59="Alta",'Mapa de Riesgos'!$L$59="Moderado"),CONCATENATE("R",'Mapa de Riesgos'!$A$59),"")</f>
        <v/>
      </c>
      <c r="Y18" s="498"/>
      <c r="Z18" s="498" t="str">
        <f>IF(AND('Mapa de Riesgos'!$H$65="Alta",'Mapa de Riesgos'!$L$65="Moderado"),CONCATENATE("R",'Mapa de Riesgos'!$A$65),"")</f>
        <v/>
      </c>
      <c r="AA18" s="499"/>
      <c r="AB18" s="497" t="str">
        <f>IF(AND('Mapa de Riesgos'!$H$53="Alta",'Mapa de Riesgos'!$L$53="Mayor"),CONCATENATE("R",'Mapa de Riesgos'!$A$53),"")</f>
        <v/>
      </c>
      <c r="AC18" s="498"/>
      <c r="AD18" s="498" t="str">
        <f>IF(AND('Mapa de Riesgos'!$H$59="Alta",'Mapa de Riesgos'!$L$59="Mayor"),CONCATENATE("R",'Mapa de Riesgos'!$A$59),"")</f>
        <v/>
      </c>
      <c r="AE18" s="498"/>
      <c r="AF18" s="498" t="str">
        <f>IF(AND('Mapa de Riesgos'!$H$65="Alta",'Mapa de Riesgos'!$L$65="Mayor"),CONCATENATE("R",'Mapa de Riesgos'!$A$65),"")</f>
        <v/>
      </c>
      <c r="AG18" s="499"/>
      <c r="AH18" s="488" t="str">
        <f>IF(AND('Mapa de Riesgos'!$H$53="Alta",'Mapa de Riesgos'!$L$53="Catastrófico"),CONCATENATE("R",'Mapa de Riesgos'!$A$53),"")</f>
        <v/>
      </c>
      <c r="AI18" s="489"/>
      <c r="AJ18" s="489" t="str">
        <f>IF(AND('Mapa de Riesgos'!$H$59="Alta",'Mapa de Riesgos'!$L$59="Catastrófico"),CONCATENATE("R",'Mapa de Riesgos'!$A$59),"")</f>
        <v/>
      </c>
      <c r="AK18" s="489"/>
      <c r="AL18" s="489" t="str">
        <f>IF(AND('Mapa de Riesgos'!$H$65="Alta",'Mapa de Riesgos'!$L$65="Catastrófico"),CONCATENATE("R",'Mapa de Riesgos'!$A$65),"")</f>
        <v/>
      </c>
      <c r="AM18" s="490"/>
      <c r="AN18" s="83"/>
      <c r="AO18" s="531"/>
      <c r="AP18" s="532"/>
      <c r="AQ18" s="532"/>
      <c r="AR18" s="532"/>
      <c r="AS18" s="532"/>
      <c r="AT18" s="53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517"/>
      <c r="C19" s="517"/>
      <c r="D19" s="518"/>
      <c r="E19" s="510"/>
      <c r="F19" s="511"/>
      <c r="G19" s="511"/>
      <c r="H19" s="511"/>
      <c r="I19" s="511"/>
      <c r="J19" s="479"/>
      <c r="K19" s="480"/>
      <c r="L19" s="480"/>
      <c r="M19" s="480"/>
      <c r="N19" s="480"/>
      <c r="O19" s="481"/>
      <c r="P19" s="479"/>
      <c r="Q19" s="480"/>
      <c r="R19" s="480"/>
      <c r="S19" s="480"/>
      <c r="T19" s="480"/>
      <c r="U19" s="481"/>
      <c r="V19" s="497"/>
      <c r="W19" s="498"/>
      <c r="X19" s="498"/>
      <c r="Y19" s="498"/>
      <c r="Z19" s="498"/>
      <c r="AA19" s="499"/>
      <c r="AB19" s="497"/>
      <c r="AC19" s="498"/>
      <c r="AD19" s="498"/>
      <c r="AE19" s="498"/>
      <c r="AF19" s="498"/>
      <c r="AG19" s="499"/>
      <c r="AH19" s="488"/>
      <c r="AI19" s="489"/>
      <c r="AJ19" s="489"/>
      <c r="AK19" s="489"/>
      <c r="AL19" s="489"/>
      <c r="AM19" s="490"/>
      <c r="AN19" s="83"/>
      <c r="AO19" s="531"/>
      <c r="AP19" s="532"/>
      <c r="AQ19" s="532"/>
      <c r="AR19" s="532"/>
      <c r="AS19" s="532"/>
      <c r="AT19" s="53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517"/>
      <c r="C20" s="517"/>
      <c r="D20" s="518"/>
      <c r="E20" s="510"/>
      <c r="F20" s="511"/>
      <c r="G20" s="511"/>
      <c r="H20" s="511"/>
      <c r="I20" s="511"/>
      <c r="J20" s="479" t="str">
        <f>IF(AND('Mapa de Riesgos'!$H$71="Alta",'Mapa de Riesgos'!$L$71="Leve"),CONCATENATE("R",'Mapa de Riesgos'!$A$71),"")</f>
        <v/>
      </c>
      <c r="K20" s="480"/>
      <c r="L20" s="480" t="str">
        <f>IF(AND('Mapa de Riesgos'!$H$77="Alta",'Mapa de Riesgos'!$L$77="Leve"),CONCATENATE("R",'Mapa de Riesgos'!$A$77),"")</f>
        <v/>
      </c>
      <c r="M20" s="480"/>
      <c r="N20" s="480" t="str">
        <f>IF(AND('Mapa de Riesgos'!$H$83="Alta",'Mapa de Riesgos'!$L$83="Leve"),CONCATENATE("R",'Mapa de Riesgos'!$A$83),"")</f>
        <v/>
      </c>
      <c r="O20" s="481"/>
      <c r="P20" s="479" t="str">
        <f>IF(AND('Mapa de Riesgos'!$H$71="Alta",'Mapa de Riesgos'!$L$71="Menor"),CONCATENATE("R",'Mapa de Riesgos'!$A$71),"")</f>
        <v/>
      </c>
      <c r="Q20" s="480"/>
      <c r="R20" s="480" t="str">
        <f>IF(AND('Mapa de Riesgos'!$H$77="Alta",'Mapa de Riesgos'!$L$77="Menor"),CONCATENATE("R",'Mapa de Riesgos'!$A$77),"")</f>
        <v/>
      </c>
      <c r="S20" s="480"/>
      <c r="T20" s="480" t="str">
        <f>IF(AND('Mapa de Riesgos'!$H$83="Alta",'Mapa de Riesgos'!$L$83="Menor"),CONCATENATE("R",'Mapa de Riesgos'!$A$83),"")</f>
        <v/>
      </c>
      <c r="U20" s="481"/>
      <c r="V20" s="497" t="str">
        <f>IF(AND('Mapa de Riesgos'!$H$71="Alta",'Mapa de Riesgos'!$L$71="Moderado"),CONCATENATE("R",'Mapa de Riesgos'!$A$71),"")</f>
        <v/>
      </c>
      <c r="W20" s="498"/>
      <c r="X20" s="498" t="str">
        <f>IF(AND('Mapa de Riesgos'!$H$77="Alta",'Mapa de Riesgos'!$L$77="Moderado"),CONCATENATE("R",'Mapa de Riesgos'!$A$77),"")</f>
        <v/>
      </c>
      <c r="Y20" s="498"/>
      <c r="Z20" s="498" t="str">
        <f>IF(AND('Mapa de Riesgos'!$H$83="Alta",'Mapa de Riesgos'!$L$83="Moderado"),CONCATENATE("R",'Mapa de Riesgos'!$A$83),"")</f>
        <v/>
      </c>
      <c r="AA20" s="499"/>
      <c r="AB20" s="497" t="str">
        <f>IF(AND('Mapa de Riesgos'!$H$71="Alta",'Mapa de Riesgos'!$L$71="Mayor"),CONCATENATE("R",'Mapa de Riesgos'!$A$71),"")</f>
        <v/>
      </c>
      <c r="AC20" s="498"/>
      <c r="AD20" s="498" t="str">
        <f>IF(AND('Mapa de Riesgos'!$H$77="Alta",'Mapa de Riesgos'!$L$77="Mayor"),CONCATENATE("R",'Mapa de Riesgos'!$A$77),"")</f>
        <v/>
      </c>
      <c r="AE20" s="498"/>
      <c r="AF20" s="498" t="str">
        <f>IF(AND('Mapa de Riesgos'!$H$83="Alta",'Mapa de Riesgos'!$L$83="Mayor"),CONCATENATE("R",'Mapa de Riesgos'!$A$83),"")</f>
        <v/>
      </c>
      <c r="AG20" s="499"/>
      <c r="AH20" s="488" t="str">
        <f>IF(AND('Mapa de Riesgos'!$H$71="Alta",'Mapa de Riesgos'!$L$71="Catastrófico"),CONCATENATE("R",'Mapa de Riesgos'!$A$71),"")</f>
        <v/>
      </c>
      <c r="AI20" s="489"/>
      <c r="AJ20" s="489" t="str">
        <f>IF(AND('Mapa de Riesgos'!$H$77="Alta",'Mapa de Riesgos'!$L$77="Catastrófico"),CONCATENATE("R",'Mapa de Riesgos'!$A$77),"")</f>
        <v/>
      </c>
      <c r="AK20" s="489"/>
      <c r="AL20" s="489" t="str">
        <f>IF(AND('Mapa de Riesgos'!$H$83="Alta",'Mapa de Riesgos'!$L$83="Catastrófico"),CONCATENATE("R",'Mapa de Riesgos'!$A$83),"")</f>
        <v/>
      </c>
      <c r="AM20" s="490"/>
      <c r="AN20" s="83"/>
      <c r="AO20" s="531"/>
      <c r="AP20" s="532"/>
      <c r="AQ20" s="532"/>
      <c r="AR20" s="532"/>
      <c r="AS20" s="532"/>
      <c r="AT20" s="53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517"/>
      <c r="C21" s="517"/>
      <c r="D21" s="518"/>
      <c r="E21" s="513"/>
      <c r="F21" s="514"/>
      <c r="G21" s="514"/>
      <c r="H21" s="514"/>
      <c r="I21" s="514"/>
      <c r="J21" s="482"/>
      <c r="K21" s="483"/>
      <c r="L21" s="483"/>
      <c r="M21" s="483"/>
      <c r="N21" s="483"/>
      <c r="O21" s="484"/>
      <c r="P21" s="482"/>
      <c r="Q21" s="483"/>
      <c r="R21" s="483"/>
      <c r="S21" s="483"/>
      <c r="T21" s="483"/>
      <c r="U21" s="484"/>
      <c r="V21" s="500"/>
      <c r="W21" s="501"/>
      <c r="X21" s="501"/>
      <c r="Y21" s="501"/>
      <c r="Z21" s="501"/>
      <c r="AA21" s="502"/>
      <c r="AB21" s="500"/>
      <c r="AC21" s="501"/>
      <c r="AD21" s="501"/>
      <c r="AE21" s="501"/>
      <c r="AF21" s="501"/>
      <c r="AG21" s="502"/>
      <c r="AH21" s="491"/>
      <c r="AI21" s="492"/>
      <c r="AJ21" s="492"/>
      <c r="AK21" s="492"/>
      <c r="AL21" s="492"/>
      <c r="AM21" s="493"/>
      <c r="AN21" s="83"/>
      <c r="AO21" s="534"/>
      <c r="AP21" s="535"/>
      <c r="AQ21" s="535"/>
      <c r="AR21" s="535"/>
      <c r="AS21" s="535"/>
      <c r="AT21" s="53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517"/>
      <c r="C22" s="517"/>
      <c r="D22" s="518"/>
      <c r="E22" s="507" t="s">
        <v>215</v>
      </c>
      <c r="F22" s="508"/>
      <c r="G22" s="508"/>
      <c r="H22" s="508"/>
      <c r="I22" s="509"/>
      <c r="J22" s="485" t="str">
        <f>IF(AND('Mapa de Riesgos'!$H$12="Media",'Mapa de Riesgos'!$L$12="Leve"),CONCATENATE("R",'Mapa de Riesgos'!$A$12),"")</f>
        <v/>
      </c>
      <c r="K22" s="486"/>
      <c r="L22" s="486" t="str">
        <f>IF(AND('Mapa de Riesgos'!$H$20="Media",'Mapa de Riesgos'!$L$20="Leve"),CONCATENATE("R",'Mapa de Riesgos'!$A$20),"")</f>
        <v/>
      </c>
      <c r="M22" s="486"/>
      <c r="N22" s="486" t="str">
        <f>IF(AND('Mapa de Riesgos'!$H$26="Media",'Mapa de Riesgos'!$L$26="Leve"),CONCATENATE("R",'Mapa de Riesgos'!$A$26),"")</f>
        <v/>
      </c>
      <c r="O22" s="487"/>
      <c r="P22" s="485" t="str">
        <f>IF(AND('Mapa de Riesgos'!$H$12="Media",'Mapa de Riesgos'!$L$12="Menor"),CONCATENATE("R",'Mapa de Riesgos'!$A$12),"")</f>
        <v/>
      </c>
      <c r="Q22" s="486"/>
      <c r="R22" s="486" t="str">
        <f>IF(AND('Mapa de Riesgos'!$H$20="Media",'Mapa de Riesgos'!$L$20="Menor"),CONCATENATE("R",'Mapa de Riesgos'!$A$20),"")</f>
        <v/>
      </c>
      <c r="S22" s="486"/>
      <c r="T22" s="486" t="str">
        <f>IF(AND('Mapa de Riesgos'!$H$26="Media",'Mapa de Riesgos'!$L$26="Menor"),CONCATENATE("R",'Mapa de Riesgos'!$A$26),"")</f>
        <v/>
      </c>
      <c r="U22" s="487"/>
      <c r="V22" s="485" t="str">
        <f>IF(AND('Mapa de Riesgos'!$H$12="Media",'Mapa de Riesgos'!$L$12="Moderado"),CONCATENATE("R",'Mapa de Riesgos'!$A$12),"")</f>
        <v/>
      </c>
      <c r="W22" s="486"/>
      <c r="X22" s="486" t="str">
        <f>IF(AND('Mapa de Riesgos'!$H$20="Media",'Mapa de Riesgos'!$L$20="Moderado"),CONCATENATE("R",'Mapa de Riesgos'!$A$20),"")</f>
        <v/>
      </c>
      <c r="Y22" s="486"/>
      <c r="Z22" s="486" t="str">
        <f>IF(AND('Mapa de Riesgos'!$H$26="Media",'Mapa de Riesgos'!$L$26="Moderado"),CONCATENATE("R",'Mapa de Riesgos'!$A$26),"")</f>
        <v/>
      </c>
      <c r="AA22" s="487"/>
      <c r="AB22" s="503" t="str">
        <f>IF(AND('Mapa de Riesgos'!$H$12="Media",'Mapa de Riesgos'!$L$12="Mayor"),CONCATENATE("R",'Mapa de Riesgos'!$A$12),"")</f>
        <v/>
      </c>
      <c r="AC22" s="504"/>
      <c r="AD22" s="504" t="str">
        <f>IF(AND('Mapa de Riesgos'!$H$20="Media",'Mapa de Riesgos'!$L$20="Mayor"),CONCATENATE("R",'Mapa de Riesgos'!$A$20),"")</f>
        <v/>
      </c>
      <c r="AE22" s="504"/>
      <c r="AF22" s="504" t="str">
        <f>IF(AND('Mapa de Riesgos'!$H$26="Media",'Mapa de Riesgos'!$L$26="Mayor"),CONCATENATE("R",'Mapa de Riesgos'!$A$26),"")</f>
        <v/>
      </c>
      <c r="AG22" s="505"/>
      <c r="AH22" s="494" t="str">
        <f>IF(AND('Mapa de Riesgos'!$H$12="Media",'Mapa de Riesgos'!$L$12="Catastrófico"),CONCATENATE("R",'Mapa de Riesgos'!$A$12),"")</f>
        <v/>
      </c>
      <c r="AI22" s="495"/>
      <c r="AJ22" s="495" t="str">
        <f>IF(AND('Mapa de Riesgos'!$H$20="Media",'Mapa de Riesgos'!$L$20="Catastrófico"),CONCATENATE("R",'Mapa de Riesgos'!$A$20),"")</f>
        <v/>
      </c>
      <c r="AK22" s="495"/>
      <c r="AL22" s="495" t="str">
        <f>IF(AND('Mapa de Riesgos'!$H$26="Media",'Mapa de Riesgos'!$L$26="Catastrófico"),CONCATENATE("R",'Mapa de Riesgos'!$A$26),"")</f>
        <v/>
      </c>
      <c r="AM22" s="496"/>
      <c r="AN22" s="83"/>
      <c r="AO22" s="537" t="s">
        <v>216</v>
      </c>
      <c r="AP22" s="538"/>
      <c r="AQ22" s="538"/>
      <c r="AR22" s="538"/>
      <c r="AS22" s="538"/>
      <c r="AT22" s="5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517"/>
      <c r="C23" s="517"/>
      <c r="D23" s="518"/>
      <c r="E23" s="510"/>
      <c r="F23" s="511"/>
      <c r="G23" s="511"/>
      <c r="H23" s="511"/>
      <c r="I23" s="512"/>
      <c r="J23" s="479"/>
      <c r="K23" s="480"/>
      <c r="L23" s="480"/>
      <c r="M23" s="480"/>
      <c r="N23" s="480"/>
      <c r="O23" s="481"/>
      <c r="P23" s="479"/>
      <c r="Q23" s="480"/>
      <c r="R23" s="480"/>
      <c r="S23" s="480"/>
      <c r="T23" s="480"/>
      <c r="U23" s="481"/>
      <c r="V23" s="479"/>
      <c r="W23" s="480"/>
      <c r="X23" s="480"/>
      <c r="Y23" s="480"/>
      <c r="Z23" s="480"/>
      <c r="AA23" s="481"/>
      <c r="AB23" s="497"/>
      <c r="AC23" s="498"/>
      <c r="AD23" s="498"/>
      <c r="AE23" s="498"/>
      <c r="AF23" s="498"/>
      <c r="AG23" s="499"/>
      <c r="AH23" s="488"/>
      <c r="AI23" s="489"/>
      <c r="AJ23" s="489"/>
      <c r="AK23" s="489"/>
      <c r="AL23" s="489"/>
      <c r="AM23" s="490"/>
      <c r="AN23" s="83"/>
      <c r="AO23" s="540"/>
      <c r="AP23" s="541"/>
      <c r="AQ23" s="541"/>
      <c r="AR23" s="541"/>
      <c r="AS23" s="541"/>
      <c r="AT23" s="54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517"/>
      <c r="C24" s="517"/>
      <c r="D24" s="518"/>
      <c r="E24" s="510"/>
      <c r="F24" s="511"/>
      <c r="G24" s="511"/>
      <c r="H24" s="511"/>
      <c r="I24" s="512"/>
      <c r="J24" s="479" t="str">
        <f>IF(AND('Mapa de Riesgos'!$H$32="Media",'Mapa de Riesgos'!$L$32="Leve"),CONCATENATE("R",'Mapa de Riesgos'!$A$32),"")</f>
        <v/>
      </c>
      <c r="K24" s="480"/>
      <c r="L24" s="480" t="str">
        <f>IF(AND('Mapa de Riesgos'!$H$40="Media",'Mapa de Riesgos'!$L$40="Leve"),CONCATENATE("R",'Mapa de Riesgos'!$A$40),"")</f>
        <v/>
      </c>
      <c r="M24" s="480"/>
      <c r="N24" s="480" t="str">
        <f>IF(AND('Mapa de Riesgos'!$H$47="Media",'Mapa de Riesgos'!$L$47="Leve"),CONCATENATE("R",'Mapa de Riesgos'!$A$47),"")</f>
        <v/>
      </c>
      <c r="O24" s="481"/>
      <c r="P24" s="479" t="str">
        <f>IF(AND('Mapa de Riesgos'!$H$32="Media",'Mapa de Riesgos'!$L$32="Menor"),CONCATENATE("R",'Mapa de Riesgos'!$A$32),"")</f>
        <v/>
      </c>
      <c r="Q24" s="480"/>
      <c r="R24" s="480" t="str">
        <f>IF(AND('Mapa de Riesgos'!$H$40="Media",'Mapa de Riesgos'!$L$40="Menor"),CONCATENATE("R",'Mapa de Riesgos'!$A$40),"")</f>
        <v/>
      </c>
      <c r="S24" s="480"/>
      <c r="T24" s="480" t="str">
        <f>IF(AND('Mapa de Riesgos'!$H$47="Media",'Mapa de Riesgos'!$L$47="Menor"),CONCATENATE("R",'Mapa de Riesgos'!$A$47),"")</f>
        <v/>
      </c>
      <c r="U24" s="481"/>
      <c r="V24" s="479" t="str">
        <f>IF(AND('Mapa de Riesgos'!$H$32="Media",'Mapa de Riesgos'!$L$32="Moderado"),CONCATENATE("R",'Mapa de Riesgos'!$A$32),"")</f>
        <v/>
      </c>
      <c r="W24" s="480"/>
      <c r="X24" s="480" t="str">
        <f>IF(AND('Mapa de Riesgos'!$H$40="Media",'Mapa de Riesgos'!$L$40="Moderado"),CONCATENATE("R",'Mapa de Riesgos'!$A$40),"")</f>
        <v/>
      </c>
      <c r="Y24" s="480"/>
      <c r="Z24" s="480" t="str">
        <f>IF(AND('Mapa de Riesgos'!$H$47="Media",'Mapa de Riesgos'!$L$47="Moderado"),CONCATENATE("R",'Mapa de Riesgos'!$A$47),"")</f>
        <v/>
      </c>
      <c r="AA24" s="481"/>
      <c r="AB24" s="497" t="str">
        <f>IF(AND('Mapa de Riesgos'!$H$32="Media",'Mapa de Riesgos'!$L$32="Mayor"),CONCATENATE("R",'Mapa de Riesgos'!$A$32),"")</f>
        <v/>
      </c>
      <c r="AC24" s="498"/>
      <c r="AD24" s="498" t="str">
        <f>IF(AND('Mapa de Riesgos'!$H$40="Media",'Mapa de Riesgos'!$L$40="Mayor"),CONCATENATE("R",'Mapa de Riesgos'!$A$40),"")</f>
        <v/>
      </c>
      <c r="AE24" s="498"/>
      <c r="AF24" s="498" t="str">
        <f>IF(AND('Mapa de Riesgos'!$H$47="Media",'Mapa de Riesgos'!$L$47="Mayor"),CONCATENATE("R",'Mapa de Riesgos'!$A$47),"")</f>
        <v/>
      </c>
      <c r="AG24" s="499"/>
      <c r="AH24" s="488" t="str">
        <f>IF(AND('Mapa de Riesgos'!$H$32="Media",'Mapa de Riesgos'!$L$32="Catastrófico"),CONCATENATE("R",'Mapa de Riesgos'!$A$32),"")</f>
        <v/>
      </c>
      <c r="AI24" s="489"/>
      <c r="AJ24" s="489" t="str">
        <f>IF(AND('Mapa de Riesgos'!$H$40="Media",'Mapa de Riesgos'!$L$40="Catastrófico"),CONCATENATE("R",'Mapa de Riesgos'!$A$40),"")</f>
        <v/>
      </c>
      <c r="AK24" s="489"/>
      <c r="AL24" s="489" t="str">
        <f>IF(AND('Mapa de Riesgos'!$H$47="Media",'Mapa de Riesgos'!$L$47="Catastrófico"),CONCATENATE("R",'Mapa de Riesgos'!$A$47),"")</f>
        <v/>
      </c>
      <c r="AM24" s="490"/>
      <c r="AN24" s="83"/>
      <c r="AO24" s="540"/>
      <c r="AP24" s="541"/>
      <c r="AQ24" s="541"/>
      <c r="AR24" s="541"/>
      <c r="AS24" s="541"/>
      <c r="AT24" s="54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517"/>
      <c r="C25" s="517"/>
      <c r="D25" s="518"/>
      <c r="E25" s="510"/>
      <c r="F25" s="511"/>
      <c r="G25" s="511"/>
      <c r="H25" s="511"/>
      <c r="I25" s="512"/>
      <c r="J25" s="479"/>
      <c r="K25" s="480"/>
      <c r="L25" s="480"/>
      <c r="M25" s="480"/>
      <c r="N25" s="480"/>
      <c r="O25" s="481"/>
      <c r="P25" s="479"/>
      <c r="Q25" s="480"/>
      <c r="R25" s="480"/>
      <c r="S25" s="480"/>
      <c r="T25" s="480"/>
      <c r="U25" s="481"/>
      <c r="V25" s="479"/>
      <c r="W25" s="480"/>
      <c r="X25" s="480"/>
      <c r="Y25" s="480"/>
      <c r="Z25" s="480"/>
      <c r="AA25" s="481"/>
      <c r="AB25" s="497"/>
      <c r="AC25" s="498"/>
      <c r="AD25" s="498"/>
      <c r="AE25" s="498"/>
      <c r="AF25" s="498"/>
      <c r="AG25" s="499"/>
      <c r="AH25" s="488"/>
      <c r="AI25" s="489"/>
      <c r="AJ25" s="489"/>
      <c r="AK25" s="489"/>
      <c r="AL25" s="489"/>
      <c r="AM25" s="490"/>
      <c r="AN25" s="83"/>
      <c r="AO25" s="540"/>
      <c r="AP25" s="541"/>
      <c r="AQ25" s="541"/>
      <c r="AR25" s="541"/>
      <c r="AS25" s="541"/>
      <c r="AT25" s="5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517"/>
      <c r="C26" s="517"/>
      <c r="D26" s="518"/>
      <c r="E26" s="510"/>
      <c r="F26" s="511"/>
      <c r="G26" s="511"/>
      <c r="H26" s="511"/>
      <c r="I26" s="512"/>
      <c r="J26" s="479" t="str">
        <f>IF(AND('Mapa de Riesgos'!$H$53="Media",'Mapa de Riesgos'!$L$53="Leve"),CONCATENATE("R",'Mapa de Riesgos'!$A$53),"")</f>
        <v/>
      </c>
      <c r="K26" s="480"/>
      <c r="L26" s="480" t="str">
        <f>IF(AND('Mapa de Riesgos'!$H$59="Media",'Mapa de Riesgos'!$L$59="Leve"),CONCATENATE("R",'Mapa de Riesgos'!$A$59),"")</f>
        <v/>
      </c>
      <c r="M26" s="480"/>
      <c r="N26" s="480" t="str">
        <f>IF(AND('Mapa de Riesgos'!$H$65="Media",'Mapa de Riesgos'!$L$65="Leve"),CONCATENATE("R",'Mapa de Riesgos'!$A$65),"")</f>
        <v/>
      </c>
      <c r="O26" s="481"/>
      <c r="P26" s="479" t="str">
        <f>IF(AND('Mapa de Riesgos'!$H$53="Media",'Mapa de Riesgos'!$L$53="Menor"),CONCATENATE("R",'Mapa de Riesgos'!$A$53),"")</f>
        <v/>
      </c>
      <c r="Q26" s="480"/>
      <c r="R26" s="480" t="str">
        <f>IF(AND('Mapa de Riesgos'!$H$59="Media",'Mapa de Riesgos'!$L$59="Menor"),CONCATENATE("R",'Mapa de Riesgos'!$A$59),"")</f>
        <v/>
      </c>
      <c r="S26" s="480"/>
      <c r="T26" s="480" t="str">
        <f>IF(AND('Mapa de Riesgos'!$H$65="Media",'Mapa de Riesgos'!$L$65="Menor"),CONCATENATE("R",'Mapa de Riesgos'!$A$65),"")</f>
        <v/>
      </c>
      <c r="U26" s="481"/>
      <c r="V26" s="479" t="str">
        <f>IF(AND('Mapa de Riesgos'!$H$53="Media",'Mapa de Riesgos'!$L$53="Moderado"),CONCATENATE("R",'Mapa de Riesgos'!$A$53),"")</f>
        <v/>
      </c>
      <c r="W26" s="480"/>
      <c r="X26" s="480" t="str">
        <f>IF(AND('Mapa de Riesgos'!$H$59="Media",'Mapa de Riesgos'!$L$59="Moderado"),CONCATENATE("R",'Mapa de Riesgos'!$A$59),"")</f>
        <v/>
      </c>
      <c r="Y26" s="480"/>
      <c r="Z26" s="480" t="str">
        <f>IF(AND('Mapa de Riesgos'!$H$65="Media",'Mapa de Riesgos'!$L$65="Moderado"),CONCATENATE("R",'Mapa de Riesgos'!$A$65),"")</f>
        <v/>
      </c>
      <c r="AA26" s="481"/>
      <c r="AB26" s="497" t="str">
        <f>IF(AND('Mapa de Riesgos'!$H$53="Media",'Mapa de Riesgos'!$L$53="Mayor"),CONCATENATE("R",'Mapa de Riesgos'!$A$53),"")</f>
        <v/>
      </c>
      <c r="AC26" s="498"/>
      <c r="AD26" s="498" t="str">
        <f>IF(AND('Mapa de Riesgos'!$H$59="Media",'Mapa de Riesgos'!$L$59="Mayor"),CONCATENATE("R",'Mapa de Riesgos'!$A$59),"")</f>
        <v/>
      </c>
      <c r="AE26" s="498"/>
      <c r="AF26" s="498" t="str">
        <f>IF(AND('Mapa de Riesgos'!$H$65="Media",'Mapa de Riesgos'!$L$65="Mayor"),CONCATENATE("R",'Mapa de Riesgos'!$A$65),"")</f>
        <v/>
      </c>
      <c r="AG26" s="499"/>
      <c r="AH26" s="488" t="str">
        <f>IF(AND('Mapa de Riesgos'!$H$53="Media",'Mapa de Riesgos'!$L$53="Catastrófico"),CONCATENATE("R",'Mapa de Riesgos'!$A$53),"")</f>
        <v/>
      </c>
      <c r="AI26" s="489"/>
      <c r="AJ26" s="489" t="str">
        <f>IF(AND('Mapa de Riesgos'!$H$59="Media",'Mapa de Riesgos'!$L$59="Catastrófico"),CONCATENATE("R",'Mapa de Riesgos'!$A$59),"")</f>
        <v/>
      </c>
      <c r="AK26" s="489"/>
      <c r="AL26" s="489" t="str">
        <f>IF(AND('Mapa de Riesgos'!$H$65="Media",'Mapa de Riesgos'!$L$65="Catastrófico"),CONCATENATE("R",'Mapa de Riesgos'!$A$65),"")</f>
        <v/>
      </c>
      <c r="AM26" s="490"/>
      <c r="AN26" s="83"/>
      <c r="AO26" s="540"/>
      <c r="AP26" s="541"/>
      <c r="AQ26" s="541"/>
      <c r="AR26" s="541"/>
      <c r="AS26" s="541"/>
      <c r="AT26" s="54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517"/>
      <c r="C27" s="517"/>
      <c r="D27" s="518"/>
      <c r="E27" s="510"/>
      <c r="F27" s="511"/>
      <c r="G27" s="511"/>
      <c r="H27" s="511"/>
      <c r="I27" s="512"/>
      <c r="J27" s="479"/>
      <c r="K27" s="480"/>
      <c r="L27" s="480"/>
      <c r="M27" s="480"/>
      <c r="N27" s="480"/>
      <c r="O27" s="481"/>
      <c r="P27" s="479"/>
      <c r="Q27" s="480"/>
      <c r="R27" s="480"/>
      <c r="S27" s="480"/>
      <c r="T27" s="480"/>
      <c r="U27" s="481"/>
      <c r="V27" s="479"/>
      <c r="W27" s="480"/>
      <c r="X27" s="480"/>
      <c r="Y27" s="480"/>
      <c r="Z27" s="480"/>
      <c r="AA27" s="481"/>
      <c r="AB27" s="497"/>
      <c r="AC27" s="498"/>
      <c r="AD27" s="498"/>
      <c r="AE27" s="498"/>
      <c r="AF27" s="498"/>
      <c r="AG27" s="499"/>
      <c r="AH27" s="488"/>
      <c r="AI27" s="489"/>
      <c r="AJ27" s="489"/>
      <c r="AK27" s="489"/>
      <c r="AL27" s="489"/>
      <c r="AM27" s="490"/>
      <c r="AN27" s="83"/>
      <c r="AO27" s="540"/>
      <c r="AP27" s="541"/>
      <c r="AQ27" s="541"/>
      <c r="AR27" s="541"/>
      <c r="AS27" s="541"/>
      <c r="AT27" s="54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517"/>
      <c r="C28" s="517"/>
      <c r="D28" s="518"/>
      <c r="E28" s="510"/>
      <c r="F28" s="511"/>
      <c r="G28" s="511"/>
      <c r="H28" s="511"/>
      <c r="I28" s="512"/>
      <c r="J28" s="479" t="str">
        <f>IF(AND('Mapa de Riesgos'!$H$71="Media",'Mapa de Riesgos'!$L$71="Leve"),CONCATENATE("R",'Mapa de Riesgos'!$A$71),"")</f>
        <v/>
      </c>
      <c r="K28" s="480"/>
      <c r="L28" s="480" t="str">
        <f>IF(AND('Mapa de Riesgos'!$H$77="Media",'Mapa de Riesgos'!$L$77="Leve"),CONCATENATE("R",'Mapa de Riesgos'!$A$77),"")</f>
        <v/>
      </c>
      <c r="M28" s="480"/>
      <c r="N28" s="480" t="str">
        <f>IF(AND('Mapa de Riesgos'!$H$83="Media",'Mapa de Riesgos'!$L$83="Leve"),CONCATENATE("R",'Mapa de Riesgos'!$A$83),"")</f>
        <v/>
      </c>
      <c r="O28" s="481"/>
      <c r="P28" s="479" t="str">
        <f>IF(AND('Mapa de Riesgos'!$H$71="Media",'Mapa de Riesgos'!$L$71="Menor"),CONCATENATE("R",'Mapa de Riesgos'!$A$71),"")</f>
        <v/>
      </c>
      <c r="Q28" s="480"/>
      <c r="R28" s="480" t="str">
        <f>IF(AND('Mapa de Riesgos'!$H$77="Media",'Mapa de Riesgos'!$L$77="Menor"),CONCATENATE("R",'Mapa de Riesgos'!$A$77),"")</f>
        <v/>
      </c>
      <c r="S28" s="480"/>
      <c r="T28" s="480" t="str">
        <f>IF(AND('Mapa de Riesgos'!$H$83="Media",'Mapa de Riesgos'!$L$83="Menor"),CONCATENATE("R",'Mapa de Riesgos'!$A$83),"")</f>
        <v/>
      </c>
      <c r="U28" s="481"/>
      <c r="V28" s="479" t="str">
        <f>IF(AND('Mapa de Riesgos'!$H$71="Media",'Mapa de Riesgos'!$L$71="Moderado"),CONCATENATE("R",'Mapa de Riesgos'!$A$71),"")</f>
        <v/>
      </c>
      <c r="W28" s="480"/>
      <c r="X28" s="480" t="str">
        <f>IF(AND('Mapa de Riesgos'!$H$77="Media",'Mapa de Riesgos'!$L$77="Moderado"),CONCATENATE("R",'Mapa de Riesgos'!$A$77),"")</f>
        <v/>
      </c>
      <c r="Y28" s="480"/>
      <c r="Z28" s="480" t="str">
        <f>IF(AND('Mapa de Riesgos'!$H$83="Media",'Mapa de Riesgos'!$L$83="Moderado"),CONCATENATE("R",'Mapa de Riesgos'!$A$83),"")</f>
        <v/>
      </c>
      <c r="AA28" s="481"/>
      <c r="AB28" s="497" t="str">
        <f>IF(AND('Mapa de Riesgos'!$H$71="Media",'Mapa de Riesgos'!$L$71="Mayor"),CONCATENATE("R",'Mapa de Riesgos'!$A$71),"")</f>
        <v/>
      </c>
      <c r="AC28" s="498"/>
      <c r="AD28" s="498" t="str">
        <f>IF(AND('Mapa de Riesgos'!$H$77="Media",'Mapa de Riesgos'!$L$77="Mayor"),CONCATENATE("R",'Mapa de Riesgos'!$A$77),"")</f>
        <v/>
      </c>
      <c r="AE28" s="498"/>
      <c r="AF28" s="498" t="str">
        <f>IF(AND('Mapa de Riesgos'!$H$83="Media",'Mapa de Riesgos'!$L$83="Mayor"),CONCATENATE("R",'Mapa de Riesgos'!$A$83),"")</f>
        <v/>
      </c>
      <c r="AG28" s="499"/>
      <c r="AH28" s="488" t="str">
        <f>IF(AND('Mapa de Riesgos'!$H$71="Media",'Mapa de Riesgos'!$L$71="Catastrófico"),CONCATENATE("R",'Mapa de Riesgos'!$A$71),"")</f>
        <v/>
      </c>
      <c r="AI28" s="489"/>
      <c r="AJ28" s="489" t="str">
        <f>IF(AND('Mapa de Riesgos'!$H$77="Media",'Mapa de Riesgos'!$L$77="Catastrófico"),CONCATENATE("R",'Mapa de Riesgos'!$A$77),"")</f>
        <v/>
      </c>
      <c r="AK28" s="489"/>
      <c r="AL28" s="489" t="str">
        <f>IF(AND('Mapa de Riesgos'!$H$83="Media",'Mapa de Riesgos'!$L$83="Catastrófico"),CONCATENATE("R",'Mapa de Riesgos'!$A$83),"")</f>
        <v/>
      </c>
      <c r="AM28" s="490"/>
      <c r="AN28" s="83"/>
      <c r="AO28" s="540"/>
      <c r="AP28" s="541"/>
      <c r="AQ28" s="541"/>
      <c r="AR28" s="541"/>
      <c r="AS28" s="541"/>
      <c r="AT28" s="54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517"/>
      <c r="C29" s="517"/>
      <c r="D29" s="518"/>
      <c r="E29" s="513"/>
      <c r="F29" s="514"/>
      <c r="G29" s="514"/>
      <c r="H29" s="514"/>
      <c r="I29" s="515"/>
      <c r="J29" s="479"/>
      <c r="K29" s="480"/>
      <c r="L29" s="480"/>
      <c r="M29" s="480"/>
      <c r="N29" s="480"/>
      <c r="O29" s="481"/>
      <c r="P29" s="482"/>
      <c r="Q29" s="483"/>
      <c r="R29" s="483"/>
      <c r="S29" s="483"/>
      <c r="T29" s="483"/>
      <c r="U29" s="484"/>
      <c r="V29" s="482"/>
      <c r="W29" s="483"/>
      <c r="X29" s="483"/>
      <c r="Y29" s="483"/>
      <c r="Z29" s="483"/>
      <c r="AA29" s="484"/>
      <c r="AB29" s="500"/>
      <c r="AC29" s="501"/>
      <c r="AD29" s="501"/>
      <c r="AE29" s="501"/>
      <c r="AF29" s="501"/>
      <c r="AG29" s="502"/>
      <c r="AH29" s="491"/>
      <c r="AI29" s="492"/>
      <c r="AJ29" s="492"/>
      <c r="AK29" s="492"/>
      <c r="AL29" s="492"/>
      <c r="AM29" s="493"/>
      <c r="AN29" s="83"/>
      <c r="AO29" s="543"/>
      <c r="AP29" s="544"/>
      <c r="AQ29" s="544"/>
      <c r="AR29" s="544"/>
      <c r="AS29" s="544"/>
      <c r="AT29" s="54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517"/>
      <c r="C30" s="517"/>
      <c r="D30" s="518"/>
      <c r="E30" s="507" t="s">
        <v>217</v>
      </c>
      <c r="F30" s="508"/>
      <c r="G30" s="508"/>
      <c r="H30" s="508"/>
      <c r="I30" s="508"/>
      <c r="J30" s="476" t="str">
        <f>IF(AND('Mapa de Riesgos'!$H$12="Baja",'Mapa de Riesgos'!$L$12="Leve"),CONCATENATE("R",'Mapa de Riesgos'!$A$12),"")</f>
        <v/>
      </c>
      <c r="K30" s="477"/>
      <c r="L30" s="477" t="str">
        <f>IF(AND('Mapa de Riesgos'!$H$20="Baja",'Mapa de Riesgos'!$L$20="Leve"),CONCATENATE("R",'Mapa de Riesgos'!$A$20),"")</f>
        <v/>
      </c>
      <c r="M30" s="477"/>
      <c r="N30" s="477" t="str">
        <f>IF(AND('Mapa de Riesgos'!$H$26="Baja",'Mapa de Riesgos'!$L$26="Leve"),CONCATENATE("R",'Mapa de Riesgos'!$A$26),"")</f>
        <v/>
      </c>
      <c r="O30" s="478"/>
      <c r="P30" s="486" t="str">
        <f>IF(AND('Mapa de Riesgos'!$H$12="Baja",'Mapa de Riesgos'!$L$12="Menor"),CONCATENATE("R",'Mapa de Riesgos'!$A$12),"")</f>
        <v/>
      </c>
      <c r="Q30" s="486"/>
      <c r="R30" s="486" t="str">
        <f>IF(AND('Mapa de Riesgos'!$H$20="Baja",'Mapa de Riesgos'!$L$20="Menor"),CONCATENATE("R",'Mapa de Riesgos'!$A$20),"")</f>
        <v/>
      </c>
      <c r="S30" s="486"/>
      <c r="T30" s="486" t="str">
        <f>IF(AND('Mapa de Riesgos'!$H$26="Baja",'Mapa de Riesgos'!$L$26="Menor"),CONCATENATE("R",'Mapa de Riesgos'!$A$26),"")</f>
        <v/>
      </c>
      <c r="U30" s="487"/>
      <c r="V30" s="485" t="str">
        <f>IF(AND('Mapa de Riesgos'!$H$12="Baja",'Mapa de Riesgos'!$L$12="Moderado"),CONCATENATE("R",'Mapa de Riesgos'!$A$12),"")</f>
        <v/>
      </c>
      <c r="W30" s="486"/>
      <c r="X30" s="486" t="str">
        <f>IF(AND('Mapa de Riesgos'!$H$20="Baja",'Mapa de Riesgos'!$L$20="Moderado"),CONCATENATE("R",'Mapa de Riesgos'!$A$20),"")</f>
        <v/>
      </c>
      <c r="Y30" s="486"/>
      <c r="Z30" s="486" t="str">
        <f>IF(AND('Mapa de Riesgos'!$H$26="Baja",'Mapa de Riesgos'!$L$26="Moderado"),CONCATENATE("R",'Mapa de Riesgos'!$A$26),"")</f>
        <v/>
      </c>
      <c r="AA30" s="487"/>
      <c r="AB30" s="503" t="str">
        <f>IF(AND('Mapa de Riesgos'!$H$12="Baja",'Mapa de Riesgos'!$L$12="Mayor"),CONCATENATE("R",'Mapa de Riesgos'!$A$12),"")</f>
        <v/>
      </c>
      <c r="AC30" s="504"/>
      <c r="AD30" s="504" t="str">
        <f>IF(AND('Mapa de Riesgos'!$H$20="Baja",'Mapa de Riesgos'!$L$20="Mayor"),CONCATENATE("R",'Mapa de Riesgos'!$A$20),"")</f>
        <v>R2</v>
      </c>
      <c r="AE30" s="504"/>
      <c r="AF30" s="504" t="str">
        <f>IF(AND('Mapa de Riesgos'!$H$26="Baja",'Mapa de Riesgos'!$L$26="Mayor"),CONCATENATE("R",'Mapa de Riesgos'!$A$26),"")</f>
        <v/>
      </c>
      <c r="AG30" s="505"/>
      <c r="AH30" s="494" t="str">
        <f>IF(AND('Mapa de Riesgos'!$H$12="Baja",'Mapa de Riesgos'!$L$12="Catastrófico"),CONCATENATE("R",'Mapa de Riesgos'!$A$12),"")</f>
        <v/>
      </c>
      <c r="AI30" s="495"/>
      <c r="AJ30" s="495" t="str">
        <f>IF(AND('Mapa de Riesgos'!$H$20="Baja",'Mapa de Riesgos'!$L$20="Catastrófico"),CONCATENATE("R",'Mapa de Riesgos'!$A$20),"")</f>
        <v/>
      </c>
      <c r="AK30" s="495"/>
      <c r="AL30" s="495" t="str">
        <f>IF(AND('Mapa de Riesgos'!$H$26="Baja",'Mapa de Riesgos'!$L$26="Catastrófico"),CONCATENATE("R",'Mapa de Riesgos'!$A$26),"")</f>
        <v/>
      </c>
      <c r="AM30" s="496"/>
      <c r="AN30" s="83"/>
      <c r="AO30" s="546" t="s">
        <v>218</v>
      </c>
      <c r="AP30" s="547"/>
      <c r="AQ30" s="547"/>
      <c r="AR30" s="547"/>
      <c r="AS30" s="547"/>
      <c r="AT30" s="54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517"/>
      <c r="C31" s="517"/>
      <c r="D31" s="518"/>
      <c r="E31" s="510"/>
      <c r="F31" s="511"/>
      <c r="G31" s="511"/>
      <c r="H31" s="511"/>
      <c r="I31" s="511"/>
      <c r="J31" s="470"/>
      <c r="K31" s="471"/>
      <c r="L31" s="471"/>
      <c r="M31" s="471"/>
      <c r="N31" s="471"/>
      <c r="O31" s="472"/>
      <c r="P31" s="480"/>
      <c r="Q31" s="480"/>
      <c r="R31" s="480"/>
      <c r="S31" s="480"/>
      <c r="T31" s="480"/>
      <c r="U31" s="481"/>
      <c r="V31" s="479"/>
      <c r="W31" s="480"/>
      <c r="X31" s="480"/>
      <c r="Y31" s="480"/>
      <c r="Z31" s="480"/>
      <c r="AA31" s="481"/>
      <c r="AB31" s="497"/>
      <c r="AC31" s="498"/>
      <c r="AD31" s="498"/>
      <c r="AE31" s="498"/>
      <c r="AF31" s="498"/>
      <c r="AG31" s="499"/>
      <c r="AH31" s="488"/>
      <c r="AI31" s="489"/>
      <c r="AJ31" s="489"/>
      <c r="AK31" s="489"/>
      <c r="AL31" s="489"/>
      <c r="AM31" s="490"/>
      <c r="AN31" s="83"/>
      <c r="AO31" s="549"/>
      <c r="AP31" s="550"/>
      <c r="AQ31" s="550"/>
      <c r="AR31" s="550"/>
      <c r="AS31" s="550"/>
      <c r="AT31" s="55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517"/>
      <c r="C32" s="517"/>
      <c r="D32" s="518"/>
      <c r="E32" s="510"/>
      <c r="F32" s="511"/>
      <c r="G32" s="511"/>
      <c r="H32" s="511"/>
      <c r="I32" s="511"/>
      <c r="J32" s="470" t="str">
        <f>IF(AND('Mapa de Riesgos'!$H$32="Baja",'Mapa de Riesgos'!$L$32="Leve"),CONCATENATE("R",'Mapa de Riesgos'!$A$32),"")</f>
        <v/>
      </c>
      <c r="K32" s="471"/>
      <c r="L32" s="471" t="str">
        <f>IF(AND('Mapa de Riesgos'!$H$40="Baja",'Mapa de Riesgos'!$L$40="Leve"),CONCATENATE("R",'Mapa de Riesgos'!$A$40),"")</f>
        <v/>
      </c>
      <c r="M32" s="471"/>
      <c r="N32" s="471" t="str">
        <f>IF(AND('Mapa de Riesgos'!$H$47="Baja",'Mapa de Riesgos'!$L$47="Leve"),CONCATENATE("R",'Mapa de Riesgos'!$A$47),"")</f>
        <v/>
      </c>
      <c r="O32" s="472"/>
      <c r="P32" s="480" t="str">
        <f>IF(AND('Mapa de Riesgos'!$H$32="Baja",'Mapa de Riesgos'!$L$32="Menor"),CONCATENATE("R",'Mapa de Riesgos'!$A$32),"")</f>
        <v/>
      </c>
      <c r="Q32" s="480"/>
      <c r="R32" s="480" t="str">
        <f>IF(AND('Mapa de Riesgos'!$H$40="Baja",'Mapa de Riesgos'!$L$40="Menor"),CONCATENATE("R",'Mapa de Riesgos'!$A$40),"")</f>
        <v/>
      </c>
      <c r="S32" s="480"/>
      <c r="T32" s="480" t="str">
        <f>IF(AND('Mapa de Riesgos'!$H$47="Baja",'Mapa de Riesgos'!$L$47="Menor"),CONCATENATE("R",'Mapa de Riesgos'!$A$47),"")</f>
        <v/>
      </c>
      <c r="U32" s="481"/>
      <c r="V32" s="479" t="str">
        <f>IF(AND('Mapa de Riesgos'!$H$32="Baja",'Mapa de Riesgos'!$L$32="Moderado"),CONCATENATE("R",'Mapa de Riesgos'!$A$32),"")</f>
        <v/>
      </c>
      <c r="W32" s="480"/>
      <c r="X32" s="480" t="str">
        <f>IF(AND('Mapa de Riesgos'!$H$40="Baja",'Mapa de Riesgos'!$L$40="Moderado"),CONCATENATE("R",'Mapa de Riesgos'!$A$40),"")</f>
        <v>R5</v>
      </c>
      <c r="Y32" s="480"/>
      <c r="Z32" s="480" t="str">
        <f>IF(AND('Mapa de Riesgos'!$H$47="Baja",'Mapa de Riesgos'!$L$47="Moderado"),CONCATENATE("R",'Mapa de Riesgos'!$A$47),"")</f>
        <v/>
      </c>
      <c r="AA32" s="481"/>
      <c r="AB32" s="497" t="str">
        <f>IF(AND('Mapa de Riesgos'!$H$32="Baja",'Mapa de Riesgos'!$L$32="Mayor"),CONCATENATE("R",'Mapa de Riesgos'!$A$32),"")</f>
        <v/>
      </c>
      <c r="AC32" s="498"/>
      <c r="AD32" s="498" t="str">
        <f>IF(AND('Mapa de Riesgos'!$H$40="Baja",'Mapa de Riesgos'!$L$40="Mayor"),CONCATENATE("R",'Mapa de Riesgos'!$A$40),"")</f>
        <v/>
      </c>
      <c r="AE32" s="498"/>
      <c r="AF32" s="498" t="str">
        <f>IF(AND('Mapa de Riesgos'!$H$47="Baja",'Mapa de Riesgos'!$L$47="Mayor"),CONCATENATE("R",'Mapa de Riesgos'!$A$47),"")</f>
        <v/>
      </c>
      <c r="AG32" s="499"/>
      <c r="AH32" s="488" t="str">
        <f>IF(AND('Mapa de Riesgos'!$H$32="Baja",'Mapa de Riesgos'!$L$32="Catastrófico"),CONCATENATE("R",'Mapa de Riesgos'!$A$32),"")</f>
        <v/>
      </c>
      <c r="AI32" s="489"/>
      <c r="AJ32" s="489" t="str">
        <f>IF(AND('Mapa de Riesgos'!$H$40="Baja",'Mapa de Riesgos'!$L$40="Catastrófico"),CONCATENATE("R",'Mapa de Riesgos'!$A$40),"")</f>
        <v/>
      </c>
      <c r="AK32" s="489"/>
      <c r="AL32" s="489" t="str">
        <f>IF(AND('Mapa de Riesgos'!$H$47="Baja",'Mapa de Riesgos'!$L$47="Catastrófico"),CONCATENATE("R",'Mapa de Riesgos'!$A$47),"")</f>
        <v/>
      </c>
      <c r="AM32" s="490"/>
      <c r="AN32" s="83"/>
      <c r="AO32" s="549"/>
      <c r="AP32" s="550"/>
      <c r="AQ32" s="550"/>
      <c r="AR32" s="550"/>
      <c r="AS32" s="550"/>
      <c r="AT32" s="55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517"/>
      <c r="C33" s="517"/>
      <c r="D33" s="518"/>
      <c r="E33" s="510"/>
      <c r="F33" s="511"/>
      <c r="G33" s="511"/>
      <c r="H33" s="511"/>
      <c r="I33" s="511"/>
      <c r="J33" s="470"/>
      <c r="K33" s="471"/>
      <c r="L33" s="471"/>
      <c r="M33" s="471"/>
      <c r="N33" s="471"/>
      <c r="O33" s="472"/>
      <c r="P33" s="480"/>
      <c r="Q33" s="480"/>
      <c r="R33" s="480"/>
      <c r="S33" s="480"/>
      <c r="T33" s="480"/>
      <c r="U33" s="481"/>
      <c r="V33" s="479"/>
      <c r="W33" s="480"/>
      <c r="X33" s="480"/>
      <c r="Y33" s="480"/>
      <c r="Z33" s="480"/>
      <c r="AA33" s="481"/>
      <c r="AB33" s="497"/>
      <c r="AC33" s="498"/>
      <c r="AD33" s="498"/>
      <c r="AE33" s="498"/>
      <c r="AF33" s="498"/>
      <c r="AG33" s="499"/>
      <c r="AH33" s="488"/>
      <c r="AI33" s="489"/>
      <c r="AJ33" s="489"/>
      <c r="AK33" s="489"/>
      <c r="AL33" s="489"/>
      <c r="AM33" s="490"/>
      <c r="AN33" s="83"/>
      <c r="AO33" s="549"/>
      <c r="AP33" s="550"/>
      <c r="AQ33" s="550"/>
      <c r="AR33" s="550"/>
      <c r="AS33" s="550"/>
      <c r="AT33" s="55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517"/>
      <c r="C34" s="517"/>
      <c r="D34" s="518"/>
      <c r="E34" s="510"/>
      <c r="F34" s="511"/>
      <c r="G34" s="511"/>
      <c r="H34" s="511"/>
      <c r="I34" s="511"/>
      <c r="J34" s="470" t="str">
        <f>IF(AND('Mapa de Riesgos'!$H$53="Baja",'Mapa de Riesgos'!$L$53="Leve"),CONCATENATE("R",'Mapa de Riesgos'!$A$53),"")</f>
        <v/>
      </c>
      <c r="K34" s="471"/>
      <c r="L34" s="471" t="str">
        <f>IF(AND('Mapa de Riesgos'!$H$59="Baja",'Mapa de Riesgos'!$L$59="Leve"),CONCATENATE("R",'Mapa de Riesgos'!$A$59),"")</f>
        <v/>
      </c>
      <c r="M34" s="471"/>
      <c r="N34" s="471" t="str">
        <f>IF(AND('Mapa de Riesgos'!$H$65="Baja",'Mapa de Riesgos'!$L$65="Leve"),CONCATENATE("R",'Mapa de Riesgos'!$A$65),"")</f>
        <v/>
      </c>
      <c r="O34" s="472"/>
      <c r="P34" s="480" t="str">
        <f>IF(AND('Mapa de Riesgos'!$H$53="Baja",'Mapa de Riesgos'!$L$53="Menor"),CONCATENATE("R",'Mapa de Riesgos'!$A$53),"")</f>
        <v/>
      </c>
      <c r="Q34" s="480"/>
      <c r="R34" s="480" t="str">
        <f>IF(AND('Mapa de Riesgos'!$H$59="Baja",'Mapa de Riesgos'!$L$59="Menor"),CONCATENATE("R",'Mapa de Riesgos'!$A$59),"")</f>
        <v/>
      </c>
      <c r="S34" s="480"/>
      <c r="T34" s="480" t="str">
        <f>IF(AND('Mapa de Riesgos'!$H$65="Baja",'Mapa de Riesgos'!$L$65="Menor"),CONCATENATE("R",'Mapa de Riesgos'!$A$65),"")</f>
        <v/>
      </c>
      <c r="U34" s="481"/>
      <c r="V34" s="479" t="str">
        <f>IF(AND('Mapa de Riesgos'!$H$53="Baja",'Mapa de Riesgos'!$L$53="Moderado"),CONCATENATE("R",'Mapa de Riesgos'!$A$53),"")</f>
        <v/>
      </c>
      <c r="W34" s="480"/>
      <c r="X34" s="480" t="str">
        <f>IF(AND('Mapa de Riesgos'!$H$59="Baja",'Mapa de Riesgos'!$L$59="Moderado"),CONCATENATE("R",'Mapa de Riesgos'!$A$59),"")</f>
        <v/>
      </c>
      <c r="Y34" s="480"/>
      <c r="Z34" s="480" t="str">
        <f>IF(AND('Mapa de Riesgos'!$H$65="Baja",'Mapa de Riesgos'!$L$65="Moderado"),CONCATENATE("R",'Mapa de Riesgos'!$A$65),"")</f>
        <v/>
      </c>
      <c r="AA34" s="481"/>
      <c r="AB34" s="497" t="str">
        <f>IF(AND('Mapa de Riesgos'!$H$53="Baja",'Mapa de Riesgos'!$L$53="Mayor"),CONCATENATE("R",'Mapa de Riesgos'!$A$53),"")</f>
        <v/>
      </c>
      <c r="AC34" s="498"/>
      <c r="AD34" s="498" t="str">
        <f>IF(AND('Mapa de Riesgos'!$H$59="Baja",'Mapa de Riesgos'!$L$59="Mayor"),CONCATENATE("R",'Mapa de Riesgos'!$A$59),"")</f>
        <v/>
      </c>
      <c r="AE34" s="498"/>
      <c r="AF34" s="498" t="str">
        <f>IF(AND('Mapa de Riesgos'!$H$65="Baja",'Mapa de Riesgos'!$L$65="Mayor"),CONCATENATE("R",'Mapa de Riesgos'!$A$65),"")</f>
        <v/>
      </c>
      <c r="AG34" s="499"/>
      <c r="AH34" s="488" t="str">
        <f>IF(AND('Mapa de Riesgos'!$H$53="Baja",'Mapa de Riesgos'!$L$53="Catastrófico"),CONCATENATE("R",'Mapa de Riesgos'!$A$53),"")</f>
        <v/>
      </c>
      <c r="AI34" s="489"/>
      <c r="AJ34" s="489" t="str">
        <f>IF(AND('Mapa de Riesgos'!$H$59="Baja",'Mapa de Riesgos'!$L$59="Catastrófico"),CONCATENATE("R",'Mapa de Riesgos'!$A$59),"")</f>
        <v/>
      </c>
      <c r="AK34" s="489"/>
      <c r="AL34" s="489" t="str">
        <f>IF(AND('Mapa de Riesgos'!$H$65="Baja",'Mapa de Riesgos'!$L$65="Catastrófico"),CONCATENATE("R",'Mapa de Riesgos'!$A$65),"")</f>
        <v/>
      </c>
      <c r="AM34" s="490"/>
      <c r="AN34" s="83"/>
      <c r="AO34" s="549"/>
      <c r="AP34" s="550"/>
      <c r="AQ34" s="550"/>
      <c r="AR34" s="550"/>
      <c r="AS34" s="550"/>
      <c r="AT34" s="55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517"/>
      <c r="C35" s="517"/>
      <c r="D35" s="518"/>
      <c r="E35" s="510"/>
      <c r="F35" s="511"/>
      <c r="G35" s="511"/>
      <c r="H35" s="511"/>
      <c r="I35" s="511"/>
      <c r="J35" s="470"/>
      <c r="K35" s="471"/>
      <c r="L35" s="471"/>
      <c r="M35" s="471"/>
      <c r="N35" s="471"/>
      <c r="O35" s="472"/>
      <c r="P35" s="480"/>
      <c r="Q35" s="480"/>
      <c r="R35" s="480"/>
      <c r="S35" s="480"/>
      <c r="T35" s="480"/>
      <c r="U35" s="481"/>
      <c r="V35" s="479"/>
      <c r="W35" s="480"/>
      <c r="X35" s="480"/>
      <c r="Y35" s="480"/>
      <c r="Z35" s="480"/>
      <c r="AA35" s="481"/>
      <c r="AB35" s="497"/>
      <c r="AC35" s="498"/>
      <c r="AD35" s="498"/>
      <c r="AE35" s="498"/>
      <c r="AF35" s="498"/>
      <c r="AG35" s="499"/>
      <c r="AH35" s="488"/>
      <c r="AI35" s="489"/>
      <c r="AJ35" s="489"/>
      <c r="AK35" s="489"/>
      <c r="AL35" s="489"/>
      <c r="AM35" s="490"/>
      <c r="AN35" s="83"/>
      <c r="AO35" s="549"/>
      <c r="AP35" s="550"/>
      <c r="AQ35" s="550"/>
      <c r="AR35" s="550"/>
      <c r="AS35" s="550"/>
      <c r="AT35" s="55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517"/>
      <c r="C36" s="517"/>
      <c r="D36" s="518"/>
      <c r="E36" s="510"/>
      <c r="F36" s="511"/>
      <c r="G36" s="511"/>
      <c r="H36" s="511"/>
      <c r="I36" s="511"/>
      <c r="J36" s="470" t="str">
        <f>IF(AND('Mapa de Riesgos'!$H$71="Baja",'Mapa de Riesgos'!$L$71="Leve"),CONCATENATE("R",'Mapa de Riesgos'!$A$71),"")</f>
        <v/>
      </c>
      <c r="K36" s="471"/>
      <c r="L36" s="471" t="str">
        <f>IF(AND('Mapa de Riesgos'!$H$77="Baja",'Mapa de Riesgos'!$L$77="Leve"),CONCATENATE("R",'Mapa de Riesgos'!$A$77),"")</f>
        <v/>
      </c>
      <c r="M36" s="471"/>
      <c r="N36" s="471" t="str">
        <f>IF(AND('Mapa de Riesgos'!$H$83="Baja",'Mapa de Riesgos'!$L$83="Leve"),CONCATENATE("R",'Mapa de Riesgos'!$A$83),"")</f>
        <v/>
      </c>
      <c r="O36" s="472"/>
      <c r="P36" s="480" t="str">
        <f>IF(AND('Mapa de Riesgos'!$H$71="Baja",'Mapa de Riesgos'!$L$71="Menor"),CONCATENATE("R",'Mapa de Riesgos'!$A$71),"")</f>
        <v/>
      </c>
      <c r="Q36" s="480"/>
      <c r="R36" s="480" t="str">
        <f>IF(AND('Mapa de Riesgos'!$H$77="Baja",'Mapa de Riesgos'!$L$77="Menor"),CONCATENATE("R",'Mapa de Riesgos'!$A$77),"")</f>
        <v/>
      </c>
      <c r="S36" s="480"/>
      <c r="T36" s="480" t="str">
        <f>IF(AND('Mapa de Riesgos'!$H$83="Baja",'Mapa de Riesgos'!$L$83="Menor"),CONCATENATE("R",'Mapa de Riesgos'!$A$83),"")</f>
        <v/>
      </c>
      <c r="U36" s="481"/>
      <c r="V36" s="479" t="str">
        <f>IF(AND('Mapa de Riesgos'!$H$71="Baja",'Mapa de Riesgos'!$L$71="Moderado"),CONCATENATE("R",'Mapa de Riesgos'!$A$71),"")</f>
        <v/>
      </c>
      <c r="W36" s="480"/>
      <c r="X36" s="480" t="str">
        <f>IF(AND('Mapa de Riesgos'!$H$77="Baja",'Mapa de Riesgos'!$L$77="Moderado"),CONCATENATE("R",'Mapa de Riesgos'!$A$77),"")</f>
        <v/>
      </c>
      <c r="Y36" s="480"/>
      <c r="Z36" s="480" t="str">
        <f>IF(AND('Mapa de Riesgos'!$H$83="Baja",'Mapa de Riesgos'!$L$83="Moderado"),CONCATENATE("R",'Mapa de Riesgos'!$A$83),"")</f>
        <v/>
      </c>
      <c r="AA36" s="481"/>
      <c r="AB36" s="497" t="str">
        <f>IF(AND('Mapa de Riesgos'!$H$71="Baja",'Mapa de Riesgos'!$L$71="Mayor"),CONCATENATE("R",'Mapa de Riesgos'!$A$71),"")</f>
        <v/>
      </c>
      <c r="AC36" s="498"/>
      <c r="AD36" s="498" t="str">
        <f>IF(AND('Mapa de Riesgos'!$H$77="Baja",'Mapa de Riesgos'!$L$77="Mayor"),CONCATENATE("R",'Mapa de Riesgos'!$A$77),"")</f>
        <v/>
      </c>
      <c r="AE36" s="498"/>
      <c r="AF36" s="498" t="str">
        <f>IF(AND('Mapa de Riesgos'!$H$83="Baja",'Mapa de Riesgos'!$L$83="Mayor"),CONCATENATE("R",'Mapa de Riesgos'!$A$83),"")</f>
        <v/>
      </c>
      <c r="AG36" s="499"/>
      <c r="AH36" s="488" t="str">
        <f>IF(AND('Mapa de Riesgos'!$H$71="Baja",'Mapa de Riesgos'!$L$71="Catastrófico"),CONCATENATE("R",'Mapa de Riesgos'!$A$71),"")</f>
        <v/>
      </c>
      <c r="AI36" s="489"/>
      <c r="AJ36" s="489" t="str">
        <f>IF(AND('Mapa de Riesgos'!$H$77="Baja",'Mapa de Riesgos'!$L$77="Catastrófico"),CONCATENATE("R",'Mapa de Riesgos'!$A$77),"")</f>
        <v/>
      </c>
      <c r="AK36" s="489"/>
      <c r="AL36" s="489" t="str">
        <f>IF(AND('Mapa de Riesgos'!$H$83="Baja",'Mapa de Riesgos'!$L$83="Catastrófico"),CONCATENATE("R",'Mapa de Riesgos'!$A$83),"")</f>
        <v/>
      </c>
      <c r="AM36" s="490"/>
      <c r="AN36" s="83"/>
      <c r="AO36" s="549"/>
      <c r="AP36" s="550"/>
      <c r="AQ36" s="550"/>
      <c r="AR36" s="550"/>
      <c r="AS36" s="550"/>
      <c r="AT36" s="55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517"/>
      <c r="C37" s="517"/>
      <c r="D37" s="518"/>
      <c r="E37" s="513"/>
      <c r="F37" s="514"/>
      <c r="G37" s="514"/>
      <c r="H37" s="514"/>
      <c r="I37" s="514"/>
      <c r="J37" s="473"/>
      <c r="K37" s="474"/>
      <c r="L37" s="474"/>
      <c r="M37" s="474"/>
      <c r="N37" s="474"/>
      <c r="O37" s="475"/>
      <c r="P37" s="483"/>
      <c r="Q37" s="483"/>
      <c r="R37" s="483"/>
      <c r="S37" s="483"/>
      <c r="T37" s="483"/>
      <c r="U37" s="484"/>
      <c r="V37" s="482"/>
      <c r="W37" s="483"/>
      <c r="X37" s="483"/>
      <c r="Y37" s="483"/>
      <c r="Z37" s="483"/>
      <c r="AA37" s="484"/>
      <c r="AB37" s="500"/>
      <c r="AC37" s="501"/>
      <c r="AD37" s="501"/>
      <c r="AE37" s="501"/>
      <c r="AF37" s="501"/>
      <c r="AG37" s="502"/>
      <c r="AH37" s="491"/>
      <c r="AI37" s="492"/>
      <c r="AJ37" s="492"/>
      <c r="AK37" s="492"/>
      <c r="AL37" s="492"/>
      <c r="AM37" s="493"/>
      <c r="AN37" s="83"/>
      <c r="AO37" s="552"/>
      <c r="AP37" s="553"/>
      <c r="AQ37" s="553"/>
      <c r="AR37" s="553"/>
      <c r="AS37" s="553"/>
      <c r="AT37" s="55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517"/>
      <c r="C38" s="517"/>
      <c r="D38" s="518"/>
      <c r="E38" s="507" t="s">
        <v>219</v>
      </c>
      <c r="F38" s="508"/>
      <c r="G38" s="508"/>
      <c r="H38" s="508"/>
      <c r="I38" s="509"/>
      <c r="J38" s="476" t="str">
        <f>IF(AND('Mapa de Riesgos'!$H$12="Muy Baja",'Mapa de Riesgos'!$L$12="Leve"),CONCATENATE("R",'Mapa de Riesgos'!$A$12),"")</f>
        <v/>
      </c>
      <c r="K38" s="477"/>
      <c r="L38" s="477" t="str">
        <f>IF(AND('Mapa de Riesgos'!$H$20="Muy Baja",'Mapa de Riesgos'!$L$20="Leve"),CONCATENATE("R",'Mapa de Riesgos'!$A$20),"")</f>
        <v/>
      </c>
      <c r="M38" s="477"/>
      <c r="N38" s="477" t="str">
        <f>IF(AND('Mapa de Riesgos'!$H$26="Muy Baja",'Mapa de Riesgos'!$L$26="Leve"),CONCATENATE("R",'Mapa de Riesgos'!$A$26),"")</f>
        <v/>
      </c>
      <c r="O38" s="478"/>
      <c r="P38" s="476" t="str">
        <f>IF(AND('Mapa de Riesgos'!$H$12="Muy Baja",'Mapa de Riesgos'!$L$12="Menor"),CONCATENATE("R",'Mapa de Riesgos'!$A$12),"")</f>
        <v/>
      </c>
      <c r="Q38" s="477"/>
      <c r="R38" s="477" t="str">
        <f>IF(AND('Mapa de Riesgos'!$H$20="Muy Baja",'Mapa de Riesgos'!$L$20="Menor"),CONCATENATE("R",'Mapa de Riesgos'!$A$20),"")</f>
        <v/>
      </c>
      <c r="S38" s="477"/>
      <c r="T38" s="477" t="str">
        <f>IF(AND('Mapa de Riesgos'!$H$26="Muy Baja",'Mapa de Riesgos'!$L$26="Menor"),CONCATENATE("R",'Mapa de Riesgos'!$A$26),"")</f>
        <v/>
      </c>
      <c r="U38" s="478"/>
      <c r="V38" s="485" t="str">
        <f>IF(AND('Mapa de Riesgos'!$H$12="Muy Baja",'Mapa de Riesgos'!$L$12="Moderado"),CONCATENATE("R",'Mapa de Riesgos'!$A$12),"")</f>
        <v/>
      </c>
      <c r="W38" s="486"/>
      <c r="X38" s="486" t="str">
        <f>IF(AND('Mapa de Riesgos'!$H$20="Muy Baja",'Mapa de Riesgos'!$L$20="Moderado"),CONCATENATE("R",'Mapa de Riesgos'!$A$20),"")</f>
        <v/>
      </c>
      <c r="Y38" s="486"/>
      <c r="Z38" s="486" t="str">
        <f>IF(AND('Mapa de Riesgos'!$H$26="Muy Baja",'Mapa de Riesgos'!$L$26="Moderado"),CONCATENATE("R",'Mapa de Riesgos'!$A$26),"")</f>
        <v/>
      </c>
      <c r="AA38" s="487"/>
      <c r="AB38" s="503" t="str">
        <f>IF(AND('Mapa de Riesgos'!$H$12="Muy Baja",'Mapa de Riesgos'!$L$12="Mayor"),CONCATENATE("R",'Mapa de Riesgos'!$A$12),"")</f>
        <v/>
      </c>
      <c r="AC38" s="504"/>
      <c r="AD38" s="504" t="str">
        <f>IF(AND('Mapa de Riesgos'!$H$20="Muy Baja",'Mapa de Riesgos'!$L$20="Mayor"),CONCATENATE("R",'Mapa de Riesgos'!$A$20),"")</f>
        <v/>
      </c>
      <c r="AE38" s="504"/>
      <c r="AF38" s="504" t="str">
        <f>IF(AND('Mapa de Riesgos'!$H$26="Muy Baja",'Mapa de Riesgos'!$L$26="Mayor"),CONCATENATE("R",'Mapa de Riesgos'!$A$26),"")</f>
        <v/>
      </c>
      <c r="AG38" s="505"/>
      <c r="AH38" s="494" t="str">
        <f>IF(AND('Mapa de Riesgos'!$H$12="Muy Baja",'Mapa de Riesgos'!$L$12="Catastrófico"),CONCATENATE("R",'Mapa de Riesgos'!$A$12),"")</f>
        <v/>
      </c>
      <c r="AI38" s="495"/>
      <c r="AJ38" s="495" t="str">
        <f>IF(AND('Mapa de Riesgos'!$H$20="Muy Baja",'Mapa de Riesgos'!$L$20="Catastrófico"),CONCATENATE("R",'Mapa de Riesgos'!$A$20),"")</f>
        <v/>
      </c>
      <c r="AK38" s="495"/>
      <c r="AL38" s="495" t="str">
        <f>IF(AND('Mapa de Riesgos'!$H$26="Muy Baja",'Mapa de Riesgos'!$L$26="Catastrófico"),CONCATENATE("R",'Mapa de Riesgos'!$A$26),"")</f>
        <v/>
      </c>
      <c r="AM38" s="49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517"/>
      <c r="C39" s="517"/>
      <c r="D39" s="518"/>
      <c r="E39" s="510"/>
      <c r="F39" s="511"/>
      <c r="G39" s="511"/>
      <c r="H39" s="511"/>
      <c r="I39" s="512"/>
      <c r="J39" s="470"/>
      <c r="K39" s="471"/>
      <c r="L39" s="471"/>
      <c r="M39" s="471"/>
      <c r="N39" s="471"/>
      <c r="O39" s="472"/>
      <c r="P39" s="470"/>
      <c r="Q39" s="471"/>
      <c r="R39" s="471"/>
      <c r="S39" s="471"/>
      <c r="T39" s="471"/>
      <c r="U39" s="472"/>
      <c r="V39" s="479"/>
      <c r="W39" s="480"/>
      <c r="X39" s="480"/>
      <c r="Y39" s="480"/>
      <c r="Z39" s="480"/>
      <c r="AA39" s="481"/>
      <c r="AB39" s="497"/>
      <c r="AC39" s="498"/>
      <c r="AD39" s="498"/>
      <c r="AE39" s="498"/>
      <c r="AF39" s="498"/>
      <c r="AG39" s="499"/>
      <c r="AH39" s="488"/>
      <c r="AI39" s="489"/>
      <c r="AJ39" s="489"/>
      <c r="AK39" s="489"/>
      <c r="AL39" s="489"/>
      <c r="AM39" s="49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517"/>
      <c r="C40" s="517"/>
      <c r="D40" s="518"/>
      <c r="E40" s="510"/>
      <c r="F40" s="511"/>
      <c r="G40" s="511"/>
      <c r="H40" s="511"/>
      <c r="I40" s="512"/>
      <c r="J40" s="470" t="str">
        <f>IF(AND('Mapa de Riesgos'!$H$32="Muy Baja",'Mapa de Riesgos'!$L$32="Leve"),CONCATENATE("R",'Mapa de Riesgos'!$A$32),"")</f>
        <v/>
      </c>
      <c r="K40" s="471"/>
      <c r="L40" s="471" t="str">
        <f>IF(AND('Mapa de Riesgos'!$H$40="Muy Baja",'Mapa de Riesgos'!$L$40="Leve"),CONCATENATE("R",'Mapa de Riesgos'!$A$40),"")</f>
        <v/>
      </c>
      <c r="M40" s="471"/>
      <c r="N40" s="471" t="str">
        <f>IF(AND('Mapa de Riesgos'!$H$47="Muy Baja",'Mapa de Riesgos'!$L$47="Leve"),CONCATENATE("R",'Mapa de Riesgos'!$A$47),"")</f>
        <v/>
      </c>
      <c r="O40" s="472"/>
      <c r="P40" s="470" t="str">
        <f>IF(AND('Mapa de Riesgos'!$H$32="Muy Baja",'Mapa de Riesgos'!$L$32="Menor"),CONCATENATE("R",'Mapa de Riesgos'!$A$32),"")</f>
        <v/>
      </c>
      <c r="Q40" s="471"/>
      <c r="R40" s="471" t="str">
        <f>IF(AND('Mapa de Riesgos'!$H$40="Muy Baja",'Mapa de Riesgos'!$L$40="Menor"),CONCATENATE("R",'Mapa de Riesgos'!$A$40),"")</f>
        <v/>
      </c>
      <c r="S40" s="471"/>
      <c r="T40" s="471" t="str">
        <f>IF(AND('Mapa de Riesgos'!$H$47="Muy Baja",'Mapa de Riesgos'!$L$47="Menor"),CONCATENATE("R",'Mapa de Riesgos'!$A$47),"")</f>
        <v/>
      </c>
      <c r="U40" s="472"/>
      <c r="V40" s="479" t="str">
        <f>IF(AND('Mapa de Riesgos'!$H$32="Muy Baja",'Mapa de Riesgos'!$L$32="Moderado"),CONCATENATE("R",'Mapa de Riesgos'!$A$32),"")</f>
        <v/>
      </c>
      <c r="W40" s="480"/>
      <c r="X40" s="480" t="str">
        <f>IF(AND('Mapa de Riesgos'!$H$40="Muy Baja",'Mapa de Riesgos'!$L$40="Moderado"),CONCATENATE("R",'Mapa de Riesgos'!$A$40),"")</f>
        <v/>
      </c>
      <c r="Y40" s="480"/>
      <c r="Z40" s="480" t="str">
        <f>IF(AND('Mapa de Riesgos'!$H$47="Muy Baja",'Mapa de Riesgos'!$L$47="Moderado"),CONCATENATE("R",'Mapa de Riesgos'!$A$47),"")</f>
        <v/>
      </c>
      <c r="AA40" s="481"/>
      <c r="AB40" s="497" t="str">
        <f>IF(AND('Mapa de Riesgos'!$H$32="Muy Baja",'Mapa de Riesgos'!$L$32="Mayor"),CONCATENATE("R",'Mapa de Riesgos'!$A$32),"")</f>
        <v/>
      </c>
      <c r="AC40" s="498"/>
      <c r="AD40" s="498" t="str">
        <f>IF(AND('Mapa de Riesgos'!$H$40="Muy Baja",'Mapa de Riesgos'!$L$40="Mayor"),CONCATENATE("R",'Mapa de Riesgos'!$A$40),"")</f>
        <v/>
      </c>
      <c r="AE40" s="498"/>
      <c r="AF40" s="498" t="str">
        <f>IF(AND('Mapa de Riesgos'!$H$47="Muy Baja",'Mapa de Riesgos'!$L$47="Mayor"),CONCATENATE("R",'Mapa de Riesgos'!$A$47),"")</f>
        <v/>
      </c>
      <c r="AG40" s="499"/>
      <c r="AH40" s="488" t="str">
        <f>IF(AND('Mapa de Riesgos'!$H$32="Muy Baja",'Mapa de Riesgos'!$L$32="Catastrófico"),CONCATENATE("R",'Mapa de Riesgos'!$A$32),"")</f>
        <v/>
      </c>
      <c r="AI40" s="489"/>
      <c r="AJ40" s="489" t="str">
        <f>IF(AND('Mapa de Riesgos'!$H$40="Muy Baja",'Mapa de Riesgos'!$L$40="Catastrófico"),CONCATENATE("R",'Mapa de Riesgos'!$A$40),"")</f>
        <v/>
      </c>
      <c r="AK40" s="489"/>
      <c r="AL40" s="489" t="str">
        <f>IF(AND('Mapa de Riesgos'!$H$47="Muy Baja",'Mapa de Riesgos'!$L$47="Catastrófico"),CONCATENATE("R",'Mapa de Riesgos'!$A$47),"")</f>
        <v/>
      </c>
      <c r="AM40" s="49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517"/>
      <c r="C41" s="517"/>
      <c r="D41" s="518"/>
      <c r="E41" s="510"/>
      <c r="F41" s="511"/>
      <c r="G41" s="511"/>
      <c r="H41" s="511"/>
      <c r="I41" s="512"/>
      <c r="J41" s="470"/>
      <c r="K41" s="471"/>
      <c r="L41" s="471"/>
      <c r="M41" s="471"/>
      <c r="N41" s="471"/>
      <c r="O41" s="472"/>
      <c r="P41" s="470"/>
      <c r="Q41" s="471"/>
      <c r="R41" s="471"/>
      <c r="S41" s="471"/>
      <c r="T41" s="471"/>
      <c r="U41" s="472"/>
      <c r="V41" s="479"/>
      <c r="W41" s="480"/>
      <c r="X41" s="480"/>
      <c r="Y41" s="480"/>
      <c r="Z41" s="480"/>
      <c r="AA41" s="481"/>
      <c r="AB41" s="497"/>
      <c r="AC41" s="498"/>
      <c r="AD41" s="498"/>
      <c r="AE41" s="498"/>
      <c r="AF41" s="498"/>
      <c r="AG41" s="499"/>
      <c r="AH41" s="488"/>
      <c r="AI41" s="489"/>
      <c r="AJ41" s="489"/>
      <c r="AK41" s="489"/>
      <c r="AL41" s="489"/>
      <c r="AM41" s="49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517"/>
      <c r="C42" s="517"/>
      <c r="D42" s="518"/>
      <c r="E42" s="510"/>
      <c r="F42" s="511"/>
      <c r="G42" s="511"/>
      <c r="H42" s="511"/>
      <c r="I42" s="512"/>
      <c r="J42" s="470" t="str">
        <f>IF(AND('Mapa de Riesgos'!$H$53="Muy Baja",'Mapa de Riesgos'!$L$53="Leve"),CONCATENATE("R",'Mapa de Riesgos'!$A$53),"")</f>
        <v/>
      </c>
      <c r="K42" s="471"/>
      <c r="L42" s="471" t="str">
        <f>IF(AND('Mapa de Riesgos'!$H$59="Muy Baja",'Mapa de Riesgos'!$L$59="Leve"),CONCATENATE("R",'Mapa de Riesgos'!$A$59),"")</f>
        <v/>
      </c>
      <c r="M42" s="471"/>
      <c r="N42" s="471" t="str">
        <f>IF(AND('Mapa de Riesgos'!$H$65="Muy Baja",'Mapa de Riesgos'!$L$65="Leve"),CONCATENATE("R",'Mapa de Riesgos'!$A$65),"")</f>
        <v/>
      </c>
      <c r="O42" s="472"/>
      <c r="P42" s="470" t="str">
        <f>IF(AND('Mapa de Riesgos'!$H$53="Muy Baja",'Mapa de Riesgos'!$L$53="Menor"),CONCATENATE("R",'Mapa de Riesgos'!$A$53),"")</f>
        <v/>
      </c>
      <c r="Q42" s="471"/>
      <c r="R42" s="471" t="str">
        <f>IF(AND('Mapa de Riesgos'!$H$59="Muy Baja",'Mapa de Riesgos'!$L$59="Menor"),CONCATENATE("R",'Mapa de Riesgos'!$A$59),"")</f>
        <v/>
      </c>
      <c r="S42" s="471"/>
      <c r="T42" s="471" t="str">
        <f>IF(AND('Mapa de Riesgos'!$H$65="Muy Baja",'Mapa de Riesgos'!$L$65="Menor"),CONCATENATE("R",'Mapa de Riesgos'!$A$65),"")</f>
        <v/>
      </c>
      <c r="U42" s="472"/>
      <c r="V42" s="479" t="str">
        <f>IF(AND('Mapa de Riesgos'!$H$53="Muy Baja",'Mapa de Riesgos'!$L$53="Moderado"),CONCATENATE("R",'Mapa de Riesgos'!$A$53),"")</f>
        <v/>
      </c>
      <c r="W42" s="480"/>
      <c r="X42" s="480" t="str">
        <f>IF(AND('Mapa de Riesgos'!$H$59="Muy Baja",'Mapa de Riesgos'!$L$59="Moderado"),CONCATENATE("R",'Mapa de Riesgos'!$A$59),"")</f>
        <v/>
      </c>
      <c r="Y42" s="480"/>
      <c r="Z42" s="480" t="str">
        <f>IF(AND('Mapa de Riesgos'!$H$65="Muy Baja",'Mapa de Riesgos'!$L$65="Moderado"),CONCATENATE("R",'Mapa de Riesgos'!$A$65),"")</f>
        <v/>
      </c>
      <c r="AA42" s="481"/>
      <c r="AB42" s="497" t="str">
        <f>IF(AND('Mapa de Riesgos'!$H$53="Muy Baja",'Mapa de Riesgos'!$L$53="Mayor"),CONCATENATE("R",'Mapa de Riesgos'!$A$53),"")</f>
        <v/>
      </c>
      <c r="AC42" s="498"/>
      <c r="AD42" s="498" t="str">
        <f>IF(AND('Mapa de Riesgos'!$H$59="Muy Baja",'Mapa de Riesgos'!$L$59="Mayor"),CONCATENATE("R",'Mapa de Riesgos'!$A$59),"")</f>
        <v/>
      </c>
      <c r="AE42" s="498"/>
      <c r="AF42" s="498" t="str">
        <f>IF(AND('Mapa de Riesgos'!$H$65="Muy Baja",'Mapa de Riesgos'!$L$65="Mayor"),CONCATENATE("R",'Mapa de Riesgos'!$A$65),"")</f>
        <v/>
      </c>
      <c r="AG42" s="499"/>
      <c r="AH42" s="488" t="str">
        <f>IF(AND('Mapa de Riesgos'!$H$53="Muy Baja",'Mapa de Riesgos'!$L$53="Catastrófico"),CONCATENATE("R",'Mapa de Riesgos'!$A$53),"")</f>
        <v/>
      </c>
      <c r="AI42" s="489"/>
      <c r="AJ42" s="489" t="str">
        <f>IF(AND('Mapa de Riesgos'!$H$59="Muy Baja",'Mapa de Riesgos'!$L$59="Catastrófico"),CONCATENATE("R",'Mapa de Riesgos'!$A$59),"")</f>
        <v/>
      </c>
      <c r="AK42" s="489"/>
      <c r="AL42" s="489" t="str">
        <f>IF(AND('Mapa de Riesgos'!$H$65="Muy Baja",'Mapa de Riesgos'!$L$65="Catastrófico"),CONCATENATE("R",'Mapa de Riesgos'!$A$65),"")</f>
        <v/>
      </c>
      <c r="AM42" s="49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517"/>
      <c r="C43" s="517"/>
      <c r="D43" s="518"/>
      <c r="E43" s="510"/>
      <c r="F43" s="511"/>
      <c r="G43" s="511"/>
      <c r="H43" s="511"/>
      <c r="I43" s="512"/>
      <c r="J43" s="470"/>
      <c r="K43" s="471"/>
      <c r="L43" s="471"/>
      <c r="M43" s="471"/>
      <c r="N43" s="471"/>
      <c r="O43" s="472"/>
      <c r="P43" s="470"/>
      <c r="Q43" s="471"/>
      <c r="R43" s="471"/>
      <c r="S43" s="471"/>
      <c r="T43" s="471"/>
      <c r="U43" s="472"/>
      <c r="V43" s="479"/>
      <c r="W43" s="480"/>
      <c r="X43" s="480"/>
      <c r="Y43" s="480"/>
      <c r="Z43" s="480"/>
      <c r="AA43" s="481"/>
      <c r="AB43" s="497"/>
      <c r="AC43" s="498"/>
      <c r="AD43" s="498"/>
      <c r="AE43" s="498"/>
      <c r="AF43" s="498"/>
      <c r="AG43" s="499"/>
      <c r="AH43" s="488"/>
      <c r="AI43" s="489"/>
      <c r="AJ43" s="489"/>
      <c r="AK43" s="489"/>
      <c r="AL43" s="489"/>
      <c r="AM43" s="49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517"/>
      <c r="C44" s="517"/>
      <c r="D44" s="518"/>
      <c r="E44" s="510"/>
      <c r="F44" s="511"/>
      <c r="G44" s="511"/>
      <c r="H44" s="511"/>
      <c r="I44" s="512"/>
      <c r="J44" s="470" t="str">
        <f>IF(AND('Mapa de Riesgos'!$H$71="Muy Baja",'Mapa de Riesgos'!$L$71="Leve"),CONCATENATE("R",'Mapa de Riesgos'!$A$71),"")</f>
        <v/>
      </c>
      <c r="K44" s="471"/>
      <c r="L44" s="471" t="str">
        <f>IF(AND('Mapa de Riesgos'!$H$77="Muy Baja",'Mapa de Riesgos'!$L$77="Leve"),CONCATENATE("R",'Mapa de Riesgos'!$A$77),"")</f>
        <v/>
      </c>
      <c r="M44" s="471"/>
      <c r="N44" s="471" t="str">
        <f>IF(AND('Mapa de Riesgos'!$H$83="Muy Baja",'Mapa de Riesgos'!$L$83="Leve"),CONCATENATE("R",'Mapa de Riesgos'!$A$83),"")</f>
        <v/>
      </c>
      <c r="O44" s="472"/>
      <c r="P44" s="470" t="str">
        <f>IF(AND('Mapa de Riesgos'!$H$71="Muy Baja",'Mapa de Riesgos'!$L$71="Menor"),CONCATENATE("R",'Mapa de Riesgos'!$A$71),"")</f>
        <v/>
      </c>
      <c r="Q44" s="471"/>
      <c r="R44" s="471" t="str">
        <f>IF(AND('Mapa de Riesgos'!$H$77="Muy Baja",'Mapa de Riesgos'!$L$77="Menor"),CONCATENATE("R",'Mapa de Riesgos'!$A$77),"")</f>
        <v/>
      </c>
      <c r="S44" s="471"/>
      <c r="T44" s="471" t="str">
        <f>IF(AND('Mapa de Riesgos'!$H$83="Muy Baja",'Mapa de Riesgos'!$L$83="Menor"),CONCATENATE("R",'Mapa de Riesgos'!$A$83),"")</f>
        <v/>
      </c>
      <c r="U44" s="472"/>
      <c r="V44" s="479" t="str">
        <f>IF(AND('Mapa de Riesgos'!$H$71="Muy Baja",'Mapa de Riesgos'!$L$71="Moderado"),CONCATENATE("R",'Mapa de Riesgos'!$A$71),"")</f>
        <v/>
      </c>
      <c r="W44" s="480"/>
      <c r="X44" s="480" t="str">
        <f>IF(AND('Mapa de Riesgos'!$H$77="Muy Baja",'Mapa de Riesgos'!$L$77="Moderado"),CONCATENATE("R",'Mapa de Riesgos'!$A$77),"")</f>
        <v/>
      </c>
      <c r="Y44" s="480"/>
      <c r="Z44" s="480" t="str">
        <f>IF(AND('Mapa de Riesgos'!$H$83="Muy Baja",'Mapa de Riesgos'!$L$83="Moderado"),CONCATENATE("R",'Mapa de Riesgos'!$A$83),"")</f>
        <v/>
      </c>
      <c r="AA44" s="481"/>
      <c r="AB44" s="497" t="str">
        <f>IF(AND('Mapa de Riesgos'!$H$71="Muy Baja",'Mapa de Riesgos'!$L$71="Mayor"),CONCATENATE("R",'Mapa de Riesgos'!$A$71),"")</f>
        <v/>
      </c>
      <c r="AC44" s="498"/>
      <c r="AD44" s="498" t="str">
        <f>IF(AND('Mapa de Riesgos'!$H$77="Muy Baja",'Mapa de Riesgos'!$L$77="Mayor"),CONCATENATE("R",'Mapa de Riesgos'!$A$77),"")</f>
        <v/>
      </c>
      <c r="AE44" s="498"/>
      <c r="AF44" s="498" t="str">
        <f>IF(AND('Mapa de Riesgos'!$H$83="Muy Baja",'Mapa de Riesgos'!$L$83="Mayor"),CONCATENATE("R",'Mapa de Riesgos'!$A$83),"")</f>
        <v/>
      </c>
      <c r="AG44" s="499"/>
      <c r="AH44" s="488" t="str">
        <f>IF(AND('Mapa de Riesgos'!$H$71="Muy Baja",'Mapa de Riesgos'!$L$71="Catastrófico"),CONCATENATE("R",'Mapa de Riesgos'!$A$71),"")</f>
        <v/>
      </c>
      <c r="AI44" s="489"/>
      <c r="AJ44" s="489" t="str">
        <f>IF(AND('Mapa de Riesgos'!$H$77="Muy Baja",'Mapa de Riesgos'!$L$77="Catastrófico"),CONCATENATE("R",'Mapa de Riesgos'!$A$77),"")</f>
        <v/>
      </c>
      <c r="AK44" s="489"/>
      <c r="AL44" s="489" t="str">
        <f>IF(AND('Mapa de Riesgos'!$H$83="Muy Baja",'Mapa de Riesgos'!$L$83="Catastrófico"),CONCATENATE("R",'Mapa de Riesgos'!$A$83),"")</f>
        <v/>
      </c>
      <c r="AM44" s="49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517"/>
      <c r="C45" s="517"/>
      <c r="D45" s="518"/>
      <c r="E45" s="513"/>
      <c r="F45" s="514"/>
      <c r="G45" s="514"/>
      <c r="H45" s="514"/>
      <c r="I45" s="515"/>
      <c r="J45" s="473"/>
      <c r="K45" s="474"/>
      <c r="L45" s="474"/>
      <c r="M45" s="474"/>
      <c r="N45" s="474"/>
      <c r="O45" s="475"/>
      <c r="P45" s="473"/>
      <c r="Q45" s="474"/>
      <c r="R45" s="474"/>
      <c r="S45" s="474"/>
      <c r="T45" s="474"/>
      <c r="U45" s="475"/>
      <c r="V45" s="482"/>
      <c r="W45" s="483"/>
      <c r="X45" s="483"/>
      <c r="Y45" s="483"/>
      <c r="Z45" s="483"/>
      <c r="AA45" s="484"/>
      <c r="AB45" s="500"/>
      <c r="AC45" s="501"/>
      <c r="AD45" s="501"/>
      <c r="AE45" s="501"/>
      <c r="AF45" s="501"/>
      <c r="AG45" s="502"/>
      <c r="AH45" s="491"/>
      <c r="AI45" s="492"/>
      <c r="AJ45" s="492"/>
      <c r="AK45" s="492"/>
      <c r="AL45" s="492"/>
      <c r="AM45" s="49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507" t="s">
        <v>220</v>
      </c>
      <c r="K46" s="508"/>
      <c r="L46" s="508"/>
      <c r="M46" s="508"/>
      <c r="N46" s="508"/>
      <c r="O46" s="509"/>
      <c r="P46" s="507" t="s">
        <v>221</v>
      </c>
      <c r="Q46" s="508"/>
      <c r="R46" s="508"/>
      <c r="S46" s="508"/>
      <c r="T46" s="508"/>
      <c r="U46" s="509"/>
      <c r="V46" s="507" t="s">
        <v>222</v>
      </c>
      <c r="W46" s="508"/>
      <c r="X46" s="508"/>
      <c r="Y46" s="508"/>
      <c r="Z46" s="508"/>
      <c r="AA46" s="509"/>
      <c r="AB46" s="507" t="s">
        <v>223</v>
      </c>
      <c r="AC46" s="516"/>
      <c r="AD46" s="508"/>
      <c r="AE46" s="508"/>
      <c r="AF46" s="508"/>
      <c r="AG46" s="509"/>
      <c r="AH46" s="507" t="s">
        <v>224</v>
      </c>
      <c r="AI46" s="508"/>
      <c r="AJ46" s="508"/>
      <c r="AK46" s="508"/>
      <c r="AL46" s="508"/>
      <c r="AM46" s="509"/>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510"/>
      <c r="K47" s="511"/>
      <c r="L47" s="511"/>
      <c r="M47" s="511"/>
      <c r="N47" s="511"/>
      <c r="O47" s="512"/>
      <c r="P47" s="510"/>
      <c r="Q47" s="511"/>
      <c r="R47" s="511"/>
      <c r="S47" s="511"/>
      <c r="T47" s="511"/>
      <c r="U47" s="512"/>
      <c r="V47" s="510"/>
      <c r="W47" s="511"/>
      <c r="X47" s="511"/>
      <c r="Y47" s="511"/>
      <c r="Z47" s="511"/>
      <c r="AA47" s="512"/>
      <c r="AB47" s="510"/>
      <c r="AC47" s="511"/>
      <c r="AD47" s="511"/>
      <c r="AE47" s="511"/>
      <c r="AF47" s="511"/>
      <c r="AG47" s="512"/>
      <c r="AH47" s="510"/>
      <c r="AI47" s="511"/>
      <c r="AJ47" s="511"/>
      <c r="AK47" s="511"/>
      <c r="AL47" s="511"/>
      <c r="AM47" s="512"/>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510"/>
      <c r="K48" s="511"/>
      <c r="L48" s="511"/>
      <c r="M48" s="511"/>
      <c r="N48" s="511"/>
      <c r="O48" s="512"/>
      <c r="P48" s="510"/>
      <c r="Q48" s="511"/>
      <c r="R48" s="511"/>
      <c r="S48" s="511"/>
      <c r="T48" s="511"/>
      <c r="U48" s="512"/>
      <c r="V48" s="510"/>
      <c r="W48" s="511"/>
      <c r="X48" s="511"/>
      <c r="Y48" s="511"/>
      <c r="Z48" s="511"/>
      <c r="AA48" s="512"/>
      <c r="AB48" s="510"/>
      <c r="AC48" s="511"/>
      <c r="AD48" s="511"/>
      <c r="AE48" s="511"/>
      <c r="AF48" s="511"/>
      <c r="AG48" s="512"/>
      <c r="AH48" s="510"/>
      <c r="AI48" s="511"/>
      <c r="AJ48" s="511"/>
      <c r="AK48" s="511"/>
      <c r="AL48" s="511"/>
      <c r="AM48" s="512"/>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510"/>
      <c r="K49" s="511"/>
      <c r="L49" s="511"/>
      <c r="M49" s="511"/>
      <c r="N49" s="511"/>
      <c r="O49" s="512"/>
      <c r="P49" s="510"/>
      <c r="Q49" s="511"/>
      <c r="R49" s="511"/>
      <c r="S49" s="511"/>
      <c r="T49" s="511"/>
      <c r="U49" s="512"/>
      <c r="V49" s="510"/>
      <c r="W49" s="511"/>
      <c r="X49" s="511"/>
      <c r="Y49" s="511"/>
      <c r="Z49" s="511"/>
      <c r="AA49" s="512"/>
      <c r="AB49" s="510"/>
      <c r="AC49" s="511"/>
      <c r="AD49" s="511"/>
      <c r="AE49" s="511"/>
      <c r="AF49" s="511"/>
      <c r="AG49" s="512"/>
      <c r="AH49" s="510"/>
      <c r="AI49" s="511"/>
      <c r="AJ49" s="511"/>
      <c r="AK49" s="511"/>
      <c r="AL49" s="511"/>
      <c r="AM49" s="512"/>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510"/>
      <c r="K50" s="511"/>
      <c r="L50" s="511"/>
      <c r="M50" s="511"/>
      <c r="N50" s="511"/>
      <c r="O50" s="512"/>
      <c r="P50" s="510"/>
      <c r="Q50" s="511"/>
      <c r="R50" s="511"/>
      <c r="S50" s="511"/>
      <c r="T50" s="511"/>
      <c r="U50" s="512"/>
      <c r="V50" s="510"/>
      <c r="W50" s="511"/>
      <c r="X50" s="511"/>
      <c r="Y50" s="511"/>
      <c r="Z50" s="511"/>
      <c r="AA50" s="512"/>
      <c r="AB50" s="510"/>
      <c r="AC50" s="511"/>
      <c r="AD50" s="511"/>
      <c r="AE50" s="511"/>
      <c r="AF50" s="511"/>
      <c r="AG50" s="512"/>
      <c r="AH50" s="510"/>
      <c r="AI50" s="511"/>
      <c r="AJ50" s="511"/>
      <c r="AK50" s="511"/>
      <c r="AL50" s="511"/>
      <c r="AM50" s="51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513"/>
      <c r="K51" s="514"/>
      <c r="L51" s="514"/>
      <c r="M51" s="514"/>
      <c r="N51" s="514"/>
      <c r="O51" s="515"/>
      <c r="P51" s="513"/>
      <c r="Q51" s="514"/>
      <c r="R51" s="514"/>
      <c r="S51" s="514"/>
      <c r="T51" s="514"/>
      <c r="U51" s="515"/>
      <c r="V51" s="513"/>
      <c r="W51" s="514"/>
      <c r="X51" s="514"/>
      <c r="Y51" s="514"/>
      <c r="Z51" s="514"/>
      <c r="AA51" s="515"/>
      <c r="AB51" s="513"/>
      <c r="AC51" s="514"/>
      <c r="AD51" s="514"/>
      <c r="AE51" s="514"/>
      <c r="AF51" s="514"/>
      <c r="AG51" s="515"/>
      <c r="AH51" s="513"/>
      <c r="AI51" s="514"/>
      <c r="AJ51" s="514"/>
      <c r="AK51" s="514"/>
      <c r="AL51" s="514"/>
      <c r="AM51" s="515"/>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9"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84" t="s">
        <v>225</v>
      </c>
      <c r="C2" s="585"/>
      <c r="D2" s="585"/>
      <c r="E2" s="585"/>
      <c r="F2" s="585"/>
      <c r="G2" s="585"/>
      <c r="H2" s="585"/>
      <c r="I2" s="585"/>
      <c r="J2" s="506" t="s">
        <v>23</v>
      </c>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85"/>
      <c r="C3" s="585"/>
      <c r="D3" s="585"/>
      <c r="E3" s="585"/>
      <c r="F3" s="585"/>
      <c r="G3" s="585"/>
      <c r="H3" s="585"/>
      <c r="I3" s="585"/>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85"/>
      <c r="C4" s="585"/>
      <c r="D4" s="585"/>
      <c r="E4" s="585"/>
      <c r="F4" s="585"/>
      <c r="G4" s="585"/>
      <c r="H4" s="585"/>
      <c r="I4" s="585"/>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517" t="s">
        <v>210</v>
      </c>
      <c r="C6" s="517"/>
      <c r="D6" s="518"/>
      <c r="E6" s="555" t="s">
        <v>211</v>
      </c>
      <c r="F6" s="556"/>
      <c r="G6" s="556"/>
      <c r="H6" s="556"/>
      <c r="I6" s="557"/>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75" t="s">
        <v>212</v>
      </c>
      <c r="AP6" s="576"/>
      <c r="AQ6" s="576"/>
      <c r="AR6" s="576"/>
      <c r="AS6" s="576"/>
      <c r="AT6" s="57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517"/>
      <c r="C7" s="517"/>
      <c r="D7" s="518"/>
      <c r="E7" s="558"/>
      <c r="F7" s="559"/>
      <c r="G7" s="559"/>
      <c r="H7" s="559"/>
      <c r="I7" s="560"/>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3"/>
      <c r="AO7" s="578"/>
      <c r="AP7" s="579"/>
      <c r="AQ7" s="579"/>
      <c r="AR7" s="579"/>
      <c r="AS7" s="579"/>
      <c r="AT7" s="58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517"/>
      <c r="C8" s="517"/>
      <c r="D8" s="518"/>
      <c r="E8" s="558"/>
      <c r="F8" s="559"/>
      <c r="G8" s="559"/>
      <c r="H8" s="559"/>
      <c r="I8" s="560"/>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78"/>
      <c r="AP8" s="579"/>
      <c r="AQ8" s="579"/>
      <c r="AR8" s="579"/>
      <c r="AS8" s="579"/>
      <c r="AT8" s="58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517"/>
      <c r="C9" s="517"/>
      <c r="D9" s="518"/>
      <c r="E9" s="558"/>
      <c r="F9" s="559"/>
      <c r="G9" s="559"/>
      <c r="H9" s="559"/>
      <c r="I9" s="560"/>
      <c r="J9" s="52" t="str">
        <f>IF(AND('Mapa de Riesgos'!$Y$32="Muy Alta",'Mapa de Riesgos'!$AA$32="Leve"),CONCATENATE("R4C",'Mapa de Riesgos'!$O$32),"")</f>
        <v/>
      </c>
      <c r="K9" s="53" t="str">
        <f>IF(AND('Mapa de Riesgos'!$Y$35="Muy Alta",'Mapa de Riesgos'!$AA$35="Leve"),CONCATENATE("R4C",'Mapa de Riesgos'!$O$35),"")</f>
        <v/>
      </c>
      <c r="L9" s="53" t="str">
        <f>IF(AND('Mapa de Riesgos'!$Y$36="Muy Alta",'Mapa de Riesgos'!$AA$36="Leve"),CONCATENATE("R4C",'Mapa de Riesgos'!$O$36),"")</f>
        <v/>
      </c>
      <c r="M9" s="53" t="str">
        <f>IF(AND('Mapa de Riesgos'!$Y$37="Muy Alta",'Mapa de Riesgos'!$AA$37="Leve"),CONCATENATE("R4C",'Mapa de Riesgos'!$O$37),"")</f>
        <v/>
      </c>
      <c r="N9" s="53" t="str">
        <f>IF(AND('Mapa de Riesgos'!$Y$38="Muy Alta",'Mapa de Riesgos'!$AA$38="Leve"),CONCATENATE("R4C",'Mapa de Riesgos'!$O$38),"")</f>
        <v/>
      </c>
      <c r="O9" s="54" t="str">
        <f>IF(AND('Mapa de Riesgos'!$Y$39="Muy Alta",'Mapa de Riesgos'!$AA$39="Leve"),CONCATENATE("R4C",'Mapa de Riesgos'!$O$39),"")</f>
        <v/>
      </c>
      <c r="P9" s="52" t="str">
        <f>IF(AND('Mapa de Riesgos'!$Y$32="Muy Alta",'Mapa de Riesgos'!$AA$32="Menor"),CONCATENATE("R4C",'Mapa de Riesgos'!$O$32),"")</f>
        <v/>
      </c>
      <c r="Q9" s="53" t="str">
        <f>IF(AND('Mapa de Riesgos'!$Y$35="Muy Alta",'Mapa de Riesgos'!$AA$35="Menor"),CONCATENATE("R4C",'Mapa de Riesgos'!$O$35),"")</f>
        <v/>
      </c>
      <c r="R9" s="53" t="str">
        <f>IF(AND('Mapa de Riesgos'!$Y$36="Muy Alta",'Mapa de Riesgos'!$AA$36="Menor"),CONCATENATE("R4C",'Mapa de Riesgos'!$O$36),"")</f>
        <v/>
      </c>
      <c r="S9" s="53" t="str">
        <f>IF(AND('Mapa de Riesgos'!$Y$37="Muy Alta",'Mapa de Riesgos'!$AA$37="Menor"),CONCATENATE("R4C",'Mapa de Riesgos'!$O$37),"")</f>
        <v/>
      </c>
      <c r="T9" s="53" t="str">
        <f>IF(AND('Mapa de Riesgos'!$Y$38="Muy Alta",'Mapa de Riesgos'!$AA$38="Menor"),CONCATENATE("R4C",'Mapa de Riesgos'!$O$38),"")</f>
        <v/>
      </c>
      <c r="U9" s="54" t="str">
        <f>IF(AND('Mapa de Riesgos'!$Y$39="Muy Alta",'Mapa de Riesgos'!$AA$39="Menor"),CONCATENATE("R4C",'Mapa de Riesgos'!$O$39),"")</f>
        <v/>
      </c>
      <c r="V9" s="52" t="str">
        <f>IF(AND('Mapa de Riesgos'!$Y$32="Muy Alta",'Mapa de Riesgos'!$AA$32="Moderado"),CONCATENATE("R4C",'Mapa de Riesgos'!$O$32),"")</f>
        <v/>
      </c>
      <c r="W9" s="53" t="str">
        <f>IF(AND('Mapa de Riesgos'!$Y$35="Muy Alta",'Mapa de Riesgos'!$AA$35="Moderado"),CONCATENATE("R4C",'Mapa de Riesgos'!$O$35),"")</f>
        <v/>
      </c>
      <c r="X9" s="53" t="str">
        <f>IF(AND('Mapa de Riesgos'!$Y$36="Muy Alta",'Mapa de Riesgos'!$AA$36="Moderado"),CONCATENATE("R4C",'Mapa de Riesgos'!$O$36),"")</f>
        <v/>
      </c>
      <c r="Y9" s="53" t="str">
        <f>IF(AND('Mapa de Riesgos'!$Y$37="Muy Alta",'Mapa de Riesgos'!$AA$37="Moderado"),CONCATENATE("R4C",'Mapa de Riesgos'!$O$37),"")</f>
        <v/>
      </c>
      <c r="Z9" s="53" t="str">
        <f>IF(AND('Mapa de Riesgos'!$Y$38="Muy Alta",'Mapa de Riesgos'!$AA$38="Moderado"),CONCATENATE("R4C",'Mapa de Riesgos'!$O$38),"")</f>
        <v/>
      </c>
      <c r="AA9" s="54" t="str">
        <f>IF(AND('Mapa de Riesgos'!$Y$39="Muy Alta",'Mapa de Riesgos'!$AA$39="Moderado"),CONCATENATE("R4C",'Mapa de Riesgos'!$O$39),"")</f>
        <v/>
      </c>
      <c r="AB9" s="52" t="str">
        <f>IF(AND('Mapa de Riesgos'!$Y$32="Muy Alta",'Mapa de Riesgos'!$AA$32="Mayor"),CONCATENATE("R4C",'Mapa de Riesgos'!$O$32),"")</f>
        <v/>
      </c>
      <c r="AC9" s="53" t="str">
        <f>IF(AND('Mapa de Riesgos'!$Y$35="Muy Alta",'Mapa de Riesgos'!$AA$35="Mayor"),CONCATENATE("R4C",'Mapa de Riesgos'!$O$35),"")</f>
        <v/>
      </c>
      <c r="AD9" s="53" t="str">
        <f>IF(AND('Mapa de Riesgos'!$Y$36="Muy Alta",'Mapa de Riesgos'!$AA$36="Mayor"),CONCATENATE("R4C",'Mapa de Riesgos'!$O$36),"")</f>
        <v/>
      </c>
      <c r="AE9" s="53" t="str">
        <f>IF(AND('Mapa de Riesgos'!$Y$37="Muy Alta",'Mapa de Riesgos'!$AA$37="Mayor"),CONCATENATE("R4C",'Mapa de Riesgos'!$O$37),"")</f>
        <v/>
      </c>
      <c r="AF9" s="53" t="str">
        <f>IF(AND('Mapa de Riesgos'!$Y$38="Muy Alta",'Mapa de Riesgos'!$AA$38="Mayor"),CONCATENATE("R4C",'Mapa de Riesgos'!$O$38),"")</f>
        <v/>
      </c>
      <c r="AG9" s="54" t="str">
        <f>IF(AND('Mapa de Riesgos'!$Y$39="Muy Alta",'Mapa de Riesgos'!$AA$39="Mayor"),CONCATENATE("R4C",'Mapa de Riesgos'!$O$39),"")</f>
        <v/>
      </c>
      <c r="AH9" s="55" t="str">
        <f>IF(AND('Mapa de Riesgos'!$Y$32="Muy Alta",'Mapa de Riesgos'!$AA$32="Catastrófico"),CONCATENATE("R4C",'Mapa de Riesgos'!$O$32),"")</f>
        <v/>
      </c>
      <c r="AI9" s="56" t="str">
        <f>IF(AND('Mapa de Riesgos'!$Y$35="Muy Alta",'Mapa de Riesgos'!$AA$35="Catastrófico"),CONCATENATE("R4C",'Mapa de Riesgos'!$O$35),"")</f>
        <v/>
      </c>
      <c r="AJ9" s="56" t="str">
        <f>IF(AND('Mapa de Riesgos'!$Y$36="Muy Alta",'Mapa de Riesgos'!$AA$36="Catastrófico"),CONCATENATE("R4C",'Mapa de Riesgos'!$O$36),"")</f>
        <v/>
      </c>
      <c r="AK9" s="56" t="str">
        <f>IF(AND('Mapa de Riesgos'!$Y$37="Muy Alta",'Mapa de Riesgos'!$AA$37="Catastrófico"),CONCATENATE("R4C",'Mapa de Riesgos'!$O$37),"")</f>
        <v/>
      </c>
      <c r="AL9" s="56" t="str">
        <f>IF(AND('Mapa de Riesgos'!$Y$38="Muy Alta",'Mapa de Riesgos'!$AA$38="Catastrófico"),CONCATENATE("R4C",'Mapa de Riesgos'!$O$38),"")</f>
        <v/>
      </c>
      <c r="AM9" s="57" t="str">
        <f>IF(AND('Mapa de Riesgos'!$Y$39="Muy Alta",'Mapa de Riesgos'!$AA$39="Catastrófico"),CONCATENATE("R4C",'Mapa de Riesgos'!$O$39),"")</f>
        <v/>
      </c>
      <c r="AN9" s="83"/>
      <c r="AO9" s="578"/>
      <c r="AP9" s="579"/>
      <c r="AQ9" s="579"/>
      <c r="AR9" s="579"/>
      <c r="AS9" s="579"/>
      <c r="AT9" s="58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517"/>
      <c r="C10" s="517"/>
      <c r="D10" s="518"/>
      <c r="E10" s="558"/>
      <c r="F10" s="559"/>
      <c r="G10" s="559"/>
      <c r="H10" s="559"/>
      <c r="I10" s="560"/>
      <c r="J10" s="52" t="str">
        <f>IF(AND('Mapa de Riesgos'!$Y$40="Muy Alta",'Mapa de Riesgos'!$AA$40="Leve"),CONCATENATE("R5C",'Mapa de Riesgos'!$O$40),"")</f>
        <v/>
      </c>
      <c r="K10" s="53" t="str">
        <f>IF(AND('Mapa de Riesgos'!$Y$41="Muy Alta",'Mapa de Riesgos'!$AA$41="Leve"),CONCATENATE("R5C",'Mapa de Riesgos'!$O$41),"")</f>
        <v/>
      </c>
      <c r="L10" s="53" t="str">
        <f>IF(AND('Mapa de Riesgos'!$Y$43="Muy Alta",'Mapa de Riesgos'!$AA$43="Leve"),CONCATENATE("R5C",'Mapa de Riesgos'!$O$43),"")</f>
        <v/>
      </c>
      <c r="M10" s="53" t="str">
        <f>IF(AND('Mapa de Riesgos'!$Y$44="Muy Alta",'Mapa de Riesgos'!$AA$44="Leve"),CONCATENATE("R5C",'Mapa de Riesgos'!$O$44),"")</f>
        <v/>
      </c>
      <c r="N10" s="53" t="str">
        <f>IF(AND('Mapa de Riesgos'!$Y$45="Muy Alta",'Mapa de Riesgos'!$AA$45="Leve"),CONCATENATE("R5C",'Mapa de Riesgos'!$O$45),"")</f>
        <v/>
      </c>
      <c r="O10" s="54" t="str">
        <f>IF(AND('Mapa de Riesgos'!$Y$46="Muy Alta",'Mapa de Riesgos'!$AA$46="Leve"),CONCATENATE("R5C",'Mapa de Riesgos'!$O$46),"")</f>
        <v/>
      </c>
      <c r="P10" s="52" t="str">
        <f>IF(AND('Mapa de Riesgos'!$Y$40="Muy Alta",'Mapa de Riesgos'!$AA$40="Menor"),CONCATENATE("R5C",'Mapa de Riesgos'!$O$40),"")</f>
        <v/>
      </c>
      <c r="Q10" s="53" t="str">
        <f>IF(AND('Mapa de Riesgos'!$Y$41="Muy Alta",'Mapa de Riesgos'!$AA$41="Menor"),CONCATENATE("R5C",'Mapa de Riesgos'!$O$41),"")</f>
        <v/>
      </c>
      <c r="R10" s="53" t="str">
        <f>IF(AND('Mapa de Riesgos'!$Y$43="Muy Alta",'Mapa de Riesgos'!$AA$43="Menor"),CONCATENATE("R5C",'Mapa de Riesgos'!$O$43),"")</f>
        <v/>
      </c>
      <c r="S10" s="53" t="str">
        <f>IF(AND('Mapa de Riesgos'!$Y$44="Muy Alta",'Mapa de Riesgos'!$AA$44="Menor"),CONCATENATE("R5C",'Mapa de Riesgos'!$O$44),"")</f>
        <v/>
      </c>
      <c r="T10" s="53" t="str">
        <f>IF(AND('Mapa de Riesgos'!$Y$45="Muy Alta",'Mapa de Riesgos'!$AA$45="Menor"),CONCATENATE("R5C",'Mapa de Riesgos'!$O$45),"")</f>
        <v/>
      </c>
      <c r="U10" s="54" t="str">
        <f>IF(AND('Mapa de Riesgos'!$Y$46="Muy Alta",'Mapa de Riesgos'!$AA$46="Menor"),CONCATENATE("R5C",'Mapa de Riesgos'!$O$46),"")</f>
        <v/>
      </c>
      <c r="V10" s="52" t="str">
        <f>IF(AND('Mapa de Riesgos'!$Y$40="Muy Alta",'Mapa de Riesgos'!$AA$40="Moderado"),CONCATENATE("R5C",'Mapa de Riesgos'!$O$40),"")</f>
        <v/>
      </c>
      <c r="W10" s="53" t="str">
        <f>IF(AND('Mapa de Riesgos'!$Y$41="Muy Alta",'Mapa de Riesgos'!$AA$41="Moderado"),CONCATENATE("R5C",'Mapa de Riesgos'!$O$41),"")</f>
        <v/>
      </c>
      <c r="X10" s="53" t="str">
        <f>IF(AND('Mapa de Riesgos'!$Y$43="Muy Alta",'Mapa de Riesgos'!$AA$43="Moderado"),CONCATENATE("R5C",'Mapa de Riesgos'!$O$43),"")</f>
        <v/>
      </c>
      <c r="Y10" s="53" t="str">
        <f>IF(AND('Mapa de Riesgos'!$Y$44="Muy Alta",'Mapa de Riesgos'!$AA$44="Moderado"),CONCATENATE("R5C",'Mapa de Riesgos'!$O$44),"")</f>
        <v/>
      </c>
      <c r="Z10" s="53" t="str">
        <f>IF(AND('Mapa de Riesgos'!$Y$45="Muy Alta",'Mapa de Riesgos'!$AA$45="Moderado"),CONCATENATE("R5C",'Mapa de Riesgos'!$O$45),"")</f>
        <v/>
      </c>
      <c r="AA10" s="54" t="str">
        <f>IF(AND('Mapa de Riesgos'!$Y$46="Muy Alta",'Mapa de Riesgos'!$AA$46="Moderado"),CONCATENATE("R5C",'Mapa de Riesgos'!$O$46),"")</f>
        <v/>
      </c>
      <c r="AB10" s="52" t="str">
        <f>IF(AND('Mapa de Riesgos'!$Y$40="Muy Alta",'Mapa de Riesgos'!$AA$40="Mayor"),CONCATENATE("R5C",'Mapa de Riesgos'!$O$40),"")</f>
        <v/>
      </c>
      <c r="AC10" s="53" t="str">
        <f>IF(AND('Mapa de Riesgos'!$Y$41="Muy Alta",'Mapa de Riesgos'!$AA$41="Mayor"),CONCATENATE("R5C",'Mapa de Riesgos'!$O$41),"")</f>
        <v/>
      </c>
      <c r="AD10" s="53" t="str">
        <f>IF(AND('Mapa de Riesgos'!$Y$43="Muy Alta",'Mapa de Riesgos'!$AA$43="Mayor"),CONCATENATE("R5C",'Mapa de Riesgos'!$O$43),"")</f>
        <v/>
      </c>
      <c r="AE10" s="53" t="str">
        <f>IF(AND('Mapa de Riesgos'!$Y$44="Muy Alta",'Mapa de Riesgos'!$AA$44="Mayor"),CONCATENATE("R5C",'Mapa de Riesgos'!$O$44),"")</f>
        <v/>
      </c>
      <c r="AF10" s="53" t="str">
        <f>IF(AND('Mapa de Riesgos'!$Y$45="Muy Alta",'Mapa de Riesgos'!$AA$45="Mayor"),CONCATENATE("R5C",'Mapa de Riesgos'!$O$45),"")</f>
        <v/>
      </c>
      <c r="AG10" s="54" t="str">
        <f>IF(AND('Mapa de Riesgos'!$Y$46="Muy Alta",'Mapa de Riesgos'!$AA$46="Mayor"),CONCATENATE("R5C",'Mapa de Riesgos'!$O$46),"")</f>
        <v/>
      </c>
      <c r="AH10" s="55" t="str">
        <f>IF(AND('Mapa de Riesgos'!$Y$40="Muy Alta",'Mapa de Riesgos'!$AA$40="Catastrófico"),CONCATENATE("R5C",'Mapa de Riesgos'!$O$40),"")</f>
        <v/>
      </c>
      <c r="AI10" s="56" t="str">
        <f>IF(AND('Mapa de Riesgos'!$Y$41="Muy Alta",'Mapa de Riesgos'!$AA$41="Catastrófico"),CONCATENATE("R5C",'Mapa de Riesgos'!$O$41),"")</f>
        <v/>
      </c>
      <c r="AJ10" s="56" t="str">
        <f>IF(AND('Mapa de Riesgos'!$Y$43="Muy Alta",'Mapa de Riesgos'!$AA$43="Catastrófico"),CONCATENATE("R5C",'Mapa de Riesgos'!$O$43),"")</f>
        <v/>
      </c>
      <c r="AK10" s="56" t="str">
        <f>IF(AND('Mapa de Riesgos'!$Y$44="Muy Alta",'Mapa de Riesgos'!$AA$44="Catastrófico"),CONCATENATE("R5C",'Mapa de Riesgos'!$O$44),"")</f>
        <v/>
      </c>
      <c r="AL10" s="56" t="str">
        <f>IF(AND('Mapa de Riesgos'!$Y$45="Muy Alta",'Mapa de Riesgos'!$AA$45="Catastrófico"),CONCATENATE("R5C",'Mapa de Riesgos'!$O$45),"")</f>
        <v/>
      </c>
      <c r="AM10" s="57" t="str">
        <f>IF(AND('Mapa de Riesgos'!$Y$46="Muy Alta",'Mapa de Riesgos'!$AA$46="Catastrófico"),CONCATENATE("R5C",'Mapa de Riesgos'!$O$46),"")</f>
        <v/>
      </c>
      <c r="AN10" s="83"/>
      <c r="AO10" s="578"/>
      <c r="AP10" s="579"/>
      <c r="AQ10" s="579"/>
      <c r="AR10" s="579"/>
      <c r="AS10" s="579"/>
      <c r="AT10" s="58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517"/>
      <c r="C11" s="517"/>
      <c r="D11" s="518"/>
      <c r="E11" s="558"/>
      <c r="F11" s="559"/>
      <c r="G11" s="559"/>
      <c r="H11" s="559"/>
      <c r="I11" s="560"/>
      <c r="J11" s="52" t="str">
        <f>IF(AND('Mapa de Riesgos'!$Y$47="Muy Alta",'Mapa de Riesgos'!$AA$47="Leve"),CONCATENATE("R6C",'Mapa de Riesgos'!$O$47),"")</f>
        <v/>
      </c>
      <c r="K11" s="53" t="str">
        <f>IF(AND('Mapa de Riesgos'!$Y$48="Muy Alta",'Mapa de Riesgos'!$AA$48="Leve"),CONCATENATE("R6C",'Mapa de Riesgos'!$O$48),"")</f>
        <v/>
      </c>
      <c r="L11" s="53" t="str">
        <f>IF(AND('Mapa de Riesgos'!$Y$49="Muy Alta",'Mapa de Riesgos'!$AA$49="Leve"),CONCATENATE("R6C",'Mapa de Riesgos'!$O$49),"")</f>
        <v/>
      </c>
      <c r="M11" s="53" t="str">
        <f>IF(AND('Mapa de Riesgos'!$Y$50="Muy Alta",'Mapa de Riesgos'!$AA$50="Leve"),CONCATENATE("R6C",'Mapa de Riesgos'!$O$50),"")</f>
        <v/>
      </c>
      <c r="N11" s="53" t="str">
        <f>IF(AND('Mapa de Riesgos'!$Y$51="Muy Alta",'Mapa de Riesgos'!$AA$51="Leve"),CONCATENATE("R6C",'Mapa de Riesgos'!$O$51),"")</f>
        <v/>
      </c>
      <c r="O11" s="54" t="str">
        <f>IF(AND('Mapa de Riesgos'!$Y$52="Muy Alta",'Mapa de Riesgos'!$AA$52="Leve"),CONCATENATE("R6C",'Mapa de Riesgos'!$O$52),"")</f>
        <v/>
      </c>
      <c r="P11" s="52" t="str">
        <f>IF(AND('Mapa de Riesgos'!$Y$47="Muy Alta",'Mapa de Riesgos'!$AA$47="Menor"),CONCATENATE("R6C",'Mapa de Riesgos'!$O$47),"")</f>
        <v/>
      </c>
      <c r="Q11" s="53" t="str">
        <f>IF(AND('Mapa de Riesgos'!$Y$48="Muy Alta",'Mapa de Riesgos'!$AA$48="Menor"),CONCATENATE("R6C",'Mapa de Riesgos'!$O$48),"")</f>
        <v/>
      </c>
      <c r="R11" s="53" t="str">
        <f>IF(AND('Mapa de Riesgos'!$Y$49="Muy Alta",'Mapa de Riesgos'!$AA$49="Menor"),CONCATENATE("R6C",'Mapa de Riesgos'!$O$49),"")</f>
        <v/>
      </c>
      <c r="S11" s="53" t="str">
        <f>IF(AND('Mapa de Riesgos'!$Y$50="Muy Alta",'Mapa de Riesgos'!$AA$50="Menor"),CONCATENATE("R6C",'Mapa de Riesgos'!$O$50),"")</f>
        <v/>
      </c>
      <c r="T11" s="53" t="str">
        <f>IF(AND('Mapa de Riesgos'!$Y$51="Muy Alta",'Mapa de Riesgos'!$AA$51="Menor"),CONCATENATE("R6C",'Mapa de Riesgos'!$O$51),"")</f>
        <v/>
      </c>
      <c r="U11" s="54" t="str">
        <f>IF(AND('Mapa de Riesgos'!$Y$52="Muy Alta",'Mapa de Riesgos'!$AA$52="Menor"),CONCATENATE("R6C",'Mapa de Riesgos'!$O$52),"")</f>
        <v/>
      </c>
      <c r="V11" s="52" t="str">
        <f>IF(AND('Mapa de Riesgos'!$Y$47="Muy Alta",'Mapa de Riesgos'!$AA$47="Moderado"),CONCATENATE("R6C",'Mapa de Riesgos'!$O$47),"")</f>
        <v/>
      </c>
      <c r="W11" s="53" t="str">
        <f>IF(AND('Mapa de Riesgos'!$Y$48="Muy Alta",'Mapa de Riesgos'!$AA$48="Moderado"),CONCATENATE("R6C",'Mapa de Riesgos'!$O$48),"")</f>
        <v/>
      </c>
      <c r="X11" s="53" t="str">
        <f>IF(AND('Mapa de Riesgos'!$Y$49="Muy Alta",'Mapa de Riesgos'!$AA$49="Moderado"),CONCATENATE("R6C",'Mapa de Riesgos'!$O$49),"")</f>
        <v/>
      </c>
      <c r="Y11" s="53" t="str">
        <f>IF(AND('Mapa de Riesgos'!$Y$50="Muy Alta",'Mapa de Riesgos'!$AA$50="Moderado"),CONCATENATE("R6C",'Mapa de Riesgos'!$O$50),"")</f>
        <v/>
      </c>
      <c r="Z11" s="53" t="str">
        <f>IF(AND('Mapa de Riesgos'!$Y$51="Muy Alta",'Mapa de Riesgos'!$AA$51="Moderado"),CONCATENATE("R6C",'Mapa de Riesgos'!$O$51),"")</f>
        <v/>
      </c>
      <c r="AA11" s="54" t="str">
        <f>IF(AND('Mapa de Riesgos'!$Y$52="Muy Alta",'Mapa de Riesgos'!$AA$52="Moderado"),CONCATENATE("R6C",'Mapa de Riesgos'!$O$52),"")</f>
        <v/>
      </c>
      <c r="AB11" s="52" t="str">
        <f>IF(AND('Mapa de Riesgos'!$Y$47="Muy Alta",'Mapa de Riesgos'!$AA$47="Mayor"),CONCATENATE("R6C",'Mapa de Riesgos'!$O$47),"")</f>
        <v/>
      </c>
      <c r="AC11" s="53" t="str">
        <f>IF(AND('Mapa de Riesgos'!$Y$48="Muy Alta",'Mapa de Riesgos'!$AA$48="Mayor"),CONCATENATE("R6C",'Mapa de Riesgos'!$O$48),"")</f>
        <v/>
      </c>
      <c r="AD11" s="53" t="str">
        <f>IF(AND('Mapa de Riesgos'!$Y$49="Muy Alta",'Mapa de Riesgos'!$AA$49="Mayor"),CONCATENATE("R6C",'Mapa de Riesgos'!$O$49),"")</f>
        <v/>
      </c>
      <c r="AE11" s="53" t="str">
        <f>IF(AND('Mapa de Riesgos'!$Y$50="Muy Alta",'Mapa de Riesgos'!$AA$50="Mayor"),CONCATENATE("R6C",'Mapa de Riesgos'!$O$50),"")</f>
        <v/>
      </c>
      <c r="AF11" s="53" t="str">
        <f>IF(AND('Mapa de Riesgos'!$Y$51="Muy Alta",'Mapa de Riesgos'!$AA$51="Mayor"),CONCATENATE("R6C",'Mapa de Riesgos'!$O$51),"")</f>
        <v/>
      </c>
      <c r="AG11" s="54" t="str">
        <f>IF(AND('Mapa de Riesgos'!$Y$52="Muy Alta",'Mapa de Riesgos'!$AA$52="Mayor"),CONCATENATE("R6C",'Mapa de Riesgos'!$O$52),"")</f>
        <v/>
      </c>
      <c r="AH11" s="55" t="str">
        <f>IF(AND('Mapa de Riesgos'!$Y$47="Muy Alta",'Mapa de Riesgos'!$AA$47="Catastrófico"),CONCATENATE("R6C",'Mapa de Riesgos'!$O$47),"")</f>
        <v/>
      </c>
      <c r="AI11" s="56" t="str">
        <f>IF(AND('Mapa de Riesgos'!$Y$48="Muy Alta",'Mapa de Riesgos'!$AA$48="Catastrófico"),CONCATENATE("R6C",'Mapa de Riesgos'!$O$48),"")</f>
        <v/>
      </c>
      <c r="AJ11" s="56" t="str">
        <f>IF(AND('Mapa de Riesgos'!$Y$49="Muy Alta",'Mapa de Riesgos'!$AA$49="Catastrófico"),CONCATENATE("R6C",'Mapa de Riesgos'!$O$49),"")</f>
        <v/>
      </c>
      <c r="AK11" s="56" t="str">
        <f>IF(AND('Mapa de Riesgos'!$Y$50="Muy Alta",'Mapa de Riesgos'!$AA$50="Catastrófico"),CONCATENATE("R6C",'Mapa de Riesgos'!$O$50),"")</f>
        <v/>
      </c>
      <c r="AL11" s="56" t="str">
        <f>IF(AND('Mapa de Riesgos'!$Y$51="Muy Alta",'Mapa de Riesgos'!$AA$51="Catastrófico"),CONCATENATE("R6C",'Mapa de Riesgos'!$O$51),"")</f>
        <v/>
      </c>
      <c r="AM11" s="57" t="str">
        <f>IF(AND('Mapa de Riesgos'!$Y$52="Muy Alta",'Mapa de Riesgos'!$AA$52="Catastrófico"),CONCATENATE("R6C",'Mapa de Riesgos'!$O$52),"")</f>
        <v/>
      </c>
      <c r="AN11" s="83"/>
      <c r="AO11" s="578"/>
      <c r="AP11" s="579"/>
      <c r="AQ11" s="579"/>
      <c r="AR11" s="579"/>
      <c r="AS11" s="579"/>
      <c r="AT11" s="58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517"/>
      <c r="C12" s="517"/>
      <c r="D12" s="518"/>
      <c r="E12" s="558"/>
      <c r="F12" s="559"/>
      <c r="G12" s="559"/>
      <c r="H12" s="559"/>
      <c r="I12" s="560"/>
      <c r="J12" s="52" t="str">
        <f>IF(AND('Mapa de Riesgos'!$Y$53="Muy Alta",'Mapa de Riesgos'!$AA$53="Leve"),CONCATENATE("R7C",'Mapa de Riesgos'!$O$53),"")</f>
        <v/>
      </c>
      <c r="K12" s="53" t="str">
        <f>IF(AND('Mapa de Riesgos'!$Y$54="Muy Alta",'Mapa de Riesgos'!$AA$54="Leve"),CONCATENATE("R7C",'Mapa de Riesgos'!$O$54),"")</f>
        <v/>
      </c>
      <c r="L12" s="53" t="str">
        <f>IF(AND('Mapa de Riesgos'!$Y$55="Muy Alta",'Mapa de Riesgos'!$AA$55="Leve"),CONCATENATE("R7C",'Mapa de Riesgos'!$O$55),"")</f>
        <v/>
      </c>
      <c r="M12" s="53" t="str">
        <f>IF(AND('Mapa de Riesgos'!$Y$56="Muy Alta",'Mapa de Riesgos'!$AA$56="Leve"),CONCATENATE("R7C",'Mapa de Riesgos'!$O$56),"")</f>
        <v/>
      </c>
      <c r="N12" s="53" t="str">
        <f>IF(AND('Mapa de Riesgos'!$Y$57="Muy Alta",'Mapa de Riesgos'!$AA$57="Leve"),CONCATENATE("R7C",'Mapa de Riesgos'!$O$57),"")</f>
        <v/>
      </c>
      <c r="O12" s="54" t="str">
        <f>IF(AND('Mapa de Riesgos'!$Y$58="Muy Alta",'Mapa de Riesgos'!$AA$58="Leve"),CONCATENATE("R7C",'Mapa de Riesgos'!$O$58),"")</f>
        <v/>
      </c>
      <c r="P12" s="52" t="str">
        <f>IF(AND('Mapa de Riesgos'!$Y$53="Muy Alta",'Mapa de Riesgos'!$AA$53="Menor"),CONCATENATE("R7C",'Mapa de Riesgos'!$O$53),"")</f>
        <v/>
      </c>
      <c r="Q12" s="53" t="str">
        <f>IF(AND('Mapa de Riesgos'!$Y$54="Muy Alta",'Mapa de Riesgos'!$AA$54="Menor"),CONCATENATE("R7C",'Mapa de Riesgos'!$O$54),"")</f>
        <v/>
      </c>
      <c r="R12" s="53" t="str">
        <f>IF(AND('Mapa de Riesgos'!$Y$55="Muy Alta",'Mapa de Riesgos'!$AA$55="Menor"),CONCATENATE("R7C",'Mapa de Riesgos'!$O$55),"")</f>
        <v/>
      </c>
      <c r="S12" s="53" t="str">
        <f>IF(AND('Mapa de Riesgos'!$Y$56="Muy Alta",'Mapa de Riesgos'!$AA$56="Menor"),CONCATENATE("R7C",'Mapa de Riesgos'!$O$56),"")</f>
        <v/>
      </c>
      <c r="T12" s="53" t="str">
        <f>IF(AND('Mapa de Riesgos'!$Y$57="Muy Alta",'Mapa de Riesgos'!$AA$57="Menor"),CONCATENATE("R7C",'Mapa de Riesgos'!$O$57),"")</f>
        <v/>
      </c>
      <c r="U12" s="54" t="str">
        <f>IF(AND('Mapa de Riesgos'!$Y$58="Muy Alta",'Mapa de Riesgos'!$AA$58="Menor"),CONCATENATE("R7C",'Mapa de Riesgos'!$O$58),"")</f>
        <v/>
      </c>
      <c r="V12" s="52" t="str">
        <f>IF(AND('Mapa de Riesgos'!$Y$53="Muy Alta",'Mapa de Riesgos'!$AA$53="Moderado"),CONCATENATE("R7C",'Mapa de Riesgos'!$O$53),"")</f>
        <v/>
      </c>
      <c r="W12" s="53" t="str">
        <f>IF(AND('Mapa de Riesgos'!$Y$54="Muy Alta",'Mapa de Riesgos'!$AA$54="Moderado"),CONCATENATE("R7C",'Mapa de Riesgos'!$O$54),"")</f>
        <v/>
      </c>
      <c r="X12" s="53" t="str">
        <f>IF(AND('Mapa de Riesgos'!$Y$55="Muy Alta",'Mapa de Riesgos'!$AA$55="Moderado"),CONCATENATE("R7C",'Mapa de Riesgos'!$O$55),"")</f>
        <v/>
      </c>
      <c r="Y12" s="53" t="str">
        <f>IF(AND('Mapa de Riesgos'!$Y$56="Muy Alta",'Mapa de Riesgos'!$AA$56="Moderado"),CONCATENATE("R7C",'Mapa de Riesgos'!$O$56),"")</f>
        <v/>
      </c>
      <c r="Z12" s="53" t="str">
        <f>IF(AND('Mapa de Riesgos'!$Y$57="Muy Alta",'Mapa de Riesgos'!$AA$57="Moderado"),CONCATENATE("R7C",'Mapa de Riesgos'!$O$57),"")</f>
        <v/>
      </c>
      <c r="AA12" s="54" t="str">
        <f>IF(AND('Mapa de Riesgos'!$Y$58="Muy Alta",'Mapa de Riesgos'!$AA$58="Moderado"),CONCATENATE("R7C",'Mapa de Riesgos'!$O$58),"")</f>
        <v/>
      </c>
      <c r="AB12" s="52" t="str">
        <f>IF(AND('Mapa de Riesgos'!$Y$53="Muy Alta",'Mapa de Riesgos'!$AA$53="Mayor"),CONCATENATE("R7C",'Mapa de Riesgos'!$O$53),"")</f>
        <v/>
      </c>
      <c r="AC12" s="53" t="str">
        <f>IF(AND('Mapa de Riesgos'!$Y$54="Muy Alta",'Mapa de Riesgos'!$AA$54="Mayor"),CONCATENATE("R7C",'Mapa de Riesgos'!$O$54),"")</f>
        <v/>
      </c>
      <c r="AD12" s="53" t="str">
        <f>IF(AND('Mapa de Riesgos'!$Y$55="Muy Alta",'Mapa de Riesgos'!$AA$55="Mayor"),CONCATENATE("R7C",'Mapa de Riesgos'!$O$55),"")</f>
        <v/>
      </c>
      <c r="AE12" s="53" t="str">
        <f>IF(AND('Mapa de Riesgos'!$Y$56="Muy Alta",'Mapa de Riesgos'!$AA$56="Mayor"),CONCATENATE("R7C",'Mapa de Riesgos'!$O$56),"")</f>
        <v/>
      </c>
      <c r="AF12" s="53" t="str">
        <f>IF(AND('Mapa de Riesgos'!$Y$57="Muy Alta",'Mapa de Riesgos'!$AA$57="Mayor"),CONCATENATE("R7C",'Mapa de Riesgos'!$O$57),"")</f>
        <v/>
      </c>
      <c r="AG12" s="54" t="str">
        <f>IF(AND('Mapa de Riesgos'!$Y$58="Muy Alta",'Mapa de Riesgos'!$AA$58="Mayor"),CONCATENATE("R7C",'Mapa de Riesgos'!$O$58),"")</f>
        <v/>
      </c>
      <c r="AH12" s="55" t="str">
        <f>IF(AND('Mapa de Riesgos'!$Y$53="Muy Alta",'Mapa de Riesgos'!$AA$53="Catastrófico"),CONCATENATE("R7C",'Mapa de Riesgos'!$O$53),"")</f>
        <v/>
      </c>
      <c r="AI12" s="56" t="str">
        <f>IF(AND('Mapa de Riesgos'!$Y$54="Muy Alta",'Mapa de Riesgos'!$AA$54="Catastrófico"),CONCATENATE("R7C",'Mapa de Riesgos'!$O$54),"")</f>
        <v/>
      </c>
      <c r="AJ12" s="56" t="str">
        <f>IF(AND('Mapa de Riesgos'!$Y$55="Muy Alta",'Mapa de Riesgos'!$AA$55="Catastrófico"),CONCATENATE("R7C",'Mapa de Riesgos'!$O$55),"")</f>
        <v/>
      </c>
      <c r="AK12" s="56" t="str">
        <f>IF(AND('Mapa de Riesgos'!$Y$56="Muy Alta",'Mapa de Riesgos'!$AA$56="Catastrófico"),CONCATENATE("R7C",'Mapa de Riesgos'!$O$56),"")</f>
        <v/>
      </c>
      <c r="AL12" s="56" t="str">
        <f>IF(AND('Mapa de Riesgos'!$Y$57="Muy Alta",'Mapa de Riesgos'!$AA$57="Catastrófico"),CONCATENATE("R7C",'Mapa de Riesgos'!$O$57),"")</f>
        <v/>
      </c>
      <c r="AM12" s="57" t="str">
        <f>IF(AND('Mapa de Riesgos'!$Y$58="Muy Alta",'Mapa de Riesgos'!$AA$58="Catastrófico"),CONCATENATE("R7C",'Mapa de Riesgos'!$O$58),"")</f>
        <v/>
      </c>
      <c r="AN12" s="83"/>
      <c r="AO12" s="578"/>
      <c r="AP12" s="579"/>
      <c r="AQ12" s="579"/>
      <c r="AR12" s="579"/>
      <c r="AS12" s="579"/>
      <c r="AT12" s="58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517"/>
      <c r="C13" s="517"/>
      <c r="D13" s="518"/>
      <c r="E13" s="558"/>
      <c r="F13" s="559"/>
      <c r="G13" s="559"/>
      <c r="H13" s="559"/>
      <c r="I13" s="560"/>
      <c r="J13" s="52" t="str">
        <f>IF(AND('Mapa de Riesgos'!$Y$59="Muy Alta",'Mapa de Riesgos'!$AA$59="Leve"),CONCATENATE("R8C",'Mapa de Riesgos'!$O$59),"")</f>
        <v/>
      </c>
      <c r="K13" s="53" t="str">
        <f>IF(AND('Mapa de Riesgos'!$Y$60="Muy Alta",'Mapa de Riesgos'!$AA$60="Leve"),CONCATENATE("R8C",'Mapa de Riesgos'!$O$60),"")</f>
        <v/>
      </c>
      <c r="L13" s="53" t="str">
        <f>IF(AND('Mapa de Riesgos'!$Y$61="Muy Alta",'Mapa de Riesgos'!$AA$61="Leve"),CONCATENATE("R8C",'Mapa de Riesgos'!$O$61),"")</f>
        <v/>
      </c>
      <c r="M13" s="53" t="str">
        <f>IF(AND('Mapa de Riesgos'!$Y$62="Muy Alta",'Mapa de Riesgos'!$AA$62="Leve"),CONCATENATE("R8C",'Mapa de Riesgos'!$O$62),"")</f>
        <v/>
      </c>
      <c r="N13" s="53" t="str">
        <f>IF(AND('Mapa de Riesgos'!$Y$63="Muy Alta",'Mapa de Riesgos'!$AA$63="Leve"),CONCATENATE("R8C",'Mapa de Riesgos'!$O$63),"")</f>
        <v/>
      </c>
      <c r="O13" s="54" t="str">
        <f>IF(AND('Mapa de Riesgos'!$Y$64="Muy Alta",'Mapa de Riesgos'!$AA$64="Leve"),CONCATENATE("R8C",'Mapa de Riesgos'!$O$64),"")</f>
        <v/>
      </c>
      <c r="P13" s="52" t="str">
        <f>IF(AND('Mapa de Riesgos'!$Y$59="Muy Alta",'Mapa de Riesgos'!$AA$59="Menor"),CONCATENATE("R8C",'Mapa de Riesgos'!$O$59),"")</f>
        <v/>
      </c>
      <c r="Q13" s="53" t="str">
        <f>IF(AND('Mapa de Riesgos'!$Y$60="Muy Alta",'Mapa de Riesgos'!$AA$60="Menor"),CONCATENATE("R8C",'Mapa de Riesgos'!$O$60),"")</f>
        <v/>
      </c>
      <c r="R13" s="53" t="str">
        <f>IF(AND('Mapa de Riesgos'!$Y$61="Muy Alta",'Mapa de Riesgos'!$AA$61="Menor"),CONCATENATE("R8C",'Mapa de Riesgos'!$O$61),"")</f>
        <v/>
      </c>
      <c r="S13" s="53" t="str">
        <f>IF(AND('Mapa de Riesgos'!$Y$62="Muy Alta",'Mapa de Riesgos'!$AA$62="Menor"),CONCATENATE("R8C",'Mapa de Riesgos'!$O$62),"")</f>
        <v/>
      </c>
      <c r="T13" s="53" t="str">
        <f>IF(AND('Mapa de Riesgos'!$Y$63="Muy Alta",'Mapa de Riesgos'!$AA$63="Menor"),CONCATENATE("R8C",'Mapa de Riesgos'!$O$63),"")</f>
        <v/>
      </c>
      <c r="U13" s="54" t="str">
        <f>IF(AND('Mapa de Riesgos'!$Y$64="Muy Alta",'Mapa de Riesgos'!$AA$64="Menor"),CONCATENATE("R8C",'Mapa de Riesgos'!$O$64),"")</f>
        <v/>
      </c>
      <c r="V13" s="52" t="str">
        <f>IF(AND('Mapa de Riesgos'!$Y$59="Muy Alta",'Mapa de Riesgos'!$AA$59="Moderado"),CONCATENATE("R8C",'Mapa de Riesgos'!$O$59),"")</f>
        <v/>
      </c>
      <c r="W13" s="53" t="str">
        <f>IF(AND('Mapa de Riesgos'!$Y$60="Muy Alta",'Mapa de Riesgos'!$AA$60="Moderado"),CONCATENATE("R8C",'Mapa de Riesgos'!$O$60),"")</f>
        <v/>
      </c>
      <c r="X13" s="53" t="str">
        <f>IF(AND('Mapa de Riesgos'!$Y$61="Muy Alta",'Mapa de Riesgos'!$AA$61="Moderado"),CONCATENATE("R8C",'Mapa de Riesgos'!$O$61),"")</f>
        <v/>
      </c>
      <c r="Y13" s="53" t="str">
        <f>IF(AND('Mapa de Riesgos'!$Y$62="Muy Alta",'Mapa de Riesgos'!$AA$62="Moderado"),CONCATENATE("R8C",'Mapa de Riesgos'!$O$62),"")</f>
        <v/>
      </c>
      <c r="Z13" s="53" t="str">
        <f>IF(AND('Mapa de Riesgos'!$Y$63="Muy Alta",'Mapa de Riesgos'!$AA$63="Moderado"),CONCATENATE("R8C",'Mapa de Riesgos'!$O$63),"")</f>
        <v/>
      </c>
      <c r="AA13" s="54" t="str">
        <f>IF(AND('Mapa de Riesgos'!$Y$64="Muy Alta",'Mapa de Riesgos'!$AA$64="Moderado"),CONCATENATE("R8C",'Mapa de Riesgos'!$O$64),"")</f>
        <v/>
      </c>
      <c r="AB13" s="52" t="str">
        <f>IF(AND('Mapa de Riesgos'!$Y$59="Muy Alta",'Mapa de Riesgos'!$AA$59="Mayor"),CONCATENATE("R8C",'Mapa de Riesgos'!$O$59),"")</f>
        <v/>
      </c>
      <c r="AC13" s="53" t="str">
        <f>IF(AND('Mapa de Riesgos'!$Y$60="Muy Alta",'Mapa de Riesgos'!$AA$60="Mayor"),CONCATENATE("R8C",'Mapa de Riesgos'!$O$60),"")</f>
        <v/>
      </c>
      <c r="AD13" s="53" t="str">
        <f>IF(AND('Mapa de Riesgos'!$Y$61="Muy Alta",'Mapa de Riesgos'!$AA$61="Mayor"),CONCATENATE("R8C",'Mapa de Riesgos'!$O$61),"")</f>
        <v/>
      </c>
      <c r="AE13" s="53" t="str">
        <f>IF(AND('Mapa de Riesgos'!$Y$62="Muy Alta",'Mapa de Riesgos'!$AA$62="Mayor"),CONCATENATE("R8C",'Mapa de Riesgos'!$O$62),"")</f>
        <v/>
      </c>
      <c r="AF13" s="53" t="str">
        <f>IF(AND('Mapa de Riesgos'!$Y$63="Muy Alta",'Mapa de Riesgos'!$AA$63="Mayor"),CONCATENATE("R8C",'Mapa de Riesgos'!$O$63),"")</f>
        <v/>
      </c>
      <c r="AG13" s="54" t="str">
        <f>IF(AND('Mapa de Riesgos'!$Y$64="Muy Alta",'Mapa de Riesgos'!$AA$64="Mayor"),CONCATENATE("R8C",'Mapa de Riesgos'!$O$64),"")</f>
        <v/>
      </c>
      <c r="AH13" s="55" t="str">
        <f>IF(AND('Mapa de Riesgos'!$Y$59="Muy Alta",'Mapa de Riesgos'!$AA$59="Catastrófico"),CONCATENATE("R8C",'Mapa de Riesgos'!$O$59),"")</f>
        <v/>
      </c>
      <c r="AI13" s="56" t="str">
        <f>IF(AND('Mapa de Riesgos'!$Y$60="Muy Alta",'Mapa de Riesgos'!$AA$60="Catastrófico"),CONCATENATE("R8C",'Mapa de Riesgos'!$O$60),"")</f>
        <v/>
      </c>
      <c r="AJ13" s="56" t="str">
        <f>IF(AND('Mapa de Riesgos'!$Y$61="Muy Alta",'Mapa de Riesgos'!$AA$61="Catastrófico"),CONCATENATE("R8C",'Mapa de Riesgos'!$O$61),"")</f>
        <v/>
      </c>
      <c r="AK13" s="56" t="str">
        <f>IF(AND('Mapa de Riesgos'!$Y$62="Muy Alta",'Mapa de Riesgos'!$AA$62="Catastrófico"),CONCATENATE("R8C",'Mapa de Riesgos'!$O$62),"")</f>
        <v/>
      </c>
      <c r="AL13" s="56" t="str">
        <f>IF(AND('Mapa de Riesgos'!$Y$63="Muy Alta",'Mapa de Riesgos'!$AA$63="Catastrófico"),CONCATENATE("R8C",'Mapa de Riesgos'!$O$63),"")</f>
        <v/>
      </c>
      <c r="AM13" s="57" t="str">
        <f>IF(AND('Mapa de Riesgos'!$Y$64="Muy Alta",'Mapa de Riesgos'!$AA$64="Catastrófico"),CONCATENATE("R8C",'Mapa de Riesgos'!$O$64),"")</f>
        <v/>
      </c>
      <c r="AN13" s="83"/>
      <c r="AO13" s="578"/>
      <c r="AP13" s="579"/>
      <c r="AQ13" s="579"/>
      <c r="AR13" s="579"/>
      <c r="AS13" s="579"/>
      <c r="AT13" s="58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517"/>
      <c r="C14" s="517"/>
      <c r="D14" s="518"/>
      <c r="E14" s="558"/>
      <c r="F14" s="559"/>
      <c r="G14" s="559"/>
      <c r="H14" s="559"/>
      <c r="I14" s="560"/>
      <c r="J14" s="52" t="str">
        <f>IF(AND('Mapa de Riesgos'!$Y$65="Muy Alta",'Mapa de Riesgos'!$AA$65="Leve"),CONCATENATE("R9C",'Mapa de Riesgos'!$O$65),"")</f>
        <v/>
      </c>
      <c r="K14" s="53" t="str">
        <f>IF(AND('Mapa de Riesgos'!$Y$66="Muy Alta",'Mapa de Riesgos'!$AA$66="Leve"),CONCATENATE("R9C",'Mapa de Riesgos'!$O$66),"")</f>
        <v/>
      </c>
      <c r="L14" s="53" t="str">
        <f>IF(AND('Mapa de Riesgos'!$Y$67="Muy Alta",'Mapa de Riesgos'!$AA$67="Leve"),CONCATENATE("R9C",'Mapa de Riesgos'!$O$67),"")</f>
        <v/>
      </c>
      <c r="M14" s="53" t="str">
        <f>IF(AND('Mapa de Riesgos'!$Y$68="Muy Alta",'Mapa de Riesgos'!$AA$68="Leve"),CONCATENATE("R9C",'Mapa de Riesgos'!$O$68),"")</f>
        <v/>
      </c>
      <c r="N14" s="53" t="str">
        <f>IF(AND('Mapa de Riesgos'!$Y$69="Muy Alta",'Mapa de Riesgos'!$AA$69="Leve"),CONCATENATE("R9C",'Mapa de Riesgos'!$O$69),"")</f>
        <v/>
      </c>
      <c r="O14" s="54" t="str">
        <f>IF(AND('Mapa de Riesgos'!$Y$70="Muy Alta",'Mapa de Riesgos'!$AA$70="Leve"),CONCATENATE("R9C",'Mapa de Riesgos'!$O$70),"")</f>
        <v/>
      </c>
      <c r="P14" s="52" t="str">
        <f>IF(AND('Mapa de Riesgos'!$Y$65="Muy Alta",'Mapa de Riesgos'!$AA$65="Menor"),CONCATENATE("R9C",'Mapa de Riesgos'!$O$65),"")</f>
        <v/>
      </c>
      <c r="Q14" s="53" t="str">
        <f>IF(AND('Mapa de Riesgos'!$Y$66="Muy Alta",'Mapa de Riesgos'!$AA$66="Menor"),CONCATENATE("R9C",'Mapa de Riesgos'!$O$66),"")</f>
        <v/>
      </c>
      <c r="R14" s="53" t="str">
        <f>IF(AND('Mapa de Riesgos'!$Y$67="Muy Alta",'Mapa de Riesgos'!$AA$67="Menor"),CONCATENATE("R9C",'Mapa de Riesgos'!$O$67),"")</f>
        <v/>
      </c>
      <c r="S14" s="53" t="str">
        <f>IF(AND('Mapa de Riesgos'!$Y$68="Muy Alta",'Mapa de Riesgos'!$AA$68="Menor"),CONCATENATE("R9C",'Mapa de Riesgos'!$O$68),"")</f>
        <v/>
      </c>
      <c r="T14" s="53" t="str">
        <f>IF(AND('Mapa de Riesgos'!$Y$69="Muy Alta",'Mapa de Riesgos'!$AA$69="Menor"),CONCATENATE("R9C",'Mapa de Riesgos'!$O$69),"")</f>
        <v/>
      </c>
      <c r="U14" s="54" t="str">
        <f>IF(AND('Mapa de Riesgos'!$Y$70="Muy Alta",'Mapa de Riesgos'!$AA$70="Menor"),CONCATENATE("R9C",'Mapa de Riesgos'!$O$70),"")</f>
        <v/>
      </c>
      <c r="V14" s="52" t="str">
        <f>IF(AND('Mapa de Riesgos'!$Y$65="Muy Alta",'Mapa de Riesgos'!$AA$65="Moderado"),CONCATENATE("R9C",'Mapa de Riesgos'!$O$65),"")</f>
        <v/>
      </c>
      <c r="W14" s="53" t="str">
        <f>IF(AND('Mapa de Riesgos'!$Y$66="Muy Alta",'Mapa de Riesgos'!$AA$66="Moderado"),CONCATENATE("R9C",'Mapa de Riesgos'!$O$66),"")</f>
        <v/>
      </c>
      <c r="X14" s="53" t="str">
        <f>IF(AND('Mapa de Riesgos'!$Y$67="Muy Alta",'Mapa de Riesgos'!$AA$67="Moderado"),CONCATENATE("R9C",'Mapa de Riesgos'!$O$67),"")</f>
        <v/>
      </c>
      <c r="Y14" s="53" t="str">
        <f>IF(AND('Mapa de Riesgos'!$Y$68="Muy Alta",'Mapa de Riesgos'!$AA$68="Moderado"),CONCATENATE("R9C",'Mapa de Riesgos'!$O$68),"")</f>
        <v/>
      </c>
      <c r="Z14" s="53" t="str">
        <f>IF(AND('Mapa de Riesgos'!$Y$69="Muy Alta",'Mapa de Riesgos'!$AA$69="Moderado"),CONCATENATE("R9C",'Mapa de Riesgos'!$O$69),"")</f>
        <v/>
      </c>
      <c r="AA14" s="54" t="str">
        <f>IF(AND('Mapa de Riesgos'!$Y$70="Muy Alta",'Mapa de Riesgos'!$AA$70="Moderado"),CONCATENATE("R9C",'Mapa de Riesgos'!$O$70),"")</f>
        <v/>
      </c>
      <c r="AB14" s="52" t="str">
        <f>IF(AND('Mapa de Riesgos'!$Y$65="Muy Alta",'Mapa de Riesgos'!$AA$65="Mayor"),CONCATENATE("R9C",'Mapa de Riesgos'!$O$65),"")</f>
        <v/>
      </c>
      <c r="AC14" s="53" t="str">
        <f>IF(AND('Mapa de Riesgos'!$Y$66="Muy Alta",'Mapa de Riesgos'!$AA$66="Mayor"),CONCATENATE("R9C",'Mapa de Riesgos'!$O$66),"")</f>
        <v/>
      </c>
      <c r="AD14" s="53" t="str">
        <f>IF(AND('Mapa de Riesgos'!$Y$67="Muy Alta",'Mapa de Riesgos'!$AA$67="Mayor"),CONCATENATE("R9C",'Mapa de Riesgos'!$O$67),"")</f>
        <v/>
      </c>
      <c r="AE14" s="53" t="str">
        <f>IF(AND('Mapa de Riesgos'!$Y$68="Muy Alta",'Mapa de Riesgos'!$AA$68="Mayor"),CONCATENATE("R9C",'Mapa de Riesgos'!$O$68),"")</f>
        <v/>
      </c>
      <c r="AF14" s="53" t="str">
        <f>IF(AND('Mapa de Riesgos'!$Y$69="Muy Alta",'Mapa de Riesgos'!$AA$69="Mayor"),CONCATENATE("R9C",'Mapa de Riesgos'!$O$69),"")</f>
        <v/>
      </c>
      <c r="AG14" s="54" t="str">
        <f>IF(AND('Mapa de Riesgos'!$Y$70="Muy Alta",'Mapa de Riesgos'!$AA$70="Mayor"),CONCATENATE("R9C",'Mapa de Riesgos'!$O$70),"")</f>
        <v/>
      </c>
      <c r="AH14" s="55" t="str">
        <f>IF(AND('Mapa de Riesgos'!$Y$65="Muy Alta",'Mapa de Riesgos'!$AA$65="Catastrófico"),CONCATENATE("R9C",'Mapa de Riesgos'!$O$65),"")</f>
        <v/>
      </c>
      <c r="AI14" s="56" t="str">
        <f>IF(AND('Mapa de Riesgos'!$Y$66="Muy Alta",'Mapa de Riesgos'!$AA$66="Catastrófico"),CONCATENATE("R9C",'Mapa de Riesgos'!$O$66),"")</f>
        <v/>
      </c>
      <c r="AJ14" s="56" t="str">
        <f>IF(AND('Mapa de Riesgos'!$Y$67="Muy Alta",'Mapa de Riesgos'!$AA$67="Catastrófico"),CONCATENATE("R9C",'Mapa de Riesgos'!$O$67),"")</f>
        <v/>
      </c>
      <c r="AK14" s="56" t="str">
        <f>IF(AND('Mapa de Riesgos'!$Y$68="Muy Alta",'Mapa de Riesgos'!$AA$68="Catastrófico"),CONCATENATE("R9C",'Mapa de Riesgos'!$O$68),"")</f>
        <v/>
      </c>
      <c r="AL14" s="56" t="str">
        <f>IF(AND('Mapa de Riesgos'!$Y$69="Muy Alta",'Mapa de Riesgos'!$AA$69="Catastrófico"),CONCATENATE("R9C",'Mapa de Riesgos'!$O$69),"")</f>
        <v/>
      </c>
      <c r="AM14" s="57" t="str">
        <f>IF(AND('Mapa de Riesgos'!$Y$70="Muy Alta",'Mapa de Riesgos'!$AA$70="Catastrófico"),CONCATENATE("R9C",'Mapa de Riesgos'!$O$70),"")</f>
        <v/>
      </c>
      <c r="AN14" s="83"/>
      <c r="AO14" s="578"/>
      <c r="AP14" s="579"/>
      <c r="AQ14" s="579"/>
      <c r="AR14" s="579"/>
      <c r="AS14" s="579"/>
      <c r="AT14" s="58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517"/>
      <c r="C15" s="517"/>
      <c r="D15" s="518"/>
      <c r="E15" s="561"/>
      <c r="F15" s="562"/>
      <c r="G15" s="562"/>
      <c r="H15" s="562"/>
      <c r="I15" s="563"/>
      <c r="J15" s="58" t="str">
        <f>IF(AND('Mapa de Riesgos'!$Y$71="Muy Alta",'Mapa de Riesgos'!$AA$71="Leve"),CONCATENATE("R10C",'Mapa de Riesgos'!$O$71),"")</f>
        <v/>
      </c>
      <c r="K15" s="59" t="str">
        <f>IF(AND('Mapa de Riesgos'!$Y$72="Muy Alta",'Mapa de Riesgos'!$AA$72="Leve"),CONCATENATE("R10C",'Mapa de Riesgos'!$O$72),"")</f>
        <v/>
      </c>
      <c r="L15" s="59" t="str">
        <f>IF(AND('Mapa de Riesgos'!$Y$73="Muy Alta",'Mapa de Riesgos'!$AA$73="Leve"),CONCATENATE("R10C",'Mapa de Riesgos'!$O$73),"")</f>
        <v/>
      </c>
      <c r="M15" s="59" t="str">
        <f>IF(AND('Mapa de Riesgos'!$Y$74="Muy Alta",'Mapa de Riesgos'!$AA$74="Leve"),CONCATENATE("R10C",'Mapa de Riesgos'!$O$74),"")</f>
        <v/>
      </c>
      <c r="N15" s="59" t="str">
        <f>IF(AND('Mapa de Riesgos'!$Y$75="Muy Alta",'Mapa de Riesgos'!$AA$75="Leve"),CONCATENATE("R10C",'Mapa de Riesgos'!$O$75),"")</f>
        <v/>
      </c>
      <c r="O15" s="60" t="str">
        <f>IF(AND('Mapa de Riesgos'!$Y$76="Muy Alta",'Mapa de Riesgos'!$AA$76="Leve"),CONCATENATE("R10C",'Mapa de Riesgos'!$O$76),"")</f>
        <v/>
      </c>
      <c r="P15" s="52" t="str">
        <f>IF(AND('Mapa de Riesgos'!$Y$71="Muy Alta",'Mapa de Riesgos'!$AA$71="Menor"),CONCATENATE("R10C",'Mapa de Riesgos'!$O$71),"")</f>
        <v/>
      </c>
      <c r="Q15" s="53" t="str">
        <f>IF(AND('Mapa de Riesgos'!$Y$72="Muy Alta",'Mapa de Riesgos'!$AA$72="Menor"),CONCATENATE("R10C",'Mapa de Riesgos'!$O$72),"")</f>
        <v/>
      </c>
      <c r="R15" s="53" t="str">
        <f>IF(AND('Mapa de Riesgos'!$Y$73="Muy Alta",'Mapa de Riesgos'!$AA$73="Menor"),CONCATENATE("R10C",'Mapa de Riesgos'!$O$73),"")</f>
        <v/>
      </c>
      <c r="S15" s="53" t="str">
        <f>IF(AND('Mapa de Riesgos'!$Y$74="Muy Alta",'Mapa de Riesgos'!$AA$74="Menor"),CONCATENATE("R10C",'Mapa de Riesgos'!$O$74),"")</f>
        <v/>
      </c>
      <c r="T15" s="53" t="str">
        <f>IF(AND('Mapa de Riesgos'!$Y$75="Muy Alta",'Mapa de Riesgos'!$AA$75="Menor"),CONCATENATE("R10C",'Mapa de Riesgos'!$O$75),"")</f>
        <v/>
      </c>
      <c r="U15" s="54" t="str">
        <f>IF(AND('Mapa de Riesgos'!$Y$76="Muy Alta",'Mapa de Riesgos'!$AA$76="Menor"),CONCATENATE("R10C",'Mapa de Riesgos'!$O$76),"")</f>
        <v/>
      </c>
      <c r="V15" s="58" t="str">
        <f>IF(AND('Mapa de Riesgos'!$Y$71="Muy Alta",'Mapa de Riesgos'!$AA$71="Moderado"),CONCATENATE("R10C",'Mapa de Riesgos'!$O$71),"")</f>
        <v/>
      </c>
      <c r="W15" s="59" t="str">
        <f>IF(AND('Mapa de Riesgos'!$Y$72="Muy Alta",'Mapa de Riesgos'!$AA$72="Moderado"),CONCATENATE("R10C",'Mapa de Riesgos'!$O$72),"")</f>
        <v/>
      </c>
      <c r="X15" s="59" t="str">
        <f>IF(AND('Mapa de Riesgos'!$Y$73="Muy Alta",'Mapa de Riesgos'!$AA$73="Moderado"),CONCATENATE("R10C",'Mapa de Riesgos'!$O$73),"")</f>
        <v/>
      </c>
      <c r="Y15" s="59" t="str">
        <f>IF(AND('Mapa de Riesgos'!$Y$74="Muy Alta",'Mapa de Riesgos'!$AA$74="Moderado"),CONCATENATE("R10C",'Mapa de Riesgos'!$O$74),"")</f>
        <v/>
      </c>
      <c r="Z15" s="59" t="str">
        <f>IF(AND('Mapa de Riesgos'!$Y$75="Muy Alta",'Mapa de Riesgos'!$AA$75="Moderado"),CONCATENATE("R10C",'Mapa de Riesgos'!$O$75),"")</f>
        <v/>
      </c>
      <c r="AA15" s="60" t="str">
        <f>IF(AND('Mapa de Riesgos'!$Y$76="Muy Alta",'Mapa de Riesgos'!$AA$76="Moderado"),CONCATENATE("R10C",'Mapa de Riesgos'!$O$76),"")</f>
        <v/>
      </c>
      <c r="AB15" s="52" t="str">
        <f>IF(AND('Mapa de Riesgos'!$Y$71="Muy Alta",'Mapa de Riesgos'!$AA$71="Mayor"),CONCATENATE("R10C",'Mapa de Riesgos'!$O$71),"")</f>
        <v/>
      </c>
      <c r="AC15" s="53" t="str">
        <f>IF(AND('Mapa de Riesgos'!$Y$72="Muy Alta",'Mapa de Riesgos'!$AA$72="Mayor"),CONCATENATE("R10C",'Mapa de Riesgos'!$O$72),"")</f>
        <v/>
      </c>
      <c r="AD15" s="53" t="str">
        <f>IF(AND('Mapa de Riesgos'!$Y$73="Muy Alta",'Mapa de Riesgos'!$AA$73="Mayor"),CONCATENATE("R10C",'Mapa de Riesgos'!$O$73),"")</f>
        <v/>
      </c>
      <c r="AE15" s="53" t="str">
        <f>IF(AND('Mapa de Riesgos'!$Y$74="Muy Alta",'Mapa de Riesgos'!$AA$74="Mayor"),CONCATENATE("R10C",'Mapa de Riesgos'!$O$74),"")</f>
        <v/>
      </c>
      <c r="AF15" s="53" t="str">
        <f>IF(AND('Mapa de Riesgos'!$Y$75="Muy Alta",'Mapa de Riesgos'!$AA$75="Mayor"),CONCATENATE("R10C",'Mapa de Riesgos'!$O$75),"")</f>
        <v/>
      </c>
      <c r="AG15" s="54" t="str">
        <f>IF(AND('Mapa de Riesgos'!$Y$76="Muy Alta",'Mapa de Riesgos'!$AA$76="Mayor"),CONCATENATE("R10C",'Mapa de Riesgos'!$O$76),"")</f>
        <v/>
      </c>
      <c r="AH15" s="61" t="str">
        <f>IF(AND('Mapa de Riesgos'!$Y$71="Muy Alta",'Mapa de Riesgos'!$AA$71="Catastrófico"),CONCATENATE("R10C",'Mapa de Riesgos'!$O$71),"")</f>
        <v/>
      </c>
      <c r="AI15" s="62" t="str">
        <f>IF(AND('Mapa de Riesgos'!$Y$72="Muy Alta",'Mapa de Riesgos'!$AA$72="Catastrófico"),CONCATENATE("R10C",'Mapa de Riesgos'!$O$72),"")</f>
        <v/>
      </c>
      <c r="AJ15" s="62" t="str">
        <f>IF(AND('Mapa de Riesgos'!$Y$73="Muy Alta",'Mapa de Riesgos'!$AA$73="Catastrófico"),CONCATENATE("R10C",'Mapa de Riesgos'!$O$73),"")</f>
        <v/>
      </c>
      <c r="AK15" s="62" t="str">
        <f>IF(AND('Mapa de Riesgos'!$Y$74="Muy Alta",'Mapa de Riesgos'!$AA$74="Catastrófico"),CONCATENATE("R10C",'Mapa de Riesgos'!$O$74),"")</f>
        <v/>
      </c>
      <c r="AL15" s="62" t="str">
        <f>IF(AND('Mapa de Riesgos'!$Y$75="Muy Alta",'Mapa de Riesgos'!$AA$75="Catastrófico"),CONCATENATE("R10C",'Mapa de Riesgos'!$O$75),"")</f>
        <v/>
      </c>
      <c r="AM15" s="63" t="str">
        <f>IF(AND('Mapa de Riesgos'!$Y$76="Muy Alta",'Mapa de Riesgos'!$AA$76="Catastrófico"),CONCATENATE("R10C",'Mapa de Riesgos'!$O$76),"")</f>
        <v/>
      </c>
      <c r="AN15" s="83"/>
      <c r="AO15" s="581"/>
      <c r="AP15" s="582"/>
      <c r="AQ15" s="582"/>
      <c r="AR15" s="582"/>
      <c r="AS15" s="582"/>
      <c r="AT15" s="5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517"/>
      <c r="C16" s="517"/>
      <c r="D16" s="518"/>
      <c r="E16" s="555" t="s">
        <v>213</v>
      </c>
      <c r="F16" s="556"/>
      <c r="G16" s="556"/>
      <c r="H16" s="556"/>
      <c r="I16" s="556"/>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65" t="s">
        <v>214</v>
      </c>
      <c r="AP16" s="566"/>
      <c r="AQ16" s="566"/>
      <c r="AR16" s="566"/>
      <c r="AS16" s="566"/>
      <c r="AT16" s="56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517"/>
      <c r="C17" s="517"/>
      <c r="D17" s="518"/>
      <c r="E17" s="574"/>
      <c r="F17" s="559"/>
      <c r="G17" s="559"/>
      <c r="H17" s="559"/>
      <c r="I17" s="559"/>
      <c r="J17" s="67" t="str">
        <f>IF(AND('Mapa de Riesgos'!$Y$20="Alta",'Mapa de Riesgos'!$AA$20="Leve"),CONCATENATE("R2C",'Mapa de Riesgos'!$O$20),"")</f>
        <v/>
      </c>
      <c r="K17" s="68" t="str">
        <f>IF(AND('Mapa de Riesgos'!$Y$21="Alta",'Mapa de Riesgos'!$AA$21="Leve"),CONCATENATE("R2C",'Mapa de Riesgos'!$O$21),"")</f>
        <v/>
      </c>
      <c r="L17" s="68" t="str">
        <f>IF(AND('Mapa de Riesgos'!$Y$22="Alta",'Mapa de Riesgos'!$AA$22="Leve"),CONCATENATE("R2C",'Mapa de Riesgos'!$O$22),"")</f>
        <v/>
      </c>
      <c r="M17" s="68" t="str">
        <f>IF(AND('Mapa de Riesgos'!$Y$23="Alta",'Mapa de Riesgos'!$AA$23="Leve"),CONCATENATE("R2C",'Mapa de Riesgos'!$O$23),"")</f>
        <v/>
      </c>
      <c r="N17" s="68" t="str">
        <f>IF(AND('Mapa de Riesgos'!$Y$24="Alta",'Mapa de Riesgos'!$AA$24="Leve"),CONCATENATE("R2C",'Mapa de Riesgos'!$O$24),"")</f>
        <v/>
      </c>
      <c r="O17" s="69" t="str">
        <f>IF(AND('Mapa de Riesgos'!$Y$25="Alta",'Mapa de Riesgos'!$AA$25="Leve"),CONCATENATE("R2C",'Mapa de Riesgos'!$O$25),"")</f>
        <v/>
      </c>
      <c r="P17" s="67" t="str">
        <f>IF(AND('Mapa de Riesgos'!$Y$20="Alta",'Mapa de Riesgos'!$AA$20="Menor"),CONCATENATE("R2C",'Mapa de Riesgos'!$O$20),"")</f>
        <v/>
      </c>
      <c r="Q17" s="68" t="str">
        <f>IF(AND('Mapa de Riesgos'!$Y$21="Alta",'Mapa de Riesgos'!$AA$21="Menor"),CONCATENATE("R2C",'Mapa de Riesgos'!$O$21),"")</f>
        <v/>
      </c>
      <c r="R17" s="68" t="str">
        <f>IF(AND('Mapa de Riesgos'!$Y$22="Alta",'Mapa de Riesgos'!$AA$22="Menor"),CONCATENATE("R2C",'Mapa de Riesgos'!$O$22),"")</f>
        <v/>
      </c>
      <c r="S17" s="68" t="str">
        <f>IF(AND('Mapa de Riesgos'!$Y$23="Alta",'Mapa de Riesgos'!$AA$23="Menor"),CONCATENATE("R2C",'Mapa de Riesgos'!$O$23),"")</f>
        <v/>
      </c>
      <c r="T17" s="68" t="str">
        <f>IF(AND('Mapa de Riesgos'!$Y$24="Alta",'Mapa de Riesgos'!$AA$24="Menor"),CONCATENATE("R2C",'Mapa de Riesgos'!$O$24),"")</f>
        <v/>
      </c>
      <c r="U17" s="69"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3"/>
      <c r="AO17" s="568"/>
      <c r="AP17" s="569"/>
      <c r="AQ17" s="569"/>
      <c r="AR17" s="569"/>
      <c r="AS17" s="569"/>
      <c r="AT17" s="57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517"/>
      <c r="C18" s="517"/>
      <c r="D18" s="518"/>
      <c r="E18" s="558"/>
      <c r="F18" s="559"/>
      <c r="G18" s="559"/>
      <c r="H18" s="559"/>
      <c r="I18" s="559"/>
      <c r="J18" s="67" t="str">
        <f>IF(AND('Mapa de Riesgos'!$Y$26="Alta",'Mapa de Riesgos'!$AA$26="Leve"),CONCATENATE("R3C",'Mapa de Riesgos'!$O$26),"")</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Riesgos'!$Y$26="Alta",'Mapa de Riesgos'!$AA$26="Menor"),CONCATENATE("R3C",'Mapa de Riesgos'!$O$26),"")</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68"/>
      <c r="AP18" s="569"/>
      <c r="AQ18" s="569"/>
      <c r="AR18" s="569"/>
      <c r="AS18" s="569"/>
      <c r="AT18" s="57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517"/>
      <c r="C19" s="517"/>
      <c r="D19" s="518"/>
      <c r="E19" s="558"/>
      <c r="F19" s="559"/>
      <c r="G19" s="559"/>
      <c r="H19" s="559"/>
      <c r="I19" s="559"/>
      <c r="J19" s="67" t="str">
        <f>IF(AND('Mapa de Riesgos'!$Y$32="Alta",'Mapa de Riesgos'!$AA$32="Leve"),CONCATENATE("R4C",'Mapa de Riesgos'!$O$32),"")</f>
        <v/>
      </c>
      <c r="K19" s="68" t="str">
        <f>IF(AND('Mapa de Riesgos'!$Y$35="Alta",'Mapa de Riesgos'!$AA$35="Leve"),CONCATENATE("R4C",'Mapa de Riesgos'!$O$35),"")</f>
        <v/>
      </c>
      <c r="L19" s="68" t="str">
        <f>IF(AND('Mapa de Riesgos'!$Y$36="Alta",'Mapa de Riesgos'!$AA$36="Leve"),CONCATENATE("R4C",'Mapa de Riesgos'!$O$36),"")</f>
        <v/>
      </c>
      <c r="M19" s="68" t="str">
        <f>IF(AND('Mapa de Riesgos'!$Y$37="Alta",'Mapa de Riesgos'!$AA$37="Leve"),CONCATENATE("R4C",'Mapa de Riesgos'!$O$37),"")</f>
        <v/>
      </c>
      <c r="N19" s="68" t="str">
        <f>IF(AND('Mapa de Riesgos'!$Y$38="Alta",'Mapa de Riesgos'!$AA$38="Leve"),CONCATENATE("R4C",'Mapa de Riesgos'!$O$38),"")</f>
        <v/>
      </c>
      <c r="O19" s="69" t="str">
        <f>IF(AND('Mapa de Riesgos'!$Y$39="Alta",'Mapa de Riesgos'!$AA$39="Leve"),CONCATENATE("R4C",'Mapa de Riesgos'!$O$39),"")</f>
        <v/>
      </c>
      <c r="P19" s="67" t="str">
        <f>IF(AND('Mapa de Riesgos'!$Y$32="Alta",'Mapa de Riesgos'!$AA$32="Menor"),CONCATENATE("R4C",'Mapa de Riesgos'!$O$32),"")</f>
        <v/>
      </c>
      <c r="Q19" s="68" t="str">
        <f>IF(AND('Mapa de Riesgos'!$Y$35="Alta",'Mapa de Riesgos'!$AA$35="Menor"),CONCATENATE("R4C",'Mapa de Riesgos'!$O$35),"")</f>
        <v/>
      </c>
      <c r="R19" s="68" t="str">
        <f>IF(AND('Mapa de Riesgos'!$Y$36="Alta",'Mapa de Riesgos'!$AA$36="Menor"),CONCATENATE("R4C",'Mapa de Riesgos'!$O$36),"")</f>
        <v/>
      </c>
      <c r="S19" s="68" t="str">
        <f>IF(AND('Mapa de Riesgos'!$Y$37="Alta",'Mapa de Riesgos'!$AA$37="Menor"),CONCATENATE("R4C",'Mapa de Riesgos'!$O$37),"")</f>
        <v/>
      </c>
      <c r="T19" s="68" t="str">
        <f>IF(AND('Mapa de Riesgos'!$Y$38="Alta",'Mapa de Riesgos'!$AA$38="Menor"),CONCATENATE("R4C",'Mapa de Riesgos'!$O$38),"")</f>
        <v/>
      </c>
      <c r="U19" s="69" t="str">
        <f>IF(AND('Mapa de Riesgos'!$Y$39="Alta",'Mapa de Riesgos'!$AA$39="Menor"),CONCATENATE("R4C",'Mapa de Riesgos'!$O$39),"")</f>
        <v/>
      </c>
      <c r="V19" s="52" t="str">
        <f>IF(AND('Mapa de Riesgos'!$Y$32="Alta",'Mapa de Riesgos'!$AA$32="Moderado"),CONCATENATE("R4C",'Mapa de Riesgos'!$O$32),"")</f>
        <v/>
      </c>
      <c r="W19" s="53" t="str">
        <f>IF(AND('Mapa de Riesgos'!$Y$35="Alta",'Mapa de Riesgos'!$AA$35="Moderado"),CONCATENATE("R4C",'Mapa de Riesgos'!$O$35),"")</f>
        <v/>
      </c>
      <c r="X19" s="53" t="str">
        <f>IF(AND('Mapa de Riesgos'!$Y$36="Alta",'Mapa de Riesgos'!$AA$36="Moderado"),CONCATENATE("R4C",'Mapa de Riesgos'!$O$36),"")</f>
        <v/>
      </c>
      <c r="Y19" s="53" t="str">
        <f>IF(AND('Mapa de Riesgos'!$Y$37="Alta",'Mapa de Riesgos'!$AA$37="Moderado"),CONCATENATE("R4C",'Mapa de Riesgos'!$O$37),"")</f>
        <v/>
      </c>
      <c r="Z19" s="53" t="str">
        <f>IF(AND('Mapa de Riesgos'!$Y$38="Alta",'Mapa de Riesgos'!$AA$38="Moderado"),CONCATENATE("R4C",'Mapa de Riesgos'!$O$38),"")</f>
        <v/>
      </c>
      <c r="AA19" s="54" t="str">
        <f>IF(AND('Mapa de Riesgos'!$Y$39="Alta",'Mapa de Riesgos'!$AA$39="Moderado"),CONCATENATE("R4C",'Mapa de Riesgos'!$O$39),"")</f>
        <v/>
      </c>
      <c r="AB19" s="52" t="str">
        <f>IF(AND('Mapa de Riesgos'!$Y$32="Alta",'Mapa de Riesgos'!$AA$32="Mayor"),CONCATENATE("R4C",'Mapa de Riesgos'!$O$32),"")</f>
        <v/>
      </c>
      <c r="AC19" s="53" t="str">
        <f>IF(AND('Mapa de Riesgos'!$Y$35="Alta",'Mapa de Riesgos'!$AA$35="Mayor"),CONCATENATE("R4C",'Mapa de Riesgos'!$O$35),"")</f>
        <v/>
      </c>
      <c r="AD19" s="53" t="str">
        <f>IF(AND('Mapa de Riesgos'!$Y$36="Alta",'Mapa de Riesgos'!$AA$36="Mayor"),CONCATENATE("R4C",'Mapa de Riesgos'!$O$36),"")</f>
        <v/>
      </c>
      <c r="AE19" s="53" t="str">
        <f>IF(AND('Mapa de Riesgos'!$Y$37="Alta",'Mapa de Riesgos'!$AA$37="Mayor"),CONCATENATE("R4C",'Mapa de Riesgos'!$O$37),"")</f>
        <v/>
      </c>
      <c r="AF19" s="53" t="str">
        <f>IF(AND('Mapa de Riesgos'!$Y$38="Alta",'Mapa de Riesgos'!$AA$38="Mayor"),CONCATENATE("R4C",'Mapa de Riesgos'!$O$38),"")</f>
        <v/>
      </c>
      <c r="AG19" s="54" t="str">
        <f>IF(AND('Mapa de Riesgos'!$Y$39="Alta",'Mapa de Riesgos'!$AA$39="Mayor"),CONCATENATE("R4C",'Mapa de Riesgos'!$O$39),"")</f>
        <v/>
      </c>
      <c r="AH19" s="55" t="str">
        <f>IF(AND('Mapa de Riesgos'!$Y$32="Alta",'Mapa de Riesgos'!$AA$32="Catastrófico"),CONCATENATE("R4C",'Mapa de Riesgos'!$O$32),"")</f>
        <v/>
      </c>
      <c r="AI19" s="56" t="str">
        <f>IF(AND('Mapa de Riesgos'!$Y$35="Alta",'Mapa de Riesgos'!$AA$35="Catastrófico"),CONCATENATE("R4C",'Mapa de Riesgos'!$O$35),"")</f>
        <v/>
      </c>
      <c r="AJ19" s="56" t="str">
        <f>IF(AND('Mapa de Riesgos'!$Y$36="Alta",'Mapa de Riesgos'!$AA$36="Catastrófico"),CONCATENATE("R4C",'Mapa de Riesgos'!$O$36),"")</f>
        <v/>
      </c>
      <c r="AK19" s="56" t="str">
        <f>IF(AND('Mapa de Riesgos'!$Y$37="Alta",'Mapa de Riesgos'!$AA$37="Catastrófico"),CONCATENATE("R4C",'Mapa de Riesgos'!$O$37),"")</f>
        <v/>
      </c>
      <c r="AL19" s="56" t="str">
        <f>IF(AND('Mapa de Riesgos'!$Y$38="Alta",'Mapa de Riesgos'!$AA$38="Catastrófico"),CONCATENATE("R4C",'Mapa de Riesgos'!$O$38),"")</f>
        <v/>
      </c>
      <c r="AM19" s="57" t="str">
        <f>IF(AND('Mapa de Riesgos'!$Y$39="Alta",'Mapa de Riesgos'!$AA$39="Catastrófico"),CONCATENATE("R4C",'Mapa de Riesgos'!$O$39),"")</f>
        <v/>
      </c>
      <c r="AN19" s="83"/>
      <c r="AO19" s="568"/>
      <c r="AP19" s="569"/>
      <c r="AQ19" s="569"/>
      <c r="AR19" s="569"/>
      <c r="AS19" s="569"/>
      <c r="AT19" s="57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517"/>
      <c r="C20" s="517"/>
      <c r="D20" s="518"/>
      <c r="E20" s="558"/>
      <c r="F20" s="559"/>
      <c r="G20" s="559"/>
      <c r="H20" s="559"/>
      <c r="I20" s="559"/>
      <c r="J20" s="67" t="str">
        <f>IF(AND('Mapa de Riesgos'!$Y$40="Alta",'Mapa de Riesgos'!$AA$40="Leve"),CONCATENATE("R5C",'Mapa de Riesgos'!$O$40),"")</f>
        <v/>
      </c>
      <c r="K20" s="68" t="str">
        <f>IF(AND('Mapa de Riesgos'!$Y$41="Alta",'Mapa de Riesgos'!$AA$41="Leve"),CONCATENATE("R5C",'Mapa de Riesgos'!$O$41),"")</f>
        <v/>
      </c>
      <c r="L20" s="68" t="str">
        <f>IF(AND('Mapa de Riesgos'!$Y$43="Alta",'Mapa de Riesgos'!$AA$43="Leve"),CONCATENATE("R5C",'Mapa de Riesgos'!$O$43),"")</f>
        <v/>
      </c>
      <c r="M20" s="68" t="str">
        <f>IF(AND('Mapa de Riesgos'!$Y$44="Alta",'Mapa de Riesgos'!$AA$44="Leve"),CONCATENATE("R5C",'Mapa de Riesgos'!$O$44),"")</f>
        <v/>
      </c>
      <c r="N20" s="68" t="str">
        <f>IF(AND('Mapa de Riesgos'!$Y$45="Alta",'Mapa de Riesgos'!$AA$45="Leve"),CONCATENATE("R5C",'Mapa de Riesgos'!$O$45),"")</f>
        <v/>
      </c>
      <c r="O20" s="69" t="str">
        <f>IF(AND('Mapa de Riesgos'!$Y$46="Alta",'Mapa de Riesgos'!$AA$46="Leve"),CONCATENATE("R5C",'Mapa de Riesgos'!$O$46),"")</f>
        <v/>
      </c>
      <c r="P20" s="67" t="str">
        <f>IF(AND('Mapa de Riesgos'!$Y$40="Alta",'Mapa de Riesgos'!$AA$40="Menor"),CONCATENATE("R5C",'Mapa de Riesgos'!$O$40),"")</f>
        <v/>
      </c>
      <c r="Q20" s="68" t="str">
        <f>IF(AND('Mapa de Riesgos'!$Y$41="Alta",'Mapa de Riesgos'!$AA$41="Menor"),CONCATENATE("R5C",'Mapa de Riesgos'!$O$41),"")</f>
        <v/>
      </c>
      <c r="R20" s="68" t="str">
        <f>IF(AND('Mapa de Riesgos'!$Y$43="Alta",'Mapa de Riesgos'!$AA$43="Menor"),CONCATENATE("R5C",'Mapa de Riesgos'!$O$43),"")</f>
        <v/>
      </c>
      <c r="S20" s="68" t="str">
        <f>IF(AND('Mapa de Riesgos'!$Y$44="Alta",'Mapa de Riesgos'!$AA$44="Menor"),CONCATENATE("R5C",'Mapa de Riesgos'!$O$44),"")</f>
        <v/>
      </c>
      <c r="T20" s="68" t="str">
        <f>IF(AND('Mapa de Riesgos'!$Y$45="Alta",'Mapa de Riesgos'!$AA$45="Menor"),CONCATENATE("R5C",'Mapa de Riesgos'!$O$45),"")</f>
        <v/>
      </c>
      <c r="U20" s="69" t="str">
        <f>IF(AND('Mapa de Riesgos'!$Y$46="Alta",'Mapa de Riesgos'!$AA$46="Menor"),CONCATENATE("R5C",'Mapa de Riesgos'!$O$46),"")</f>
        <v/>
      </c>
      <c r="V20" s="52" t="str">
        <f>IF(AND('Mapa de Riesgos'!$Y$40="Alta",'Mapa de Riesgos'!$AA$40="Moderado"),CONCATENATE("R5C",'Mapa de Riesgos'!$O$40),"")</f>
        <v/>
      </c>
      <c r="W20" s="53" t="str">
        <f>IF(AND('Mapa de Riesgos'!$Y$41="Alta",'Mapa de Riesgos'!$AA$41="Moderado"),CONCATENATE("R5C",'Mapa de Riesgos'!$O$41),"")</f>
        <v/>
      </c>
      <c r="X20" s="53" t="str">
        <f>IF(AND('Mapa de Riesgos'!$Y$43="Alta",'Mapa de Riesgos'!$AA$43="Moderado"),CONCATENATE("R5C",'Mapa de Riesgos'!$O$43),"")</f>
        <v/>
      </c>
      <c r="Y20" s="53" t="str">
        <f>IF(AND('Mapa de Riesgos'!$Y$44="Alta",'Mapa de Riesgos'!$AA$44="Moderado"),CONCATENATE("R5C",'Mapa de Riesgos'!$O$44),"")</f>
        <v/>
      </c>
      <c r="Z20" s="53" t="str">
        <f>IF(AND('Mapa de Riesgos'!$Y$45="Alta",'Mapa de Riesgos'!$AA$45="Moderado"),CONCATENATE("R5C",'Mapa de Riesgos'!$O$45),"")</f>
        <v/>
      </c>
      <c r="AA20" s="54" t="str">
        <f>IF(AND('Mapa de Riesgos'!$Y$46="Alta",'Mapa de Riesgos'!$AA$46="Moderado"),CONCATENATE("R5C",'Mapa de Riesgos'!$O$46),"")</f>
        <v/>
      </c>
      <c r="AB20" s="52" t="str">
        <f>IF(AND('Mapa de Riesgos'!$Y$40="Alta",'Mapa de Riesgos'!$AA$40="Mayor"),CONCATENATE("R5C",'Mapa de Riesgos'!$O$40),"")</f>
        <v/>
      </c>
      <c r="AC20" s="53" t="str">
        <f>IF(AND('Mapa de Riesgos'!$Y$41="Alta",'Mapa de Riesgos'!$AA$41="Mayor"),CONCATENATE("R5C",'Mapa de Riesgos'!$O$41),"")</f>
        <v/>
      </c>
      <c r="AD20" s="53" t="str">
        <f>IF(AND('Mapa de Riesgos'!$Y$43="Alta",'Mapa de Riesgos'!$AA$43="Mayor"),CONCATENATE("R5C",'Mapa de Riesgos'!$O$43),"")</f>
        <v/>
      </c>
      <c r="AE20" s="53" t="str">
        <f>IF(AND('Mapa de Riesgos'!$Y$44="Alta",'Mapa de Riesgos'!$AA$44="Mayor"),CONCATENATE("R5C",'Mapa de Riesgos'!$O$44),"")</f>
        <v/>
      </c>
      <c r="AF20" s="53" t="str">
        <f>IF(AND('Mapa de Riesgos'!$Y$45="Alta",'Mapa de Riesgos'!$AA$45="Mayor"),CONCATENATE("R5C",'Mapa de Riesgos'!$O$45),"")</f>
        <v/>
      </c>
      <c r="AG20" s="54" t="str">
        <f>IF(AND('Mapa de Riesgos'!$Y$46="Alta",'Mapa de Riesgos'!$AA$46="Mayor"),CONCATENATE("R5C",'Mapa de Riesgos'!$O$46),"")</f>
        <v/>
      </c>
      <c r="AH20" s="55" t="str">
        <f>IF(AND('Mapa de Riesgos'!$Y$40="Alta",'Mapa de Riesgos'!$AA$40="Catastrófico"),CONCATENATE("R5C",'Mapa de Riesgos'!$O$40),"")</f>
        <v/>
      </c>
      <c r="AI20" s="56" t="str">
        <f>IF(AND('Mapa de Riesgos'!$Y$41="Alta",'Mapa de Riesgos'!$AA$41="Catastrófico"),CONCATENATE("R5C",'Mapa de Riesgos'!$O$41),"")</f>
        <v/>
      </c>
      <c r="AJ20" s="56" t="str">
        <f>IF(AND('Mapa de Riesgos'!$Y$43="Alta",'Mapa de Riesgos'!$AA$43="Catastrófico"),CONCATENATE("R5C",'Mapa de Riesgos'!$O$43),"")</f>
        <v/>
      </c>
      <c r="AK20" s="56" t="str">
        <f>IF(AND('Mapa de Riesgos'!$Y$44="Alta",'Mapa de Riesgos'!$AA$44="Catastrófico"),CONCATENATE("R5C",'Mapa de Riesgos'!$O$44),"")</f>
        <v/>
      </c>
      <c r="AL20" s="56" t="str">
        <f>IF(AND('Mapa de Riesgos'!$Y$45="Alta",'Mapa de Riesgos'!$AA$45="Catastrófico"),CONCATENATE("R5C",'Mapa de Riesgos'!$O$45),"")</f>
        <v/>
      </c>
      <c r="AM20" s="57" t="str">
        <f>IF(AND('Mapa de Riesgos'!$Y$46="Alta",'Mapa de Riesgos'!$AA$46="Catastrófico"),CONCATENATE("R5C",'Mapa de Riesgos'!$O$46),"")</f>
        <v/>
      </c>
      <c r="AN20" s="83"/>
      <c r="AO20" s="568"/>
      <c r="AP20" s="569"/>
      <c r="AQ20" s="569"/>
      <c r="AR20" s="569"/>
      <c r="AS20" s="569"/>
      <c r="AT20" s="57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517"/>
      <c r="C21" s="517"/>
      <c r="D21" s="518"/>
      <c r="E21" s="558"/>
      <c r="F21" s="559"/>
      <c r="G21" s="559"/>
      <c r="H21" s="559"/>
      <c r="I21" s="559"/>
      <c r="J21" s="67" t="str">
        <f>IF(AND('Mapa de Riesgos'!$Y$47="Alta",'Mapa de Riesgos'!$AA$47="Leve"),CONCATENATE("R6C",'Mapa de Riesgos'!$O$47),"")</f>
        <v/>
      </c>
      <c r="K21" s="68" t="str">
        <f>IF(AND('Mapa de Riesgos'!$Y$48="Alta",'Mapa de Riesgos'!$AA$48="Leve"),CONCATENATE("R6C",'Mapa de Riesgos'!$O$48),"")</f>
        <v/>
      </c>
      <c r="L21" s="68" t="str">
        <f>IF(AND('Mapa de Riesgos'!$Y$49="Alta",'Mapa de Riesgos'!$AA$49="Leve"),CONCATENATE("R6C",'Mapa de Riesgos'!$O$49),"")</f>
        <v/>
      </c>
      <c r="M21" s="68" t="str">
        <f>IF(AND('Mapa de Riesgos'!$Y$50="Alta",'Mapa de Riesgos'!$AA$50="Leve"),CONCATENATE("R6C",'Mapa de Riesgos'!$O$50),"")</f>
        <v/>
      </c>
      <c r="N21" s="68" t="str">
        <f>IF(AND('Mapa de Riesgos'!$Y$51="Alta",'Mapa de Riesgos'!$AA$51="Leve"),CONCATENATE("R6C",'Mapa de Riesgos'!$O$51),"")</f>
        <v/>
      </c>
      <c r="O21" s="69" t="str">
        <f>IF(AND('Mapa de Riesgos'!$Y$52="Alta",'Mapa de Riesgos'!$AA$52="Leve"),CONCATENATE("R6C",'Mapa de Riesgos'!$O$52),"")</f>
        <v/>
      </c>
      <c r="P21" s="67" t="str">
        <f>IF(AND('Mapa de Riesgos'!$Y$47="Alta",'Mapa de Riesgos'!$AA$47="Menor"),CONCATENATE("R6C",'Mapa de Riesgos'!$O$47),"")</f>
        <v/>
      </c>
      <c r="Q21" s="68" t="str">
        <f>IF(AND('Mapa de Riesgos'!$Y$48="Alta",'Mapa de Riesgos'!$AA$48="Menor"),CONCATENATE("R6C",'Mapa de Riesgos'!$O$48),"")</f>
        <v/>
      </c>
      <c r="R21" s="68" t="str">
        <f>IF(AND('Mapa de Riesgos'!$Y$49="Alta",'Mapa de Riesgos'!$AA$49="Menor"),CONCATENATE("R6C",'Mapa de Riesgos'!$O$49),"")</f>
        <v/>
      </c>
      <c r="S21" s="68" t="str">
        <f>IF(AND('Mapa de Riesgos'!$Y$50="Alta",'Mapa de Riesgos'!$AA$50="Menor"),CONCATENATE("R6C",'Mapa de Riesgos'!$O$50),"")</f>
        <v/>
      </c>
      <c r="T21" s="68" t="str">
        <f>IF(AND('Mapa de Riesgos'!$Y$51="Alta",'Mapa de Riesgos'!$AA$51="Menor"),CONCATENATE("R6C",'Mapa de Riesgos'!$O$51),"")</f>
        <v/>
      </c>
      <c r="U21" s="69" t="str">
        <f>IF(AND('Mapa de Riesgos'!$Y$52="Alta",'Mapa de Riesgos'!$AA$52="Menor"),CONCATENATE("R6C",'Mapa de Riesgos'!$O$52),"")</f>
        <v/>
      </c>
      <c r="V21" s="52" t="str">
        <f>IF(AND('Mapa de Riesgos'!$Y$47="Alta",'Mapa de Riesgos'!$AA$47="Moderado"),CONCATENATE("R6C",'Mapa de Riesgos'!$O$47),"")</f>
        <v/>
      </c>
      <c r="W21" s="53" t="str">
        <f>IF(AND('Mapa de Riesgos'!$Y$48="Alta",'Mapa de Riesgos'!$AA$48="Moderado"),CONCATENATE("R6C",'Mapa de Riesgos'!$O$48),"")</f>
        <v/>
      </c>
      <c r="X21" s="53" t="str">
        <f>IF(AND('Mapa de Riesgos'!$Y$49="Alta",'Mapa de Riesgos'!$AA$49="Moderado"),CONCATENATE("R6C",'Mapa de Riesgos'!$O$49),"")</f>
        <v/>
      </c>
      <c r="Y21" s="53" t="str">
        <f>IF(AND('Mapa de Riesgos'!$Y$50="Alta",'Mapa de Riesgos'!$AA$50="Moderado"),CONCATENATE("R6C",'Mapa de Riesgos'!$O$50),"")</f>
        <v/>
      </c>
      <c r="Z21" s="53" t="str">
        <f>IF(AND('Mapa de Riesgos'!$Y$51="Alta",'Mapa de Riesgos'!$AA$51="Moderado"),CONCATENATE("R6C",'Mapa de Riesgos'!$O$51),"")</f>
        <v/>
      </c>
      <c r="AA21" s="54" t="str">
        <f>IF(AND('Mapa de Riesgos'!$Y$52="Alta",'Mapa de Riesgos'!$AA$52="Moderado"),CONCATENATE("R6C",'Mapa de Riesgos'!$O$52),"")</f>
        <v/>
      </c>
      <c r="AB21" s="52" t="str">
        <f>IF(AND('Mapa de Riesgos'!$Y$47="Alta",'Mapa de Riesgos'!$AA$47="Mayor"),CONCATENATE("R6C",'Mapa de Riesgos'!$O$47),"")</f>
        <v/>
      </c>
      <c r="AC21" s="53" t="str">
        <f>IF(AND('Mapa de Riesgos'!$Y$48="Alta",'Mapa de Riesgos'!$AA$48="Mayor"),CONCATENATE("R6C",'Mapa de Riesgos'!$O$48),"")</f>
        <v/>
      </c>
      <c r="AD21" s="53" t="str">
        <f>IF(AND('Mapa de Riesgos'!$Y$49="Alta",'Mapa de Riesgos'!$AA$49="Mayor"),CONCATENATE("R6C",'Mapa de Riesgos'!$O$49),"")</f>
        <v/>
      </c>
      <c r="AE21" s="53" t="str">
        <f>IF(AND('Mapa de Riesgos'!$Y$50="Alta",'Mapa de Riesgos'!$AA$50="Mayor"),CONCATENATE("R6C",'Mapa de Riesgos'!$O$50),"")</f>
        <v/>
      </c>
      <c r="AF21" s="53" t="str">
        <f>IF(AND('Mapa de Riesgos'!$Y$51="Alta",'Mapa de Riesgos'!$AA$51="Mayor"),CONCATENATE("R6C",'Mapa de Riesgos'!$O$51),"")</f>
        <v/>
      </c>
      <c r="AG21" s="54" t="str">
        <f>IF(AND('Mapa de Riesgos'!$Y$52="Alta",'Mapa de Riesgos'!$AA$52="Mayor"),CONCATENATE("R6C",'Mapa de Riesgos'!$O$52),"")</f>
        <v/>
      </c>
      <c r="AH21" s="55" t="str">
        <f>IF(AND('Mapa de Riesgos'!$Y$47="Alta",'Mapa de Riesgos'!$AA$47="Catastrófico"),CONCATENATE("R6C",'Mapa de Riesgos'!$O$47),"")</f>
        <v/>
      </c>
      <c r="AI21" s="56" t="str">
        <f>IF(AND('Mapa de Riesgos'!$Y$48="Alta",'Mapa de Riesgos'!$AA$48="Catastrófico"),CONCATENATE("R6C",'Mapa de Riesgos'!$O$48),"")</f>
        <v/>
      </c>
      <c r="AJ21" s="56" t="str">
        <f>IF(AND('Mapa de Riesgos'!$Y$49="Alta",'Mapa de Riesgos'!$AA$49="Catastrófico"),CONCATENATE("R6C",'Mapa de Riesgos'!$O$49),"")</f>
        <v/>
      </c>
      <c r="AK21" s="56" t="str">
        <f>IF(AND('Mapa de Riesgos'!$Y$50="Alta",'Mapa de Riesgos'!$AA$50="Catastrófico"),CONCATENATE("R6C",'Mapa de Riesgos'!$O$50),"")</f>
        <v/>
      </c>
      <c r="AL21" s="56" t="str">
        <f>IF(AND('Mapa de Riesgos'!$Y$51="Alta",'Mapa de Riesgos'!$AA$51="Catastrófico"),CONCATENATE("R6C",'Mapa de Riesgos'!$O$51),"")</f>
        <v/>
      </c>
      <c r="AM21" s="57" t="str">
        <f>IF(AND('Mapa de Riesgos'!$Y$52="Alta",'Mapa de Riesgos'!$AA$52="Catastrófico"),CONCATENATE("R6C",'Mapa de Riesgos'!$O$52),"")</f>
        <v/>
      </c>
      <c r="AN21" s="83"/>
      <c r="AO21" s="568"/>
      <c r="AP21" s="569"/>
      <c r="AQ21" s="569"/>
      <c r="AR21" s="569"/>
      <c r="AS21" s="569"/>
      <c r="AT21" s="57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517"/>
      <c r="C22" s="517"/>
      <c r="D22" s="518"/>
      <c r="E22" s="558"/>
      <c r="F22" s="559"/>
      <c r="G22" s="559"/>
      <c r="H22" s="559"/>
      <c r="I22" s="559"/>
      <c r="J22" s="67" t="str">
        <f>IF(AND('Mapa de Riesgos'!$Y$53="Alta",'Mapa de Riesgos'!$AA$53="Leve"),CONCATENATE("R7C",'Mapa de Riesgos'!$O$53),"")</f>
        <v/>
      </c>
      <c r="K22" s="68" t="str">
        <f>IF(AND('Mapa de Riesgos'!$Y$54="Alta",'Mapa de Riesgos'!$AA$54="Leve"),CONCATENATE("R7C",'Mapa de Riesgos'!$O$54),"")</f>
        <v/>
      </c>
      <c r="L22" s="68" t="str">
        <f>IF(AND('Mapa de Riesgos'!$Y$55="Alta",'Mapa de Riesgos'!$AA$55="Leve"),CONCATENATE("R7C",'Mapa de Riesgos'!$O$55),"")</f>
        <v/>
      </c>
      <c r="M22" s="68" t="str">
        <f>IF(AND('Mapa de Riesgos'!$Y$56="Alta",'Mapa de Riesgos'!$AA$56="Leve"),CONCATENATE("R7C",'Mapa de Riesgos'!$O$56),"")</f>
        <v/>
      </c>
      <c r="N22" s="68" t="str">
        <f>IF(AND('Mapa de Riesgos'!$Y$57="Alta",'Mapa de Riesgos'!$AA$57="Leve"),CONCATENATE("R7C",'Mapa de Riesgos'!$O$57),"")</f>
        <v/>
      </c>
      <c r="O22" s="69" t="str">
        <f>IF(AND('Mapa de Riesgos'!$Y$58="Alta",'Mapa de Riesgos'!$AA$58="Leve"),CONCATENATE("R7C",'Mapa de Riesgos'!$O$58),"")</f>
        <v/>
      </c>
      <c r="P22" s="67" t="str">
        <f>IF(AND('Mapa de Riesgos'!$Y$53="Alta",'Mapa de Riesgos'!$AA$53="Menor"),CONCATENATE("R7C",'Mapa de Riesgos'!$O$53),"")</f>
        <v/>
      </c>
      <c r="Q22" s="68" t="str">
        <f>IF(AND('Mapa de Riesgos'!$Y$54="Alta",'Mapa de Riesgos'!$AA$54="Menor"),CONCATENATE("R7C",'Mapa de Riesgos'!$O$54),"")</f>
        <v/>
      </c>
      <c r="R22" s="68" t="str">
        <f>IF(AND('Mapa de Riesgos'!$Y$55="Alta",'Mapa de Riesgos'!$AA$55="Menor"),CONCATENATE("R7C",'Mapa de Riesgos'!$O$55),"")</f>
        <v/>
      </c>
      <c r="S22" s="68" t="str">
        <f>IF(AND('Mapa de Riesgos'!$Y$56="Alta",'Mapa de Riesgos'!$AA$56="Menor"),CONCATENATE("R7C",'Mapa de Riesgos'!$O$56),"")</f>
        <v/>
      </c>
      <c r="T22" s="68" t="str">
        <f>IF(AND('Mapa de Riesgos'!$Y$57="Alta",'Mapa de Riesgos'!$AA$57="Menor"),CONCATENATE("R7C",'Mapa de Riesgos'!$O$57),"")</f>
        <v/>
      </c>
      <c r="U22" s="69" t="str">
        <f>IF(AND('Mapa de Riesgos'!$Y$58="Alta",'Mapa de Riesgos'!$AA$58="Menor"),CONCATENATE("R7C",'Mapa de Riesgos'!$O$58),"")</f>
        <v/>
      </c>
      <c r="V22" s="52" t="str">
        <f>IF(AND('Mapa de Riesgos'!$Y$53="Alta",'Mapa de Riesgos'!$AA$53="Moderado"),CONCATENATE("R7C",'Mapa de Riesgos'!$O$53),"")</f>
        <v/>
      </c>
      <c r="W22" s="53" t="str">
        <f>IF(AND('Mapa de Riesgos'!$Y$54="Alta",'Mapa de Riesgos'!$AA$54="Moderado"),CONCATENATE("R7C",'Mapa de Riesgos'!$O$54),"")</f>
        <v/>
      </c>
      <c r="X22" s="53" t="str">
        <f>IF(AND('Mapa de Riesgos'!$Y$55="Alta",'Mapa de Riesgos'!$AA$55="Moderado"),CONCATENATE("R7C",'Mapa de Riesgos'!$O$55),"")</f>
        <v/>
      </c>
      <c r="Y22" s="53" t="str">
        <f>IF(AND('Mapa de Riesgos'!$Y$56="Alta",'Mapa de Riesgos'!$AA$56="Moderado"),CONCATENATE("R7C",'Mapa de Riesgos'!$O$56),"")</f>
        <v/>
      </c>
      <c r="Z22" s="53" t="str">
        <f>IF(AND('Mapa de Riesgos'!$Y$57="Alta",'Mapa de Riesgos'!$AA$57="Moderado"),CONCATENATE("R7C",'Mapa de Riesgos'!$O$57),"")</f>
        <v/>
      </c>
      <c r="AA22" s="54" t="str">
        <f>IF(AND('Mapa de Riesgos'!$Y$58="Alta",'Mapa de Riesgos'!$AA$58="Moderado"),CONCATENATE("R7C",'Mapa de Riesgos'!$O$58),"")</f>
        <v/>
      </c>
      <c r="AB22" s="52" t="str">
        <f>IF(AND('Mapa de Riesgos'!$Y$53="Alta",'Mapa de Riesgos'!$AA$53="Mayor"),CONCATENATE("R7C",'Mapa de Riesgos'!$O$53),"")</f>
        <v/>
      </c>
      <c r="AC22" s="53" t="str">
        <f>IF(AND('Mapa de Riesgos'!$Y$54="Alta",'Mapa de Riesgos'!$AA$54="Mayor"),CONCATENATE("R7C",'Mapa de Riesgos'!$O$54),"")</f>
        <v/>
      </c>
      <c r="AD22" s="53" t="str">
        <f>IF(AND('Mapa de Riesgos'!$Y$55="Alta",'Mapa de Riesgos'!$AA$55="Mayor"),CONCATENATE("R7C",'Mapa de Riesgos'!$O$55),"")</f>
        <v/>
      </c>
      <c r="AE22" s="53" t="str">
        <f>IF(AND('Mapa de Riesgos'!$Y$56="Alta",'Mapa de Riesgos'!$AA$56="Mayor"),CONCATENATE("R7C",'Mapa de Riesgos'!$O$56),"")</f>
        <v/>
      </c>
      <c r="AF22" s="53" t="str">
        <f>IF(AND('Mapa de Riesgos'!$Y$57="Alta",'Mapa de Riesgos'!$AA$57="Mayor"),CONCATENATE("R7C",'Mapa de Riesgos'!$O$57),"")</f>
        <v/>
      </c>
      <c r="AG22" s="54" t="str">
        <f>IF(AND('Mapa de Riesgos'!$Y$58="Alta",'Mapa de Riesgos'!$AA$58="Mayor"),CONCATENATE("R7C",'Mapa de Riesgos'!$O$58),"")</f>
        <v/>
      </c>
      <c r="AH22" s="55" t="str">
        <f>IF(AND('Mapa de Riesgos'!$Y$53="Alta",'Mapa de Riesgos'!$AA$53="Catastrófico"),CONCATENATE("R7C",'Mapa de Riesgos'!$O$53),"")</f>
        <v/>
      </c>
      <c r="AI22" s="56" t="str">
        <f>IF(AND('Mapa de Riesgos'!$Y$54="Alta",'Mapa de Riesgos'!$AA$54="Catastrófico"),CONCATENATE("R7C",'Mapa de Riesgos'!$O$54),"")</f>
        <v/>
      </c>
      <c r="AJ22" s="56" t="str">
        <f>IF(AND('Mapa de Riesgos'!$Y$55="Alta",'Mapa de Riesgos'!$AA$55="Catastrófico"),CONCATENATE("R7C",'Mapa de Riesgos'!$O$55),"")</f>
        <v/>
      </c>
      <c r="AK22" s="56" t="str">
        <f>IF(AND('Mapa de Riesgos'!$Y$56="Alta",'Mapa de Riesgos'!$AA$56="Catastrófico"),CONCATENATE("R7C",'Mapa de Riesgos'!$O$56),"")</f>
        <v/>
      </c>
      <c r="AL22" s="56" t="str">
        <f>IF(AND('Mapa de Riesgos'!$Y$57="Alta",'Mapa de Riesgos'!$AA$57="Catastrófico"),CONCATENATE("R7C",'Mapa de Riesgos'!$O$57),"")</f>
        <v/>
      </c>
      <c r="AM22" s="57" t="str">
        <f>IF(AND('Mapa de Riesgos'!$Y$58="Alta",'Mapa de Riesgos'!$AA$58="Catastrófico"),CONCATENATE("R7C",'Mapa de Riesgos'!$O$58),"")</f>
        <v/>
      </c>
      <c r="AN22" s="83"/>
      <c r="AO22" s="568"/>
      <c r="AP22" s="569"/>
      <c r="AQ22" s="569"/>
      <c r="AR22" s="569"/>
      <c r="AS22" s="569"/>
      <c r="AT22" s="57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517"/>
      <c r="C23" s="517"/>
      <c r="D23" s="518"/>
      <c r="E23" s="558"/>
      <c r="F23" s="559"/>
      <c r="G23" s="559"/>
      <c r="H23" s="559"/>
      <c r="I23" s="559"/>
      <c r="J23" s="67" t="str">
        <f>IF(AND('Mapa de Riesgos'!$Y$59="Alta",'Mapa de Riesgos'!$AA$59="Leve"),CONCATENATE("R8C",'Mapa de Riesgos'!$O$59),"")</f>
        <v/>
      </c>
      <c r="K23" s="68" t="str">
        <f>IF(AND('Mapa de Riesgos'!$Y$60="Alta",'Mapa de Riesgos'!$AA$60="Leve"),CONCATENATE("R8C",'Mapa de Riesgos'!$O$60),"")</f>
        <v/>
      </c>
      <c r="L23" s="68" t="str">
        <f>IF(AND('Mapa de Riesgos'!$Y$61="Alta",'Mapa de Riesgos'!$AA$61="Leve"),CONCATENATE("R8C",'Mapa de Riesgos'!$O$61),"")</f>
        <v/>
      </c>
      <c r="M23" s="68" t="str">
        <f>IF(AND('Mapa de Riesgos'!$Y$62="Alta",'Mapa de Riesgos'!$AA$62="Leve"),CONCATENATE("R8C",'Mapa de Riesgos'!$O$62),"")</f>
        <v/>
      </c>
      <c r="N23" s="68" t="str">
        <f>IF(AND('Mapa de Riesgos'!$Y$63="Alta",'Mapa de Riesgos'!$AA$63="Leve"),CONCATENATE("R8C",'Mapa de Riesgos'!$O$63),"")</f>
        <v/>
      </c>
      <c r="O23" s="69" t="str">
        <f>IF(AND('Mapa de Riesgos'!$Y$64="Alta",'Mapa de Riesgos'!$AA$64="Leve"),CONCATENATE("R8C",'Mapa de Riesgos'!$O$64),"")</f>
        <v/>
      </c>
      <c r="P23" s="67" t="str">
        <f>IF(AND('Mapa de Riesgos'!$Y$59="Alta",'Mapa de Riesgos'!$AA$59="Menor"),CONCATENATE("R8C",'Mapa de Riesgos'!$O$59),"")</f>
        <v/>
      </c>
      <c r="Q23" s="68" t="str">
        <f>IF(AND('Mapa de Riesgos'!$Y$60="Alta",'Mapa de Riesgos'!$AA$60="Menor"),CONCATENATE("R8C",'Mapa de Riesgos'!$O$60),"")</f>
        <v/>
      </c>
      <c r="R23" s="68" t="str">
        <f>IF(AND('Mapa de Riesgos'!$Y$61="Alta",'Mapa de Riesgos'!$AA$61="Menor"),CONCATENATE("R8C",'Mapa de Riesgos'!$O$61),"")</f>
        <v/>
      </c>
      <c r="S23" s="68" t="str">
        <f>IF(AND('Mapa de Riesgos'!$Y$62="Alta",'Mapa de Riesgos'!$AA$62="Menor"),CONCATENATE("R8C",'Mapa de Riesgos'!$O$62),"")</f>
        <v/>
      </c>
      <c r="T23" s="68" t="str">
        <f>IF(AND('Mapa de Riesgos'!$Y$63="Alta",'Mapa de Riesgos'!$AA$63="Menor"),CONCATENATE("R8C",'Mapa de Riesgos'!$O$63),"")</f>
        <v/>
      </c>
      <c r="U23" s="69" t="str">
        <f>IF(AND('Mapa de Riesgos'!$Y$64="Alta",'Mapa de Riesgos'!$AA$64="Menor"),CONCATENATE("R8C",'Mapa de Riesgos'!$O$64),"")</f>
        <v/>
      </c>
      <c r="V23" s="52" t="str">
        <f>IF(AND('Mapa de Riesgos'!$Y$59="Alta",'Mapa de Riesgos'!$AA$59="Moderado"),CONCATENATE("R8C",'Mapa de Riesgos'!$O$59),"")</f>
        <v/>
      </c>
      <c r="W23" s="53" t="str">
        <f>IF(AND('Mapa de Riesgos'!$Y$60="Alta",'Mapa de Riesgos'!$AA$60="Moderado"),CONCATENATE("R8C",'Mapa de Riesgos'!$O$60),"")</f>
        <v/>
      </c>
      <c r="X23" s="53" t="str">
        <f>IF(AND('Mapa de Riesgos'!$Y$61="Alta",'Mapa de Riesgos'!$AA$61="Moderado"),CONCATENATE("R8C",'Mapa de Riesgos'!$O$61),"")</f>
        <v/>
      </c>
      <c r="Y23" s="53" t="str">
        <f>IF(AND('Mapa de Riesgos'!$Y$62="Alta",'Mapa de Riesgos'!$AA$62="Moderado"),CONCATENATE("R8C",'Mapa de Riesgos'!$O$62),"")</f>
        <v/>
      </c>
      <c r="Z23" s="53" t="str">
        <f>IF(AND('Mapa de Riesgos'!$Y$63="Alta",'Mapa de Riesgos'!$AA$63="Moderado"),CONCATENATE("R8C",'Mapa de Riesgos'!$O$63),"")</f>
        <v/>
      </c>
      <c r="AA23" s="54" t="str">
        <f>IF(AND('Mapa de Riesgos'!$Y$64="Alta",'Mapa de Riesgos'!$AA$64="Moderado"),CONCATENATE("R8C",'Mapa de Riesgos'!$O$64),"")</f>
        <v/>
      </c>
      <c r="AB23" s="52" t="str">
        <f>IF(AND('Mapa de Riesgos'!$Y$59="Alta",'Mapa de Riesgos'!$AA$59="Mayor"),CONCATENATE("R8C",'Mapa de Riesgos'!$O$59),"")</f>
        <v/>
      </c>
      <c r="AC23" s="53" t="str">
        <f>IF(AND('Mapa de Riesgos'!$Y$60="Alta",'Mapa de Riesgos'!$AA$60="Mayor"),CONCATENATE("R8C",'Mapa de Riesgos'!$O$60),"")</f>
        <v/>
      </c>
      <c r="AD23" s="53" t="str">
        <f>IF(AND('Mapa de Riesgos'!$Y$61="Alta",'Mapa de Riesgos'!$AA$61="Mayor"),CONCATENATE("R8C",'Mapa de Riesgos'!$O$61),"")</f>
        <v/>
      </c>
      <c r="AE23" s="53" t="str">
        <f>IF(AND('Mapa de Riesgos'!$Y$62="Alta",'Mapa de Riesgos'!$AA$62="Mayor"),CONCATENATE("R8C",'Mapa de Riesgos'!$O$62),"")</f>
        <v/>
      </c>
      <c r="AF23" s="53" t="str">
        <f>IF(AND('Mapa de Riesgos'!$Y$63="Alta",'Mapa de Riesgos'!$AA$63="Mayor"),CONCATENATE("R8C",'Mapa de Riesgos'!$O$63),"")</f>
        <v/>
      </c>
      <c r="AG23" s="54" t="str">
        <f>IF(AND('Mapa de Riesgos'!$Y$64="Alta",'Mapa de Riesgos'!$AA$64="Mayor"),CONCATENATE("R8C",'Mapa de Riesgos'!$O$64),"")</f>
        <v/>
      </c>
      <c r="AH23" s="55" t="str">
        <f>IF(AND('Mapa de Riesgos'!$Y$59="Alta",'Mapa de Riesgos'!$AA$59="Catastrófico"),CONCATENATE("R8C",'Mapa de Riesgos'!$O$59),"")</f>
        <v/>
      </c>
      <c r="AI23" s="56" t="str">
        <f>IF(AND('Mapa de Riesgos'!$Y$60="Alta",'Mapa de Riesgos'!$AA$60="Catastrófico"),CONCATENATE("R8C",'Mapa de Riesgos'!$O$60),"")</f>
        <v/>
      </c>
      <c r="AJ23" s="56" t="str">
        <f>IF(AND('Mapa de Riesgos'!$Y$61="Alta",'Mapa de Riesgos'!$AA$61="Catastrófico"),CONCATENATE("R8C",'Mapa de Riesgos'!$O$61),"")</f>
        <v/>
      </c>
      <c r="AK23" s="56" t="str">
        <f>IF(AND('Mapa de Riesgos'!$Y$62="Alta",'Mapa de Riesgos'!$AA$62="Catastrófico"),CONCATENATE("R8C",'Mapa de Riesgos'!$O$62),"")</f>
        <v/>
      </c>
      <c r="AL23" s="56" t="str">
        <f>IF(AND('Mapa de Riesgos'!$Y$63="Alta",'Mapa de Riesgos'!$AA$63="Catastrófico"),CONCATENATE("R8C",'Mapa de Riesgos'!$O$63),"")</f>
        <v/>
      </c>
      <c r="AM23" s="57" t="str">
        <f>IF(AND('Mapa de Riesgos'!$Y$64="Alta",'Mapa de Riesgos'!$AA$64="Catastrófico"),CONCATENATE("R8C",'Mapa de Riesgos'!$O$64),"")</f>
        <v/>
      </c>
      <c r="AN23" s="83"/>
      <c r="AO23" s="568"/>
      <c r="AP23" s="569"/>
      <c r="AQ23" s="569"/>
      <c r="AR23" s="569"/>
      <c r="AS23" s="569"/>
      <c r="AT23" s="57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517"/>
      <c r="C24" s="517"/>
      <c r="D24" s="518"/>
      <c r="E24" s="558"/>
      <c r="F24" s="559"/>
      <c r="G24" s="559"/>
      <c r="H24" s="559"/>
      <c r="I24" s="559"/>
      <c r="J24" s="67" t="str">
        <f>IF(AND('Mapa de Riesgos'!$Y$65="Alta",'Mapa de Riesgos'!$AA$65="Leve"),CONCATENATE("R9C",'Mapa de Riesgos'!$O$65),"")</f>
        <v/>
      </c>
      <c r="K24" s="68" t="str">
        <f>IF(AND('Mapa de Riesgos'!$Y$66="Alta",'Mapa de Riesgos'!$AA$66="Leve"),CONCATENATE("R9C",'Mapa de Riesgos'!$O$66),"")</f>
        <v/>
      </c>
      <c r="L24" s="68" t="str">
        <f>IF(AND('Mapa de Riesgos'!$Y$67="Alta",'Mapa de Riesgos'!$AA$67="Leve"),CONCATENATE("R9C",'Mapa de Riesgos'!$O$67),"")</f>
        <v/>
      </c>
      <c r="M24" s="68" t="str">
        <f>IF(AND('Mapa de Riesgos'!$Y$68="Alta",'Mapa de Riesgos'!$AA$68="Leve"),CONCATENATE("R9C",'Mapa de Riesgos'!$O$68),"")</f>
        <v/>
      </c>
      <c r="N24" s="68" t="str">
        <f>IF(AND('Mapa de Riesgos'!$Y$69="Alta",'Mapa de Riesgos'!$AA$69="Leve"),CONCATENATE("R9C",'Mapa de Riesgos'!$O$69),"")</f>
        <v/>
      </c>
      <c r="O24" s="69" t="str">
        <f>IF(AND('Mapa de Riesgos'!$Y$70="Alta",'Mapa de Riesgos'!$AA$70="Leve"),CONCATENATE("R9C",'Mapa de Riesgos'!$O$70),"")</f>
        <v/>
      </c>
      <c r="P24" s="67" t="str">
        <f>IF(AND('Mapa de Riesgos'!$Y$65="Alta",'Mapa de Riesgos'!$AA$65="Menor"),CONCATENATE("R9C",'Mapa de Riesgos'!$O$65),"")</f>
        <v/>
      </c>
      <c r="Q24" s="68" t="str">
        <f>IF(AND('Mapa de Riesgos'!$Y$66="Alta",'Mapa de Riesgos'!$AA$66="Menor"),CONCATENATE("R9C",'Mapa de Riesgos'!$O$66),"")</f>
        <v/>
      </c>
      <c r="R24" s="68" t="str">
        <f>IF(AND('Mapa de Riesgos'!$Y$67="Alta",'Mapa de Riesgos'!$AA$67="Menor"),CONCATENATE("R9C",'Mapa de Riesgos'!$O$67),"")</f>
        <v/>
      </c>
      <c r="S24" s="68" t="str">
        <f>IF(AND('Mapa de Riesgos'!$Y$68="Alta",'Mapa de Riesgos'!$AA$68="Menor"),CONCATENATE("R9C",'Mapa de Riesgos'!$O$68),"")</f>
        <v/>
      </c>
      <c r="T24" s="68" t="str">
        <f>IF(AND('Mapa de Riesgos'!$Y$69="Alta",'Mapa de Riesgos'!$AA$69="Menor"),CONCATENATE("R9C",'Mapa de Riesgos'!$O$69),"")</f>
        <v/>
      </c>
      <c r="U24" s="69" t="str">
        <f>IF(AND('Mapa de Riesgos'!$Y$70="Alta",'Mapa de Riesgos'!$AA$70="Menor"),CONCATENATE("R9C",'Mapa de Riesgos'!$O$70),"")</f>
        <v/>
      </c>
      <c r="V24" s="52" t="str">
        <f>IF(AND('Mapa de Riesgos'!$Y$65="Alta",'Mapa de Riesgos'!$AA$65="Moderado"),CONCATENATE("R9C",'Mapa de Riesgos'!$O$65),"")</f>
        <v/>
      </c>
      <c r="W24" s="53" t="str">
        <f>IF(AND('Mapa de Riesgos'!$Y$66="Alta",'Mapa de Riesgos'!$AA$66="Moderado"),CONCATENATE("R9C",'Mapa de Riesgos'!$O$66),"")</f>
        <v/>
      </c>
      <c r="X24" s="53" t="str">
        <f>IF(AND('Mapa de Riesgos'!$Y$67="Alta",'Mapa de Riesgos'!$AA$67="Moderado"),CONCATENATE("R9C",'Mapa de Riesgos'!$O$67),"")</f>
        <v/>
      </c>
      <c r="Y24" s="53" t="str">
        <f>IF(AND('Mapa de Riesgos'!$Y$68="Alta",'Mapa de Riesgos'!$AA$68="Moderado"),CONCATENATE("R9C",'Mapa de Riesgos'!$O$68),"")</f>
        <v/>
      </c>
      <c r="Z24" s="53" t="str">
        <f>IF(AND('Mapa de Riesgos'!$Y$69="Alta",'Mapa de Riesgos'!$AA$69="Moderado"),CONCATENATE("R9C",'Mapa de Riesgos'!$O$69),"")</f>
        <v/>
      </c>
      <c r="AA24" s="54" t="str">
        <f>IF(AND('Mapa de Riesgos'!$Y$70="Alta",'Mapa de Riesgos'!$AA$70="Moderado"),CONCATENATE("R9C",'Mapa de Riesgos'!$O$70),"")</f>
        <v/>
      </c>
      <c r="AB24" s="52" t="str">
        <f>IF(AND('Mapa de Riesgos'!$Y$65="Alta",'Mapa de Riesgos'!$AA$65="Mayor"),CONCATENATE("R9C",'Mapa de Riesgos'!$O$65),"")</f>
        <v/>
      </c>
      <c r="AC24" s="53" t="str">
        <f>IF(AND('Mapa de Riesgos'!$Y$66="Alta",'Mapa de Riesgos'!$AA$66="Mayor"),CONCATENATE("R9C",'Mapa de Riesgos'!$O$66),"")</f>
        <v/>
      </c>
      <c r="AD24" s="53" t="str">
        <f>IF(AND('Mapa de Riesgos'!$Y$67="Alta",'Mapa de Riesgos'!$AA$67="Mayor"),CONCATENATE("R9C",'Mapa de Riesgos'!$O$67),"")</f>
        <v/>
      </c>
      <c r="AE24" s="53" t="str">
        <f>IF(AND('Mapa de Riesgos'!$Y$68="Alta",'Mapa de Riesgos'!$AA$68="Mayor"),CONCATENATE("R9C",'Mapa de Riesgos'!$O$68),"")</f>
        <v/>
      </c>
      <c r="AF24" s="53" t="str">
        <f>IF(AND('Mapa de Riesgos'!$Y$69="Alta",'Mapa de Riesgos'!$AA$69="Mayor"),CONCATENATE("R9C",'Mapa de Riesgos'!$O$69),"")</f>
        <v/>
      </c>
      <c r="AG24" s="54" t="str">
        <f>IF(AND('Mapa de Riesgos'!$Y$70="Alta",'Mapa de Riesgos'!$AA$70="Mayor"),CONCATENATE("R9C",'Mapa de Riesgos'!$O$70),"")</f>
        <v/>
      </c>
      <c r="AH24" s="55" t="str">
        <f>IF(AND('Mapa de Riesgos'!$Y$65="Alta",'Mapa de Riesgos'!$AA$65="Catastrófico"),CONCATENATE("R9C",'Mapa de Riesgos'!$O$65),"")</f>
        <v/>
      </c>
      <c r="AI24" s="56" t="str">
        <f>IF(AND('Mapa de Riesgos'!$Y$66="Alta",'Mapa de Riesgos'!$AA$66="Catastrófico"),CONCATENATE("R9C",'Mapa de Riesgos'!$O$66),"")</f>
        <v/>
      </c>
      <c r="AJ24" s="56" t="str">
        <f>IF(AND('Mapa de Riesgos'!$Y$67="Alta",'Mapa de Riesgos'!$AA$67="Catastrófico"),CONCATENATE("R9C",'Mapa de Riesgos'!$O$67),"")</f>
        <v/>
      </c>
      <c r="AK24" s="56" t="str">
        <f>IF(AND('Mapa de Riesgos'!$Y$68="Alta",'Mapa de Riesgos'!$AA$68="Catastrófico"),CONCATENATE("R9C",'Mapa de Riesgos'!$O$68),"")</f>
        <v/>
      </c>
      <c r="AL24" s="56" t="str">
        <f>IF(AND('Mapa de Riesgos'!$Y$69="Alta",'Mapa de Riesgos'!$AA$69="Catastrófico"),CONCATENATE("R9C",'Mapa de Riesgos'!$O$69),"")</f>
        <v/>
      </c>
      <c r="AM24" s="57" t="str">
        <f>IF(AND('Mapa de Riesgos'!$Y$70="Alta",'Mapa de Riesgos'!$AA$70="Catastrófico"),CONCATENATE("R9C",'Mapa de Riesgos'!$O$70),"")</f>
        <v/>
      </c>
      <c r="AN24" s="83"/>
      <c r="AO24" s="568"/>
      <c r="AP24" s="569"/>
      <c r="AQ24" s="569"/>
      <c r="AR24" s="569"/>
      <c r="AS24" s="569"/>
      <c r="AT24" s="57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517"/>
      <c r="C25" s="517"/>
      <c r="D25" s="518"/>
      <c r="E25" s="561"/>
      <c r="F25" s="562"/>
      <c r="G25" s="562"/>
      <c r="H25" s="562"/>
      <c r="I25" s="562"/>
      <c r="J25" s="70" t="str">
        <f>IF(AND('Mapa de Riesgos'!$Y$71="Alta",'Mapa de Riesgos'!$AA$71="Leve"),CONCATENATE("R10C",'Mapa de Riesgos'!$O$71),"")</f>
        <v/>
      </c>
      <c r="K25" s="71" t="str">
        <f>IF(AND('Mapa de Riesgos'!$Y$72="Alta",'Mapa de Riesgos'!$AA$72="Leve"),CONCATENATE("R10C",'Mapa de Riesgos'!$O$72),"")</f>
        <v/>
      </c>
      <c r="L25" s="71" t="str">
        <f>IF(AND('Mapa de Riesgos'!$Y$73="Alta",'Mapa de Riesgos'!$AA$73="Leve"),CONCATENATE("R10C",'Mapa de Riesgos'!$O$73),"")</f>
        <v/>
      </c>
      <c r="M25" s="71" t="str">
        <f>IF(AND('Mapa de Riesgos'!$Y$74="Alta",'Mapa de Riesgos'!$AA$74="Leve"),CONCATENATE("R10C",'Mapa de Riesgos'!$O$74),"")</f>
        <v/>
      </c>
      <c r="N25" s="71" t="str">
        <f>IF(AND('Mapa de Riesgos'!$Y$75="Alta",'Mapa de Riesgos'!$AA$75="Leve"),CONCATENATE("R10C",'Mapa de Riesgos'!$O$75),"")</f>
        <v/>
      </c>
      <c r="O25" s="72" t="str">
        <f>IF(AND('Mapa de Riesgos'!$Y$76="Alta",'Mapa de Riesgos'!$AA$76="Leve"),CONCATENATE("R10C",'Mapa de Riesgos'!$O$76),"")</f>
        <v/>
      </c>
      <c r="P25" s="70" t="str">
        <f>IF(AND('Mapa de Riesgos'!$Y$71="Alta",'Mapa de Riesgos'!$AA$71="Menor"),CONCATENATE("R10C",'Mapa de Riesgos'!$O$71),"")</f>
        <v/>
      </c>
      <c r="Q25" s="71" t="str">
        <f>IF(AND('Mapa de Riesgos'!$Y$72="Alta",'Mapa de Riesgos'!$AA$72="Menor"),CONCATENATE("R10C",'Mapa de Riesgos'!$O$72),"")</f>
        <v/>
      </c>
      <c r="R25" s="71" t="str">
        <f>IF(AND('Mapa de Riesgos'!$Y$73="Alta",'Mapa de Riesgos'!$AA$73="Menor"),CONCATENATE("R10C",'Mapa de Riesgos'!$O$73),"")</f>
        <v/>
      </c>
      <c r="S25" s="71" t="str">
        <f>IF(AND('Mapa de Riesgos'!$Y$74="Alta",'Mapa de Riesgos'!$AA$74="Menor"),CONCATENATE("R10C",'Mapa de Riesgos'!$O$74),"")</f>
        <v/>
      </c>
      <c r="T25" s="71" t="str">
        <f>IF(AND('Mapa de Riesgos'!$Y$75="Alta",'Mapa de Riesgos'!$AA$75="Menor"),CONCATENATE("R10C",'Mapa de Riesgos'!$O$75),"")</f>
        <v/>
      </c>
      <c r="U25" s="72" t="str">
        <f>IF(AND('Mapa de Riesgos'!$Y$76="Alta",'Mapa de Riesgos'!$AA$76="Menor"),CONCATENATE("R10C",'Mapa de Riesgos'!$O$76),"")</f>
        <v/>
      </c>
      <c r="V25" s="58" t="str">
        <f>IF(AND('Mapa de Riesgos'!$Y$71="Alta",'Mapa de Riesgos'!$AA$71="Moderado"),CONCATENATE("R10C",'Mapa de Riesgos'!$O$71),"")</f>
        <v/>
      </c>
      <c r="W25" s="59" t="str">
        <f>IF(AND('Mapa de Riesgos'!$Y$72="Alta",'Mapa de Riesgos'!$AA$72="Moderado"),CONCATENATE("R10C",'Mapa de Riesgos'!$O$72),"")</f>
        <v/>
      </c>
      <c r="X25" s="59" t="str">
        <f>IF(AND('Mapa de Riesgos'!$Y$73="Alta",'Mapa de Riesgos'!$AA$73="Moderado"),CONCATENATE("R10C",'Mapa de Riesgos'!$O$73),"")</f>
        <v/>
      </c>
      <c r="Y25" s="59" t="str">
        <f>IF(AND('Mapa de Riesgos'!$Y$74="Alta",'Mapa de Riesgos'!$AA$74="Moderado"),CONCATENATE("R10C",'Mapa de Riesgos'!$O$74),"")</f>
        <v/>
      </c>
      <c r="Z25" s="59" t="str">
        <f>IF(AND('Mapa de Riesgos'!$Y$75="Alta",'Mapa de Riesgos'!$AA$75="Moderado"),CONCATENATE("R10C",'Mapa de Riesgos'!$O$75),"")</f>
        <v/>
      </c>
      <c r="AA25" s="60" t="str">
        <f>IF(AND('Mapa de Riesgos'!$Y$76="Alta",'Mapa de Riesgos'!$AA$76="Moderado"),CONCATENATE("R10C",'Mapa de Riesgos'!$O$76),"")</f>
        <v/>
      </c>
      <c r="AB25" s="58" t="str">
        <f>IF(AND('Mapa de Riesgos'!$Y$71="Alta",'Mapa de Riesgos'!$AA$71="Mayor"),CONCATENATE("R10C",'Mapa de Riesgos'!$O$71),"")</f>
        <v/>
      </c>
      <c r="AC25" s="59" t="str">
        <f>IF(AND('Mapa de Riesgos'!$Y$72="Alta",'Mapa de Riesgos'!$AA$72="Mayor"),CONCATENATE("R10C",'Mapa de Riesgos'!$O$72),"")</f>
        <v/>
      </c>
      <c r="AD25" s="59" t="str">
        <f>IF(AND('Mapa de Riesgos'!$Y$73="Alta",'Mapa de Riesgos'!$AA$73="Mayor"),CONCATENATE("R10C",'Mapa de Riesgos'!$O$73),"")</f>
        <v/>
      </c>
      <c r="AE25" s="59" t="str">
        <f>IF(AND('Mapa de Riesgos'!$Y$74="Alta",'Mapa de Riesgos'!$AA$74="Mayor"),CONCATENATE("R10C",'Mapa de Riesgos'!$O$74),"")</f>
        <v/>
      </c>
      <c r="AF25" s="59" t="str">
        <f>IF(AND('Mapa de Riesgos'!$Y$75="Alta",'Mapa de Riesgos'!$AA$75="Mayor"),CONCATENATE("R10C",'Mapa de Riesgos'!$O$75),"")</f>
        <v/>
      </c>
      <c r="AG25" s="60" t="str">
        <f>IF(AND('Mapa de Riesgos'!$Y$76="Alta",'Mapa de Riesgos'!$AA$76="Mayor"),CONCATENATE("R10C",'Mapa de Riesgos'!$O$76),"")</f>
        <v/>
      </c>
      <c r="AH25" s="61" t="str">
        <f>IF(AND('Mapa de Riesgos'!$Y$71="Alta",'Mapa de Riesgos'!$AA$71="Catastrófico"),CONCATENATE("R10C",'Mapa de Riesgos'!$O$71),"")</f>
        <v/>
      </c>
      <c r="AI25" s="62" t="str">
        <f>IF(AND('Mapa de Riesgos'!$Y$72="Alta",'Mapa de Riesgos'!$AA$72="Catastrófico"),CONCATENATE("R10C",'Mapa de Riesgos'!$O$72),"")</f>
        <v/>
      </c>
      <c r="AJ25" s="62" t="str">
        <f>IF(AND('Mapa de Riesgos'!$Y$73="Alta",'Mapa de Riesgos'!$AA$73="Catastrófico"),CONCATENATE("R10C",'Mapa de Riesgos'!$O$73),"")</f>
        <v/>
      </c>
      <c r="AK25" s="62" t="str">
        <f>IF(AND('Mapa de Riesgos'!$Y$74="Alta",'Mapa de Riesgos'!$AA$74="Catastrófico"),CONCATENATE("R10C",'Mapa de Riesgos'!$O$74),"")</f>
        <v/>
      </c>
      <c r="AL25" s="62" t="str">
        <f>IF(AND('Mapa de Riesgos'!$Y$75="Alta",'Mapa de Riesgos'!$AA$75="Catastrófico"),CONCATENATE("R10C",'Mapa de Riesgos'!$O$75),"")</f>
        <v/>
      </c>
      <c r="AM25" s="63" t="str">
        <f>IF(AND('Mapa de Riesgos'!$Y$76="Alta",'Mapa de Riesgos'!$AA$76="Catastrófico"),CONCATENATE("R10C",'Mapa de Riesgos'!$O$76),"")</f>
        <v/>
      </c>
      <c r="AN25" s="83"/>
      <c r="AO25" s="571"/>
      <c r="AP25" s="572"/>
      <c r="AQ25" s="572"/>
      <c r="AR25" s="572"/>
      <c r="AS25" s="572"/>
      <c r="AT25" s="57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517"/>
      <c r="C26" s="517"/>
      <c r="D26" s="518"/>
      <c r="E26" s="555" t="s">
        <v>215</v>
      </c>
      <c r="F26" s="556"/>
      <c r="G26" s="556"/>
      <c r="H26" s="556"/>
      <c r="I26" s="557"/>
      <c r="J26" s="64" t="str">
        <f>IF(AND('Mapa de Riesgos'!$Y$12="Media",'Mapa de Riesgos'!$AA$12="Leve"),CONCATENATE("R1C",'Mapa de Riesgos'!$O$12),"")</f>
        <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R1C1</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595" t="s">
        <v>216</v>
      </c>
      <c r="AP26" s="596"/>
      <c r="AQ26" s="596"/>
      <c r="AR26" s="596"/>
      <c r="AS26" s="596"/>
      <c r="AT26" s="59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517"/>
      <c r="C27" s="517"/>
      <c r="D27" s="518"/>
      <c r="E27" s="574"/>
      <c r="F27" s="559"/>
      <c r="G27" s="559"/>
      <c r="H27" s="559"/>
      <c r="I27" s="560"/>
      <c r="J27" s="67" t="str">
        <f>IF(AND('Mapa de Riesgos'!$Y$20="Media",'Mapa de Riesgos'!$AA$20="Leve"),CONCATENATE("R2C",'Mapa de Riesgos'!$O$20),"")</f>
        <v/>
      </c>
      <c r="K27" s="68" t="str">
        <f>IF(AND('Mapa de Riesgos'!$Y$21="Media",'Mapa de Riesgos'!$AA$21="Leve"),CONCATENATE("R2C",'Mapa de Riesgos'!$O$21),"")</f>
        <v/>
      </c>
      <c r="L27" s="68" t="str">
        <f>IF(AND('Mapa de Riesgos'!$Y$22="Media",'Mapa de Riesgos'!$AA$22="Leve"),CONCATENATE("R2C",'Mapa de Riesgos'!$O$22),"")</f>
        <v/>
      </c>
      <c r="M27" s="68" t="str">
        <f>IF(AND('Mapa de Riesgos'!$Y$23="Media",'Mapa de Riesgos'!$AA$23="Leve"),CONCATENATE("R2C",'Mapa de Riesgos'!$O$23),"")</f>
        <v/>
      </c>
      <c r="N27" s="68" t="str">
        <f>IF(AND('Mapa de Riesgos'!$Y$24="Media",'Mapa de Riesgos'!$AA$24="Leve"),CONCATENATE("R2C",'Mapa de Riesgos'!$O$24),"")</f>
        <v/>
      </c>
      <c r="O27" s="69" t="str">
        <f>IF(AND('Mapa de Riesgos'!$Y$25="Media",'Mapa de Riesgos'!$AA$25="Leve"),CONCATENATE("R2C",'Mapa de Riesgos'!$O$25),"")</f>
        <v/>
      </c>
      <c r="P27" s="67" t="str">
        <f>IF(AND('Mapa de Riesgos'!$Y$20="Media",'Mapa de Riesgos'!$AA$20="Menor"),CONCATENATE("R2C",'Mapa de Riesgos'!$O$20),"")</f>
        <v/>
      </c>
      <c r="Q27" s="68" t="str">
        <f>IF(AND('Mapa de Riesgos'!$Y$21="Media",'Mapa de Riesgos'!$AA$21="Menor"),CONCATENATE("R2C",'Mapa de Riesgos'!$O$21),"")</f>
        <v/>
      </c>
      <c r="R27" s="68" t="str">
        <f>IF(AND('Mapa de Riesgos'!$Y$22="Media",'Mapa de Riesgos'!$AA$22="Menor"),CONCATENATE("R2C",'Mapa de Riesgos'!$O$22),"")</f>
        <v/>
      </c>
      <c r="S27" s="68" t="str">
        <f>IF(AND('Mapa de Riesgos'!$Y$23="Media",'Mapa de Riesgos'!$AA$23="Menor"),CONCATENATE("R2C",'Mapa de Riesgos'!$O$23),"")</f>
        <v/>
      </c>
      <c r="T27" s="68" t="str">
        <f>IF(AND('Mapa de Riesgos'!$Y$24="Media",'Mapa de Riesgos'!$AA$24="Menor"),CONCATENATE("R2C",'Mapa de Riesgos'!$O$24),"")</f>
        <v/>
      </c>
      <c r="U27" s="69" t="str">
        <f>IF(AND('Mapa de Riesgos'!$Y$25="Media",'Mapa de Riesgos'!$AA$25="Menor"),CONCATENATE("R2C",'Mapa de Riesgos'!$O$25),"")</f>
        <v/>
      </c>
      <c r="V27" s="67" t="str">
        <f>IF(AND('Mapa de Riesgos'!$Y$20="Media",'Mapa de Riesgos'!$AA$20="Moderado"),CONCATENATE("R2C",'Mapa de Riesgos'!$O$20),"")</f>
        <v/>
      </c>
      <c r="W27" s="68" t="str">
        <f>IF(AND('Mapa de Riesgos'!$Y$21="Media",'Mapa de Riesgos'!$AA$21="Moderado"),CONCATENATE("R2C",'Mapa de Riesgos'!$O$21),"")</f>
        <v/>
      </c>
      <c r="X27" s="68" t="str">
        <f>IF(AND('Mapa de Riesgos'!$Y$22="Media",'Mapa de Riesgos'!$AA$22="Moderado"),CONCATENATE("R2C",'Mapa de Riesgos'!$O$22),"")</f>
        <v/>
      </c>
      <c r="Y27" s="68" t="str">
        <f>IF(AND('Mapa de Riesgos'!$Y$23="Media",'Mapa de Riesgos'!$AA$23="Moderado"),CONCATENATE("R2C",'Mapa de Riesgos'!$O$23),"")</f>
        <v/>
      </c>
      <c r="Z27" s="68" t="str">
        <f>IF(AND('Mapa de Riesgos'!$Y$24="Media",'Mapa de Riesgos'!$AA$24="Moderado"),CONCATENATE("R2C",'Mapa de Riesgos'!$O$24),"")</f>
        <v/>
      </c>
      <c r="AA27" s="69"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3"/>
      <c r="AO27" s="598"/>
      <c r="AP27" s="599"/>
      <c r="AQ27" s="599"/>
      <c r="AR27" s="599"/>
      <c r="AS27" s="599"/>
      <c r="AT27" s="60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517"/>
      <c r="C28" s="517"/>
      <c r="D28" s="518"/>
      <c r="E28" s="558"/>
      <c r="F28" s="559"/>
      <c r="G28" s="559"/>
      <c r="H28" s="559"/>
      <c r="I28" s="560"/>
      <c r="J28" s="67" t="str">
        <f>IF(AND('Mapa de Riesgos'!$Y$26="Media",'Mapa de Riesgos'!$AA$26="Leve"),CONCATENATE("R3C",'Mapa de Riesgos'!$O$26),"")</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Riesgos'!$Y$26="Media",'Mapa de Riesgos'!$AA$26="Menor"),CONCATENATE("R3C",'Mapa de Riesgos'!$O$26),"")</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Riesgos'!$Y$26="Media",'Mapa de Riesgos'!$AA$26="Moderado"),CONCATENATE("R3C",'Mapa de Riesgos'!$O$26),"")</f>
        <v>R3C1</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Riesgos'!$Y$26="Media",'Mapa de Riesgos'!$AA$26="Mayor"),CONCATENATE("R3C",'Mapa de Riesgos'!$O$26),"")</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598"/>
      <c r="AP28" s="599"/>
      <c r="AQ28" s="599"/>
      <c r="AR28" s="599"/>
      <c r="AS28" s="599"/>
      <c r="AT28" s="60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517"/>
      <c r="C29" s="517"/>
      <c r="D29" s="518"/>
      <c r="E29" s="558"/>
      <c r="F29" s="559"/>
      <c r="G29" s="559"/>
      <c r="H29" s="559"/>
      <c r="I29" s="560"/>
      <c r="J29" s="67" t="str">
        <f>IF(AND('Mapa de Riesgos'!$Y$32="Media",'Mapa de Riesgos'!$AA$32="Leve"),CONCATENATE("R4C",'Mapa de Riesgos'!$O$32),"")</f>
        <v/>
      </c>
      <c r="K29" s="68" t="str">
        <f>IF(AND('Mapa de Riesgos'!$Y$35="Media",'Mapa de Riesgos'!$AA$35="Leve"),CONCATENATE("R4C",'Mapa de Riesgos'!$O$35),"")</f>
        <v/>
      </c>
      <c r="L29" s="68" t="str">
        <f>IF(AND('Mapa de Riesgos'!$Y$36="Media",'Mapa de Riesgos'!$AA$36="Leve"),CONCATENATE("R4C",'Mapa de Riesgos'!$O$36),"")</f>
        <v/>
      </c>
      <c r="M29" s="68" t="str">
        <f>IF(AND('Mapa de Riesgos'!$Y$37="Media",'Mapa de Riesgos'!$AA$37="Leve"),CONCATENATE("R4C",'Mapa de Riesgos'!$O$37),"")</f>
        <v/>
      </c>
      <c r="N29" s="68" t="str">
        <f>IF(AND('Mapa de Riesgos'!$Y$38="Media",'Mapa de Riesgos'!$AA$38="Leve"),CONCATENATE("R4C",'Mapa de Riesgos'!$O$38),"")</f>
        <v/>
      </c>
      <c r="O29" s="69" t="str">
        <f>IF(AND('Mapa de Riesgos'!$Y$39="Media",'Mapa de Riesgos'!$AA$39="Leve"),CONCATENATE("R4C",'Mapa de Riesgos'!$O$39),"")</f>
        <v/>
      </c>
      <c r="P29" s="67" t="str">
        <f>IF(AND('Mapa de Riesgos'!$Y$32="Media",'Mapa de Riesgos'!$AA$32="Menor"),CONCATENATE("R4C",'Mapa de Riesgos'!$O$32),"")</f>
        <v/>
      </c>
      <c r="Q29" s="68" t="str">
        <f>IF(AND('Mapa de Riesgos'!$Y$35="Media",'Mapa de Riesgos'!$AA$35="Menor"),CONCATENATE("R4C",'Mapa de Riesgos'!$O$35),"")</f>
        <v/>
      </c>
      <c r="R29" s="68" t="str">
        <f>IF(AND('Mapa de Riesgos'!$Y$36="Media",'Mapa de Riesgos'!$AA$36="Menor"),CONCATENATE("R4C",'Mapa de Riesgos'!$O$36),"")</f>
        <v/>
      </c>
      <c r="S29" s="68" t="str">
        <f>IF(AND('Mapa de Riesgos'!$Y$37="Media",'Mapa de Riesgos'!$AA$37="Menor"),CONCATENATE("R4C",'Mapa de Riesgos'!$O$37),"")</f>
        <v/>
      </c>
      <c r="T29" s="68" t="str">
        <f>IF(AND('Mapa de Riesgos'!$Y$38="Media",'Mapa de Riesgos'!$AA$38="Menor"),CONCATENATE("R4C",'Mapa de Riesgos'!$O$38),"")</f>
        <v/>
      </c>
      <c r="U29" s="69" t="str">
        <f>IF(AND('Mapa de Riesgos'!$Y$39="Media",'Mapa de Riesgos'!$AA$39="Menor"),CONCATENATE("R4C",'Mapa de Riesgos'!$O$39),"")</f>
        <v/>
      </c>
      <c r="V29" s="67" t="str">
        <f>IF(AND('Mapa de Riesgos'!$Y$32="Media",'Mapa de Riesgos'!$AA$32="Moderado"),CONCATENATE("R4C",'Mapa de Riesgos'!$O$32),"")</f>
        <v>R4C1</v>
      </c>
      <c r="W29" s="68" t="str">
        <f>IF(AND('Mapa de Riesgos'!$Y$35="Media",'Mapa de Riesgos'!$AA$35="Moderado"),CONCATENATE("R4C",'Mapa de Riesgos'!$O$35),"")</f>
        <v/>
      </c>
      <c r="X29" s="68" t="str">
        <f>IF(AND('Mapa de Riesgos'!$Y$36="Media",'Mapa de Riesgos'!$AA$36="Moderado"),CONCATENATE("R4C",'Mapa de Riesgos'!$O$36),"")</f>
        <v/>
      </c>
      <c r="Y29" s="68" t="str">
        <f>IF(AND('Mapa de Riesgos'!$Y$37="Media",'Mapa de Riesgos'!$AA$37="Moderado"),CONCATENATE("R4C",'Mapa de Riesgos'!$O$37),"")</f>
        <v/>
      </c>
      <c r="Z29" s="68" t="str">
        <f>IF(AND('Mapa de Riesgos'!$Y$38="Media",'Mapa de Riesgos'!$AA$38="Moderado"),CONCATENATE("R4C",'Mapa de Riesgos'!$O$38),"")</f>
        <v/>
      </c>
      <c r="AA29" s="69" t="str">
        <f>IF(AND('Mapa de Riesgos'!$Y$39="Media",'Mapa de Riesgos'!$AA$39="Moderado"),CONCATENATE("R4C",'Mapa de Riesgos'!$O$39),"")</f>
        <v/>
      </c>
      <c r="AB29" s="52" t="str">
        <f>IF(AND('Mapa de Riesgos'!$Y$32="Media",'Mapa de Riesgos'!$AA$32="Mayor"),CONCATENATE("R4C",'Mapa de Riesgos'!$O$32),"")</f>
        <v/>
      </c>
      <c r="AC29" s="53" t="str">
        <f>IF(AND('Mapa de Riesgos'!$Y$35="Media",'Mapa de Riesgos'!$AA$35="Mayor"),CONCATENATE("R4C",'Mapa de Riesgos'!$O$35),"")</f>
        <v/>
      </c>
      <c r="AD29" s="53" t="str">
        <f>IF(AND('Mapa de Riesgos'!$Y$36="Media",'Mapa de Riesgos'!$AA$36="Mayor"),CONCATENATE("R4C",'Mapa de Riesgos'!$O$36),"")</f>
        <v/>
      </c>
      <c r="AE29" s="53" t="str">
        <f>IF(AND('Mapa de Riesgos'!$Y$37="Media",'Mapa de Riesgos'!$AA$37="Mayor"),CONCATENATE("R4C",'Mapa de Riesgos'!$O$37),"")</f>
        <v/>
      </c>
      <c r="AF29" s="53" t="str">
        <f>IF(AND('Mapa de Riesgos'!$Y$38="Media",'Mapa de Riesgos'!$AA$38="Mayor"),CONCATENATE("R4C",'Mapa de Riesgos'!$O$38),"")</f>
        <v/>
      </c>
      <c r="AG29" s="54" t="str">
        <f>IF(AND('Mapa de Riesgos'!$Y$39="Media",'Mapa de Riesgos'!$AA$39="Mayor"),CONCATENATE("R4C",'Mapa de Riesgos'!$O$39),"")</f>
        <v/>
      </c>
      <c r="AH29" s="55" t="str">
        <f>IF(AND('Mapa de Riesgos'!$Y$32="Media",'Mapa de Riesgos'!$AA$32="Catastrófico"),CONCATENATE("R4C",'Mapa de Riesgos'!$O$32),"")</f>
        <v/>
      </c>
      <c r="AI29" s="56" t="str">
        <f>IF(AND('Mapa de Riesgos'!$Y$35="Media",'Mapa de Riesgos'!$AA$35="Catastrófico"),CONCATENATE("R4C",'Mapa de Riesgos'!$O$35),"")</f>
        <v/>
      </c>
      <c r="AJ29" s="56" t="str">
        <f>IF(AND('Mapa de Riesgos'!$Y$36="Media",'Mapa de Riesgos'!$AA$36="Catastrófico"),CONCATENATE("R4C",'Mapa de Riesgos'!$O$36),"")</f>
        <v/>
      </c>
      <c r="AK29" s="56" t="str">
        <f>IF(AND('Mapa de Riesgos'!$Y$37="Media",'Mapa de Riesgos'!$AA$37="Catastrófico"),CONCATENATE("R4C",'Mapa de Riesgos'!$O$37),"")</f>
        <v/>
      </c>
      <c r="AL29" s="56" t="str">
        <f>IF(AND('Mapa de Riesgos'!$Y$38="Media",'Mapa de Riesgos'!$AA$38="Catastrófico"),CONCATENATE("R4C",'Mapa de Riesgos'!$O$38),"")</f>
        <v/>
      </c>
      <c r="AM29" s="57" t="str">
        <f>IF(AND('Mapa de Riesgos'!$Y$39="Media",'Mapa de Riesgos'!$AA$39="Catastrófico"),CONCATENATE("R4C",'Mapa de Riesgos'!$O$39),"")</f>
        <v/>
      </c>
      <c r="AN29" s="83"/>
      <c r="AO29" s="598"/>
      <c r="AP29" s="599"/>
      <c r="AQ29" s="599"/>
      <c r="AR29" s="599"/>
      <c r="AS29" s="599"/>
      <c r="AT29" s="60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517"/>
      <c r="C30" s="517"/>
      <c r="D30" s="518"/>
      <c r="E30" s="558"/>
      <c r="F30" s="559"/>
      <c r="G30" s="559"/>
      <c r="H30" s="559"/>
      <c r="I30" s="560"/>
      <c r="J30" s="67" t="str">
        <f>IF(AND('Mapa de Riesgos'!$Y$40="Media",'Mapa de Riesgos'!$AA$40="Leve"),CONCATENATE("R5C",'Mapa de Riesgos'!$O$40),"")</f>
        <v/>
      </c>
      <c r="K30" s="68" t="str">
        <f>IF(AND('Mapa de Riesgos'!$Y$41="Media",'Mapa de Riesgos'!$AA$41="Leve"),CONCATENATE("R5C",'Mapa de Riesgos'!$O$41),"")</f>
        <v/>
      </c>
      <c r="L30" s="68" t="str">
        <f>IF(AND('Mapa de Riesgos'!$Y$43="Media",'Mapa de Riesgos'!$AA$43="Leve"),CONCATENATE("R5C",'Mapa de Riesgos'!$O$43),"")</f>
        <v/>
      </c>
      <c r="M30" s="68" t="str">
        <f>IF(AND('Mapa de Riesgos'!$Y$44="Media",'Mapa de Riesgos'!$AA$44="Leve"),CONCATENATE("R5C",'Mapa de Riesgos'!$O$44),"")</f>
        <v/>
      </c>
      <c r="N30" s="68" t="str">
        <f>IF(AND('Mapa de Riesgos'!$Y$45="Media",'Mapa de Riesgos'!$AA$45="Leve"),CONCATENATE("R5C",'Mapa de Riesgos'!$O$45),"")</f>
        <v/>
      </c>
      <c r="O30" s="69" t="str">
        <f>IF(AND('Mapa de Riesgos'!$Y$46="Media",'Mapa de Riesgos'!$AA$46="Leve"),CONCATENATE("R5C",'Mapa de Riesgos'!$O$46),"")</f>
        <v/>
      </c>
      <c r="P30" s="67" t="str">
        <f>IF(AND('Mapa de Riesgos'!$Y$40="Media",'Mapa de Riesgos'!$AA$40="Menor"),CONCATENATE("R5C",'Mapa de Riesgos'!$O$40),"")</f>
        <v/>
      </c>
      <c r="Q30" s="68" t="str">
        <f>IF(AND('Mapa de Riesgos'!$Y$41="Media",'Mapa de Riesgos'!$AA$41="Menor"),CONCATENATE("R5C",'Mapa de Riesgos'!$O$41),"")</f>
        <v/>
      </c>
      <c r="R30" s="68" t="str">
        <f>IF(AND('Mapa de Riesgos'!$Y$43="Media",'Mapa de Riesgos'!$AA$43="Menor"),CONCATENATE("R5C",'Mapa de Riesgos'!$O$43),"")</f>
        <v/>
      </c>
      <c r="S30" s="68" t="str">
        <f>IF(AND('Mapa de Riesgos'!$Y$44="Media",'Mapa de Riesgos'!$AA$44="Menor"),CONCATENATE("R5C",'Mapa de Riesgos'!$O$44),"")</f>
        <v/>
      </c>
      <c r="T30" s="68" t="str">
        <f>IF(AND('Mapa de Riesgos'!$Y$45="Media",'Mapa de Riesgos'!$AA$45="Menor"),CONCATENATE("R5C",'Mapa de Riesgos'!$O$45),"")</f>
        <v/>
      </c>
      <c r="U30" s="69" t="str">
        <f>IF(AND('Mapa de Riesgos'!$Y$46="Media",'Mapa de Riesgos'!$AA$46="Menor"),CONCATENATE("R5C",'Mapa de Riesgos'!$O$46),"")</f>
        <v/>
      </c>
      <c r="V30" s="67" t="str">
        <f>IF(AND('Mapa de Riesgos'!$Y$40="Media",'Mapa de Riesgos'!$AA$40="Moderado"),CONCATENATE("R5C",'Mapa de Riesgos'!$O$40),"")</f>
        <v/>
      </c>
      <c r="W30" s="68" t="str">
        <f>IF(AND('Mapa de Riesgos'!$Y$41="Media",'Mapa de Riesgos'!$AA$41="Moderado"),CONCATENATE("R5C",'Mapa de Riesgos'!$O$41),"")</f>
        <v/>
      </c>
      <c r="X30" s="68" t="str">
        <f>IF(AND('Mapa de Riesgos'!$Y$43="Media",'Mapa de Riesgos'!$AA$43="Moderado"),CONCATENATE("R5C",'Mapa de Riesgos'!$O$43),"")</f>
        <v/>
      </c>
      <c r="Y30" s="68" t="str">
        <f>IF(AND('Mapa de Riesgos'!$Y$44="Media",'Mapa de Riesgos'!$AA$44="Moderado"),CONCATENATE("R5C",'Mapa de Riesgos'!$O$44),"")</f>
        <v/>
      </c>
      <c r="Z30" s="68" t="str">
        <f>IF(AND('Mapa de Riesgos'!$Y$45="Media",'Mapa de Riesgos'!$AA$45="Moderado"),CONCATENATE("R5C",'Mapa de Riesgos'!$O$45),"")</f>
        <v/>
      </c>
      <c r="AA30" s="69" t="str">
        <f>IF(AND('Mapa de Riesgos'!$Y$46="Media",'Mapa de Riesgos'!$AA$46="Moderado"),CONCATENATE("R5C",'Mapa de Riesgos'!$O$46),"")</f>
        <v/>
      </c>
      <c r="AB30" s="52" t="str">
        <f>IF(AND('Mapa de Riesgos'!$Y$40="Media",'Mapa de Riesgos'!$AA$40="Mayor"),CONCATENATE("R5C",'Mapa de Riesgos'!$O$40),"")</f>
        <v/>
      </c>
      <c r="AC30" s="53" t="str">
        <f>IF(AND('Mapa de Riesgos'!$Y$41="Media",'Mapa de Riesgos'!$AA$41="Mayor"),CONCATENATE("R5C",'Mapa de Riesgos'!$O$41),"")</f>
        <v/>
      </c>
      <c r="AD30" s="53" t="str">
        <f>IF(AND('Mapa de Riesgos'!$Y$43="Media",'Mapa de Riesgos'!$AA$43="Mayor"),CONCATENATE("R5C",'Mapa de Riesgos'!$O$43),"")</f>
        <v/>
      </c>
      <c r="AE30" s="53" t="str">
        <f>IF(AND('Mapa de Riesgos'!$Y$44="Media",'Mapa de Riesgos'!$AA$44="Mayor"),CONCATENATE("R5C",'Mapa de Riesgos'!$O$44),"")</f>
        <v/>
      </c>
      <c r="AF30" s="53" t="str">
        <f>IF(AND('Mapa de Riesgos'!$Y$45="Media",'Mapa de Riesgos'!$AA$45="Mayor"),CONCATENATE("R5C",'Mapa de Riesgos'!$O$45),"")</f>
        <v/>
      </c>
      <c r="AG30" s="54" t="str">
        <f>IF(AND('Mapa de Riesgos'!$Y$46="Media",'Mapa de Riesgos'!$AA$46="Mayor"),CONCATENATE("R5C",'Mapa de Riesgos'!$O$46),"")</f>
        <v/>
      </c>
      <c r="AH30" s="55" t="str">
        <f>IF(AND('Mapa de Riesgos'!$Y$40="Media",'Mapa de Riesgos'!$AA$40="Catastrófico"),CONCATENATE("R5C",'Mapa de Riesgos'!$O$40),"")</f>
        <v/>
      </c>
      <c r="AI30" s="56" t="str">
        <f>IF(AND('Mapa de Riesgos'!$Y$41="Media",'Mapa de Riesgos'!$AA$41="Catastrófico"),CONCATENATE("R5C",'Mapa de Riesgos'!$O$41),"")</f>
        <v/>
      </c>
      <c r="AJ30" s="56" t="str">
        <f>IF(AND('Mapa de Riesgos'!$Y$43="Media",'Mapa de Riesgos'!$AA$43="Catastrófico"),CONCATENATE("R5C",'Mapa de Riesgos'!$O$43),"")</f>
        <v/>
      </c>
      <c r="AK30" s="56" t="str">
        <f>IF(AND('Mapa de Riesgos'!$Y$44="Media",'Mapa de Riesgos'!$AA$44="Catastrófico"),CONCATENATE("R5C",'Mapa de Riesgos'!$O$44),"")</f>
        <v/>
      </c>
      <c r="AL30" s="56" t="str">
        <f>IF(AND('Mapa de Riesgos'!$Y$45="Media",'Mapa de Riesgos'!$AA$45="Catastrófico"),CONCATENATE("R5C",'Mapa de Riesgos'!$O$45),"")</f>
        <v/>
      </c>
      <c r="AM30" s="57" t="str">
        <f>IF(AND('Mapa de Riesgos'!$Y$46="Media",'Mapa de Riesgos'!$AA$46="Catastrófico"),CONCATENATE("R5C",'Mapa de Riesgos'!$O$46),"")</f>
        <v/>
      </c>
      <c r="AN30" s="83"/>
      <c r="AO30" s="598"/>
      <c r="AP30" s="599"/>
      <c r="AQ30" s="599"/>
      <c r="AR30" s="599"/>
      <c r="AS30" s="599"/>
      <c r="AT30" s="60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517"/>
      <c r="C31" s="517"/>
      <c r="D31" s="518"/>
      <c r="E31" s="558"/>
      <c r="F31" s="559"/>
      <c r="G31" s="559"/>
      <c r="H31" s="559"/>
      <c r="I31" s="560"/>
      <c r="J31" s="67" t="str">
        <f>IF(AND('Mapa de Riesgos'!$Y$47="Media",'Mapa de Riesgos'!$AA$47="Leve"),CONCATENATE("R6C",'Mapa de Riesgos'!$O$47),"")</f>
        <v/>
      </c>
      <c r="K31" s="68" t="str">
        <f>IF(AND('Mapa de Riesgos'!$Y$48="Media",'Mapa de Riesgos'!$AA$48="Leve"),CONCATENATE("R6C",'Mapa de Riesgos'!$O$48),"")</f>
        <v/>
      </c>
      <c r="L31" s="68" t="str">
        <f>IF(AND('Mapa de Riesgos'!$Y$49="Media",'Mapa de Riesgos'!$AA$49="Leve"),CONCATENATE("R6C",'Mapa de Riesgos'!$O$49),"")</f>
        <v/>
      </c>
      <c r="M31" s="68" t="str">
        <f>IF(AND('Mapa de Riesgos'!$Y$50="Media",'Mapa de Riesgos'!$AA$50="Leve"),CONCATENATE("R6C",'Mapa de Riesgos'!$O$50),"")</f>
        <v/>
      </c>
      <c r="N31" s="68" t="str">
        <f>IF(AND('Mapa de Riesgos'!$Y$51="Media",'Mapa de Riesgos'!$AA$51="Leve"),CONCATENATE("R6C",'Mapa de Riesgos'!$O$51),"")</f>
        <v/>
      </c>
      <c r="O31" s="69" t="str">
        <f>IF(AND('Mapa de Riesgos'!$Y$52="Media",'Mapa de Riesgos'!$AA$52="Leve"),CONCATENATE("R6C",'Mapa de Riesgos'!$O$52),"")</f>
        <v/>
      </c>
      <c r="P31" s="67" t="str">
        <f>IF(AND('Mapa de Riesgos'!$Y$47="Media",'Mapa de Riesgos'!$AA$47="Menor"),CONCATENATE("R6C",'Mapa de Riesgos'!$O$47),"")</f>
        <v/>
      </c>
      <c r="Q31" s="68" t="str">
        <f>IF(AND('Mapa de Riesgos'!$Y$48="Media",'Mapa de Riesgos'!$AA$48="Menor"),CONCATENATE("R6C",'Mapa de Riesgos'!$O$48),"")</f>
        <v/>
      </c>
      <c r="R31" s="68" t="str">
        <f>IF(AND('Mapa de Riesgos'!$Y$49="Media",'Mapa de Riesgos'!$AA$49="Menor"),CONCATENATE("R6C",'Mapa de Riesgos'!$O$49),"")</f>
        <v/>
      </c>
      <c r="S31" s="68" t="str">
        <f>IF(AND('Mapa de Riesgos'!$Y$50="Media",'Mapa de Riesgos'!$AA$50="Menor"),CONCATENATE("R6C",'Mapa de Riesgos'!$O$50),"")</f>
        <v/>
      </c>
      <c r="T31" s="68" t="str">
        <f>IF(AND('Mapa de Riesgos'!$Y$51="Media",'Mapa de Riesgos'!$AA$51="Menor"),CONCATENATE("R6C",'Mapa de Riesgos'!$O$51),"")</f>
        <v/>
      </c>
      <c r="U31" s="69" t="str">
        <f>IF(AND('Mapa de Riesgos'!$Y$52="Media",'Mapa de Riesgos'!$AA$52="Menor"),CONCATENATE("R6C",'Mapa de Riesgos'!$O$52),"")</f>
        <v/>
      </c>
      <c r="V31" s="67" t="str">
        <f>IF(AND('Mapa de Riesgos'!$Y$47="Media",'Mapa de Riesgos'!$AA$47="Moderado"),CONCATENATE("R6C",'Mapa de Riesgos'!$O$47),"")</f>
        <v/>
      </c>
      <c r="W31" s="68" t="str">
        <f>IF(AND('Mapa de Riesgos'!$Y$48="Media",'Mapa de Riesgos'!$AA$48="Moderado"),CONCATENATE("R6C",'Mapa de Riesgos'!$O$48),"")</f>
        <v/>
      </c>
      <c r="X31" s="68" t="str">
        <f>IF(AND('Mapa de Riesgos'!$Y$49="Media",'Mapa de Riesgos'!$AA$49="Moderado"),CONCATENATE("R6C",'Mapa de Riesgos'!$O$49),"")</f>
        <v/>
      </c>
      <c r="Y31" s="68" t="str">
        <f>IF(AND('Mapa de Riesgos'!$Y$50="Media",'Mapa de Riesgos'!$AA$50="Moderado"),CONCATENATE("R6C",'Mapa de Riesgos'!$O$50),"")</f>
        <v/>
      </c>
      <c r="Z31" s="68" t="str">
        <f>IF(AND('Mapa de Riesgos'!$Y$51="Media",'Mapa de Riesgos'!$AA$51="Moderado"),CONCATENATE("R6C",'Mapa de Riesgos'!$O$51),"")</f>
        <v/>
      </c>
      <c r="AA31" s="69" t="str">
        <f>IF(AND('Mapa de Riesgos'!$Y$52="Media",'Mapa de Riesgos'!$AA$52="Moderado"),CONCATENATE("R6C",'Mapa de Riesgos'!$O$52),"")</f>
        <v/>
      </c>
      <c r="AB31" s="52" t="str">
        <f>IF(AND('Mapa de Riesgos'!$Y$47="Media",'Mapa de Riesgos'!$AA$47="Mayor"),CONCATENATE("R6C",'Mapa de Riesgos'!$O$47),"")</f>
        <v/>
      </c>
      <c r="AC31" s="53" t="str">
        <f>IF(AND('Mapa de Riesgos'!$Y$48="Media",'Mapa de Riesgos'!$AA$48="Mayor"),CONCATENATE("R6C",'Mapa de Riesgos'!$O$48),"")</f>
        <v/>
      </c>
      <c r="AD31" s="53" t="str">
        <f>IF(AND('Mapa de Riesgos'!$Y$49="Media",'Mapa de Riesgos'!$AA$49="Mayor"),CONCATENATE("R6C",'Mapa de Riesgos'!$O$49),"")</f>
        <v/>
      </c>
      <c r="AE31" s="53" t="str">
        <f>IF(AND('Mapa de Riesgos'!$Y$50="Media",'Mapa de Riesgos'!$AA$50="Mayor"),CONCATENATE("R6C",'Mapa de Riesgos'!$O$50),"")</f>
        <v/>
      </c>
      <c r="AF31" s="53" t="str">
        <f>IF(AND('Mapa de Riesgos'!$Y$51="Media",'Mapa de Riesgos'!$AA$51="Mayor"),CONCATENATE("R6C",'Mapa de Riesgos'!$O$51),"")</f>
        <v/>
      </c>
      <c r="AG31" s="54" t="str">
        <f>IF(AND('Mapa de Riesgos'!$Y$52="Media",'Mapa de Riesgos'!$AA$52="Mayor"),CONCATENATE("R6C",'Mapa de Riesgos'!$O$52),"")</f>
        <v/>
      </c>
      <c r="AH31" s="55" t="str">
        <f>IF(AND('Mapa de Riesgos'!$Y$47="Media",'Mapa de Riesgos'!$AA$47="Catastrófico"),CONCATENATE("R6C",'Mapa de Riesgos'!$O$47),"")</f>
        <v/>
      </c>
      <c r="AI31" s="56" t="str">
        <f>IF(AND('Mapa de Riesgos'!$Y$48="Media",'Mapa de Riesgos'!$AA$48="Catastrófico"),CONCATENATE("R6C",'Mapa de Riesgos'!$O$48),"")</f>
        <v/>
      </c>
      <c r="AJ31" s="56" t="str">
        <f>IF(AND('Mapa de Riesgos'!$Y$49="Media",'Mapa de Riesgos'!$AA$49="Catastrófico"),CONCATENATE("R6C",'Mapa de Riesgos'!$O$49),"")</f>
        <v/>
      </c>
      <c r="AK31" s="56" t="str">
        <f>IF(AND('Mapa de Riesgos'!$Y$50="Media",'Mapa de Riesgos'!$AA$50="Catastrófico"),CONCATENATE("R6C",'Mapa de Riesgos'!$O$50),"")</f>
        <v/>
      </c>
      <c r="AL31" s="56" t="str">
        <f>IF(AND('Mapa de Riesgos'!$Y$51="Media",'Mapa de Riesgos'!$AA$51="Catastrófico"),CONCATENATE("R6C",'Mapa de Riesgos'!$O$51),"")</f>
        <v/>
      </c>
      <c r="AM31" s="57" t="str">
        <f>IF(AND('Mapa de Riesgos'!$Y$52="Media",'Mapa de Riesgos'!$AA$52="Catastrófico"),CONCATENATE("R6C",'Mapa de Riesgos'!$O$52),"")</f>
        <v/>
      </c>
      <c r="AN31" s="83"/>
      <c r="AO31" s="598"/>
      <c r="AP31" s="599"/>
      <c r="AQ31" s="599"/>
      <c r="AR31" s="599"/>
      <c r="AS31" s="599"/>
      <c r="AT31" s="60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517"/>
      <c r="C32" s="517"/>
      <c r="D32" s="518"/>
      <c r="E32" s="558"/>
      <c r="F32" s="559"/>
      <c r="G32" s="559"/>
      <c r="H32" s="559"/>
      <c r="I32" s="560"/>
      <c r="J32" s="67" t="str">
        <f>IF(AND('Mapa de Riesgos'!$Y$53="Media",'Mapa de Riesgos'!$AA$53="Leve"),CONCATENATE("R7C",'Mapa de Riesgos'!$O$53),"")</f>
        <v/>
      </c>
      <c r="K32" s="68" t="str">
        <f>IF(AND('Mapa de Riesgos'!$Y$54="Media",'Mapa de Riesgos'!$AA$54="Leve"),CONCATENATE("R7C",'Mapa de Riesgos'!$O$54),"")</f>
        <v/>
      </c>
      <c r="L32" s="68" t="str">
        <f>IF(AND('Mapa de Riesgos'!$Y$55="Media",'Mapa de Riesgos'!$AA$55="Leve"),CONCATENATE("R7C",'Mapa de Riesgos'!$O$55),"")</f>
        <v/>
      </c>
      <c r="M32" s="68" t="str">
        <f>IF(AND('Mapa de Riesgos'!$Y$56="Media",'Mapa de Riesgos'!$AA$56="Leve"),CONCATENATE("R7C",'Mapa de Riesgos'!$O$56),"")</f>
        <v/>
      </c>
      <c r="N32" s="68" t="str">
        <f>IF(AND('Mapa de Riesgos'!$Y$57="Media",'Mapa de Riesgos'!$AA$57="Leve"),CONCATENATE("R7C",'Mapa de Riesgos'!$O$57),"")</f>
        <v/>
      </c>
      <c r="O32" s="69" t="str">
        <f>IF(AND('Mapa de Riesgos'!$Y$58="Media",'Mapa de Riesgos'!$AA$58="Leve"),CONCATENATE("R7C",'Mapa de Riesgos'!$O$58),"")</f>
        <v/>
      </c>
      <c r="P32" s="67" t="str">
        <f>IF(AND('Mapa de Riesgos'!$Y$53="Media",'Mapa de Riesgos'!$AA$53="Menor"),CONCATENATE("R7C",'Mapa de Riesgos'!$O$53),"")</f>
        <v/>
      </c>
      <c r="Q32" s="68" t="str">
        <f>IF(AND('Mapa de Riesgos'!$Y$54="Media",'Mapa de Riesgos'!$AA$54="Menor"),CONCATENATE("R7C",'Mapa de Riesgos'!$O$54),"")</f>
        <v/>
      </c>
      <c r="R32" s="68" t="str">
        <f>IF(AND('Mapa de Riesgos'!$Y$55="Media",'Mapa de Riesgos'!$AA$55="Menor"),CONCATENATE("R7C",'Mapa de Riesgos'!$O$55),"")</f>
        <v/>
      </c>
      <c r="S32" s="68" t="str">
        <f>IF(AND('Mapa de Riesgos'!$Y$56="Media",'Mapa de Riesgos'!$AA$56="Menor"),CONCATENATE("R7C",'Mapa de Riesgos'!$O$56),"")</f>
        <v/>
      </c>
      <c r="T32" s="68" t="str">
        <f>IF(AND('Mapa de Riesgos'!$Y$57="Media",'Mapa de Riesgos'!$AA$57="Menor"),CONCATENATE("R7C",'Mapa de Riesgos'!$O$57),"")</f>
        <v/>
      </c>
      <c r="U32" s="69" t="str">
        <f>IF(AND('Mapa de Riesgos'!$Y$58="Media",'Mapa de Riesgos'!$AA$58="Menor"),CONCATENATE("R7C",'Mapa de Riesgos'!$O$58),"")</f>
        <v/>
      </c>
      <c r="V32" s="67" t="str">
        <f>IF(AND('Mapa de Riesgos'!$Y$53="Media",'Mapa de Riesgos'!$AA$53="Moderado"),CONCATENATE("R7C",'Mapa de Riesgos'!$O$53),"")</f>
        <v/>
      </c>
      <c r="W32" s="68" t="str">
        <f>IF(AND('Mapa de Riesgos'!$Y$54="Media",'Mapa de Riesgos'!$AA$54="Moderado"),CONCATENATE("R7C",'Mapa de Riesgos'!$O$54),"")</f>
        <v/>
      </c>
      <c r="X32" s="68" t="str">
        <f>IF(AND('Mapa de Riesgos'!$Y$55="Media",'Mapa de Riesgos'!$AA$55="Moderado"),CONCATENATE("R7C",'Mapa de Riesgos'!$O$55),"")</f>
        <v/>
      </c>
      <c r="Y32" s="68" t="str">
        <f>IF(AND('Mapa de Riesgos'!$Y$56="Media",'Mapa de Riesgos'!$AA$56="Moderado"),CONCATENATE("R7C",'Mapa de Riesgos'!$O$56),"")</f>
        <v/>
      </c>
      <c r="Z32" s="68" t="str">
        <f>IF(AND('Mapa de Riesgos'!$Y$57="Media",'Mapa de Riesgos'!$AA$57="Moderado"),CONCATENATE("R7C",'Mapa de Riesgos'!$O$57),"")</f>
        <v/>
      </c>
      <c r="AA32" s="69" t="str">
        <f>IF(AND('Mapa de Riesgos'!$Y$58="Media",'Mapa de Riesgos'!$AA$58="Moderado"),CONCATENATE("R7C",'Mapa de Riesgos'!$O$58),"")</f>
        <v/>
      </c>
      <c r="AB32" s="52" t="str">
        <f>IF(AND('Mapa de Riesgos'!$Y$53="Media",'Mapa de Riesgos'!$AA$53="Mayor"),CONCATENATE("R7C",'Mapa de Riesgos'!$O$53),"")</f>
        <v/>
      </c>
      <c r="AC32" s="53" t="str">
        <f>IF(AND('Mapa de Riesgos'!$Y$54="Media",'Mapa de Riesgos'!$AA$54="Mayor"),CONCATENATE("R7C",'Mapa de Riesgos'!$O$54),"")</f>
        <v/>
      </c>
      <c r="AD32" s="53" t="str">
        <f>IF(AND('Mapa de Riesgos'!$Y$55="Media",'Mapa de Riesgos'!$AA$55="Mayor"),CONCATENATE("R7C",'Mapa de Riesgos'!$O$55),"")</f>
        <v/>
      </c>
      <c r="AE32" s="53" t="str">
        <f>IF(AND('Mapa de Riesgos'!$Y$56="Media",'Mapa de Riesgos'!$AA$56="Mayor"),CONCATENATE("R7C",'Mapa de Riesgos'!$O$56),"")</f>
        <v/>
      </c>
      <c r="AF32" s="53" t="str">
        <f>IF(AND('Mapa de Riesgos'!$Y$57="Media",'Mapa de Riesgos'!$AA$57="Mayor"),CONCATENATE("R7C",'Mapa de Riesgos'!$O$57),"")</f>
        <v/>
      </c>
      <c r="AG32" s="54" t="str">
        <f>IF(AND('Mapa de Riesgos'!$Y$58="Media",'Mapa de Riesgos'!$AA$58="Mayor"),CONCATENATE("R7C",'Mapa de Riesgos'!$O$58),"")</f>
        <v/>
      </c>
      <c r="AH32" s="55" t="str">
        <f>IF(AND('Mapa de Riesgos'!$Y$53="Media",'Mapa de Riesgos'!$AA$53="Catastrófico"),CONCATENATE("R7C",'Mapa de Riesgos'!$O$53),"")</f>
        <v/>
      </c>
      <c r="AI32" s="56" t="str">
        <f>IF(AND('Mapa de Riesgos'!$Y$54="Media",'Mapa de Riesgos'!$AA$54="Catastrófico"),CONCATENATE("R7C",'Mapa de Riesgos'!$O$54),"")</f>
        <v/>
      </c>
      <c r="AJ32" s="56" t="str">
        <f>IF(AND('Mapa de Riesgos'!$Y$55="Media",'Mapa de Riesgos'!$AA$55="Catastrófico"),CONCATENATE("R7C",'Mapa de Riesgos'!$O$55),"")</f>
        <v/>
      </c>
      <c r="AK32" s="56" t="str">
        <f>IF(AND('Mapa de Riesgos'!$Y$56="Media",'Mapa de Riesgos'!$AA$56="Catastrófico"),CONCATENATE("R7C",'Mapa de Riesgos'!$O$56),"")</f>
        <v/>
      </c>
      <c r="AL32" s="56" t="str">
        <f>IF(AND('Mapa de Riesgos'!$Y$57="Media",'Mapa de Riesgos'!$AA$57="Catastrófico"),CONCATENATE("R7C",'Mapa de Riesgos'!$O$57),"")</f>
        <v/>
      </c>
      <c r="AM32" s="57" t="str">
        <f>IF(AND('Mapa de Riesgos'!$Y$58="Media",'Mapa de Riesgos'!$AA$58="Catastrófico"),CONCATENATE("R7C",'Mapa de Riesgos'!$O$58),"")</f>
        <v/>
      </c>
      <c r="AN32" s="83"/>
      <c r="AO32" s="598"/>
      <c r="AP32" s="599"/>
      <c r="AQ32" s="599"/>
      <c r="AR32" s="599"/>
      <c r="AS32" s="599"/>
      <c r="AT32" s="60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517"/>
      <c r="C33" s="517"/>
      <c r="D33" s="518"/>
      <c r="E33" s="558"/>
      <c r="F33" s="559"/>
      <c r="G33" s="559"/>
      <c r="H33" s="559"/>
      <c r="I33" s="560"/>
      <c r="J33" s="67" t="str">
        <f>IF(AND('Mapa de Riesgos'!$Y$59="Media",'Mapa de Riesgos'!$AA$59="Leve"),CONCATENATE("R8C",'Mapa de Riesgos'!$O$59),"")</f>
        <v/>
      </c>
      <c r="K33" s="68" t="str">
        <f>IF(AND('Mapa de Riesgos'!$Y$60="Media",'Mapa de Riesgos'!$AA$60="Leve"),CONCATENATE("R8C",'Mapa de Riesgos'!$O$60),"")</f>
        <v/>
      </c>
      <c r="L33" s="68" t="str">
        <f>IF(AND('Mapa de Riesgos'!$Y$61="Media",'Mapa de Riesgos'!$AA$61="Leve"),CONCATENATE("R8C",'Mapa de Riesgos'!$O$61),"")</f>
        <v/>
      </c>
      <c r="M33" s="68" t="str">
        <f>IF(AND('Mapa de Riesgos'!$Y$62="Media",'Mapa de Riesgos'!$AA$62="Leve"),CONCATENATE("R8C",'Mapa de Riesgos'!$O$62),"")</f>
        <v/>
      </c>
      <c r="N33" s="68" t="str">
        <f>IF(AND('Mapa de Riesgos'!$Y$63="Media",'Mapa de Riesgos'!$AA$63="Leve"),CONCATENATE("R8C",'Mapa de Riesgos'!$O$63),"")</f>
        <v/>
      </c>
      <c r="O33" s="69" t="str">
        <f>IF(AND('Mapa de Riesgos'!$Y$64="Media",'Mapa de Riesgos'!$AA$64="Leve"),CONCATENATE("R8C",'Mapa de Riesgos'!$O$64),"")</f>
        <v/>
      </c>
      <c r="P33" s="67" t="str">
        <f>IF(AND('Mapa de Riesgos'!$Y$59="Media",'Mapa de Riesgos'!$AA$59="Menor"),CONCATENATE("R8C",'Mapa de Riesgos'!$O$59),"")</f>
        <v/>
      </c>
      <c r="Q33" s="68" t="str">
        <f>IF(AND('Mapa de Riesgos'!$Y$60="Media",'Mapa de Riesgos'!$AA$60="Menor"),CONCATENATE("R8C",'Mapa de Riesgos'!$O$60),"")</f>
        <v/>
      </c>
      <c r="R33" s="68" t="str">
        <f>IF(AND('Mapa de Riesgos'!$Y$61="Media",'Mapa de Riesgos'!$AA$61="Menor"),CONCATENATE("R8C",'Mapa de Riesgos'!$O$61),"")</f>
        <v/>
      </c>
      <c r="S33" s="68" t="str">
        <f>IF(AND('Mapa de Riesgos'!$Y$62="Media",'Mapa de Riesgos'!$AA$62="Menor"),CONCATENATE("R8C",'Mapa de Riesgos'!$O$62),"")</f>
        <v/>
      </c>
      <c r="T33" s="68" t="str">
        <f>IF(AND('Mapa de Riesgos'!$Y$63="Media",'Mapa de Riesgos'!$AA$63="Menor"),CONCATENATE("R8C",'Mapa de Riesgos'!$O$63),"")</f>
        <v/>
      </c>
      <c r="U33" s="69" t="str">
        <f>IF(AND('Mapa de Riesgos'!$Y$64="Media",'Mapa de Riesgos'!$AA$64="Menor"),CONCATENATE("R8C",'Mapa de Riesgos'!$O$64),"")</f>
        <v/>
      </c>
      <c r="V33" s="67" t="str">
        <f>IF(AND('Mapa de Riesgos'!$Y$59="Media",'Mapa de Riesgos'!$AA$59="Moderado"),CONCATENATE("R8C",'Mapa de Riesgos'!$O$59),"")</f>
        <v/>
      </c>
      <c r="W33" s="68" t="str">
        <f>IF(AND('Mapa de Riesgos'!$Y$60="Media",'Mapa de Riesgos'!$AA$60="Moderado"),CONCATENATE("R8C",'Mapa de Riesgos'!$O$60),"")</f>
        <v/>
      </c>
      <c r="X33" s="68" t="str">
        <f>IF(AND('Mapa de Riesgos'!$Y$61="Media",'Mapa de Riesgos'!$AA$61="Moderado"),CONCATENATE("R8C",'Mapa de Riesgos'!$O$61),"")</f>
        <v/>
      </c>
      <c r="Y33" s="68" t="str">
        <f>IF(AND('Mapa de Riesgos'!$Y$62="Media",'Mapa de Riesgos'!$AA$62="Moderado"),CONCATENATE("R8C",'Mapa de Riesgos'!$O$62),"")</f>
        <v/>
      </c>
      <c r="Z33" s="68" t="str">
        <f>IF(AND('Mapa de Riesgos'!$Y$63="Media",'Mapa de Riesgos'!$AA$63="Moderado"),CONCATENATE("R8C",'Mapa de Riesgos'!$O$63),"")</f>
        <v/>
      </c>
      <c r="AA33" s="69" t="str">
        <f>IF(AND('Mapa de Riesgos'!$Y$64="Media",'Mapa de Riesgos'!$AA$64="Moderado"),CONCATENATE("R8C",'Mapa de Riesgos'!$O$64),"")</f>
        <v/>
      </c>
      <c r="AB33" s="52" t="str">
        <f>IF(AND('Mapa de Riesgos'!$Y$59="Media",'Mapa de Riesgos'!$AA$59="Mayor"),CONCATENATE("R8C",'Mapa de Riesgos'!$O$59),"")</f>
        <v/>
      </c>
      <c r="AC33" s="53" t="str">
        <f>IF(AND('Mapa de Riesgos'!$Y$60="Media",'Mapa de Riesgos'!$AA$60="Mayor"),CONCATENATE("R8C",'Mapa de Riesgos'!$O$60),"")</f>
        <v/>
      </c>
      <c r="AD33" s="53" t="str">
        <f>IF(AND('Mapa de Riesgos'!$Y$61="Media",'Mapa de Riesgos'!$AA$61="Mayor"),CONCATENATE("R8C",'Mapa de Riesgos'!$O$61),"")</f>
        <v/>
      </c>
      <c r="AE33" s="53" t="str">
        <f>IF(AND('Mapa de Riesgos'!$Y$62="Media",'Mapa de Riesgos'!$AA$62="Mayor"),CONCATENATE("R8C",'Mapa de Riesgos'!$O$62),"")</f>
        <v/>
      </c>
      <c r="AF33" s="53" t="str">
        <f>IF(AND('Mapa de Riesgos'!$Y$63="Media",'Mapa de Riesgos'!$AA$63="Mayor"),CONCATENATE("R8C",'Mapa de Riesgos'!$O$63),"")</f>
        <v/>
      </c>
      <c r="AG33" s="54" t="str">
        <f>IF(AND('Mapa de Riesgos'!$Y$64="Media",'Mapa de Riesgos'!$AA$64="Mayor"),CONCATENATE("R8C",'Mapa de Riesgos'!$O$64),"")</f>
        <v/>
      </c>
      <c r="AH33" s="55" t="str">
        <f>IF(AND('Mapa de Riesgos'!$Y$59="Media",'Mapa de Riesgos'!$AA$59="Catastrófico"),CONCATENATE("R8C",'Mapa de Riesgos'!$O$59),"")</f>
        <v/>
      </c>
      <c r="AI33" s="56" t="str">
        <f>IF(AND('Mapa de Riesgos'!$Y$60="Media",'Mapa de Riesgos'!$AA$60="Catastrófico"),CONCATENATE("R8C",'Mapa de Riesgos'!$O$60),"")</f>
        <v/>
      </c>
      <c r="AJ33" s="56" t="str">
        <f>IF(AND('Mapa de Riesgos'!$Y$61="Media",'Mapa de Riesgos'!$AA$61="Catastrófico"),CONCATENATE("R8C",'Mapa de Riesgos'!$O$61),"")</f>
        <v/>
      </c>
      <c r="AK33" s="56" t="str">
        <f>IF(AND('Mapa de Riesgos'!$Y$62="Media",'Mapa de Riesgos'!$AA$62="Catastrófico"),CONCATENATE("R8C",'Mapa de Riesgos'!$O$62),"")</f>
        <v/>
      </c>
      <c r="AL33" s="56" t="str">
        <f>IF(AND('Mapa de Riesgos'!$Y$63="Media",'Mapa de Riesgos'!$AA$63="Catastrófico"),CONCATENATE("R8C",'Mapa de Riesgos'!$O$63),"")</f>
        <v/>
      </c>
      <c r="AM33" s="57" t="str">
        <f>IF(AND('Mapa de Riesgos'!$Y$64="Media",'Mapa de Riesgos'!$AA$64="Catastrófico"),CONCATENATE("R8C",'Mapa de Riesgos'!$O$64),"")</f>
        <v/>
      </c>
      <c r="AN33" s="83"/>
      <c r="AO33" s="598"/>
      <c r="AP33" s="599"/>
      <c r="AQ33" s="599"/>
      <c r="AR33" s="599"/>
      <c r="AS33" s="599"/>
      <c r="AT33" s="60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517"/>
      <c r="C34" s="517"/>
      <c r="D34" s="518"/>
      <c r="E34" s="558"/>
      <c r="F34" s="559"/>
      <c r="G34" s="559"/>
      <c r="H34" s="559"/>
      <c r="I34" s="560"/>
      <c r="J34" s="67" t="str">
        <f>IF(AND('Mapa de Riesgos'!$Y$65="Media",'Mapa de Riesgos'!$AA$65="Leve"),CONCATENATE("R9C",'Mapa de Riesgos'!$O$65),"")</f>
        <v/>
      </c>
      <c r="K34" s="68" t="str">
        <f>IF(AND('Mapa de Riesgos'!$Y$66="Media",'Mapa de Riesgos'!$AA$66="Leve"),CONCATENATE("R9C",'Mapa de Riesgos'!$O$66),"")</f>
        <v/>
      </c>
      <c r="L34" s="68" t="str">
        <f>IF(AND('Mapa de Riesgos'!$Y$67="Media",'Mapa de Riesgos'!$AA$67="Leve"),CONCATENATE("R9C",'Mapa de Riesgos'!$O$67),"")</f>
        <v/>
      </c>
      <c r="M34" s="68" t="str">
        <f>IF(AND('Mapa de Riesgos'!$Y$68="Media",'Mapa de Riesgos'!$AA$68="Leve"),CONCATENATE("R9C",'Mapa de Riesgos'!$O$68),"")</f>
        <v/>
      </c>
      <c r="N34" s="68" t="str">
        <f>IF(AND('Mapa de Riesgos'!$Y$69="Media",'Mapa de Riesgos'!$AA$69="Leve"),CONCATENATE("R9C",'Mapa de Riesgos'!$O$69),"")</f>
        <v/>
      </c>
      <c r="O34" s="69" t="str">
        <f>IF(AND('Mapa de Riesgos'!$Y$70="Media",'Mapa de Riesgos'!$AA$70="Leve"),CONCATENATE("R9C",'Mapa de Riesgos'!$O$70),"")</f>
        <v/>
      </c>
      <c r="P34" s="67" t="str">
        <f>IF(AND('Mapa de Riesgos'!$Y$65="Media",'Mapa de Riesgos'!$AA$65="Menor"),CONCATENATE("R9C",'Mapa de Riesgos'!$O$65),"")</f>
        <v/>
      </c>
      <c r="Q34" s="68" t="str">
        <f>IF(AND('Mapa de Riesgos'!$Y$66="Media",'Mapa de Riesgos'!$AA$66="Menor"),CONCATENATE("R9C",'Mapa de Riesgos'!$O$66),"")</f>
        <v/>
      </c>
      <c r="R34" s="68" t="str">
        <f>IF(AND('Mapa de Riesgos'!$Y$67="Media",'Mapa de Riesgos'!$AA$67="Menor"),CONCATENATE("R9C",'Mapa de Riesgos'!$O$67),"")</f>
        <v/>
      </c>
      <c r="S34" s="68" t="str">
        <f>IF(AND('Mapa de Riesgos'!$Y$68="Media",'Mapa de Riesgos'!$AA$68="Menor"),CONCATENATE("R9C",'Mapa de Riesgos'!$O$68),"")</f>
        <v/>
      </c>
      <c r="T34" s="68" t="str">
        <f>IF(AND('Mapa de Riesgos'!$Y$69="Media",'Mapa de Riesgos'!$AA$69="Menor"),CONCATENATE("R9C",'Mapa de Riesgos'!$O$69),"")</f>
        <v/>
      </c>
      <c r="U34" s="69" t="str">
        <f>IF(AND('Mapa de Riesgos'!$Y$70="Media",'Mapa de Riesgos'!$AA$70="Menor"),CONCATENATE("R9C",'Mapa de Riesgos'!$O$70),"")</f>
        <v/>
      </c>
      <c r="V34" s="67" t="str">
        <f>IF(AND('Mapa de Riesgos'!$Y$65="Media",'Mapa de Riesgos'!$AA$65="Moderado"),CONCATENATE("R9C",'Mapa de Riesgos'!$O$65),"")</f>
        <v/>
      </c>
      <c r="W34" s="68" t="str">
        <f>IF(AND('Mapa de Riesgos'!$Y$66="Media",'Mapa de Riesgos'!$AA$66="Moderado"),CONCATENATE("R9C",'Mapa de Riesgos'!$O$66),"")</f>
        <v/>
      </c>
      <c r="X34" s="68" t="str">
        <f>IF(AND('Mapa de Riesgos'!$Y$67="Media",'Mapa de Riesgos'!$AA$67="Moderado"),CONCATENATE("R9C",'Mapa de Riesgos'!$O$67),"")</f>
        <v/>
      </c>
      <c r="Y34" s="68" t="str">
        <f>IF(AND('Mapa de Riesgos'!$Y$68="Media",'Mapa de Riesgos'!$AA$68="Moderado"),CONCATENATE("R9C",'Mapa de Riesgos'!$O$68),"")</f>
        <v/>
      </c>
      <c r="Z34" s="68" t="str">
        <f>IF(AND('Mapa de Riesgos'!$Y$69="Media",'Mapa de Riesgos'!$AA$69="Moderado"),CONCATENATE("R9C",'Mapa de Riesgos'!$O$69),"")</f>
        <v/>
      </c>
      <c r="AA34" s="69" t="str">
        <f>IF(AND('Mapa de Riesgos'!$Y$70="Media",'Mapa de Riesgos'!$AA$70="Moderado"),CONCATENATE("R9C",'Mapa de Riesgos'!$O$70),"")</f>
        <v/>
      </c>
      <c r="AB34" s="52" t="str">
        <f>IF(AND('Mapa de Riesgos'!$Y$65="Media",'Mapa de Riesgos'!$AA$65="Mayor"),CONCATENATE("R9C",'Mapa de Riesgos'!$O$65),"")</f>
        <v/>
      </c>
      <c r="AC34" s="53" t="str">
        <f>IF(AND('Mapa de Riesgos'!$Y$66="Media",'Mapa de Riesgos'!$AA$66="Mayor"),CONCATENATE("R9C",'Mapa de Riesgos'!$O$66),"")</f>
        <v/>
      </c>
      <c r="AD34" s="53" t="str">
        <f>IF(AND('Mapa de Riesgos'!$Y$67="Media",'Mapa de Riesgos'!$AA$67="Mayor"),CONCATENATE("R9C",'Mapa de Riesgos'!$O$67),"")</f>
        <v/>
      </c>
      <c r="AE34" s="53" t="str">
        <f>IF(AND('Mapa de Riesgos'!$Y$68="Media",'Mapa de Riesgos'!$AA$68="Mayor"),CONCATENATE("R9C",'Mapa de Riesgos'!$O$68),"")</f>
        <v/>
      </c>
      <c r="AF34" s="53" t="str">
        <f>IF(AND('Mapa de Riesgos'!$Y$69="Media",'Mapa de Riesgos'!$AA$69="Mayor"),CONCATENATE("R9C",'Mapa de Riesgos'!$O$69),"")</f>
        <v/>
      </c>
      <c r="AG34" s="54" t="str">
        <f>IF(AND('Mapa de Riesgos'!$Y$70="Media",'Mapa de Riesgos'!$AA$70="Mayor"),CONCATENATE("R9C",'Mapa de Riesgos'!$O$70),"")</f>
        <v/>
      </c>
      <c r="AH34" s="55" t="str">
        <f>IF(AND('Mapa de Riesgos'!$Y$65="Media",'Mapa de Riesgos'!$AA$65="Catastrófico"),CONCATENATE("R9C",'Mapa de Riesgos'!$O$65),"")</f>
        <v/>
      </c>
      <c r="AI34" s="56" t="str">
        <f>IF(AND('Mapa de Riesgos'!$Y$66="Media",'Mapa de Riesgos'!$AA$66="Catastrófico"),CONCATENATE("R9C",'Mapa de Riesgos'!$O$66),"")</f>
        <v/>
      </c>
      <c r="AJ34" s="56" t="str">
        <f>IF(AND('Mapa de Riesgos'!$Y$67="Media",'Mapa de Riesgos'!$AA$67="Catastrófico"),CONCATENATE("R9C",'Mapa de Riesgos'!$O$67),"")</f>
        <v/>
      </c>
      <c r="AK34" s="56" t="str">
        <f>IF(AND('Mapa de Riesgos'!$Y$68="Media",'Mapa de Riesgos'!$AA$68="Catastrófico"),CONCATENATE("R9C",'Mapa de Riesgos'!$O$68),"")</f>
        <v/>
      </c>
      <c r="AL34" s="56" t="str">
        <f>IF(AND('Mapa de Riesgos'!$Y$69="Media",'Mapa de Riesgos'!$AA$69="Catastrófico"),CONCATENATE("R9C",'Mapa de Riesgos'!$O$69),"")</f>
        <v/>
      </c>
      <c r="AM34" s="57" t="str">
        <f>IF(AND('Mapa de Riesgos'!$Y$70="Media",'Mapa de Riesgos'!$AA$70="Catastrófico"),CONCATENATE("R9C",'Mapa de Riesgos'!$O$70),"")</f>
        <v/>
      </c>
      <c r="AN34" s="83"/>
      <c r="AO34" s="598"/>
      <c r="AP34" s="599"/>
      <c r="AQ34" s="599"/>
      <c r="AR34" s="599"/>
      <c r="AS34" s="599"/>
      <c r="AT34" s="60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517"/>
      <c r="C35" s="517"/>
      <c r="D35" s="518"/>
      <c r="E35" s="561"/>
      <c r="F35" s="562"/>
      <c r="G35" s="562"/>
      <c r="H35" s="562"/>
      <c r="I35" s="563"/>
      <c r="J35" s="67" t="str">
        <f>IF(AND('Mapa de Riesgos'!$Y$71="Media",'Mapa de Riesgos'!$AA$71="Leve"),CONCATENATE("R10C",'Mapa de Riesgos'!$O$71),"")</f>
        <v/>
      </c>
      <c r="K35" s="68" t="str">
        <f>IF(AND('Mapa de Riesgos'!$Y$72="Media",'Mapa de Riesgos'!$AA$72="Leve"),CONCATENATE("R10C",'Mapa de Riesgos'!$O$72),"")</f>
        <v/>
      </c>
      <c r="L35" s="68" t="str">
        <f>IF(AND('Mapa de Riesgos'!$Y$73="Media",'Mapa de Riesgos'!$AA$73="Leve"),CONCATENATE("R10C",'Mapa de Riesgos'!$O$73),"")</f>
        <v/>
      </c>
      <c r="M35" s="68" t="str">
        <f>IF(AND('Mapa de Riesgos'!$Y$74="Media",'Mapa de Riesgos'!$AA$74="Leve"),CONCATENATE("R10C",'Mapa de Riesgos'!$O$74),"")</f>
        <v/>
      </c>
      <c r="N35" s="68" t="str">
        <f>IF(AND('Mapa de Riesgos'!$Y$75="Media",'Mapa de Riesgos'!$AA$75="Leve"),CONCATENATE("R10C",'Mapa de Riesgos'!$O$75),"")</f>
        <v/>
      </c>
      <c r="O35" s="69" t="str">
        <f>IF(AND('Mapa de Riesgos'!$Y$76="Media",'Mapa de Riesgos'!$AA$76="Leve"),CONCATENATE("R10C",'Mapa de Riesgos'!$O$76),"")</f>
        <v/>
      </c>
      <c r="P35" s="67" t="str">
        <f>IF(AND('Mapa de Riesgos'!$Y$71="Media",'Mapa de Riesgos'!$AA$71="Menor"),CONCATENATE("R10C",'Mapa de Riesgos'!$O$71),"")</f>
        <v/>
      </c>
      <c r="Q35" s="68" t="str">
        <f>IF(AND('Mapa de Riesgos'!$Y$72="Media",'Mapa de Riesgos'!$AA$72="Menor"),CONCATENATE("R10C",'Mapa de Riesgos'!$O$72),"")</f>
        <v/>
      </c>
      <c r="R35" s="68" t="str">
        <f>IF(AND('Mapa de Riesgos'!$Y$73="Media",'Mapa de Riesgos'!$AA$73="Menor"),CONCATENATE("R10C",'Mapa de Riesgos'!$O$73),"")</f>
        <v/>
      </c>
      <c r="S35" s="68" t="str">
        <f>IF(AND('Mapa de Riesgos'!$Y$74="Media",'Mapa de Riesgos'!$AA$74="Menor"),CONCATENATE("R10C",'Mapa de Riesgos'!$O$74),"")</f>
        <v/>
      </c>
      <c r="T35" s="68" t="str">
        <f>IF(AND('Mapa de Riesgos'!$Y$75="Media",'Mapa de Riesgos'!$AA$75="Menor"),CONCATENATE("R10C",'Mapa de Riesgos'!$O$75),"")</f>
        <v/>
      </c>
      <c r="U35" s="69" t="str">
        <f>IF(AND('Mapa de Riesgos'!$Y$76="Media",'Mapa de Riesgos'!$AA$76="Menor"),CONCATENATE("R10C",'Mapa de Riesgos'!$O$76),"")</f>
        <v/>
      </c>
      <c r="V35" s="67" t="str">
        <f>IF(AND('Mapa de Riesgos'!$Y$71="Media",'Mapa de Riesgos'!$AA$71="Moderado"),CONCATENATE("R10C",'Mapa de Riesgos'!$O$71),"")</f>
        <v/>
      </c>
      <c r="W35" s="68" t="str">
        <f>IF(AND('Mapa de Riesgos'!$Y$72="Media",'Mapa de Riesgos'!$AA$72="Moderado"),CONCATENATE("R10C",'Mapa de Riesgos'!$O$72),"")</f>
        <v/>
      </c>
      <c r="X35" s="68" t="str">
        <f>IF(AND('Mapa de Riesgos'!$Y$73="Media",'Mapa de Riesgos'!$AA$73="Moderado"),CONCATENATE("R10C",'Mapa de Riesgos'!$O$73),"")</f>
        <v/>
      </c>
      <c r="Y35" s="68" t="str">
        <f>IF(AND('Mapa de Riesgos'!$Y$74="Media",'Mapa de Riesgos'!$AA$74="Moderado"),CONCATENATE("R10C",'Mapa de Riesgos'!$O$74),"")</f>
        <v/>
      </c>
      <c r="Z35" s="68" t="str">
        <f>IF(AND('Mapa de Riesgos'!$Y$75="Media",'Mapa de Riesgos'!$AA$75="Moderado"),CONCATENATE("R10C",'Mapa de Riesgos'!$O$75),"")</f>
        <v/>
      </c>
      <c r="AA35" s="69" t="str">
        <f>IF(AND('Mapa de Riesgos'!$Y$76="Media",'Mapa de Riesgos'!$AA$76="Moderado"),CONCATENATE("R10C",'Mapa de Riesgos'!$O$76),"")</f>
        <v/>
      </c>
      <c r="AB35" s="58" t="str">
        <f>IF(AND('Mapa de Riesgos'!$Y$71="Media",'Mapa de Riesgos'!$AA$71="Mayor"),CONCATENATE("R10C",'Mapa de Riesgos'!$O$71),"")</f>
        <v/>
      </c>
      <c r="AC35" s="59" t="str">
        <f>IF(AND('Mapa de Riesgos'!$Y$72="Media",'Mapa de Riesgos'!$AA$72="Mayor"),CONCATENATE("R10C",'Mapa de Riesgos'!$O$72),"")</f>
        <v/>
      </c>
      <c r="AD35" s="59" t="str">
        <f>IF(AND('Mapa de Riesgos'!$Y$73="Media",'Mapa de Riesgos'!$AA$73="Mayor"),CONCATENATE("R10C",'Mapa de Riesgos'!$O$73),"")</f>
        <v/>
      </c>
      <c r="AE35" s="59" t="str">
        <f>IF(AND('Mapa de Riesgos'!$Y$74="Media",'Mapa de Riesgos'!$AA$74="Mayor"),CONCATENATE("R10C",'Mapa de Riesgos'!$O$74),"")</f>
        <v/>
      </c>
      <c r="AF35" s="59" t="str">
        <f>IF(AND('Mapa de Riesgos'!$Y$75="Media",'Mapa de Riesgos'!$AA$75="Mayor"),CONCATENATE("R10C",'Mapa de Riesgos'!$O$75),"")</f>
        <v/>
      </c>
      <c r="AG35" s="60" t="str">
        <f>IF(AND('Mapa de Riesgos'!$Y$76="Media",'Mapa de Riesgos'!$AA$76="Mayor"),CONCATENATE("R10C",'Mapa de Riesgos'!$O$76),"")</f>
        <v/>
      </c>
      <c r="AH35" s="61" t="str">
        <f>IF(AND('Mapa de Riesgos'!$Y$71="Media",'Mapa de Riesgos'!$AA$71="Catastrófico"),CONCATENATE("R10C",'Mapa de Riesgos'!$O$71),"")</f>
        <v/>
      </c>
      <c r="AI35" s="62" t="str">
        <f>IF(AND('Mapa de Riesgos'!$Y$72="Media",'Mapa de Riesgos'!$AA$72="Catastrófico"),CONCATENATE("R10C",'Mapa de Riesgos'!$O$72),"")</f>
        <v/>
      </c>
      <c r="AJ35" s="62" t="str">
        <f>IF(AND('Mapa de Riesgos'!$Y$73="Media",'Mapa de Riesgos'!$AA$73="Catastrófico"),CONCATENATE("R10C",'Mapa de Riesgos'!$O$73),"")</f>
        <v/>
      </c>
      <c r="AK35" s="62" t="str">
        <f>IF(AND('Mapa de Riesgos'!$Y$74="Media",'Mapa de Riesgos'!$AA$74="Catastrófico"),CONCATENATE("R10C",'Mapa de Riesgos'!$O$74),"")</f>
        <v/>
      </c>
      <c r="AL35" s="62" t="str">
        <f>IF(AND('Mapa de Riesgos'!$Y$75="Media",'Mapa de Riesgos'!$AA$75="Catastrófico"),CONCATENATE("R10C",'Mapa de Riesgos'!$O$75),"")</f>
        <v/>
      </c>
      <c r="AM35" s="63" t="str">
        <f>IF(AND('Mapa de Riesgos'!$Y$76="Media",'Mapa de Riesgos'!$AA$76="Catastrófico"),CONCATENATE("R10C",'Mapa de Riesgos'!$O$76),"")</f>
        <v/>
      </c>
      <c r="AN35" s="83"/>
      <c r="AO35" s="601"/>
      <c r="AP35" s="602"/>
      <c r="AQ35" s="602"/>
      <c r="AR35" s="602"/>
      <c r="AS35" s="602"/>
      <c r="AT35" s="60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517"/>
      <c r="C36" s="517"/>
      <c r="D36" s="518"/>
      <c r="E36" s="555" t="s">
        <v>217</v>
      </c>
      <c r="F36" s="556"/>
      <c r="G36" s="556"/>
      <c r="H36" s="556"/>
      <c r="I36" s="556"/>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586" t="s">
        <v>218</v>
      </c>
      <c r="AP36" s="587"/>
      <c r="AQ36" s="587"/>
      <c r="AR36" s="587"/>
      <c r="AS36" s="587"/>
      <c r="AT36" s="58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517"/>
      <c r="C37" s="517"/>
      <c r="D37" s="518"/>
      <c r="E37" s="574"/>
      <c r="F37" s="559"/>
      <c r="G37" s="559"/>
      <c r="H37" s="559"/>
      <c r="I37" s="559"/>
      <c r="J37" s="76" t="str">
        <f>IF(AND('Mapa de Riesgos'!$Y$20="Baja",'Mapa de Riesgos'!$AA$20="Leve"),CONCATENATE("R2C",'Mapa de Riesgos'!$O$20),"")</f>
        <v/>
      </c>
      <c r="K37" s="77" t="str">
        <f>IF(AND('Mapa de Riesgos'!$Y$21="Baja",'Mapa de Riesgos'!$AA$21="Leve"),CONCATENATE("R2C",'Mapa de Riesgos'!$O$21),"")</f>
        <v/>
      </c>
      <c r="L37" s="77" t="str">
        <f>IF(AND('Mapa de Riesgos'!$Y$22="Baja",'Mapa de Riesgos'!$AA$22="Leve"),CONCATENATE("R2C",'Mapa de Riesgos'!$O$22),"")</f>
        <v/>
      </c>
      <c r="M37" s="77" t="str">
        <f>IF(AND('Mapa de Riesgos'!$Y$23="Baja",'Mapa de Riesgos'!$AA$23="Leve"),CONCATENATE("R2C",'Mapa de Riesgos'!$O$23),"")</f>
        <v/>
      </c>
      <c r="N37" s="77" t="str">
        <f>IF(AND('Mapa de Riesgos'!$Y$24="Baja",'Mapa de Riesgos'!$AA$24="Leve"),CONCATENATE("R2C",'Mapa de Riesgos'!$O$24),"")</f>
        <v/>
      </c>
      <c r="O37" s="78" t="str">
        <f>IF(AND('Mapa de Riesgos'!$Y$25="Baja",'Mapa de Riesgos'!$AA$25="Leve"),CONCATENATE("R2C",'Mapa de Riesgos'!$O$25),"")</f>
        <v/>
      </c>
      <c r="P37" s="67" t="str">
        <f>IF(AND('Mapa de Riesgos'!$Y$20="Baja",'Mapa de Riesgos'!$AA$20="Menor"),CONCATENATE("R2C",'Mapa de Riesgos'!$O$20),"")</f>
        <v/>
      </c>
      <c r="Q37" s="68" t="str">
        <f>IF(AND('Mapa de Riesgos'!$Y$21="Baja",'Mapa de Riesgos'!$AA$21="Menor"),CONCATENATE("R2C",'Mapa de Riesgos'!$O$21),"")</f>
        <v/>
      </c>
      <c r="R37" s="68" t="str">
        <f>IF(AND('Mapa de Riesgos'!$Y$22="Baja",'Mapa de Riesgos'!$AA$22="Menor"),CONCATENATE("R2C",'Mapa de Riesgos'!$O$22),"")</f>
        <v/>
      </c>
      <c r="S37" s="68" t="str">
        <f>IF(AND('Mapa de Riesgos'!$Y$23="Baja",'Mapa de Riesgos'!$AA$23="Menor"),CONCATENATE("R2C",'Mapa de Riesgos'!$O$23),"")</f>
        <v/>
      </c>
      <c r="T37" s="68" t="str">
        <f>IF(AND('Mapa de Riesgos'!$Y$24="Baja",'Mapa de Riesgos'!$AA$24="Menor"),CONCATENATE("R2C",'Mapa de Riesgos'!$O$24),"")</f>
        <v/>
      </c>
      <c r="U37" s="69" t="str">
        <f>IF(AND('Mapa de Riesgos'!$Y$25="Baja",'Mapa de Riesgos'!$AA$25="Menor"),CONCATENATE("R2C",'Mapa de Riesgos'!$O$25),"")</f>
        <v/>
      </c>
      <c r="V37" s="67" t="str">
        <f>IF(AND('Mapa de Riesgos'!$Y$20="Baja",'Mapa de Riesgos'!$AA$20="Moderado"),CONCATENATE("R2C",'Mapa de Riesgos'!$O$20),"")</f>
        <v/>
      </c>
      <c r="W37" s="68" t="str">
        <f>IF(AND('Mapa de Riesgos'!$Y$21="Baja",'Mapa de Riesgos'!$AA$21="Moderado"),CONCATENATE("R2C",'Mapa de Riesgos'!$O$21),"")</f>
        <v/>
      </c>
      <c r="X37" s="68" t="str">
        <f>IF(AND('Mapa de Riesgos'!$Y$22="Baja",'Mapa de Riesgos'!$AA$22="Moderado"),CONCATENATE("R2C",'Mapa de Riesgos'!$O$22),"")</f>
        <v/>
      </c>
      <c r="Y37" s="68" t="str">
        <f>IF(AND('Mapa de Riesgos'!$Y$23="Baja",'Mapa de Riesgos'!$AA$23="Moderado"),CONCATENATE("R2C",'Mapa de Riesgos'!$O$23),"")</f>
        <v/>
      </c>
      <c r="Z37" s="68" t="str">
        <f>IF(AND('Mapa de Riesgos'!$Y$24="Baja",'Mapa de Riesgos'!$AA$24="Moderado"),CONCATENATE("R2C",'Mapa de Riesgos'!$O$24),"")</f>
        <v/>
      </c>
      <c r="AA37" s="69" t="str">
        <f>IF(AND('Mapa de Riesgos'!$Y$25="Baja",'Mapa de Riesgos'!$AA$25="Moderado"),CONCATENATE("R2C",'Mapa de Riesgos'!$O$25),"")</f>
        <v/>
      </c>
      <c r="AB37" s="52" t="str">
        <f>IF(AND('Mapa de Riesgos'!$Y$20="Baja",'Mapa de Riesgos'!$AA$20="Mayor"),CONCATENATE("R2C",'Mapa de Riesgos'!$O$20),"")</f>
        <v>R2C1</v>
      </c>
      <c r="AC37" s="53" t="str">
        <f>IF(AND('Mapa de Riesgos'!$Y$21="Baja",'Mapa de Riesgos'!$AA$21="Mayor"),CONCATENATE("R2C",'Mapa de Riesgos'!$O$21),"")</f>
        <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3"/>
      <c r="AO37" s="589"/>
      <c r="AP37" s="590"/>
      <c r="AQ37" s="590"/>
      <c r="AR37" s="590"/>
      <c r="AS37" s="590"/>
      <c r="AT37" s="59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517"/>
      <c r="C38" s="517"/>
      <c r="D38" s="518"/>
      <c r="E38" s="558"/>
      <c r="F38" s="559"/>
      <c r="G38" s="559"/>
      <c r="H38" s="559"/>
      <c r="I38" s="559"/>
      <c r="J38" s="76" t="str">
        <f>IF(AND('Mapa de Riesgos'!$Y$26="Baja",'Mapa de Riesgos'!$AA$26="Leve"),CONCATENATE("R3C",'Mapa de Riesgos'!$O$26),"")</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Riesgos'!$Y$26="Baja",'Mapa de Riesgos'!$AA$26="Menor"),CONCATENATE("R3C",'Mapa de Riesgos'!$O$26),"")</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Riesgos'!$Y$26="Baja",'Mapa de Riesgos'!$AA$26="Moderado"),CONCATENATE("R3C",'Mapa de Riesgos'!$O$26),"")</f>
        <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Riesgos'!$Y$26="Baja",'Mapa de Riesgos'!$AA$26="Mayor"),CONCATENATE("R3C",'Mapa de Riesgos'!$O$26),"")</f>
        <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589"/>
      <c r="AP38" s="590"/>
      <c r="AQ38" s="590"/>
      <c r="AR38" s="590"/>
      <c r="AS38" s="590"/>
      <c r="AT38" s="59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517"/>
      <c r="C39" s="517"/>
      <c r="D39" s="518"/>
      <c r="E39" s="558"/>
      <c r="F39" s="559"/>
      <c r="G39" s="559"/>
      <c r="H39" s="559"/>
      <c r="I39" s="559"/>
      <c r="J39" s="76" t="str">
        <f>IF(AND('Mapa de Riesgos'!$Y$32="Baja",'Mapa de Riesgos'!$AA$32="Leve"),CONCATENATE("R4C",'Mapa de Riesgos'!$O$32),"")</f>
        <v/>
      </c>
      <c r="K39" s="77" t="str">
        <f>IF(AND('Mapa de Riesgos'!$Y$35="Baja",'Mapa de Riesgos'!$AA$35="Leve"),CONCATENATE("R4C",'Mapa de Riesgos'!$O$35),"")</f>
        <v/>
      </c>
      <c r="L39" s="77" t="str">
        <f>IF(AND('Mapa de Riesgos'!$Y$36="Baja",'Mapa de Riesgos'!$AA$36="Leve"),CONCATENATE("R4C",'Mapa de Riesgos'!$O$36),"")</f>
        <v/>
      </c>
      <c r="M39" s="77" t="str">
        <f>IF(AND('Mapa de Riesgos'!$Y$37="Baja",'Mapa de Riesgos'!$AA$37="Leve"),CONCATENATE("R4C",'Mapa de Riesgos'!$O$37),"")</f>
        <v/>
      </c>
      <c r="N39" s="77" t="str">
        <f>IF(AND('Mapa de Riesgos'!$Y$38="Baja",'Mapa de Riesgos'!$AA$38="Leve"),CONCATENATE("R4C",'Mapa de Riesgos'!$O$38),"")</f>
        <v/>
      </c>
      <c r="O39" s="78" t="str">
        <f>IF(AND('Mapa de Riesgos'!$Y$39="Baja",'Mapa de Riesgos'!$AA$39="Leve"),CONCATENATE("R4C",'Mapa de Riesgos'!$O$39),"")</f>
        <v/>
      </c>
      <c r="P39" s="67" t="str">
        <f>IF(AND('Mapa de Riesgos'!$Y$32="Baja",'Mapa de Riesgos'!$AA$32="Menor"),CONCATENATE("R4C",'Mapa de Riesgos'!$O$32),"")</f>
        <v/>
      </c>
      <c r="Q39" s="68" t="str">
        <f>IF(AND('Mapa de Riesgos'!$Y$35="Baja",'Mapa de Riesgos'!$AA$35="Menor"),CONCATENATE("R4C",'Mapa de Riesgos'!$O$35),"")</f>
        <v/>
      </c>
      <c r="R39" s="68" t="str">
        <f>IF(AND('Mapa de Riesgos'!$Y$36="Baja",'Mapa de Riesgos'!$AA$36="Menor"),CONCATENATE("R4C",'Mapa de Riesgos'!$O$36),"")</f>
        <v/>
      </c>
      <c r="S39" s="68" t="str">
        <f>IF(AND('Mapa de Riesgos'!$Y$37="Baja",'Mapa de Riesgos'!$AA$37="Menor"),CONCATENATE("R4C",'Mapa de Riesgos'!$O$37),"")</f>
        <v/>
      </c>
      <c r="T39" s="68" t="str">
        <f>IF(AND('Mapa de Riesgos'!$Y$38="Baja",'Mapa de Riesgos'!$AA$38="Menor"),CONCATENATE("R4C",'Mapa de Riesgos'!$O$38),"")</f>
        <v/>
      </c>
      <c r="U39" s="69" t="str">
        <f>IF(AND('Mapa de Riesgos'!$Y$39="Baja",'Mapa de Riesgos'!$AA$39="Menor"),CONCATENATE("R4C",'Mapa de Riesgos'!$O$39),"")</f>
        <v/>
      </c>
      <c r="V39" s="67" t="str">
        <f>IF(AND('Mapa de Riesgos'!$Y$32="Baja",'Mapa de Riesgos'!$AA$32="Moderado"),CONCATENATE("R4C",'Mapa de Riesgos'!$O$32),"")</f>
        <v/>
      </c>
      <c r="W39" s="68" t="str">
        <f>IF(AND('Mapa de Riesgos'!$Y$35="Baja",'Mapa de Riesgos'!$AA$35="Moderado"),CONCATENATE("R4C",'Mapa de Riesgos'!$O$35),"")</f>
        <v/>
      </c>
      <c r="X39" s="68" t="str">
        <f>IF(AND('Mapa de Riesgos'!$Y$36="Baja",'Mapa de Riesgos'!$AA$36="Moderado"),CONCATENATE("R4C",'Mapa de Riesgos'!$O$36),"")</f>
        <v/>
      </c>
      <c r="Y39" s="68" t="str">
        <f>IF(AND('Mapa de Riesgos'!$Y$37="Baja",'Mapa de Riesgos'!$AA$37="Moderado"),CONCATENATE("R4C",'Mapa de Riesgos'!$O$37),"")</f>
        <v/>
      </c>
      <c r="Z39" s="68" t="str">
        <f>IF(AND('Mapa de Riesgos'!$Y$38="Baja",'Mapa de Riesgos'!$AA$38="Moderado"),CONCATENATE("R4C",'Mapa de Riesgos'!$O$38),"")</f>
        <v/>
      </c>
      <c r="AA39" s="69" t="str">
        <f>IF(AND('Mapa de Riesgos'!$Y$39="Baja",'Mapa de Riesgos'!$AA$39="Moderado"),CONCATENATE("R4C",'Mapa de Riesgos'!$O$39),"")</f>
        <v/>
      </c>
      <c r="AB39" s="52" t="str">
        <f>IF(AND('Mapa de Riesgos'!$Y$32="Baja",'Mapa de Riesgos'!$AA$32="Mayor"),CONCATENATE("R4C",'Mapa de Riesgos'!$O$32),"")</f>
        <v/>
      </c>
      <c r="AC39" s="53" t="str">
        <f>IF(AND('Mapa de Riesgos'!$Y$35="Baja",'Mapa de Riesgos'!$AA$35="Mayor"),CONCATENATE("R4C",'Mapa de Riesgos'!$O$35),"")</f>
        <v/>
      </c>
      <c r="AD39" s="53" t="str">
        <f>IF(AND('Mapa de Riesgos'!$Y$36="Baja",'Mapa de Riesgos'!$AA$36="Mayor"),CONCATENATE("R4C",'Mapa de Riesgos'!$O$36),"")</f>
        <v/>
      </c>
      <c r="AE39" s="53" t="str">
        <f>IF(AND('Mapa de Riesgos'!$Y$37="Baja",'Mapa de Riesgos'!$AA$37="Mayor"),CONCATENATE("R4C",'Mapa de Riesgos'!$O$37),"")</f>
        <v/>
      </c>
      <c r="AF39" s="53" t="str">
        <f>IF(AND('Mapa de Riesgos'!$Y$38="Baja",'Mapa de Riesgos'!$AA$38="Mayor"),CONCATENATE("R4C",'Mapa de Riesgos'!$O$38),"")</f>
        <v/>
      </c>
      <c r="AG39" s="54" t="str">
        <f>IF(AND('Mapa de Riesgos'!$Y$39="Baja",'Mapa de Riesgos'!$AA$39="Mayor"),CONCATENATE("R4C",'Mapa de Riesgos'!$O$39),"")</f>
        <v/>
      </c>
      <c r="AH39" s="55" t="str">
        <f>IF(AND('Mapa de Riesgos'!$Y$32="Baja",'Mapa de Riesgos'!$AA$32="Catastrófico"),CONCATENATE("R4C",'Mapa de Riesgos'!$O$32),"")</f>
        <v/>
      </c>
      <c r="AI39" s="56" t="str">
        <f>IF(AND('Mapa de Riesgos'!$Y$35="Baja",'Mapa de Riesgos'!$AA$35="Catastrófico"),CONCATENATE("R4C",'Mapa de Riesgos'!$O$35),"")</f>
        <v/>
      </c>
      <c r="AJ39" s="56" t="str">
        <f>IF(AND('Mapa de Riesgos'!$Y$36="Baja",'Mapa de Riesgos'!$AA$36="Catastrófico"),CONCATENATE("R4C",'Mapa de Riesgos'!$O$36),"")</f>
        <v/>
      </c>
      <c r="AK39" s="56" t="str">
        <f>IF(AND('Mapa de Riesgos'!$Y$37="Baja",'Mapa de Riesgos'!$AA$37="Catastrófico"),CONCATENATE("R4C",'Mapa de Riesgos'!$O$37),"")</f>
        <v/>
      </c>
      <c r="AL39" s="56" t="str">
        <f>IF(AND('Mapa de Riesgos'!$Y$38="Baja",'Mapa de Riesgos'!$AA$38="Catastrófico"),CONCATENATE("R4C",'Mapa de Riesgos'!$O$38),"")</f>
        <v/>
      </c>
      <c r="AM39" s="57" t="str">
        <f>IF(AND('Mapa de Riesgos'!$Y$39="Baja",'Mapa de Riesgos'!$AA$39="Catastrófico"),CONCATENATE("R4C",'Mapa de Riesgos'!$O$39),"")</f>
        <v/>
      </c>
      <c r="AN39" s="83"/>
      <c r="AO39" s="589"/>
      <c r="AP39" s="590"/>
      <c r="AQ39" s="590"/>
      <c r="AR39" s="590"/>
      <c r="AS39" s="590"/>
      <c r="AT39" s="59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517"/>
      <c r="C40" s="517"/>
      <c r="D40" s="518"/>
      <c r="E40" s="558"/>
      <c r="F40" s="559"/>
      <c r="G40" s="559"/>
      <c r="H40" s="559"/>
      <c r="I40" s="559"/>
      <c r="J40" s="76" t="str">
        <f>IF(AND('Mapa de Riesgos'!$Y$40="Baja",'Mapa de Riesgos'!$AA$40="Leve"),CONCATENATE("R5C",'Mapa de Riesgos'!$O$40),"")</f>
        <v/>
      </c>
      <c r="K40" s="77" t="str">
        <f>IF(AND('Mapa de Riesgos'!$Y$41="Baja",'Mapa de Riesgos'!$AA$41="Leve"),CONCATENATE("R5C",'Mapa de Riesgos'!$O$41),"")</f>
        <v/>
      </c>
      <c r="L40" s="77" t="str">
        <f>IF(AND('Mapa de Riesgos'!$Y$43="Baja",'Mapa de Riesgos'!$AA$43="Leve"),CONCATENATE("R5C",'Mapa de Riesgos'!$O$43),"")</f>
        <v/>
      </c>
      <c r="M40" s="77" t="str">
        <f>IF(AND('Mapa de Riesgos'!$Y$44="Baja",'Mapa de Riesgos'!$AA$44="Leve"),CONCATENATE("R5C",'Mapa de Riesgos'!$O$44),"")</f>
        <v/>
      </c>
      <c r="N40" s="77" t="str">
        <f>IF(AND('Mapa de Riesgos'!$Y$45="Baja",'Mapa de Riesgos'!$AA$45="Leve"),CONCATENATE("R5C",'Mapa de Riesgos'!$O$45),"")</f>
        <v/>
      </c>
      <c r="O40" s="78" t="str">
        <f>IF(AND('Mapa de Riesgos'!$Y$46="Baja",'Mapa de Riesgos'!$AA$46="Leve"),CONCATENATE("R5C",'Mapa de Riesgos'!$O$46),"")</f>
        <v/>
      </c>
      <c r="P40" s="67" t="str">
        <f>IF(AND('Mapa de Riesgos'!$Y$40="Baja",'Mapa de Riesgos'!$AA$40="Menor"),CONCATENATE("R5C",'Mapa de Riesgos'!$O$40),"")</f>
        <v/>
      </c>
      <c r="Q40" s="68" t="str">
        <f>IF(AND('Mapa de Riesgos'!$Y$41="Baja",'Mapa de Riesgos'!$AA$41="Menor"),CONCATENATE("R5C",'Mapa de Riesgos'!$O$41),"")</f>
        <v/>
      </c>
      <c r="R40" s="68" t="str">
        <f>IF(AND('Mapa de Riesgos'!$Y$43="Baja",'Mapa de Riesgos'!$AA$43="Menor"),CONCATENATE("R5C",'Mapa de Riesgos'!$O$43),"")</f>
        <v/>
      </c>
      <c r="S40" s="68" t="str">
        <f>IF(AND('Mapa de Riesgos'!$Y$44="Baja",'Mapa de Riesgos'!$AA$44="Menor"),CONCATENATE("R5C",'Mapa de Riesgos'!$O$44),"")</f>
        <v/>
      </c>
      <c r="T40" s="68" t="str">
        <f>IF(AND('Mapa de Riesgos'!$Y$45="Baja",'Mapa de Riesgos'!$AA$45="Menor"),CONCATENATE("R5C",'Mapa de Riesgos'!$O$45),"")</f>
        <v/>
      </c>
      <c r="U40" s="69" t="str">
        <f>IF(AND('Mapa de Riesgos'!$Y$46="Baja",'Mapa de Riesgos'!$AA$46="Menor"),CONCATENATE("R5C",'Mapa de Riesgos'!$O$46),"")</f>
        <v/>
      </c>
      <c r="V40" s="67" t="str">
        <f>IF(AND('Mapa de Riesgos'!$Y$40="Baja",'Mapa de Riesgos'!$AA$40="Moderado"),CONCATENATE("R5C",'Mapa de Riesgos'!$O$40),"")</f>
        <v>R5C1</v>
      </c>
      <c r="W40" s="68" t="str">
        <f>IF(AND('Mapa de Riesgos'!$Y$41="Baja",'Mapa de Riesgos'!$AA$41="Moderado"),CONCATENATE("R5C",'Mapa de Riesgos'!$O$41),"")</f>
        <v/>
      </c>
      <c r="X40" s="68" t="str">
        <f>IF(AND('Mapa de Riesgos'!$Y$43="Baja",'Mapa de Riesgos'!$AA$43="Moderado"),CONCATENATE("R5C",'Mapa de Riesgos'!$O$43),"")</f>
        <v/>
      </c>
      <c r="Y40" s="68" t="str">
        <f>IF(AND('Mapa de Riesgos'!$Y$44="Baja",'Mapa de Riesgos'!$AA$44="Moderado"),CONCATENATE("R5C",'Mapa de Riesgos'!$O$44),"")</f>
        <v/>
      </c>
      <c r="Z40" s="68" t="str">
        <f>IF(AND('Mapa de Riesgos'!$Y$45="Baja",'Mapa de Riesgos'!$AA$45="Moderado"),CONCATENATE("R5C",'Mapa de Riesgos'!$O$45),"")</f>
        <v/>
      </c>
      <c r="AA40" s="69" t="str">
        <f>IF(AND('Mapa de Riesgos'!$Y$46="Baja",'Mapa de Riesgos'!$AA$46="Moderado"),CONCATENATE("R5C",'Mapa de Riesgos'!$O$46),"")</f>
        <v/>
      </c>
      <c r="AB40" s="52" t="str">
        <f>IF(AND('Mapa de Riesgos'!$Y$40="Baja",'Mapa de Riesgos'!$AA$40="Mayor"),CONCATENATE("R5C",'Mapa de Riesgos'!$O$40),"")</f>
        <v/>
      </c>
      <c r="AC40" s="53" t="str">
        <f>IF(AND('Mapa de Riesgos'!$Y$41="Baja",'Mapa de Riesgos'!$AA$41="Mayor"),CONCATENATE("R5C",'Mapa de Riesgos'!$O$41),"")</f>
        <v/>
      </c>
      <c r="AD40" s="53" t="str">
        <f>IF(AND('Mapa de Riesgos'!$Y$43="Baja",'Mapa de Riesgos'!$AA$43="Mayor"),CONCATENATE("R5C",'Mapa de Riesgos'!$O$43),"")</f>
        <v/>
      </c>
      <c r="AE40" s="53" t="str">
        <f>IF(AND('Mapa de Riesgos'!$Y$44="Baja",'Mapa de Riesgos'!$AA$44="Mayor"),CONCATENATE("R5C",'Mapa de Riesgos'!$O$44),"")</f>
        <v/>
      </c>
      <c r="AF40" s="53" t="str">
        <f>IF(AND('Mapa de Riesgos'!$Y$45="Baja",'Mapa de Riesgos'!$AA$45="Mayor"),CONCATENATE("R5C",'Mapa de Riesgos'!$O$45),"")</f>
        <v/>
      </c>
      <c r="AG40" s="54" t="str">
        <f>IF(AND('Mapa de Riesgos'!$Y$46="Baja",'Mapa de Riesgos'!$AA$46="Mayor"),CONCATENATE("R5C",'Mapa de Riesgos'!$O$46),"")</f>
        <v/>
      </c>
      <c r="AH40" s="55" t="str">
        <f>IF(AND('Mapa de Riesgos'!$Y$40="Baja",'Mapa de Riesgos'!$AA$40="Catastrófico"),CONCATENATE("R5C",'Mapa de Riesgos'!$O$40),"")</f>
        <v/>
      </c>
      <c r="AI40" s="56" t="str">
        <f>IF(AND('Mapa de Riesgos'!$Y$41="Baja",'Mapa de Riesgos'!$AA$41="Catastrófico"),CONCATENATE("R5C",'Mapa de Riesgos'!$O$41),"")</f>
        <v/>
      </c>
      <c r="AJ40" s="56" t="str">
        <f>IF(AND('Mapa de Riesgos'!$Y$43="Baja",'Mapa de Riesgos'!$AA$43="Catastrófico"),CONCATENATE("R5C",'Mapa de Riesgos'!$O$43),"")</f>
        <v/>
      </c>
      <c r="AK40" s="56" t="str">
        <f>IF(AND('Mapa de Riesgos'!$Y$44="Baja",'Mapa de Riesgos'!$AA$44="Catastrófico"),CONCATENATE("R5C",'Mapa de Riesgos'!$O$44),"")</f>
        <v/>
      </c>
      <c r="AL40" s="56" t="str">
        <f>IF(AND('Mapa de Riesgos'!$Y$45="Baja",'Mapa de Riesgos'!$AA$45="Catastrófico"),CONCATENATE("R5C",'Mapa de Riesgos'!$O$45),"")</f>
        <v/>
      </c>
      <c r="AM40" s="57" t="str">
        <f>IF(AND('Mapa de Riesgos'!$Y$46="Baja",'Mapa de Riesgos'!$AA$46="Catastrófico"),CONCATENATE("R5C",'Mapa de Riesgos'!$O$46),"")</f>
        <v/>
      </c>
      <c r="AN40" s="83"/>
      <c r="AO40" s="589"/>
      <c r="AP40" s="590"/>
      <c r="AQ40" s="590"/>
      <c r="AR40" s="590"/>
      <c r="AS40" s="590"/>
      <c r="AT40" s="59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517"/>
      <c r="C41" s="517"/>
      <c r="D41" s="518"/>
      <c r="E41" s="558"/>
      <c r="F41" s="559"/>
      <c r="G41" s="559"/>
      <c r="H41" s="559"/>
      <c r="I41" s="559"/>
      <c r="J41" s="76" t="str">
        <f>IF(AND('Mapa de Riesgos'!$Y$47="Baja",'Mapa de Riesgos'!$AA$47="Leve"),CONCATENATE("R6C",'Mapa de Riesgos'!$O$47),"")</f>
        <v/>
      </c>
      <c r="K41" s="77" t="str">
        <f>IF(AND('Mapa de Riesgos'!$Y$48="Baja",'Mapa de Riesgos'!$AA$48="Leve"),CONCATENATE("R6C",'Mapa de Riesgos'!$O$48),"")</f>
        <v/>
      </c>
      <c r="L41" s="77" t="str">
        <f>IF(AND('Mapa de Riesgos'!$Y$49="Baja",'Mapa de Riesgos'!$AA$49="Leve"),CONCATENATE("R6C",'Mapa de Riesgos'!$O$49),"")</f>
        <v/>
      </c>
      <c r="M41" s="77" t="str">
        <f>IF(AND('Mapa de Riesgos'!$Y$50="Baja",'Mapa de Riesgos'!$AA$50="Leve"),CONCATENATE("R6C",'Mapa de Riesgos'!$O$50),"")</f>
        <v/>
      </c>
      <c r="N41" s="77" t="str">
        <f>IF(AND('Mapa de Riesgos'!$Y$51="Baja",'Mapa de Riesgos'!$AA$51="Leve"),CONCATENATE("R6C",'Mapa de Riesgos'!$O$51),"")</f>
        <v/>
      </c>
      <c r="O41" s="78" t="str">
        <f>IF(AND('Mapa de Riesgos'!$Y$52="Baja",'Mapa de Riesgos'!$AA$52="Leve"),CONCATENATE("R6C",'Mapa de Riesgos'!$O$52),"")</f>
        <v/>
      </c>
      <c r="P41" s="67" t="str">
        <f>IF(AND('Mapa de Riesgos'!$Y$47="Baja",'Mapa de Riesgos'!$AA$47="Menor"),CONCATENATE("R6C",'Mapa de Riesgos'!$O$47),"")</f>
        <v/>
      </c>
      <c r="Q41" s="68" t="str">
        <f>IF(AND('Mapa de Riesgos'!$Y$48="Baja",'Mapa de Riesgos'!$AA$48="Menor"),CONCATENATE("R6C",'Mapa de Riesgos'!$O$48),"")</f>
        <v/>
      </c>
      <c r="R41" s="68" t="str">
        <f>IF(AND('Mapa de Riesgos'!$Y$49="Baja",'Mapa de Riesgos'!$AA$49="Menor"),CONCATENATE("R6C",'Mapa de Riesgos'!$O$49),"")</f>
        <v/>
      </c>
      <c r="S41" s="68" t="str">
        <f>IF(AND('Mapa de Riesgos'!$Y$50="Baja",'Mapa de Riesgos'!$AA$50="Menor"),CONCATENATE("R6C",'Mapa de Riesgos'!$O$50),"")</f>
        <v/>
      </c>
      <c r="T41" s="68" t="str">
        <f>IF(AND('Mapa de Riesgos'!$Y$51="Baja",'Mapa de Riesgos'!$AA$51="Menor"),CONCATENATE("R6C",'Mapa de Riesgos'!$O$51),"")</f>
        <v/>
      </c>
      <c r="U41" s="69" t="str">
        <f>IF(AND('Mapa de Riesgos'!$Y$52="Baja",'Mapa de Riesgos'!$AA$52="Menor"),CONCATENATE("R6C",'Mapa de Riesgos'!$O$52),"")</f>
        <v/>
      </c>
      <c r="V41" s="67" t="str">
        <f>IF(AND('Mapa de Riesgos'!$Y$47="Baja",'Mapa de Riesgos'!$AA$47="Moderado"),CONCATENATE("R6C",'Mapa de Riesgos'!$O$47),"")</f>
        <v/>
      </c>
      <c r="W41" s="68" t="str">
        <f>IF(AND('Mapa de Riesgos'!$Y$48="Baja",'Mapa de Riesgos'!$AA$48="Moderado"),CONCATENATE("R6C",'Mapa de Riesgos'!$O$48),"")</f>
        <v/>
      </c>
      <c r="X41" s="68" t="str">
        <f>IF(AND('Mapa de Riesgos'!$Y$49="Baja",'Mapa de Riesgos'!$AA$49="Moderado"),CONCATENATE("R6C",'Mapa de Riesgos'!$O$49),"")</f>
        <v/>
      </c>
      <c r="Y41" s="68" t="str">
        <f>IF(AND('Mapa de Riesgos'!$Y$50="Baja",'Mapa de Riesgos'!$AA$50="Moderado"),CONCATENATE("R6C",'Mapa de Riesgos'!$O$50),"")</f>
        <v/>
      </c>
      <c r="Z41" s="68" t="str">
        <f>IF(AND('Mapa de Riesgos'!$Y$51="Baja",'Mapa de Riesgos'!$AA$51="Moderado"),CONCATENATE("R6C",'Mapa de Riesgos'!$O$51),"")</f>
        <v/>
      </c>
      <c r="AA41" s="69" t="str">
        <f>IF(AND('Mapa de Riesgos'!$Y$52="Baja",'Mapa de Riesgos'!$AA$52="Moderado"),CONCATENATE("R6C",'Mapa de Riesgos'!$O$52),"")</f>
        <v/>
      </c>
      <c r="AB41" s="52" t="str">
        <f>IF(AND('Mapa de Riesgos'!$Y$47="Baja",'Mapa de Riesgos'!$AA$47="Mayor"),CONCATENATE("R6C",'Mapa de Riesgos'!$O$47),"")</f>
        <v/>
      </c>
      <c r="AC41" s="53" t="str">
        <f>IF(AND('Mapa de Riesgos'!$Y$48="Baja",'Mapa de Riesgos'!$AA$48="Mayor"),CONCATENATE("R6C",'Mapa de Riesgos'!$O$48),"")</f>
        <v/>
      </c>
      <c r="AD41" s="53" t="str">
        <f>IF(AND('Mapa de Riesgos'!$Y$49="Baja",'Mapa de Riesgos'!$AA$49="Mayor"),CONCATENATE("R6C",'Mapa de Riesgos'!$O$49),"")</f>
        <v/>
      </c>
      <c r="AE41" s="53" t="str">
        <f>IF(AND('Mapa de Riesgos'!$Y$50="Baja",'Mapa de Riesgos'!$AA$50="Mayor"),CONCATENATE("R6C",'Mapa de Riesgos'!$O$50),"")</f>
        <v/>
      </c>
      <c r="AF41" s="53" t="str">
        <f>IF(AND('Mapa de Riesgos'!$Y$51="Baja",'Mapa de Riesgos'!$AA$51="Mayor"),CONCATENATE("R6C",'Mapa de Riesgos'!$O$51),"")</f>
        <v/>
      </c>
      <c r="AG41" s="54" t="str">
        <f>IF(AND('Mapa de Riesgos'!$Y$52="Baja",'Mapa de Riesgos'!$AA$52="Mayor"),CONCATENATE("R6C",'Mapa de Riesgos'!$O$52),"")</f>
        <v/>
      </c>
      <c r="AH41" s="55" t="str">
        <f>IF(AND('Mapa de Riesgos'!$Y$47="Baja",'Mapa de Riesgos'!$AA$47="Catastrófico"),CONCATENATE("R6C",'Mapa de Riesgos'!$O$47),"")</f>
        <v/>
      </c>
      <c r="AI41" s="56" t="str">
        <f>IF(AND('Mapa de Riesgos'!$Y$48="Baja",'Mapa de Riesgos'!$AA$48="Catastrófico"),CONCATENATE("R6C",'Mapa de Riesgos'!$O$48),"")</f>
        <v/>
      </c>
      <c r="AJ41" s="56" t="str">
        <f>IF(AND('Mapa de Riesgos'!$Y$49="Baja",'Mapa de Riesgos'!$AA$49="Catastrófico"),CONCATENATE("R6C",'Mapa de Riesgos'!$O$49),"")</f>
        <v/>
      </c>
      <c r="AK41" s="56" t="str">
        <f>IF(AND('Mapa de Riesgos'!$Y$50="Baja",'Mapa de Riesgos'!$AA$50="Catastrófico"),CONCATENATE("R6C",'Mapa de Riesgos'!$O$50),"")</f>
        <v/>
      </c>
      <c r="AL41" s="56" t="str">
        <f>IF(AND('Mapa de Riesgos'!$Y$51="Baja",'Mapa de Riesgos'!$AA$51="Catastrófico"),CONCATENATE("R6C",'Mapa de Riesgos'!$O$51),"")</f>
        <v/>
      </c>
      <c r="AM41" s="57" t="str">
        <f>IF(AND('Mapa de Riesgos'!$Y$52="Baja",'Mapa de Riesgos'!$AA$52="Catastrófico"),CONCATENATE("R6C",'Mapa de Riesgos'!$O$52),"")</f>
        <v/>
      </c>
      <c r="AN41" s="83"/>
      <c r="AO41" s="589"/>
      <c r="AP41" s="590"/>
      <c r="AQ41" s="590"/>
      <c r="AR41" s="590"/>
      <c r="AS41" s="590"/>
      <c r="AT41" s="59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517"/>
      <c r="C42" s="517"/>
      <c r="D42" s="518"/>
      <c r="E42" s="558"/>
      <c r="F42" s="559"/>
      <c r="G42" s="559"/>
      <c r="H42" s="559"/>
      <c r="I42" s="559"/>
      <c r="J42" s="76" t="str">
        <f>IF(AND('Mapa de Riesgos'!$Y$53="Baja",'Mapa de Riesgos'!$AA$53="Leve"),CONCATENATE("R7C",'Mapa de Riesgos'!$O$53),"")</f>
        <v/>
      </c>
      <c r="K42" s="77" t="str">
        <f>IF(AND('Mapa de Riesgos'!$Y$54="Baja",'Mapa de Riesgos'!$AA$54="Leve"),CONCATENATE("R7C",'Mapa de Riesgos'!$O$54),"")</f>
        <v/>
      </c>
      <c r="L42" s="77" t="str">
        <f>IF(AND('Mapa de Riesgos'!$Y$55="Baja",'Mapa de Riesgos'!$AA$55="Leve"),CONCATENATE("R7C",'Mapa de Riesgos'!$O$55),"")</f>
        <v/>
      </c>
      <c r="M42" s="77" t="str">
        <f>IF(AND('Mapa de Riesgos'!$Y$56="Baja",'Mapa de Riesgos'!$AA$56="Leve"),CONCATENATE("R7C",'Mapa de Riesgos'!$O$56),"")</f>
        <v/>
      </c>
      <c r="N42" s="77" t="str">
        <f>IF(AND('Mapa de Riesgos'!$Y$57="Baja",'Mapa de Riesgos'!$AA$57="Leve"),CONCATENATE("R7C",'Mapa de Riesgos'!$O$57),"")</f>
        <v/>
      </c>
      <c r="O42" s="78" t="str">
        <f>IF(AND('Mapa de Riesgos'!$Y$58="Baja",'Mapa de Riesgos'!$AA$58="Leve"),CONCATENATE("R7C",'Mapa de Riesgos'!$O$58),"")</f>
        <v/>
      </c>
      <c r="P42" s="67" t="str">
        <f>IF(AND('Mapa de Riesgos'!$Y$53="Baja",'Mapa de Riesgos'!$AA$53="Menor"),CONCATENATE("R7C",'Mapa de Riesgos'!$O$53),"")</f>
        <v/>
      </c>
      <c r="Q42" s="68" t="str">
        <f>IF(AND('Mapa de Riesgos'!$Y$54="Baja",'Mapa de Riesgos'!$AA$54="Menor"),CONCATENATE("R7C",'Mapa de Riesgos'!$O$54),"")</f>
        <v/>
      </c>
      <c r="R42" s="68" t="str">
        <f>IF(AND('Mapa de Riesgos'!$Y$55="Baja",'Mapa de Riesgos'!$AA$55="Menor"),CONCATENATE("R7C",'Mapa de Riesgos'!$O$55),"")</f>
        <v/>
      </c>
      <c r="S42" s="68" t="str">
        <f>IF(AND('Mapa de Riesgos'!$Y$56="Baja",'Mapa de Riesgos'!$AA$56="Menor"),CONCATENATE("R7C",'Mapa de Riesgos'!$O$56),"")</f>
        <v/>
      </c>
      <c r="T42" s="68" t="str">
        <f>IF(AND('Mapa de Riesgos'!$Y$57="Baja",'Mapa de Riesgos'!$AA$57="Menor"),CONCATENATE("R7C",'Mapa de Riesgos'!$O$57),"")</f>
        <v/>
      </c>
      <c r="U42" s="69" t="str">
        <f>IF(AND('Mapa de Riesgos'!$Y$58="Baja",'Mapa de Riesgos'!$AA$58="Menor"),CONCATENATE("R7C",'Mapa de Riesgos'!$O$58),"")</f>
        <v/>
      </c>
      <c r="V42" s="67" t="str">
        <f>IF(AND('Mapa de Riesgos'!$Y$53="Baja",'Mapa de Riesgos'!$AA$53="Moderado"),CONCATENATE("R7C",'Mapa de Riesgos'!$O$53),"")</f>
        <v/>
      </c>
      <c r="W42" s="68" t="str">
        <f>IF(AND('Mapa de Riesgos'!$Y$54="Baja",'Mapa de Riesgos'!$AA$54="Moderado"),CONCATENATE("R7C",'Mapa de Riesgos'!$O$54),"")</f>
        <v/>
      </c>
      <c r="X42" s="68" t="str">
        <f>IF(AND('Mapa de Riesgos'!$Y$55="Baja",'Mapa de Riesgos'!$AA$55="Moderado"),CONCATENATE("R7C",'Mapa de Riesgos'!$O$55),"")</f>
        <v/>
      </c>
      <c r="Y42" s="68" t="str">
        <f>IF(AND('Mapa de Riesgos'!$Y$56="Baja",'Mapa de Riesgos'!$AA$56="Moderado"),CONCATENATE("R7C",'Mapa de Riesgos'!$O$56),"")</f>
        <v/>
      </c>
      <c r="Z42" s="68" t="str">
        <f>IF(AND('Mapa de Riesgos'!$Y$57="Baja",'Mapa de Riesgos'!$AA$57="Moderado"),CONCATENATE("R7C",'Mapa de Riesgos'!$O$57),"")</f>
        <v/>
      </c>
      <c r="AA42" s="69" t="str">
        <f>IF(AND('Mapa de Riesgos'!$Y$58="Baja",'Mapa de Riesgos'!$AA$58="Moderado"),CONCATENATE("R7C",'Mapa de Riesgos'!$O$58),"")</f>
        <v/>
      </c>
      <c r="AB42" s="52" t="str">
        <f>IF(AND('Mapa de Riesgos'!$Y$53="Baja",'Mapa de Riesgos'!$AA$53="Mayor"),CONCATENATE("R7C",'Mapa de Riesgos'!$O$53),"")</f>
        <v/>
      </c>
      <c r="AC42" s="53" t="str">
        <f>IF(AND('Mapa de Riesgos'!$Y$54="Baja",'Mapa de Riesgos'!$AA$54="Mayor"),CONCATENATE("R7C",'Mapa de Riesgos'!$O$54),"")</f>
        <v/>
      </c>
      <c r="AD42" s="53" t="str">
        <f>IF(AND('Mapa de Riesgos'!$Y$55="Baja",'Mapa de Riesgos'!$AA$55="Mayor"),CONCATENATE("R7C",'Mapa de Riesgos'!$O$55),"")</f>
        <v/>
      </c>
      <c r="AE42" s="53" t="str">
        <f>IF(AND('Mapa de Riesgos'!$Y$56="Baja",'Mapa de Riesgos'!$AA$56="Mayor"),CONCATENATE("R7C",'Mapa de Riesgos'!$O$56),"")</f>
        <v/>
      </c>
      <c r="AF42" s="53" t="str">
        <f>IF(AND('Mapa de Riesgos'!$Y$57="Baja",'Mapa de Riesgos'!$AA$57="Mayor"),CONCATENATE("R7C",'Mapa de Riesgos'!$O$57),"")</f>
        <v/>
      </c>
      <c r="AG42" s="54" t="str">
        <f>IF(AND('Mapa de Riesgos'!$Y$58="Baja",'Mapa de Riesgos'!$AA$58="Mayor"),CONCATENATE("R7C",'Mapa de Riesgos'!$O$58),"")</f>
        <v/>
      </c>
      <c r="AH42" s="55" t="str">
        <f>IF(AND('Mapa de Riesgos'!$Y$53="Baja",'Mapa de Riesgos'!$AA$53="Catastrófico"),CONCATENATE("R7C",'Mapa de Riesgos'!$O$53),"")</f>
        <v/>
      </c>
      <c r="AI42" s="56" t="str">
        <f>IF(AND('Mapa de Riesgos'!$Y$54="Baja",'Mapa de Riesgos'!$AA$54="Catastrófico"),CONCATENATE("R7C",'Mapa de Riesgos'!$O$54),"")</f>
        <v/>
      </c>
      <c r="AJ42" s="56" t="str">
        <f>IF(AND('Mapa de Riesgos'!$Y$55="Baja",'Mapa de Riesgos'!$AA$55="Catastrófico"),CONCATENATE("R7C",'Mapa de Riesgos'!$O$55),"")</f>
        <v/>
      </c>
      <c r="AK42" s="56" t="str">
        <f>IF(AND('Mapa de Riesgos'!$Y$56="Baja",'Mapa de Riesgos'!$AA$56="Catastrófico"),CONCATENATE("R7C",'Mapa de Riesgos'!$O$56),"")</f>
        <v/>
      </c>
      <c r="AL42" s="56" t="str">
        <f>IF(AND('Mapa de Riesgos'!$Y$57="Baja",'Mapa de Riesgos'!$AA$57="Catastrófico"),CONCATENATE("R7C",'Mapa de Riesgos'!$O$57),"")</f>
        <v/>
      </c>
      <c r="AM42" s="57" t="str">
        <f>IF(AND('Mapa de Riesgos'!$Y$58="Baja",'Mapa de Riesgos'!$AA$58="Catastrófico"),CONCATENATE("R7C",'Mapa de Riesgos'!$O$58),"")</f>
        <v/>
      </c>
      <c r="AN42" s="83"/>
      <c r="AO42" s="589"/>
      <c r="AP42" s="590"/>
      <c r="AQ42" s="590"/>
      <c r="AR42" s="590"/>
      <c r="AS42" s="590"/>
      <c r="AT42" s="59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517"/>
      <c r="C43" s="517"/>
      <c r="D43" s="518"/>
      <c r="E43" s="558"/>
      <c r="F43" s="559"/>
      <c r="G43" s="559"/>
      <c r="H43" s="559"/>
      <c r="I43" s="559"/>
      <c r="J43" s="76" t="str">
        <f>IF(AND('Mapa de Riesgos'!$Y$59="Baja",'Mapa de Riesgos'!$AA$59="Leve"),CONCATENATE("R8C",'Mapa de Riesgos'!$O$59),"")</f>
        <v/>
      </c>
      <c r="K43" s="77" t="str">
        <f>IF(AND('Mapa de Riesgos'!$Y$60="Baja",'Mapa de Riesgos'!$AA$60="Leve"),CONCATENATE("R8C",'Mapa de Riesgos'!$O$60),"")</f>
        <v/>
      </c>
      <c r="L43" s="77" t="str">
        <f>IF(AND('Mapa de Riesgos'!$Y$61="Baja",'Mapa de Riesgos'!$AA$61="Leve"),CONCATENATE("R8C",'Mapa de Riesgos'!$O$61),"")</f>
        <v/>
      </c>
      <c r="M43" s="77" t="str">
        <f>IF(AND('Mapa de Riesgos'!$Y$62="Baja",'Mapa de Riesgos'!$AA$62="Leve"),CONCATENATE("R8C",'Mapa de Riesgos'!$O$62),"")</f>
        <v/>
      </c>
      <c r="N43" s="77" t="str">
        <f>IF(AND('Mapa de Riesgos'!$Y$63="Baja",'Mapa de Riesgos'!$AA$63="Leve"),CONCATENATE("R8C",'Mapa de Riesgos'!$O$63),"")</f>
        <v/>
      </c>
      <c r="O43" s="78" t="str">
        <f>IF(AND('Mapa de Riesgos'!$Y$64="Baja",'Mapa de Riesgos'!$AA$64="Leve"),CONCATENATE("R8C",'Mapa de Riesgos'!$O$64),"")</f>
        <v/>
      </c>
      <c r="P43" s="67" t="str">
        <f>IF(AND('Mapa de Riesgos'!$Y$59="Baja",'Mapa de Riesgos'!$AA$59="Menor"),CONCATENATE("R8C",'Mapa de Riesgos'!$O$59),"")</f>
        <v/>
      </c>
      <c r="Q43" s="68" t="str">
        <f>IF(AND('Mapa de Riesgos'!$Y$60="Baja",'Mapa de Riesgos'!$AA$60="Menor"),CONCATENATE("R8C",'Mapa de Riesgos'!$O$60),"")</f>
        <v/>
      </c>
      <c r="R43" s="68" t="str">
        <f>IF(AND('Mapa de Riesgos'!$Y$61="Baja",'Mapa de Riesgos'!$AA$61="Menor"),CONCATENATE("R8C",'Mapa de Riesgos'!$O$61),"")</f>
        <v/>
      </c>
      <c r="S43" s="68" t="str">
        <f>IF(AND('Mapa de Riesgos'!$Y$62="Baja",'Mapa de Riesgos'!$AA$62="Menor"),CONCATENATE("R8C",'Mapa de Riesgos'!$O$62),"")</f>
        <v/>
      </c>
      <c r="T43" s="68" t="str">
        <f>IF(AND('Mapa de Riesgos'!$Y$63="Baja",'Mapa de Riesgos'!$AA$63="Menor"),CONCATENATE("R8C",'Mapa de Riesgos'!$O$63),"")</f>
        <v/>
      </c>
      <c r="U43" s="69" t="str">
        <f>IF(AND('Mapa de Riesgos'!$Y$64="Baja",'Mapa de Riesgos'!$AA$64="Menor"),CONCATENATE("R8C",'Mapa de Riesgos'!$O$64),"")</f>
        <v/>
      </c>
      <c r="V43" s="67" t="str">
        <f>IF(AND('Mapa de Riesgos'!$Y$59="Baja",'Mapa de Riesgos'!$AA$59="Moderado"),CONCATENATE("R8C",'Mapa de Riesgos'!$O$59),"")</f>
        <v/>
      </c>
      <c r="W43" s="68" t="str">
        <f>IF(AND('Mapa de Riesgos'!$Y$60="Baja",'Mapa de Riesgos'!$AA$60="Moderado"),CONCATENATE("R8C",'Mapa de Riesgos'!$O$60),"")</f>
        <v/>
      </c>
      <c r="X43" s="68" t="str">
        <f>IF(AND('Mapa de Riesgos'!$Y$61="Baja",'Mapa de Riesgos'!$AA$61="Moderado"),CONCATENATE("R8C",'Mapa de Riesgos'!$O$61),"")</f>
        <v/>
      </c>
      <c r="Y43" s="68" t="str">
        <f>IF(AND('Mapa de Riesgos'!$Y$62="Baja",'Mapa de Riesgos'!$AA$62="Moderado"),CONCATENATE("R8C",'Mapa de Riesgos'!$O$62),"")</f>
        <v/>
      </c>
      <c r="Z43" s="68" t="str">
        <f>IF(AND('Mapa de Riesgos'!$Y$63="Baja",'Mapa de Riesgos'!$AA$63="Moderado"),CONCATENATE("R8C",'Mapa de Riesgos'!$O$63),"")</f>
        <v/>
      </c>
      <c r="AA43" s="69" t="str">
        <f>IF(AND('Mapa de Riesgos'!$Y$64="Baja",'Mapa de Riesgos'!$AA$64="Moderado"),CONCATENATE("R8C",'Mapa de Riesgos'!$O$64),"")</f>
        <v/>
      </c>
      <c r="AB43" s="52" t="str">
        <f>IF(AND('Mapa de Riesgos'!$Y$59="Baja",'Mapa de Riesgos'!$AA$59="Mayor"),CONCATENATE("R8C",'Mapa de Riesgos'!$O$59),"")</f>
        <v/>
      </c>
      <c r="AC43" s="53" t="str">
        <f>IF(AND('Mapa de Riesgos'!$Y$60="Baja",'Mapa de Riesgos'!$AA$60="Mayor"),CONCATENATE("R8C",'Mapa de Riesgos'!$O$60),"")</f>
        <v/>
      </c>
      <c r="AD43" s="53" t="str">
        <f>IF(AND('Mapa de Riesgos'!$Y$61="Baja",'Mapa de Riesgos'!$AA$61="Mayor"),CONCATENATE("R8C",'Mapa de Riesgos'!$O$61),"")</f>
        <v/>
      </c>
      <c r="AE43" s="53" t="str">
        <f>IF(AND('Mapa de Riesgos'!$Y$62="Baja",'Mapa de Riesgos'!$AA$62="Mayor"),CONCATENATE("R8C",'Mapa de Riesgos'!$O$62),"")</f>
        <v/>
      </c>
      <c r="AF43" s="53" t="str">
        <f>IF(AND('Mapa de Riesgos'!$Y$63="Baja",'Mapa de Riesgos'!$AA$63="Mayor"),CONCATENATE("R8C",'Mapa de Riesgos'!$O$63),"")</f>
        <v/>
      </c>
      <c r="AG43" s="54" t="str">
        <f>IF(AND('Mapa de Riesgos'!$Y$64="Baja",'Mapa de Riesgos'!$AA$64="Mayor"),CONCATENATE("R8C",'Mapa de Riesgos'!$O$64),"")</f>
        <v/>
      </c>
      <c r="AH43" s="55" t="str">
        <f>IF(AND('Mapa de Riesgos'!$Y$59="Baja",'Mapa de Riesgos'!$AA$59="Catastrófico"),CONCATENATE("R8C",'Mapa de Riesgos'!$O$59),"")</f>
        <v/>
      </c>
      <c r="AI43" s="56" t="str">
        <f>IF(AND('Mapa de Riesgos'!$Y$60="Baja",'Mapa de Riesgos'!$AA$60="Catastrófico"),CONCATENATE("R8C",'Mapa de Riesgos'!$O$60),"")</f>
        <v/>
      </c>
      <c r="AJ43" s="56" t="str">
        <f>IF(AND('Mapa de Riesgos'!$Y$61="Baja",'Mapa de Riesgos'!$AA$61="Catastrófico"),CONCATENATE("R8C",'Mapa de Riesgos'!$O$61),"")</f>
        <v/>
      </c>
      <c r="AK43" s="56" t="str">
        <f>IF(AND('Mapa de Riesgos'!$Y$62="Baja",'Mapa de Riesgos'!$AA$62="Catastrófico"),CONCATENATE("R8C",'Mapa de Riesgos'!$O$62),"")</f>
        <v/>
      </c>
      <c r="AL43" s="56" t="str">
        <f>IF(AND('Mapa de Riesgos'!$Y$63="Baja",'Mapa de Riesgos'!$AA$63="Catastrófico"),CONCATENATE("R8C",'Mapa de Riesgos'!$O$63),"")</f>
        <v/>
      </c>
      <c r="AM43" s="57" t="str">
        <f>IF(AND('Mapa de Riesgos'!$Y$64="Baja",'Mapa de Riesgos'!$AA$64="Catastrófico"),CONCATENATE("R8C",'Mapa de Riesgos'!$O$64),"")</f>
        <v/>
      </c>
      <c r="AN43" s="83"/>
      <c r="AO43" s="589"/>
      <c r="AP43" s="590"/>
      <c r="AQ43" s="590"/>
      <c r="AR43" s="590"/>
      <c r="AS43" s="590"/>
      <c r="AT43" s="59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517"/>
      <c r="C44" s="517"/>
      <c r="D44" s="518"/>
      <c r="E44" s="558"/>
      <c r="F44" s="559"/>
      <c r="G44" s="559"/>
      <c r="H44" s="559"/>
      <c r="I44" s="559"/>
      <c r="J44" s="76" t="str">
        <f>IF(AND('Mapa de Riesgos'!$Y$65="Baja",'Mapa de Riesgos'!$AA$65="Leve"),CONCATENATE("R9C",'Mapa de Riesgos'!$O$65),"")</f>
        <v/>
      </c>
      <c r="K44" s="77" t="str">
        <f>IF(AND('Mapa de Riesgos'!$Y$66="Baja",'Mapa de Riesgos'!$AA$66="Leve"),CONCATENATE("R9C",'Mapa de Riesgos'!$O$66),"")</f>
        <v/>
      </c>
      <c r="L44" s="77" t="str">
        <f>IF(AND('Mapa de Riesgos'!$Y$67="Baja",'Mapa de Riesgos'!$AA$67="Leve"),CONCATENATE("R9C",'Mapa de Riesgos'!$O$67),"")</f>
        <v/>
      </c>
      <c r="M44" s="77" t="str">
        <f>IF(AND('Mapa de Riesgos'!$Y$68="Baja",'Mapa de Riesgos'!$AA$68="Leve"),CONCATENATE("R9C",'Mapa de Riesgos'!$O$68),"")</f>
        <v/>
      </c>
      <c r="N44" s="77" t="str">
        <f>IF(AND('Mapa de Riesgos'!$Y$69="Baja",'Mapa de Riesgos'!$AA$69="Leve"),CONCATENATE("R9C",'Mapa de Riesgos'!$O$69),"")</f>
        <v/>
      </c>
      <c r="O44" s="78" t="str">
        <f>IF(AND('Mapa de Riesgos'!$Y$70="Baja",'Mapa de Riesgos'!$AA$70="Leve"),CONCATENATE("R9C",'Mapa de Riesgos'!$O$70),"")</f>
        <v/>
      </c>
      <c r="P44" s="67" t="str">
        <f>IF(AND('Mapa de Riesgos'!$Y$65="Baja",'Mapa de Riesgos'!$AA$65="Menor"),CONCATENATE("R9C",'Mapa de Riesgos'!$O$65),"")</f>
        <v/>
      </c>
      <c r="Q44" s="68" t="str">
        <f>IF(AND('Mapa de Riesgos'!$Y$66="Baja",'Mapa de Riesgos'!$AA$66="Menor"),CONCATENATE("R9C",'Mapa de Riesgos'!$O$66),"")</f>
        <v/>
      </c>
      <c r="R44" s="68" t="str">
        <f>IF(AND('Mapa de Riesgos'!$Y$67="Baja",'Mapa de Riesgos'!$AA$67="Menor"),CONCATENATE("R9C",'Mapa de Riesgos'!$O$67),"")</f>
        <v/>
      </c>
      <c r="S44" s="68" t="str">
        <f>IF(AND('Mapa de Riesgos'!$Y$68="Baja",'Mapa de Riesgos'!$AA$68="Menor"),CONCATENATE("R9C",'Mapa de Riesgos'!$O$68),"")</f>
        <v/>
      </c>
      <c r="T44" s="68" t="str">
        <f>IF(AND('Mapa de Riesgos'!$Y$69="Baja",'Mapa de Riesgos'!$AA$69="Menor"),CONCATENATE("R9C",'Mapa de Riesgos'!$O$69),"")</f>
        <v/>
      </c>
      <c r="U44" s="69" t="str">
        <f>IF(AND('Mapa de Riesgos'!$Y$70="Baja",'Mapa de Riesgos'!$AA$70="Menor"),CONCATENATE("R9C",'Mapa de Riesgos'!$O$70),"")</f>
        <v/>
      </c>
      <c r="V44" s="67" t="str">
        <f>IF(AND('Mapa de Riesgos'!$Y$65="Baja",'Mapa de Riesgos'!$AA$65="Moderado"),CONCATENATE("R9C",'Mapa de Riesgos'!$O$65),"")</f>
        <v/>
      </c>
      <c r="W44" s="68" t="str">
        <f>IF(AND('Mapa de Riesgos'!$Y$66="Baja",'Mapa de Riesgos'!$AA$66="Moderado"),CONCATENATE("R9C",'Mapa de Riesgos'!$O$66),"")</f>
        <v/>
      </c>
      <c r="X44" s="68" t="str">
        <f>IF(AND('Mapa de Riesgos'!$Y$67="Baja",'Mapa de Riesgos'!$AA$67="Moderado"),CONCATENATE("R9C",'Mapa de Riesgos'!$O$67),"")</f>
        <v/>
      </c>
      <c r="Y44" s="68" t="str">
        <f>IF(AND('Mapa de Riesgos'!$Y$68="Baja",'Mapa de Riesgos'!$AA$68="Moderado"),CONCATENATE("R9C",'Mapa de Riesgos'!$O$68),"")</f>
        <v/>
      </c>
      <c r="Z44" s="68" t="str">
        <f>IF(AND('Mapa de Riesgos'!$Y$69="Baja",'Mapa de Riesgos'!$AA$69="Moderado"),CONCATENATE("R9C",'Mapa de Riesgos'!$O$69),"")</f>
        <v/>
      </c>
      <c r="AA44" s="69" t="str">
        <f>IF(AND('Mapa de Riesgos'!$Y$70="Baja",'Mapa de Riesgos'!$AA$70="Moderado"),CONCATENATE("R9C",'Mapa de Riesgos'!$O$70),"")</f>
        <v/>
      </c>
      <c r="AB44" s="52" t="str">
        <f>IF(AND('Mapa de Riesgos'!$Y$65="Baja",'Mapa de Riesgos'!$AA$65="Mayor"),CONCATENATE("R9C",'Mapa de Riesgos'!$O$65),"")</f>
        <v/>
      </c>
      <c r="AC44" s="53" t="str">
        <f>IF(AND('Mapa de Riesgos'!$Y$66="Baja",'Mapa de Riesgos'!$AA$66="Mayor"),CONCATENATE("R9C",'Mapa de Riesgos'!$O$66),"")</f>
        <v/>
      </c>
      <c r="AD44" s="53" t="str">
        <f>IF(AND('Mapa de Riesgos'!$Y$67="Baja",'Mapa de Riesgos'!$AA$67="Mayor"),CONCATENATE("R9C",'Mapa de Riesgos'!$O$67),"")</f>
        <v/>
      </c>
      <c r="AE44" s="53" t="str">
        <f>IF(AND('Mapa de Riesgos'!$Y$68="Baja",'Mapa de Riesgos'!$AA$68="Mayor"),CONCATENATE("R9C",'Mapa de Riesgos'!$O$68),"")</f>
        <v/>
      </c>
      <c r="AF44" s="53" t="str">
        <f>IF(AND('Mapa de Riesgos'!$Y$69="Baja",'Mapa de Riesgos'!$AA$69="Mayor"),CONCATENATE("R9C",'Mapa de Riesgos'!$O$69),"")</f>
        <v/>
      </c>
      <c r="AG44" s="54" t="str">
        <f>IF(AND('Mapa de Riesgos'!$Y$70="Baja",'Mapa de Riesgos'!$AA$70="Mayor"),CONCATENATE("R9C",'Mapa de Riesgos'!$O$70),"")</f>
        <v/>
      </c>
      <c r="AH44" s="55" t="str">
        <f>IF(AND('Mapa de Riesgos'!$Y$65="Baja",'Mapa de Riesgos'!$AA$65="Catastrófico"),CONCATENATE("R9C",'Mapa de Riesgos'!$O$65),"")</f>
        <v/>
      </c>
      <c r="AI44" s="56" t="str">
        <f>IF(AND('Mapa de Riesgos'!$Y$66="Baja",'Mapa de Riesgos'!$AA$66="Catastrófico"),CONCATENATE("R9C",'Mapa de Riesgos'!$O$66),"")</f>
        <v/>
      </c>
      <c r="AJ44" s="56" t="str">
        <f>IF(AND('Mapa de Riesgos'!$Y$67="Baja",'Mapa de Riesgos'!$AA$67="Catastrófico"),CONCATENATE("R9C",'Mapa de Riesgos'!$O$67),"")</f>
        <v/>
      </c>
      <c r="AK44" s="56" t="str">
        <f>IF(AND('Mapa de Riesgos'!$Y$68="Baja",'Mapa de Riesgos'!$AA$68="Catastrófico"),CONCATENATE("R9C",'Mapa de Riesgos'!$O$68),"")</f>
        <v/>
      </c>
      <c r="AL44" s="56" t="str">
        <f>IF(AND('Mapa de Riesgos'!$Y$69="Baja",'Mapa de Riesgos'!$AA$69="Catastrófico"),CONCATENATE("R9C",'Mapa de Riesgos'!$O$69),"")</f>
        <v/>
      </c>
      <c r="AM44" s="57" t="str">
        <f>IF(AND('Mapa de Riesgos'!$Y$70="Baja",'Mapa de Riesgos'!$AA$70="Catastrófico"),CONCATENATE("R9C",'Mapa de Riesgos'!$O$70),"")</f>
        <v/>
      </c>
      <c r="AN44" s="83"/>
      <c r="AO44" s="589"/>
      <c r="AP44" s="590"/>
      <c r="AQ44" s="590"/>
      <c r="AR44" s="590"/>
      <c r="AS44" s="590"/>
      <c r="AT44" s="59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517"/>
      <c r="C45" s="517"/>
      <c r="D45" s="518"/>
      <c r="E45" s="561"/>
      <c r="F45" s="562"/>
      <c r="G45" s="562"/>
      <c r="H45" s="562"/>
      <c r="I45" s="562"/>
      <c r="J45" s="79" t="str">
        <f>IF(AND('Mapa de Riesgos'!$Y$71="Baja",'Mapa de Riesgos'!$AA$71="Leve"),CONCATENATE("R10C",'Mapa de Riesgos'!$O$71),"")</f>
        <v/>
      </c>
      <c r="K45" s="80" t="str">
        <f>IF(AND('Mapa de Riesgos'!$Y$72="Baja",'Mapa de Riesgos'!$AA$72="Leve"),CONCATENATE("R10C",'Mapa de Riesgos'!$O$72),"")</f>
        <v/>
      </c>
      <c r="L45" s="80" t="str">
        <f>IF(AND('Mapa de Riesgos'!$Y$73="Baja",'Mapa de Riesgos'!$AA$73="Leve"),CONCATENATE("R10C",'Mapa de Riesgos'!$O$73),"")</f>
        <v/>
      </c>
      <c r="M45" s="80" t="str">
        <f>IF(AND('Mapa de Riesgos'!$Y$74="Baja",'Mapa de Riesgos'!$AA$74="Leve"),CONCATENATE("R10C",'Mapa de Riesgos'!$O$74),"")</f>
        <v/>
      </c>
      <c r="N45" s="80" t="str">
        <f>IF(AND('Mapa de Riesgos'!$Y$75="Baja",'Mapa de Riesgos'!$AA$75="Leve"),CONCATENATE("R10C",'Mapa de Riesgos'!$O$75),"")</f>
        <v/>
      </c>
      <c r="O45" s="81" t="str">
        <f>IF(AND('Mapa de Riesgos'!$Y$76="Baja",'Mapa de Riesgos'!$AA$76="Leve"),CONCATENATE("R10C",'Mapa de Riesgos'!$O$76),"")</f>
        <v/>
      </c>
      <c r="P45" s="67" t="str">
        <f>IF(AND('Mapa de Riesgos'!$Y$71="Baja",'Mapa de Riesgos'!$AA$71="Menor"),CONCATENATE("R10C",'Mapa de Riesgos'!$O$71),"")</f>
        <v/>
      </c>
      <c r="Q45" s="68" t="str">
        <f>IF(AND('Mapa de Riesgos'!$Y$72="Baja",'Mapa de Riesgos'!$AA$72="Menor"),CONCATENATE("R10C",'Mapa de Riesgos'!$O$72),"")</f>
        <v/>
      </c>
      <c r="R45" s="68" t="str">
        <f>IF(AND('Mapa de Riesgos'!$Y$73="Baja",'Mapa de Riesgos'!$AA$73="Menor"),CONCATENATE("R10C",'Mapa de Riesgos'!$O$73),"")</f>
        <v/>
      </c>
      <c r="S45" s="68" t="str">
        <f>IF(AND('Mapa de Riesgos'!$Y$74="Baja",'Mapa de Riesgos'!$AA$74="Menor"),CONCATENATE("R10C",'Mapa de Riesgos'!$O$74),"")</f>
        <v/>
      </c>
      <c r="T45" s="68" t="str">
        <f>IF(AND('Mapa de Riesgos'!$Y$75="Baja",'Mapa de Riesgos'!$AA$75="Menor"),CONCATENATE("R10C",'Mapa de Riesgos'!$O$75),"")</f>
        <v/>
      </c>
      <c r="U45" s="69" t="str">
        <f>IF(AND('Mapa de Riesgos'!$Y$76="Baja",'Mapa de Riesgos'!$AA$76="Menor"),CONCATENATE("R10C",'Mapa de Riesgos'!$O$76),"")</f>
        <v/>
      </c>
      <c r="V45" s="70" t="str">
        <f>IF(AND('Mapa de Riesgos'!$Y$71="Baja",'Mapa de Riesgos'!$AA$71="Moderado"),CONCATENATE("R10C",'Mapa de Riesgos'!$O$71),"")</f>
        <v/>
      </c>
      <c r="W45" s="71" t="str">
        <f>IF(AND('Mapa de Riesgos'!$Y$72="Baja",'Mapa de Riesgos'!$AA$72="Moderado"),CONCATENATE("R10C",'Mapa de Riesgos'!$O$72),"")</f>
        <v/>
      </c>
      <c r="X45" s="71" t="str">
        <f>IF(AND('Mapa de Riesgos'!$Y$73="Baja",'Mapa de Riesgos'!$AA$73="Moderado"),CONCATENATE("R10C",'Mapa de Riesgos'!$O$73),"")</f>
        <v/>
      </c>
      <c r="Y45" s="71" t="str">
        <f>IF(AND('Mapa de Riesgos'!$Y$74="Baja",'Mapa de Riesgos'!$AA$74="Moderado"),CONCATENATE("R10C",'Mapa de Riesgos'!$O$74),"")</f>
        <v/>
      </c>
      <c r="Z45" s="71" t="str">
        <f>IF(AND('Mapa de Riesgos'!$Y$75="Baja",'Mapa de Riesgos'!$AA$75="Moderado"),CONCATENATE("R10C",'Mapa de Riesgos'!$O$75),"")</f>
        <v/>
      </c>
      <c r="AA45" s="72" t="str">
        <f>IF(AND('Mapa de Riesgos'!$Y$76="Baja",'Mapa de Riesgos'!$AA$76="Moderado"),CONCATENATE("R10C",'Mapa de Riesgos'!$O$76),"")</f>
        <v/>
      </c>
      <c r="AB45" s="58" t="str">
        <f>IF(AND('Mapa de Riesgos'!$Y$71="Baja",'Mapa de Riesgos'!$AA$71="Mayor"),CONCATENATE("R10C",'Mapa de Riesgos'!$O$71),"")</f>
        <v/>
      </c>
      <c r="AC45" s="59" t="str">
        <f>IF(AND('Mapa de Riesgos'!$Y$72="Baja",'Mapa de Riesgos'!$AA$72="Mayor"),CONCATENATE("R10C",'Mapa de Riesgos'!$O$72),"")</f>
        <v/>
      </c>
      <c r="AD45" s="59" t="str">
        <f>IF(AND('Mapa de Riesgos'!$Y$73="Baja",'Mapa de Riesgos'!$AA$73="Mayor"),CONCATENATE("R10C",'Mapa de Riesgos'!$O$73),"")</f>
        <v/>
      </c>
      <c r="AE45" s="59" t="str">
        <f>IF(AND('Mapa de Riesgos'!$Y$74="Baja",'Mapa de Riesgos'!$AA$74="Mayor"),CONCATENATE("R10C",'Mapa de Riesgos'!$O$74),"")</f>
        <v/>
      </c>
      <c r="AF45" s="59" t="str">
        <f>IF(AND('Mapa de Riesgos'!$Y$75="Baja",'Mapa de Riesgos'!$AA$75="Mayor"),CONCATENATE("R10C",'Mapa de Riesgos'!$O$75),"")</f>
        <v/>
      </c>
      <c r="AG45" s="60" t="str">
        <f>IF(AND('Mapa de Riesgos'!$Y$76="Baja",'Mapa de Riesgos'!$AA$76="Mayor"),CONCATENATE("R10C",'Mapa de Riesgos'!$O$76),"")</f>
        <v/>
      </c>
      <c r="AH45" s="61" t="str">
        <f>IF(AND('Mapa de Riesgos'!$Y$71="Baja",'Mapa de Riesgos'!$AA$71="Catastrófico"),CONCATENATE("R10C",'Mapa de Riesgos'!$O$71),"")</f>
        <v/>
      </c>
      <c r="AI45" s="62" t="str">
        <f>IF(AND('Mapa de Riesgos'!$Y$72="Baja",'Mapa de Riesgos'!$AA$72="Catastrófico"),CONCATENATE("R10C",'Mapa de Riesgos'!$O$72),"")</f>
        <v/>
      </c>
      <c r="AJ45" s="62" t="str">
        <f>IF(AND('Mapa de Riesgos'!$Y$73="Baja",'Mapa de Riesgos'!$AA$73="Catastrófico"),CONCATENATE("R10C",'Mapa de Riesgos'!$O$73),"")</f>
        <v/>
      </c>
      <c r="AK45" s="62" t="str">
        <f>IF(AND('Mapa de Riesgos'!$Y$74="Baja",'Mapa de Riesgos'!$AA$74="Catastrófico"),CONCATENATE("R10C",'Mapa de Riesgos'!$O$74),"")</f>
        <v/>
      </c>
      <c r="AL45" s="62" t="str">
        <f>IF(AND('Mapa de Riesgos'!$Y$75="Baja",'Mapa de Riesgos'!$AA$75="Catastrófico"),CONCATENATE("R10C",'Mapa de Riesgos'!$O$75),"")</f>
        <v/>
      </c>
      <c r="AM45" s="63" t="str">
        <f>IF(AND('Mapa de Riesgos'!$Y$76="Baja",'Mapa de Riesgos'!$AA$76="Catastrófico"),CONCATENATE("R10C",'Mapa de Riesgos'!$O$76),"")</f>
        <v/>
      </c>
      <c r="AN45" s="83"/>
      <c r="AO45" s="592"/>
      <c r="AP45" s="593"/>
      <c r="AQ45" s="593"/>
      <c r="AR45" s="593"/>
      <c r="AS45" s="593"/>
      <c r="AT45" s="594"/>
    </row>
    <row r="46" spans="1:80" ht="46.5" customHeight="1" x14ac:dyDescent="0.35">
      <c r="A46" s="83"/>
      <c r="B46" s="517"/>
      <c r="C46" s="517"/>
      <c r="D46" s="518"/>
      <c r="E46" s="555" t="s">
        <v>219</v>
      </c>
      <c r="F46" s="556"/>
      <c r="G46" s="556"/>
      <c r="H46" s="556"/>
      <c r="I46" s="557"/>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517"/>
      <c r="C47" s="517"/>
      <c r="D47" s="518"/>
      <c r="E47" s="574"/>
      <c r="F47" s="559"/>
      <c r="G47" s="559"/>
      <c r="H47" s="559"/>
      <c r="I47" s="560"/>
      <c r="J47" s="76" t="str">
        <f>IF(AND('Mapa de Riesgos'!$Y$20="Muy Baja",'Mapa de Riesgos'!$AA$20="Leve"),CONCATENATE("R2C",'Mapa de Riesgos'!$O$20),"")</f>
        <v/>
      </c>
      <c r="K47" s="77" t="str">
        <f>IF(AND('Mapa de Riesgos'!$Y$21="Muy Baja",'Mapa de Riesgos'!$AA$21="Leve"),CONCATENATE("R2C",'Mapa de Riesgos'!$O$21),"")</f>
        <v/>
      </c>
      <c r="L47" s="77" t="str">
        <f>IF(AND('Mapa de Riesgos'!$Y$22="Muy Baja",'Mapa de Riesgos'!$AA$22="Leve"),CONCATENATE("R2C",'Mapa de Riesgos'!$O$22),"")</f>
        <v/>
      </c>
      <c r="M47" s="77" t="str">
        <f>IF(AND('Mapa de Riesgos'!$Y$23="Muy Baja",'Mapa de Riesgos'!$AA$23="Leve"),CONCATENATE("R2C",'Mapa de Riesgos'!$O$23),"")</f>
        <v/>
      </c>
      <c r="N47" s="77" t="str">
        <f>IF(AND('Mapa de Riesgos'!$Y$24="Muy Baja",'Mapa de Riesgos'!$AA$24="Leve"),CONCATENATE("R2C",'Mapa de Riesgos'!$O$24),"")</f>
        <v/>
      </c>
      <c r="O47" s="78" t="str">
        <f>IF(AND('Mapa de Riesgos'!$Y$25="Muy Baja",'Mapa de Riesgos'!$AA$25="Leve"),CONCATENATE("R2C",'Mapa de Riesgos'!$O$25),"")</f>
        <v/>
      </c>
      <c r="P47" s="76" t="str">
        <f>IF(AND('Mapa de Riesgos'!$Y$20="Muy Baja",'Mapa de Riesgos'!$AA$20="Menor"),CONCATENATE("R2C",'Mapa de Riesgos'!$O$20),"")</f>
        <v/>
      </c>
      <c r="Q47" s="77" t="str">
        <f>IF(AND('Mapa de Riesgos'!$Y$21="Muy Baja",'Mapa de Riesgos'!$AA$21="Menor"),CONCATENATE("R2C",'Mapa de Riesgos'!$O$21),"")</f>
        <v/>
      </c>
      <c r="R47" s="77" t="str">
        <f>IF(AND('Mapa de Riesgos'!$Y$22="Muy Baja",'Mapa de Riesgos'!$AA$22="Menor"),CONCATENATE("R2C",'Mapa de Riesgos'!$O$22),"")</f>
        <v/>
      </c>
      <c r="S47" s="77" t="str">
        <f>IF(AND('Mapa de Riesgos'!$Y$23="Muy Baja",'Mapa de Riesgos'!$AA$23="Menor"),CONCATENATE("R2C",'Mapa de Riesgos'!$O$23),"")</f>
        <v/>
      </c>
      <c r="T47" s="77" t="str">
        <f>IF(AND('Mapa de Riesgos'!$Y$24="Muy Baja",'Mapa de Riesgos'!$AA$24="Menor"),CONCATENATE("R2C",'Mapa de Riesgos'!$O$24),"")</f>
        <v/>
      </c>
      <c r="U47" s="78" t="str">
        <f>IF(AND('Mapa de Riesgos'!$Y$25="Muy Baja",'Mapa de Riesgos'!$AA$25="Menor"),CONCATENATE("R2C",'Mapa de Riesgos'!$O$25),"")</f>
        <v/>
      </c>
      <c r="V47" s="67" t="str">
        <f>IF(AND('Mapa de Riesgos'!$Y$20="Muy Baja",'Mapa de Riesgos'!$AA$20="Moderado"),CONCATENATE("R2C",'Mapa de Riesgos'!$O$20),"")</f>
        <v/>
      </c>
      <c r="W47" s="68" t="str">
        <f>IF(AND('Mapa de Riesgos'!$Y$21="Muy Baja",'Mapa de Riesgos'!$AA$21="Moderado"),CONCATENATE("R2C",'Mapa de Riesgos'!$O$21),"")</f>
        <v/>
      </c>
      <c r="X47" s="68" t="str">
        <f>IF(AND('Mapa de Riesgos'!$Y$22="Muy Baja",'Mapa de Riesgos'!$AA$22="Moderado"),CONCATENATE("R2C",'Mapa de Riesgos'!$O$22),"")</f>
        <v/>
      </c>
      <c r="Y47" s="68" t="str">
        <f>IF(AND('Mapa de Riesgos'!$Y$23="Muy Baja",'Mapa de Riesgos'!$AA$23="Moderado"),CONCATENATE("R2C",'Mapa de Riesgos'!$O$23),"")</f>
        <v/>
      </c>
      <c r="Z47" s="68" t="str">
        <f>IF(AND('Mapa de Riesgos'!$Y$24="Muy Baja",'Mapa de Riesgos'!$AA$24="Moderado"),CONCATENATE("R2C",'Mapa de Riesgos'!$O$24),"")</f>
        <v/>
      </c>
      <c r="AA47" s="69"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
      </c>
      <c r="AD47" s="53" t="str">
        <f>IF(AND('Mapa de Riesgos'!$Y$22="Muy Baja",'Mapa de Riesgos'!$AA$22="Mayor"),CONCATENATE("R2C",'Mapa de Riesgos'!$O$22),"")</f>
        <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517"/>
      <c r="C48" s="517"/>
      <c r="D48" s="518"/>
      <c r="E48" s="574"/>
      <c r="F48" s="559"/>
      <c r="G48" s="559"/>
      <c r="H48" s="559"/>
      <c r="I48" s="560"/>
      <c r="J48" s="76" t="str">
        <f>IF(AND('Mapa de Riesgos'!$Y$26="Muy Baja",'Mapa de Riesgos'!$AA$26="Leve"),CONCATENATE("R3C",'Mapa de Riesgos'!$O$26),"")</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Riesgos'!$Y$26="Muy Baja",'Mapa de Riesgos'!$AA$26="Menor"),CONCATENATE("R3C",'Mapa de Riesgos'!$O$26),"")</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Riesgos'!$Y$26="Muy Baja",'Mapa de Riesgos'!$AA$26="Moderado"),CONCATENATE("R3C",'Mapa de Riesgos'!$O$26),"")</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517"/>
      <c r="C49" s="517"/>
      <c r="D49" s="518"/>
      <c r="E49" s="558"/>
      <c r="F49" s="559"/>
      <c r="G49" s="559"/>
      <c r="H49" s="559"/>
      <c r="I49" s="560"/>
      <c r="J49" s="76" t="str">
        <f>IF(AND('Mapa de Riesgos'!$Y$32="Muy Baja",'Mapa de Riesgos'!$AA$32="Leve"),CONCATENATE("R4C",'Mapa de Riesgos'!$O$32),"")</f>
        <v/>
      </c>
      <c r="K49" s="77" t="str">
        <f>IF(AND('Mapa de Riesgos'!$Y$35="Muy Baja",'Mapa de Riesgos'!$AA$35="Leve"),CONCATENATE("R4C",'Mapa de Riesgos'!$O$35),"")</f>
        <v/>
      </c>
      <c r="L49" s="77" t="str">
        <f>IF(AND('Mapa de Riesgos'!$Y$36="Muy Baja",'Mapa de Riesgos'!$AA$36="Leve"),CONCATENATE("R4C",'Mapa de Riesgos'!$O$36),"")</f>
        <v/>
      </c>
      <c r="M49" s="77" t="str">
        <f>IF(AND('Mapa de Riesgos'!$Y$37="Muy Baja",'Mapa de Riesgos'!$AA$37="Leve"),CONCATENATE("R4C",'Mapa de Riesgos'!$O$37),"")</f>
        <v/>
      </c>
      <c r="N49" s="77" t="str">
        <f>IF(AND('Mapa de Riesgos'!$Y$38="Muy Baja",'Mapa de Riesgos'!$AA$38="Leve"),CONCATENATE("R4C",'Mapa de Riesgos'!$O$38),"")</f>
        <v/>
      </c>
      <c r="O49" s="78" t="str">
        <f>IF(AND('Mapa de Riesgos'!$Y$39="Muy Baja",'Mapa de Riesgos'!$AA$39="Leve"),CONCATENATE("R4C",'Mapa de Riesgos'!$O$39),"")</f>
        <v/>
      </c>
      <c r="P49" s="76" t="str">
        <f>IF(AND('Mapa de Riesgos'!$Y$32="Muy Baja",'Mapa de Riesgos'!$AA$32="Menor"),CONCATENATE("R4C",'Mapa de Riesgos'!$O$32),"")</f>
        <v/>
      </c>
      <c r="Q49" s="77" t="str">
        <f>IF(AND('Mapa de Riesgos'!$Y$35="Muy Baja",'Mapa de Riesgos'!$AA$35="Menor"),CONCATENATE("R4C",'Mapa de Riesgos'!$O$35),"")</f>
        <v/>
      </c>
      <c r="R49" s="77" t="str">
        <f>IF(AND('Mapa de Riesgos'!$Y$36="Muy Baja",'Mapa de Riesgos'!$AA$36="Menor"),CONCATENATE("R4C",'Mapa de Riesgos'!$O$36),"")</f>
        <v/>
      </c>
      <c r="S49" s="77" t="str">
        <f>IF(AND('Mapa de Riesgos'!$Y$37="Muy Baja",'Mapa de Riesgos'!$AA$37="Menor"),CONCATENATE("R4C",'Mapa de Riesgos'!$O$37),"")</f>
        <v/>
      </c>
      <c r="T49" s="77" t="str">
        <f>IF(AND('Mapa de Riesgos'!$Y$38="Muy Baja",'Mapa de Riesgos'!$AA$38="Menor"),CONCATENATE("R4C",'Mapa de Riesgos'!$O$38),"")</f>
        <v/>
      </c>
      <c r="U49" s="78" t="str">
        <f>IF(AND('Mapa de Riesgos'!$Y$39="Muy Baja",'Mapa de Riesgos'!$AA$39="Menor"),CONCATENATE("R4C",'Mapa de Riesgos'!$O$39),"")</f>
        <v/>
      </c>
      <c r="V49" s="67" t="str">
        <f>IF(AND('Mapa de Riesgos'!$Y$32="Muy Baja",'Mapa de Riesgos'!$AA$32="Moderado"),CONCATENATE("R4C",'Mapa de Riesgos'!$O$32),"")</f>
        <v/>
      </c>
      <c r="W49" s="68" t="str">
        <f>IF(AND('Mapa de Riesgos'!$Y$35="Muy Baja",'Mapa de Riesgos'!$AA$35="Moderado"),CONCATENATE("R4C",'Mapa de Riesgos'!$O$35),"")</f>
        <v/>
      </c>
      <c r="X49" s="68" t="str">
        <f>IF(AND('Mapa de Riesgos'!$Y$36="Muy Baja",'Mapa de Riesgos'!$AA$36="Moderado"),CONCATENATE("R4C",'Mapa de Riesgos'!$O$36),"")</f>
        <v/>
      </c>
      <c r="Y49" s="68" t="str">
        <f>IF(AND('Mapa de Riesgos'!$Y$37="Muy Baja",'Mapa de Riesgos'!$AA$37="Moderado"),CONCATENATE("R4C",'Mapa de Riesgos'!$O$37),"")</f>
        <v/>
      </c>
      <c r="Z49" s="68" t="str">
        <f>IF(AND('Mapa de Riesgos'!$Y$38="Muy Baja",'Mapa de Riesgos'!$AA$38="Moderado"),CONCATENATE("R4C",'Mapa de Riesgos'!$O$38),"")</f>
        <v/>
      </c>
      <c r="AA49" s="69" t="str">
        <f>IF(AND('Mapa de Riesgos'!$Y$39="Muy Baja",'Mapa de Riesgos'!$AA$39="Moderado"),CONCATENATE("R4C",'Mapa de Riesgos'!$O$39),"")</f>
        <v/>
      </c>
      <c r="AB49" s="52" t="str">
        <f>IF(AND('Mapa de Riesgos'!$Y$32="Muy Baja",'Mapa de Riesgos'!$AA$32="Mayor"),CONCATENATE("R4C",'Mapa de Riesgos'!$O$32),"")</f>
        <v/>
      </c>
      <c r="AC49" s="53" t="str">
        <f>IF(AND('Mapa de Riesgos'!$Y$35="Muy Baja",'Mapa de Riesgos'!$AA$35="Mayor"),CONCATENATE("R4C",'Mapa de Riesgos'!$O$35),"")</f>
        <v/>
      </c>
      <c r="AD49" s="53" t="str">
        <f>IF(AND('Mapa de Riesgos'!$Y$36="Muy Baja",'Mapa de Riesgos'!$AA$36="Mayor"),CONCATENATE("R4C",'Mapa de Riesgos'!$O$36),"")</f>
        <v/>
      </c>
      <c r="AE49" s="53" t="str">
        <f>IF(AND('Mapa de Riesgos'!$Y$37="Muy Baja",'Mapa de Riesgos'!$AA$37="Mayor"),CONCATENATE("R4C",'Mapa de Riesgos'!$O$37),"")</f>
        <v/>
      </c>
      <c r="AF49" s="53" t="str">
        <f>IF(AND('Mapa de Riesgos'!$Y$38="Muy Baja",'Mapa de Riesgos'!$AA$38="Mayor"),CONCATENATE("R4C",'Mapa de Riesgos'!$O$38),"")</f>
        <v/>
      </c>
      <c r="AG49" s="54" t="str">
        <f>IF(AND('Mapa de Riesgos'!$Y$39="Muy Baja",'Mapa de Riesgos'!$AA$39="Mayor"),CONCATENATE("R4C",'Mapa de Riesgos'!$O$39),"")</f>
        <v/>
      </c>
      <c r="AH49" s="55" t="str">
        <f>IF(AND('Mapa de Riesgos'!$Y$32="Muy Baja",'Mapa de Riesgos'!$AA$32="Catastrófico"),CONCATENATE("R4C",'Mapa de Riesgos'!$O$32),"")</f>
        <v/>
      </c>
      <c r="AI49" s="56" t="str">
        <f>IF(AND('Mapa de Riesgos'!$Y$35="Muy Baja",'Mapa de Riesgos'!$AA$35="Catastrófico"),CONCATENATE("R4C",'Mapa de Riesgos'!$O$35),"")</f>
        <v/>
      </c>
      <c r="AJ49" s="56" t="str">
        <f>IF(AND('Mapa de Riesgos'!$Y$36="Muy Baja",'Mapa de Riesgos'!$AA$36="Catastrófico"),CONCATENATE("R4C",'Mapa de Riesgos'!$O$36),"")</f>
        <v/>
      </c>
      <c r="AK49" s="56" t="str">
        <f>IF(AND('Mapa de Riesgos'!$Y$37="Muy Baja",'Mapa de Riesgos'!$AA$37="Catastrófico"),CONCATENATE("R4C",'Mapa de Riesgos'!$O$37),"")</f>
        <v/>
      </c>
      <c r="AL49" s="56" t="str">
        <f>IF(AND('Mapa de Riesgos'!$Y$38="Muy Baja",'Mapa de Riesgos'!$AA$38="Catastrófico"),CONCATENATE("R4C",'Mapa de Riesgos'!$O$38),"")</f>
        <v/>
      </c>
      <c r="AM49" s="57" t="str">
        <f>IF(AND('Mapa de Riesgos'!$Y$39="Muy Baja",'Mapa de Riesgos'!$AA$39="Catastrófico"),CONCATENATE("R4C",'Mapa de Riesgos'!$O$39),"")</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517"/>
      <c r="C50" s="517"/>
      <c r="D50" s="518"/>
      <c r="E50" s="558"/>
      <c r="F50" s="559"/>
      <c r="G50" s="559"/>
      <c r="H50" s="559"/>
      <c r="I50" s="560"/>
      <c r="J50" s="76" t="str">
        <f>IF(AND('Mapa de Riesgos'!$Y$40="Muy Baja",'Mapa de Riesgos'!$AA$40="Leve"),CONCATENATE("R5C",'Mapa de Riesgos'!$O$40),"")</f>
        <v/>
      </c>
      <c r="K50" s="77" t="str">
        <f>IF(AND('Mapa de Riesgos'!$Y$41="Muy Baja",'Mapa de Riesgos'!$AA$41="Leve"),CONCATENATE("R5C",'Mapa de Riesgos'!$O$41),"")</f>
        <v/>
      </c>
      <c r="L50" s="77" t="str">
        <f>IF(AND('Mapa de Riesgos'!$Y$43="Muy Baja",'Mapa de Riesgos'!$AA$43="Leve"),CONCATENATE("R5C",'Mapa de Riesgos'!$O$43),"")</f>
        <v/>
      </c>
      <c r="M50" s="77" t="str">
        <f>IF(AND('Mapa de Riesgos'!$Y$44="Muy Baja",'Mapa de Riesgos'!$AA$44="Leve"),CONCATENATE("R5C",'Mapa de Riesgos'!$O$44),"")</f>
        <v/>
      </c>
      <c r="N50" s="77" t="str">
        <f>IF(AND('Mapa de Riesgos'!$Y$45="Muy Baja",'Mapa de Riesgos'!$AA$45="Leve"),CONCATENATE("R5C",'Mapa de Riesgos'!$O$45),"")</f>
        <v/>
      </c>
      <c r="O50" s="78" t="str">
        <f>IF(AND('Mapa de Riesgos'!$Y$46="Muy Baja",'Mapa de Riesgos'!$AA$46="Leve"),CONCATENATE("R5C",'Mapa de Riesgos'!$O$46),"")</f>
        <v/>
      </c>
      <c r="P50" s="76" t="str">
        <f>IF(AND('Mapa de Riesgos'!$Y$40="Muy Baja",'Mapa de Riesgos'!$AA$40="Menor"),CONCATENATE("R5C",'Mapa de Riesgos'!$O$40),"")</f>
        <v/>
      </c>
      <c r="Q50" s="77" t="str">
        <f>IF(AND('Mapa de Riesgos'!$Y$41="Muy Baja",'Mapa de Riesgos'!$AA$41="Menor"),CONCATENATE("R5C",'Mapa de Riesgos'!$O$41),"")</f>
        <v/>
      </c>
      <c r="R50" s="77" t="str">
        <f>IF(AND('Mapa de Riesgos'!$Y$43="Muy Baja",'Mapa de Riesgos'!$AA$43="Menor"),CONCATENATE("R5C",'Mapa de Riesgos'!$O$43),"")</f>
        <v/>
      </c>
      <c r="S50" s="77" t="str">
        <f>IF(AND('Mapa de Riesgos'!$Y$44="Muy Baja",'Mapa de Riesgos'!$AA$44="Menor"),CONCATENATE("R5C",'Mapa de Riesgos'!$O$44),"")</f>
        <v/>
      </c>
      <c r="T50" s="77" t="str">
        <f>IF(AND('Mapa de Riesgos'!$Y$45="Muy Baja",'Mapa de Riesgos'!$AA$45="Menor"),CONCATENATE("R5C",'Mapa de Riesgos'!$O$45),"")</f>
        <v/>
      </c>
      <c r="U50" s="78" t="str">
        <f>IF(AND('Mapa de Riesgos'!$Y$46="Muy Baja",'Mapa de Riesgos'!$AA$46="Menor"),CONCATENATE("R5C",'Mapa de Riesgos'!$O$46),"")</f>
        <v/>
      </c>
      <c r="V50" s="67" t="str">
        <f>IF(AND('Mapa de Riesgos'!$Y$40="Muy Baja",'Mapa de Riesgos'!$AA$40="Moderado"),CONCATENATE("R5C",'Mapa de Riesgos'!$O$40),"")</f>
        <v/>
      </c>
      <c r="W50" s="68" t="str">
        <f>IF(AND('Mapa de Riesgos'!$Y$41="Muy Baja",'Mapa de Riesgos'!$AA$41="Moderado"),CONCATENATE("R5C",'Mapa de Riesgos'!$O$41),"")</f>
        <v>R5C2</v>
      </c>
      <c r="X50" s="68" t="str">
        <f>IF(AND('Mapa de Riesgos'!$Y$43="Muy Baja",'Mapa de Riesgos'!$AA$43="Moderado"),CONCATENATE("R5C",'Mapa de Riesgos'!$O$43),"")</f>
        <v/>
      </c>
      <c r="Y50" s="68" t="str">
        <f>IF(AND('Mapa de Riesgos'!$Y$44="Muy Baja",'Mapa de Riesgos'!$AA$44="Moderado"),CONCATENATE("R5C",'Mapa de Riesgos'!$O$44),"")</f>
        <v/>
      </c>
      <c r="Z50" s="68" t="str">
        <f>IF(AND('Mapa de Riesgos'!$Y$45="Muy Baja",'Mapa de Riesgos'!$AA$45="Moderado"),CONCATENATE("R5C",'Mapa de Riesgos'!$O$45),"")</f>
        <v/>
      </c>
      <c r="AA50" s="69" t="str">
        <f>IF(AND('Mapa de Riesgos'!$Y$46="Muy Baja",'Mapa de Riesgos'!$AA$46="Moderado"),CONCATENATE("R5C",'Mapa de Riesgos'!$O$46),"")</f>
        <v/>
      </c>
      <c r="AB50" s="52" t="str">
        <f>IF(AND('Mapa de Riesgos'!$Y$40="Muy Baja",'Mapa de Riesgos'!$AA$40="Mayor"),CONCATENATE("R5C",'Mapa de Riesgos'!$O$40),"")</f>
        <v/>
      </c>
      <c r="AC50" s="53" t="str">
        <f>IF(AND('Mapa de Riesgos'!$Y$41="Muy Baja",'Mapa de Riesgos'!$AA$41="Mayor"),CONCATENATE("R5C",'Mapa de Riesgos'!$O$41),"")</f>
        <v/>
      </c>
      <c r="AD50" s="53" t="str">
        <f>IF(AND('Mapa de Riesgos'!$Y$43="Muy Baja",'Mapa de Riesgos'!$AA$43="Mayor"),CONCATENATE("R5C",'Mapa de Riesgos'!$O$43),"")</f>
        <v/>
      </c>
      <c r="AE50" s="53" t="str">
        <f>IF(AND('Mapa de Riesgos'!$Y$44="Muy Baja",'Mapa de Riesgos'!$AA$44="Mayor"),CONCATENATE("R5C",'Mapa de Riesgos'!$O$44),"")</f>
        <v/>
      </c>
      <c r="AF50" s="53" t="str">
        <f>IF(AND('Mapa de Riesgos'!$Y$45="Muy Baja",'Mapa de Riesgos'!$AA$45="Mayor"),CONCATENATE("R5C",'Mapa de Riesgos'!$O$45),"")</f>
        <v/>
      </c>
      <c r="AG50" s="54" t="str">
        <f>IF(AND('Mapa de Riesgos'!$Y$46="Muy Baja",'Mapa de Riesgos'!$AA$46="Mayor"),CONCATENATE("R5C",'Mapa de Riesgos'!$O$46),"")</f>
        <v/>
      </c>
      <c r="AH50" s="55" t="str">
        <f>IF(AND('Mapa de Riesgos'!$Y$40="Muy Baja",'Mapa de Riesgos'!$AA$40="Catastrófico"),CONCATENATE("R5C",'Mapa de Riesgos'!$O$40),"")</f>
        <v/>
      </c>
      <c r="AI50" s="56" t="str">
        <f>IF(AND('Mapa de Riesgos'!$Y$41="Muy Baja",'Mapa de Riesgos'!$AA$41="Catastrófico"),CONCATENATE("R5C",'Mapa de Riesgos'!$O$41),"")</f>
        <v/>
      </c>
      <c r="AJ50" s="56" t="str">
        <f>IF(AND('Mapa de Riesgos'!$Y$43="Muy Baja",'Mapa de Riesgos'!$AA$43="Catastrófico"),CONCATENATE("R5C",'Mapa de Riesgos'!$O$43),"")</f>
        <v/>
      </c>
      <c r="AK50" s="56" t="str">
        <f>IF(AND('Mapa de Riesgos'!$Y$44="Muy Baja",'Mapa de Riesgos'!$AA$44="Catastrófico"),CONCATENATE("R5C",'Mapa de Riesgos'!$O$44),"")</f>
        <v/>
      </c>
      <c r="AL50" s="56" t="str">
        <f>IF(AND('Mapa de Riesgos'!$Y$45="Muy Baja",'Mapa de Riesgos'!$AA$45="Catastrófico"),CONCATENATE("R5C",'Mapa de Riesgos'!$O$45),"")</f>
        <v/>
      </c>
      <c r="AM50" s="57" t="str">
        <f>IF(AND('Mapa de Riesgos'!$Y$46="Muy Baja",'Mapa de Riesgos'!$AA$46="Catastrófico"),CONCATENATE("R5C",'Mapa de Riesgos'!$O$46),"")</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517"/>
      <c r="C51" s="517"/>
      <c r="D51" s="518"/>
      <c r="E51" s="558"/>
      <c r="F51" s="559"/>
      <c r="G51" s="559"/>
      <c r="H51" s="559"/>
      <c r="I51" s="560"/>
      <c r="J51" s="76" t="str">
        <f>IF(AND('Mapa de Riesgos'!$Y$47="Muy Baja",'Mapa de Riesgos'!$AA$47="Leve"),CONCATENATE("R6C",'Mapa de Riesgos'!$O$47),"")</f>
        <v/>
      </c>
      <c r="K51" s="77" t="str">
        <f>IF(AND('Mapa de Riesgos'!$Y$48="Muy Baja",'Mapa de Riesgos'!$AA$48="Leve"),CONCATENATE("R6C",'Mapa de Riesgos'!$O$48),"")</f>
        <v/>
      </c>
      <c r="L51" s="77" t="str">
        <f>IF(AND('Mapa de Riesgos'!$Y$49="Muy Baja",'Mapa de Riesgos'!$AA$49="Leve"),CONCATENATE("R6C",'Mapa de Riesgos'!$O$49),"")</f>
        <v/>
      </c>
      <c r="M51" s="77" t="str">
        <f>IF(AND('Mapa de Riesgos'!$Y$50="Muy Baja",'Mapa de Riesgos'!$AA$50="Leve"),CONCATENATE("R6C",'Mapa de Riesgos'!$O$50),"")</f>
        <v/>
      </c>
      <c r="N51" s="77" t="str">
        <f>IF(AND('Mapa de Riesgos'!$Y$51="Muy Baja",'Mapa de Riesgos'!$AA$51="Leve"),CONCATENATE("R6C",'Mapa de Riesgos'!$O$51),"")</f>
        <v/>
      </c>
      <c r="O51" s="78" t="str">
        <f>IF(AND('Mapa de Riesgos'!$Y$52="Muy Baja",'Mapa de Riesgos'!$AA$52="Leve"),CONCATENATE("R6C",'Mapa de Riesgos'!$O$52),"")</f>
        <v/>
      </c>
      <c r="P51" s="76" t="str">
        <f>IF(AND('Mapa de Riesgos'!$Y$47="Muy Baja",'Mapa de Riesgos'!$AA$47="Menor"),CONCATENATE("R6C",'Mapa de Riesgos'!$O$47),"")</f>
        <v/>
      </c>
      <c r="Q51" s="77" t="str">
        <f>IF(AND('Mapa de Riesgos'!$Y$48="Muy Baja",'Mapa de Riesgos'!$AA$48="Menor"),CONCATENATE("R6C",'Mapa de Riesgos'!$O$48),"")</f>
        <v/>
      </c>
      <c r="R51" s="77" t="str">
        <f>IF(AND('Mapa de Riesgos'!$Y$49="Muy Baja",'Mapa de Riesgos'!$AA$49="Menor"),CONCATENATE("R6C",'Mapa de Riesgos'!$O$49),"")</f>
        <v/>
      </c>
      <c r="S51" s="77" t="str">
        <f>IF(AND('Mapa de Riesgos'!$Y$50="Muy Baja",'Mapa de Riesgos'!$AA$50="Menor"),CONCATENATE("R6C",'Mapa de Riesgos'!$O$50),"")</f>
        <v/>
      </c>
      <c r="T51" s="77" t="str">
        <f>IF(AND('Mapa de Riesgos'!$Y$51="Muy Baja",'Mapa de Riesgos'!$AA$51="Menor"),CONCATENATE("R6C",'Mapa de Riesgos'!$O$51),"")</f>
        <v/>
      </c>
      <c r="U51" s="78" t="str">
        <f>IF(AND('Mapa de Riesgos'!$Y$52="Muy Baja",'Mapa de Riesgos'!$AA$52="Menor"),CONCATENATE("R6C",'Mapa de Riesgos'!$O$52),"")</f>
        <v/>
      </c>
      <c r="V51" s="67" t="str">
        <f>IF(AND('Mapa de Riesgos'!$Y$47="Muy Baja",'Mapa de Riesgos'!$AA$47="Moderado"),CONCATENATE("R6C",'Mapa de Riesgos'!$O$47),"")</f>
        <v/>
      </c>
      <c r="W51" s="68" t="str">
        <f>IF(AND('Mapa de Riesgos'!$Y$48="Muy Baja",'Mapa de Riesgos'!$AA$48="Moderado"),CONCATENATE("R6C",'Mapa de Riesgos'!$O$48),"")</f>
        <v/>
      </c>
      <c r="X51" s="68" t="str">
        <f>IF(AND('Mapa de Riesgos'!$Y$49="Muy Baja",'Mapa de Riesgos'!$AA$49="Moderado"),CONCATENATE("R6C",'Mapa de Riesgos'!$O$49),"")</f>
        <v/>
      </c>
      <c r="Y51" s="68" t="str">
        <f>IF(AND('Mapa de Riesgos'!$Y$50="Muy Baja",'Mapa de Riesgos'!$AA$50="Moderado"),CONCATENATE("R6C",'Mapa de Riesgos'!$O$50),"")</f>
        <v/>
      </c>
      <c r="Z51" s="68" t="str">
        <f>IF(AND('Mapa de Riesgos'!$Y$51="Muy Baja",'Mapa de Riesgos'!$AA$51="Moderado"),CONCATENATE("R6C",'Mapa de Riesgos'!$O$51),"")</f>
        <v/>
      </c>
      <c r="AA51" s="69" t="str">
        <f>IF(AND('Mapa de Riesgos'!$Y$52="Muy Baja",'Mapa de Riesgos'!$AA$52="Moderado"),CONCATENATE("R6C",'Mapa de Riesgos'!$O$52),"")</f>
        <v/>
      </c>
      <c r="AB51" s="52" t="str">
        <f>IF(AND('Mapa de Riesgos'!$Y$47="Muy Baja",'Mapa de Riesgos'!$AA$47="Mayor"),CONCATENATE("R6C",'Mapa de Riesgos'!$O$47),"")</f>
        <v/>
      </c>
      <c r="AC51" s="53" t="str">
        <f>IF(AND('Mapa de Riesgos'!$Y$48="Muy Baja",'Mapa de Riesgos'!$AA$48="Mayor"),CONCATENATE("R6C",'Mapa de Riesgos'!$O$48),"")</f>
        <v/>
      </c>
      <c r="AD51" s="53" t="str">
        <f>IF(AND('Mapa de Riesgos'!$Y$49="Muy Baja",'Mapa de Riesgos'!$AA$49="Mayor"),CONCATENATE("R6C",'Mapa de Riesgos'!$O$49),"")</f>
        <v/>
      </c>
      <c r="AE51" s="53" t="str">
        <f>IF(AND('Mapa de Riesgos'!$Y$50="Muy Baja",'Mapa de Riesgos'!$AA$50="Mayor"),CONCATENATE("R6C",'Mapa de Riesgos'!$O$50),"")</f>
        <v/>
      </c>
      <c r="AF51" s="53" t="str">
        <f>IF(AND('Mapa de Riesgos'!$Y$51="Muy Baja",'Mapa de Riesgos'!$AA$51="Mayor"),CONCATENATE("R6C",'Mapa de Riesgos'!$O$51),"")</f>
        <v/>
      </c>
      <c r="AG51" s="54" t="str">
        <f>IF(AND('Mapa de Riesgos'!$Y$52="Muy Baja",'Mapa de Riesgos'!$AA$52="Mayor"),CONCATENATE("R6C",'Mapa de Riesgos'!$O$52),"")</f>
        <v/>
      </c>
      <c r="AH51" s="55" t="str">
        <f>IF(AND('Mapa de Riesgos'!$Y$47="Muy Baja",'Mapa de Riesgos'!$AA$47="Catastrófico"),CONCATENATE("R6C",'Mapa de Riesgos'!$O$47),"")</f>
        <v/>
      </c>
      <c r="AI51" s="56" t="str">
        <f>IF(AND('Mapa de Riesgos'!$Y$48="Muy Baja",'Mapa de Riesgos'!$AA$48="Catastrófico"),CONCATENATE("R6C",'Mapa de Riesgos'!$O$48),"")</f>
        <v/>
      </c>
      <c r="AJ51" s="56" t="str">
        <f>IF(AND('Mapa de Riesgos'!$Y$49="Muy Baja",'Mapa de Riesgos'!$AA$49="Catastrófico"),CONCATENATE("R6C",'Mapa de Riesgos'!$O$49),"")</f>
        <v/>
      </c>
      <c r="AK51" s="56" t="str">
        <f>IF(AND('Mapa de Riesgos'!$Y$50="Muy Baja",'Mapa de Riesgos'!$AA$50="Catastrófico"),CONCATENATE("R6C",'Mapa de Riesgos'!$O$50),"")</f>
        <v/>
      </c>
      <c r="AL51" s="56" t="str">
        <f>IF(AND('Mapa de Riesgos'!$Y$51="Muy Baja",'Mapa de Riesgos'!$AA$51="Catastrófico"),CONCATENATE("R6C",'Mapa de Riesgos'!$O$51),"")</f>
        <v/>
      </c>
      <c r="AM51" s="57" t="str">
        <f>IF(AND('Mapa de Riesgos'!$Y$52="Muy Baja",'Mapa de Riesgos'!$AA$52="Catastrófico"),CONCATENATE("R6C",'Mapa de Riesgos'!$O$52),"")</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517"/>
      <c r="C52" s="517"/>
      <c r="D52" s="518"/>
      <c r="E52" s="558"/>
      <c r="F52" s="559"/>
      <c r="G52" s="559"/>
      <c r="H52" s="559"/>
      <c r="I52" s="560"/>
      <c r="J52" s="76" t="str">
        <f>IF(AND('Mapa de Riesgos'!$Y$53="Muy Baja",'Mapa de Riesgos'!$AA$53="Leve"),CONCATENATE("R7C",'Mapa de Riesgos'!$O$53),"")</f>
        <v/>
      </c>
      <c r="K52" s="77" t="str">
        <f>IF(AND('Mapa de Riesgos'!$Y$54="Muy Baja",'Mapa de Riesgos'!$AA$54="Leve"),CONCATENATE("R7C",'Mapa de Riesgos'!$O$54),"")</f>
        <v/>
      </c>
      <c r="L52" s="77" t="str">
        <f>IF(AND('Mapa de Riesgos'!$Y$55="Muy Baja",'Mapa de Riesgos'!$AA$55="Leve"),CONCATENATE("R7C",'Mapa de Riesgos'!$O$55),"")</f>
        <v/>
      </c>
      <c r="M52" s="77" t="str">
        <f>IF(AND('Mapa de Riesgos'!$Y$56="Muy Baja",'Mapa de Riesgos'!$AA$56="Leve"),CONCATENATE("R7C",'Mapa de Riesgos'!$O$56),"")</f>
        <v/>
      </c>
      <c r="N52" s="77" t="str">
        <f>IF(AND('Mapa de Riesgos'!$Y$57="Muy Baja",'Mapa de Riesgos'!$AA$57="Leve"),CONCATENATE("R7C",'Mapa de Riesgos'!$O$57),"")</f>
        <v/>
      </c>
      <c r="O52" s="78" t="str">
        <f>IF(AND('Mapa de Riesgos'!$Y$58="Muy Baja",'Mapa de Riesgos'!$AA$58="Leve"),CONCATENATE("R7C",'Mapa de Riesgos'!$O$58),"")</f>
        <v/>
      </c>
      <c r="P52" s="76" t="str">
        <f>IF(AND('Mapa de Riesgos'!$Y$53="Muy Baja",'Mapa de Riesgos'!$AA$53="Menor"),CONCATENATE("R7C",'Mapa de Riesgos'!$O$53),"")</f>
        <v/>
      </c>
      <c r="Q52" s="77" t="str">
        <f>IF(AND('Mapa de Riesgos'!$Y$54="Muy Baja",'Mapa de Riesgos'!$AA$54="Menor"),CONCATENATE("R7C",'Mapa de Riesgos'!$O$54),"")</f>
        <v/>
      </c>
      <c r="R52" s="77" t="str">
        <f>IF(AND('Mapa de Riesgos'!$Y$55="Muy Baja",'Mapa de Riesgos'!$AA$55="Menor"),CONCATENATE("R7C",'Mapa de Riesgos'!$O$55),"")</f>
        <v/>
      </c>
      <c r="S52" s="77" t="str">
        <f>IF(AND('Mapa de Riesgos'!$Y$56="Muy Baja",'Mapa de Riesgos'!$AA$56="Menor"),CONCATENATE("R7C",'Mapa de Riesgos'!$O$56),"")</f>
        <v/>
      </c>
      <c r="T52" s="77" t="str">
        <f>IF(AND('Mapa de Riesgos'!$Y$57="Muy Baja",'Mapa de Riesgos'!$AA$57="Menor"),CONCATENATE("R7C",'Mapa de Riesgos'!$O$57),"")</f>
        <v/>
      </c>
      <c r="U52" s="78" t="str">
        <f>IF(AND('Mapa de Riesgos'!$Y$58="Muy Baja",'Mapa de Riesgos'!$AA$58="Menor"),CONCATENATE("R7C",'Mapa de Riesgos'!$O$58),"")</f>
        <v/>
      </c>
      <c r="V52" s="67" t="str">
        <f>IF(AND('Mapa de Riesgos'!$Y$53="Muy Baja",'Mapa de Riesgos'!$AA$53="Moderado"),CONCATENATE("R7C",'Mapa de Riesgos'!$O$53),"")</f>
        <v/>
      </c>
      <c r="W52" s="68" t="str">
        <f>IF(AND('Mapa de Riesgos'!$Y$54="Muy Baja",'Mapa de Riesgos'!$AA$54="Moderado"),CONCATENATE("R7C",'Mapa de Riesgos'!$O$54),"")</f>
        <v/>
      </c>
      <c r="X52" s="68" t="str">
        <f>IF(AND('Mapa de Riesgos'!$Y$55="Muy Baja",'Mapa de Riesgos'!$AA$55="Moderado"),CONCATENATE("R7C",'Mapa de Riesgos'!$O$55),"")</f>
        <v/>
      </c>
      <c r="Y52" s="68" t="str">
        <f>IF(AND('Mapa de Riesgos'!$Y$56="Muy Baja",'Mapa de Riesgos'!$AA$56="Moderado"),CONCATENATE("R7C",'Mapa de Riesgos'!$O$56),"")</f>
        <v/>
      </c>
      <c r="Z52" s="68" t="str">
        <f>IF(AND('Mapa de Riesgos'!$Y$57="Muy Baja",'Mapa de Riesgos'!$AA$57="Moderado"),CONCATENATE("R7C",'Mapa de Riesgos'!$O$57),"")</f>
        <v/>
      </c>
      <c r="AA52" s="69" t="str">
        <f>IF(AND('Mapa de Riesgos'!$Y$58="Muy Baja",'Mapa de Riesgos'!$AA$58="Moderado"),CONCATENATE("R7C",'Mapa de Riesgos'!$O$58),"")</f>
        <v/>
      </c>
      <c r="AB52" s="52" t="str">
        <f>IF(AND('Mapa de Riesgos'!$Y$53="Muy Baja",'Mapa de Riesgos'!$AA$53="Mayor"),CONCATENATE("R7C",'Mapa de Riesgos'!$O$53),"")</f>
        <v/>
      </c>
      <c r="AC52" s="53" t="str">
        <f>IF(AND('Mapa de Riesgos'!$Y$54="Muy Baja",'Mapa de Riesgos'!$AA$54="Mayor"),CONCATENATE("R7C",'Mapa de Riesgos'!$O$54),"")</f>
        <v/>
      </c>
      <c r="AD52" s="53" t="str">
        <f>IF(AND('Mapa de Riesgos'!$Y$55="Muy Baja",'Mapa de Riesgos'!$AA$55="Mayor"),CONCATENATE("R7C",'Mapa de Riesgos'!$O$55),"")</f>
        <v/>
      </c>
      <c r="AE52" s="53" t="str">
        <f>IF(AND('Mapa de Riesgos'!$Y$56="Muy Baja",'Mapa de Riesgos'!$AA$56="Mayor"),CONCATENATE("R7C",'Mapa de Riesgos'!$O$56),"")</f>
        <v/>
      </c>
      <c r="AF52" s="53" t="str">
        <f>IF(AND('Mapa de Riesgos'!$Y$57="Muy Baja",'Mapa de Riesgos'!$AA$57="Mayor"),CONCATENATE("R7C",'Mapa de Riesgos'!$O$57),"")</f>
        <v/>
      </c>
      <c r="AG52" s="54" t="str">
        <f>IF(AND('Mapa de Riesgos'!$Y$58="Muy Baja",'Mapa de Riesgos'!$AA$58="Mayor"),CONCATENATE("R7C",'Mapa de Riesgos'!$O$58),"")</f>
        <v/>
      </c>
      <c r="AH52" s="55" t="str">
        <f>IF(AND('Mapa de Riesgos'!$Y$53="Muy Baja",'Mapa de Riesgos'!$AA$53="Catastrófico"),CONCATENATE("R7C",'Mapa de Riesgos'!$O$53),"")</f>
        <v/>
      </c>
      <c r="AI52" s="56" t="str">
        <f>IF(AND('Mapa de Riesgos'!$Y$54="Muy Baja",'Mapa de Riesgos'!$AA$54="Catastrófico"),CONCATENATE("R7C",'Mapa de Riesgos'!$O$54),"")</f>
        <v/>
      </c>
      <c r="AJ52" s="56" t="str">
        <f>IF(AND('Mapa de Riesgos'!$Y$55="Muy Baja",'Mapa de Riesgos'!$AA$55="Catastrófico"),CONCATENATE("R7C",'Mapa de Riesgos'!$O$55),"")</f>
        <v/>
      </c>
      <c r="AK52" s="56" t="str">
        <f>IF(AND('Mapa de Riesgos'!$Y$56="Muy Baja",'Mapa de Riesgos'!$AA$56="Catastrófico"),CONCATENATE("R7C",'Mapa de Riesgos'!$O$56),"")</f>
        <v/>
      </c>
      <c r="AL52" s="56" t="str">
        <f>IF(AND('Mapa de Riesgos'!$Y$57="Muy Baja",'Mapa de Riesgos'!$AA$57="Catastrófico"),CONCATENATE("R7C",'Mapa de Riesgos'!$O$57),"")</f>
        <v/>
      </c>
      <c r="AM52" s="57" t="str">
        <f>IF(AND('Mapa de Riesgos'!$Y$58="Muy Baja",'Mapa de Riesgos'!$AA$58="Catastrófico"),CONCATENATE("R7C",'Mapa de Riesgos'!$O$58),"")</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517"/>
      <c r="C53" s="517"/>
      <c r="D53" s="518"/>
      <c r="E53" s="558"/>
      <c r="F53" s="559"/>
      <c r="G53" s="559"/>
      <c r="H53" s="559"/>
      <c r="I53" s="560"/>
      <c r="J53" s="76" t="str">
        <f>IF(AND('Mapa de Riesgos'!$Y$59="Muy Baja",'Mapa de Riesgos'!$AA$59="Leve"),CONCATENATE("R8C",'Mapa de Riesgos'!$O$59),"")</f>
        <v/>
      </c>
      <c r="K53" s="77" t="str">
        <f>IF(AND('Mapa de Riesgos'!$Y$60="Muy Baja",'Mapa de Riesgos'!$AA$60="Leve"),CONCATENATE("R8C",'Mapa de Riesgos'!$O$60),"")</f>
        <v/>
      </c>
      <c r="L53" s="77" t="str">
        <f>IF(AND('Mapa de Riesgos'!$Y$61="Muy Baja",'Mapa de Riesgos'!$AA$61="Leve"),CONCATENATE("R8C",'Mapa de Riesgos'!$O$61),"")</f>
        <v/>
      </c>
      <c r="M53" s="77" t="str">
        <f>IF(AND('Mapa de Riesgos'!$Y$62="Muy Baja",'Mapa de Riesgos'!$AA$62="Leve"),CONCATENATE("R8C",'Mapa de Riesgos'!$O$62),"")</f>
        <v/>
      </c>
      <c r="N53" s="77" t="str">
        <f>IF(AND('Mapa de Riesgos'!$Y$63="Muy Baja",'Mapa de Riesgos'!$AA$63="Leve"),CONCATENATE("R8C",'Mapa de Riesgos'!$O$63),"")</f>
        <v/>
      </c>
      <c r="O53" s="78" t="str">
        <f>IF(AND('Mapa de Riesgos'!$Y$64="Muy Baja",'Mapa de Riesgos'!$AA$64="Leve"),CONCATENATE("R8C",'Mapa de Riesgos'!$O$64),"")</f>
        <v/>
      </c>
      <c r="P53" s="76" t="str">
        <f>IF(AND('Mapa de Riesgos'!$Y$59="Muy Baja",'Mapa de Riesgos'!$AA$59="Menor"),CONCATENATE("R8C",'Mapa de Riesgos'!$O$59),"")</f>
        <v/>
      </c>
      <c r="Q53" s="77" t="str">
        <f>IF(AND('Mapa de Riesgos'!$Y$60="Muy Baja",'Mapa de Riesgos'!$AA$60="Menor"),CONCATENATE("R8C",'Mapa de Riesgos'!$O$60),"")</f>
        <v/>
      </c>
      <c r="R53" s="77" t="str">
        <f>IF(AND('Mapa de Riesgos'!$Y$61="Muy Baja",'Mapa de Riesgos'!$AA$61="Menor"),CONCATENATE("R8C",'Mapa de Riesgos'!$O$61),"")</f>
        <v/>
      </c>
      <c r="S53" s="77" t="str">
        <f>IF(AND('Mapa de Riesgos'!$Y$62="Muy Baja",'Mapa de Riesgos'!$AA$62="Menor"),CONCATENATE("R8C",'Mapa de Riesgos'!$O$62),"")</f>
        <v/>
      </c>
      <c r="T53" s="77" t="str">
        <f>IF(AND('Mapa de Riesgos'!$Y$63="Muy Baja",'Mapa de Riesgos'!$AA$63="Menor"),CONCATENATE("R8C",'Mapa de Riesgos'!$O$63),"")</f>
        <v/>
      </c>
      <c r="U53" s="78" t="str">
        <f>IF(AND('Mapa de Riesgos'!$Y$64="Muy Baja",'Mapa de Riesgos'!$AA$64="Menor"),CONCATENATE("R8C",'Mapa de Riesgos'!$O$64),"")</f>
        <v/>
      </c>
      <c r="V53" s="67" t="str">
        <f>IF(AND('Mapa de Riesgos'!$Y$59="Muy Baja",'Mapa de Riesgos'!$AA$59="Moderado"),CONCATENATE("R8C",'Mapa de Riesgos'!$O$59),"")</f>
        <v/>
      </c>
      <c r="W53" s="68" t="str">
        <f>IF(AND('Mapa de Riesgos'!$Y$60="Muy Baja",'Mapa de Riesgos'!$AA$60="Moderado"),CONCATENATE("R8C",'Mapa de Riesgos'!$O$60),"")</f>
        <v/>
      </c>
      <c r="X53" s="68" t="str">
        <f>IF(AND('Mapa de Riesgos'!$Y$61="Muy Baja",'Mapa de Riesgos'!$AA$61="Moderado"),CONCATENATE("R8C",'Mapa de Riesgos'!$O$61),"")</f>
        <v/>
      </c>
      <c r="Y53" s="68" t="str">
        <f>IF(AND('Mapa de Riesgos'!$Y$62="Muy Baja",'Mapa de Riesgos'!$AA$62="Moderado"),CONCATENATE("R8C",'Mapa de Riesgos'!$O$62),"")</f>
        <v/>
      </c>
      <c r="Z53" s="68" t="str">
        <f>IF(AND('Mapa de Riesgos'!$Y$63="Muy Baja",'Mapa de Riesgos'!$AA$63="Moderado"),CONCATENATE("R8C",'Mapa de Riesgos'!$O$63),"")</f>
        <v/>
      </c>
      <c r="AA53" s="69" t="str">
        <f>IF(AND('Mapa de Riesgos'!$Y$64="Muy Baja",'Mapa de Riesgos'!$AA$64="Moderado"),CONCATENATE("R8C",'Mapa de Riesgos'!$O$64),"")</f>
        <v/>
      </c>
      <c r="AB53" s="52" t="str">
        <f>IF(AND('Mapa de Riesgos'!$Y$59="Muy Baja",'Mapa de Riesgos'!$AA$59="Mayor"),CONCATENATE("R8C",'Mapa de Riesgos'!$O$59),"")</f>
        <v/>
      </c>
      <c r="AC53" s="53" t="str">
        <f>IF(AND('Mapa de Riesgos'!$Y$60="Muy Baja",'Mapa de Riesgos'!$AA$60="Mayor"),CONCATENATE("R8C",'Mapa de Riesgos'!$O$60),"")</f>
        <v/>
      </c>
      <c r="AD53" s="53" t="str">
        <f>IF(AND('Mapa de Riesgos'!$Y$61="Muy Baja",'Mapa de Riesgos'!$AA$61="Mayor"),CONCATENATE("R8C",'Mapa de Riesgos'!$O$61),"")</f>
        <v/>
      </c>
      <c r="AE53" s="53" t="str">
        <f>IF(AND('Mapa de Riesgos'!$Y$62="Muy Baja",'Mapa de Riesgos'!$AA$62="Mayor"),CONCATENATE("R8C",'Mapa de Riesgos'!$O$62),"")</f>
        <v/>
      </c>
      <c r="AF53" s="53" t="str">
        <f>IF(AND('Mapa de Riesgos'!$Y$63="Muy Baja",'Mapa de Riesgos'!$AA$63="Mayor"),CONCATENATE("R8C",'Mapa de Riesgos'!$O$63),"")</f>
        <v/>
      </c>
      <c r="AG53" s="54" t="str">
        <f>IF(AND('Mapa de Riesgos'!$Y$64="Muy Baja",'Mapa de Riesgos'!$AA$64="Mayor"),CONCATENATE("R8C",'Mapa de Riesgos'!$O$64),"")</f>
        <v/>
      </c>
      <c r="AH53" s="55" t="str">
        <f>IF(AND('Mapa de Riesgos'!$Y$59="Muy Baja",'Mapa de Riesgos'!$AA$59="Catastrófico"),CONCATENATE("R8C",'Mapa de Riesgos'!$O$59),"")</f>
        <v/>
      </c>
      <c r="AI53" s="56" t="str">
        <f>IF(AND('Mapa de Riesgos'!$Y$60="Muy Baja",'Mapa de Riesgos'!$AA$60="Catastrófico"),CONCATENATE("R8C",'Mapa de Riesgos'!$O$60),"")</f>
        <v/>
      </c>
      <c r="AJ53" s="56" t="str">
        <f>IF(AND('Mapa de Riesgos'!$Y$61="Muy Baja",'Mapa de Riesgos'!$AA$61="Catastrófico"),CONCATENATE("R8C",'Mapa de Riesgos'!$O$61),"")</f>
        <v/>
      </c>
      <c r="AK53" s="56" t="str">
        <f>IF(AND('Mapa de Riesgos'!$Y$62="Muy Baja",'Mapa de Riesgos'!$AA$62="Catastrófico"),CONCATENATE("R8C",'Mapa de Riesgos'!$O$62),"")</f>
        <v/>
      </c>
      <c r="AL53" s="56" t="str">
        <f>IF(AND('Mapa de Riesgos'!$Y$63="Muy Baja",'Mapa de Riesgos'!$AA$63="Catastrófico"),CONCATENATE("R8C",'Mapa de Riesgos'!$O$63),"")</f>
        <v/>
      </c>
      <c r="AM53" s="57" t="str">
        <f>IF(AND('Mapa de Riesgos'!$Y$64="Muy Baja",'Mapa de Riesgos'!$AA$64="Catastrófico"),CONCATENATE("R8C",'Mapa de Riesgos'!$O$64),"")</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517"/>
      <c r="C54" s="517"/>
      <c r="D54" s="518"/>
      <c r="E54" s="558"/>
      <c r="F54" s="559"/>
      <c r="G54" s="559"/>
      <c r="H54" s="559"/>
      <c r="I54" s="560"/>
      <c r="J54" s="76" t="str">
        <f>IF(AND('Mapa de Riesgos'!$Y$65="Muy Baja",'Mapa de Riesgos'!$AA$65="Leve"),CONCATENATE("R9C",'Mapa de Riesgos'!$O$65),"")</f>
        <v/>
      </c>
      <c r="K54" s="77" t="str">
        <f>IF(AND('Mapa de Riesgos'!$Y$66="Muy Baja",'Mapa de Riesgos'!$AA$66="Leve"),CONCATENATE("R9C",'Mapa de Riesgos'!$O$66),"")</f>
        <v/>
      </c>
      <c r="L54" s="77" t="str">
        <f>IF(AND('Mapa de Riesgos'!$Y$67="Muy Baja",'Mapa de Riesgos'!$AA$67="Leve"),CONCATENATE("R9C",'Mapa de Riesgos'!$O$67),"")</f>
        <v/>
      </c>
      <c r="M54" s="77" t="str">
        <f>IF(AND('Mapa de Riesgos'!$Y$68="Muy Baja",'Mapa de Riesgos'!$AA$68="Leve"),CONCATENATE("R9C",'Mapa de Riesgos'!$O$68),"")</f>
        <v/>
      </c>
      <c r="N54" s="77" t="str">
        <f>IF(AND('Mapa de Riesgos'!$Y$69="Muy Baja",'Mapa de Riesgos'!$AA$69="Leve"),CONCATENATE("R9C",'Mapa de Riesgos'!$O$69),"")</f>
        <v/>
      </c>
      <c r="O54" s="78" t="str">
        <f>IF(AND('Mapa de Riesgos'!$Y$70="Muy Baja",'Mapa de Riesgos'!$AA$70="Leve"),CONCATENATE("R9C",'Mapa de Riesgos'!$O$70),"")</f>
        <v/>
      </c>
      <c r="P54" s="76" t="str">
        <f>IF(AND('Mapa de Riesgos'!$Y$65="Muy Baja",'Mapa de Riesgos'!$AA$65="Menor"),CONCATENATE("R9C",'Mapa de Riesgos'!$O$65),"")</f>
        <v/>
      </c>
      <c r="Q54" s="77" t="str">
        <f>IF(AND('Mapa de Riesgos'!$Y$66="Muy Baja",'Mapa de Riesgos'!$AA$66="Menor"),CONCATENATE("R9C",'Mapa de Riesgos'!$O$66),"")</f>
        <v/>
      </c>
      <c r="R54" s="77" t="str">
        <f>IF(AND('Mapa de Riesgos'!$Y$67="Muy Baja",'Mapa de Riesgos'!$AA$67="Menor"),CONCATENATE("R9C",'Mapa de Riesgos'!$O$67),"")</f>
        <v/>
      </c>
      <c r="S54" s="77" t="str">
        <f>IF(AND('Mapa de Riesgos'!$Y$68="Muy Baja",'Mapa de Riesgos'!$AA$68="Menor"),CONCATENATE("R9C",'Mapa de Riesgos'!$O$68),"")</f>
        <v/>
      </c>
      <c r="T54" s="77" t="str">
        <f>IF(AND('Mapa de Riesgos'!$Y$69="Muy Baja",'Mapa de Riesgos'!$AA$69="Menor"),CONCATENATE("R9C",'Mapa de Riesgos'!$O$69),"")</f>
        <v/>
      </c>
      <c r="U54" s="78" t="str">
        <f>IF(AND('Mapa de Riesgos'!$Y$70="Muy Baja",'Mapa de Riesgos'!$AA$70="Menor"),CONCATENATE("R9C",'Mapa de Riesgos'!$O$70),"")</f>
        <v/>
      </c>
      <c r="V54" s="67" t="str">
        <f>IF(AND('Mapa de Riesgos'!$Y$65="Muy Baja",'Mapa de Riesgos'!$AA$65="Moderado"),CONCATENATE("R9C",'Mapa de Riesgos'!$O$65),"")</f>
        <v/>
      </c>
      <c r="W54" s="68" t="str">
        <f>IF(AND('Mapa de Riesgos'!$Y$66="Muy Baja",'Mapa de Riesgos'!$AA$66="Moderado"),CONCATENATE("R9C",'Mapa de Riesgos'!$O$66),"")</f>
        <v/>
      </c>
      <c r="X54" s="68" t="str">
        <f>IF(AND('Mapa de Riesgos'!$Y$67="Muy Baja",'Mapa de Riesgos'!$AA$67="Moderado"),CONCATENATE("R9C",'Mapa de Riesgos'!$O$67),"")</f>
        <v/>
      </c>
      <c r="Y54" s="68" t="str">
        <f>IF(AND('Mapa de Riesgos'!$Y$68="Muy Baja",'Mapa de Riesgos'!$AA$68="Moderado"),CONCATENATE("R9C",'Mapa de Riesgos'!$O$68),"")</f>
        <v/>
      </c>
      <c r="Z54" s="68" t="str">
        <f>IF(AND('Mapa de Riesgos'!$Y$69="Muy Baja",'Mapa de Riesgos'!$AA$69="Moderado"),CONCATENATE("R9C",'Mapa de Riesgos'!$O$69),"")</f>
        <v/>
      </c>
      <c r="AA54" s="69" t="str">
        <f>IF(AND('Mapa de Riesgos'!$Y$70="Muy Baja",'Mapa de Riesgos'!$AA$70="Moderado"),CONCATENATE("R9C",'Mapa de Riesgos'!$O$70),"")</f>
        <v/>
      </c>
      <c r="AB54" s="52" t="str">
        <f>IF(AND('Mapa de Riesgos'!$Y$65="Muy Baja",'Mapa de Riesgos'!$AA$65="Mayor"),CONCATENATE("R9C",'Mapa de Riesgos'!$O$65),"")</f>
        <v/>
      </c>
      <c r="AC54" s="53" t="str">
        <f>IF(AND('Mapa de Riesgos'!$Y$66="Muy Baja",'Mapa de Riesgos'!$AA$66="Mayor"),CONCATENATE("R9C",'Mapa de Riesgos'!$O$66),"")</f>
        <v/>
      </c>
      <c r="AD54" s="53" t="str">
        <f>IF(AND('Mapa de Riesgos'!$Y$67="Muy Baja",'Mapa de Riesgos'!$AA$67="Mayor"),CONCATENATE("R9C",'Mapa de Riesgos'!$O$67),"")</f>
        <v/>
      </c>
      <c r="AE54" s="53" t="str">
        <f>IF(AND('Mapa de Riesgos'!$Y$68="Muy Baja",'Mapa de Riesgos'!$AA$68="Mayor"),CONCATENATE("R9C",'Mapa de Riesgos'!$O$68),"")</f>
        <v/>
      </c>
      <c r="AF54" s="53" t="str">
        <f>IF(AND('Mapa de Riesgos'!$Y$69="Muy Baja",'Mapa de Riesgos'!$AA$69="Mayor"),CONCATENATE("R9C",'Mapa de Riesgos'!$O$69),"")</f>
        <v/>
      </c>
      <c r="AG54" s="54" t="str">
        <f>IF(AND('Mapa de Riesgos'!$Y$70="Muy Baja",'Mapa de Riesgos'!$AA$70="Mayor"),CONCATENATE("R9C",'Mapa de Riesgos'!$O$70),"")</f>
        <v/>
      </c>
      <c r="AH54" s="55" t="str">
        <f>IF(AND('Mapa de Riesgos'!$Y$65="Muy Baja",'Mapa de Riesgos'!$AA$65="Catastrófico"),CONCATENATE("R9C",'Mapa de Riesgos'!$O$65),"")</f>
        <v/>
      </c>
      <c r="AI54" s="56" t="str">
        <f>IF(AND('Mapa de Riesgos'!$Y$66="Muy Baja",'Mapa de Riesgos'!$AA$66="Catastrófico"),CONCATENATE("R9C",'Mapa de Riesgos'!$O$66),"")</f>
        <v/>
      </c>
      <c r="AJ54" s="56" t="str">
        <f>IF(AND('Mapa de Riesgos'!$Y$67="Muy Baja",'Mapa de Riesgos'!$AA$67="Catastrófico"),CONCATENATE("R9C",'Mapa de Riesgos'!$O$67),"")</f>
        <v/>
      </c>
      <c r="AK54" s="56" t="str">
        <f>IF(AND('Mapa de Riesgos'!$Y$68="Muy Baja",'Mapa de Riesgos'!$AA$68="Catastrófico"),CONCATENATE("R9C",'Mapa de Riesgos'!$O$68),"")</f>
        <v/>
      </c>
      <c r="AL54" s="56" t="str">
        <f>IF(AND('Mapa de Riesgos'!$Y$69="Muy Baja",'Mapa de Riesgos'!$AA$69="Catastrófico"),CONCATENATE("R9C",'Mapa de Riesgos'!$O$69),"")</f>
        <v/>
      </c>
      <c r="AM54" s="57" t="str">
        <f>IF(AND('Mapa de Riesgos'!$Y$70="Muy Baja",'Mapa de Riesgos'!$AA$70="Catastrófico"),CONCATENATE("R9C",'Mapa de Riesgos'!$O$70),"")</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517"/>
      <c r="C55" s="517"/>
      <c r="D55" s="518"/>
      <c r="E55" s="561"/>
      <c r="F55" s="562"/>
      <c r="G55" s="562"/>
      <c r="H55" s="562"/>
      <c r="I55" s="563"/>
      <c r="J55" s="79" t="str">
        <f>IF(AND('Mapa de Riesgos'!$Y$71="Muy Baja",'Mapa de Riesgos'!$AA$71="Leve"),CONCATENATE("R10C",'Mapa de Riesgos'!$O$71),"")</f>
        <v/>
      </c>
      <c r="K55" s="80" t="str">
        <f>IF(AND('Mapa de Riesgos'!$Y$72="Muy Baja",'Mapa de Riesgos'!$AA$72="Leve"),CONCATENATE("R10C",'Mapa de Riesgos'!$O$72),"")</f>
        <v/>
      </c>
      <c r="L55" s="80" t="str">
        <f>IF(AND('Mapa de Riesgos'!$Y$73="Muy Baja",'Mapa de Riesgos'!$AA$73="Leve"),CONCATENATE("R10C",'Mapa de Riesgos'!$O$73),"")</f>
        <v/>
      </c>
      <c r="M55" s="80" t="str">
        <f>IF(AND('Mapa de Riesgos'!$Y$74="Muy Baja",'Mapa de Riesgos'!$AA$74="Leve"),CONCATENATE("R10C",'Mapa de Riesgos'!$O$74),"")</f>
        <v/>
      </c>
      <c r="N55" s="80" t="str">
        <f>IF(AND('Mapa de Riesgos'!$Y$75="Muy Baja",'Mapa de Riesgos'!$AA$75="Leve"),CONCATENATE("R10C",'Mapa de Riesgos'!$O$75),"")</f>
        <v/>
      </c>
      <c r="O55" s="81" t="str">
        <f>IF(AND('Mapa de Riesgos'!$Y$76="Muy Baja",'Mapa de Riesgos'!$AA$76="Leve"),CONCATENATE("R10C",'Mapa de Riesgos'!$O$76),"")</f>
        <v/>
      </c>
      <c r="P55" s="79" t="str">
        <f>IF(AND('Mapa de Riesgos'!$Y$71="Muy Baja",'Mapa de Riesgos'!$AA$71="Menor"),CONCATENATE("R10C",'Mapa de Riesgos'!$O$71),"")</f>
        <v/>
      </c>
      <c r="Q55" s="80" t="str">
        <f>IF(AND('Mapa de Riesgos'!$Y$72="Muy Baja",'Mapa de Riesgos'!$AA$72="Menor"),CONCATENATE("R10C",'Mapa de Riesgos'!$O$72),"")</f>
        <v/>
      </c>
      <c r="R55" s="80" t="str">
        <f>IF(AND('Mapa de Riesgos'!$Y$73="Muy Baja",'Mapa de Riesgos'!$AA$73="Menor"),CONCATENATE("R10C",'Mapa de Riesgos'!$O$73),"")</f>
        <v/>
      </c>
      <c r="S55" s="80" t="str">
        <f>IF(AND('Mapa de Riesgos'!$Y$74="Muy Baja",'Mapa de Riesgos'!$AA$74="Menor"),CONCATENATE("R10C",'Mapa de Riesgos'!$O$74),"")</f>
        <v/>
      </c>
      <c r="T55" s="80" t="str">
        <f>IF(AND('Mapa de Riesgos'!$Y$75="Muy Baja",'Mapa de Riesgos'!$AA$75="Menor"),CONCATENATE("R10C",'Mapa de Riesgos'!$O$75),"")</f>
        <v/>
      </c>
      <c r="U55" s="81" t="str">
        <f>IF(AND('Mapa de Riesgos'!$Y$76="Muy Baja",'Mapa de Riesgos'!$AA$76="Menor"),CONCATENATE("R10C",'Mapa de Riesgos'!$O$76),"")</f>
        <v/>
      </c>
      <c r="V55" s="70" t="str">
        <f>IF(AND('Mapa de Riesgos'!$Y$71="Muy Baja",'Mapa de Riesgos'!$AA$71="Moderado"),CONCATENATE("R10C",'Mapa de Riesgos'!$O$71),"")</f>
        <v/>
      </c>
      <c r="W55" s="71" t="str">
        <f>IF(AND('Mapa de Riesgos'!$Y$72="Muy Baja",'Mapa de Riesgos'!$AA$72="Moderado"),CONCATENATE("R10C",'Mapa de Riesgos'!$O$72),"")</f>
        <v/>
      </c>
      <c r="X55" s="71" t="str">
        <f>IF(AND('Mapa de Riesgos'!$Y$73="Muy Baja",'Mapa de Riesgos'!$AA$73="Moderado"),CONCATENATE("R10C",'Mapa de Riesgos'!$O$73),"")</f>
        <v/>
      </c>
      <c r="Y55" s="71" t="str">
        <f>IF(AND('Mapa de Riesgos'!$Y$74="Muy Baja",'Mapa de Riesgos'!$AA$74="Moderado"),CONCATENATE("R10C",'Mapa de Riesgos'!$O$74),"")</f>
        <v/>
      </c>
      <c r="Z55" s="71" t="str">
        <f>IF(AND('Mapa de Riesgos'!$Y$75="Muy Baja",'Mapa de Riesgos'!$AA$75="Moderado"),CONCATENATE("R10C",'Mapa de Riesgos'!$O$75),"")</f>
        <v/>
      </c>
      <c r="AA55" s="72" t="str">
        <f>IF(AND('Mapa de Riesgos'!$Y$76="Muy Baja",'Mapa de Riesgos'!$AA$76="Moderado"),CONCATENATE("R10C",'Mapa de Riesgos'!$O$76),"")</f>
        <v/>
      </c>
      <c r="AB55" s="58" t="str">
        <f>IF(AND('Mapa de Riesgos'!$Y$71="Muy Baja",'Mapa de Riesgos'!$AA$71="Mayor"),CONCATENATE("R10C",'Mapa de Riesgos'!$O$71),"")</f>
        <v/>
      </c>
      <c r="AC55" s="59" t="str">
        <f>IF(AND('Mapa de Riesgos'!$Y$72="Muy Baja",'Mapa de Riesgos'!$AA$72="Mayor"),CONCATENATE("R10C",'Mapa de Riesgos'!$O$72),"")</f>
        <v/>
      </c>
      <c r="AD55" s="59" t="str">
        <f>IF(AND('Mapa de Riesgos'!$Y$73="Muy Baja",'Mapa de Riesgos'!$AA$73="Mayor"),CONCATENATE("R10C",'Mapa de Riesgos'!$O$73),"")</f>
        <v/>
      </c>
      <c r="AE55" s="59" t="str">
        <f>IF(AND('Mapa de Riesgos'!$Y$74="Muy Baja",'Mapa de Riesgos'!$AA$74="Mayor"),CONCATENATE("R10C",'Mapa de Riesgos'!$O$74),"")</f>
        <v/>
      </c>
      <c r="AF55" s="59" t="str">
        <f>IF(AND('Mapa de Riesgos'!$Y$75="Muy Baja",'Mapa de Riesgos'!$AA$75="Mayor"),CONCATENATE("R10C",'Mapa de Riesgos'!$O$75),"")</f>
        <v/>
      </c>
      <c r="AG55" s="60" t="str">
        <f>IF(AND('Mapa de Riesgos'!$Y$76="Muy Baja",'Mapa de Riesgos'!$AA$76="Mayor"),CONCATENATE("R10C",'Mapa de Riesgos'!$O$76),"")</f>
        <v/>
      </c>
      <c r="AH55" s="61" t="str">
        <f>IF(AND('Mapa de Riesgos'!$Y$71="Muy Baja",'Mapa de Riesgos'!$AA$71="Catastrófico"),CONCATENATE("R10C",'Mapa de Riesgos'!$O$71),"")</f>
        <v/>
      </c>
      <c r="AI55" s="62" t="str">
        <f>IF(AND('Mapa de Riesgos'!$Y$72="Muy Baja",'Mapa de Riesgos'!$AA$72="Catastrófico"),CONCATENATE("R10C",'Mapa de Riesgos'!$O$72),"")</f>
        <v/>
      </c>
      <c r="AJ55" s="62" t="str">
        <f>IF(AND('Mapa de Riesgos'!$Y$73="Muy Baja",'Mapa de Riesgos'!$AA$73="Catastrófico"),CONCATENATE("R10C",'Mapa de Riesgos'!$O$73),"")</f>
        <v/>
      </c>
      <c r="AK55" s="62" t="str">
        <f>IF(AND('Mapa de Riesgos'!$Y$74="Muy Baja",'Mapa de Riesgos'!$AA$74="Catastrófico"),CONCATENATE("R10C",'Mapa de Riesgos'!$O$74),"")</f>
        <v/>
      </c>
      <c r="AL55" s="62" t="str">
        <f>IF(AND('Mapa de Riesgos'!$Y$75="Muy Baja",'Mapa de Riesgos'!$AA$75="Catastrófico"),CONCATENATE("R10C",'Mapa de Riesgos'!$O$75),"")</f>
        <v/>
      </c>
      <c r="AM55" s="63" t="str">
        <f>IF(AND('Mapa de Riesgos'!$Y$76="Muy Baja",'Mapa de Riesgos'!$AA$76="Catastrófico"),CONCATENATE("R10C",'Mapa de Riesgos'!$O$76),"")</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55" t="s">
        <v>220</v>
      </c>
      <c r="K56" s="556"/>
      <c r="L56" s="556"/>
      <c r="M56" s="556"/>
      <c r="N56" s="556"/>
      <c r="O56" s="557"/>
      <c r="P56" s="555" t="s">
        <v>221</v>
      </c>
      <c r="Q56" s="556"/>
      <c r="R56" s="556"/>
      <c r="S56" s="556"/>
      <c r="T56" s="556"/>
      <c r="U56" s="557"/>
      <c r="V56" s="555" t="s">
        <v>222</v>
      </c>
      <c r="W56" s="556"/>
      <c r="X56" s="556"/>
      <c r="Y56" s="556"/>
      <c r="Z56" s="556"/>
      <c r="AA56" s="557"/>
      <c r="AB56" s="555" t="s">
        <v>223</v>
      </c>
      <c r="AC56" s="564"/>
      <c r="AD56" s="556"/>
      <c r="AE56" s="556"/>
      <c r="AF56" s="556"/>
      <c r="AG56" s="557"/>
      <c r="AH56" s="555" t="s">
        <v>224</v>
      </c>
      <c r="AI56" s="556"/>
      <c r="AJ56" s="556"/>
      <c r="AK56" s="556"/>
      <c r="AL56" s="556"/>
      <c r="AM56" s="557"/>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58"/>
      <c r="K57" s="559"/>
      <c r="L57" s="559"/>
      <c r="M57" s="559"/>
      <c r="N57" s="559"/>
      <c r="O57" s="560"/>
      <c r="P57" s="558"/>
      <c r="Q57" s="559"/>
      <c r="R57" s="559"/>
      <c r="S57" s="559"/>
      <c r="T57" s="559"/>
      <c r="U57" s="560"/>
      <c r="V57" s="558"/>
      <c r="W57" s="559"/>
      <c r="X57" s="559"/>
      <c r="Y57" s="559"/>
      <c r="Z57" s="559"/>
      <c r="AA57" s="560"/>
      <c r="AB57" s="558"/>
      <c r="AC57" s="559"/>
      <c r="AD57" s="559"/>
      <c r="AE57" s="559"/>
      <c r="AF57" s="559"/>
      <c r="AG57" s="560"/>
      <c r="AH57" s="558"/>
      <c r="AI57" s="559"/>
      <c r="AJ57" s="559"/>
      <c r="AK57" s="559"/>
      <c r="AL57" s="559"/>
      <c r="AM57" s="56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58"/>
      <c r="K58" s="559"/>
      <c r="L58" s="559"/>
      <c r="M58" s="559"/>
      <c r="N58" s="559"/>
      <c r="O58" s="560"/>
      <c r="P58" s="558"/>
      <c r="Q58" s="559"/>
      <c r="R58" s="559"/>
      <c r="S58" s="559"/>
      <c r="T58" s="559"/>
      <c r="U58" s="560"/>
      <c r="V58" s="558"/>
      <c r="W58" s="559"/>
      <c r="X58" s="559"/>
      <c r="Y58" s="559"/>
      <c r="Z58" s="559"/>
      <c r="AA58" s="560"/>
      <c r="AB58" s="558"/>
      <c r="AC58" s="559"/>
      <c r="AD58" s="559"/>
      <c r="AE58" s="559"/>
      <c r="AF58" s="559"/>
      <c r="AG58" s="560"/>
      <c r="AH58" s="558"/>
      <c r="AI58" s="559"/>
      <c r="AJ58" s="559"/>
      <c r="AK58" s="559"/>
      <c r="AL58" s="559"/>
      <c r="AM58" s="56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58"/>
      <c r="K59" s="559"/>
      <c r="L59" s="559"/>
      <c r="M59" s="559"/>
      <c r="N59" s="559"/>
      <c r="O59" s="560"/>
      <c r="P59" s="558"/>
      <c r="Q59" s="559"/>
      <c r="R59" s="559"/>
      <c r="S59" s="559"/>
      <c r="T59" s="559"/>
      <c r="U59" s="560"/>
      <c r="V59" s="558"/>
      <c r="W59" s="559"/>
      <c r="X59" s="559"/>
      <c r="Y59" s="559"/>
      <c r="Z59" s="559"/>
      <c r="AA59" s="560"/>
      <c r="AB59" s="558"/>
      <c r="AC59" s="559"/>
      <c r="AD59" s="559"/>
      <c r="AE59" s="559"/>
      <c r="AF59" s="559"/>
      <c r="AG59" s="560"/>
      <c r="AH59" s="558"/>
      <c r="AI59" s="559"/>
      <c r="AJ59" s="559"/>
      <c r="AK59" s="559"/>
      <c r="AL59" s="559"/>
      <c r="AM59" s="56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58"/>
      <c r="K60" s="559"/>
      <c r="L60" s="559"/>
      <c r="M60" s="559"/>
      <c r="N60" s="559"/>
      <c r="O60" s="560"/>
      <c r="P60" s="558"/>
      <c r="Q60" s="559"/>
      <c r="R60" s="559"/>
      <c r="S60" s="559"/>
      <c r="T60" s="559"/>
      <c r="U60" s="560"/>
      <c r="V60" s="558"/>
      <c r="W60" s="559"/>
      <c r="X60" s="559"/>
      <c r="Y60" s="559"/>
      <c r="Z60" s="559"/>
      <c r="AA60" s="560"/>
      <c r="AB60" s="558"/>
      <c r="AC60" s="559"/>
      <c r="AD60" s="559"/>
      <c r="AE60" s="559"/>
      <c r="AF60" s="559"/>
      <c r="AG60" s="560"/>
      <c r="AH60" s="558"/>
      <c r="AI60" s="559"/>
      <c r="AJ60" s="559"/>
      <c r="AK60" s="559"/>
      <c r="AL60" s="559"/>
      <c r="AM60" s="56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61"/>
      <c r="K61" s="562"/>
      <c r="L61" s="562"/>
      <c r="M61" s="562"/>
      <c r="N61" s="562"/>
      <c r="O61" s="563"/>
      <c r="P61" s="561"/>
      <c r="Q61" s="562"/>
      <c r="R61" s="562"/>
      <c r="S61" s="562"/>
      <c r="T61" s="562"/>
      <c r="U61" s="563"/>
      <c r="V61" s="561"/>
      <c r="W61" s="562"/>
      <c r="X61" s="562"/>
      <c r="Y61" s="562"/>
      <c r="Z61" s="562"/>
      <c r="AA61" s="563"/>
      <c r="AB61" s="561"/>
      <c r="AC61" s="562"/>
      <c r="AD61" s="562"/>
      <c r="AE61" s="562"/>
      <c r="AF61" s="562"/>
      <c r="AG61" s="563"/>
      <c r="AH61" s="561"/>
      <c r="AI61" s="562"/>
      <c r="AJ61" s="562"/>
      <c r="AK61" s="562"/>
      <c r="AL61" s="562"/>
      <c r="AM61" s="56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604" t="s">
        <v>226</v>
      </c>
      <c r="C1" s="604"/>
      <c r="D1" s="604"/>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227</v>
      </c>
      <c r="D3" s="12" t="s">
        <v>210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228</v>
      </c>
      <c r="C4" s="14" t="s">
        <v>229</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230</v>
      </c>
      <c r="C5" s="17" t="s">
        <v>231</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232</v>
      </c>
      <c r="C6" s="17" t="s">
        <v>233</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234</v>
      </c>
      <c r="C7" s="17" t="s">
        <v>235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236</v>
      </c>
      <c r="C8" s="17" t="s">
        <v>237</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0"/>
      <c r="C9" s="100"/>
      <c r="D9" s="100"/>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1"/>
      <c r="C10" s="100"/>
      <c r="D10" s="100"/>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0"/>
      <c r="C11" s="100"/>
      <c r="D11" s="100"/>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0"/>
      <c r="C12" s="100"/>
      <c r="D12" s="100"/>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0"/>
      <c r="C13" s="100"/>
      <c r="D13" s="100"/>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0"/>
      <c r="C14" s="100"/>
      <c r="D14" s="100"/>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0"/>
      <c r="C15" s="100"/>
      <c r="D15" s="100"/>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0"/>
      <c r="C16" s="100"/>
      <c r="D16" s="100"/>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0"/>
      <c r="C17" s="100"/>
      <c r="D17" s="100"/>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0"/>
      <c r="C18" s="100"/>
      <c r="D18" s="100"/>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605" t="s">
        <v>238</v>
      </c>
      <c r="C1" s="605"/>
      <c r="D1" s="605"/>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97"/>
      <c r="C3" s="36" t="s">
        <v>239</v>
      </c>
      <c r="D3" s="36" t="s">
        <v>240</v>
      </c>
      <c r="E3" s="83"/>
      <c r="F3" s="83"/>
      <c r="G3" s="83"/>
      <c r="H3" s="83"/>
      <c r="I3" s="83"/>
      <c r="J3" s="83"/>
      <c r="K3" s="83"/>
      <c r="L3" s="83"/>
      <c r="M3" s="83"/>
      <c r="N3" s="83"/>
      <c r="O3" s="83"/>
      <c r="P3" s="83"/>
      <c r="Q3" s="83"/>
      <c r="R3" s="83"/>
      <c r="S3" s="83"/>
      <c r="T3" s="83"/>
      <c r="U3" s="83"/>
    </row>
    <row r="4" spans="1:21" ht="33.75" x14ac:dyDescent="0.25">
      <c r="A4" s="96" t="s">
        <v>241</v>
      </c>
      <c r="B4" s="39" t="s">
        <v>242</v>
      </c>
      <c r="C4" s="44" t="s">
        <v>243</v>
      </c>
      <c r="D4" s="37" t="s">
        <v>244</v>
      </c>
      <c r="E4" s="83"/>
      <c r="F4" s="83"/>
      <c r="G4" s="83"/>
      <c r="H4" s="83"/>
      <c r="I4" s="83"/>
      <c r="J4" s="83"/>
      <c r="K4" s="83"/>
      <c r="L4" s="83"/>
      <c r="M4" s="83"/>
      <c r="N4" s="83"/>
      <c r="O4" s="83"/>
      <c r="P4" s="83"/>
      <c r="Q4" s="83"/>
      <c r="R4" s="83"/>
      <c r="S4" s="83"/>
      <c r="T4" s="83"/>
      <c r="U4" s="83"/>
    </row>
    <row r="5" spans="1:21" ht="67.5" x14ac:dyDescent="0.25">
      <c r="A5" s="96" t="s">
        <v>245</v>
      </c>
      <c r="B5" s="40" t="s">
        <v>246</v>
      </c>
      <c r="C5" s="45" t="s">
        <v>247</v>
      </c>
      <c r="D5" s="38" t="s">
        <v>248</v>
      </c>
      <c r="E5" s="83"/>
      <c r="F5" s="83"/>
      <c r="G5" s="83"/>
      <c r="H5" s="83"/>
      <c r="I5" s="83"/>
      <c r="J5" s="83"/>
      <c r="K5" s="83"/>
      <c r="L5" s="83"/>
      <c r="M5" s="83"/>
      <c r="N5" s="83"/>
      <c r="O5" s="83"/>
      <c r="P5" s="83"/>
      <c r="Q5" s="83"/>
      <c r="R5" s="83"/>
      <c r="S5" s="83"/>
      <c r="T5" s="83"/>
      <c r="U5" s="83"/>
    </row>
    <row r="6" spans="1:21" ht="67.5" x14ac:dyDescent="0.25">
      <c r="A6" s="96" t="s">
        <v>216</v>
      </c>
      <c r="B6" s="41" t="s">
        <v>249</v>
      </c>
      <c r="C6" s="45" t="s">
        <v>250</v>
      </c>
      <c r="D6" s="38" t="s">
        <v>251</v>
      </c>
      <c r="E6" s="83"/>
      <c r="F6" s="83"/>
      <c r="G6" s="83"/>
      <c r="H6" s="83"/>
      <c r="I6" s="83"/>
      <c r="J6" s="83"/>
      <c r="K6" s="83"/>
      <c r="L6" s="83"/>
      <c r="M6" s="83"/>
      <c r="N6" s="83"/>
      <c r="O6" s="83"/>
      <c r="P6" s="83"/>
      <c r="Q6" s="83"/>
      <c r="R6" s="83"/>
      <c r="S6" s="83"/>
      <c r="T6" s="83"/>
      <c r="U6" s="83"/>
    </row>
    <row r="7" spans="1:21" ht="101.25" x14ac:dyDescent="0.25">
      <c r="A7" s="96" t="s">
        <v>252</v>
      </c>
      <c r="B7" s="42" t="s">
        <v>253</v>
      </c>
      <c r="C7" s="45" t="s">
        <v>254</v>
      </c>
      <c r="D7" s="38" t="s">
        <v>255</v>
      </c>
      <c r="E7" s="83"/>
      <c r="F7" s="83"/>
      <c r="G7" s="83"/>
      <c r="H7" s="83"/>
      <c r="I7" s="83"/>
      <c r="J7" s="83"/>
      <c r="K7" s="83"/>
      <c r="L7" s="83"/>
      <c r="M7" s="83"/>
      <c r="N7" s="83"/>
      <c r="O7" s="83"/>
      <c r="P7" s="83"/>
      <c r="Q7" s="83"/>
      <c r="R7" s="83"/>
      <c r="S7" s="83"/>
      <c r="T7" s="83"/>
      <c r="U7" s="83"/>
    </row>
    <row r="8" spans="1:21" ht="67.5" x14ac:dyDescent="0.25">
      <c r="A8" s="96" t="s">
        <v>256</v>
      </c>
      <c r="B8" s="43" t="s">
        <v>257</v>
      </c>
      <c r="C8" s="45" t="s">
        <v>258</v>
      </c>
      <c r="D8" s="38" t="s">
        <v>259</v>
      </c>
      <c r="E8" s="83"/>
      <c r="F8" s="83"/>
      <c r="G8" s="83"/>
      <c r="H8" s="83"/>
      <c r="I8" s="83"/>
      <c r="J8" s="83"/>
      <c r="K8" s="83"/>
      <c r="L8" s="83"/>
      <c r="M8" s="83"/>
      <c r="N8" s="83"/>
      <c r="O8" s="83"/>
      <c r="P8" s="83"/>
      <c r="Q8" s="83"/>
      <c r="R8" s="83"/>
      <c r="S8" s="83"/>
      <c r="T8" s="83"/>
      <c r="U8" s="83"/>
    </row>
    <row r="9" spans="1:21" ht="20.25" x14ac:dyDescent="0.25">
      <c r="A9" s="96"/>
      <c r="B9" s="96"/>
      <c r="C9" s="98"/>
      <c r="D9" s="98"/>
      <c r="E9" s="83"/>
      <c r="F9" s="83"/>
      <c r="G9" s="83"/>
      <c r="H9" s="83"/>
      <c r="I9" s="83"/>
      <c r="J9" s="83"/>
      <c r="K9" s="83"/>
      <c r="L9" s="83"/>
      <c r="M9" s="83"/>
      <c r="N9" s="83"/>
      <c r="O9" s="83"/>
      <c r="P9" s="83"/>
      <c r="Q9" s="83"/>
      <c r="R9" s="83"/>
      <c r="S9" s="83"/>
      <c r="T9" s="83"/>
      <c r="U9" s="83"/>
    </row>
    <row r="10" spans="1:21" ht="16.5" x14ac:dyDescent="0.25">
      <c r="A10" s="96"/>
      <c r="B10" s="99"/>
      <c r="C10" s="99"/>
      <c r="D10" s="99"/>
      <c r="E10" s="83"/>
      <c r="F10" s="83"/>
      <c r="G10" s="83"/>
      <c r="H10" s="83"/>
      <c r="I10" s="83"/>
      <c r="J10" s="83"/>
      <c r="K10" s="83"/>
      <c r="L10" s="83"/>
      <c r="M10" s="83"/>
      <c r="N10" s="83"/>
      <c r="O10" s="83"/>
      <c r="P10" s="83"/>
      <c r="Q10" s="83"/>
      <c r="R10" s="83"/>
      <c r="S10" s="83"/>
      <c r="T10" s="83"/>
      <c r="U10" s="83"/>
    </row>
    <row r="11" spans="1:21" x14ac:dyDescent="0.25">
      <c r="A11" s="96"/>
      <c r="B11" s="96" t="s">
        <v>260</v>
      </c>
      <c r="C11" s="96" t="s">
        <v>261</v>
      </c>
      <c r="D11" s="96" t="s">
        <v>262</v>
      </c>
      <c r="E11" s="83"/>
      <c r="F11" s="83"/>
      <c r="G11" s="83"/>
      <c r="H11" s="83"/>
      <c r="I11" s="83"/>
      <c r="J11" s="83"/>
      <c r="K11" s="83"/>
      <c r="L11" s="83"/>
      <c r="M11" s="83"/>
      <c r="N11" s="83"/>
      <c r="O11" s="83"/>
      <c r="P11" s="83"/>
      <c r="Q11" s="83"/>
      <c r="R11" s="83"/>
      <c r="S11" s="83"/>
      <c r="T11" s="83"/>
      <c r="U11" s="83"/>
    </row>
    <row r="12" spans="1:21" x14ac:dyDescent="0.25">
      <c r="A12" s="96"/>
      <c r="B12" s="96" t="s">
        <v>263</v>
      </c>
      <c r="C12" s="96" t="s">
        <v>264</v>
      </c>
      <c r="D12" s="96" t="s">
        <v>265</v>
      </c>
      <c r="E12" s="83"/>
      <c r="F12" s="83"/>
      <c r="G12" s="83"/>
      <c r="H12" s="83"/>
      <c r="I12" s="83"/>
      <c r="J12" s="83"/>
      <c r="K12" s="83"/>
      <c r="L12" s="83"/>
      <c r="M12" s="83"/>
      <c r="N12" s="83"/>
      <c r="O12" s="83"/>
      <c r="P12" s="83"/>
      <c r="Q12" s="83"/>
      <c r="R12" s="83"/>
      <c r="S12" s="83"/>
      <c r="T12" s="83"/>
      <c r="U12" s="83"/>
    </row>
    <row r="13" spans="1:21" x14ac:dyDescent="0.25">
      <c r="A13" s="96"/>
      <c r="B13" s="96"/>
      <c r="C13" s="96" t="s">
        <v>202</v>
      </c>
      <c r="D13" s="96" t="s">
        <v>185</v>
      </c>
      <c r="E13" s="83"/>
      <c r="F13" s="83"/>
      <c r="G13" s="83"/>
      <c r="H13" s="83"/>
      <c r="I13" s="83"/>
      <c r="J13" s="83"/>
      <c r="K13" s="83"/>
      <c r="L13" s="83"/>
      <c r="M13" s="83"/>
      <c r="N13" s="83"/>
      <c r="O13" s="83"/>
      <c r="P13" s="83"/>
      <c r="Q13" s="83"/>
      <c r="R13" s="83"/>
      <c r="S13" s="83"/>
      <c r="T13" s="83"/>
      <c r="U13" s="83"/>
    </row>
    <row r="14" spans="1:21" x14ac:dyDescent="0.25">
      <c r="A14" s="96"/>
      <c r="B14" s="96"/>
      <c r="C14" s="96" t="s">
        <v>266</v>
      </c>
      <c r="D14" s="96" t="s">
        <v>161</v>
      </c>
      <c r="E14" s="83"/>
      <c r="F14" s="83"/>
      <c r="G14" s="83"/>
      <c r="H14" s="83"/>
      <c r="I14" s="83"/>
      <c r="J14" s="83"/>
      <c r="K14" s="83"/>
      <c r="L14" s="83"/>
      <c r="M14" s="83"/>
      <c r="N14" s="83"/>
      <c r="O14" s="83"/>
      <c r="P14" s="83"/>
      <c r="Q14" s="83"/>
      <c r="R14" s="83"/>
      <c r="S14" s="83"/>
      <c r="T14" s="83"/>
      <c r="U14" s="83"/>
    </row>
    <row r="15" spans="1:21" x14ac:dyDescent="0.25">
      <c r="A15" s="96"/>
      <c r="B15" s="96"/>
      <c r="C15" s="96" t="s">
        <v>267</v>
      </c>
      <c r="D15" s="96" t="s">
        <v>268</v>
      </c>
      <c r="E15" s="83"/>
      <c r="F15" s="83"/>
      <c r="G15" s="83"/>
      <c r="H15" s="83"/>
      <c r="I15" s="83"/>
      <c r="J15" s="83"/>
      <c r="K15" s="83"/>
      <c r="L15" s="83"/>
      <c r="M15" s="83"/>
      <c r="N15" s="83"/>
      <c r="O15" s="83"/>
      <c r="P15" s="83"/>
      <c r="Q15" s="83"/>
      <c r="R15" s="83"/>
      <c r="S15" s="83"/>
      <c r="T15" s="83"/>
      <c r="U15" s="83"/>
    </row>
    <row r="16" spans="1:21" x14ac:dyDescent="0.25">
      <c r="A16" s="96"/>
      <c r="B16" s="96"/>
      <c r="C16" s="96"/>
      <c r="D16" s="96"/>
      <c r="E16" s="83"/>
      <c r="F16" s="83"/>
      <c r="G16" s="83"/>
      <c r="H16" s="83"/>
      <c r="I16" s="83"/>
      <c r="J16" s="83"/>
      <c r="K16" s="83"/>
      <c r="L16" s="83"/>
      <c r="M16" s="83"/>
      <c r="N16" s="83"/>
      <c r="O16" s="83"/>
    </row>
    <row r="17" spans="1:15" x14ac:dyDescent="0.25">
      <c r="A17" s="96"/>
      <c r="B17" s="96"/>
      <c r="C17" s="96"/>
      <c r="D17" s="96"/>
      <c r="E17" s="83"/>
      <c r="F17" s="83"/>
      <c r="G17" s="83"/>
      <c r="H17" s="83"/>
      <c r="I17" s="83"/>
      <c r="J17" s="83"/>
      <c r="K17" s="83"/>
      <c r="L17" s="83"/>
      <c r="M17" s="83"/>
      <c r="N17" s="83"/>
      <c r="O17" s="83"/>
    </row>
    <row r="18" spans="1:15" x14ac:dyDescent="0.25">
      <c r="A18" s="96"/>
      <c r="B18" s="100"/>
      <c r="C18" s="100"/>
      <c r="D18" s="100"/>
      <c r="E18" s="83"/>
      <c r="F18" s="83"/>
      <c r="G18" s="83"/>
      <c r="H18" s="83"/>
      <c r="I18" s="83"/>
      <c r="J18" s="83"/>
      <c r="K18" s="83"/>
      <c r="L18" s="83"/>
      <c r="M18" s="83"/>
      <c r="N18" s="83"/>
      <c r="O18" s="83"/>
    </row>
    <row r="19" spans="1:15" x14ac:dyDescent="0.25">
      <c r="A19" s="96"/>
      <c r="B19" s="100"/>
      <c r="C19" s="100"/>
      <c r="D19" s="100"/>
      <c r="E19" s="83"/>
      <c r="F19" s="83"/>
      <c r="G19" s="83"/>
      <c r="H19" s="83"/>
      <c r="I19" s="83"/>
      <c r="J19" s="83"/>
      <c r="K19" s="83"/>
      <c r="L19" s="83"/>
      <c r="M19" s="83"/>
      <c r="N19" s="83"/>
      <c r="O19" s="83"/>
    </row>
    <row r="20" spans="1:15" x14ac:dyDescent="0.25">
      <c r="A20" s="96"/>
      <c r="B20" s="100"/>
      <c r="C20" s="100"/>
      <c r="D20" s="100"/>
      <c r="E20" s="83"/>
      <c r="F20" s="83"/>
      <c r="G20" s="83"/>
      <c r="H20" s="83"/>
      <c r="I20" s="83"/>
      <c r="J20" s="83"/>
      <c r="K20" s="83"/>
      <c r="L20" s="83"/>
      <c r="M20" s="83"/>
      <c r="N20" s="83"/>
      <c r="O20" s="83"/>
    </row>
    <row r="21" spans="1:15" x14ac:dyDescent="0.25">
      <c r="A21" s="96"/>
      <c r="B21" s="100"/>
      <c r="C21" s="100"/>
      <c r="D21" s="100"/>
      <c r="E21" s="83"/>
      <c r="F21" s="83"/>
      <c r="G21" s="83"/>
      <c r="H21" s="83"/>
      <c r="I21" s="83"/>
      <c r="J21" s="83"/>
      <c r="K21" s="83"/>
      <c r="L21" s="83"/>
      <c r="M21" s="83"/>
      <c r="N21" s="83"/>
      <c r="O21" s="83"/>
    </row>
    <row r="22" spans="1:15" ht="20.25" x14ac:dyDescent="0.25">
      <c r="A22" s="96"/>
      <c r="B22" s="96"/>
      <c r="C22" s="98"/>
      <c r="D22" s="98"/>
      <c r="E22" s="83"/>
      <c r="F22" s="83"/>
      <c r="G22" s="83"/>
      <c r="H22" s="83"/>
      <c r="I22" s="83"/>
      <c r="J22" s="83"/>
      <c r="K22" s="83"/>
      <c r="L22" s="83"/>
      <c r="M22" s="83"/>
      <c r="N22" s="83"/>
      <c r="O22" s="83"/>
    </row>
    <row r="23" spans="1:15" ht="20.25" x14ac:dyDescent="0.25">
      <c r="A23" s="96"/>
      <c r="B23" s="96"/>
      <c r="C23" s="98"/>
      <c r="D23" s="98"/>
      <c r="E23" s="83"/>
      <c r="F23" s="83"/>
      <c r="G23" s="83"/>
      <c r="H23" s="83"/>
      <c r="I23" s="83"/>
      <c r="J23" s="83"/>
      <c r="K23" s="83"/>
      <c r="L23" s="83"/>
      <c r="M23" s="83"/>
      <c r="N23" s="83"/>
      <c r="O23" s="83"/>
    </row>
    <row r="24" spans="1:15" ht="20.25" x14ac:dyDescent="0.25">
      <c r="A24" s="96"/>
      <c r="B24" s="96"/>
      <c r="C24" s="98"/>
      <c r="D24" s="98"/>
      <c r="E24" s="83"/>
      <c r="F24" s="83"/>
      <c r="G24" s="83"/>
      <c r="H24" s="83"/>
      <c r="I24" s="83"/>
      <c r="J24" s="83"/>
      <c r="K24" s="83"/>
      <c r="L24" s="83"/>
      <c r="M24" s="83"/>
      <c r="N24" s="83"/>
      <c r="O24" s="83"/>
    </row>
    <row r="25" spans="1:15" ht="20.25" x14ac:dyDescent="0.25">
      <c r="A25" s="96"/>
      <c r="B25" s="96"/>
      <c r="C25" s="98"/>
      <c r="D25" s="98"/>
      <c r="E25" s="83"/>
      <c r="F25" s="83"/>
      <c r="G25" s="83"/>
      <c r="H25" s="83"/>
      <c r="I25" s="83"/>
      <c r="J25" s="83"/>
      <c r="K25" s="83"/>
      <c r="L25" s="83"/>
      <c r="M25" s="83"/>
      <c r="N25" s="83"/>
      <c r="O25" s="83"/>
    </row>
    <row r="26" spans="1:15" ht="20.25" x14ac:dyDescent="0.25">
      <c r="A26" s="96"/>
      <c r="B26" s="96"/>
      <c r="C26" s="98"/>
      <c r="D26" s="98"/>
      <c r="E26" s="83"/>
      <c r="F26" s="83"/>
      <c r="G26" s="83"/>
      <c r="H26" s="83"/>
      <c r="I26" s="83"/>
      <c r="J26" s="83"/>
      <c r="K26" s="83"/>
      <c r="L26" s="83"/>
      <c r="M26" s="83"/>
      <c r="N26" s="83"/>
      <c r="O26" s="83"/>
    </row>
    <row r="27" spans="1:15" ht="20.25" x14ac:dyDescent="0.25">
      <c r="A27" s="96"/>
      <c r="B27" s="96"/>
      <c r="C27" s="98"/>
      <c r="D27" s="98"/>
      <c r="E27" s="83"/>
      <c r="F27" s="83"/>
      <c r="G27" s="83"/>
      <c r="H27" s="83"/>
      <c r="I27" s="83"/>
      <c r="J27" s="83"/>
      <c r="K27" s="83"/>
      <c r="L27" s="83"/>
      <c r="M27" s="83"/>
      <c r="N27" s="83"/>
      <c r="O27" s="83"/>
    </row>
    <row r="28" spans="1:15" ht="20.25" x14ac:dyDescent="0.25">
      <c r="A28" s="96"/>
      <c r="B28" s="96"/>
      <c r="C28" s="98"/>
      <c r="D28" s="98"/>
      <c r="E28" s="83"/>
      <c r="F28" s="83"/>
      <c r="G28" s="83"/>
      <c r="H28" s="83"/>
      <c r="I28" s="83"/>
      <c r="J28" s="83"/>
      <c r="K28" s="83"/>
      <c r="L28" s="83"/>
      <c r="M28" s="83"/>
      <c r="N28" s="83"/>
      <c r="O28" s="83"/>
    </row>
    <row r="29" spans="1:15" ht="20.25" x14ac:dyDescent="0.25">
      <c r="A29" s="96"/>
      <c r="B29" s="96"/>
      <c r="C29" s="98"/>
      <c r="D29" s="98"/>
      <c r="E29" s="83"/>
      <c r="F29" s="83"/>
      <c r="G29" s="83"/>
      <c r="H29" s="83"/>
      <c r="I29" s="83"/>
      <c r="J29" s="83"/>
      <c r="K29" s="83"/>
      <c r="L29" s="83"/>
      <c r="M29" s="83"/>
      <c r="N29" s="83"/>
      <c r="O29" s="83"/>
    </row>
    <row r="30" spans="1:15" ht="20.25" x14ac:dyDescent="0.25">
      <c r="A30" s="96"/>
      <c r="B30" s="96"/>
      <c r="C30" s="98"/>
      <c r="D30" s="98"/>
      <c r="E30" s="83"/>
      <c r="F30" s="83"/>
      <c r="G30" s="83"/>
      <c r="H30" s="83"/>
      <c r="I30" s="83"/>
      <c r="J30" s="83"/>
      <c r="K30" s="83"/>
      <c r="L30" s="83"/>
      <c r="M30" s="83"/>
      <c r="N30" s="83"/>
      <c r="O30" s="83"/>
    </row>
    <row r="31" spans="1:15" ht="20.25" x14ac:dyDescent="0.25">
      <c r="A31" s="96"/>
      <c r="B31" s="96"/>
      <c r="C31" s="98"/>
      <c r="D31" s="98"/>
      <c r="E31" s="83"/>
      <c r="F31" s="83"/>
      <c r="G31" s="83"/>
      <c r="H31" s="83"/>
      <c r="I31" s="83"/>
      <c r="J31" s="83"/>
      <c r="K31" s="83"/>
      <c r="L31" s="83"/>
      <c r="M31" s="83"/>
      <c r="N31" s="83"/>
      <c r="O31" s="83"/>
    </row>
    <row r="32" spans="1:15" ht="20.25" x14ac:dyDescent="0.25">
      <c r="A32" s="96"/>
      <c r="B32" s="96"/>
      <c r="C32" s="98"/>
      <c r="D32" s="98"/>
      <c r="E32" s="83"/>
      <c r="F32" s="83"/>
      <c r="G32" s="83"/>
      <c r="H32" s="83"/>
      <c r="I32" s="83"/>
      <c r="J32" s="83"/>
      <c r="K32" s="83"/>
      <c r="L32" s="83"/>
      <c r="M32" s="83"/>
      <c r="N32" s="83"/>
      <c r="O32" s="83"/>
    </row>
    <row r="33" spans="1:15" ht="20.25" x14ac:dyDescent="0.25">
      <c r="A33" s="96"/>
      <c r="B33" s="96"/>
      <c r="C33" s="98"/>
      <c r="D33" s="98"/>
      <c r="E33" s="83"/>
      <c r="F33" s="83"/>
      <c r="G33" s="83"/>
      <c r="H33" s="83"/>
      <c r="I33" s="83"/>
      <c r="J33" s="83"/>
      <c r="K33" s="83"/>
      <c r="L33" s="83"/>
      <c r="M33" s="83"/>
      <c r="N33" s="83"/>
      <c r="O33" s="83"/>
    </row>
    <row r="34" spans="1:15" ht="20.25" x14ac:dyDescent="0.25">
      <c r="A34" s="96"/>
      <c r="B34" s="96"/>
      <c r="C34" s="98"/>
      <c r="D34" s="98"/>
      <c r="E34" s="83"/>
      <c r="F34" s="83"/>
      <c r="G34" s="83"/>
      <c r="H34" s="83"/>
      <c r="I34" s="83"/>
      <c r="J34" s="83"/>
      <c r="K34" s="83"/>
      <c r="L34" s="83"/>
      <c r="M34" s="83"/>
      <c r="N34" s="83"/>
      <c r="O34" s="83"/>
    </row>
    <row r="35" spans="1:15" ht="20.25" x14ac:dyDescent="0.25">
      <c r="A35" s="96"/>
      <c r="B35" s="96"/>
      <c r="C35" s="98"/>
      <c r="D35" s="98"/>
      <c r="E35" s="83"/>
      <c r="F35" s="83"/>
      <c r="G35" s="83"/>
      <c r="H35" s="83"/>
      <c r="I35" s="83"/>
      <c r="J35" s="83"/>
      <c r="K35" s="83"/>
      <c r="L35" s="83"/>
      <c r="M35" s="83"/>
      <c r="N35" s="83"/>
      <c r="O35" s="83"/>
    </row>
    <row r="36" spans="1:15" ht="20.25" x14ac:dyDescent="0.25">
      <c r="A36" s="96"/>
      <c r="B36" s="96"/>
      <c r="C36" s="98"/>
      <c r="D36" s="98"/>
      <c r="E36" s="83"/>
      <c r="F36" s="83"/>
      <c r="G36" s="83"/>
      <c r="H36" s="83"/>
      <c r="I36" s="83"/>
      <c r="J36" s="83"/>
      <c r="K36" s="83"/>
      <c r="L36" s="83"/>
      <c r="M36" s="83"/>
      <c r="N36" s="83"/>
      <c r="O36" s="83"/>
    </row>
    <row r="37" spans="1:15" ht="20.25" x14ac:dyDescent="0.25">
      <c r="A37" s="96"/>
      <c r="B37" s="96"/>
      <c r="C37" s="98"/>
      <c r="D37" s="98"/>
      <c r="E37" s="83"/>
      <c r="F37" s="83"/>
      <c r="G37" s="83"/>
      <c r="H37" s="83"/>
      <c r="I37" s="83"/>
      <c r="J37" s="83"/>
      <c r="K37" s="83"/>
      <c r="L37" s="83"/>
      <c r="M37" s="83"/>
      <c r="N37" s="83"/>
      <c r="O37" s="83"/>
    </row>
    <row r="38" spans="1:15" ht="20.25" x14ac:dyDescent="0.25">
      <c r="A38" s="96"/>
      <c r="B38" s="96"/>
      <c r="C38" s="98"/>
      <c r="D38" s="98"/>
      <c r="E38" s="83"/>
      <c r="F38" s="83"/>
      <c r="G38" s="83"/>
      <c r="H38" s="83"/>
      <c r="I38" s="83"/>
      <c r="J38" s="83"/>
      <c r="K38" s="83"/>
      <c r="L38" s="83"/>
      <c r="M38" s="83"/>
      <c r="N38" s="83"/>
      <c r="O38" s="83"/>
    </row>
    <row r="39" spans="1:15" ht="20.25" x14ac:dyDescent="0.25">
      <c r="A39" s="96"/>
      <c r="B39" s="96"/>
      <c r="C39" s="98"/>
      <c r="D39" s="98"/>
      <c r="E39" s="83"/>
      <c r="F39" s="83"/>
      <c r="G39" s="83"/>
      <c r="H39" s="83"/>
      <c r="I39" s="83"/>
      <c r="J39" s="83"/>
      <c r="K39" s="83"/>
      <c r="L39" s="83"/>
      <c r="M39" s="83"/>
      <c r="N39" s="83"/>
      <c r="O39" s="83"/>
    </row>
    <row r="40" spans="1:15" ht="20.25" x14ac:dyDescent="0.25">
      <c r="A40" s="96"/>
      <c r="B40" s="96"/>
      <c r="C40" s="98"/>
      <c r="D40" s="98"/>
      <c r="E40" s="83"/>
      <c r="F40" s="83"/>
      <c r="G40" s="83"/>
      <c r="H40" s="83"/>
      <c r="I40" s="83"/>
      <c r="J40" s="83"/>
      <c r="K40" s="83"/>
      <c r="L40" s="83"/>
      <c r="M40" s="83"/>
      <c r="N40" s="83"/>
      <c r="O40" s="83"/>
    </row>
    <row r="41" spans="1:15" ht="20.25" x14ac:dyDescent="0.25">
      <c r="A41" s="96"/>
      <c r="B41" s="96"/>
      <c r="C41" s="98"/>
      <c r="D41" s="98"/>
      <c r="E41" s="83"/>
      <c r="F41" s="83"/>
      <c r="G41" s="83"/>
      <c r="H41" s="83"/>
      <c r="I41" s="83"/>
      <c r="J41" s="83"/>
      <c r="K41" s="83"/>
      <c r="L41" s="83"/>
      <c r="M41" s="83"/>
      <c r="N41" s="83"/>
      <c r="O41" s="83"/>
    </row>
    <row r="42" spans="1:15" ht="20.25" x14ac:dyDescent="0.25">
      <c r="A42" s="96"/>
      <c r="B42" s="96"/>
      <c r="C42" s="98"/>
      <c r="D42" s="98"/>
      <c r="E42" s="83"/>
      <c r="F42" s="83"/>
      <c r="G42" s="83"/>
      <c r="H42" s="83"/>
      <c r="I42" s="83"/>
      <c r="J42" s="83"/>
      <c r="K42" s="83"/>
      <c r="L42" s="83"/>
      <c r="M42" s="83"/>
      <c r="N42" s="83"/>
      <c r="O42" s="83"/>
    </row>
    <row r="43" spans="1:15" ht="20.25" x14ac:dyDescent="0.25">
      <c r="A43" s="96"/>
      <c r="B43" s="96"/>
      <c r="C43" s="98"/>
      <c r="D43" s="98"/>
      <c r="E43" s="83"/>
      <c r="F43" s="83"/>
      <c r="G43" s="83"/>
      <c r="H43" s="83"/>
      <c r="I43" s="83"/>
      <c r="J43" s="83"/>
      <c r="K43" s="83"/>
      <c r="L43" s="83"/>
      <c r="M43" s="83"/>
      <c r="N43" s="83"/>
      <c r="O43" s="83"/>
    </row>
    <row r="44" spans="1:15" ht="20.25" x14ac:dyDescent="0.25">
      <c r="A44" s="96"/>
      <c r="B44" s="96"/>
      <c r="C44" s="98"/>
      <c r="D44" s="98"/>
      <c r="E44" s="83"/>
      <c r="F44" s="83"/>
      <c r="G44" s="83"/>
      <c r="H44" s="83"/>
      <c r="I44" s="83"/>
      <c r="J44" s="83"/>
      <c r="K44" s="83"/>
      <c r="L44" s="83"/>
      <c r="M44" s="83"/>
      <c r="N44" s="83"/>
      <c r="O44" s="83"/>
    </row>
    <row r="45" spans="1:15" ht="20.25" x14ac:dyDescent="0.25">
      <c r="A45" s="96"/>
      <c r="B45" s="96"/>
      <c r="C45" s="98"/>
      <c r="D45" s="98"/>
      <c r="E45" s="83"/>
      <c r="F45" s="83"/>
      <c r="G45" s="83"/>
      <c r="H45" s="83"/>
      <c r="I45" s="83"/>
      <c r="J45" s="83"/>
      <c r="K45" s="83"/>
      <c r="L45" s="83"/>
      <c r="M45" s="83"/>
      <c r="N45" s="83"/>
      <c r="O45" s="83"/>
    </row>
    <row r="46" spans="1:15" ht="20.25" x14ac:dyDescent="0.25">
      <c r="A46" s="96"/>
      <c r="B46" s="96"/>
      <c r="C46" s="98"/>
      <c r="D46" s="98"/>
      <c r="E46" s="83"/>
      <c r="F46" s="83"/>
      <c r="G46" s="83"/>
      <c r="H46" s="83"/>
      <c r="I46" s="83"/>
      <c r="J46" s="83"/>
      <c r="K46" s="83"/>
      <c r="L46" s="83"/>
      <c r="M46" s="83"/>
      <c r="N46" s="83"/>
      <c r="O46" s="83"/>
    </row>
    <row r="47" spans="1:15" ht="20.25" x14ac:dyDescent="0.25">
      <c r="A47" s="96"/>
      <c r="B47" s="96"/>
      <c r="C47" s="98"/>
      <c r="D47" s="98"/>
      <c r="E47" s="83"/>
      <c r="F47" s="83"/>
      <c r="G47" s="83"/>
      <c r="H47" s="83"/>
      <c r="I47" s="83"/>
      <c r="J47" s="83"/>
      <c r="K47" s="83"/>
      <c r="L47" s="83"/>
      <c r="M47" s="83"/>
      <c r="N47" s="83"/>
      <c r="O47" s="83"/>
    </row>
    <row r="48" spans="1:15" ht="20.25" x14ac:dyDescent="0.25">
      <c r="A48" s="96"/>
      <c r="B48" s="96"/>
      <c r="C48" s="98"/>
      <c r="D48" s="98"/>
      <c r="E48" s="83"/>
      <c r="F48" s="83"/>
      <c r="G48" s="83"/>
      <c r="H48" s="83"/>
      <c r="I48" s="83"/>
      <c r="J48" s="83"/>
      <c r="K48" s="83"/>
      <c r="L48" s="83"/>
      <c r="M48" s="83"/>
      <c r="N48" s="83"/>
      <c r="O48" s="83"/>
    </row>
    <row r="49" spans="1:15" ht="20.25" x14ac:dyDescent="0.25">
      <c r="A49" s="96"/>
      <c r="B49" s="96"/>
      <c r="C49" s="98"/>
      <c r="D49" s="98"/>
      <c r="E49" s="83"/>
      <c r="F49" s="83"/>
      <c r="G49" s="83"/>
      <c r="H49" s="83"/>
      <c r="I49" s="83"/>
      <c r="J49" s="83"/>
      <c r="K49" s="83"/>
      <c r="L49" s="83"/>
      <c r="M49" s="83"/>
      <c r="N49" s="83"/>
      <c r="O49" s="83"/>
    </row>
    <row r="50" spans="1:15" ht="20.25" x14ac:dyDescent="0.25">
      <c r="A50" s="96"/>
      <c r="B50" s="96"/>
      <c r="C50" s="98"/>
      <c r="D50" s="98"/>
      <c r="E50" s="83"/>
      <c r="F50" s="83"/>
      <c r="G50" s="83"/>
      <c r="H50" s="83"/>
      <c r="I50" s="83"/>
      <c r="J50" s="83"/>
      <c r="K50" s="83"/>
      <c r="L50" s="83"/>
      <c r="M50" s="83"/>
      <c r="N50" s="83"/>
      <c r="O50" s="83"/>
    </row>
    <row r="51" spans="1:15" ht="20.25" x14ac:dyDescent="0.25">
      <c r="A51" s="96"/>
      <c r="B51" s="96"/>
      <c r="C51" s="98"/>
      <c r="D51" s="98"/>
      <c r="E51" s="83"/>
      <c r="F51" s="83"/>
      <c r="G51" s="83"/>
      <c r="H51" s="83"/>
      <c r="I51" s="83"/>
      <c r="J51" s="83"/>
      <c r="K51" s="83"/>
      <c r="L51" s="83"/>
      <c r="M51" s="83"/>
      <c r="N51" s="83"/>
      <c r="O51" s="83"/>
    </row>
    <row r="52" spans="1:15" ht="20.25" x14ac:dyDescent="0.25">
      <c r="A52" s="96"/>
      <c r="B52" s="23"/>
      <c r="C52" s="34"/>
      <c r="D52" s="34"/>
    </row>
    <row r="53" spans="1:15" ht="20.25" x14ac:dyDescent="0.25">
      <c r="A53" s="96"/>
      <c r="B53" s="23"/>
      <c r="C53" s="34"/>
      <c r="D53" s="34"/>
    </row>
    <row r="54" spans="1:15" ht="20.25" x14ac:dyDescent="0.25">
      <c r="A54" s="96"/>
      <c r="B54" s="23"/>
      <c r="C54" s="34"/>
      <c r="D54" s="34"/>
    </row>
    <row r="55" spans="1:15" ht="20.25" x14ac:dyDescent="0.25">
      <c r="A55" s="96"/>
      <c r="B55" s="23"/>
      <c r="C55" s="34"/>
      <c r="D55" s="34"/>
    </row>
    <row r="56" spans="1:15" ht="20.25" x14ac:dyDescent="0.25">
      <c r="A56" s="96"/>
      <c r="B56" s="23"/>
      <c r="C56" s="34"/>
      <c r="D56" s="34"/>
    </row>
    <row r="57" spans="1:15" ht="20.25" x14ac:dyDescent="0.25">
      <c r="A57" s="96"/>
      <c r="B57" s="23"/>
      <c r="C57" s="34"/>
      <c r="D57" s="34"/>
    </row>
    <row r="58" spans="1:15" ht="20.25" x14ac:dyDescent="0.25">
      <c r="A58" s="96"/>
      <c r="B58" s="23"/>
      <c r="C58" s="34"/>
      <c r="D58" s="34"/>
    </row>
    <row r="59" spans="1:15" ht="20.25" x14ac:dyDescent="0.25">
      <c r="A59" s="96"/>
      <c r="B59" s="23"/>
      <c r="C59" s="34"/>
      <c r="D59" s="34"/>
    </row>
    <row r="60" spans="1:15" ht="20.25" x14ac:dyDescent="0.25">
      <c r="A60" s="96"/>
      <c r="B60" s="23"/>
      <c r="C60" s="34"/>
      <c r="D60" s="34"/>
    </row>
    <row r="61" spans="1:15" ht="20.25" x14ac:dyDescent="0.25">
      <c r="A61" s="96"/>
      <c r="B61" s="23"/>
      <c r="C61" s="34"/>
      <c r="D61" s="34"/>
    </row>
    <row r="62" spans="1:15" ht="20.25" x14ac:dyDescent="0.25">
      <c r="A62" s="96"/>
      <c r="B62" s="23"/>
      <c r="C62" s="34"/>
      <c r="D62" s="34"/>
    </row>
    <row r="63" spans="1:15" ht="20.25" x14ac:dyDescent="0.25">
      <c r="A63" s="96"/>
      <c r="B63" s="23"/>
      <c r="C63" s="34"/>
      <c r="D63" s="34"/>
    </row>
    <row r="64" spans="1:15" ht="20.25" x14ac:dyDescent="0.25">
      <c r="A64" s="96"/>
      <c r="B64" s="23"/>
      <c r="C64" s="34"/>
      <c r="D64" s="34"/>
    </row>
    <row r="65" spans="1:4" ht="20.25" x14ac:dyDescent="0.25">
      <c r="A65" s="96"/>
      <c r="B65" s="23"/>
      <c r="C65" s="34"/>
      <c r="D65" s="34"/>
    </row>
    <row r="66" spans="1:4" ht="20.25" x14ac:dyDescent="0.25">
      <c r="A66" s="96"/>
      <c r="B66" s="23"/>
      <c r="C66" s="34"/>
      <c r="D66" s="34"/>
    </row>
    <row r="67" spans="1:4" ht="20.25" x14ac:dyDescent="0.25">
      <c r="A67" s="96"/>
      <c r="B67" s="23"/>
      <c r="C67" s="34"/>
      <c r="D67" s="34"/>
    </row>
    <row r="68" spans="1:4" ht="20.25" x14ac:dyDescent="0.25">
      <c r="A68" s="96"/>
      <c r="B68" s="23"/>
      <c r="C68" s="34"/>
      <c r="D68" s="34"/>
    </row>
    <row r="69" spans="1:4" ht="20.25" x14ac:dyDescent="0.25">
      <c r="A69" s="96"/>
      <c r="B69" s="23"/>
      <c r="C69" s="34"/>
      <c r="D69" s="34"/>
    </row>
    <row r="70" spans="1:4" ht="20.25" x14ac:dyDescent="0.25">
      <c r="A70" s="96"/>
      <c r="B70" s="23"/>
      <c r="C70" s="34"/>
      <c r="D70" s="34"/>
    </row>
    <row r="71" spans="1:4" ht="20.25" x14ac:dyDescent="0.25">
      <c r="A71" s="96"/>
      <c r="B71" s="23"/>
      <c r="C71" s="34"/>
      <c r="D71" s="34"/>
    </row>
    <row r="72" spans="1:4" ht="20.25" x14ac:dyDescent="0.25">
      <c r="A72" s="96"/>
      <c r="B72" s="23"/>
      <c r="C72" s="34"/>
      <c r="D72" s="34"/>
    </row>
    <row r="73" spans="1:4" ht="20.25" x14ac:dyDescent="0.25">
      <c r="A73" s="96"/>
      <c r="B73" s="23"/>
      <c r="C73" s="34"/>
      <c r="D73" s="34"/>
    </row>
    <row r="74" spans="1:4" ht="20.25" x14ac:dyDescent="0.25">
      <c r="A74" s="96"/>
      <c r="B74" s="23"/>
      <c r="C74" s="34"/>
      <c r="D74" s="34"/>
    </row>
    <row r="75" spans="1:4" ht="20.25" x14ac:dyDescent="0.25">
      <c r="A75" s="96"/>
      <c r="B75" s="23"/>
      <c r="C75" s="34"/>
      <c r="D75" s="34"/>
    </row>
    <row r="76" spans="1:4" ht="20.25" x14ac:dyDescent="0.25">
      <c r="A76" s="96"/>
      <c r="B76" s="23"/>
      <c r="C76" s="34"/>
      <c r="D76" s="34"/>
    </row>
    <row r="77" spans="1:4" ht="20.25" x14ac:dyDescent="0.25">
      <c r="A77" s="96"/>
      <c r="B77" s="23"/>
      <c r="C77" s="34"/>
      <c r="D77" s="34"/>
    </row>
    <row r="78" spans="1:4" ht="20.25" x14ac:dyDescent="0.25">
      <c r="A78" s="96"/>
      <c r="B78" s="23"/>
      <c r="C78" s="34"/>
      <c r="D78" s="34"/>
    </row>
    <row r="79" spans="1:4" ht="20.25" x14ac:dyDescent="0.25">
      <c r="A79" s="96"/>
      <c r="B79" s="23"/>
      <c r="C79" s="34"/>
      <c r="D79" s="34"/>
    </row>
    <row r="80" spans="1:4" ht="20.25" x14ac:dyDescent="0.25">
      <c r="A80" s="96"/>
      <c r="B80" s="23"/>
      <c r="C80" s="34"/>
      <c r="D80" s="34"/>
    </row>
    <row r="81" spans="1:4" ht="20.25" x14ac:dyDescent="0.25">
      <c r="A81" s="96"/>
      <c r="B81" s="23"/>
      <c r="C81" s="34"/>
      <c r="D81" s="34"/>
    </row>
    <row r="82" spans="1:4" ht="20.25" x14ac:dyDescent="0.25">
      <c r="A82" s="96"/>
      <c r="B82" s="23"/>
      <c r="C82" s="34"/>
      <c r="D82" s="34"/>
    </row>
    <row r="83" spans="1:4" ht="20.25" x14ac:dyDescent="0.25">
      <c r="A83" s="96"/>
      <c r="B83" s="23"/>
      <c r="C83" s="34"/>
      <c r="D83" s="34"/>
    </row>
    <row r="84" spans="1:4" ht="20.25" x14ac:dyDescent="0.25">
      <c r="A84" s="96"/>
      <c r="B84" s="23"/>
      <c r="C84" s="34"/>
      <c r="D84" s="34"/>
    </row>
    <row r="85" spans="1:4" ht="20.25" x14ac:dyDescent="0.25">
      <c r="A85" s="96"/>
      <c r="B85" s="23"/>
      <c r="C85" s="34"/>
      <c r="D85" s="34"/>
    </row>
    <row r="86" spans="1:4" ht="20.25" x14ac:dyDescent="0.25">
      <c r="A86" s="96"/>
      <c r="B86" s="23"/>
      <c r="C86" s="34"/>
      <c r="D86" s="34"/>
    </row>
    <row r="87" spans="1:4" ht="20.25" x14ac:dyDescent="0.25">
      <c r="A87" s="96"/>
      <c r="B87" s="23"/>
      <c r="C87" s="34"/>
      <c r="D87" s="34"/>
    </row>
    <row r="88" spans="1:4" ht="20.25" x14ac:dyDescent="0.25">
      <c r="A88" s="96"/>
      <c r="B88" s="23"/>
      <c r="C88" s="34"/>
      <c r="D88" s="34"/>
    </row>
    <row r="89" spans="1:4" ht="20.25" x14ac:dyDescent="0.25">
      <c r="A89" s="96"/>
      <c r="B89" s="23"/>
      <c r="C89" s="34"/>
      <c r="D89" s="34"/>
    </row>
    <row r="90" spans="1:4" ht="20.25" x14ac:dyDescent="0.25">
      <c r="A90" s="96"/>
      <c r="B90" s="23"/>
      <c r="C90" s="34"/>
      <c r="D90" s="34"/>
    </row>
    <row r="91" spans="1:4" ht="20.25" x14ac:dyDescent="0.25">
      <c r="A91" s="96"/>
      <c r="B91" s="23"/>
      <c r="C91" s="34"/>
      <c r="D91" s="34"/>
    </row>
    <row r="92" spans="1:4" ht="20.25" x14ac:dyDescent="0.25">
      <c r="A92" s="96"/>
      <c r="B92" s="23"/>
      <c r="C92" s="34"/>
      <c r="D92" s="34"/>
    </row>
    <row r="93" spans="1:4" ht="20.25" x14ac:dyDescent="0.25">
      <c r="A93" s="96"/>
      <c r="B93" s="23"/>
      <c r="C93" s="34"/>
      <c r="D93" s="34"/>
    </row>
    <row r="94" spans="1:4" ht="20.25" x14ac:dyDescent="0.25">
      <c r="A94" s="96"/>
      <c r="B94" s="23"/>
      <c r="C94" s="34"/>
      <c r="D94" s="34"/>
    </row>
    <row r="95" spans="1:4" ht="20.25" x14ac:dyDescent="0.25">
      <c r="A95" s="96"/>
      <c r="B95" s="23"/>
      <c r="C95" s="34"/>
      <c r="D95" s="34"/>
    </row>
    <row r="96" spans="1:4" ht="20.25" x14ac:dyDescent="0.25">
      <c r="A96" s="96"/>
      <c r="B96" s="23"/>
      <c r="C96" s="34"/>
      <c r="D96" s="34"/>
    </row>
    <row r="97" spans="1:4" ht="20.25" x14ac:dyDescent="0.25">
      <c r="A97" s="96"/>
      <c r="B97" s="23"/>
      <c r="C97" s="34"/>
      <c r="D97" s="34"/>
    </row>
    <row r="98" spans="1:4" ht="20.25" x14ac:dyDescent="0.25">
      <c r="A98" s="96"/>
      <c r="B98" s="23"/>
      <c r="C98" s="34"/>
      <c r="D98" s="34"/>
    </row>
    <row r="99" spans="1:4" ht="20.25" x14ac:dyDescent="0.25">
      <c r="A99" s="96"/>
      <c r="B99" s="23"/>
      <c r="C99" s="34"/>
      <c r="D99" s="34"/>
    </row>
    <row r="100" spans="1:4" ht="20.25" x14ac:dyDescent="0.25">
      <c r="A100" s="96"/>
      <c r="B100" s="23"/>
      <c r="C100" s="34"/>
      <c r="D100" s="34"/>
    </row>
    <row r="101" spans="1:4" ht="20.25" x14ac:dyDescent="0.25">
      <c r="A101" s="96"/>
      <c r="B101" s="23"/>
      <c r="C101" s="34"/>
      <c r="D101" s="34"/>
    </row>
    <row r="102" spans="1:4" ht="20.25" x14ac:dyDescent="0.25">
      <c r="A102" s="96"/>
      <c r="B102" s="23"/>
      <c r="C102" s="34"/>
      <c r="D102" s="34"/>
    </row>
    <row r="103" spans="1:4" ht="20.25" x14ac:dyDescent="0.25">
      <c r="A103" s="96"/>
      <c r="B103" s="23"/>
      <c r="C103" s="34"/>
      <c r="D103" s="34"/>
    </row>
    <row r="104" spans="1:4" ht="20.25" x14ac:dyDescent="0.25">
      <c r="A104" s="96"/>
      <c r="B104" s="23"/>
      <c r="C104" s="34"/>
      <c r="D104" s="34"/>
    </row>
    <row r="105" spans="1:4" ht="20.25" x14ac:dyDescent="0.25">
      <c r="A105" s="96"/>
      <c r="B105" s="23"/>
      <c r="C105" s="34"/>
      <c r="D105" s="34"/>
    </row>
    <row r="106" spans="1:4" ht="20.25" x14ac:dyDescent="0.25">
      <c r="A106" s="96"/>
      <c r="B106" s="23"/>
      <c r="C106" s="34"/>
      <c r="D106" s="34"/>
    </row>
    <row r="107" spans="1:4" ht="20.25" x14ac:dyDescent="0.25">
      <c r="A107" s="96"/>
      <c r="B107" s="23"/>
      <c r="C107" s="34"/>
      <c r="D107" s="34"/>
    </row>
    <row r="108" spans="1:4" ht="20.25" x14ac:dyDescent="0.25">
      <c r="A108" s="96"/>
      <c r="B108" s="23"/>
      <c r="C108" s="34"/>
      <c r="D108" s="34"/>
    </row>
    <row r="109" spans="1:4" ht="20.25" x14ac:dyDescent="0.25">
      <c r="A109" s="96"/>
      <c r="B109" s="23"/>
      <c r="C109" s="34"/>
      <c r="D109" s="34"/>
    </row>
    <row r="110" spans="1:4" ht="20.25" x14ac:dyDescent="0.25">
      <c r="A110" s="96"/>
      <c r="B110" s="23"/>
      <c r="C110" s="34"/>
      <c r="D110" s="34"/>
    </row>
    <row r="111" spans="1:4" ht="20.25" x14ac:dyDescent="0.25">
      <c r="A111" s="96"/>
      <c r="B111" s="23"/>
      <c r="C111" s="34"/>
      <c r="D111" s="34"/>
    </row>
    <row r="112" spans="1:4" ht="20.25" x14ac:dyDescent="0.25">
      <c r="A112" s="96"/>
      <c r="B112" s="23"/>
      <c r="C112" s="34"/>
      <c r="D112" s="34"/>
    </row>
    <row r="113" spans="1:4" ht="20.25" x14ac:dyDescent="0.25">
      <c r="A113" s="96"/>
      <c r="B113" s="23"/>
      <c r="C113" s="34"/>
      <c r="D113" s="34"/>
    </row>
    <row r="114" spans="1:4" ht="20.25" x14ac:dyDescent="0.25">
      <c r="A114" s="96"/>
      <c r="B114" s="23"/>
      <c r="C114" s="34"/>
      <c r="D114" s="34"/>
    </row>
    <row r="115" spans="1:4" ht="20.25" x14ac:dyDescent="0.25">
      <c r="A115" s="96"/>
      <c r="B115" s="23"/>
      <c r="C115" s="34"/>
      <c r="D115" s="34"/>
    </row>
    <row r="116" spans="1:4" ht="20.25" x14ac:dyDescent="0.25">
      <c r="A116" s="96"/>
      <c r="B116" s="23"/>
      <c r="C116" s="34"/>
      <c r="D116" s="34"/>
    </row>
    <row r="117" spans="1:4" ht="20.25" x14ac:dyDescent="0.25">
      <c r="A117" s="96"/>
      <c r="B117" s="23"/>
      <c r="C117" s="34"/>
      <c r="D117" s="34"/>
    </row>
    <row r="118" spans="1:4" ht="20.25" x14ac:dyDescent="0.25">
      <c r="A118" s="96"/>
      <c r="B118" s="23"/>
      <c r="C118" s="34"/>
      <c r="D118" s="34"/>
    </row>
    <row r="119" spans="1:4" ht="20.25" x14ac:dyDescent="0.25">
      <c r="A119" s="96"/>
      <c r="B119" s="23"/>
      <c r="C119" s="34"/>
      <c r="D119" s="34"/>
    </row>
    <row r="120" spans="1:4" ht="20.25" x14ac:dyDescent="0.25">
      <c r="A120" s="96"/>
      <c r="B120" s="23"/>
      <c r="C120" s="34"/>
      <c r="D120" s="34"/>
    </row>
    <row r="121" spans="1:4" ht="20.25" x14ac:dyDescent="0.25">
      <c r="A121" s="96"/>
      <c r="B121" s="23"/>
      <c r="C121" s="34"/>
      <c r="D121" s="34"/>
    </row>
    <row r="122" spans="1:4" ht="20.25" x14ac:dyDescent="0.25">
      <c r="A122" s="96"/>
      <c r="B122" s="23"/>
      <c r="C122" s="34"/>
      <c r="D122" s="34"/>
    </row>
    <row r="123" spans="1:4" ht="20.25" x14ac:dyDescent="0.25">
      <c r="A123" s="96"/>
      <c r="B123" s="23"/>
      <c r="C123" s="34"/>
      <c r="D123" s="34"/>
    </row>
    <row r="124" spans="1:4" ht="20.25" x14ac:dyDescent="0.25">
      <c r="A124" s="96"/>
      <c r="B124" s="23"/>
      <c r="C124" s="34"/>
      <c r="D124" s="34"/>
    </row>
    <row r="125" spans="1:4" ht="20.25" x14ac:dyDescent="0.25">
      <c r="A125" s="96"/>
      <c r="B125" s="23"/>
      <c r="C125" s="34"/>
      <c r="D125" s="34"/>
    </row>
    <row r="126" spans="1:4" ht="20.25" x14ac:dyDescent="0.25">
      <c r="A126" s="96"/>
      <c r="B126" s="23"/>
      <c r="C126" s="34"/>
      <c r="D126" s="34"/>
    </row>
    <row r="127" spans="1:4" ht="20.25" x14ac:dyDescent="0.25">
      <c r="A127" s="96"/>
      <c r="B127" s="23"/>
      <c r="C127" s="34"/>
      <c r="D127" s="34"/>
    </row>
    <row r="128" spans="1:4" ht="20.25" x14ac:dyDescent="0.25">
      <c r="A128" s="96"/>
      <c r="B128" s="23"/>
      <c r="C128" s="34"/>
      <c r="D128" s="34"/>
    </row>
    <row r="129" spans="1:4" ht="20.25" x14ac:dyDescent="0.25">
      <c r="A129" s="96"/>
      <c r="B129" s="23"/>
      <c r="C129" s="34"/>
      <c r="D129" s="34"/>
    </row>
    <row r="130" spans="1:4" ht="20.25" x14ac:dyDescent="0.25">
      <c r="A130" s="96"/>
      <c r="B130" s="23"/>
      <c r="C130" s="34"/>
      <c r="D130" s="34"/>
    </row>
    <row r="131" spans="1:4" ht="20.25" x14ac:dyDescent="0.25">
      <c r="A131" s="96"/>
      <c r="B131" s="23"/>
      <c r="C131" s="34"/>
      <c r="D131" s="34"/>
    </row>
    <row r="132" spans="1:4" ht="20.25" x14ac:dyDescent="0.25">
      <c r="A132" s="96"/>
      <c r="B132" s="23"/>
      <c r="C132" s="34"/>
      <c r="D132" s="34"/>
    </row>
    <row r="133" spans="1:4" ht="20.25" x14ac:dyDescent="0.25">
      <c r="A133" s="96"/>
      <c r="B133" s="23"/>
      <c r="C133" s="34"/>
      <c r="D133" s="34"/>
    </row>
    <row r="134" spans="1:4" ht="20.25" x14ac:dyDescent="0.25">
      <c r="A134" s="96"/>
      <c r="B134" s="23"/>
      <c r="C134" s="34"/>
      <c r="D134" s="34"/>
    </row>
    <row r="135" spans="1:4" ht="20.25" x14ac:dyDescent="0.25">
      <c r="A135" s="96"/>
      <c r="B135" s="23"/>
      <c r="C135" s="34"/>
      <c r="D135" s="34"/>
    </row>
    <row r="136" spans="1:4" ht="20.25" x14ac:dyDescent="0.25">
      <c r="A136" s="96"/>
      <c r="B136" s="23"/>
      <c r="C136" s="34"/>
      <c r="D136" s="34"/>
    </row>
    <row r="137" spans="1:4" ht="20.25" x14ac:dyDescent="0.25">
      <c r="A137" s="96"/>
      <c r="B137" s="23"/>
      <c r="C137" s="34"/>
      <c r="D137" s="34"/>
    </row>
    <row r="138" spans="1:4" ht="20.25" x14ac:dyDescent="0.25">
      <c r="A138" s="96"/>
      <c r="B138" s="23"/>
      <c r="C138" s="34"/>
      <c r="D138" s="34"/>
    </row>
    <row r="139" spans="1:4" ht="20.25" x14ac:dyDescent="0.25">
      <c r="A139" s="96"/>
      <c r="B139" s="23"/>
      <c r="C139" s="34"/>
      <c r="D139" s="34"/>
    </row>
    <row r="140" spans="1:4" ht="20.25" x14ac:dyDescent="0.25">
      <c r="A140" s="96"/>
      <c r="B140" s="23"/>
      <c r="C140" s="34"/>
      <c r="D140" s="34"/>
    </row>
    <row r="141" spans="1:4" ht="20.25" x14ac:dyDescent="0.25">
      <c r="A141" s="96"/>
      <c r="B141" s="23"/>
      <c r="C141" s="34"/>
      <c r="D141" s="34"/>
    </row>
    <row r="142" spans="1:4" ht="20.25" x14ac:dyDescent="0.25">
      <c r="A142" s="96"/>
      <c r="B142" s="23"/>
      <c r="C142" s="34"/>
      <c r="D142" s="34"/>
    </row>
    <row r="143" spans="1:4" ht="20.25" x14ac:dyDescent="0.25">
      <c r="A143" s="96"/>
      <c r="B143" s="23"/>
      <c r="C143" s="34"/>
      <c r="D143" s="34"/>
    </row>
    <row r="144" spans="1:4" ht="20.25" x14ac:dyDescent="0.25">
      <c r="A144" s="96"/>
      <c r="B144" s="23"/>
      <c r="C144" s="34"/>
      <c r="D144" s="34"/>
    </row>
    <row r="145" spans="1:4" ht="20.25" x14ac:dyDescent="0.25">
      <c r="A145" s="96"/>
      <c r="B145" s="23"/>
      <c r="C145" s="34"/>
      <c r="D145" s="34"/>
    </row>
    <row r="146" spans="1:4" ht="20.25" x14ac:dyDescent="0.25">
      <c r="A146" s="96"/>
      <c r="B146" s="23"/>
      <c r="C146" s="34"/>
      <c r="D146" s="34"/>
    </row>
    <row r="147" spans="1:4" ht="20.25" x14ac:dyDescent="0.25">
      <c r="A147" s="96"/>
      <c r="B147" s="23"/>
      <c r="C147" s="34"/>
      <c r="D147" s="34"/>
    </row>
    <row r="148" spans="1:4" ht="20.25" x14ac:dyDescent="0.25">
      <c r="A148" s="96"/>
      <c r="B148" s="23"/>
      <c r="C148" s="34"/>
      <c r="D148" s="34"/>
    </row>
    <row r="149" spans="1:4" ht="20.25" x14ac:dyDescent="0.25">
      <c r="A149" s="96"/>
      <c r="B149" s="23"/>
      <c r="C149" s="34"/>
      <c r="D149" s="34"/>
    </row>
    <row r="150" spans="1:4" ht="20.25" x14ac:dyDescent="0.25">
      <c r="A150" s="96"/>
      <c r="B150" s="23"/>
      <c r="C150" s="34"/>
      <c r="D150" s="34"/>
    </row>
    <row r="151" spans="1:4" ht="20.25" x14ac:dyDescent="0.25">
      <c r="A151" s="96"/>
      <c r="B151" s="23"/>
      <c r="C151" s="34"/>
      <c r="D151" s="34"/>
    </row>
    <row r="152" spans="1:4" ht="20.25" x14ac:dyDescent="0.25">
      <c r="A152" s="96"/>
      <c r="B152" s="23"/>
      <c r="C152" s="34"/>
      <c r="D152" s="34"/>
    </row>
    <row r="153" spans="1:4" ht="20.25" x14ac:dyDescent="0.25">
      <c r="A153" s="96"/>
      <c r="B153" s="23"/>
      <c r="C153" s="34"/>
      <c r="D153" s="34"/>
    </row>
    <row r="154" spans="1:4" ht="20.25" x14ac:dyDescent="0.25">
      <c r="A154" s="96"/>
      <c r="B154" s="23"/>
      <c r="C154" s="34"/>
      <c r="D154" s="34"/>
    </row>
    <row r="155" spans="1:4" ht="20.25" x14ac:dyDescent="0.25">
      <c r="A155" s="96"/>
      <c r="B155" s="23"/>
      <c r="C155" s="34"/>
      <c r="D155" s="34"/>
    </row>
    <row r="156" spans="1:4" ht="20.25" x14ac:dyDescent="0.25">
      <c r="A156" s="96"/>
      <c r="B156" s="23"/>
      <c r="C156" s="34"/>
      <c r="D156" s="34"/>
    </row>
    <row r="157" spans="1:4" ht="20.25" x14ac:dyDescent="0.25">
      <c r="A157" s="96"/>
      <c r="B157" s="23"/>
      <c r="C157" s="34"/>
      <c r="D157" s="34"/>
    </row>
    <row r="158" spans="1:4" ht="20.25" x14ac:dyDescent="0.25">
      <c r="A158" s="96"/>
      <c r="B158" s="23"/>
      <c r="C158" s="34"/>
      <c r="D158" s="34"/>
    </row>
    <row r="159" spans="1:4" ht="20.25" x14ac:dyDescent="0.25">
      <c r="A159" s="96"/>
      <c r="B159" s="23"/>
      <c r="C159" s="34"/>
      <c r="D159" s="34"/>
    </row>
    <row r="160" spans="1:4" ht="20.25" x14ac:dyDescent="0.25">
      <c r="A160" s="96"/>
      <c r="B160" s="23"/>
      <c r="C160" s="34"/>
      <c r="D160" s="34"/>
    </row>
    <row r="161" spans="1:4" ht="20.25" x14ac:dyDescent="0.25">
      <c r="A161" s="96"/>
      <c r="B161" s="23"/>
      <c r="C161" s="34"/>
      <c r="D161" s="34"/>
    </row>
    <row r="162" spans="1:4" ht="20.25" x14ac:dyDescent="0.25">
      <c r="A162" s="96"/>
      <c r="B162" s="23"/>
      <c r="C162" s="34"/>
      <c r="D162" s="34"/>
    </row>
    <row r="163" spans="1:4" ht="20.25" x14ac:dyDescent="0.25">
      <c r="A163" s="96"/>
      <c r="B163" s="23"/>
      <c r="C163" s="34"/>
      <c r="D163" s="34"/>
    </row>
    <row r="164" spans="1:4" ht="20.25" x14ac:dyDescent="0.25">
      <c r="A164" s="96"/>
      <c r="B164" s="23"/>
      <c r="C164" s="34"/>
      <c r="D164" s="34"/>
    </row>
    <row r="165" spans="1:4" ht="20.25" x14ac:dyDescent="0.25">
      <c r="A165" s="96"/>
      <c r="B165" s="23"/>
      <c r="C165" s="34"/>
      <c r="D165" s="34"/>
    </row>
    <row r="166" spans="1:4" ht="20.25" x14ac:dyDescent="0.25">
      <c r="A166" s="96"/>
      <c r="B166" s="23"/>
      <c r="C166" s="34"/>
      <c r="D166" s="34"/>
    </row>
    <row r="167" spans="1:4" ht="20.25" x14ac:dyDescent="0.25">
      <c r="A167" s="96"/>
      <c r="B167" s="23"/>
      <c r="C167" s="34"/>
      <c r="D167" s="34"/>
    </row>
    <row r="168" spans="1:4" ht="20.25" x14ac:dyDescent="0.25">
      <c r="A168" s="96"/>
      <c r="B168" s="23"/>
      <c r="C168" s="34"/>
      <c r="D168" s="34"/>
    </row>
    <row r="169" spans="1:4" ht="20.25" x14ac:dyDescent="0.25">
      <c r="A169" s="96"/>
      <c r="B169" s="23"/>
      <c r="C169" s="34"/>
      <c r="D169" s="34"/>
    </row>
    <row r="170" spans="1:4" ht="20.25" x14ac:dyDescent="0.25">
      <c r="A170" s="96"/>
      <c r="B170" s="23"/>
      <c r="C170" s="34"/>
      <c r="D170" s="34"/>
    </row>
    <row r="171" spans="1:4" ht="20.25" x14ac:dyDescent="0.25">
      <c r="A171" s="96"/>
      <c r="B171" s="23"/>
      <c r="C171" s="34"/>
      <c r="D171" s="34"/>
    </row>
    <row r="172" spans="1:4" ht="20.25" x14ac:dyDescent="0.25">
      <c r="A172" s="96"/>
      <c r="B172" s="23"/>
      <c r="C172" s="34"/>
      <c r="D172" s="34"/>
    </row>
    <row r="173" spans="1:4" ht="20.25" x14ac:dyDescent="0.25">
      <c r="A173" s="96"/>
      <c r="B173" s="23"/>
      <c r="C173" s="34"/>
      <c r="D173" s="34"/>
    </row>
    <row r="174" spans="1:4" ht="20.25" x14ac:dyDescent="0.25">
      <c r="A174" s="96"/>
      <c r="B174" s="23"/>
      <c r="C174" s="34"/>
      <c r="D174" s="34"/>
    </row>
    <row r="175" spans="1:4" ht="20.25" x14ac:dyDescent="0.25">
      <c r="A175" s="96"/>
      <c r="B175" s="23"/>
      <c r="C175" s="34"/>
      <c r="D175" s="34"/>
    </row>
    <row r="176" spans="1:4" ht="20.25" x14ac:dyDescent="0.25">
      <c r="A176" s="96"/>
      <c r="B176" s="23"/>
      <c r="C176" s="34"/>
      <c r="D176" s="34"/>
    </row>
    <row r="177" spans="1:4" ht="20.25" x14ac:dyDescent="0.25">
      <c r="A177" s="96"/>
      <c r="B177" s="23"/>
      <c r="C177" s="34"/>
      <c r="D177" s="34"/>
    </row>
    <row r="178" spans="1:4" ht="20.25" x14ac:dyDescent="0.25">
      <c r="A178" s="96"/>
      <c r="B178" s="23"/>
      <c r="C178" s="34"/>
      <c r="D178" s="34"/>
    </row>
    <row r="179" spans="1:4" ht="20.25" x14ac:dyDescent="0.25">
      <c r="A179" s="96"/>
      <c r="B179" s="23"/>
      <c r="C179" s="34"/>
      <c r="D179" s="34"/>
    </row>
    <row r="180" spans="1:4" ht="20.25" x14ac:dyDescent="0.25">
      <c r="A180" s="96"/>
      <c r="B180" s="23"/>
      <c r="C180" s="34"/>
      <c r="D180" s="34"/>
    </row>
    <row r="181" spans="1:4" ht="20.25" x14ac:dyDescent="0.25">
      <c r="A181" s="96"/>
      <c r="B181" s="23"/>
      <c r="C181" s="34"/>
      <c r="D181" s="34"/>
    </row>
    <row r="182" spans="1:4" ht="20.25" x14ac:dyDescent="0.25">
      <c r="A182" s="96"/>
      <c r="B182" s="23"/>
      <c r="C182" s="34"/>
      <c r="D182" s="34"/>
    </row>
    <row r="183" spans="1:4" ht="20.25" x14ac:dyDescent="0.25">
      <c r="A183" s="96"/>
      <c r="B183" s="23"/>
      <c r="C183" s="34"/>
      <c r="D183" s="34"/>
    </row>
    <row r="184" spans="1:4" ht="20.25" x14ac:dyDescent="0.25">
      <c r="A184" s="96"/>
      <c r="B184" s="23"/>
      <c r="C184" s="34"/>
      <c r="D184" s="34"/>
    </row>
    <row r="185" spans="1:4" ht="20.25" x14ac:dyDescent="0.25">
      <c r="A185" s="96"/>
      <c r="B185" s="23"/>
      <c r="C185" s="34"/>
      <c r="D185" s="34"/>
    </row>
    <row r="186" spans="1:4" ht="20.25" x14ac:dyDescent="0.25">
      <c r="A186" s="96"/>
      <c r="B186" s="23"/>
      <c r="C186" s="34"/>
      <c r="D186" s="34"/>
    </row>
    <row r="187" spans="1:4" ht="20.25" x14ac:dyDescent="0.25">
      <c r="A187" s="96"/>
      <c r="B187" s="23"/>
      <c r="C187" s="34"/>
      <c r="D187" s="34"/>
    </row>
    <row r="188" spans="1:4" ht="20.25" x14ac:dyDescent="0.25">
      <c r="A188" s="96"/>
      <c r="B188" s="23"/>
      <c r="C188" s="34"/>
      <c r="D188" s="34"/>
    </row>
    <row r="189" spans="1:4" ht="20.25" x14ac:dyDescent="0.25">
      <c r="A189" s="96"/>
      <c r="B189" s="23"/>
      <c r="C189" s="34"/>
      <c r="D189" s="34"/>
    </row>
    <row r="190" spans="1:4" ht="20.25" x14ac:dyDescent="0.25">
      <c r="A190" s="96"/>
      <c r="B190" s="23"/>
      <c r="C190" s="34"/>
      <c r="D190" s="34"/>
    </row>
    <row r="191" spans="1:4" ht="20.25" x14ac:dyDescent="0.25">
      <c r="A191" s="96"/>
      <c r="B191" s="23"/>
      <c r="C191" s="34"/>
      <c r="D191" s="34"/>
    </row>
    <row r="192" spans="1:4" ht="20.25" x14ac:dyDescent="0.25">
      <c r="A192" s="96"/>
      <c r="B192" s="23"/>
      <c r="C192" s="34"/>
      <c r="D192" s="34"/>
    </row>
    <row r="193" spans="1:4" ht="20.25" x14ac:dyDescent="0.25">
      <c r="A193" s="96"/>
      <c r="B193" s="23"/>
      <c r="C193" s="34"/>
      <c r="D193" s="34"/>
    </row>
    <row r="194" spans="1:4" ht="20.25" x14ac:dyDescent="0.25">
      <c r="A194" s="96"/>
      <c r="B194" s="23"/>
      <c r="C194" s="34"/>
      <c r="D194" s="34"/>
    </row>
    <row r="195" spans="1:4" ht="20.25" x14ac:dyDescent="0.25">
      <c r="A195" s="96"/>
      <c r="B195" s="23"/>
      <c r="C195" s="34"/>
      <c r="D195" s="34"/>
    </row>
    <row r="196" spans="1:4" ht="20.25" x14ac:dyDescent="0.25">
      <c r="A196" s="96"/>
      <c r="B196" s="23"/>
      <c r="C196" s="34"/>
      <c r="D196" s="34"/>
    </row>
    <row r="197" spans="1:4" ht="20.25" x14ac:dyDescent="0.25">
      <c r="A197" s="96"/>
      <c r="B197" s="23"/>
      <c r="C197" s="34"/>
      <c r="D197" s="34"/>
    </row>
    <row r="198" spans="1:4" ht="20.25" x14ac:dyDescent="0.25">
      <c r="A198" s="96"/>
      <c r="B198" s="23"/>
      <c r="C198" s="34"/>
      <c r="D198" s="34"/>
    </row>
    <row r="199" spans="1:4" ht="20.25" x14ac:dyDescent="0.25">
      <c r="A199" s="96"/>
      <c r="B199" s="23"/>
      <c r="C199" s="34"/>
      <c r="D199" s="34"/>
    </row>
    <row r="200" spans="1:4" ht="20.25" x14ac:dyDescent="0.25">
      <c r="A200" s="96"/>
      <c r="B200" s="23"/>
      <c r="C200" s="34"/>
      <c r="D200" s="34"/>
    </row>
    <row r="201" spans="1:4" ht="20.25" x14ac:dyDescent="0.25">
      <c r="A201" s="96"/>
      <c r="B201" s="23"/>
      <c r="C201" s="34"/>
      <c r="D201" s="34"/>
    </row>
    <row r="202" spans="1:4" ht="20.25" x14ac:dyDescent="0.25">
      <c r="A202" s="96"/>
      <c r="B202" s="23"/>
      <c r="C202" s="34"/>
      <c r="D202" s="34"/>
    </row>
    <row r="203" spans="1:4" ht="20.25" x14ac:dyDescent="0.25">
      <c r="A203" s="96"/>
      <c r="B203" s="23"/>
      <c r="C203" s="34"/>
      <c r="D203" s="34"/>
    </row>
    <row r="204" spans="1:4" ht="20.25" x14ac:dyDescent="0.25">
      <c r="A204" s="96"/>
      <c r="B204" s="23"/>
      <c r="C204" s="34"/>
      <c r="D204" s="34"/>
    </row>
    <row r="205" spans="1:4" ht="20.25" x14ac:dyDescent="0.25">
      <c r="A205" s="96"/>
      <c r="B205" s="23"/>
      <c r="C205" s="34"/>
      <c r="D205" s="34"/>
    </row>
    <row r="206" spans="1:4" ht="20.25" x14ac:dyDescent="0.25">
      <c r="A206" s="96"/>
      <c r="B206" s="23"/>
      <c r="C206" s="34"/>
      <c r="D206" s="34"/>
    </row>
    <row r="207" spans="1:4" ht="20.25" x14ac:dyDescent="0.25">
      <c r="A207" s="96"/>
      <c r="B207" s="23"/>
      <c r="C207" s="34"/>
      <c r="D207" s="34"/>
    </row>
    <row r="208" spans="1:4" x14ac:dyDescent="0.25">
      <c r="A208" s="83"/>
      <c r="B208" s="23"/>
      <c r="C208" s="23"/>
      <c r="D208" s="23"/>
    </row>
    <row r="209" spans="1:8" ht="20.25" x14ac:dyDescent="0.25">
      <c r="A209" s="83"/>
      <c r="B209" s="30" t="s">
        <v>269</v>
      </c>
      <c r="C209" s="30" t="s">
        <v>270</v>
      </c>
      <c r="D209" s="33" t="s">
        <v>269</v>
      </c>
      <c r="E209" s="33" t="s">
        <v>270</v>
      </c>
    </row>
    <row r="210" spans="1:8" ht="21" x14ac:dyDescent="0.35">
      <c r="A210" s="83"/>
      <c r="B210" s="31" t="s">
        <v>271</v>
      </c>
      <c r="C210" s="31" t="s">
        <v>272</v>
      </c>
      <c r="D210" t="s">
        <v>271</v>
      </c>
      <c r="F210" t="str">
        <f>IF(NOT(ISBLANK(D210)),D210,IF(NOT(ISBLANK(E210)),"     "&amp;E210,FALSE))</f>
        <v>Afectación Económica o presupuestal</v>
      </c>
      <c r="G210" t="s">
        <v>271</v>
      </c>
      <c r="H210" t="str">
        <f>IF(NOT(ISERROR(MATCH(G210,_xlfn.ANCHORARRAY(B221),0))),F223&amp;"Por favor no seleccionar los criterios de impacto",G210)</f>
        <v>❌Por favor no seleccionar los criterios de impacto</v>
      </c>
    </row>
    <row r="211" spans="1:8" ht="21" x14ac:dyDescent="0.35">
      <c r="A211" s="83"/>
      <c r="B211" s="31" t="s">
        <v>271</v>
      </c>
      <c r="C211" s="31" t="s">
        <v>247</v>
      </c>
      <c r="E211" t="s">
        <v>272</v>
      </c>
      <c r="F211" t="str">
        <f t="shared" ref="F211:F221" si="0">IF(NOT(ISBLANK(D211)),D211,IF(NOT(ISBLANK(E211)),"     "&amp;E211,FALSE))</f>
        <v xml:space="preserve">     Afectación menor a 10 SMLMV .</v>
      </c>
    </row>
    <row r="212" spans="1:8" ht="21" x14ac:dyDescent="0.35">
      <c r="A212" s="83"/>
      <c r="B212" s="31" t="s">
        <v>271</v>
      </c>
      <c r="C212" s="31" t="s">
        <v>250</v>
      </c>
      <c r="E212" t="s">
        <v>247</v>
      </c>
      <c r="F212" t="str">
        <f t="shared" si="0"/>
        <v xml:space="preserve">     Entre 10 y 50 SMLMV </v>
      </c>
    </row>
    <row r="213" spans="1:8" ht="21" x14ac:dyDescent="0.35">
      <c r="A213" s="83"/>
      <c r="B213" s="31" t="s">
        <v>271</v>
      </c>
      <c r="C213" s="31" t="s">
        <v>254</v>
      </c>
      <c r="E213" t="s">
        <v>250</v>
      </c>
      <c r="F213" t="str">
        <f t="shared" si="0"/>
        <v xml:space="preserve">     Entre 50 y 100 SMLMV </v>
      </c>
    </row>
    <row r="214" spans="1:8" ht="21" x14ac:dyDescent="0.35">
      <c r="A214" s="83"/>
      <c r="B214" s="31" t="s">
        <v>271</v>
      </c>
      <c r="C214" s="31" t="s">
        <v>258</v>
      </c>
      <c r="E214" t="s">
        <v>254</v>
      </c>
      <c r="F214" t="str">
        <f t="shared" si="0"/>
        <v xml:space="preserve">     Entre 100 y 500 SMLMV </v>
      </c>
    </row>
    <row r="215" spans="1:8" ht="21" x14ac:dyDescent="0.35">
      <c r="A215" s="83"/>
      <c r="B215" s="31" t="s">
        <v>240</v>
      </c>
      <c r="C215" s="31" t="s">
        <v>244</v>
      </c>
      <c r="E215" t="s">
        <v>258</v>
      </c>
      <c r="F215" t="str">
        <f t="shared" si="0"/>
        <v xml:space="preserve">     Mayor a 500 SMLMV </v>
      </c>
    </row>
    <row r="216" spans="1:8" ht="21" x14ac:dyDescent="0.35">
      <c r="A216" s="83"/>
      <c r="B216" s="31" t="s">
        <v>240</v>
      </c>
      <c r="C216" s="31" t="s">
        <v>248</v>
      </c>
      <c r="D216" t="s">
        <v>240</v>
      </c>
      <c r="F216" t="str">
        <f t="shared" si="0"/>
        <v>Pérdida Reputacional</v>
      </c>
    </row>
    <row r="217" spans="1:8" ht="21" x14ac:dyDescent="0.35">
      <c r="A217" s="83"/>
      <c r="B217" s="31" t="s">
        <v>240</v>
      </c>
      <c r="C217" s="31" t="s">
        <v>251</v>
      </c>
      <c r="E217" t="s">
        <v>244</v>
      </c>
      <c r="F217" t="str">
        <f t="shared" si="0"/>
        <v xml:space="preserve">     El riesgo afecta la imagen de alguna área de la organización</v>
      </c>
    </row>
    <row r="218" spans="1:8" ht="21" x14ac:dyDescent="0.35">
      <c r="A218" s="83"/>
      <c r="B218" s="31" t="s">
        <v>240</v>
      </c>
      <c r="C218" s="31" t="s">
        <v>255</v>
      </c>
      <c r="E218" t="s">
        <v>248</v>
      </c>
      <c r="F218" t="str">
        <f t="shared" si="0"/>
        <v xml:space="preserve">     El riesgo afecta la imagen de la entidad internamente, de conocimiento general, nivel interno, de junta dircetiva y accionistas y/o de provedores</v>
      </c>
    </row>
    <row r="219" spans="1:8" ht="21" x14ac:dyDescent="0.35">
      <c r="A219" s="83"/>
      <c r="B219" s="31" t="s">
        <v>240</v>
      </c>
      <c r="C219" s="31" t="s">
        <v>259</v>
      </c>
      <c r="E219" t="s">
        <v>251</v>
      </c>
      <c r="F219" t="str">
        <f t="shared" si="0"/>
        <v xml:space="preserve">     El riesgo afecta la imagen de la entidad con algunos usuarios de relevancia frente al logro de los objetivos</v>
      </c>
    </row>
    <row r="220" spans="1:8" x14ac:dyDescent="0.25">
      <c r="A220" s="83"/>
      <c r="B220" s="32"/>
      <c r="C220" s="32"/>
      <c r="E220" t="s">
        <v>255</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259</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273</v>
      </c>
    </row>
    <row r="224" spans="1:8" x14ac:dyDescent="0.25">
      <c r="B224" s="22"/>
      <c r="C224" s="22"/>
      <c r="F224" s="35" t="s">
        <v>274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606" t="s">
        <v>275</v>
      </c>
      <c r="C1" s="607"/>
      <c r="D1" s="607"/>
      <c r="E1" s="607"/>
      <c r="F1" s="608"/>
    </row>
    <row r="2" spans="2:6" ht="16.5" thickBot="1" x14ac:dyDescent="0.3">
      <c r="B2" s="86"/>
      <c r="C2" s="86"/>
      <c r="D2" s="86"/>
      <c r="E2" s="86"/>
      <c r="F2" s="86"/>
    </row>
    <row r="3" spans="2:6" ht="16.5" thickBot="1" x14ac:dyDescent="0.25">
      <c r="B3" s="610" t="s">
        <v>276</v>
      </c>
      <c r="C3" s="611"/>
      <c r="D3" s="611"/>
      <c r="E3" s="180" t="s">
        <v>277</v>
      </c>
      <c r="F3" s="95" t="s">
        <v>278</v>
      </c>
    </row>
    <row r="4" spans="2:6" ht="31.5" x14ac:dyDescent="0.2">
      <c r="B4" s="612" t="s">
        <v>279</v>
      </c>
      <c r="C4" s="614" t="s">
        <v>150</v>
      </c>
      <c r="D4" s="181" t="s">
        <v>163</v>
      </c>
      <c r="E4" s="87" t="s">
        <v>280</v>
      </c>
      <c r="F4" s="88">
        <v>0.25</v>
      </c>
    </row>
    <row r="5" spans="2:6" ht="47.25" x14ac:dyDescent="0.2">
      <c r="B5" s="613"/>
      <c r="C5" s="615"/>
      <c r="D5" s="182" t="s">
        <v>178</v>
      </c>
      <c r="E5" s="89" t="s">
        <v>281</v>
      </c>
      <c r="F5" s="90">
        <v>0.15</v>
      </c>
    </row>
    <row r="6" spans="2:6" ht="47.25" x14ac:dyDescent="0.2">
      <c r="B6" s="613"/>
      <c r="C6" s="615"/>
      <c r="D6" s="182" t="s">
        <v>282</v>
      </c>
      <c r="E6" s="89" t="s">
        <v>283</v>
      </c>
      <c r="F6" s="90">
        <v>0.1</v>
      </c>
    </row>
    <row r="7" spans="2:6" ht="63" x14ac:dyDescent="0.2">
      <c r="B7" s="613"/>
      <c r="C7" s="615" t="s">
        <v>151</v>
      </c>
      <c r="D7" s="182" t="s">
        <v>284</v>
      </c>
      <c r="E7" s="89" t="s">
        <v>285</v>
      </c>
      <c r="F7" s="90">
        <v>0.25</v>
      </c>
    </row>
    <row r="8" spans="2:6" ht="31.5" x14ac:dyDescent="0.2">
      <c r="B8" s="613"/>
      <c r="C8" s="615"/>
      <c r="D8" s="182" t="s">
        <v>164</v>
      </c>
      <c r="E8" s="89" t="s">
        <v>286</v>
      </c>
      <c r="F8" s="90">
        <v>0.15</v>
      </c>
    </row>
    <row r="9" spans="2:6" ht="47.25" x14ac:dyDescent="0.2">
      <c r="B9" s="613" t="s">
        <v>287</v>
      </c>
      <c r="C9" s="615" t="s">
        <v>153</v>
      </c>
      <c r="D9" s="182" t="s">
        <v>165</v>
      </c>
      <c r="E9" s="89" t="s">
        <v>288</v>
      </c>
      <c r="F9" s="91" t="s">
        <v>289</v>
      </c>
    </row>
    <row r="10" spans="2:6" ht="63" x14ac:dyDescent="0.2">
      <c r="B10" s="613"/>
      <c r="C10" s="615"/>
      <c r="D10" s="182" t="s">
        <v>290</v>
      </c>
      <c r="E10" s="89" t="s">
        <v>291</v>
      </c>
      <c r="F10" s="91" t="s">
        <v>289</v>
      </c>
    </row>
    <row r="11" spans="2:6" ht="47.25" x14ac:dyDescent="0.2">
      <c r="B11" s="613"/>
      <c r="C11" s="615" t="s">
        <v>154</v>
      </c>
      <c r="D11" s="182" t="s">
        <v>166</v>
      </c>
      <c r="E11" s="89" t="s">
        <v>292</v>
      </c>
      <c r="F11" s="91" t="s">
        <v>289</v>
      </c>
    </row>
    <row r="12" spans="2:6" ht="47.25" x14ac:dyDescent="0.2">
      <c r="B12" s="613"/>
      <c r="C12" s="615"/>
      <c r="D12" s="182" t="s">
        <v>293</v>
      </c>
      <c r="E12" s="89" t="s">
        <v>294</v>
      </c>
      <c r="F12" s="91" t="s">
        <v>289</v>
      </c>
    </row>
    <row r="13" spans="2:6" ht="31.5" x14ac:dyDescent="0.2">
      <c r="B13" s="613"/>
      <c r="C13" s="615" t="s">
        <v>155</v>
      </c>
      <c r="D13" s="182" t="s">
        <v>167</v>
      </c>
      <c r="E13" s="89" t="s">
        <v>295</v>
      </c>
      <c r="F13" s="91" t="s">
        <v>289</v>
      </c>
    </row>
    <row r="14" spans="2:6" ht="32.25" thickBot="1" x14ac:dyDescent="0.25">
      <c r="B14" s="616"/>
      <c r="C14" s="617"/>
      <c r="D14" s="183" t="s">
        <v>296</v>
      </c>
      <c r="E14" s="92" t="s">
        <v>297</v>
      </c>
      <c r="F14" s="93" t="s">
        <v>289</v>
      </c>
    </row>
    <row r="15" spans="2:6" ht="49.5" customHeight="1" x14ac:dyDescent="0.2">
      <c r="B15" s="609" t="s">
        <v>298</v>
      </c>
      <c r="C15" s="609"/>
      <c r="D15" s="609"/>
      <c r="E15" s="609"/>
      <c r="F15" s="609"/>
    </row>
    <row r="16" spans="2:6" ht="27" customHeight="1" x14ac:dyDescent="0.25">
      <c r="B16" s="9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299</v>
      </c>
      <c r="E2" t="s">
        <v>198</v>
      </c>
    </row>
    <row r="3" spans="2:5" x14ac:dyDescent="0.25">
      <c r="B3" t="s">
        <v>300</v>
      </c>
      <c r="E3" t="s">
        <v>189</v>
      </c>
    </row>
    <row r="4" spans="2:5" x14ac:dyDescent="0.25">
      <c r="B4" t="s">
        <v>301</v>
      </c>
      <c r="E4" t="s">
        <v>156</v>
      </c>
    </row>
    <row r="5" spans="2:5" x14ac:dyDescent="0.25">
      <c r="B5" t="s">
        <v>168</v>
      </c>
    </row>
    <row r="8" spans="2:5" x14ac:dyDescent="0.25">
      <c r="B8" t="s">
        <v>302</v>
      </c>
    </row>
    <row r="9" spans="2:5" x14ac:dyDescent="0.25">
      <c r="B9" t="s">
        <v>303</v>
      </c>
    </row>
    <row r="10" spans="2:5" x14ac:dyDescent="0.25">
      <c r="B10" t="s">
        <v>304</v>
      </c>
    </row>
    <row r="13" spans="2:5" x14ac:dyDescent="0.25">
      <c r="B13" t="s">
        <v>305</v>
      </c>
    </row>
    <row r="14" spans="2:5" x14ac:dyDescent="0.25">
      <c r="B14" t="s">
        <v>160</v>
      </c>
    </row>
    <row r="15" spans="2:5" x14ac:dyDescent="0.25">
      <c r="B15" t="s">
        <v>306</v>
      </c>
    </row>
    <row r="16" spans="2:5" x14ac:dyDescent="0.25">
      <c r="B16" t="s">
        <v>307</v>
      </c>
    </row>
    <row r="17" spans="2:2" x14ac:dyDescent="0.25">
      <c r="B17" t="s">
        <v>308</v>
      </c>
    </row>
    <row r="18" spans="2:2" x14ac:dyDescent="0.25">
      <c r="B18" t="s">
        <v>309</v>
      </c>
    </row>
    <row r="19" spans="2:2" x14ac:dyDescent="0.25">
      <c r="B19" t="s">
        <v>310</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2021-11-09T16:27:06Z</dcterms:modified>
  <cp:category/>
  <cp:contentStatus/>
</cp:coreProperties>
</file>