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3"/>
  <workbookPr hidePivotFieldList="1" defaultThemeVersion="124226"/>
  <mc:AlternateContent xmlns:mc="http://schemas.openxmlformats.org/markup-compatibility/2006">
    <mc:Choice Requires="x15">
      <x15ac:absPath xmlns:x15ac="http://schemas.microsoft.com/office/spreadsheetml/2010/11/ac" url="https://bucaramangagovco-my.sharepoint.com/personal/mrobayo_bucaramanga_gov_co/Documents/Escritorio/AÑO 2020  DOCUMENTOS OFICINA/CONSTRUCCIÓN MORGI 2021/AJUSTES MRGI 2021 OCT 19/Salud Ambiente/"/>
    </mc:Choice>
  </mc:AlternateContent>
  <xr:revisionPtr revIDLastSave="107" documentId="8_{C8503C68-7600-4CFC-A40F-9A973A350674}" xr6:coauthVersionLast="47" xr6:coauthVersionMax="47" xr10:uidLastSave="{9757ACCF-AEF9-4E30-AFB6-A46697B75299}"/>
  <bookViews>
    <workbookView xWindow="-120" yWindow="-120" windowWidth="29040" windowHeight="1599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19066"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2" i="1" l="1"/>
  <c r="Q18" i="1"/>
  <c r="T83" i="1"/>
  <c r="Q83" i="1"/>
  <c r="K83" i="1"/>
  <c r="T82" i="1"/>
  <c r="Q82" i="1"/>
  <c r="AB83" i="1" s="1"/>
  <c r="AA83" i="1" s="1"/>
  <c r="K82" i="1"/>
  <c r="T81" i="1"/>
  <c r="Q81" i="1"/>
  <c r="K81" i="1"/>
  <c r="T80" i="1"/>
  <c r="Q80" i="1"/>
  <c r="K80" i="1"/>
  <c r="X80" i="1"/>
  <c r="K79" i="1"/>
  <c r="H78" i="1"/>
  <c r="I78" i="1" s="1"/>
  <c r="T77" i="1"/>
  <c r="Q77" i="1"/>
  <c r="K77" i="1"/>
  <c r="T76" i="1"/>
  <c r="Q76" i="1"/>
  <c r="K76" i="1"/>
  <c r="T75" i="1"/>
  <c r="Q75" i="1"/>
  <c r="X76" i="1" s="1"/>
  <c r="Z76" i="1" s="1"/>
  <c r="K75" i="1"/>
  <c r="X75" i="1"/>
  <c r="K74" i="1"/>
  <c r="K73" i="1"/>
  <c r="H72" i="1"/>
  <c r="I72" i="1" s="1"/>
  <c r="H60" i="1"/>
  <c r="I60" i="1" s="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77" i="1" l="1"/>
  <c r="AA77" i="1" s="1"/>
  <c r="X77" i="1"/>
  <c r="Z77" i="1" s="1"/>
  <c r="AB81" i="1"/>
  <c r="AA81" i="1" s="1"/>
  <c r="X81" i="1"/>
  <c r="Z81" i="1" s="1"/>
  <c r="AB82" i="1"/>
  <c r="AA82" i="1" s="1"/>
  <c r="X82" i="1"/>
  <c r="Z82" i="1" s="1"/>
  <c r="Z80" i="1"/>
  <c r="Y80" i="1"/>
  <c r="Y81" i="1"/>
  <c r="AC81" i="1" s="1"/>
  <c r="Y82" i="1"/>
  <c r="AC82" i="1" s="1"/>
  <c r="X83" i="1"/>
  <c r="AB80" i="1"/>
  <c r="AA80" i="1" s="1"/>
  <c r="AB75" i="1"/>
  <c r="AA75" i="1" s="1"/>
  <c r="Y76" i="1"/>
  <c r="Y75" i="1"/>
  <c r="Z75" i="1"/>
  <c r="Y77" i="1"/>
  <c r="AC77" i="1" s="1"/>
  <c r="AB76" i="1"/>
  <c r="AA76" i="1" s="1"/>
  <c r="AC76" i="1" s="1"/>
  <c r="AB64" i="1"/>
  <c r="AA64" i="1" s="1"/>
  <c r="X68" i="1"/>
  <c r="Y68" i="1" s="1"/>
  <c r="AB63" i="1"/>
  <c r="AA63" i="1" s="1"/>
  <c r="AB67" i="1"/>
  <c r="AA67" i="1" s="1"/>
  <c r="X62" i="1"/>
  <c r="Z62" i="1" s="1"/>
  <c r="X71" i="1"/>
  <c r="Z71" i="1" s="1"/>
  <c r="X67" i="1"/>
  <c r="Z67" i="1" s="1"/>
  <c r="X65" i="1"/>
  <c r="Y65" i="1" s="1"/>
  <c r="X63" i="1"/>
  <c r="Z63" i="1" s="1"/>
  <c r="X70" i="1"/>
  <c r="Y70" i="1" s="1"/>
  <c r="AB68" i="1"/>
  <c r="AA68" i="1" s="1"/>
  <c r="X64" i="1"/>
  <c r="Y64" i="1" s="1"/>
  <c r="X69" i="1"/>
  <c r="Z69" i="1" s="1"/>
  <c r="AB70" i="1"/>
  <c r="AA70" i="1" s="1"/>
  <c r="AB62" i="1"/>
  <c r="AA62" i="1" s="1"/>
  <c r="AB71" i="1"/>
  <c r="AA71" i="1" s="1"/>
  <c r="AB69" i="1"/>
  <c r="AA69" i="1" s="1"/>
  <c r="AB61" i="1"/>
  <c r="AA61" i="1" s="1"/>
  <c r="AB65" i="1"/>
  <c r="AA65" i="1" s="1"/>
  <c r="X61" i="1"/>
  <c r="AC75" i="1" l="1"/>
  <c r="AC80" i="1"/>
  <c r="Z83" i="1"/>
  <c r="Y83" i="1"/>
  <c r="AC83" i="1" s="1"/>
  <c r="Z68" i="1"/>
  <c r="AC65" i="1"/>
  <c r="AC68" i="1"/>
  <c r="Y63" i="1"/>
  <c r="AC63" i="1" s="1"/>
  <c r="AC64" i="1"/>
  <c r="Y62" i="1"/>
  <c r="AC62" i="1" s="1"/>
  <c r="Z65" i="1"/>
  <c r="Y69" i="1"/>
  <c r="AC69" i="1" s="1"/>
  <c r="Y71" i="1"/>
  <c r="AC71" i="1" s="1"/>
  <c r="Y67" i="1"/>
  <c r="AC67" i="1" s="1"/>
  <c r="Z64" i="1"/>
  <c r="Z70" i="1"/>
  <c r="AC70" i="1"/>
  <c r="Y61" i="1"/>
  <c r="AC61" i="1" s="1"/>
  <c r="Z61" i="1"/>
  <c r="T12" i="1" l="1"/>
  <c r="H12" i="1" l="1"/>
  <c r="I12" i="1" s="1"/>
  <c r="K59" i="1"/>
  <c r="K33" i="1"/>
  <c r="K19" i="1"/>
  <c r="K31" i="1"/>
  <c r="K51" i="1"/>
  <c r="K56" i="1"/>
  <c r="K32" i="1"/>
  <c r="K40" i="1"/>
  <c r="K50" i="1"/>
  <c r="K29" i="1"/>
  <c r="K37" i="1"/>
  <c r="K49" i="1"/>
  <c r="K58" i="1"/>
  <c r="K41" i="1"/>
  <c r="K26" i="1"/>
  <c r="K52" i="1"/>
  <c r="K39" i="1"/>
  <c r="K43" i="1"/>
  <c r="K23" i="1"/>
  <c r="K21" i="1"/>
  <c r="K57" i="1"/>
  <c r="K20" i="1"/>
  <c r="K34" i="1"/>
  <c r="K28" i="1"/>
  <c r="K35" i="1"/>
  <c r="K44" i="1"/>
  <c r="K22"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K78" i="1" l="1"/>
  <c r="L78" i="1" s="1"/>
  <c r="K72" i="1"/>
  <c r="L72" i="1" s="1"/>
  <c r="K60" i="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M72" i="1"/>
  <c r="N72" i="1"/>
  <c r="M78" i="1"/>
  <c r="N78" i="1"/>
  <c r="T59" i="1"/>
  <c r="Q59" i="1"/>
  <c r="T58" i="1"/>
  <c r="Q58" i="1"/>
  <c r="T57" i="1"/>
  <c r="Q57" i="1"/>
  <c r="T56" i="1"/>
  <c r="Q56" i="1"/>
  <c r="T55" i="1"/>
  <c r="Q55" i="1"/>
  <c r="H54" i="1"/>
  <c r="I54" i="1" s="1"/>
  <c r="T53" i="1"/>
  <c r="Q53" i="1"/>
  <c r="T52" i="1"/>
  <c r="Q52" i="1"/>
  <c r="T51" i="1"/>
  <c r="Q51" i="1"/>
  <c r="T50" i="1"/>
  <c r="Q50" i="1"/>
  <c r="H48" i="1"/>
  <c r="I48" i="1" s="1"/>
  <c r="T47" i="1"/>
  <c r="Q47" i="1"/>
  <c r="T46" i="1"/>
  <c r="Q46" i="1"/>
  <c r="T45" i="1"/>
  <c r="Q45" i="1"/>
  <c r="T44" i="1"/>
  <c r="Q44" i="1"/>
  <c r="H42" i="1"/>
  <c r="I42" i="1" s="1"/>
  <c r="T41" i="1"/>
  <c r="Q41" i="1"/>
  <c r="T40" i="1"/>
  <c r="Q40" i="1"/>
  <c r="T39" i="1"/>
  <c r="Q39" i="1"/>
  <c r="T38" i="1"/>
  <c r="Q38" i="1"/>
  <c r="T37" i="1"/>
  <c r="Q37" i="1"/>
  <c r="H36" i="1"/>
  <c r="I36" i="1" s="1"/>
  <c r="T35" i="1"/>
  <c r="Q35" i="1"/>
  <c r="T34" i="1"/>
  <c r="Q34" i="1"/>
  <c r="T33" i="1"/>
  <c r="Q33" i="1"/>
  <c r="T32" i="1"/>
  <c r="Q32" i="1"/>
  <c r="T31" i="1"/>
  <c r="Q31" i="1"/>
  <c r="H30" i="1"/>
  <c r="I30" i="1" s="1"/>
  <c r="T29" i="1"/>
  <c r="Q29" i="1"/>
  <c r="T28" i="1"/>
  <c r="Q28" i="1"/>
  <c r="T27" i="1"/>
  <c r="Q27" i="1"/>
  <c r="T26" i="1"/>
  <c r="Q26" i="1"/>
  <c r="H24" i="1"/>
  <c r="I24" i="1" s="1"/>
  <c r="H18" i="1"/>
  <c r="Q17" i="1"/>
  <c r="Q16" i="1"/>
  <c r="T23" i="1"/>
  <c r="Q23" i="1"/>
  <c r="T22" i="1"/>
  <c r="Q22" i="1"/>
  <c r="T21" i="1"/>
  <c r="Q21" i="1"/>
  <c r="T18" i="1"/>
  <c r="X27" i="1" l="1"/>
  <c r="X38" i="1"/>
  <c r="X46" i="1"/>
  <c r="X58" i="1"/>
  <c r="X32" i="1"/>
  <c r="X29" i="1"/>
  <c r="X40" i="1"/>
  <c r="X52" i="1"/>
  <c r="X35" i="1"/>
  <c r="X34" i="1"/>
  <c r="X33" i="1"/>
  <c r="AB55" i="1"/>
  <c r="X56" i="1"/>
  <c r="X55" i="1"/>
  <c r="X31" i="1"/>
  <c r="X51" i="1"/>
  <c r="X50" i="1"/>
  <c r="X53" i="1"/>
  <c r="X57" i="1"/>
  <c r="X59" i="1"/>
  <c r="X26" i="1"/>
  <c r="X28" i="1"/>
  <c r="X37" i="1"/>
  <c r="X39" i="1"/>
  <c r="X41" i="1"/>
  <c r="X45" i="1"/>
  <c r="X44" i="1"/>
  <c r="X47" i="1"/>
  <c r="AB31" i="1"/>
  <c r="AB37" i="1"/>
  <c r="AB52" i="1"/>
  <c r="AA52" i="1" s="1"/>
  <c r="AB53" i="1"/>
  <c r="AA53" i="1" s="1"/>
  <c r="I18" i="1"/>
  <c r="X18" i="1" s="1"/>
  <c r="Z55" i="1" l="1"/>
  <c r="Y53" i="1"/>
  <c r="Z53" i="1"/>
  <c r="Y52" i="1"/>
  <c r="Z52" i="1"/>
  <c r="Z31" i="1"/>
  <c r="Y32" i="1" s="1"/>
  <c r="Y18" i="1"/>
  <c r="Z18" i="1"/>
  <c r="Y55" i="1" l="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6" i="1"/>
  <c r="T17" i="1"/>
  <c r="Y26" i="1" l="1"/>
  <c r="Y57" i="1"/>
  <c r="Z57" i="1"/>
  <c r="Z26" i="1"/>
  <c r="Z27" i="1" s="1"/>
  <c r="Y50" i="1"/>
  <c r="Z50" i="1"/>
  <c r="Y37" i="1"/>
  <c r="Z37" i="1"/>
  <c r="Y38" i="1" s="1"/>
  <c r="Y34" i="1"/>
  <c r="Z38" i="1" l="1"/>
  <c r="Z39" i="1" s="1"/>
  <c r="Y58" i="1"/>
  <c r="Z58" i="1"/>
  <c r="Y27" i="1"/>
  <c r="Y45" i="1"/>
  <c r="Z45" i="1"/>
  <c r="Y46" i="1" s="1"/>
  <c r="Y39" i="1"/>
  <c r="Y51" i="1"/>
  <c r="Z51" i="1"/>
  <c r="Y33" i="1"/>
  <c r="Z33" i="1"/>
  <c r="Z34" i="1"/>
  <c r="X21" i="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Z12" i="1" l="1"/>
  <c r="X16" i="1" l="1"/>
  <c r="Y16" i="1" l="1"/>
  <c r="Z16" i="1"/>
  <c r="X17" i="1" s="1"/>
  <c r="Y17" i="1" l="1"/>
  <c r="Z17" i="1"/>
  <c r="K42" i="1" l="1"/>
  <c r="L42" i="1" s="1"/>
  <c r="K30" i="1"/>
  <c r="L30"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A12" i="1" l="1"/>
  <c r="AB18" i="1"/>
  <c r="AA18" i="1" l="1"/>
  <c r="J47" i="19" s="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J37" i="19"/>
  <c r="V7" i="19"/>
  <c r="AH37" i="19"/>
  <c r="P27" i="19"/>
  <c r="P17" i="19"/>
  <c r="AB17" i="19"/>
  <c r="J7" i="19"/>
  <c r="AH17" i="19"/>
  <c r="P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38" i="1"/>
  <c r="AA37" i="1"/>
  <c r="AB44" i="1"/>
  <c r="AA44" i="1" s="1"/>
  <c r="AB45"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B50" i="1"/>
  <c r="AA50" i="1" s="1"/>
  <c r="AB51" i="1"/>
  <c r="AA51" i="1" s="1"/>
  <c r="AA55" i="1"/>
  <c r="AB56" i="1"/>
  <c r="AA31" i="1"/>
  <c r="AB32" i="1"/>
  <c r="V37" i="19" l="1"/>
  <c r="AB37" i="19"/>
  <c r="V47" i="19"/>
  <c r="AH47" i="19"/>
  <c r="J17" i="19"/>
  <c r="AB47" i="19"/>
  <c r="AB7" i="19"/>
  <c r="AB27" i="19"/>
  <c r="W27" i="19"/>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K7" i="19" l="1"/>
  <c r="Q7" i="19"/>
  <c r="AI37" i="19"/>
  <c r="AC17" i="19"/>
  <c r="AC27" i="19"/>
  <c r="Q27" i="19"/>
  <c r="AI7" i="19"/>
  <c r="K17" i="19"/>
  <c r="W37" i="19"/>
  <c r="AI27" i="19"/>
  <c r="K27" i="19"/>
  <c r="AC37" i="19"/>
  <c r="W47" i="19"/>
  <c r="AI47" i="19"/>
  <c r="AC7" i="19"/>
  <c r="K47" i="19"/>
  <c r="Q17" i="19"/>
  <c r="K37" i="19"/>
  <c r="AI17" i="19"/>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<sst xmlns="http://schemas.openxmlformats.org/spreadsheetml/2006/main" count="404" uniqueCount="283">
  <si>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</si>
  <si>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</si>
  <si>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</si>
  <si>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</si>
  <si>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</si>
  <si>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</si>
  <si>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</si>
  <si>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</si>
  <si>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</si>
  <si>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</si>
  <si>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</si>
  <si>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</si>
  <si>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</si>
  <si>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</si>
  <si>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</si>
  <si>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</si>
  <si>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</si>
  <si>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</si>
  <si>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</si>
  <si>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</si>
  <si>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</si>
  <si>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</si>
  <si>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</si>
  <si>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</si>
  <si>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</si>
  <si>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</si>
  <si>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</si>
  <si>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</si>
  <si>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</si>
  <si>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</si>
  <si>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</si>
  <si>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</si>
  <si>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</si>
  <si>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</si>
  <si>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</si>
  <si>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</si>
  <si>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</si>
  <si>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</si>
  <si>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</si>
  <si>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</si>
  <si>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</si>
  <si>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</si>
  <si>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</si>
  <si>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</si>
  <si>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</si>
  <si>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</si>
  <si>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</si>
  <si>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</si>
  <si>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</si>
  <si>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</si>
  <si>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</si>
  <si>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</si>
  <si>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</si>
  <si>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</si>
  <si>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</si>
  <si>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</si>
  <si>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</si>
  <si>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</si>
  <si>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</si>
  <si>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</si>
  <si>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</si>
  <si>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</si>
  <si>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</si>
  <si>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</si>
  <si>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</si>
  <si>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</si>
  <si>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</si>
  <si>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</si>
  <si>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</si>
  <si>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</si>
  <si>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</si>
  <si>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</si>
  <si>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</si>
  <si>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</si>
  <si>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</si>
  <si>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</si>
  <si>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</si>
  <si>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</si>
  <si>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 xml:space="preserve">Desarrollo Sostenible </t>
  </si>
  <si>
    <t>ALCANCE:</t>
  </si>
  <si>
    <t>Se inicia con la planeación integral  de proyectos encaminados a proteger el medio  Ambiente  y termina con la ejecución de las actividades según las competencias municipales</t>
  </si>
  <si>
    <t>OBJETIVOS ESTRATÉGICOS</t>
  </si>
  <si>
    <t>OBJETIVO DEL PROCESO</t>
  </si>
  <si>
    <t>PLANEACIÓN INSTITUCIONAL</t>
  </si>
  <si>
    <t>PUNTOS DE RIESGO EN LA CADENA DE VALOR</t>
  </si>
  <si>
    <t>Orientar y liderar la formulación y ejecución de programas y proyectos ambientales de la administración municipal, cuyos resultados estén encaminados a la recuperación, conservación, protección, manejo, uso y aprovechamiento sostenible de los recursos naturales renovables y el territorio y así afrontar los nuevos retos que trae el calentamiento global, disminuir sus efectos y contribuir con el desarrollo sostenible de la ciudad</t>
  </si>
  <si>
    <t xml:space="preserve">Resolución de acuerdo municipal   de   aprobación   del Plan Territorial de Salud; Plan  de  Acción  de  Salud y Ambiente, Plan  Operativo  Anual de Inversión y el Plan de Gestion de Residuos Solidos Municipal </t>
  </si>
  <si>
    <t xml:space="preserve">Planeación, ejecucion y seguimiento de los planes de acción en salud y Ambiente </t>
  </si>
  <si>
    <t>MATRIZ DOFA</t>
  </si>
  <si>
    <t>DEBILIDADES</t>
  </si>
  <si>
    <t>AMENAZAS</t>
  </si>
  <si>
    <t>Demora en la entrega de información a nivel generalLa pérdida de la curva de aprendizaje por la no continuidad, dado que el 95% es personal contratista</t>
  </si>
  <si>
    <t>Sanciones por no cumplimiento de procesos misionales de la secretaria de salud pública</t>
  </si>
  <si>
    <t>Debilidad en el proceso de implementación de la Politica Gestión del Conocimiento</t>
  </si>
  <si>
    <t xml:space="preserve">Aumento de indicadores de vigilancia de salud pública que identifica falencias en el control de enfermedades de interés en salud pública. </t>
  </si>
  <si>
    <t>Existen trámites administrativos gerenciales que limitan una adecuada contratación que impide garantizar cumplimiento de actividades relacionadas con salud pública.</t>
  </si>
  <si>
    <t>Disminución recorte o retiro total de recursos económicos asignados para dar cumplimiento a las actividades de salud pública y ambiente.</t>
  </si>
  <si>
    <t>Insuficiente personal de planta con perfil para garantizar algunos procesos.</t>
  </si>
  <si>
    <t>Procesos disciplinarios por recibo de dadivas por parte de personal que realiza inspección vigilancia y control.</t>
  </si>
  <si>
    <t xml:space="preserve">Talento Humano sin sentido de pertenencia para el desarrollo de algunas actividades.  </t>
  </si>
  <si>
    <t>Incumplimiento con informes normativos de entes de control y/o vigilancia y/o requerimientos varios que pueda desencadenar sanciones de cualquier tipo.</t>
  </si>
  <si>
    <t>Puestos de trabajo insuficientes que faciliten el trabajo y desempeño del recurso humano.</t>
  </si>
  <si>
    <t>FORTALEZAS</t>
  </si>
  <si>
    <t>OPORTUNIDADES</t>
  </si>
  <si>
    <t>Recursos designados para el cumplimiento de actividades relacionadas con salud pública y Ambiente</t>
  </si>
  <si>
    <t xml:space="preserve">Procesos estandarizados para la integración al sistema de gestión integral de calidad. </t>
  </si>
  <si>
    <t xml:space="preserve">Personal capacitado para garantizar algunos procesos con salud pública.y Ambiente </t>
  </si>
  <si>
    <t>Existencia de normatividad que permite el direccionamiento y detalle de las actividades a desarrollar en el proceso.</t>
  </si>
  <si>
    <t>Talento Humano contratista garantiza el cumplimiento de las competencias en Salud Pública y Ambiente.</t>
  </si>
  <si>
    <t>Apoyo de asistencia técnica por entes departamentales y/o otras para disponer de una capacitación continua relacionadas con el tema de salud pública.</t>
  </si>
  <si>
    <t xml:space="preserve"> Matriz Mapa Riesgos de Gestión</t>
  </si>
  <si>
    <t>Código: F-DPM-1210-238,37-013</t>
  </si>
  <si>
    <t>Versión: 3.0</t>
  </si>
  <si>
    <t>Fecha Aprobación: Octubre-19-2021</t>
  </si>
  <si>
    <t xml:space="preserve">Página: 1 de 1 </t>
  </si>
  <si>
    <t>Proceso:</t>
  </si>
  <si>
    <t xml:space="preserve">DESARROLLO SOSTENIBLE </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</si>
  <si>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</si>
  <si>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</si>
  <si>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</si>
  <si>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</si>
  <si>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</si>
  <si>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</si>
  <si>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</si>
  <si>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</si>
  <si>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</si>
  <si>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</si>
  <si>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</si>
  <si>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</si>
  <si>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</si>
  <si>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</si>
  <si>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</si>
  <si>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</si>
  <si>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</si>
  <si>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</si>
  <si>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</si>
  <si>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</si>
  <si>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</si>
  <si>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</si>
  <si>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</si>
  <si>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</si>
  <si>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</si>
  <si>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</si>
  <si>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</si>
  <si>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</si>
  <si>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</si>
  <si>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</si>
  <si>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</si>
  <si>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</si>
  <si>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Posible lesión del patrimonio público e investigaciones y sanciones de entes de control</t>
  </si>
  <si>
    <t xml:space="preserve">Baja ejecución en la inversión del 1% de los ingresos corrientes del municipio, que trata en el artículo 111 de la Ley 99 de 1993, modificado por el art. 210, Ley 1450 de 2011 y al bajo interés por parte de propietarios de predios de importancia estratégica para la protección y conservación de cuencas abastecedoras de agua  a participar en el proceso de negociación con la administración municipal  </t>
  </si>
  <si>
    <t xml:space="preserve">Posibilidad de afectación económica y reputacional por posible lesión del patrimonio público e investigaciones y sanciones de entes de control, debido a la baja ejecución en la inversión del 1% de los ingresos corrientes del municipio, que trata en el artículo 111 de la Ley 99 de 1993, modificado por el art. 210, Ley 1450 de 2011 y al bajo interés por parte de propietarios de predios de importancia estratégica para la protección y conservación de cuencas abastecedoras de agua a participar en el proceso de negociación con la administración municipal . </t>
  </si>
  <si>
    <t>Ejecucion y Administracion de procesos</t>
  </si>
  <si>
    <t xml:space="preserve">     Mayor a 500 SMLMV </t>
  </si>
  <si>
    <t>El Subsecretario de Medio Ambiente y el equipo del programa Gobernanza del agua, verifican el avance en el cumplimiento del plan de acción programado para la protección y conservación de cuencas abastecedoras de agua conforme a la normatividad legal vigente.</t>
  </si>
  <si>
    <t>Detectivo</t>
  </si>
  <si>
    <t>Manual</t>
  </si>
  <si>
    <t>Documentado</t>
  </si>
  <si>
    <t>Continua</t>
  </si>
  <si>
    <t>Con Registro</t>
  </si>
  <si>
    <t>Reducir (mitigar)</t>
  </si>
  <si>
    <t xml:space="preserve">Elaborar un plan de acción para la protección y coservación de las cuencas abastecedoras de agua </t>
  </si>
  <si>
    <t xml:space="preserve">Subsecretaria Medio Ambiente </t>
  </si>
  <si>
    <t>Realizar cinco reuniones con el equipo de trabajo, con el fin de verificar el avance en el cumplimiento del plan de acción.</t>
  </si>
  <si>
    <t>Sanciones de entes de control y pérdida de credibilidad institucional</t>
  </si>
  <si>
    <t>Omisión en la transferencia de recursos propios a la Secretaría ordenadora para la construcción del centro de bienestar animal</t>
  </si>
  <si>
    <t xml:space="preserve">Posibilidad de afectación económica y reputacional por sanción de los entes de control y pérdida de credibilidad institucional debido a la omisión en la transferencia de recursos propios a la Secretaría ordenadora para la construcción del centro de bienestar animal </t>
  </si>
  <si>
    <t xml:space="preserve">     Entre 100 y 500 SMLMV </t>
  </si>
  <si>
    <t>El Subsecretario de Medio Ambiente y el equipo de apoyo verifica la transferencia de los recursos necesarios en la construcción de la  Unidad de Bienestar Animal (UBA) en sus diferentes fases, a través de las diferentes gestiones adelantadas al equipo de Gobierno.</t>
  </si>
  <si>
    <t>Preventivo</t>
  </si>
  <si>
    <t xml:space="preserve">Realizar dos reuniones con el equipo de gobierno, Secretaría de Hacienda,  la Secretaría de infraestructura para  garantizar la transferencia de recursos  requeridos para la construcción de la Unidad de Bienestar Animal (UBA) en sus diferentes fases. </t>
  </si>
  <si>
    <t xml:space="preserve">Subsecretaria Medio Ambiente  </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</si>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</sst>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sz val="11"/>
      <color rgb="FFFF0000"/>
      <name val="Arial Narrow"/>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s>
  <borders count="11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right style="thin">
        <color indexed="64"/>
      </right>
      <top style="medium">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indexed="64"/>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9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62" fillId="0" borderId="0" xfId="0" applyFont="1" applyAlignment="1">
      <alignment horizontal="center" vertical="center"/>
    </xf>
    <xf numFmtId="0" fontId="65" fillId="0" borderId="0" xfId="0" applyFont="1" applyAlignment="1">
      <alignment horizontal="center" vertical="center"/>
    </xf>
    <xf numFmtId="164" fontId="1" fillId="0" borderId="2" xfId="1" applyNumberFormat="1" applyFont="1" applyBorder="1" applyAlignment="1">
      <alignment horizontal="center" vertical="center"/>
    </xf>
    <xf numFmtId="0" fontId="1" fillId="0" borderId="2" xfId="0" applyFont="1" applyBorder="1" applyAlignment="1" applyProtection="1">
      <alignment horizontal="center" vertical="center"/>
      <protection hidden="1"/>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8" fillId="17" borderId="113" xfId="0" applyFont="1" applyFill="1" applyBorder="1" applyAlignment="1">
      <alignment horizontal="center" vertical="center" wrapText="1"/>
    </xf>
    <xf numFmtId="0" fontId="59" fillId="21" borderId="116" xfId="0" applyFont="1" applyFill="1" applyBorder="1" applyAlignment="1">
      <alignment horizontal="center" vertical="center" wrapText="1"/>
    </xf>
    <xf numFmtId="0" fontId="59" fillId="21" borderId="117" xfId="0" applyFont="1" applyFill="1" applyBorder="1" applyAlignment="1">
      <alignment horizontal="center" vertical="center" wrapText="1"/>
    </xf>
    <xf numFmtId="0" fontId="59" fillId="21" borderId="118" xfId="0" applyFont="1" applyFill="1" applyBorder="1" applyAlignment="1">
      <alignment horizontal="center" vertical="center" wrapText="1"/>
    </xf>
    <xf numFmtId="0" fontId="58" fillId="17" borderId="13" xfId="0" applyFont="1" applyFill="1" applyBorder="1" applyAlignment="1">
      <alignment horizontal="center" vertical="center" wrapText="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1" xfId="0" applyFont="1" applyBorder="1" applyAlignment="1">
      <alignment horizontal="left"/>
    </xf>
    <xf numFmtId="0" fontId="1" fillId="0" borderId="103" xfId="0" applyFont="1" applyBorder="1" applyAlignment="1">
      <alignment horizontal="left"/>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33" xfId="0" applyFont="1" applyBorder="1" applyAlignment="1">
      <alignment horizontal="left" vertical="center" wrapText="1"/>
    </xf>
    <xf numFmtId="0" fontId="1" fillId="0" borderId="107" xfId="0" applyFont="1" applyBorder="1" applyAlignment="1">
      <alignment horizontal="left"/>
    </xf>
    <xf numFmtId="0" fontId="1" fillId="0" borderId="79" xfId="0" applyFont="1" applyBorder="1" applyAlignment="1">
      <alignment horizontal="left"/>
    </xf>
    <xf numFmtId="0" fontId="1" fillId="0" borderId="108" xfId="0" applyFont="1" applyBorder="1" applyAlignment="1">
      <alignment horizontal="left"/>
    </xf>
    <xf numFmtId="0" fontId="1" fillId="0" borderId="37" xfId="0" applyFont="1" applyBorder="1" applyAlignment="1">
      <alignment horizontal="left" wrapText="1"/>
    </xf>
    <xf numFmtId="0" fontId="1" fillId="0" borderId="38" xfId="0" applyFont="1" applyBorder="1" applyAlignment="1">
      <alignment horizontal="left" wrapText="1"/>
    </xf>
    <xf numFmtId="0" fontId="1" fillId="21" borderId="37" xfId="0" applyFont="1" applyFill="1" applyBorder="1" applyAlignment="1">
      <alignment horizontal="left" wrapText="1"/>
    </xf>
    <xf numFmtId="0" fontId="1" fillId="21" borderId="33" xfId="0" applyFont="1" applyFill="1" applyBorder="1" applyAlignment="1">
      <alignment horizontal="left" wrapText="1"/>
    </xf>
    <xf numFmtId="0" fontId="1" fillId="21" borderId="38" xfId="0" applyFont="1" applyFill="1" applyBorder="1" applyAlignment="1">
      <alignment horizontal="left" wrapText="1"/>
    </xf>
    <xf numFmtId="0" fontId="1" fillId="21" borderId="37" xfId="0" applyFont="1" applyFill="1" applyBorder="1" applyAlignment="1">
      <alignment horizontal="left" vertical="center" wrapText="1"/>
    </xf>
    <xf numFmtId="0" fontId="1" fillId="21" borderId="38" xfId="0" applyFont="1" applyFill="1" applyBorder="1" applyAlignment="1">
      <alignment horizontal="left" vertical="center" wrapText="1"/>
    </xf>
    <xf numFmtId="0" fontId="1" fillId="21" borderId="33" xfId="0" applyFont="1" applyFill="1" applyBorder="1" applyAlignment="1">
      <alignment horizontal="left" vertical="center" wrapText="1"/>
    </xf>
    <xf numFmtId="0" fontId="66" fillId="21" borderId="37" xfId="0" applyFont="1" applyFill="1" applyBorder="1" applyAlignment="1">
      <alignment horizontal="left" vertical="center" wrapText="1"/>
    </xf>
    <xf numFmtId="0" fontId="66" fillId="21" borderId="38" xfId="0" applyFont="1" applyFill="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0"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21" borderId="98" xfId="0" applyFont="1" applyFill="1" applyBorder="1" applyAlignment="1">
      <alignment horizontal="left" vertical="center" wrapText="1"/>
    </xf>
    <xf numFmtId="0" fontId="1" fillId="21" borderId="104" xfId="0" applyFont="1" applyFill="1" applyBorder="1" applyAlignment="1">
      <alignment horizontal="left" vertical="center" wrapText="1"/>
    </xf>
    <xf numFmtId="0" fontId="1" fillId="21" borderId="105" xfId="0" applyFont="1" applyFill="1" applyBorder="1" applyAlignment="1">
      <alignment horizontal="left" vertical="center" wrapText="1"/>
    </xf>
    <xf numFmtId="0" fontId="66" fillId="21" borderId="98" xfId="0" applyFont="1" applyFill="1" applyBorder="1" applyAlignment="1">
      <alignment horizontal="left" wrapText="1"/>
    </xf>
    <xf numFmtId="0" fontId="66" fillId="21" borderId="105" xfId="0" applyFont="1" applyFill="1" applyBorder="1" applyAlignment="1">
      <alignment horizontal="left"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6" fillId="0" borderId="109" xfId="0" applyFont="1" applyBorder="1" applyAlignment="1">
      <alignment horizontal="left" vertical="center"/>
    </xf>
    <xf numFmtId="0" fontId="66" fillId="0" borderId="38" xfId="0" applyFont="1" applyBorder="1" applyAlignment="1">
      <alignment horizontal="left" vertical="center"/>
    </xf>
    <xf numFmtId="0" fontId="66" fillId="0" borderId="107" xfId="0" applyFont="1" applyBorder="1" applyAlignment="1">
      <alignment horizontal="left" vertical="center"/>
    </xf>
    <xf numFmtId="0" fontId="66" fillId="0" borderId="108" xfId="0" applyFont="1" applyBorder="1" applyAlignment="1">
      <alignment horizontal="left" vertical="center"/>
    </xf>
    <xf numFmtId="0" fontId="1" fillId="0" borderId="109" xfId="0" applyFont="1" applyBorder="1" applyAlignment="1">
      <alignment horizontal="left" vertical="center" wrapText="1"/>
    </xf>
    <xf numFmtId="0" fontId="1" fillId="0" borderId="109" xfId="0" applyFont="1" applyBorder="1" applyAlignment="1">
      <alignment horizontal="left" vertical="center"/>
    </xf>
    <xf numFmtId="0" fontId="1" fillId="0" borderId="38" xfId="0" applyFont="1" applyBorder="1" applyAlignment="1">
      <alignment horizontal="left" vertical="center"/>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66" fillId="21" borderId="37" xfId="0" applyFont="1" applyFill="1" applyBorder="1" applyAlignment="1">
      <alignment horizontal="left" wrapText="1"/>
    </xf>
    <xf numFmtId="0" fontId="66" fillId="21" borderId="33" xfId="0" applyFont="1" applyFill="1" applyBorder="1" applyAlignment="1">
      <alignment horizontal="left" wrapText="1"/>
    </xf>
    <xf numFmtId="0" fontId="66" fillId="21" borderId="38" xfId="0" applyFont="1" applyFill="1" applyBorder="1" applyAlignment="1">
      <alignment horizontal="left" wrapText="1"/>
    </xf>
    <xf numFmtId="0" fontId="1" fillId="21" borderId="109" xfId="0" applyFont="1" applyFill="1" applyBorder="1" applyAlignment="1">
      <alignment horizontal="left" vertical="center" wrapText="1"/>
    </xf>
    <xf numFmtId="0" fontId="1" fillId="21" borderId="37" xfId="0" applyFont="1" applyFill="1" applyBorder="1" applyAlignment="1">
      <alignment horizontal="left" vertical="center"/>
    </xf>
    <xf numFmtId="0" fontId="1" fillId="21" borderId="33" xfId="0" applyFont="1" applyFill="1" applyBorder="1" applyAlignment="1">
      <alignment horizontal="left" vertical="center"/>
    </xf>
    <xf numFmtId="0" fontId="1" fillId="21" borderId="38" xfId="0" applyFont="1" applyFill="1" applyBorder="1" applyAlignment="1">
      <alignment horizontal="left" vertical="center"/>
    </xf>
    <xf numFmtId="0" fontId="66" fillId="21" borderId="109" xfId="0" applyFont="1" applyFill="1" applyBorder="1" applyAlignment="1">
      <alignment horizontal="left" vertical="center" wrapText="1"/>
    </xf>
    <xf numFmtId="0" fontId="1" fillId="21" borderId="107" xfId="0" applyFont="1" applyFill="1" applyBorder="1" applyAlignment="1">
      <alignment horizontal="left" vertical="center"/>
    </xf>
    <xf numFmtId="0" fontId="1" fillId="21" borderId="79" xfId="0" applyFont="1" applyFill="1" applyBorder="1" applyAlignment="1">
      <alignment horizontal="left" vertical="center"/>
    </xf>
    <xf numFmtId="0" fontId="1" fillId="21" borderId="108" xfId="0" applyFont="1" applyFill="1" applyBorder="1" applyAlignment="1">
      <alignment horizontal="left" vertical="center"/>
    </xf>
    <xf numFmtId="0" fontId="1" fillId="21" borderId="106" xfId="0" applyFont="1" applyFill="1" applyBorder="1" applyAlignment="1">
      <alignment horizontal="left" vertical="center"/>
    </xf>
    <xf numFmtId="0" fontId="1" fillId="21" borderId="105" xfId="0" applyFont="1" applyFill="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1" borderId="99" xfId="0" applyFont="1" applyFill="1" applyBorder="1" applyAlignment="1">
      <alignment horizontal="left" vertical="center" wrapText="1" indent="1"/>
    </xf>
    <xf numFmtId="0" fontId="45" fillId="21" borderId="49" xfId="0" applyFont="1" applyFill="1" applyBorder="1" applyAlignment="1">
      <alignment horizontal="left" vertical="center" wrapText="1" indent="1"/>
    </xf>
    <xf numFmtId="0" fontId="45" fillId="21"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12" xfId="0" applyFont="1" applyFill="1" applyBorder="1" applyAlignment="1">
      <alignment horizontal="center" vertical="center" wrapText="1"/>
    </xf>
    <xf numFmtId="0" fontId="58" fillId="17" borderId="113" xfId="0" applyFont="1" applyFill="1" applyBorder="1" applyAlignment="1">
      <alignment horizontal="center" vertical="center" wrapText="1"/>
    </xf>
    <xf numFmtId="0" fontId="59" fillId="0" borderId="114" xfId="0" applyFont="1" applyBorder="1" applyAlignment="1">
      <alignment horizontal="left" vertical="center" wrapText="1"/>
    </xf>
    <xf numFmtId="0" fontId="59" fillId="0" borderId="115"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68" fillId="0" borderId="4" xfId="0" applyFont="1" applyBorder="1" applyAlignment="1">
      <alignment horizontal="center" vertical="top"/>
    </xf>
    <xf numFmtId="0" fontId="68" fillId="0" borderId="8" xfId="0" applyFont="1" applyBorder="1" applyAlignment="1">
      <alignment horizontal="center" vertical="top"/>
    </xf>
    <xf numFmtId="0" fontId="68" fillId="0" borderId="5" xfId="0" applyFont="1" applyBorder="1" applyAlignment="1">
      <alignment horizontal="center" vertical="top"/>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2"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21" borderId="6" xfId="0" applyFont="1" applyFill="1" applyBorder="1" applyAlignment="1" applyProtection="1">
      <alignment horizontal="left" vertical="center"/>
      <protection locked="0"/>
    </xf>
    <xf numFmtId="0" fontId="27" fillId="21" borderId="10" xfId="0" applyFont="1" applyFill="1" applyBorder="1" applyAlignment="1" applyProtection="1">
      <alignment horizontal="left" vertical="center"/>
      <protection locked="0"/>
    </xf>
    <xf numFmtId="0" fontId="27" fillId="21"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36" fillId="3" borderId="6" xfId="0" applyFont="1" applyFill="1" applyBorder="1" applyAlignment="1" applyProtection="1">
      <alignment horizontal="left" vertical="center" wrapText="1"/>
      <protection locked="0"/>
    </xf>
    <xf numFmtId="0" fontId="36" fillId="3" borderId="10"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58" fillId="0" borderId="4" xfId="0" applyFont="1" applyBorder="1" applyAlignment="1" applyProtection="1">
      <alignment horizontal="center" vertical="center" textRotation="90" wrapText="1"/>
      <protection hidden="1"/>
    </xf>
    <xf numFmtId="0" fontId="58" fillId="0" borderId="5"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9" fontId="36" fillId="0" borderId="5" xfId="0" applyNumberFormat="1" applyFont="1" applyBorder="1" applyAlignment="1" applyProtection="1">
      <alignment horizontal="center" vertical="center"/>
      <protection hidden="1"/>
    </xf>
    <xf numFmtId="0" fontId="58" fillId="0" borderId="4" xfId="0" applyFont="1" applyBorder="1" applyAlignment="1" applyProtection="1">
      <alignment horizontal="center" vertical="center" textRotation="90"/>
      <protection hidden="1"/>
    </xf>
    <xf numFmtId="0" fontId="58" fillId="0" borderId="5" xfId="0" applyFont="1" applyBorder="1" applyAlignment="1" applyProtection="1">
      <alignment horizontal="center" vertical="center" textRotation="90"/>
      <protection hidden="1"/>
    </xf>
    <xf numFmtId="0" fontId="36" fillId="0" borderId="4" xfId="0" applyFont="1" applyBorder="1" applyAlignment="1" applyProtection="1">
      <alignment horizontal="center" vertical="center" textRotation="90"/>
      <protection locked="0"/>
    </xf>
    <xf numFmtId="0" fontId="36" fillId="0" borderId="5" xfId="0" applyFont="1" applyBorder="1" applyAlignment="1" applyProtection="1">
      <alignment horizontal="center" vertical="center" textRotation="90"/>
      <protection locked="0"/>
    </xf>
    <xf numFmtId="0" fontId="1" fillId="0" borderId="4"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93">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906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43" zoomScale="120" zoomScaleNormal="120" workbookViewId="0">
      <selection activeCell="E46" sqref="E46:F46"/>
    </sheetView>
  </sheetViews>
  <sheetFormatPr defaultColWidth="11.42578125" defaultRowHeight="15"/>
  <cols>
    <col min="1" max="1" width="2.7109375" style="81" customWidth="1" collapsed="1"/>
    <col min="2" max="3" width="24.7109375" style="81" customWidth="1" collapsed="1"/>
    <col min="4" max="4" width="16" style="81" customWidth="1" collapsed="1"/>
    <col min="5" max="5" width="24.7109375" style="81" customWidth="1" collapsed="1"/>
    <col min="6" max="6" width="27.7109375" style="81" customWidth="1" collapsed="1"/>
    <col min="7" max="8" width="24.7109375" style="81" customWidth="1" collapsed="1"/>
    <col min="9" max="16384" width="11.42578125" style="81" collapsed="1"/>
  </cols>
  <sheetData>
    <row r="1" spans="1:8" ht="15.75" thickBot="1"/>
    <row r="2" spans="1:8" ht="18">
      <c r="B2" s="219" t="s">
        <v>0</v>
      </c>
      <c r="C2" s="220"/>
      <c r="D2" s="220"/>
      <c r="E2" s="220"/>
      <c r="F2" s="220"/>
      <c r="G2" s="220"/>
      <c r="H2" s="221"/>
    </row>
    <row r="3" spans="1:8">
      <c r="B3" s="117"/>
      <c r="C3" s="118"/>
      <c r="D3" s="118"/>
      <c r="E3" s="118"/>
      <c r="F3" s="118"/>
      <c r="G3" s="118"/>
      <c r="H3" s="119"/>
    </row>
    <row r="4" spans="1:8" ht="63" customHeight="1">
      <c r="B4" s="222" t="s">
        <v>1</v>
      </c>
      <c r="C4" s="223"/>
      <c r="D4" s="223"/>
      <c r="E4" s="223"/>
      <c r="F4" s="223"/>
      <c r="G4" s="223"/>
      <c r="H4" s="224"/>
    </row>
    <row r="5" spans="1:8" ht="63" customHeight="1">
      <c r="B5" s="225"/>
      <c r="C5" s="226"/>
      <c r="D5" s="226"/>
      <c r="E5" s="226"/>
      <c r="F5" s="226"/>
      <c r="G5" s="226"/>
      <c r="H5" s="227"/>
    </row>
    <row r="6" spans="1:8" ht="16.5">
      <c r="A6" s="120"/>
      <c r="B6" s="228" t="s">
        <v>2</v>
      </c>
      <c r="C6" s="229"/>
      <c r="D6" s="229"/>
      <c r="E6" s="229"/>
      <c r="F6" s="229"/>
      <c r="G6" s="229"/>
      <c r="H6" s="230"/>
    </row>
    <row r="7" spans="1:8" ht="95.25" customHeight="1">
      <c r="A7" s="120"/>
      <c r="B7" s="231" t="s">
        <v>3</v>
      </c>
      <c r="C7" s="231"/>
      <c r="D7" s="231"/>
      <c r="E7" s="231"/>
      <c r="F7" s="231"/>
      <c r="G7" s="231"/>
      <c r="H7" s="232"/>
    </row>
    <row r="8" spans="1:8" ht="16.5">
      <c r="A8" s="120"/>
      <c r="B8" s="121"/>
      <c r="C8" s="122"/>
      <c r="D8" s="122"/>
      <c r="E8" s="122"/>
      <c r="F8" s="122"/>
      <c r="G8" s="122"/>
      <c r="H8" s="123"/>
    </row>
    <row r="9" spans="1:8" ht="16.5" customHeight="1">
      <c r="A9" s="120"/>
      <c r="B9" s="233" t="s">
        <v>4</v>
      </c>
      <c r="C9" s="233"/>
      <c r="D9" s="233"/>
      <c r="E9" s="233"/>
      <c r="F9" s="233"/>
      <c r="G9" s="233"/>
      <c r="H9" s="234"/>
    </row>
    <row r="10" spans="1:8" ht="16.5" customHeight="1">
      <c r="A10" s="120"/>
      <c r="B10" s="233"/>
      <c r="C10" s="233"/>
      <c r="D10" s="233"/>
      <c r="E10" s="233"/>
      <c r="F10" s="233"/>
      <c r="G10" s="233"/>
      <c r="H10" s="234"/>
    </row>
    <row r="11" spans="1:8" ht="11.65" customHeight="1">
      <c r="A11" s="120"/>
      <c r="B11" s="233"/>
      <c r="C11" s="233"/>
      <c r="D11" s="233"/>
      <c r="E11" s="233"/>
      <c r="F11" s="233"/>
      <c r="G11" s="233"/>
      <c r="H11" s="234"/>
    </row>
    <row r="12" spans="1:8" ht="11.65" customHeight="1" thickBot="1">
      <c r="A12" s="120"/>
      <c r="B12" s="124"/>
      <c r="C12" s="124"/>
      <c r="D12" s="124"/>
      <c r="E12" s="124"/>
      <c r="F12" s="124"/>
      <c r="G12" s="124"/>
      <c r="H12" s="125"/>
    </row>
    <row r="13" spans="1:8" ht="15.4" customHeight="1" thickTop="1">
      <c r="A13" s="120"/>
      <c r="B13" s="124"/>
      <c r="C13" s="218" t="s">
        <v>5</v>
      </c>
      <c r="D13" s="211"/>
      <c r="E13" s="212" t="s">
        <v>6</v>
      </c>
      <c r="F13" s="213"/>
      <c r="G13" s="124"/>
      <c r="H13" s="125"/>
    </row>
    <row r="14" spans="1:8" ht="11.65" customHeight="1">
      <c r="A14" s="120"/>
      <c r="B14" s="124"/>
      <c r="C14" s="199" t="s">
        <v>7</v>
      </c>
      <c r="D14" s="200"/>
      <c r="E14" s="201" t="s">
        <v>8</v>
      </c>
      <c r="F14" s="196"/>
      <c r="G14" s="124"/>
      <c r="H14" s="125"/>
    </row>
    <row r="15" spans="1:8" ht="11.65" customHeight="1">
      <c r="A15" s="120"/>
      <c r="B15" s="124"/>
      <c r="C15" s="199" t="s">
        <v>9</v>
      </c>
      <c r="D15" s="200"/>
      <c r="E15" s="201" t="s">
        <v>10</v>
      </c>
      <c r="F15" s="196"/>
      <c r="G15" s="124"/>
      <c r="H15" s="125"/>
    </row>
    <row r="16" spans="1:8" ht="11.65" customHeight="1">
      <c r="A16" s="120"/>
      <c r="B16" s="124"/>
      <c r="C16" s="199" t="s">
        <v>11</v>
      </c>
      <c r="D16" s="200"/>
      <c r="E16" s="201" t="s">
        <v>12</v>
      </c>
      <c r="F16" s="196"/>
      <c r="G16" s="124"/>
      <c r="H16" s="125"/>
    </row>
    <row r="17" spans="1:8" ht="13.5" customHeight="1">
      <c r="A17" s="120"/>
      <c r="B17" s="124"/>
      <c r="C17" s="199" t="s">
        <v>13</v>
      </c>
      <c r="D17" s="200"/>
      <c r="E17" s="201" t="s">
        <v>14</v>
      </c>
      <c r="F17" s="196"/>
      <c r="G17" s="124"/>
      <c r="H17" s="126"/>
    </row>
    <row r="18" spans="1:8" ht="12.4" customHeight="1">
      <c r="A18" s="120"/>
      <c r="B18" s="124"/>
      <c r="C18" s="199" t="s">
        <v>15</v>
      </c>
      <c r="D18" s="200"/>
      <c r="E18" s="202" t="s">
        <v>16</v>
      </c>
      <c r="F18" s="196"/>
      <c r="G18" s="124"/>
      <c r="H18" s="125"/>
    </row>
    <row r="19" spans="1:8" ht="24" customHeight="1" thickBot="1">
      <c r="A19" s="120"/>
      <c r="B19" s="124"/>
      <c r="C19" s="203" t="s">
        <v>17</v>
      </c>
      <c r="D19" s="204"/>
      <c r="E19" s="205" t="s">
        <v>18</v>
      </c>
      <c r="F19" s="206"/>
      <c r="G19" s="124"/>
      <c r="H19" s="125"/>
    </row>
    <row r="20" spans="1:8" ht="11.65" customHeight="1" thickTop="1">
      <c r="A20" s="120"/>
      <c r="B20" s="124"/>
      <c r="C20" s="127"/>
      <c r="D20" s="127"/>
      <c r="E20" s="127"/>
      <c r="F20" s="127"/>
      <c r="G20" s="124"/>
      <c r="H20" s="125"/>
    </row>
    <row r="21" spans="1:8" ht="27.4" customHeight="1" thickBot="1">
      <c r="A21" s="120"/>
      <c r="B21" s="207" t="s">
        <v>19</v>
      </c>
      <c r="C21" s="208"/>
      <c r="D21" s="208"/>
      <c r="E21" s="208"/>
      <c r="F21" s="208"/>
      <c r="G21" s="208"/>
      <c r="H21" s="209"/>
    </row>
    <row r="22" spans="1:8" ht="15.75" thickTop="1">
      <c r="A22" s="120"/>
      <c r="B22" s="128"/>
      <c r="C22" s="210" t="s">
        <v>5</v>
      </c>
      <c r="D22" s="211"/>
      <c r="E22" s="212" t="s">
        <v>6</v>
      </c>
      <c r="F22" s="213"/>
      <c r="G22" s="127"/>
      <c r="H22" s="129"/>
    </row>
    <row r="23" spans="1:8" ht="13.5" customHeight="1">
      <c r="A23" s="120"/>
      <c r="B23" s="130"/>
      <c r="C23" s="214" t="s">
        <v>7</v>
      </c>
      <c r="D23" s="215"/>
      <c r="E23" s="216" t="s">
        <v>8</v>
      </c>
      <c r="F23" s="217"/>
      <c r="G23" s="131"/>
      <c r="H23" s="132"/>
    </row>
    <row r="24" spans="1:8" ht="13.5" customHeight="1">
      <c r="A24" s="120"/>
      <c r="B24" s="130"/>
      <c r="C24" s="193" t="s">
        <v>20</v>
      </c>
      <c r="D24" s="194"/>
      <c r="E24" s="195" t="s">
        <v>14</v>
      </c>
      <c r="F24" s="196"/>
      <c r="G24" s="131"/>
      <c r="H24" s="132"/>
    </row>
    <row r="25" spans="1:8" ht="13.5" customHeight="1">
      <c r="A25" s="120"/>
      <c r="B25" s="130"/>
      <c r="C25" s="193" t="s">
        <v>9</v>
      </c>
      <c r="D25" s="194"/>
      <c r="E25" s="195" t="s">
        <v>10</v>
      </c>
      <c r="F25" s="196"/>
      <c r="G25" s="131"/>
      <c r="H25" s="132"/>
    </row>
    <row r="26" spans="1:8" ht="22.9" customHeight="1">
      <c r="A26" s="120"/>
      <c r="B26" s="130"/>
      <c r="C26" s="193" t="s">
        <v>21</v>
      </c>
      <c r="D26" s="194"/>
      <c r="E26" s="197" t="s">
        <v>22</v>
      </c>
      <c r="F26" s="198"/>
      <c r="G26" s="131"/>
      <c r="H26" s="132"/>
    </row>
    <row r="27" spans="1:8" ht="69.75" customHeight="1">
      <c r="A27" s="120"/>
      <c r="B27" s="130"/>
      <c r="C27" s="184" t="s">
        <v>23</v>
      </c>
      <c r="D27" s="192"/>
      <c r="E27" s="185" t="s">
        <v>24</v>
      </c>
      <c r="F27" s="186"/>
      <c r="G27" s="131"/>
      <c r="H27" s="133"/>
    </row>
    <row r="28" spans="1:8" ht="34.5" customHeight="1">
      <c r="B28" s="134"/>
      <c r="C28" s="191" t="s">
        <v>25</v>
      </c>
      <c r="D28" s="192"/>
      <c r="E28" s="185" t="s">
        <v>26</v>
      </c>
      <c r="F28" s="186"/>
      <c r="G28" s="131"/>
      <c r="H28" s="133"/>
    </row>
    <row r="29" spans="1:8" ht="27.75" customHeight="1">
      <c r="B29" s="134"/>
      <c r="C29" s="191" t="s">
        <v>27</v>
      </c>
      <c r="D29" s="192"/>
      <c r="E29" s="185" t="s">
        <v>28</v>
      </c>
      <c r="F29" s="186"/>
      <c r="G29" s="131"/>
      <c r="H29" s="133"/>
    </row>
    <row r="30" spans="1:8" ht="28.5" customHeight="1">
      <c r="B30" s="134"/>
      <c r="C30" s="191" t="s">
        <v>29</v>
      </c>
      <c r="D30" s="192"/>
      <c r="E30" s="185" t="s">
        <v>30</v>
      </c>
      <c r="F30" s="186"/>
      <c r="G30" s="131"/>
      <c r="H30" s="133"/>
    </row>
    <row r="31" spans="1:8" ht="72.75" customHeight="1">
      <c r="B31" s="134"/>
      <c r="C31" s="191" t="s">
        <v>31</v>
      </c>
      <c r="D31" s="192"/>
      <c r="E31" s="185" t="s">
        <v>32</v>
      </c>
      <c r="F31" s="186"/>
      <c r="G31" s="131"/>
      <c r="H31" s="133"/>
    </row>
    <row r="32" spans="1:8" ht="64.5" customHeight="1">
      <c r="B32" s="134"/>
      <c r="C32" s="191" t="s">
        <v>33</v>
      </c>
      <c r="D32" s="192"/>
      <c r="E32" s="185" t="s">
        <v>34</v>
      </c>
      <c r="F32" s="186"/>
      <c r="G32" s="131"/>
      <c r="H32" s="133"/>
    </row>
    <row r="33" spans="2:8" ht="71.25" customHeight="1">
      <c r="B33" s="134"/>
      <c r="C33" s="183" t="s">
        <v>35</v>
      </c>
      <c r="D33" s="184"/>
      <c r="E33" s="185" t="s">
        <v>36</v>
      </c>
      <c r="F33" s="186"/>
      <c r="G33" s="131"/>
      <c r="H33" s="133"/>
    </row>
    <row r="34" spans="2:8" ht="55.5" customHeight="1">
      <c r="B34" s="134"/>
      <c r="C34" s="183" t="s">
        <v>37</v>
      </c>
      <c r="D34" s="184"/>
      <c r="E34" s="185" t="s">
        <v>38</v>
      </c>
      <c r="F34" s="186"/>
      <c r="G34" s="131"/>
      <c r="H34" s="133"/>
    </row>
    <row r="35" spans="2:8" ht="42" customHeight="1">
      <c r="B35" s="134"/>
      <c r="C35" s="183" t="s">
        <v>39</v>
      </c>
      <c r="D35" s="184"/>
      <c r="E35" s="185" t="s">
        <v>40</v>
      </c>
      <c r="F35" s="186"/>
      <c r="G35" s="131"/>
      <c r="H35" s="133"/>
    </row>
    <row r="36" spans="2:8" ht="59.25" customHeight="1">
      <c r="B36" s="134"/>
      <c r="C36" s="183" t="s">
        <v>41</v>
      </c>
      <c r="D36" s="184"/>
      <c r="E36" s="185" t="s">
        <v>42</v>
      </c>
      <c r="F36" s="186"/>
      <c r="G36" s="131"/>
      <c r="H36" s="133"/>
    </row>
    <row r="37" spans="2:8" ht="23.25" customHeight="1">
      <c r="B37" s="134"/>
      <c r="C37" s="183" t="s">
        <v>43</v>
      </c>
      <c r="D37" s="184"/>
      <c r="E37" s="185" t="s">
        <v>44</v>
      </c>
      <c r="F37" s="186"/>
      <c r="G37" s="131"/>
      <c r="H37" s="133"/>
    </row>
    <row r="38" spans="2:8" ht="30.75" customHeight="1">
      <c r="B38" s="134"/>
      <c r="C38" s="183" t="s">
        <v>45</v>
      </c>
      <c r="D38" s="184"/>
      <c r="E38" s="185" t="s">
        <v>46</v>
      </c>
      <c r="F38" s="186"/>
      <c r="G38" s="131"/>
      <c r="H38" s="133"/>
    </row>
    <row r="39" spans="2:8" ht="35.25" customHeight="1">
      <c r="B39" s="134"/>
      <c r="C39" s="183" t="s">
        <v>45</v>
      </c>
      <c r="D39" s="184"/>
      <c r="E39" s="185" t="s">
        <v>46</v>
      </c>
      <c r="F39" s="186"/>
      <c r="G39" s="131"/>
      <c r="H39" s="133"/>
    </row>
    <row r="40" spans="2:8" ht="33" customHeight="1">
      <c r="B40" s="134"/>
      <c r="C40" s="183" t="s">
        <v>47</v>
      </c>
      <c r="D40" s="184"/>
      <c r="E40" s="185" t="s">
        <v>48</v>
      </c>
      <c r="F40" s="186"/>
      <c r="G40" s="131"/>
      <c r="H40" s="133"/>
    </row>
    <row r="41" spans="2:8" ht="30" customHeight="1">
      <c r="B41" s="134"/>
      <c r="C41" s="183" t="s">
        <v>49</v>
      </c>
      <c r="D41" s="184"/>
      <c r="E41" s="185" t="s">
        <v>50</v>
      </c>
      <c r="F41" s="186"/>
      <c r="G41" s="131"/>
      <c r="H41" s="133"/>
    </row>
    <row r="42" spans="2:8" ht="35.25" customHeight="1">
      <c r="B42" s="134"/>
      <c r="C42" s="183" t="s">
        <v>51</v>
      </c>
      <c r="D42" s="184"/>
      <c r="E42" s="185" t="s">
        <v>52</v>
      </c>
      <c r="F42" s="186"/>
      <c r="G42" s="131"/>
      <c r="H42" s="133"/>
    </row>
    <row r="43" spans="2:8" ht="31.5" customHeight="1">
      <c r="B43" s="134"/>
      <c r="C43" s="183" t="s">
        <v>53</v>
      </c>
      <c r="D43" s="184"/>
      <c r="E43" s="185" t="s">
        <v>54</v>
      </c>
      <c r="F43" s="186"/>
      <c r="G43" s="131"/>
      <c r="H43" s="133"/>
    </row>
    <row r="44" spans="2:8" ht="35.25" customHeight="1">
      <c r="B44" s="134"/>
      <c r="C44" s="183" t="s">
        <v>55</v>
      </c>
      <c r="D44" s="184"/>
      <c r="E44" s="185" t="s">
        <v>56</v>
      </c>
      <c r="F44" s="186"/>
      <c r="G44" s="131"/>
      <c r="H44" s="133"/>
    </row>
    <row r="45" spans="2:8" ht="59.25" customHeight="1">
      <c r="B45" s="134"/>
      <c r="C45" s="183" t="s">
        <v>57</v>
      </c>
      <c r="D45" s="184"/>
      <c r="E45" s="185" t="s">
        <v>58</v>
      </c>
      <c r="F45" s="186"/>
      <c r="G45" s="131"/>
      <c r="H45" s="133"/>
    </row>
    <row r="46" spans="2:8" ht="59.25" customHeight="1">
      <c r="B46" s="134"/>
      <c r="C46" s="183" t="s">
        <v>59</v>
      </c>
      <c r="D46" s="184"/>
      <c r="E46" s="185" t="s">
        <v>60</v>
      </c>
      <c r="F46" s="186"/>
      <c r="G46" s="131"/>
      <c r="H46" s="133"/>
    </row>
    <row r="47" spans="2:8" ht="82.5" customHeight="1">
      <c r="B47" s="134"/>
      <c r="C47" s="183" t="s">
        <v>61</v>
      </c>
      <c r="D47" s="184"/>
      <c r="E47" s="185" t="s">
        <v>62</v>
      </c>
      <c r="F47" s="186"/>
      <c r="G47" s="131"/>
      <c r="H47" s="133"/>
    </row>
    <row r="48" spans="2:8" ht="46.5" customHeight="1" thickBot="1">
      <c r="B48" s="134"/>
      <c r="C48" s="187"/>
      <c r="D48" s="188"/>
      <c r="E48" s="189"/>
      <c r="F48" s="190"/>
      <c r="G48" s="131"/>
      <c r="H48" s="133"/>
    </row>
    <row r="49" spans="2:8" ht="6.75" customHeight="1" thickTop="1">
      <c r="B49" s="134"/>
      <c r="C49" s="135"/>
      <c r="D49" s="135"/>
      <c r="E49" s="136"/>
      <c r="F49" s="136"/>
      <c r="G49" s="131"/>
      <c r="H49" s="133"/>
    </row>
    <row r="50" spans="2:8">
      <c r="B50" s="134"/>
      <c r="C50" s="137"/>
      <c r="D50" s="137"/>
      <c r="E50" s="137"/>
      <c r="F50" s="137"/>
      <c r="G50" s="131"/>
      <c r="H50" s="133"/>
    </row>
    <row r="51" spans="2:8" ht="21" customHeight="1">
      <c r="B51" s="138" t="s">
        <v>63</v>
      </c>
      <c r="C51" s="137"/>
      <c r="D51" s="137"/>
      <c r="E51" s="137"/>
      <c r="F51" s="137"/>
      <c r="G51" s="137"/>
      <c r="H51" s="139"/>
    </row>
    <row r="52" spans="2:8" ht="20.25" customHeight="1">
      <c r="B52" s="138" t="s">
        <v>64</v>
      </c>
      <c r="C52" s="137"/>
      <c r="D52" s="137"/>
      <c r="E52" s="137"/>
      <c r="F52" s="137"/>
      <c r="G52" s="137"/>
      <c r="H52" s="139"/>
    </row>
    <row r="53" spans="2:8" ht="20.25" customHeight="1">
      <c r="B53" s="138" t="s">
        <v>65</v>
      </c>
      <c r="C53" s="137"/>
      <c r="D53" s="137"/>
      <c r="E53" s="137"/>
      <c r="F53" s="137"/>
      <c r="G53" s="137"/>
      <c r="H53" s="139"/>
    </row>
    <row r="54" spans="2:8" ht="20.25" customHeight="1">
      <c r="B54" s="138" t="s">
        <v>66</v>
      </c>
      <c r="C54" s="137"/>
      <c r="D54" s="137"/>
      <c r="E54" s="137"/>
      <c r="F54" s="137"/>
      <c r="G54" s="137"/>
      <c r="H54" s="139"/>
    </row>
    <row r="55" spans="2:8" ht="14.65" customHeight="1">
      <c r="B55" s="138" t="s">
        <v>67</v>
      </c>
      <c r="C55" s="137"/>
      <c r="D55" s="137"/>
      <c r="E55" s="137"/>
      <c r="F55" s="137"/>
      <c r="G55" s="137"/>
      <c r="H55" s="139"/>
    </row>
    <row r="56" spans="2:8" ht="15.75" thickBot="1">
      <c r="B56" s="140"/>
      <c r="C56" s="141"/>
      <c r="D56" s="141"/>
      <c r="E56" s="141"/>
      <c r="F56" s="141"/>
      <c r="G56" s="141"/>
      <c r="H56" s="142"/>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defaultColWidth="11.42578125" defaultRowHeight="12.75"/>
  <cols>
    <col min="1" max="1" width="32.85546875" style="8" customWidth="1"/>
    <col min="2" max="16384" width="11.42578125" style="8"/>
  </cols>
  <sheetData>
    <row r="3" spans="1:1">
      <c r="A3" s="9" t="s">
        <v>169</v>
      </c>
    </row>
    <row r="4" spans="1:1">
      <c r="A4" s="9" t="s">
        <v>155</v>
      </c>
    </row>
    <row r="5" spans="1:1">
      <c r="A5" s="9" t="s">
        <v>248</v>
      </c>
    </row>
    <row r="6" spans="1:1">
      <c r="A6" s="9" t="s">
        <v>250</v>
      </c>
    </row>
    <row r="7" spans="1:1">
      <c r="A7" s="9" t="s">
        <v>156</v>
      </c>
    </row>
    <row r="8" spans="1:1">
      <c r="A8" s="9" t="s">
        <v>157</v>
      </c>
    </row>
    <row r="9" spans="1:1">
      <c r="A9" s="9" t="s">
        <v>256</v>
      </c>
    </row>
    <row r="10" spans="1:1">
      <c r="A10" s="9" t="s">
        <v>158</v>
      </c>
    </row>
    <row r="11" spans="1:1">
      <c r="A11" s="9" t="s">
        <v>259</v>
      </c>
    </row>
    <row r="12" spans="1:1">
      <c r="A12" s="9" t="s">
        <v>279</v>
      </c>
    </row>
    <row r="13" spans="1:1">
      <c r="A13" s="9" t="s">
        <v>280</v>
      </c>
    </row>
    <row r="14" spans="1:1">
      <c r="A14" s="9" t="s">
        <v>281</v>
      </c>
    </row>
    <row r="16" spans="1:1">
      <c r="A16" s="9" t="s">
        <v>282</v>
      </c>
    </row>
    <row r="17" spans="1:1">
      <c r="A17" s="9" t="s">
        <v>265</v>
      </c>
    </row>
    <row r="18" spans="1:1">
      <c r="A18" s="9" t="s">
        <v>267</v>
      </c>
    </row>
    <row r="20" spans="1:1">
      <c r="A20" s="9" t="s">
        <v>271</v>
      </c>
    </row>
    <row r="21" spans="1:1">
      <c r="A21" s="9" t="s">
        <v>272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topLeftCell="A13" zoomScale="91" zoomScaleNormal="91" workbookViewId="0">
      <selection activeCell="A19" sqref="A19:XFD19"/>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3" t="s">
        <v>68</v>
      </c>
    </row>
    <row r="2" spans="2:52" ht="18" customHeight="1" thickBot="1">
      <c r="B2" s="301"/>
      <c r="C2" s="304" t="s">
        <v>69</v>
      </c>
      <c r="D2" s="305"/>
      <c r="E2" s="305"/>
      <c r="F2" s="144" t="s">
        <v>70</v>
      </c>
      <c r="AZ2" s="143" t="s">
        <v>71</v>
      </c>
    </row>
    <row r="3" spans="2:52" ht="18" customHeight="1" thickBot="1">
      <c r="B3" s="302"/>
      <c r="C3" s="306"/>
      <c r="D3" s="307"/>
      <c r="E3" s="307"/>
      <c r="F3" s="145" t="s">
        <v>72</v>
      </c>
      <c r="AZ3" s="143" t="s">
        <v>73</v>
      </c>
    </row>
    <row r="4" spans="2:52" ht="18" customHeight="1" thickBot="1">
      <c r="B4" s="302"/>
      <c r="C4" s="306"/>
      <c r="D4" s="307"/>
      <c r="E4" s="307"/>
      <c r="F4" s="145" t="s">
        <v>74</v>
      </c>
      <c r="AZ4" s="143" t="s">
        <v>75</v>
      </c>
    </row>
    <row r="5" spans="2:52" ht="18" customHeight="1" thickBot="1">
      <c r="B5" s="303"/>
      <c r="C5" s="308"/>
      <c r="D5" s="309"/>
      <c r="E5" s="309"/>
      <c r="F5" s="145" t="s">
        <v>76</v>
      </c>
      <c r="AZ5" s="146"/>
    </row>
    <row r="6" spans="2:52" ht="18" customHeight="1" thickBot="1">
      <c r="B6" s="147"/>
      <c r="C6" s="148"/>
      <c r="D6" s="148"/>
      <c r="E6" s="148"/>
      <c r="F6" s="149"/>
      <c r="AZ6" s="146"/>
    </row>
    <row r="7" spans="2:52" ht="33.4" customHeight="1">
      <c r="B7" s="150" t="s">
        <v>77</v>
      </c>
      <c r="C7" s="310" t="s">
        <v>78</v>
      </c>
      <c r="D7" s="311"/>
      <c r="E7" s="311"/>
      <c r="F7" s="312"/>
      <c r="AZ7" s="146"/>
    </row>
    <row r="8" spans="2:52" ht="36.75" customHeight="1" thickBot="1">
      <c r="B8" s="151" t="s">
        <v>79</v>
      </c>
      <c r="C8" s="313" t="s">
        <v>80</v>
      </c>
      <c r="D8" s="314"/>
      <c r="E8" s="314"/>
      <c r="F8" s="315"/>
      <c r="AZ8" s="146"/>
    </row>
    <row r="9" spans="2:52" ht="16.5" thickBot="1">
      <c r="B9" s="316"/>
      <c r="C9" s="316"/>
      <c r="D9" s="316"/>
      <c r="E9" s="316"/>
      <c r="F9" s="316"/>
    </row>
    <row r="10" spans="2:52" ht="15.6" customHeight="1">
      <c r="B10" s="317" t="s">
        <v>69</v>
      </c>
      <c r="C10" s="318"/>
      <c r="D10" s="318"/>
      <c r="E10" s="318"/>
      <c r="F10" s="319"/>
    </row>
    <row r="11" spans="2:52" ht="31.5">
      <c r="B11" s="320" t="s">
        <v>81</v>
      </c>
      <c r="C11" s="321"/>
      <c r="D11" s="176" t="s">
        <v>82</v>
      </c>
      <c r="E11" s="176" t="s">
        <v>83</v>
      </c>
      <c r="F11" s="180" t="s">
        <v>84</v>
      </c>
    </row>
    <row r="12" spans="2:52" ht="188.25" customHeight="1">
      <c r="B12" s="322" t="s">
        <v>73</v>
      </c>
      <c r="C12" s="323"/>
      <c r="D12" s="177" t="s">
        <v>85</v>
      </c>
      <c r="E12" s="178" t="s">
        <v>86</v>
      </c>
      <c r="F12" s="179" t="s">
        <v>87</v>
      </c>
    </row>
    <row r="14" spans="2:52" ht="18">
      <c r="B14" s="324" t="s">
        <v>88</v>
      </c>
      <c r="C14" s="324"/>
      <c r="D14" s="324"/>
      <c r="E14" s="324"/>
      <c r="F14" s="324"/>
    </row>
    <row r="15" spans="2:52" ht="15.75">
      <c r="B15" s="152"/>
    </row>
    <row r="16" spans="2:52" ht="15.75" thickBot="1">
      <c r="B16" s="153"/>
    </row>
    <row r="17" spans="2:6" ht="16.5" thickBot="1">
      <c r="B17" s="325" t="s">
        <v>89</v>
      </c>
      <c r="C17" s="326"/>
      <c r="D17" s="327"/>
      <c r="E17" s="325" t="s">
        <v>90</v>
      </c>
      <c r="F17" s="327"/>
    </row>
    <row r="18" spans="2:6" ht="32.25" customHeight="1">
      <c r="B18" s="270" t="s">
        <v>91</v>
      </c>
      <c r="C18" s="271"/>
      <c r="D18" s="272"/>
      <c r="E18" s="299" t="s">
        <v>92</v>
      </c>
      <c r="F18" s="300"/>
    </row>
    <row r="19" spans="2:6" ht="31.5" customHeight="1">
      <c r="B19" s="296" t="s">
        <v>93</v>
      </c>
      <c r="C19" s="297"/>
      <c r="D19" s="298"/>
      <c r="E19" s="295" t="s">
        <v>94</v>
      </c>
      <c r="F19" s="258"/>
    </row>
    <row r="20" spans="2:6" ht="33.75" customHeight="1">
      <c r="B20" s="254" t="s">
        <v>95</v>
      </c>
      <c r="C20" s="256"/>
      <c r="D20" s="255"/>
      <c r="E20" s="295" t="s">
        <v>96</v>
      </c>
      <c r="F20" s="258"/>
    </row>
    <row r="21" spans="2:6" ht="33" customHeight="1">
      <c r="B21" s="254" t="s">
        <v>97</v>
      </c>
      <c r="C21" s="256"/>
      <c r="D21" s="255"/>
      <c r="E21" s="295" t="s">
        <v>98</v>
      </c>
      <c r="F21" s="258"/>
    </row>
    <row r="22" spans="2:6" ht="17.25" customHeight="1">
      <c r="B22" s="288" t="s">
        <v>99</v>
      </c>
      <c r="C22" s="289"/>
      <c r="D22" s="290"/>
      <c r="E22" s="291"/>
      <c r="F22" s="255"/>
    </row>
    <row r="23" spans="2:6" ht="29.25" customHeight="1">
      <c r="B23" s="288" t="s">
        <v>100</v>
      </c>
      <c r="C23" s="289"/>
      <c r="D23" s="290"/>
      <c r="E23" s="291"/>
      <c r="F23" s="255"/>
    </row>
    <row r="24" spans="2:6" ht="15" customHeight="1">
      <c r="B24" s="292" t="s">
        <v>101</v>
      </c>
      <c r="C24" s="293"/>
      <c r="D24" s="294"/>
      <c r="E24" s="295"/>
      <c r="F24" s="258"/>
    </row>
    <row r="25" spans="2:6" ht="15.75" customHeight="1">
      <c r="B25" s="243"/>
      <c r="C25" s="245"/>
      <c r="D25" s="244"/>
      <c r="E25" s="282"/>
      <c r="F25" s="244"/>
    </row>
    <row r="26" spans="2:6" ht="16.5">
      <c r="B26" s="275"/>
      <c r="C26" s="276"/>
      <c r="D26" s="277"/>
      <c r="E26" s="283"/>
      <c r="F26" s="284"/>
    </row>
    <row r="27" spans="2:6" ht="15" customHeight="1">
      <c r="B27" s="285"/>
      <c r="C27" s="286"/>
      <c r="D27" s="287"/>
      <c r="E27" s="278"/>
      <c r="F27" s="279"/>
    </row>
    <row r="28" spans="2:6" ht="15" customHeight="1">
      <c r="B28" s="275"/>
      <c r="C28" s="276"/>
      <c r="D28" s="277"/>
      <c r="E28" s="278"/>
      <c r="F28" s="279"/>
    </row>
    <row r="29" spans="2:6" ht="15" customHeight="1">
      <c r="B29" s="275"/>
      <c r="C29" s="276"/>
      <c r="D29" s="277"/>
      <c r="E29" s="278"/>
      <c r="F29" s="279"/>
    </row>
    <row r="30" spans="2:6" ht="15" customHeight="1">
      <c r="B30" s="275"/>
      <c r="C30" s="276"/>
      <c r="D30" s="277"/>
      <c r="E30" s="280"/>
      <c r="F30" s="281"/>
    </row>
    <row r="31" spans="2:6" ht="15" customHeight="1" thickBot="1">
      <c r="B31" s="261"/>
      <c r="C31" s="262"/>
      <c r="D31" s="263"/>
      <c r="E31" s="264"/>
      <c r="F31" s="265"/>
    </row>
    <row r="32" spans="2:6" ht="15" customHeight="1" thickBot="1">
      <c r="B32" s="266" t="s">
        <v>102</v>
      </c>
      <c r="C32" s="267"/>
      <c r="D32" s="267"/>
      <c r="E32" s="268" t="s">
        <v>103</v>
      </c>
      <c r="F32" s="269"/>
    </row>
    <row r="33" spans="2:6" ht="15.75" customHeight="1">
      <c r="B33" s="270" t="s">
        <v>104</v>
      </c>
      <c r="C33" s="271"/>
      <c r="D33" s="272"/>
      <c r="E33" s="273" t="s">
        <v>105</v>
      </c>
      <c r="F33" s="274"/>
    </row>
    <row r="34" spans="2:6" ht="27.75" customHeight="1">
      <c r="B34" s="251" t="s">
        <v>106</v>
      </c>
      <c r="C34" s="252"/>
      <c r="D34" s="253"/>
      <c r="E34" s="254" t="s">
        <v>107</v>
      </c>
      <c r="F34" s="255"/>
    </row>
    <row r="35" spans="2:6" ht="33.75" customHeight="1">
      <c r="B35" s="254" t="s">
        <v>108</v>
      </c>
      <c r="C35" s="256"/>
      <c r="D35" s="255"/>
      <c r="E35" s="257" t="s">
        <v>109</v>
      </c>
      <c r="F35" s="258"/>
    </row>
    <row r="36" spans="2:6" ht="16.5">
      <c r="B36" s="240"/>
      <c r="C36" s="241"/>
      <c r="D36" s="242"/>
      <c r="E36" s="259"/>
      <c r="F36" s="260"/>
    </row>
    <row r="37" spans="2:6" ht="16.5">
      <c r="B37" s="240"/>
      <c r="C37" s="241"/>
      <c r="D37" s="242"/>
      <c r="E37" s="249"/>
      <c r="F37" s="250"/>
    </row>
    <row r="38" spans="2:6" ht="16.5">
      <c r="B38" s="240"/>
      <c r="C38" s="241"/>
      <c r="D38" s="242"/>
      <c r="E38" s="240"/>
      <c r="F38" s="242"/>
    </row>
    <row r="39" spans="2:6" ht="16.5">
      <c r="B39" s="240"/>
      <c r="C39" s="241"/>
      <c r="D39" s="242"/>
      <c r="E39" s="243"/>
      <c r="F39" s="244"/>
    </row>
    <row r="40" spans="2:6" ht="16.5">
      <c r="B40" s="240"/>
      <c r="C40" s="241"/>
      <c r="D40" s="242"/>
      <c r="E40" s="243"/>
      <c r="F40" s="244"/>
    </row>
    <row r="41" spans="2:6" ht="16.5">
      <c r="B41" s="243"/>
      <c r="C41" s="245"/>
      <c r="D41" s="244"/>
      <c r="E41" s="243"/>
      <c r="F41" s="244"/>
    </row>
    <row r="42" spans="2:6" ht="16.5">
      <c r="B42" s="246"/>
      <c r="C42" s="247"/>
      <c r="D42" s="248"/>
      <c r="E42" s="246"/>
      <c r="F42" s="248"/>
    </row>
    <row r="43" spans="2:6" ht="17.25" thickBot="1">
      <c r="B43" s="235"/>
      <c r="C43" s="236"/>
      <c r="D43" s="237"/>
      <c r="E43" s="238"/>
      <c r="F43" s="239"/>
    </row>
  </sheetData>
  <mergeCells count="63">
    <mergeCell ref="B18:D18"/>
    <mergeCell ref="E18:F18"/>
    <mergeCell ref="B2:B5"/>
    <mergeCell ref="C2:E5"/>
    <mergeCell ref="C7:F7"/>
    <mergeCell ref="C8:F8"/>
    <mergeCell ref="B9:F9"/>
    <mergeCell ref="B10:F10"/>
    <mergeCell ref="B11:C11"/>
    <mergeCell ref="B12:C12"/>
    <mergeCell ref="B14:F14"/>
    <mergeCell ref="B17:D17"/>
    <mergeCell ref="E17:F17"/>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3:D43"/>
    <mergeCell ref="E43:F43"/>
    <mergeCell ref="B40:D40"/>
    <mergeCell ref="E40:F40"/>
    <mergeCell ref="B41:D41"/>
    <mergeCell ref="E41:F41"/>
    <mergeCell ref="B42:D42"/>
    <mergeCell ref="E42:F42"/>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86"/>
  <sheetViews>
    <sheetView tabSelected="1" topLeftCell="L11" zoomScale="90" zoomScaleNormal="90" workbookViewId="0">
      <selection activeCell="P12" sqref="P12:P13"/>
    </sheetView>
  </sheetViews>
  <sheetFormatPr defaultColWidth="11.42578125" defaultRowHeight="16.5"/>
  <cols>
    <col min="1" max="1" width="4" style="2" bestFit="1" customWidth="1"/>
    <col min="2" max="2" width="14.140625" style="2" customWidth="1"/>
    <col min="3" max="3" width="13.140625" style="2" customWidth="1"/>
    <col min="4" max="4" width="16.140625" style="2" customWidth="1"/>
    <col min="5" max="5" width="32.42578125" style="3" customWidth="1"/>
    <col min="6" max="6" width="19" style="2" customWidth="1"/>
    <col min="7" max="7" width="17.85546875" style="3" customWidth="1"/>
    <col min="8" max="8" width="16.5703125" style="3" customWidth="1"/>
    <col min="9" max="9" width="6.28515625" style="3" bestFit="1" customWidth="1"/>
    <col min="10" max="10" width="27.28515625" style="3" bestFit="1" customWidth="1"/>
    <col min="11" max="11" width="16.28515625" style="1" hidden="1" customWidth="1"/>
    <col min="12" max="12" width="17.5703125" style="3" customWidth="1"/>
    <col min="13" max="13" width="6.28515625" style="3" bestFit="1" customWidth="1"/>
    <col min="14" max="14" width="16" style="3" customWidth="1"/>
    <col min="15" max="15" width="5.85546875" style="3" customWidth="1"/>
    <col min="16" max="16" width="43.5703125" style="175"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3" customWidth="1"/>
    <col min="33" max="33" width="16.85546875" style="3" customWidth="1"/>
    <col min="34" max="34" width="16.85546875" style="1" customWidth="1"/>
    <col min="35" max="35" width="14.85546875" style="1" customWidth="1"/>
    <col min="36" max="36" width="18.5703125" style="1" customWidth="1"/>
    <col min="37" max="37" width="21" style="1" customWidth="1"/>
    <col min="38" max="16384" width="11.42578125" style="1"/>
  </cols>
  <sheetData>
    <row r="1" spans="1:69" ht="15" customHeight="1">
      <c r="A1" s="375"/>
      <c r="B1" s="376"/>
      <c r="C1" s="376"/>
      <c r="D1" s="377"/>
      <c r="E1" s="360" t="s">
        <v>110</v>
      </c>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2"/>
      <c r="AJ1" s="181" t="s">
        <v>111</v>
      </c>
      <c r="AK1" s="182"/>
    </row>
    <row r="2" spans="1:69" ht="15" customHeight="1">
      <c r="A2" s="378"/>
      <c r="B2" s="379"/>
      <c r="C2" s="379"/>
      <c r="D2" s="380"/>
      <c r="E2" s="363"/>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5"/>
      <c r="AJ2" s="181" t="s">
        <v>112</v>
      </c>
      <c r="AK2" s="182"/>
    </row>
    <row r="3" spans="1:69" ht="15" customHeight="1">
      <c r="A3" s="378"/>
      <c r="B3" s="379"/>
      <c r="C3" s="379"/>
      <c r="D3" s="380"/>
      <c r="E3" s="363"/>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5"/>
      <c r="AJ3" s="181" t="s">
        <v>113</v>
      </c>
      <c r="AK3" s="182"/>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15" customHeight="1">
      <c r="A4" s="381"/>
      <c r="B4" s="382"/>
      <c r="C4" s="382"/>
      <c r="D4" s="383"/>
      <c r="E4" s="366"/>
      <c r="F4" s="367"/>
      <c r="G4" s="367"/>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8"/>
      <c r="AJ4" s="358" t="s">
        <v>114</v>
      </c>
      <c r="AK4" s="359"/>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16.5" customHeight="1">
      <c r="A5" s="26"/>
      <c r="B5" s="27"/>
      <c r="C5" s="26"/>
      <c r="D5" s="26"/>
      <c r="E5" s="25"/>
      <c r="F5" s="26"/>
      <c r="G5" s="25"/>
      <c r="H5" s="25"/>
      <c r="I5" s="25"/>
      <c r="J5" s="25"/>
      <c r="K5" s="7"/>
      <c r="L5" s="25"/>
      <c r="M5" s="25"/>
      <c r="N5" s="25"/>
      <c r="O5" s="25"/>
      <c r="P5" s="174"/>
      <c r="Q5" s="7"/>
      <c r="R5" s="7"/>
      <c r="S5" s="7"/>
      <c r="T5" s="7"/>
      <c r="U5" s="7"/>
      <c r="V5" s="7"/>
      <c r="W5" s="7"/>
      <c r="X5" s="7"/>
      <c r="Y5" s="7"/>
      <c r="Z5" s="7"/>
      <c r="AA5" s="7"/>
      <c r="AB5" s="7"/>
      <c r="AC5" s="7"/>
      <c r="AD5" s="7"/>
      <c r="AE5" s="7"/>
      <c r="AF5" s="25"/>
      <c r="AG5" s="25"/>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26.25" customHeight="1">
      <c r="A6" s="394" t="s">
        <v>115</v>
      </c>
      <c r="B6" s="395"/>
      <c r="C6" s="384" t="s">
        <v>116</v>
      </c>
      <c r="D6" s="385"/>
      <c r="E6" s="385"/>
      <c r="F6" s="385"/>
      <c r="G6" s="385"/>
      <c r="H6" s="385"/>
      <c r="I6" s="385"/>
      <c r="J6" s="385"/>
      <c r="K6" s="385"/>
      <c r="L6" s="385"/>
      <c r="M6" s="385"/>
      <c r="N6" s="386"/>
      <c r="O6" s="371"/>
      <c r="P6" s="371"/>
      <c r="Q6" s="371"/>
      <c r="R6" s="7"/>
      <c r="S6" s="7"/>
      <c r="T6" s="7"/>
      <c r="U6" s="7"/>
      <c r="V6" s="7"/>
      <c r="W6" s="7"/>
      <c r="X6" s="7"/>
      <c r="Y6" s="7"/>
      <c r="Z6" s="7"/>
      <c r="AA6" s="7"/>
      <c r="AB6" s="7"/>
      <c r="AC6" s="7"/>
      <c r="AD6" s="7"/>
      <c r="AE6" s="7"/>
      <c r="AF6" s="25"/>
      <c r="AG6" s="25"/>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ht="63" customHeight="1">
      <c r="A7" s="394" t="s">
        <v>117</v>
      </c>
      <c r="B7" s="395"/>
      <c r="C7" s="402" t="s">
        <v>85</v>
      </c>
      <c r="D7" s="403"/>
      <c r="E7" s="403"/>
      <c r="F7" s="403"/>
      <c r="G7" s="403"/>
      <c r="H7" s="403"/>
      <c r="I7" s="403"/>
      <c r="J7" s="403"/>
      <c r="K7" s="403"/>
      <c r="L7" s="403"/>
      <c r="M7" s="403"/>
      <c r="N7" s="404"/>
      <c r="O7" s="25"/>
      <c r="P7" s="174"/>
      <c r="Q7" s="7"/>
      <c r="R7" s="7"/>
      <c r="S7" s="7"/>
      <c r="T7" s="7"/>
      <c r="U7" s="7"/>
      <c r="V7" s="7"/>
      <c r="W7" s="7"/>
      <c r="X7" s="7"/>
      <c r="Y7" s="7"/>
      <c r="Z7" s="7"/>
      <c r="AA7" s="7"/>
      <c r="AB7" s="7"/>
      <c r="AC7" s="7"/>
      <c r="AD7" s="7"/>
      <c r="AE7" s="7"/>
      <c r="AF7" s="25"/>
      <c r="AG7" s="25"/>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ht="45" customHeight="1">
      <c r="A8" s="394" t="s">
        <v>118</v>
      </c>
      <c r="B8" s="395"/>
      <c r="C8" s="402" t="s">
        <v>80</v>
      </c>
      <c r="D8" s="403"/>
      <c r="E8" s="403"/>
      <c r="F8" s="403"/>
      <c r="G8" s="403"/>
      <c r="H8" s="403"/>
      <c r="I8" s="403"/>
      <c r="J8" s="403"/>
      <c r="K8" s="403"/>
      <c r="L8" s="403"/>
      <c r="M8" s="403"/>
      <c r="N8" s="404"/>
      <c r="O8" s="25"/>
      <c r="P8" s="174"/>
      <c r="Q8" s="7"/>
      <c r="R8" s="7"/>
      <c r="S8" s="7"/>
      <c r="T8" s="7"/>
      <c r="U8" s="7"/>
      <c r="V8" s="7"/>
      <c r="W8" s="7"/>
      <c r="X8" s="7"/>
      <c r="Y8" s="7"/>
      <c r="Z8" s="7"/>
      <c r="AA8" s="7"/>
      <c r="AB8" s="7"/>
      <c r="AC8" s="7"/>
      <c r="AD8" s="7"/>
      <c r="AE8" s="7"/>
      <c r="AF8" s="25"/>
      <c r="AG8" s="25"/>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c r="A9" s="372" t="s">
        <v>119</v>
      </c>
      <c r="B9" s="373"/>
      <c r="C9" s="373"/>
      <c r="D9" s="373"/>
      <c r="E9" s="373"/>
      <c r="F9" s="373"/>
      <c r="G9" s="374"/>
      <c r="H9" s="372" t="s">
        <v>120</v>
      </c>
      <c r="I9" s="373"/>
      <c r="J9" s="373"/>
      <c r="K9" s="373"/>
      <c r="L9" s="373"/>
      <c r="M9" s="373"/>
      <c r="N9" s="374"/>
      <c r="O9" s="372" t="s">
        <v>121</v>
      </c>
      <c r="P9" s="373"/>
      <c r="Q9" s="373"/>
      <c r="R9" s="373"/>
      <c r="S9" s="373"/>
      <c r="T9" s="373"/>
      <c r="U9" s="373"/>
      <c r="V9" s="373"/>
      <c r="W9" s="374"/>
      <c r="X9" s="372" t="s">
        <v>122</v>
      </c>
      <c r="Y9" s="373"/>
      <c r="Z9" s="373"/>
      <c r="AA9" s="373"/>
      <c r="AB9" s="373"/>
      <c r="AC9" s="373"/>
      <c r="AD9" s="374"/>
      <c r="AE9" s="372" t="s">
        <v>123</v>
      </c>
      <c r="AF9" s="373"/>
      <c r="AG9" s="373"/>
      <c r="AH9" s="373"/>
      <c r="AI9" s="373"/>
      <c r="AJ9" s="373"/>
      <c r="AK9" s="374"/>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ht="16.5" customHeight="1">
      <c r="A10" s="396" t="s">
        <v>124</v>
      </c>
      <c r="B10" s="399" t="s">
        <v>23</v>
      </c>
      <c r="C10" s="370" t="s">
        <v>25</v>
      </c>
      <c r="D10" s="370" t="s">
        <v>27</v>
      </c>
      <c r="E10" s="398" t="s">
        <v>29</v>
      </c>
      <c r="F10" s="369" t="s">
        <v>31</v>
      </c>
      <c r="G10" s="370" t="s">
        <v>125</v>
      </c>
      <c r="H10" s="406" t="s">
        <v>126</v>
      </c>
      <c r="I10" s="407" t="s">
        <v>127</v>
      </c>
      <c r="J10" s="369" t="s">
        <v>128</v>
      </c>
      <c r="K10" s="369" t="s">
        <v>129</v>
      </c>
      <c r="L10" s="409" t="s">
        <v>130</v>
      </c>
      <c r="M10" s="407" t="s">
        <v>127</v>
      </c>
      <c r="N10" s="370" t="s">
        <v>37</v>
      </c>
      <c r="O10" s="400" t="s">
        <v>131</v>
      </c>
      <c r="P10" s="393" t="s">
        <v>39</v>
      </c>
      <c r="Q10" s="369" t="s">
        <v>41</v>
      </c>
      <c r="R10" s="393" t="s">
        <v>132</v>
      </c>
      <c r="S10" s="393"/>
      <c r="T10" s="393"/>
      <c r="U10" s="393"/>
      <c r="V10" s="393"/>
      <c r="W10" s="393"/>
      <c r="X10" s="405" t="s">
        <v>133</v>
      </c>
      <c r="Y10" s="405" t="s">
        <v>134</v>
      </c>
      <c r="Z10" s="405" t="s">
        <v>127</v>
      </c>
      <c r="AA10" s="405" t="s">
        <v>135</v>
      </c>
      <c r="AB10" s="405" t="s">
        <v>127</v>
      </c>
      <c r="AC10" s="405" t="s">
        <v>136</v>
      </c>
      <c r="AD10" s="400" t="s">
        <v>57</v>
      </c>
      <c r="AE10" s="393" t="s">
        <v>123</v>
      </c>
      <c r="AF10" s="393" t="s">
        <v>137</v>
      </c>
      <c r="AG10" s="393" t="s">
        <v>138</v>
      </c>
      <c r="AH10" s="369" t="s">
        <v>139</v>
      </c>
      <c r="AI10" s="393" t="s">
        <v>140</v>
      </c>
      <c r="AJ10" s="393" t="s">
        <v>141</v>
      </c>
      <c r="AK10" s="393" t="s">
        <v>61</v>
      </c>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4" customFormat="1" ht="94.5" customHeight="1">
      <c r="A11" s="397"/>
      <c r="B11" s="399"/>
      <c r="C11" s="393"/>
      <c r="D11" s="393"/>
      <c r="E11" s="399"/>
      <c r="F11" s="370"/>
      <c r="G11" s="393"/>
      <c r="H11" s="370"/>
      <c r="I11" s="408"/>
      <c r="J11" s="370"/>
      <c r="K11" s="370"/>
      <c r="L11" s="408"/>
      <c r="M11" s="408"/>
      <c r="N11" s="393"/>
      <c r="O11" s="401"/>
      <c r="P11" s="393"/>
      <c r="Q11" s="370"/>
      <c r="R11" s="6" t="s">
        <v>142</v>
      </c>
      <c r="S11" s="6" t="s">
        <v>143</v>
      </c>
      <c r="T11" s="6" t="s">
        <v>144</v>
      </c>
      <c r="U11" s="6" t="s">
        <v>145</v>
      </c>
      <c r="V11" s="6" t="s">
        <v>146</v>
      </c>
      <c r="W11" s="6" t="s">
        <v>147</v>
      </c>
      <c r="X11" s="405"/>
      <c r="Y11" s="405"/>
      <c r="Z11" s="405"/>
      <c r="AA11" s="405"/>
      <c r="AB11" s="405"/>
      <c r="AC11" s="405"/>
      <c r="AD11" s="401"/>
      <c r="AE11" s="393"/>
      <c r="AF11" s="393"/>
      <c r="AG11" s="393"/>
      <c r="AH11" s="370"/>
      <c r="AI11" s="393"/>
      <c r="AJ11" s="393"/>
      <c r="AK11" s="393"/>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row>
    <row r="12" spans="1:69" s="3" customFormat="1" ht="100.5" customHeight="1">
      <c r="A12" s="390">
        <v>1</v>
      </c>
      <c r="B12" s="410" t="s">
        <v>148</v>
      </c>
      <c r="C12" s="410" t="s">
        <v>149</v>
      </c>
      <c r="D12" s="346" t="s">
        <v>150</v>
      </c>
      <c r="E12" s="419" t="s">
        <v>151</v>
      </c>
      <c r="F12" s="410" t="s">
        <v>152</v>
      </c>
      <c r="G12" s="413">
        <v>23</v>
      </c>
      <c r="H12" s="416" t="str">
        <f>IF(G12&lt;=0,"",IF(G12&lt;=2,"Muy Baja",IF(G12&lt;=24,"Baja",IF(G12&lt;=500,"Media",IF(G12&lt;=5000,"Alta","Muy Alta")))))</f>
        <v>Baja</v>
      </c>
      <c r="I12" s="425">
        <f>IF(H12="","",IF(H12="Muy Baja",0.2,IF(H12="Baja",0.4,IF(H12="Media",0.6,IF(H12="Alta",0.8,IF(H12="Muy Alta",1,))))))</f>
        <v>0.4</v>
      </c>
      <c r="J12" s="428" t="s">
        <v>153</v>
      </c>
      <c r="K12" s="425" t="str">
        <f>IF(NOT(ISERROR(MATCH(J12,'Tabla Impacto'!$B$221:$B$223,0))),'Tabla Impacto'!$F$223&amp;"Por favor no seleccionar los criterios de impacto(Afectación Económica o presupuestal y Pérdida Reputacional)",J12)</f>
        <v xml:space="preserve">     Mayor a 500 SMLMV </v>
      </c>
      <c r="L12" s="416" t="str">
        <f>IF(OR(K12='Tabla Impacto'!$C$11,K12='Tabla Impacto'!$D$11),"Leve",IF(OR(K12='Tabla Impacto'!$C$12,K12='Tabla Impacto'!$D$12),"Menor",IF(OR(K12='Tabla Impacto'!$C$13,K12='Tabla Impacto'!$D$13),"Moderado",IF(OR(K12='Tabla Impacto'!$C$14,K12='Tabla Impacto'!$D$14),"Mayor",IF(OR(K12='Tabla Impacto'!$C$15,K12='Tabla Impacto'!$D$15),"Catastrófico","")))))</f>
        <v>Catastrófico</v>
      </c>
      <c r="M12" s="425">
        <f>IF(L12="","",IF(L12="Leve",0.2,IF(L12="Menor",0.4,IF(L12="Moderado",0.6,IF(L12="Mayor",0.8,IF(L12="Catastrófico",1,))))))</f>
        <v>1</v>
      </c>
      <c r="N12" s="422"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Extremo</v>
      </c>
      <c r="O12" s="390">
        <v>1</v>
      </c>
      <c r="P12" s="441" t="s">
        <v>154</v>
      </c>
      <c r="Q12" s="439" t="str">
        <f>IF(OR(R12="Preventivo",R12="Detectivo"),"Probabilidad",IF(R12="Correctivo","Impacto",""))</f>
        <v>Probabilidad</v>
      </c>
      <c r="R12" s="437" t="s">
        <v>155</v>
      </c>
      <c r="S12" s="437" t="s">
        <v>156</v>
      </c>
      <c r="T12" s="433" t="str">
        <f>IF(AND(R12="Preventivo",S12="Automático"),"50%",IF(AND(R12="Preventivo",S12="Manual"),"40%",IF(AND(R12="Detectivo",S12="Automático"),"40%",IF(AND(R12="Detectivo",S12="Manual"),"30%",IF(AND(R12="Correctivo",S12="Automático"),"35%",IF(AND(R12="Correctivo",S12="Manual"),"25%",""))))))</f>
        <v>30%</v>
      </c>
      <c r="U12" s="437" t="s">
        <v>157</v>
      </c>
      <c r="V12" s="437" t="s">
        <v>158</v>
      </c>
      <c r="W12" s="437" t="s">
        <v>159</v>
      </c>
      <c r="X12" s="154">
        <f>IFERROR(IF(Q12="Probabilidad",(I12-(+I12*T12)),IF(Q12="Impacto",I12,"")),"")</f>
        <v>0.28000000000000003</v>
      </c>
      <c r="Y12" s="431" t="str">
        <f>IFERROR(IF(X12="","",IF(X12&lt;=0.2,"Muy Baja",IF(X12&lt;=0.4,"Baja",IF(X12&lt;=0.6,"Media",IF(X12&lt;=0.8,"Alta","Muy Alta"))))),"")</f>
        <v>Baja</v>
      </c>
      <c r="Z12" s="433">
        <f>+X12</f>
        <v>0.28000000000000003</v>
      </c>
      <c r="AA12" s="431" t="str">
        <f>IFERROR(IF(AB12="","",IF(AB12&lt;=0.2,"Leve",IF(AB12&lt;=0.4,"Menor",IF(AB12&lt;=0.6,"Moderado",IF(AB12&lt;=0.8,"Mayor","Catastrófico"))))),"")</f>
        <v>Catastrófico</v>
      </c>
      <c r="AB12" s="433">
        <f>IFERROR(IF(Q12="Impacto",(M12-(+M12*T12)),IF(Q12="Probabilidad",M12,"")),"")</f>
        <v>1</v>
      </c>
      <c r="AC12" s="435"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Extremo</v>
      </c>
      <c r="AD12" s="437" t="s">
        <v>160</v>
      </c>
      <c r="AE12" s="168" t="s">
        <v>161</v>
      </c>
      <c r="AF12" s="168" t="s">
        <v>162</v>
      </c>
      <c r="AG12" s="169">
        <v>44407</v>
      </c>
      <c r="AH12" s="169">
        <v>44560</v>
      </c>
      <c r="AI12" s="157"/>
      <c r="AJ12" s="116"/>
      <c r="AK12" s="156"/>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row>
    <row r="13" spans="1:69" ht="100.5" customHeight="1">
      <c r="A13" s="391"/>
      <c r="B13" s="411"/>
      <c r="C13" s="411"/>
      <c r="D13" s="347"/>
      <c r="E13" s="420"/>
      <c r="F13" s="411"/>
      <c r="G13" s="414"/>
      <c r="H13" s="417"/>
      <c r="I13" s="426"/>
      <c r="J13" s="429"/>
      <c r="K13" s="426">
        <f>IF(NOT(ISERROR(MATCH(J13,_xlfn.ANCHORARRAY(E24),0))),I26&amp;"Por favor no seleccionar los criterios de impacto",J13)</f>
        <v>0</v>
      </c>
      <c r="L13" s="417"/>
      <c r="M13" s="426"/>
      <c r="N13" s="423"/>
      <c r="O13" s="392"/>
      <c r="P13" s="442"/>
      <c r="Q13" s="440"/>
      <c r="R13" s="438"/>
      <c r="S13" s="438"/>
      <c r="T13" s="434"/>
      <c r="U13" s="438"/>
      <c r="V13" s="438"/>
      <c r="W13" s="438"/>
      <c r="X13" s="154"/>
      <c r="Y13" s="432"/>
      <c r="Z13" s="434"/>
      <c r="AA13" s="432"/>
      <c r="AB13" s="434"/>
      <c r="AC13" s="436"/>
      <c r="AD13" s="438"/>
      <c r="AE13" s="168" t="s">
        <v>163</v>
      </c>
      <c r="AF13" s="168" t="s">
        <v>162</v>
      </c>
      <c r="AG13" s="169">
        <v>44418</v>
      </c>
      <c r="AH13" s="169">
        <v>44560</v>
      </c>
      <c r="AI13" s="160"/>
      <c r="AJ13" s="112"/>
      <c r="AK13" s="159"/>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ht="45" customHeight="1">
      <c r="A14" s="391"/>
      <c r="B14" s="411"/>
      <c r="C14" s="411"/>
      <c r="D14" s="347"/>
      <c r="E14" s="420"/>
      <c r="F14" s="411"/>
      <c r="G14" s="414"/>
      <c r="H14" s="417"/>
      <c r="I14" s="426"/>
      <c r="J14" s="429"/>
      <c r="K14" s="426">
        <f>IF(NOT(ISERROR(MATCH(J14,_xlfn.ANCHORARRAY(E25),0))),I27&amp;"Por favor no seleccionar los criterios de impacto",J14)</f>
        <v>0</v>
      </c>
      <c r="L14" s="417"/>
      <c r="M14" s="426"/>
      <c r="N14" s="423"/>
      <c r="O14" s="5">
        <v>2</v>
      </c>
      <c r="P14" s="172"/>
      <c r="Q14" s="104"/>
      <c r="R14" s="105"/>
      <c r="S14" s="105"/>
      <c r="T14" s="106"/>
      <c r="U14" s="115"/>
      <c r="V14" s="115"/>
      <c r="W14" s="115"/>
      <c r="X14" s="107"/>
      <c r="Y14" s="108"/>
      <c r="Z14" s="109"/>
      <c r="AA14" s="108"/>
      <c r="AB14" s="109"/>
      <c r="AC14" s="110"/>
      <c r="AD14" s="111"/>
      <c r="AE14" s="112"/>
      <c r="AF14" s="159"/>
      <c r="AG14" s="160"/>
      <c r="AH14" s="114"/>
      <c r="AI14" s="114"/>
      <c r="AJ14" s="112"/>
      <c r="AK14" s="113"/>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55.5" customHeight="1">
      <c r="A15" s="391"/>
      <c r="B15" s="411"/>
      <c r="C15" s="411"/>
      <c r="D15" s="347"/>
      <c r="E15" s="420"/>
      <c r="F15" s="411"/>
      <c r="G15" s="414"/>
      <c r="H15" s="417"/>
      <c r="I15" s="426"/>
      <c r="J15" s="429"/>
      <c r="K15" s="426">
        <f>IF(NOT(ISERROR(MATCH(J15,_xlfn.ANCHORARRAY(E26),0))),I28&amp;"Por favor no seleccionar los criterios de impacto",J15)</f>
        <v>0</v>
      </c>
      <c r="L15" s="417"/>
      <c r="M15" s="426"/>
      <c r="N15" s="423"/>
      <c r="O15" s="5">
        <v>3</v>
      </c>
      <c r="P15" s="171"/>
      <c r="Q15" s="104"/>
      <c r="R15" s="105"/>
      <c r="S15" s="105"/>
      <c r="T15" s="106"/>
      <c r="U15" s="105"/>
      <c r="V15" s="105"/>
      <c r="W15" s="105"/>
      <c r="X15" s="107"/>
      <c r="Y15" s="108"/>
      <c r="Z15" s="109"/>
      <c r="AA15" s="108"/>
      <c r="AB15" s="109"/>
      <c r="AC15" s="110"/>
      <c r="AD15" s="111"/>
      <c r="AE15" s="112"/>
      <c r="AF15" s="159"/>
      <c r="AG15" s="160"/>
      <c r="AH15" s="114"/>
      <c r="AI15" s="114"/>
      <c r="AJ15" s="112"/>
      <c r="AK15" s="113"/>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24" customHeight="1">
      <c r="A16" s="391"/>
      <c r="B16" s="411"/>
      <c r="C16" s="411"/>
      <c r="D16" s="347"/>
      <c r="E16" s="420"/>
      <c r="F16" s="411"/>
      <c r="G16" s="414"/>
      <c r="H16" s="417"/>
      <c r="I16" s="426"/>
      <c r="J16" s="429"/>
      <c r="K16" s="426">
        <f>IF(NOT(ISERROR(MATCH(J16,_xlfn.ANCHORARRAY(E27),0))),I29&amp;"Por favor no seleccionar los criterios de impacto",J16)</f>
        <v>0</v>
      </c>
      <c r="L16" s="417"/>
      <c r="M16" s="426"/>
      <c r="N16" s="423"/>
      <c r="O16" s="5">
        <v>4</v>
      </c>
      <c r="P16" s="171"/>
      <c r="Q16" s="104" t="str">
        <f t="shared" ref="Q16:Q17" si="0">IF(OR(R16="Preventivo",R16="Detectivo"),"Probabilidad",IF(R16="Correctivo","Impacto",""))</f>
        <v/>
      </c>
      <c r="R16" s="105"/>
      <c r="S16" s="105"/>
      <c r="T16" s="106" t="str">
        <f t="shared" ref="T16:T17" si="1">IF(AND(R16="Preventivo",S16="Automático"),"50%",IF(AND(R16="Preventivo",S16="Manual"),"40%",IF(AND(R16="Detectivo",S16="Automático"),"40%",IF(AND(R16="Detectivo",S16="Manual"),"30%",IF(AND(R16="Correctivo",S16="Automático"),"35%",IF(AND(R16="Correctivo",S16="Manual"),"25%",""))))))</f>
        <v/>
      </c>
      <c r="U16" s="105"/>
      <c r="V16" s="105"/>
      <c r="W16" s="105"/>
      <c r="X16" s="107" t="str">
        <f t="shared" ref="X16:X17" si="2">IFERROR(IF(AND(Q15="Probabilidad",Q16="Probabilidad"),(Z15-(+Z15*T16)),IF(AND(Q15="Impacto",Q16="Probabilidad"),(Z14-(+Z14*T16)),IF(Q16="Impacto",Z15,""))),"")</f>
        <v/>
      </c>
      <c r="Y16" s="108" t="str">
        <f t="shared" ref="Y16:Y71" si="3">IFERROR(IF(X16="","",IF(X16&lt;=0.2,"Muy Baja",IF(X16&lt;=0.4,"Baja",IF(X16&lt;=0.6,"Media",IF(X16&lt;=0.8,"Alta","Muy Alta"))))),"")</f>
        <v/>
      </c>
      <c r="Z16" s="109" t="str">
        <f t="shared" ref="Z16:Z17" si="4">+X16</f>
        <v/>
      </c>
      <c r="AA16" s="108" t="str">
        <f t="shared" ref="AA16:AA71" si="5">IFERROR(IF(AB16="","",IF(AB16&lt;=0.2,"Leve",IF(AB16&lt;=0.4,"Menor",IF(AB16&lt;=0.6,"Moderado",IF(AB16&lt;=0.8,"Mayor","Catastrófico"))))),"")</f>
        <v/>
      </c>
      <c r="AB16" s="109" t="str">
        <f t="shared" ref="AB16:AB17" si="6">IFERROR(IF(AND(Q15="Impacto",Q16="Impacto"),(AB15-(+AB15*T16)),IF(AND(Q15="Probabilidad",Q16="Impacto"),(AB14-(+AB14*T16)),IF(Q16="Probabilidad",AB15,""))),"")</f>
        <v/>
      </c>
      <c r="AC16" s="110" t="str">
        <f t="shared" ref="AC16:AC17" si="7">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11"/>
      <c r="AE16" s="112"/>
      <c r="AF16" s="159"/>
      <c r="AG16" s="160"/>
      <c r="AH16" s="114"/>
      <c r="AI16" s="114"/>
      <c r="AJ16" s="112"/>
      <c r="AK16" s="113"/>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69" ht="27.75" customHeight="1">
      <c r="A17" s="392"/>
      <c r="B17" s="412"/>
      <c r="C17" s="412"/>
      <c r="D17" s="348"/>
      <c r="E17" s="421"/>
      <c r="F17" s="412"/>
      <c r="G17" s="415"/>
      <c r="H17" s="418"/>
      <c r="I17" s="427"/>
      <c r="J17" s="430"/>
      <c r="K17" s="427">
        <f>IF(NOT(ISERROR(MATCH(J17,_xlfn.ANCHORARRAY(E28),0))),I30&amp;"Por favor no seleccionar los criterios de impacto",J17)</f>
        <v>0</v>
      </c>
      <c r="L17" s="418"/>
      <c r="M17" s="427"/>
      <c r="N17" s="424"/>
      <c r="O17" s="5">
        <v>5</v>
      </c>
      <c r="P17" s="171"/>
      <c r="Q17" s="104" t="str">
        <f t="shared" si="0"/>
        <v/>
      </c>
      <c r="R17" s="105"/>
      <c r="S17" s="105"/>
      <c r="T17" s="106" t="str">
        <f t="shared" si="1"/>
        <v/>
      </c>
      <c r="U17" s="105"/>
      <c r="V17" s="105"/>
      <c r="W17" s="105"/>
      <c r="X17" s="107" t="str">
        <f t="shared" si="2"/>
        <v/>
      </c>
      <c r="Y17" s="108" t="str">
        <f t="shared" si="3"/>
        <v/>
      </c>
      <c r="Z17" s="109" t="str">
        <f t="shared" si="4"/>
        <v/>
      </c>
      <c r="AA17" s="108" t="str">
        <f t="shared" si="5"/>
        <v/>
      </c>
      <c r="AB17" s="109" t="str">
        <f t="shared" si="6"/>
        <v/>
      </c>
      <c r="AC17" s="110" t="str">
        <f t="shared" si="7"/>
        <v/>
      </c>
      <c r="AD17" s="111"/>
      <c r="AE17" s="112"/>
      <c r="AF17" s="159"/>
      <c r="AG17" s="160"/>
      <c r="AH17" s="114"/>
      <c r="AI17" s="114"/>
      <c r="AJ17" s="112"/>
      <c r="AK17" s="113"/>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69" ht="110.25" customHeight="1">
      <c r="A18" s="390">
        <v>2</v>
      </c>
      <c r="B18" s="346" t="s">
        <v>148</v>
      </c>
      <c r="C18" s="346" t="s">
        <v>164</v>
      </c>
      <c r="D18" s="346" t="s">
        <v>165</v>
      </c>
      <c r="E18" s="349" t="s">
        <v>166</v>
      </c>
      <c r="F18" s="346" t="s">
        <v>152</v>
      </c>
      <c r="G18" s="352">
        <v>1</v>
      </c>
      <c r="H18" s="334" t="str">
        <f>IF(G18&lt;=0,"",IF(G18&lt;=2,"Muy Baja",IF(G18&lt;=24,"Baja",IF(G18&lt;=500,"Media",IF(G18&lt;=5000,"Alta","Muy Alta")))))</f>
        <v>Muy Baja</v>
      </c>
      <c r="I18" s="337">
        <f>IF(H18="","",IF(H18="Muy Baja",0.2,IF(H18="Baja",0.4,IF(H18="Media",0.6,IF(H18="Alta",0.8,IF(H18="Muy Alta",1,))))))</f>
        <v>0.2</v>
      </c>
      <c r="J18" s="328" t="s">
        <v>167</v>
      </c>
      <c r="K18" s="337" t="str">
        <f>IF(NOT(ISERROR(MATCH(J18,'Tabla Impacto'!$B$221:$B$223,0))),'Tabla Impacto'!$F$223&amp;"Por favor no seleccionar los criterios de impacto(Afectación Económica o presupuestal y Pérdida Reputacional)",J18)</f>
        <v xml:space="preserve">     Entre 100 y 500 SMLMV </v>
      </c>
      <c r="L18" s="334" t="str">
        <f>IF(OR(K18='Tabla Impacto'!$C$11,K18='Tabla Impacto'!$D$11),"Leve",IF(OR(K18='Tabla Impacto'!$C$12,K18='Tabla Impacto'!$D$12),"Menor",IF(OR(K18='Tabla Impacto'!$C$13,K18='Tabla Impacto'!$D$13),"Moderado",IF(OR(K18='Tabla Impacto'!$C$14,K18='Tabla Impacto'!$D$14),"Mayor",IF(OR(K18='Tabla Impacto'!$C$15,K18='Tabla Impacto'!$D$15),"Catastrófico","")))))</f>
        <v>Mayor</v>
      </c>
      <c r="M18" s="337">
        <f>IF(L18="","",IF(L18="Leve",0.2,IF(L18="Menor",0.4,IF(L18="Moderado",0.6,IF(L18="Mayor",0.8,IF(L18="Catastrófico",1,))))))</f>
        <v>0.8</v>
      </c>
      <c r="N18" s="340"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Alto</v>
      </c>
      <c r="O18" s="5">
        <v>1</v>
      </c>
      <c r="P18" s="171" t="s">
        <v>168</v>
      </c>
      <c r="Q18" s="155" t="str">
        <f>IF(OR(R18="Preventivo",R18="Detectivo"),"Probabilidad",IF(R18="Correctivo","Impacto",""))</f>
        <v>Probabilidad</v>
      </c>
      <c r="R18" s="161" t="s">
        <v>169</v>
      </c>
      <c r="S18" s="161" t="s">
        <v>156</v>
      </c>
      <c r="T18" s="162" t="str">
        <f>IF(AND(R18="Preventivo",S18="Automático"),"50%",IF(AND(R18="Preventivo",S18="Manual"),"40%",IF(AND(R18="Detectivo",S18="Automático"),"40%",IF(AND(R18="Detectivo",S18="Manual"),"30%",IF(AND(R18="Correctivo",S18="Automático"),"35%",IF(AND(R18="Correctivo",S18="Manual"),"25%",""))))))</f>
        <v>40%</v>
      </c>
      <c r="U18" s="161" t="s">
        <v>157</v>
      </c>
      <c r="V18" s="161" t="s">
        <v>158</v>
      </c>
      <c r="W18" s="161" t="s">
        <v>159</v>
      </c>
      <c r="X18" s="154">
        <f>IFERROR(IF(Q18="Probabilidad",(I18-(+I18*T18)),IF(Q18="Impacto",I18,"")),"")</f>
        <v>0.12</v>
      </c>
      <c r="Y18" s="163" t="str">
        <f>IFERROR(IF(X18="","",IF(X18&lt;=0.2,"Muy Baja",IF(X18&lt;=0.4,"Baja",IF(X18&lt;=0.6,"Media",IF(X18&lt;=0.8,"Alta","Muy Alta"))))),"")</f>
        <v>Muy Baja</v>
      </c>
      <c r="Z18" s="164">
        <f>+X18</f>
        <v>0.12</v>
      </c>
      <c r="AA18" s="163" t="str">
        <f>IFERROR(IF(AB18="","",IF(AB18&lt;=0.2,"Leve",IF(AB18&lt;=0.4,"Menor",IF(AB18&lt;=0.6,"Moderado",IF(AB18&lt;=0.8,"Mayor","Catastrófico"))))),"")</f>
        <v>Mayor</v>
      </c>
      <c r="AB18" s="164">
        <f>IFERROR(IF(Q18="Impacto",(M18-(+M18*T18)),IF(Q18="Probabilidad",M18,"")),"")</f>
        <v>0.8</v>
      </c>
      <c r="AC18" s="165"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Alto</v>
      </c>
      <c r="AD18" s="166" t="s">
        <v>160</v>
      </c>
      <c r="AE18" s="168" t="s">
        <v>170</v>
      </c>
      <c r="AF18" s="168" t="s">
        <v>171</v>
      </c>
      <c r="AG18" s="169">
        <v>44392</v>
      </c>
      <c r="AH18" s="169">
        <v>44560</v>
      </c>
      <c r="AI18" s="114"/>
      <c r="AJ18" s="112"/>
      <c r="AK18" s="113"/>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ht="28.5" customHeight="1">
      <c r="A19" s="391"/>
      <c r="B19" s="347"/>
      <c r="C19" s="347"/>
      <c r="D19" s="347"/>
      <c r="E19" s="350"/>
      <c r="F19" s="347"/>
      <c r="G19" s="353"/>
      <c r="H19" s="335"/>
      <c r="I19" s="338"/>
      <c r="J19" s="329"/>
      <c r="K19" s="338">
        <f>IF(NOT(ISERROR(MATCH(J19,_xlfn.ANCHORARRAY(E30),0))),I32&amp;"Por favor no seleccionar los criterios de impacto",J19)</f>
        <v>0</v>
      </c>
      <c r="L19" s="335"/>
      <c r="M19" s="338"/>
      <c r="N19" s="341"/>
      <c r="O19" s="5">
        <v>2</v>
      </c>
      <c r="P19" s="171"/>
      <c r="Q19" s="155"/>
      <c r="R19" s="161"/>
      <c r="S19" s="161"/>
      <c r="T19" s="162"/>
      <c r="U19" s="161"/>
      <c r="V19" s="161"/>
      <c r="W19" s="161"/>
      <c r="X19" s="154"/>
      <c r="Y19" s="163"/>
      <c r="Z19" s="164"/>
      <c r="AA19" s="163"/>
      <c r="AB19" s="164"/>
      <c r="AC19" s="165"/>
      <c r="AD19" s="166"/>
      <c r="AE19" s="168"/>
      <c r="AF19" s="168"/>
      <c r="AG19" s="169"/>
      <c r="AH19" s="169"/>
      <c r="AI19" s="114"/>
      <c r="AJ19" s="112"/>
      <c r="AK19" s="113"/>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ht="30" customHeight="1">
      <c r="A20" s="391"/>
      <c r="B20" s="347"/>
      <c r="C20" s="347"/>
      <c r="D20" s="347"/>
      <c r="E20" s="350"/>
      <c r="F20" s="347"/>
      <c r="G20" s="353"/>
      <c r="H20" s="335"/>
      <c r="I20" s="338"/>
      <c r="J20" s="329"/>
      <c r="K20" s="338">
        <f>IF(NOT(ISERROR(MATCH(J20,_xlfn.ANCHORARRAY(E31),0))),I33&amp;"Por favor no seleccionar los criterios de impacto",J20)</f>
        <v>0</v>
      </c>
      <c r="L20" s="335"/>
      <c r="M20" s="338"/>
      <c r="N20" s="341"/>
      <c r="O20" s="5">
        <v>3</v>
      </c>
      <c r="P20" s="173"/>
      <c r="Q20" s="155"/>
      <c r="R20" s="161"/>
      <c r="S20" s="161"/>
      <c r="T20" s="162"/>
      <c r="U20" s="161"/>
      <c r="V20" s="161"/>
      <c r="W20" s="161"/>
      <c r="X20" s="154"/>
      <c r="Y20" s="163"/>
      <c r="Z20" s="164"/>
      <c r="AA20" s="163"/>
      <c r="AB20" s="164"/>
      <c r="AC20" s="165"/>
      <c r="AD20" s="166"/>
      <c r="AE20" s="168"/>
      <c r="AF20" s="170"/>
      <c r="AG20" s="169"/>
      <c r="AH20" s="169"/>
      <c r="AI20" s="114"/>
      <c r="AJ20" s="112"/>
      <c r="AK20" s="113"/>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ht="25.5" customHeight="1">
      <c r="A21" s="391"/>
      <c r="B21" s="347"/>
      <c r="C21" s="347"/>
      <c r="D21" s="347"/>
      <c r="E21" s="350"/>
      <c r="F21" s="347"/>
      <c r="G21" s="353"/>
      <c r="H21" s="335"/>
      <c r="I21" s="338"/>
      <c r="J21" s="329"/>
      <c r="K21" s="338">
        <f>IF(NOT(ISERROR(MATCH(J21,_xlfn.ANCHORARRAY(E32),0))),I34&amp;"Por favor no seleccionar los criterios de impacto",J21)</f>
        <v>0</v>
      </c>
      <c r="L21" s="335"/>
      <c r="M21" s="338"/>
      <c r="N21" s="341"/>
      <c r="O21" s="5">
        <v>4</v>
      </c>
      <c r="P21" s="171"/>
      <c r="Q21" s="104" t="str">
        <f t="shared" ref="Q21:Q23" si="8">IF(OR(R21="Preventivo",R21="Detectivo"),"Probabilidad",IF(R21="Correctivo","Impacto",""))</f>
        <v/>
      </c>
      <c r="R21" s="105"/>
      <c r="S21" s="105"/>
      <c r="T21" s="106" t="str">
        <f t="shared" ref="T21:T23" si="9">IF(AND(R21="Preventivo",S21="Automático"),"50%",IF(AND(R21="Preventivo",S21="Manual"),"40%",IF(AND(R21="Detectivo",S21="Automático"),"40%",IF(AND(R21="Detectivo",S21="Manual"),"30%",IF(AND(R21="Correctivo",S21="Automático"),"35%",IF(AND(R21="Correctivo",S21="Manual"),"25%",""))))))</f>
        <v/>
      </c>
      <c r="U21" s="105"/>
      <c r="V21" s="105"/>
      <c r="W21" s="105"/>
      <c r="X21" s="107" t="str">
        <f t="shared" ref="X21:X23" si="10">IFERROR(IF(AND(Q20="Probabilidad",Q21="Probabilidad"),(Z20-(+Z20*T21)),IF(AND(Q20="Impacto",Q21="Probabilidad"),(Z19-(+Z19*T21)),IF(Q21="Impacto",Z20,""))),"")</f>
        <v/>
      </c>
      <c r="Y21" s="108" t="str">
        <f t="shared" si="3"/>
        <v/>
      </c>
      <c r="Z21" s="109" t="str">
        <f t="shared" ref="Z21:Z23" si="11">+X21</f>
        <v/>
      </c>
      <c r="AA21" s="108" t="str">
        <f t="shared" si="5"/>
        <v/>
      </c>
      <c r="AB21" s="109" t="str">
        <f t="shared" ref="AB21:AB23" si="12">IFERROR(IF(AND(Q20="Impacto",Q21="Impacto"),(AB20-(+AB20*T21)),IF(AND(Q20="Probabilidad",Q21="Impacto"),(AB19-(+AB19*T21)),IF(Q21="Probabilidad",AB20,""))),"")</f>
        <v/>
      </c>
      <c r="AC21" s="110"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1"/>
      <c r="AE21" s="112"/>
      <c r="AF21" s="159"/>
      <c r="AG21" s="160"/>
      <c r="AH21" s="114"/>
      <c r="AI21" s="114"/>
      <c r="AJ21" s="112"/>
      <c r="AK21" s="113"/>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ht="24" customHeight="1">
      <c r="A22" s="391"/>
      <c r="B22" s="347"/>
      <c r="C22" s="347"/>
      <c r="D22" s="347"/>
      <c r="E22" s="350"/>
      <c r="F22" s="347"/>
      <c r="G22" s="353"/>
      <c r="H22" s="335"/>
      <c r="I22" s="338"/>
      <c r="J22" s="329"/>
      <c r="K22" s="338">
        <f>IF(NOT(ISERROR(MATCH(J22,_xlfn.ANCHORARRAY(E33),0))),I35&amp;"Por favor no seleccionar los criterios de impacto",J22)</f>
        <v>0</v>
      </c>
      <c r="L22" s="335"/>
      <c r="M22" s="338"/>
      <c r="N22" s="341"/>
      <c r="O22" s="5">
        <v>5</v>
      </c>
      <c r="P22" s="171"/>
      <c r="Q22" s="104" t="str">
        <f t="shared" si="8"/>
        <v/>
      </c>
      <c r="R22" s="105"/>
      <c r="S22" s="105"/>
      <c r="T22" s="106" t="str">
        <f t="shared" si="9"/>
        <v/>
      </c>
      <c r="U22" s="105"/>
      <c r="V22" s="105"/>
      <c r="W22" s="105"/>
      <c r="X22" s="107" t="str">
        <f t="shared" si="10"/>
        <v/>
      </c>
      <c r="Y22" s="108" t="str">
        <f t="shared" si="3"/>
        <v/>
      </c>
      <c r="Z22" s="109" t="str">
        <f t="shared" si="11"/>
        <v/>
      </c>
      <c r="AA22" s="108" t="str">
        <f t="shared" si="5"/>
        <v/>
      </c>
      <c r="AB22" s="109" t="str">
        <f t="shared" si="12"/>
        <v/>
      </c>
      <c r="AC22" s="110" t="str">
        <f t="shared" ref="AC22:AC23" si="13">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1"/>
      <c r="AE22" s="112"/>
      <c r="AF22" s="159"/>
      <c r="AG22" s="160"/>
      <c r="AH22" s="114"/>
      <c r="AI22" s="114"/>
      <c r="AJ22" s="112"/>
      <c r="AK22" s="113"/>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69" ht="25.5" customHeight="1">
      <c r="A23" s="392"/>
      <c r="B23" s="348"/>
      <c r="C23" s="348"/>
      <c r="D23" s="348"/>
      <c r="E23" s="351"/>
      <c r="F23" s="348"/>
      <c r="G23" s="354"/>
      <c r="H23" s="336"/>
      <c r="I23" s="339"/>
      <c r="J23" s="330"/>
      <c r="K23" s="339">
        <f>IF(NOT(ISERROR(MATCH(J23,_xlfn.ANCHORARRAY(E34),0))),I36&amp;"Por favor no seleccionar los criterios de impacto",J23)</f>
        <v>0</v>
      </c>
      <c r="L23" s="336"/>
      <c r="M23" s="339"/>
      <c r="N23" s="342"/>
      <c r="O23" s="5">
        <v>6</v>
      </c>
      <c r="P23" s="171"/>
      <c r="Q23" s="104" t="str">
        <f t="shared" si="8"/>
        <v/>
      </c>
      <c r="R23" s="105"/>
      <c r="S23" s="105"/>
      <c r="T23" s="106" t="str">
        <f t="shared" si="9"/>
        <v/>
      </c>
      <c r="U23" s="105"/>
      <c r="V23" s="105"/>
      <c r="W23" s="105"/>
      <c r="X23" s="107" t="str">
        <f t="shared" si="10"/>
        <v/>
      </c>
      <c r="Y23" s="108" t="str">
        <f t="shared" si="3"/>
        <v/>
      </c>
      <c r="Z23" s="109" t="str">
        <f t="shared" si="11"/>
        <v/>
      </c>
      <c r="AA23" s="108" t="str">
        <f t="shared" si="5"/>
        <v/>
      </c>
      <c r="AB23" s="109" t="str">
        <f t="shared" si="12"/>
        <v/>
      </c>
      <c r="AC23" s="110" t="str">
        <f t="shared" si="13"/>
        <v/>
      </c>
      <c r="AD23" s="111"/>
      <c r="AE23" s="112"/>
      <c r="AF23" s="159"/>
      <c r="AG23" s="160"/>
      <c r="AH23" s="114"/>
      <c r="AI23" s="114"/>
      <c r="AJ23" s="112"/>
      <c r="AK23" s="113"/>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row>
    <row r="24" spans="1:69" ht="18.75" hidden="1" customHeight="1">
      <c r="A24" s="355"/>
      <c r="B24" s="346"/>
      <c r="C24" s="346"/>
      <c r="D24" s="346"/>
      <c r="E24" s="349"/>
      <c r="F24" s="346"/>
      <c r="G24" s="352"/>
      <c r="H24" s="334" t="str">
        <f>IF(G24&lt;=0,"",IF(G24&lt;=2,"Muy Baja",IF(G24&lt;=24,"Baja",IF(G24&lt;=500,"Media",IF(G24&lt;=5000,"Alta","Muy Alta")))))</f>
        <v/>
      </c>
      <c r="I24" s="337" t="str">
        <f>IF(H24="","",IF(H24="Muy Baja",0.2,IF(H24="Baja",0.4,IF(H24="Media",0.6,IF(H24="Alta",0.8,IF(H24="Muy Alta",1,))))))</f>
        <v/>
      </c>
      <c r="J24" s="328"/>
      <c r="K24" s="331">
        <f>IF(NOT(ISERROR(MATCH(J24,'Tabla Impacto'!$B$221:$B$223,0))),'Tabla Impacto'!$F$223&amp;"Por favor no seleccionar los criterios de impacto(Afectación Económica o presupuestal y Pérdida Reputacional)",J24)</f>
        <v>0</v>
      </c>
      <c r="L24" s="334" t="str">
        <f>IF(OR(K24='Tabla Impacto'!$C$11,K24='Tabla Impacto'!$D$11),"Leve",IF(OR(K24='Tabla Impacto'!$C$12,K24='Tabla Impacto'!$D$12),"Menor",IF(OR(K24='Tabla Impacto'!$C$13,K24='Tabla Impacto'!$D$13),"Moderado",IF(OR(K24='Tabla Impacto'!$C$14,K24='Tabla Impacto'!$D$14),"Mayor",IF(OR(K24='Tabla Impacto'!$C$15,K24='Tabla Impacto'!$D$15),"Catastrófico","")))))</f>
        <v/>
      </c>
      <c r="M24" s="337" t="str">
        <f>IF(L24="","",IF(L24="Leve",0.2,IF(L24="Menor",0.4,IF(L24="Moderado",0.6,IF(L24="Mayor",0.8,IF(L24="Catastrófico",1,))))))</f>
        <v/>
      </c>
      <c r="N24" s="340"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5">
        <v>1</v>
      </c>
      <c r="P24" s="171"/>
      <c r="Q24" s="155"/>
      <c r="R24" s="161"/>
      <c r="S24" s="161"/>
      <c r="T24" s="162"/>
      <c r="U24" s="161"/>
      <c r="V24" s="161"/>
      <c r="W24" s="161"/>
      <c r="X24" s="154"/>
      <c r="Y24" s="163"/>
      <c r="Z24" s="164"/>
      <c r="AA24" s="163"/>
      <c r="AB24" s="164"/>
      <c r="AC24" s="165"/>
      <c r="AD24" s="166"/>
      <c r="AE24" s="168"/>
      <c r="AF24" s="168"/>
      <c r="AG24" s="160"/>
      <c r="AH24" s="114"/>
      <c r="AI24" s="114"/>
      <c r="AJ24" s="112"/>
      <c r="AK24" s="113"/>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25.5" hidden="1" customHeight="1">
      <c r="A25" s="356"/>
      <c r="B25" s="347"/>
      <c r="C25" s="347"/>
      <c r="D25" s="347"/>
      <c r="E25" s="350"/>
      <c r="F25" s="347"/>
      <c r="G25" s="353"/>
      <c r="H25" s="335"/>
      <c r="I25" s="338"/>
      <c r="J25" s="329"/>
      <c r="K25" s="332">
        <f>IF(NOT(ISERROR(MATCH(J25,_xlfn.ANCHORARRAY(E36),0))),I38&amp;"Por favor no seleccionar los criterios de impacto",J25)</f>
        <v>0</v>
      </c>
      <c r="L25" s="335"/>
      <c r="M25" s="338"/>
      <c r="N25" s="341"/>
      <c r="O25" s="5">
        <v>2</v>
      </c>
      <c r="P25" s="171"/>
      <c r="Q25" s="104"/>
      <c r="R25" s="161"/>
      <c r="S25" s="161"/>
      <c r="T25" s="162"/>
      <c r="U25" s="161"/>
      <c r="V25" s="161"/>
      <c r="W25" s="161"/>
      <c r="X25" s="154"/>
      <c r="Y25" s="163"/>
      <c r="Z25" s="164"/>
      <c r="AA25" s="163"/>
      <c r="AB25" s="164"/>
      <c r="AC25" s="165"/>
      <c r="AD25" s="166"/>
      <c r="AE25" s="168"/>
      <c r="AF25" s="168"/>
      <c r="AG25" s="160"/>
      <c r="AH25" s="114"/>
      <c r="AI25" s="114"/>
      <c r="AJ25" s="112"/>
      <c r="AK25" s="113"/>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row>
    <row r="26" spans="1:69" ht="26.25" hidden="1" customHeight="1">
      <c r="A26" s="356"/>
      <c r="B26" s="347"/>
      <c r="C26" s="347"/>
      <c r="D26" s="347"/>
      <c r="E26" s="350"/>
      <c r="F26" s="347"/>
      <c r="G26" s="353"/>
      <c r="H26" s="335"/>
      <c r="I26" s="338"/>
      <c r="J26" s="329"/>
      <c r="K26" s="332">
        <f>IF(NOT(ISERROR(MATCH(J26,_xlfn.ANCHORARRAY(E37),0))),I39&amp;"Por favor no seleccionar los criterios de impacto",J26)</f>
        <v>0</v>
      </c>
      <c r="L26" s="335"/>
      <c r="M26" s="338"/>
      <c r="N26" s="341"/>
      <c r="O26" s="5">
        <v>3</v>
      </c>
      <c r="P26" s="172"/>
      <c r="Q26" s="104" t="str">
        <f>IF(OR(R26="Preventivo",R26="Detectivo"),"Probabilidad",IF(R26="Correctivo","Impacto",""))</f>
        <v/>
      </c>
      <c r="R26" s="105"/>
      <c r="S26" s="105"/>
      <c r="T26" s="106" t="str">
        <f t="shared" ref="T26:T29" si="14">IF(AND(R26="Preventivo",S26="Automático"),"50%",IF(AND(R26="Preventivo",S26="Manual"),"40%",IF(AND(R26="Detectivo",S26="Automático"),"40%",IF(AND(R26="Detectivo",S26="Manual"),"30%",IF(AND(R26="Correctivo",S26="Automático"),"35%",IF(AND(R26="Correctivo",S26="Manual"),"25%",""))))))</f>
        <v/>
      </c>
      <c r="U26" s="105"/>
      <c r="V26" s="105"/>
      <c r="W26" s="105"/>
      <c r="X26" s="107" t="str">
        <f>IFERROR(IF(AND(Q25="Probabilidad",Q26="Probabilidad"),(Z25-(+Z25*T26)),IF(AND(Q25="Impacto",Q26="Probabilidad"),(Z24-(+Z24*T26)),IF(Q26="Impacto",Z25,""))),"")</f>
        <v/>
      </c>
      <c r="Y26" s="108" t="str">
        <f t="shared" si="3"/>
        <v/>
      </c>
      <c r="Z26" s="109" t="str">
        <f t="shared" ref="Z26:Z29" si="15">+X26</f>
        <v/>
      </c>
      <c r="AA26" s="108" t="str">
        <f t="shared" si="5"/>
        <v/>
      </c>
      <c r="AB26" s="109" t="str">
        <f>IFERROR(IF(AND(Q25="Impacto",Q26="Impacto"),(AB25-(+AB25*T26)),IF(AND(Q25="Probabilidad",Q26="Impacto"),(AB24-(+AB24*T26)),IF(Q26="Probabilidad",AB25,""))),"")</f>
        <v/>
      </c>
      <c r="AC26" s="110" t="str">
        <f t="shared" ref="AC26" si="16">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11"/>
      <c r="AE26" s="112"/>
      <c r="AF26" s="159"/>
      <c r="AG26" s="160"/>
      <c r="AH26" s="114"/>
      <c r="AI26" s="114"/>
      <c r="AJ26" s="112"/>
      <c r="AK26" s="113"/>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row>
    <row r="27" spans="1:69" ht="26.25" hidden="1" customHeight="1">
      <c r="A27" s="356"/>
      <c r="B27" s="347"/>
      <c r="C27" s="347"/>
      <c r="D27" s="347"/>
      <c r="E27" s="350"/>
      <c r="F27" s="347"/>
      <c r="G27" s="353"/>
      <c r="H27" s="335"/>
      <c r="I27" s="338"/>
      <c r="J27" s="329"/>
      <c r="K27" s="332">
        <f>IF(NOT(ISERROR(MATCH(J27,_xlfn.ANCHORARRAY(E38),0))),I40&amp;"Por favor no seleccionar los criterios de impacto",J27)</f>
        <v>0</v>
      </c>
      <c r="L27" s="335"/>
      <c r="M27" s="338"/>
      <c r="N27" s="341"/>
      <c r="O27" s="5">
        <v>4</v>
      </c>
      <c r="P27" s="171"/>
      <c r="Q27" s="104" t="str">
        <f t="shared" ref="Q27:Q29" si="17">IF(OR(R27="Preventivo",R27="Detectivo"),"Probabilidad",IF(R27="Correctivo","Impacto",""))</f>
        <v/>
      </c>
      <c r="R27" s="105"/>
      <c r="S27" s="105"/>
      <c r="T27" s="106" t="str">
        <f t="shared" si="14"/>
        <v/>
      </c>
      <c r="U27" s="105"/>
      <c r="V27" s="105"/>
      <c r="W27" s="105"/>
      <c r="X27" s="107" t="str">
        <f t="shared" ref="X27:X29" si="18">IFERROR(IF(AND(Q26="Probabilidad",Q27="Probabilidad"),(Z26-(+Z26*T27)),IF(AND(Q26="Impacto",Q27="Probabilidad"),(Z25-(+Z25*T27)),IF(Q27="Impacto",Z26,""))),"")</f>
        <v/>
      </c>
      <c r="Y27" s="108" t="str">
        <f t="shared" si="3"/>
        <v/>
      </c>
      <c r="Z27" s="109" t="str">
        <f t="shared" si="15"/>
        <v/>
      </c>
      <c r="AA27" s="108" t="str">
        <f t="shared" si="5"/>
        <v/>
      </c>
      <c r="AB27" s="109" t="str">
        <f t="shared" ref="AB27:AB29" si="19">IFERROR(IF(AND(Q26="Impacto",Q27="Impacto"),(AB26-(+AB26*T27)),IF(AND(Q26="Probabilidad",Q27="Impacto"),(AB25-(+AB25*T27)),IF(Q27="Probabilidad",AB26,""))),"")</f>
        <v/>
      </c>
      <c r="AC27" s="110"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1"/>
      <c r="AE27" s="112"/>
      <c r="AF27" s="159"/>
      <c r="AG27" s="160"/>
      <c r="AH27" s="114"/>
      <c r="AI27" s="114"/>
      <c r="AJ27" s="112"/>
      <c r="AK27" s="113"/>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row>
    <row r="28" spans="1:69" ht="26.25" hidden="1" customHeight="1">
      <c r="A28" s="356"/>
      <c r="B28" s="347"/>
      <c r="C28" s="347"/>
      <c r="D28" s="347"/>
      <c r="E28" s="350"/>
      <c r="F28" s="347"/>
      <c r="G28" s="353"/>
      <c r="H28" s="335"/>
      <c r="I28" s="338"/>
      <c r="J28" s="329"/>
      <c r="K28" s="332">
        <f>IF(NOT(ISERROR(MATCH(J28,_xlfn.ANCHORARRAY(E39),0))),I41&amp;"Por favor no seleccionar los criterios de impacto",J28)</f>
        <v>0</v>
      </c>
      <c r="L28" s="335"/>
      <c r="M28" s="338"/>
      <c r="N28" s="341"/>
      <c r="O28" s="5">
        <v>5</v>
      </c>
      <c r="P28" s="171"/>
      <c r="Q28" s="104" t="str">
        <f t="shared" si="17"/>
        <v/>
      </c>
      <c r="R28" s="105"/>
      <c r="S28" s="105"/>
      <c r="T28" s="106" t="str">
        <f t="shared" si="14"/>
        <v/>
      </c>
      <c r="U28" s="105"/>
      <c r="V28" s="105"/>
      <c r="W28" s="105"/>
      <c r="X28" s="107" t="str">
        <f t="shared" si="18"/>
        <v/>
      </c>
      <c r="Y28" s="108" t="str">
        <f t="shared" si="3"/>
        <v/>
      </c>
      <c r="Z28" s="109" t="str">
        <f t="shared" si="15"/>
        <v/>
      </c>
      <c r="AA28" s="108" t="str">
        <f t="shared" si="5"/>
        <v/>
      </c>
      <c r="AB28" s="109" t="str">
        <f t="shared" si="19"/>
        <v/>
      </c>
      <c r="AC28" s="110" t="str">
        <f t="shared" ref="AC28:AC29" si="20">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1"/>
      <c r="AE28" s="112"/>
      <c r="AF28" s="159"/>
      <c r="AG28" s="160"/>
      <c r="AH28" s="114"/>
      <c r="AI28" s="114"/>
      <c r="AJ28" s="112"/>
      <c r="AK28" s="113"/>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row>
    <row r="29" spans="1:69" ht="26.25" hidden="1" customHeight="1">
      <c r="A29" s="357"/>
      <c r="B29" s="348"/>
      <c r="C29" s="348"/>
      <c r="D29" s="348"/>
      <c r="E29" s="351"/>
      <c r="F29" s="348"/>
      <c r="G29" s="354"/>
      <c r="H29" s="336"/>
      <c r="I29" s="339"/>
      <c r="J29" s="330"/>
      <c r="K29" s="333">
        <f>IF(NOT(ISERROR(MATCH(J29,_xlfn.ANCHORARRAY(E40),0))),I42&amp;"Por favor no seleccionar los criterios de impacto",J29)</f>
        <v>0</v>
      </c>
      <c r="L29" s="336"/>
      <c r="M29" s="339"/>
      <c r="N29" s="342"/>
      <c r="O29" s="5">
        <v>6</v>
      </c>
      <c r="P29" s="171"/>
      <c r="Q29" s="104" t="str">
        <f t="shared" si="17"/>
        <v/>
      </c>
      <c r="R29" s="105"/>
      <c r="S29" s="105"/>
      <c r="T29" s="106" t="str">
        <f t="shared" si="14"/>
        <v/>
      </c>
      <c r="U29" s="105"/>
      <c r="V29" s="105"/>
      <c r="W29" s="105"/>
      <c r="X29" s="107" t="str">
        <f t="shared" si="18"/>
        <v/>
      </c>
      <c r="Y29" s="108" t="str">
        <f t="shared" si="3"/>
        <v/>
      </c>
      <c r="Z29" s="109" t="str">
        <f t="shared" si="15"/>
        <v/>
      </c>
      <c r="AA29" s="108" t="str">
        <f t="shared" si="5"/>
        <v/>
      </c>
      <c r="AB29" s="109" t="str">
        <f t="shared" si="19"/>
        <v/>
      </c>
      <c r="AC29" s="110" t="str">
        <f t="shared" si="20"/>
        <v/>
      </c>
      <c r="AD29" s="111"/>
      <c r="AE29" s="112"/>
      <c r="AF29" s="159"/>
      <c r="AG29" s="160"/>
      <c r="AH29" s="114"/>
      <c r="AI29" s="114"/>
      <c r="AJ29" s="112"/>
      <c r="AK29" s="113"/>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69" ht="17.25" hidden="1" customHeight="1">
      <c r="A30" s="355"/>
      <c r="B30" s="346"/>
      <c r="C30" s="346"/>
      <c r="D30" s="346"/>
      <c r="E30" s="349"/>
      <c r="F30" s="346"/>
      <c r="G30" s="352"/>
      <c r="H30" s="334" t="str">
        <f>IF(G30&lt;=0,"",IF(G30&lt;=2,"Muy Baja",IF(G30&lt;=24,"Baja",IF(G30&lt;=500,"Media",IF(G30&lt;=5000,"Alta","Muy Alta")))))</f>
        <v/>
      </c>
      <c r="I30" s="337" t="str">
        <f>IF(H30="","",IF(H30="Muy Baja",0.2,IF(H30="Baja",0.4,IF(H30="Media",0.6,IF(H30="Alta",0.8,IF(H30="Muy Alta",1,))))))</f>
        <v/>
      </c>
      <c r="J30" s="328"/>
      <c r="K30" s="331">
        <f>IF(NOT(ISERROR(MATCH(J30,'Tabla Impacto'!$B$221:$B$223,0))),'Tabla Impacto'!$F$223&amp;"Por favor no seleccionar los criterios de impacto(Afectación Económica o presupuestal y Pérdida Reputacional)",J30)</f>
        <v>0</v>
      </c>
      <c r="L30" s="334" t="str">
        <f>IF(OR(K30='Tabla Impacto'!$C$11,K30='Tabla Impacto'!$D$11),"Leve",IF(OR(K30='Tabla Impacto'!$C$12,K30='Tabla Impacto'!$D$12),"Menor",IF(OR(K30='Tabla Impacto'!$C$13,K30='Tabla Impacto'!$D$13),"Moderado",IF(OR(K30='Tabla Impacto'!$C$14,K30='Tabla Impacto'!$D$14),"Mayor",IF(OR(K30='Tabla Impacto'!$C$15,K30='Tabla Impacto'!$D$15),"Catastrófico","")))))</f>
        <v/>
      </c>
      <c r="M30" s="337" t="str">
        <f>IF(L30="","",IF(L30="Leve",0.2,IF(L30="Menor",0.4,IF(L30="Moderado",0.6,IF(L30="Mayor",0.8,IF(L30="Catastrófico",1,))))))</f>
        <v/>
      </c>
      <c r="N30" s="340"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5"/>
      <c r="P30" s="171"/>
      <c r="Q30" s="155"/>
      <c r="R30" s="161"/>
      <c r="S30" s="161"/>
      <c r="T30" s="162"/>
      <c r="U30" s="161"/>
      <c r="V30" s="161"/>
      <c r="W30" s="161"/>
      <c r="X30" s="154"/>
      <c r="Y30" s="163"/>
      <c r="Z30" s="164"/>
      <c r="AA30" s="163"/>
      <c r="AB30" s="164"/>
      <c r="AC30" s="165"/>
      <c r="AD30" s="166"/>
      <c r="AE30" s="158"/>
      <c r="AF30" s="158"/>
      <c r="AG30" s="160"/>
      <c r="AH30" s="114"/>
      <c r="AI30" s="114"/>
      <c r="AJ30" s="112"/>
      <c r="AK30" s="113"/>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69" ht="26.25" hidden="1" customHeight="1">
      <c r="A31" s="356"/>
      <c r="B31" s="347"/>
      <c r="C31" s="347"/>
      <c r="D31" s="347"/>
      <c r="E31" s="350"/>
      <c r="F31" s="347"/>
      <c r="G31" s="353"/>
      <c r="H31" s="335"/>
      <c r="I31" s="338"/>
      <c r="J31" s="329"/>
      <c r="K31" s="332">
        <f>IF(NOT(ISERROR(MATCH(J31,_xlfn.ANCHORARRAY(E42),0))),I44&amp;"Por favor no seleccionar los criterios de impacto",J31)</f>
        <v>0</v>
      </c>
      <c r="L31" s="335"/>
      <c r="M31" s="338"/>
      <c r="N31" s="341"/>
      <c r="O31" s="5">
        <v>2</v>
      </c>
      <c r="P31" s="171"/>
      <c r="Q31" s="104" t="str">
        <f>IF(OR(R31="Preventivo",R31="Detectivo"),"Probabilidad",IF(R31="Correctivo","Impacto",""))</f>
        <v/>
      </c>
      <c r="R31" s="105"/>
      <c r="S31" s="105"/>
      <c r="T31" s="106" t="str">
        <f t="shared" ref="T31:T35" si="21">IF(AND(R31="Preventivo",S31="Automático"),"50%",IF(AND(R31="Preventivo",S31="Manual"),"40%",IF(AND(R31="Detectivo",S31="Automático"),"40%",IF(AND(R31="Detectivo",S31="Manual"),"30%",IF(AND(R31="Correctivo",S31="Automático"),"35%",IF(AND(R31="Correctivo",S31="Manual"),"25%",""))))))</f>
        <v/>
      </c>
      <c r="U31" s="105"/>
      <c r="V31" s="105"/>
      <c r="W31" s="105"/>
      <c r="X31" s="107" t="str">
        <f>IFERROR(IF(AND(Q30="Probabilidad",Q31="Probabilidad"),(Z30-(+Z30*T31)),IF(Q31="Probabilidad",(I30-(+I30*T31)),IF(Q31="Impacto",Z30,""))),"")</f>
        <v/>
      </c>
      <c r="Y31" s="108" t="str">
        <f t="shared" si="3"/>
        <v/>
      </c>
      <c r="Z31" s="109" t="str">
        <f t="shared" ref="Z31:Z35" si="22">+X31</f>
        <v/>
      </c>
      <c r="AA31" s="108" t="str">
        <f t="shared" si="5"/>
        <v/>
      </c>
      <c r="AB31" s="109" t="str">
        <f>IFERROR(IF(AND(Q30="Impacto",Q31="Impacto"),(AB30-(+AB30*T31)),IF(Q31="Impacto",(M30-(+M30*T31)),IF(Q31="Probabilidad",AB30,""))),"")</f>
        <v/>
      </c>
      <c r="AC31" s="110" t="str">
        <f t="shared" ref="AC31:AC32" si="23">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1"/>
      <c r="AE31" s="112"/>
      <c r="AF31" s="159"/>
      <c r="AG31" s="160"/>
      <c r="AH31" s="114"/>
      <c r="AI31" s="114"/>
      <c r="AJ31" s="112"/>
      <c r="AK31" s="113"/>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row>
    <row r="32" spans="1:69" ht="26.25" hidden="1" customHeight="1">
      <c r="A32" s="356"/>
      <c r="B32" s="347"/>
      <c r="C32" s="347"/>
      <c r="D32" s="347"/>
      <c r="E32" s="350"/>
      <c r="F32" s="347"/>
      <c r="G32" s="353"/>
      <c r="H32" s="335"/>
      <c r="I32" s="338"/>
      <c r="J32" s="329"/>
      <c r="K32" s="332">
        <f>IF(NOT(ISERROR(MATCH(J32,_xlfn.ANCHORARRAY(E43),0))),I45&amp;"Por favor no seleccionar los criterios de impacto",J32)</f>
        <v>0</v>
      </c>
      <c r="L32" s="335"/>
      <c r="M32" s="338"/>
      <c r="N32" s="341"/>
      <c r="O32" s="5">
        <v>3</v>
      </c>
      <c r="P32" s="172"/>
      <c r="Q32" s="104" t="str">
        <f>IF(OR(R32="Preventivo",R32="Detectivo"),"Probabilidad",IF(R32="Correctivo","Impacto",""))</f>
        <v/>
      </c>
      <c r="R32" s="105"/>
      <c r="S32" s="105"/>
      <c r="T32" s="106" t="str">
        <f t="shared" si="21"/>
        <v/>
      </c>
      <c r="U32" s="105"/>
      <c r="V32" s="105"/>
      <c r="W32" s="105"/>
      <c r="X32" s="107" t="str">
        <f>IFERROR(IF(AND(Q31="Probabilidad",Q32="Probabilidad"),(Z31-(+Z31*T32)),IF(AND(Q31="Impacto",Q32="Probabilidad"),(Z30-(+Z30*T32)),IF(Q32="Impacto",Z31,""))),"")</f>
        <v/>
      </c>
      <c r="Y32" s="108" t="str">
        <f t="shared" si="3"/>
        <v/>
      </c>
      <c r="Z32" s="109" t="str">
        <f t="shared" si="22"/>
        <v/>
      </c>
      <c r="AA32" s="108" t="str">
        <f t="shared" si="5"/>
        <v/>
      </c>
      <c r="AB32" s="109" t="str">
        <f>IFERROR(IF(AND(Q31="Impacto",Q32="Impacto"),(AB31-(+AB31*T32)),IF(AND(Q31="Probabilidad",Q32="Impacto"),(AB30-(+AB30*T32)),IF(Q32="Probabilidad",AB31,""))),"")</f>
        <v/>
      </c>
      <c r="AC32" s="110" t="str">
        <f t="shared" si="23"/>
        <v/>
      </c>
      <c r="AD32" s="111"/>
      <c r="AE32" s="112"/>
      <c r="AF32" s="159"/>
      <c r="AG32" s="160"/>
      <c r="AH32" s="114"/>
      <c r="AI32" s="114"/>
      <c r="AJ32" s="112"/>
      <c r="AK32" s="113"/>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1:69" ht="26.25" hidden="1" customHeight="1">
      <c r="A33" s="356"/>
      <c r="B33" s="347"/>
      <c r="C33" s="347"/>
      <c r="D33" s="347"/>
      <c r="E33" s="350"/>
      <c r="F33" s="347"/>
      <c r="G33" s="353"/>
      <c r="H33" s="335"/>
      <c r="I33" s="338"/>
      <c r="J33" s="329"/>
      <c r="K33" s="332">
        <f>IF(NOT(ISERROR(MATCH(J33,_xlfn.ANCHORARRAY(E44),0))),I46&amp;"Por favor no seleccionar los criterios de impacto",J33)</f>
        <v>0</v>
      </c>
      <c r="L33" s="335"/>
      <c r="M33" s="338"/>
      <c r="N33" s="341"/>
      <c r="O33" s="5">
        <v>4</v>
      </c>
      <c r="P33" s="171"/>
      <c r="Q33" s="104" t="str">
        <f t="shared" ref="Q33:Q35" si="24">IF(OR(R33="Preventivo",R33="Detectivo"),"Probabilidad",IF(R33="Correctivo","Impacto",""))</f>
        <v/>
      </c>
      <c r="R33" s="105"/>
      <c r="S33" s="105"/>
      <c r="T33" s="106" t="str">
        <f t="shared" si="21"/>
        <v/>
      </c>
      <c r="U33" s="105"/>
      <c r="V33" s="105"/>
      <c r="W33" s="105"/>
      <c r="X33" s="107" t="str">
        <f t="shared" ref="X33:X35" si="25">IFERROR(IF(AND(Q32="Probabilidad",Q33="Probabilidad"),(Z32-(+Z32*T33)),IF(AND(Q32="Impacto",Q33="Probabilidad"),(Z31-(+Z31*T33)),IF(Q33="Impacto",Z32,""))),"")</f>
        <v/>
      </c>
      <c r="Y33" s="108" t="str">
        <f t="shared" si="3"/>
        <v/>
      </c>
      <c r="Z33" s="109" t="str">
        <f t="shared" si="22"/>
        <v/>
      </c>
      <c r="AA33" s="108" t="str">
        <f t="shared" si="5"/>
        <v/>
      </c>
      <c r="AB33" s="109" t="str">
        <f t="shared" ref="AB33:AB35" si="26">IFERROR(IF(AND(Q32="Impacto",Q33="Impacto"),(AB32-(+AB32*T33)),IF(AND(Q32="Probabilidad",Q33="Impacto"),(AB31-(+AB31*T33)),IF(Q33="Probabilidad",AB32,""))),"")</f>
        <v/>
      </c>
      <c r="AC33" s="110"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1"/>
      <c r="AE33" s="112"/>
      <c r="AF33" s="159"/>
      <c r="AG33" s="160"/>
      <c r="AH33" s="114"/>
      <c r="AI33" s="114"/>
      <c r="AJ33" s="112"/>
      <c r="AK33" s="113"/>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69" ht="26.25" hidden="1" customHeight="1">
      <c r="A34" s="356"/>
      <c r="B34" s="347"/>
      <c r="C34" s="347"/>
      <c r="D34" s="347"/>
      <c r="E34" s="350"/>
      <c r="F34" s="347"/>
      <c r="G34" s="353"/>
      <c r="H34" s="335"/>
      <c r="I34" s="338"/>
      <c r="J34" s="329"/>
      <c r="K34" s="332">
        <f>IF(NOT(ISERROR(MATCH(J34,_xlfn.ANCHORARRAY(E45),0))),I47&amp;"Por favor no seleccionar los criterios de impacto",J34)</f>
        <v>0</v>
      </c>
      <c r="L34" s="335"/>
      <c r="M34" s="338"/>
      <c r="N34" s="341"/>
      <c r="O34" s="5">
        <v>5</v>
      </c>
      <c r="P34" s="171"/>
      <c r="Q34" s="104" t="str">
        <f t="shared" si="24"/>
        <v/>
      </c>
      <c r="R34" s="105"/>
      <c r="S34" s="105"/>
      <c r="T34" s="106" t="str">
        <f t="shared" si="21"/>
        <v/>
      </c>
      <c r="U34" s="105"/>
      <c r="V34" s="105"/>
      <c r="W34" s="105"/>
      <c r="X34" s="107" t="str">
        <f t="shared" si="25"/>
        <v/>
      </c>
      <c r="Y34" s="108" t="str">
        <f>IFERROR(IF(X34="","",IF(X34&lt;=0.2,"Muy Baja",IF(X34&lt;=0.4,"Baja",IF(X34&lt;=0.6,"Media",IF(X34&lt;=0.8,"Alta","Muy Alta"))))),"")</f>
        <v/>
      </c>
      <c r="Z34" s="109" t="str">
        <f t="shared" si="22"/>
        <v/>
      </c>
      <c r="AA34" s="108" t="str">
        <f t="shared" si="5"/>
        <v/>
      </c>
      <c r="AB34" s="109" t="str">
        <f t="shared" si="26"/>
        <v/>
      </c>
      <c r="AC34" s="110" t="str">
        <f t="shared" ref="AC34:AC35" si="27">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1"/>
      <c r="AE34" s="112"/>
      <c r="AF34" s="159"/>
      <c r="AG34" s="160"/>
      <c r="AH34" s="114"/>
      <c r="AI34" s="114"/>
      <c r="AJ34" s="112"/>
      <c r="AK34" s="113"/>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ht="26.25" hidden="1" customHeight="1">
      <c r="A35" s="357"/>
      <c r="B35" s="348"/>
      <c r="C35" s="348"/>
      <c r="D35" s="348"/>
      <c r="E35" s="351"/>
      <c r="F35" s="348"/>
      <c r="G35" s="354"/>
      <c r="H35" s="336"/>
      <c r="I35" s="339"/>
      <c r="J35" s="330"/>
      <c r="K35" s="333">
        <f>IF(NOT(ISERROR(MATCH(J35,_xlfn.ANCHORARRAY(E46),0))),I48&amp;"Por favor no seleccionar los criterios de impacto",J35)</f>
        <v>0</v>
      </c>
      <c r="L35" s="336"/>
      <c r="M35" s="339"/>
      <c r="N35" s="342"/>
      <c r="O35" s="5">
        <v>6</v>
      </c>
      <c r="P35" s="171"/>
      <c r="Q35" s="104" t="str">
        <f t="shared" si="24"/>
        <v/>
      </c>
      <c r="R35" s="105"/>
      <c r="S35" s="105"/>
      <c r="T35" s="106" t="str">
        <f t="shared" si="21"/>
        <v/>
      </c>
      <c r="U35" s="105"/>
      <c r="V35" s="105"/>
      <c r="W35" s="105"/>
      <c r="X35" s="107" t="str">
        <f t="shared" si="25"/>
        <v/>
      </c>
      <c r="Y35" s="108" t="str">
        <f t="shared" si="3"/>
        <v/>
      </c>
      <c r="Z35" s="109" t="str">
        <f t="shared" si="22"/>
        <v/>
      </c>
      <c r="AA35" s="108" t="str">
        <f t="shared" si="5"/>
        <v/>
      </c>
      <c r="AB35" s="109" t="str">
        <f t="shared" si="26"/>
        <v/>
      </c>
      <c r="AC35" s="110" t="str">
        <f t="shared" si="27"/>
        <v/>
      </c>
      <c r="AD35" s="111"/>
      <c r="AE35" s="112"/>
      <c r="AF35" s="159"/>
      <c r="AG35" s="160"/>
      <c r="AH35" s="114"/>
      <c r="AI35" s="114"/>
      <c r="AJ35" s="112"/>
      <c r="AK35" s="113"/>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ht="14.25" hidden="1" customHeight="1">
      <c r="A36" s="355"/>
      <c r="B36" s="346"/>
      <c r="C36" s="346"/>
      <c r="D36" s="346"/>
      <c r="E36" s="349"/>
      <c r="F36" s="346"/>
      <c r="G36" s="352"/>
      <c r="H36" s="334" t="str">
        <f>IF(G36&lt;=0,"",IF(G36&lt;=2,"Muy Baja",IF(G36&lt;=24,"Baja",IF(G36&lt;=500,"Media",IF(G36&lt;=5000,"Alta","Muy Alta")))))</f>
        <v/>
      </c>
      <c r="I36" s="337" t="str">
        <f>IF(H36="","",IF(H36="Muy Baja",0.2,IF(H36="Baja",0.4,IF(H36="Media",0.6,IF(H36="Alta",0.8,IF(H36="Muy Alta",1,))))))</f>
        <v/>
      </c>
      <c r="J36" s="328"/>
      <c r="K36" s="331">
        <f>IF(NOT(ISERROR(MATCH(J36,'Tabla Impacto'!$B$221:$B$223,0))),'Tabla Impacto'!$F$223&amp;"Por favor no seleccionar los criterios de impacto(Afectación Económica o presupuestal y Pérdida Reputacional)",J36)</f>
        <v>0</v>
      </c>
      <c r="L36" s="334" t="str">
        <f>IF(OR(K36='Tabla Impacto'!$C$11,K36='Tabla Impacto'!$D$11),"Leve",IF(OR(K36='Tabla Impacto'!$C$12,K36='Tabla Impacto'!$D$12),"Menor",IF(OR(K36='Tabla Impacto'!$C$13,K36='Tabla Impacto'!$D$13),"Moderado",IF(OR(K36='Tabla Impacto'!$C$14,K36='Tabla Impacto'!$D$14),"Mayor",IF(OR(K36='Tabla Impacto'!$C$15,K36='Tabla Impacto'!$D$15),"Catastrófico","")))))</f>
        <v/>
      </c>
      <c r="M36" s="337" t="str">
        <f>IF(L36="","",IF(L36="Leve",0.2,IF(L36="Menor",0.4,IF(L36="Moderado",0.6,IF(L36="Mayor",0.8,IF(L36="Catastrófico",1,))))))</f>
        <v/>
      </c>
      <c r="N36" s="340"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5">
        <v>1</v>
      </c>
      <c r="P36" s="171"/>
      <c r="Q36" s="155"/>
      <c r="R36" s="161"/>
      <c r="S36" s="161"/>
      <c r="T36" s="162"/>
      <c r="U36" s="161"/>
      <c r="V36" s="161"/>
      <c r="W36" s="161"/>
      <c r="X36" s="154"/>
      <c r="Y36" s="163"/>
      <c r="Z36" s="164"/>
      <c r="AA36" s="163"/>
      <c r="AB36" s="164"/>
      <c r="AC36" s="165"/>
      <c r="AD36" s="166"/>
      <c r="AE36" s="167"/>
      <c r="AF36" s="168"/>
      <c r="AG36" s="160"/>
      <c r="AH36" s="114"/>
      <c r="AI36" s="114"/>
      <c r="AJ36" s="112"/>
      <c r="AK36" s="113"/>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ht="26.25" hidden="1" customHeight="1">
      <c r="A37" s="356"/>
      <c r="B37" s="347"/>
      <c r="C37" s="347"/>
      <c r="D37" s="347"/>
      <c r="E37" s="350"/>
      <c r="F37" s="347"/>
      <c r="G37" s="353"/>
      <c r="H37" s="335"/>
      <c r="I37" s="338"/>
      <c r="J37" s="329"/>
      <c r="K37" s="332">
        <f>IF(NOT(ISERROR(MATCH(J37,_xlfn.ANCHORARRAY(E48),0))),I50&amp;"Por favor no seleccionar los criterios de impacto",J37)</f>
        <v>0</v>
      </c>
      <c r="L37" s="335"/>
      <c r="M37" s="338"/>
      <c r="N37" s="341"/>
      <c r="O37" s="5">
        <v>2</v>
      </c>
      <c r="P37" s="171"/>
      <c r="Q37" s="104" t="str">
        <f>IF(OR(R37="Preventivo",R37="Detectivo"),"Probabilidad",IF(R37="Correctivo","Impacto",""))</f>
        <v/>
      </c>
      <c r="R37" s="105"/>
      <c r="S37" s="105"/>
      <c r="T37" s="106" t="str">
        <f t="shared" ref="T37:T41" si="28">IF(AND(R37="Preventivo",S37="Automático"),"50%",IF(AND(R37="Preventivo",S37="Manual"),"40%",IF(AND(R37="Detectivo",S37="Automático"),"40%",IF(AND(R37="Detectivo",S37="Manual"),"30%",IF(AND(R37="Correctivo",S37="Automático"),"35%",IF(AND(R37="Correctivo",S37="Manual"),"25%",""))))))</f>
        <v/>
      </c>
      <c r="U37" s="105"/>
      <c r="V37" s="105"/>
      <c r="W37" s="105"/>
      <c r="X37" s="107" t="str">
        <f>IFERROR(IF(AND(Q36="Probabilidad",Q37="Probabilidad"),(Z36-(+Z36*T37)),IF(Q37="Probabilidad",(I36-(+I36*T37)),IF(Q37="Impacto",Z36,""))),"")</f>
        <v/>
      </c>
      <c r="Y37" s="108" t="str">
        <f t="shared" si="3"/>
        <v/>
      </c>
      <c r="Z37" s="109" t="str">
        <f t="shared" ref="Z37:Z41" si="29">+X37</f>
        <v/>
      </c>
      <c r="AA37" s="108" t="str">
        <f t="shared" si="5"/>
        <v/>
      </c>
      <c r="AB37" s="109" t="str">
        <f>IFERROR(IF(AND(Q36="Impacto",Q37="Impacto"),(AB36-(+AB36*T37)),IF(Q37="Impacto",(M36-(+M36*T37)),IF(Q37="Probabilidad",AB36,""))),"")</f>
        <v/>
      </c>
      <c r="AC37" s="110" t="str">
        <f t="shared" ref="AC37:AC38" si="30">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1"/>
      <c r="AE37" s="112"/>
      <c r="AF37" s="159"/>
      <c r="AG37" s="160"/>
      <c r="AH37" s="114"/>
      <c r="AI37" s="114"/>
      <c r="AJ37" s="112"/>
      <c r="AK37" s="113"/>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ht="26.25" hidden="1" customHeight="1">
      <c r="A38" s="356"/>
      <c r="B38" s="347"/>
      <c r="C38" s="347"/>
      <c r="D38" s="347"/>
      <c r="E38" s="350"/>
      <c r="F38" s="347"/>
      <c r="G38" s="353"/>
      <c r="H38" s="335"/>
      <c r="I38" s="338"/>
      <c r="J38" s="329"/>
      <c r="K38" s="332">
        <f>IF(NOT(ISERROR(MATCH(J38,_xlfn.ANCHORARRAY(E49),0))),I51&amp;"Por favor no seleccionar los criterios de impacto",J38)</f>
        <v>0</v>
      </c>
      <c r="L38" s="335"/>
      <c r="M38" s="338"/>
      <c r="N38" s="341"/>
      <c r="O38" s="5">
        <v>3</v>
      </c>
      <c r="P38" s="172"/>
      <c r="Q38" s="104" t="str">
        <f>IF(OR(R38="Preventivo",R38="Detectivo"),"Probabilidad",IF(R38="Correctivo","Impacto",""))</f>
        <v/>
      </c>
      <c r="R38" s="105"/>
      <c r="S38" s="105"/>
      <c r="T38" s="106" t="str">
        <f t="shared" si="28"/>
        <v/>
      </c>
      <c r="U38" s="105"/>
      <c r="V38" s="105"/>
      <c r="W38" s="105"/>
      <c r="X38" s="107" t="str">
        <f>IFERROR(IF(AND(Q37="Probabilidad",Q38="Probabilidad"),(Z37-(+Z37*T38)),IF(AND(Q37="Impacto",Q38="Probabilidad"),(Z36-(+Z36*T38)),IF(Q38="Impacto",Z37,""))),"")</f>
        <v/>
      </c>
      <c r="Y38" s="108" t="str">
        <f t="shared" si="3"/>
        <v/>
      </c>
      <c r="Z38" s="109" t="str">
        <f t="shared" si="29"/>
        <v/>
      </c>
      <c r="AA38" s="108" t="str">
        <f t="shared" si="5"/>
        <v/>
      </c>
      <c r="AB38" s="109" t="str">
        <f>IFERROR(IF(AND(Q37="Impacto",Q38="Impacto"),(AB37-(+AB37*T38)),IF(AND(Q37="Probabilidad",Q38="Impacto"),(AB36-(+AB36*T38)),IF(Q38="Probabilidad",AB37,""))),"")</f>
        <v/>
      </c>
      <c r="AC38" s="110" t="str">
        <f t="shared" si="30"/>
        <v/>
      </c>
      <c r="AD38" s="111"/>
      <c r="AE38" s="112"/>
      <c r="AF38" s="159"/>
      <c r="AG38" s="160"/>
      <c r="AH38" s="114"/>
      <c r="AI38" s="114"/>
      <c r="AJ38" s="112"/>
      <c r="AK38" s="113"/>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ht="26.25" hidden="1" customHeight="1">
      <c r="A39" s="356"/>
      <c r="B39" s="347"/>
      <c r="C39" s="347"/>
      <c r="D39" s="347"/>
      <c r="E39" s="350"/>
      <c r="F39" s="347"/>
      <c r="G39" s="353"/>
      <c r="H39" s="335"/>
      <c r="I39" s="338"/>
      <c r="J39" s="329"/>
      <c r="K39" s="332">
        <f>IF(NOT(ISERROR(MATCH(J39,_xlfn.ANCHORARRAY(E50),0))),I52&amp;"Por favor no seleccionar los criterios de impacto",J39)</f>
        <v>0</v>
      </c>
      <c r="L39" s="335"/>
      <c r="M39" s="338"/>
      <c r="N39" s="341"/>
      <c r="O39" s="5">
        <v>4</v>
      </c>
      <c r="P39" s="171"/>
      <c r="Q39" s="104" t="str">
        <f t="shared" ref="Q39:Q41" si="31">IF(OR(R39="Preventivo",R39="Detectivo"),"Probabilidad",IF(R39="Correctivo","Impacto",""))</f>
        <v/>
      </c>
      <c r="R39" s="105"/>
      <c r="S39" s="105"/>
      <c r="T39" s="106" t="str">
        <f t="shared" si="28"/>
        <v/>
      </c>
      <c r="U39" s="105"/>
      <c r="V39" s="105"/>
      <c r="W39" s="105"/>
      <c r="X39" s="107" t="str">
        <f t="shared" ref="X39:X41" si="32">IFERROR(IF(AND(Q38="Probabilidad",Q39="Probabilidad"),(Z38-(+Z38*T39)),IF(AND(Q38="Impacto",Q39="Probabilidad"),(Z37-(+Z37*T39)),IF(Q39="Impacto",Z38,""))),"")</f>
        <v/>
      </c>
      <c r="Y39" s="108" t="str">
        <f t="shared" si="3"/>
        <v/>
      </c>
      <c r="Z39" s="109" t="str">
        <f t="shared" si="29"/>
        <v/>
      </c>
      <c r="AA39" s="108" t="str">
        <f t="shared" si="5"/>
        <v/>
      </c>
      <c r="AB39" s="109" t="str">
        <f t="shared" ref="AB39:AB41" si="33">IFERROR(IF(AND(Q38="Impacto",Q39="Impacto"),(AB38-(+AB38*T39)),IF(AND(Q38="Probabilidad",Q39="Impacto"),(AB37-(+AB37*T39)),IF(Q39="Probabilidad",AB38,""))),"")</f>
        <v/>
      </c>
      <c r="AC39" s="110"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1"/>
      <c r="AE39" s="112"/>
      <c r="AF39" s="159"/>
      <c r="AG39" s="160"/>
      <c r="AH39" s="114"/>
      <c r="AI39" s="114"/>
      <c r="AJ39" s="112"/>
      <c r="AK39" s="113"/>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69" ht="26.25" hidden="1" customHeight="1">
      <c r="A40" s="356"/>
      <c r="B40" s="347"/>
      <c r="C40" s="347"/>
      <c r="D40" s="347"/>
      <c r="E40" s="350"/>
      <c r="F40" s="347"/>
      <c r="G40" s="353"/>
      <c r="H40" s="335"/>
      <c r="I40" s="338"/>
      <c r="J40" s="329"/>
      <c r="K40" s="332">
        <f>IF(NOT(ISERROR(MATCH(J40,_xlfn.ANCHORARRAY(E51),0))),I53&amp;"Por favor no seleccionar los criterios de impacto",J40)</f>
        <v>0</v>
      </c>
      <c r="L40" s="335"/>
      <c r="M40" s="338"/>
      <c r="N40" s="341"/>
      <c r="O40" s="5">
        <v>5</v>
      </c>
      <c r="P40" s="171"/>
      <c r="Q40" s="104" t="str">
        <f t="shared" si="31"/>
        <v/>
      </c>
      <c r="R40" s="105"/>
      <c r="S40" s="105"/>
      <c r="T40" s="106" t="str">
        <f t="shared" si="28"/>
        <v/>
      </c>
      <c r="U40" s="105"/>
      <c r="V40" s="105"/>
      <c r="W40" s="105"/>
      <c r="X40" s="107" t="str">
        <f t="shared" si="32"/>
        <v/>
      </c>
      <c r="Y40" s="108" t="str">
        <f t="shared" si="3"/>
        <v/>
      </c>
      <c r="Z40" s="109" t="str">
        <f t="shared" si="29"/>
        <v/>
      </c>
      <c r="AA40" s="108" t="str">
        <f t="shared" si="5"/>
        <v/>
      </c>
      <c r="AB40" s="109" t="str">
        <f t="shared" si="33"/>
        <v/>
      </c>
      <c r="AC40" s="110" t="str">
        <f t="shared" ref="AC40:AC41" si="34">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1"/>
      <c r="AE40" s="112"/>
      <c r="AF40" s="159"/>
      <c r="AG40" s="160"/>
      <c r="AH40" s="114"/>
      <c r="AI40" s="114"/>
      <c r="AJ40" s="112"/>
      <c r="AK40" s="113"/>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1:69" ht="38.25" hidden="1" customHeight="1">
      <c r="A41" s="357"/>
      <c r="B41" s="348"/>
      <c r="C41" s="348"/>
      <c r="D41" s="348"/>
      <c r="E41" s="351"/>
      <c r="F41" s="348"/>
      <c r="G41" s="354"/>
      <c r="H41" s="336"/>
      <c r="I41" s="339"/>
      <c r="J41" s="330"/>
      <c r="K41" s="333">
        <f>IF(NOT(ISERROR(MATCH(J41,_xlfn.ANCHORARRAY(E52),0))),I54&amp;"Por favor no seleccionar los criterios de impacto",J41)</f>
        <v>0</v>
      </c>
      <c r="L41" s="336"/>
      <c r="M41" s="339"/>
      <c r="N41" s="342"/>
      <c r="O41" s="5">
        <v>6</v>
      </c>
      <c r="P41" s="171"/>
      <c r="Q41" s="104" t="str">
        <f t="shared" si="31"/>
        <v/>
      </c>
      <c r="R41" s="105"/>
      <c r="S41" s="105"/>
      <c r="T41" s="106" t="str">
        <f t="shared" si="28"/>
        <v/>
      </c>
      <c r="U41" s="105"/>
      <c r="V41" s="105"/>
      <c r="W41" s="105"/>
      <c r="X41" s="107" t="str">
        <f t="shared" si="32"/>
        <v/>
      </c>
      <c r="Y41" s="108" t="str">
        <f t="shared" si="3"/>
        <v/>
      </c>
      <c r="Z41" s="109" t="str">
        <f t="shared" si="29"/>
        <v/>
      </c>
      <c r="AA41" s="108" t="str">
        <f t="shared" si="5"/>
        <v/>
      </c>
      <c r="AB41" s="109" t="str">
        <f t="shared" si="33"/>
        <v/>
      </c>
      <c r="AC41" s="110" t="str">
        <f t="shared" si="34"/>
        <v/>
      </c>
      <c r="AD41" s="111"/>
      <c r="AE41" s="112"/>
      <c r="AF41" s="159"/>
      <c r="AG41" s="160"/>
      <c r="AH41" s="114"/>
      <c r="AI41" s="114"/>
      <c r="AJ41" s="112"/>
      <c r="AK41" s="113"/>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row>
    <row r="42" spans="1:69" ht="34.5" hidden="1" customHeight="1">
      <c r="A42" s="355"/>
      <c r="B42" s="346"/>
      <c r="C42" s="346"/>
      <c r="D42" s="346"/>
      <c r="E42" s="349"/>
      <c r="F42" s="346"/>
      <c r="G42" s="352"/>
      <c r="H42" s="334" t="str">
        <f>IF(G42&lt;=0,"",IF(G42&lt;=2,"Muy Baja",IF(G42&lt;=24,"Baja",IF(G42&lt;=500,"Media",IF(G42&lt;=5000,"Alta","Muy Alta")))))</f>
        <v/>
      </c>
      <c r="I42" s="337" t="str">
        <f>IF(H42="","",IF(H42="Muy Baja",0.2,IF(H42="Baja",0.4,IF(H42="Media",0.6,IF(H42="Alta",0.8,IF(H42="Muy Alta",1,))))))</f>
        <v/>
      </c>
      <c r="J42" s="328"/>
      <c r="K42" s="331">
        <f>IF(NOT(ISERROR(MATCH(J42,'Tabla Impacto'!$B$221:$B$223,0))),'Tabla Impacto'!$F$223&amp;"Por favor no seleccionar los criterios de impacto(Afectación Económica o presupuestal y Pérdida Reputacional)",J42)</f>
        <v>0</v>
      </c>
      <c r="L42" s="334" t="str">
        <f>IF(OR(K42='Tabla Impacto'!$C$11,K42='Tabla Impacto'!$D$11),"Leve",IF(OR(K42='Tabla Impacto'!$C$12,K42='Tabla Impacto'!$D$12),"Menor",IF(OR(K42='Tabla Impacto'!$C$13,K42='Tabla Impacto'!$D$13),"Moderado",IF(OR(K42='Tabla Impacto'!$C$14,K42='Tabla Impacto'!$D$14),"Mayor",IF(OR(K42='Tabla Impacto'!$C$15,K42='Tabla Impacto'!$D$15),"Catastrófico","")))))</f>
        <v/>
      </c>
      <c r="M42" s="337" t="str">
        <f>IF(L42="","",IF(L42="Leve",0.2,IF(L42="Menor",0.4,IF(L42="Moderado",0.6,IF(L42="Mayor",0.8,IF(L42="Catastrófico",1,))))))</f>
        <v/>
      </c>
      <c r="N42" s="340"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5">
        <v>1</v>
      </c>
      <c r="P42" s="171"/>
      <c r="Q42" s="104"/>
      <c r="R42" s="105"/>
      <c r="S42" s="105"/>
      <c r="T42" s="106"/>
      <c r="U42" s="105"/>
      <c r="V42" s="105"/>
      <c r="W42" s="105"/>
      <c r="X42" s="107"/>
      <c r="Y42" s="108"/>
      <c r="Z42" s="109"/>
      <c r="AA42" s="108"/>
      <c r="AB42" s="109"/>
      <c r="AC42" s="110"/>
      <c r="AD42" s="111"/>
      <c r="AE42" s="167"/>
      <c r="AF42" s="158"/>
      <c r="AG42" s="160"/>
      <c r="AH42" s="114"/>
      <c r="AI42" s="114"/>
      <c r="AJ42" s="112"/>
      <c r="AK42" s="113"/>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row>
    <row r="43" spans="1:69" ht="26.25" hidden="1" customHeight="1">
      <c r="A43" s="356"/>
      <c r="B43" s="347"/>
      <c r="C43" s="347"/>
      <c r="D43" s="347"/>
      <c r="E43" s="350"/>
      <c r="F43" s="347"/>
      <c r="G43" s="353"/>
      <c r="H43" s="335"/>
      <c r="I43" s="338"/>
      <c r="J43" s="329"/>
      <c r="K43" s="332">
        <f>IF(NOT(ISERROR(MATCH(J43,_xlfn.ANCHORARRAY(E54),0))),I56&amp;"Por favor no seleccionar los criterios de impacto",J43)</f>
        <v>0</v>
      </c>
      <c r="L43" s="335"/>
      <c r="M43" s="338"/>
      <c r="N43" s="341"/>
      <c r="O43" s="5">
        <v>2</v>
      </c>
      <c r="P43" s="171"/>
      <c r="Q43" s="104"/>
      <c r="R43" s="105"/>
      <c r="S43" s="105"/>
      <c r="T43" s="106"/>
      <c r="U43" s="105"/>
      <c r="V43" s="105"/>
      <c r="W43" s="105"/>
      <c r="X43" s="107"/>
      <c r="Y43" s="108"/>
      <c r="Z43" s="109"/>
      <c r="AA43" s="108"/>
      <c r="AB43" s="109"/>
      <c r="AC43" s="110"/>
      <c r="AD43" s="111"/>
      <c r="AE43" s="112"/>
      <c r="AF43" s="159"/>
      <c r="AG43" s="160"/>
      <c r="AH43" s="114"/>
      <c r="AI43" s="114"/>
      <c r="AJ43" s="112"/>
      <c r="AK43" s="113"/>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row>
    <row r="44" spans="1:69" ht="26.25" hidden="1" customHeight="1">
      <c r="A44" s="356"/>
      <c r="B44" s="347"/>
      <c r="C44" s="347"/>
      <c r="D44" s="347"/>
      <c r="E44" s="350"/>
      <c r="F44" s="347"/>
      <c r="G44" s="353"/>
      <c r="H44" s="335"/>
      <c r="I44" s="338"/>
      <c r="J44" s="329"/>
      <c r="K44" s="332">
        <f>IF(NOT(ISERROR(MATCH(J44,_xlfn.ANCHORARRAY(E55),0))),I57&amp;"Por favor no seleccionar los criterios de impacto",J44)</f>
        <v>0</v>
      </c>
      <c r="L44" s="335"/>
      <c r="M44" s="338"/>
      <c r="N44" s="341"/>
      <c r="O44" s="5">
        <v>3</v>
      </c>
      <c r="P44" s="172"/>
      <c r="Q44" s="104" t="str">
        <f>IF(OR(R44="Preventivo",R44="Detectivo"),"Probabilidad",IF(R44="Correctivo","Impacto",""))</f>
        <v/>
      </c>
      <c r="R44" s="105"/>
      <c r="S44" s="105"/>
      <c r="T44" s="106" t="str">
        <f t="shared" ref="T44:T47" si="35">IF(AND(R44="Preventivo",S44="Automático"),"50%",IF(AND(R44="Preventivo",S44="Manual"),"40%",IF(AND(R44="Detectivo",S44="Automático"),"40%",IF(AND(R44="Detectivo",S44="Manual"),"30%",IF(AND(R44="Correctivo",S44="Automático"),"35%",IF(AND(R44="Correctivo",S44="Manual"),"25%",""))))))</f>
        <v/>
      </c>
      <c r="U44" s="105"/>
      <c r="V44" s="105"/>
      <c r="W44" s="105"/>
      <c r="X44" s="107" t="str">
        <f>IFERROR(IF(AND(Q43="Probabilidad",Q44="Probabilidad"),(Z43-(+Z43*T44)),IF(AND(Q43="Impacto",Q44="Probabilidad"),(Z42-(+Z42*T44)),IF(Q44="Impacto",Z43,""))),"")</f>
        <v/>
      </c>
      <c r="Y44" s="108" t="str">
        <f t="shared" si="3"/>
        <v/>
      </c>
      <c r="Z44" s="109" t="str">
        <f t="shared" ref="Z44:Z47" si="36">+X44</f>
        <v/>
      </c>
      <c r="AA44" s="108" t="str">
        <f t="shared" si="5"/>
        <v/>
      </c>
      <c r="AB44" s="109" t="str">
        <f>IFERROR(IF(AND(Q43="Impacto",Q44="Impacto"),(AB43-(+AB43*T44)),IF(AND(Q43="Probabilidad",Q44="Impacto"),(AB42-(+AB42*T44)),IF(Q44="Probabilidad",AB43,""))),"")</f>
        <v/>
      </c>
      <c r="AC44" s="110" t="str">
        <f t="shared" ref="AC44" si="37">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11"/>
      <c r="AE44" s="112"/>
      <c r="AF44" s="159"/>
      <c r="AG44" s="160"/>
      <c r="AH44" s="114"/>
      <c r="AI44" s="114"/>
      <c r="AJ44" s="112"/>
      <c r="AK44" s="113"/>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row>
    <row r="45" spans="1:69" ht="26.25" hidden="1" customHeight="1">
      <c r="A45" s="356"/>
      <c r="B45" s="347"/>
      <c r="C45" s="347"/>
      <c r="D45" s="347"/>
      <c r="E45" s="350"/>
      <c r="F45" s="347"/>
      <c r="G45" s="353"/>
      <c r="H45" s="335"/>
      <c r="I45" s="338"/>
      <c r="J45" s="329"/>
      <c r="K45" s="332">
        <f>IF(NOT(ISERROR(MATCH(J45,_xlfn.ANCHORARRAY(E56),0))),I58&amp;"Por favor no seleccionar los criterios de impacto",J45)</f>
        <v>0</v>
      </c>
      <c r="L45" s="335"/>
      <c r="M45" s="338"/>
      <c r="N45" s="341"/>
      <c r="O45" s="5">
        <v>4</v>
      </c>
      <c r="P45" s="171"/>
      <c r="Q45" s="104" t="str">
        <f t="shared" ref="Q45:Q47" si="38">IF(OR(R45="Preventivo",R45="Detectivo"),"Probabilidad",IF(R45="Correctivo","Impacto",""))</f>
        <v/>
      </c>
      <c r="R45" s="105"/>
      <c r="S45" s="105"/>
      <c r="T45" s="106" t="str">
        <f t="shared" si="35"/>
        <v/>
      </c>
      <c r="U45" s="105"/>
      <c r="V45" s="105"/>
      <c r="W45" s="105"/>
      <c r="X45" s="107" t="str">
        <f t="shared" ref="X45:X47" si="39">IFERROR(IF(AND(Q44="Probabilidad",Q45="Probabilidad"),(Z44-(+Z44*T45)),IF(AND(Q44="Impacto",Q45="Probabilidad"),(Z43-(+Z43*T45)),IF(Q45="Impacto",Z44,""))),"")</f>
        <v/>
      </c>
      <c r="Y45" s="108" t="str">
        <f t="shared" si="3"/>
        <v/>
      </c>
      <c r="Z45" s="109" t="str">
        <f t="shared" si="36"/>
        <v/>
      </c>
      <c r="AA45" s="108" t="str">
        <f t="shared" si="5"/>
        <v/>
      </c>
      <c r="AB45" s="109" t="str">
        <f t="shared" ref="AB45:AB47" si="40">IFERROR(IF(AND(Q44="Impacto",Q45="Impacto"),(AB44-(+AB44*T45)),IF(AND(Q44="Probabilidad",Q45="Impacto"),(AB43-(+AB43*T45)),IF(Q45="Probabilidad",AB44,""))),"")</f>
        <v/>
      </c>
      <c r="AC45" s="110"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1"/>
      <c r="AE45" s="112"/>
      <c r="AF45" s="159"/>
      <c r="AG45" s="160"/>
      <c r="AH45" s="114"/>
      <c r="AI45" s="114"/>
      <c r="AJ45" s="112"/>
      <c r="AK45" s="113"/>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1:69" ht="26.25" hidden="1" customHeight="1">
      <c r="A46" s="356"/>
      <c r="B46" s="347"/>
      <c r="C46" s="347"/>
      <c r="D46" s="347"/>
      <c r="E46" s="350"/>
      <c r="F46" s="347"/>
      <c r="G46" s="353"/>
      <c r="H46" s="335"/>
      <c r="I46" s="338"/>
      <c r="J46" s="329"/>
      <c r="K46" s="332">
        <f>IF(NOT(ISERROR(MATCH(J46,_xlfn.ANCHORARRAY(E57),0))),I59&amp;"Por favor no seleccionar los criterios de impacto",J46)</f>
        <v>0</v>
      </c>
      <c r="L46" s="335"/>
      <c r="M46" s="338"/>
      <c r="N46" s="341"/>
      <c r="O46" s="5">
        <v>5</v>
      </c>
      <c r="P46" s="171"/>
      <c r="Q46" s="104" t="str">
        <f t="shared" si="38"/>
        <v/>
      </c>
      <c r="R46" s="105"/>
      <c r="S46" s="105"/>
      <c r="T46" s="106" t="str">
        <f t="shared" si="35"/>
        <v/>
      </c>
      <c r="U46" s="105"/>
      <c r="V46" s="105"/>
      <c r="W46" s="105"/>
      <c r="X46" s="107" t="str">
        <f t="shared" si="39"/>
        <v/>
      </c>
      <c r="Y46" s="108" t="str">
        <f t="shared" si="3"/>
        <v/>
      </c>
      <c r="Z46" s="109" t="str">
        <f t="shared" si="36"/>
        <v/>
      </c>
      <c r="AA46" s="108" t="str">
        <f t="shared" si="5"/>
        <v/>
      </c>
      <c r="AB46" s="109" t="str">
        <f t="shared" si="40"/>
        <v/>
      </c>
      <c r="AC46" s="110" t="str">
        <f t="shared" ref="AC46" si="41">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1"/>
      <c r="AE46" s="112"/>
      <c r="AF46" s="159"/>
      <c r="AG46" s="160"/>
      <c r="AH46" s="114"/>
      <c r="AI46" s="114"/>
      <c r="AJ46" s="112"/>
      <c r="AK46" s="113"/>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1:69" ht="39" hidden="1" customHeight="1">
      <c r="A47" s="357"/>
      <c r="B47" s="348"/>
      <c r="C47" s="348"/>
      <c r="D47" s="348"/>
      <c r="E47" s="351"/>
      <c r="F47" s="348"/>
      <c r="G47" s="354"/>
      <c r="H47" s="336"/>
      <c r="I47" s="339"/>
      <c r="J47" s="330"/>
      <c r="K47" s="333">
        <f>IF(NOT(ISERROR(MATCH(J47,_xlfn.ANCHORARRAY(E58),0))),I60&amp;"Por favor no seleccionar los criterios de impacto",J47)</f>
        <v>0</v>
      </c>
      <c r="L47" s="336"/>
      <c r="M47" s="339"/>
      <c r="N47" s="342"/>
      <c r="O47" s="5">
        <v>6</v>
      </c>
      <c r="P47" s="171"/>
      <c r="Q47" s="104" t="str">
        <f t="shared" si="38"/>
        <v/>
      </c>
      <c r="R47" s="105"/>
      <c r="S47" s="105"/>
      <c r="T47" s="106" t="str">
        <f t="shared" si="35"/>
        <v/>
      </c>
      <c r="U47" s="105"/>
      <c r="V47" s="105"/>
      <c r="W47" s="105"/>
      <c r="X47" s="107" t="str">
        <f t="shared" si="39"/>
        <v/>
      </c>
      <c r="Y47" s="108" t="str">
        <f t="shared" si="3"/>
        <v/>
      </c>
      <c r="Z47" s="109" t="str">
        <f t="shared" si="36"/>
        <v/>
      </c>
      <c r="AA47" s="108" t="str">
        <f>IFERROR(IF(AB47="","",IF(AB47&lt;=0.2,"Leve",IF(AB47&lt;=0.4,"Menor",IF(AB47&lt;=0.6,"Moderado",IF(AB47&lt;=0.8,"Mayor","Catastrófico"))))),"")</f>
        <v/>
      </c>
      <c r="AB47" s="109" t="str">
        <f t="shared" si="40"/>
        <v/>
      </c>
      <c r="AC47" s="110"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1"/>
      <c r="AE47" s="112"/>
      <c r="AF47" s="159"/>
      <c r="AG47" s="160"/>
      <c r="AH47" s="114"/>
      <c r="AI47" s="114"/>
      <c r="AJ47" s="112"/>
      <c r="AK47" s="113"/>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row>
    <row r="48" spans="1:69" ht="32.25" hidden="1" customHeight="1">
      <c r="A48" s="355"/>
      <c r="B48" s="346"/>
      <c r="C48" s="346"/>
      <c r="D48" s="346"/>
      <c r="E48" s="349"/>
      <c r="F48" s="346"/>
      <c r="G48" s="352"/>
      <c r="H48" s="334" t="str">
        <f>IF(G48&lt;=0,"",IF(G48&lt;=2,"Muy Baja",IF(G48&lt;=24,"Baja",IF(G48&lt;=500,"Media",IF(G48&lt;=5000,"Alta","Muy Alta")))))</f>
        <v/>
      </c>
      <c r="I48" s="337" t="str">
        <f>IF(H48="","",IF(H48="Muy Baja",0.2,IF(H48="Baja",0.4,IF(H48="Media",0.6,IF(H48="Alta",0.8,IF(H48="Muy Alta",1,))))))</f>
        <v/>
      </c>
      <c r="J48" s="328"/>
      <c r="K48" s="331">
        <f>IF(NOT(ISERROR(MATCH(J48,'Tabla Impacto'!$B$221:$B$223,0))),'Tabla Impacto'!$F$223&amp;"Por favor no seleccionar los criterios de impacto(Afectación Económica o presupuestal y Pérdida Reputacional)",J48)</f>
        <v>0</v>
      </c>
      <c r="L48" s="334" t="str">
        <f>IF(OR(K48='Tabla Impacto'!$C$11,K48='Tabla Impacto'!$D$11),"Leve",IF(OR(K48='Tabla Impacto'!$C$12,K48='Tabla Impacto'!$D$12),"Menor",IF(OR(K48='Tabla Impacto'!$C$13,K48='Tabla Impacto'!$D$13),"Moderado",IF(OR(K48='Tabla Impacto'!$C$14,K48='Tabla Impacto'!$D$14),"Mayor",IF(OR(K48='Tabla Impacto'!$C$15,K48='Tabla Impacto'!$D$15),"Catastrófico","")))))</f>
        <v/>
      </c>
      <c r="M48" s="337" t="str">
        <f>IF(L48="","",IF(L48="Leve",0.2,IF(L48="Menor",0.4,IF(L48="Moderado",0.6,IF(L48="Mayor",0.8,IF(L48="Catastrófico",1,))))))</f>
        <v/>
      </c>
      <c r="N48" s="340"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5">
        <v>1</v>
      </c>
      <c r="P48" s="171"/>
      <c r="Q48" s="155"/>
      <c r="R48" s="161"/>
      <c r="S48" s="161"/>
      <c r="T48" s="162"/>
      <c r="U48" s="161"/>
      <c r="V48" s="161"/>
      <c r="W48" s="161"/>
      <c r="X48" s="154"/>
      <c r="Y48" s="163"/>
      <c r="Z48" s="164"/>
      <c r="AA48" s="163"/>
      <c r="AB48" s="164"/>
      <c r="AC48" s="165"/>
      <c r="AD48" s="166"/>
      <c r="AE48" s="112"/>
      <c r="AF48" s="158"/>
      <c r="AG48" s="160"/>
      <c r="AH48" s="114"/>
      <c r="AI48" s="114"/>
      <c r="AJ48" s="112"/>
      <c r="AK48" s="113"/>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1:69" ht="34.5" hidden="1" customHeight="1">
      <c r="A49" s="356"/>
      <c r="B49" s="347"/>
      <c r="C49" s="347"/>
      <c r="D49" s="347"/>
      <c r="E49" s="350"/>
      <c r="F49" s="347"/>
      <c r="G49" s="353"/>
      <c r="H49" s="335"/>
      <c r="I49" s="338"/>
      <c r="J49" s="329"/>
      <c r="K49" s="332">
        <f>IF(NOT(ISERROR(MATCH(J49,_xlfn.ANCHORARRAY(E60),0))),I62&amp;"Por favor no seleccionar los criterios de impacto",J49)</f>
        <v>0</v>
      </c>
      <c r="L49" s="335"/>
      <c r="M49" s="338"/>
      <c r="N49" s="341"/>
      <c r="O49" s="5">
        <v>2</v>
      </c>
      <c r="P49" s="171"/>
      <c r="Q49" s="155"/>
      <c r="R49" s="161"/>
      <c r="S49" s="161"/>
      <c r="T49" s="162"/>
      <c r="U49" s="161"/>
      <c r="V49" s="161"/>
      <c r="W49" s="161"/>
      <c r="X49" s="154"/>
      <c r="Y49" s="163"/>
      <c r="Z49" s="164"/>
      <c r="AA49" s="163"/>
      <c r="AB49" s="164"/>
      <c r="AC49" s="165"/>
      <c r="AD49" s="166"/>
      <c r="AE49" s="112"/>
      <c r="AF49" s="159"/>
      <c r="AG49" s="160"/>
      <c r="AH49" s="114"/>
      <c r="AI49" s="114"/>
      <c r="AJ49" s="112"/>
      <c r="AK49" s="113"/>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ht="26.25" hidden="1" customHeight="1">
      <c r="A50" s="356"/>
      <c r="B50" s="347"/>
      <c r="C50" s="347"/>
      <c r="D50" s="347"/>
      <c r="E50" s="350"/>
      <c r="F50" s="347"/>
      <c r="G50" s="353"/>
      <c r="H50" s="335"/>
      <c r="I50" s="338"/>
      <c r="J50" s="329"/>
      <c r="K50" s="332">
        <f>IF(NOT(ISERROR(MATCH(J50,_xlfn.ANCHORARRAY(E61),0))),I63&amp;"Por favor no seleccionar los criterios de impacto",J50)</f>
        <v>0</v>
      </c>
      <c r="L50" s="335"/>
      <c r="M50" s="338"/>
      <c r="N50" s="341"/>
      <c r="O50" s="5">
        <v>3</v>
      </c>
      <c r="P50" s="172"/>
      <c r="Q50" s="104" t="str">
        <f>IF(OR(R50="Preventivo",R50="Detectivo"),"Probabilidad",IF(R50="Correctivo","Impacto",""))</f>
        <v/>
      </c>
      <c r="R50" s="105"/>
      <c r="S50" s="105"/>
      <c r="T50" s="106" t="str">
        <f t="shared" ref="T50:T53" si="42">IF(AND(R50="Preventivo",S50="Automático"),"50%",IF(AND(R50="Preventivo",S50="Manual"),"40%",IF(AND(R50="Detectivo",S50="Automático"),"40%",IF(AND(R50="Detectivo",S50="Manual"),"30%",IF(AND(R50="Correctivo",S50="Automático"),"35%",IF(AND(R50="Correctivo",S50="Manual"),"25%",""))))))</f>
        <v/>
      </c>
      <c r="U50" s="105"/>
      <c r="V50" s="105"/>
      <c r="W50" s="105"/>
      <c r="X50" s="107" t="str">
        <f>IFERROR(IF(AND(Q49="Probabilidad",Q50="Probabilidad"),(Z49-(+Z49*T50)),IF(AND(Q49="Impacto",Q50="Probabilidad"),(Z48-(+Z48*T50)),IF(Q50="Impacto",Z49,""))),"")</f>
        <v/>
      </c>
      <c r="Y50" s="108" t="str">
        <f t="shared" si="3"/>
        <v/>
      </c>
      <c r="Z50" s="109" t="str">
        <f t="shared" ref="Z50:Z53" si="43">+X50</f>
        <v/>
      </c>
      <c r="AA50" s="108" t="str">
        <f t="shared" si="5"/>
        <v/>
      </c>
      <c r="AB50" s="109" t="str">
        <f>IFERROR(IF(AND(Q49="Impacto",Q50="Impacto"),(AB49-(+AB49*T50)),IF(AND(Q49="Probabilidad",Q50="Impacto"),(AB48-(+AB48*T50)),IF(Q50="Probabilidad",AB49,""))),"")</f>
        <v/>
      </c>
      <c r="AC50" s="110" t="str">
        <f t="shared" ref="AC50" si="4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11"/>
      <c r="AE50" s="112"/>
      <c r="AF50" s="159"/>
      <c r="AG50" s="160"/>
      <c r="AH50" s="114"/>
      <c r="AI50" s="114"/>
      <c r="AJ50" s="112"/>
      <c r="AK50" s="113"/>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ht="26.25" hidden="1" customHeight="1">
      <c r="A51" s="356"/>
      <c r="B51" s="347"/>
      <c r="C51" s="347"/>
      <c r="D51" s="347"/>
      <c r="E51" s="350"/>
      <c r="F51" s="347"/>
      <c r="G51" s="353"/>
      <c r="H51" s="335"/>
      <c r="I51" s="338"/>
      <c r="J51" s="329"/>
      <c r="K51" s="332">
        <f>IF(NOT(ISERROR(MATCH(J51,_xlfn.ANCHORARRAY(E62),0))),I64&amp;"Por favor no seleccionar los criterios de impacto",J51)</f>
        <v>0</v>
      </c>
      <c r="L51" s="335"/>
      <c r="M51" s="338"/>
      <c r="N51" s="341"/>
      <c r="O51" s="5">
        <v>4</v>
      </c>
      <c r="P51" s="171"/>
      <c r="Q51" s="104" t="str">
        <f t="shared" ref="Q51:Q53" si="45">IF(OR(R51="Preventivo",R51="Detectivo"),"Probabilidad",IF(R51="Correctivo","Impacto",""))</f>
        <v/>
      </c>
      <c r="R51" s="105"/>
      <c r="S51" s="105"/>
      <c r="T51" s="106" t="str">
        <f t="shared" si="42"/>
        <v/>
      </c>
      <c r="U51" s="105"/>
      <c r="V51" s="105"/>
      <c r="W51" s="105"/>
      <c r="X51" s="107" t="str">
        <f t="shared" ref="X51:X53" si="46">IFERROR(IF(AND(Q50="Probabilidad",Q51="Probabilidad"),(Z50-(+Z50*T51)),IF(AND(Q50="Impacto",Q51="Probabilidad"),(Z49-(+Z49*T51)),IF(Q51="Impacto",Z50,""))),"")</f>
        <v/>
      </c>
      <c r="Y51" s="108" t="str">
        <f t="shared" si="3"/>
        <v/>
      </c>
      <c r="Z51" s="109" t="str">
        <f t="shared" si="43"/>
        <v/>
      </c>
      <c r="AA51" s="108" t="str">
        <f t="shared" si="5"/>
        <v/>
      </c>
      <c r="AB51" s="109" t="str">
        <f t="shared" ref="AB51:AB53" si="47">IFERROR(IF(AND(Q50="Impacto",Q51="Impacto"),(AB50-(+AB50*T51)),IF(AND(Q50="Probabilidad",Q51="Impacto"),(AB49-(+AB49*T51)),IF(Q51="Probabilidad",AB50,""))),"")</f>
        <v/>
      </c>
      <c r="AC51" s="110"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1"/>
      <c r="AE51" s="112"/>
      <c r="AF51" s="159"/>
      <c r="AG51" s="160"/>
      <c r="AH51" s="114"/>
      <c r="AI51" s="114"/>
      <c r="AJ51" s="112"/>
      <c r="AK51" s="113"/>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ht="26.25" hidden="1" customHeight="1">
      <c r="A52" s="356"/>
      <c r="B52" s="347"/>
      <c r="C52" s="347"/>
      <c r="D52" s="347"/>
      <c r="E52" s="350"/>
      <c r="F52" s="347"/>
      <c r="G52" s="353"/>
      <c r="H52" s="335"/>
      <c r="I52" s="338"/>
      <c r="J52" s="329"/>
      <c r="K52" s="332">
        <f>IF(NOT(ISERROR(MATCH(J52,_xlfn.ANCHORARRAY(E63),0))),I65&amp;"Por favor no seleccionar los criterios de impacto",J52)</f>
        <v>0</v>
      </c>
      <c r="L52" s="335"/>
      <c r="M52" s="338"/>
      <c r="N52" s="341"/>
      <c r="O52" s="5">
        <v>5</v>
      </c>
      <c r="P52" s="171"/>
      <c r="Q52" s="104" t="str">
        <f t="shared" si="45"/>
        <v/>
      </c>
      <c r="R52" s="105"/>
      <c r="S52" s="105"/>
      <c r="T52" s="106" t="str">
        <f t="shared" si="42"/>
        <v/>
      </c>
      <c r="U52" s="105"/>
      <c r="V52" s="105"/>
      <c r="W52" s="105"/>
      <c r="X52" s="107" t="str">
        <f t="shared" si="46"/>
        <v/>
      </c>
      <c r="Y52" s="108" t="str">
        <f t="shared" si="3"/>
        <v/>
      </c>
      <c r="Z52" s="109" t="str">
        <f t="shared" si="43"/>
        <v/>
      </c>
      <c r="AA52" s="108" t="str">
        <f t="shared" si="5"/>
        <v/>
      </c>
      <c r="AB52" s="109" t="str">
        <f t="shared" si="47"/>
        <v/>
      </c>
      <c r="AC52" s="110" t="str">
        <f t="shared" ref="AC52:AC53" si="48">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1"/>
      <c r="AE52" s="112"/>
      <c r="AF52" s="159"/>
      <c r="AG52" s="160"/>
      <c r="AH52" s="114"/>
      <c r="AI52" s="114"/>
      <c r="AJ52" s="112"/>
      <c r="AK52" s="113"/>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ht="34.5" hidden="1" customHeight="1">
      <c r="A53" s="357"/>
      <c r="B53" s="348"/>
      <c r="C53" s="348"/>
      <c r="D53" s="348"/>
      <c r="E53" s="351"/>
      <c r="F53" s="348"/>
      <c r="G53" s="354"/>
      <c r="H53" s="336"/>
      <c r="I53" s="339"/>
      <c r="J53" s="330"/>
      <c r="K53" s="333">
        <f>IF(NOT(ISERROR(MATCH(J53,_xlfn.ANCHORARRAY(E64),0))),I66&amp;"Por favor no seleccionar los criterios de impacto",J53)</f>
        <v>0</v>
      </c>
      <c r="L53" s="336"/>
      <c r="M53" s="339"/>
      <c r="N53" s="342"/>
      <c r="O53" s="5">
        <v>6</v>
      </c>
      <c r="P53" s="171"/>
      <c r="Q53" s="104" t="str">
        <f t="shared" si="45"/>
        <v/>
      </c>
      <c r="R53" s="105"/>
      <c r="S53" s="105"/>
      <c r="T53" s="106" t="str">
        <f t="shared" si="42"/>
        <v/>
      </c>
      <c r="U53" s="105"/>
      <c r="V53" s="105"/>
      <c r="W53" s="105"/>
      <c r="X53" s="107" t="str">
        <f t="shared" si="46"/>
        <v/>
      </c>
      <c r="Y53" s="108" t="str">
        <f t="shared" si="3"/>
        <v/>
      </c>
      <c r="Z53" s="109" t="str">
        <f t="shared" si="43"/>
        <v/>
      </c>
      <c r="AA53" s="108" t="str">
        <f t="shared" si="5"/>
        <v/>
      </c>
      <c r="AB53" s="109" t="str">
        <f t="shared" si="47"/>
        <v/>
      </c>
      <c r="AC53" s="110" t="str">
        <f t="shared" si="48"/>
        <v/>
      </c>
      <c r="AD53" s="111"/>
      <c r="AE53" s="112"/>
      <c r="AF53" s="159"/>
      <c r="AG53" s="160"/>
      <c r="AH53" s="114"/>
      <c r="AI53" s="114"/>
      <c r="AJ53" s="112"/>
      <c r="AK53" s="113"/>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ht="20.25" hidden="1" customHeight="1">
      <c r="A54" s="355"/>
      <c r="B54" s="346"/>
      <c r="C54" s="346"/>
      <c r="D54" s="346"/>
      <c r="E54" s="349"/>
      <c r="F54" s="346"/>
      <c r="G54" s="352"/>
      <c r="H54" s="334" t="str">
        <f>IF(G54&lt;=0,"",IF(G54&lt;=2,"Muy Baja",IF(G54&lt;=24,"Baja",IF(G54&lt;=500,"Media",IF(G54&lt;=5000,"Alta","Muy Alta")))))</f>
        <v/>
      </c>
      <c r="I54" s="337" t="str">
        <f>IF(H54="","",IF(H54="Muy Baja",0.2,IF(H54="Baja",0.4,IF(H54="Media",0.6,IF(H54="Alta",0.8,IF(H54="Muy Alta",1,))))))</f>
        <v/>
      </c>
      <c r="J54" s="328"/>
      <c r="K54" s="331">
        <f>IF(NOT(ISERROR(MATCH(J54,'Tabla Impacto'!$B$221:$B$223,0))),'Tabla Impacto'!$F$223&amp;"Por favor no seleccionar los criterios de impacto(Afectación Económica o presupuestal y Pérdida Reputacional)",J54)</f>
        <v>0</v>
      </c>
      <c r="L54" s="334" t="str">
        <f>IF(OR(K54='Tabla Impacto'!$C$11,K54='Tabla Impacto'!$D$11),"Leve",IF(OR(K54='Tabla Impacto'!$C$12,K54='Tabla Impacto'!$D$12),"Menor",IF(OR(K54='Tabla Impacto'!$C$13,K54='Tabla Impacto'!$D$13),"Moderado",IF(OR(K54='Tabla Impacto'!$C$14,K54='Tabla Impacto'!$D$14),"Mayor",IF(OR(K54='Tabla Impacto'!$C$15,K54='Tabla Impacto'!$D$15),"Catastrófico","")))))</f>
        <v/>
      </c>
      <c r="M54" s="337" t="str">
        <f>IF(L54="","",IF(L54="Leve",0.2,IF(L54="Menor",0.4,IF(L54="Moderado",0.6,IF(L54="Mayor",0.8,IF(L54="Catastrófico",1,))))))</f>
        <v/>
      </c>
      <c r="N54" s="340"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5"/>
      <c r="P54" s="171"/>
      <c r="Q54" s="155"/>
      <c r="R54" s="161"/>
      <c r="S54" s="161"/>
      <c r="T54" s="162"/>
      <c r="U54" s="161"/>
      <c r="V54" s="161"/>
      <c r="W54" s="161"/>
      <c r="X54" s="154"/>
      <c r="Y54" s="163"/>
      <c r="Z54" s="164"/>
      <c r="AA54" s="163"/>
      <c r="AB54" s="164"/>
      <c r="AC54" s="165"/>
      <c r="AD54" s="166"/>
      <c r="AE54" s="112"/>
      <c r="AF54" s="158"/>
      <c r="AG54" s="160"/>
      <c r="AH54" s="114"/>
      <c r="AI54" s="114"/>
      <c r="AJ54" s="112"/>
      <c r="AK54" s="113"/>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ht="26.25" hidden="1" customHeight="1">
      <c r="A55" s="356"/>
      <c r="B55" s="347"/>
      <c r="C55" s="347"/>
      <c r="D55" s="347"/>
      <c r="E55" s="350"/>
      <c r="F55" s="347"/>
      <c r="G55" s="353"/>
      <c r="H55" s="335"/>
      <c r="I55" s="338"/>
      <c r="J55" s="329"/>
      <c r="K55" s="332">
        <f>IF(NOT(ISERROR(MATCH(J55,_xlfn.ANCHORARRAY(E66),0))),I68&amp;"Por favor no seleccionar los criterios de impacto",J55)</f>
        <v>0</v>
      </c>
      <c r="L55" s="335"/>
      <c r="M55" s="338"/>
      <c r="N55" s="341"/>
      <c r="O55" s="5">
        <v>2</v>
      </c>
      <c r="P55" s="171"/>
      <c r="Q55" s="104" t="str">
        <f>IF(OR(R55="Preventivo",R55="Detectivo"),"Probabilidad",IF(R55="Correctivo","Impacto",""))</f>
        <v/>
      </c>
      <c r="R55" s="105"/>
      <c r="S55" s="105"/>
      <c r="T55" s="106" t="str">
        <f t="shared" ref="T55:T59" si="49">IF(AND(R55="Preventivo",S55="Automático"),"50%",IF(AND(R55="Preventivo",S55="Manual"),"40%",IF(AND(R55="Detectivo",S55="Automático"),"40%",IF(AND(R55="Detectivo",S55="Manual"),"30%",IF(AND(R55="Correctivo",S55="Automático"),"35%",IF(AND(R55="Correctivo",S55="Manual"),"25%",""))))))</f>
        <v/>
      </c>
      <c r="U55" s="105"/>
      <c r="V55" s="105"/>
      <c r="W55" s="105"/>
      <c r="X55" s="107" t="str">
        <f>IFERROR(IF(AND(Q54="Probabilidad",Q55="Probabilidad"),(Z54-(+Z54*T55)),IF(Q55="Probabilidad",(I54-(+I54*T55)),IF(Q55="Impacto",Z54,""))),"")</f>
        <v/>
      </c>
      <c r="Y55" s="108" t="str">
        <f t="shared" si="3"/>
        <v/>
      </c>
      <c r="Z55" s="109" t="str">
        <f t="shared" ref="Z55:Z59" si="50">+X55</f>
        <v/>
      </c>
      <c r="AA55" s="108" t="str">
        <f t="shared" si="5"/>
        <v/>
      </c>
      <c r="AB55" s="109" t="str">
        <f>IFERROR(IF(AND(Q54="Impacto",Q55="Impacto"),(AB54-(+AB54*T55)),IF(Q55="Impacto",(M54-(+M54*T55)),IF(Q55="Probabilidad",AB54,""))),"")</f>
        <v/>
      </c>
      <c r="AC55" s="110" t="str">
        <f t="shared" ref="AC55:AC56" si="51">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1"/>
      <c r="AE55" s="112"/>
      <c r="AF55" s="159"/>
      <c r="AG55" s="160"/>
      <c r="AH55" s="114"/>
      <c r="AI55" s="114"/>
      <c r="AJ55" s="112"/>
      <c r="AK55" s="113"/>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ht="26.25" hidden="1" customHeight="1">
      <c r="A56" s="356"/>
      <c r="B56" s="347"/>
      <c r="C56" s="347"/>
      <c r="D56" s="347"/>
      <c r="E56" s="350"/>
      <c r="F56" s="347"/>
      <c r="G56" s="353"/>
      <c r="H56" s="335"/>
      <c r="I56" s="338"/>
      <c r="J56" s="329"/>
      <c r="K56" s="332">
        <f>IF(NOT(ISERROR(MATCH(J56,_xlfn.ANCHORARRAY(E67),0))),I69&amp;"Por favor no seleccionar los criterios de impacto",J56)</f>
        <v>0</v>
      </c>
      <c r="L56" s="335"/>
      <c r="M56" s="338"/>
      <c r="N56" s="341"/>
      <c r="O56" s="5">
        <v>3</v>
      </c>
      <c r="P56" s="172"/>
      <c r="Q56" s="104" t="str">
        <f>IF(OR(R56="Preventivo",R56="Detectivo"),"Probabilidad",IF(R56="Correctivo","Impacto",""))</f>
        <v/>
      </c>
      <c r="R56" s="105"/>
      <c r="S56" s="105"/>
      <c r="T56" s="106" t="str">
        <f t="shared" si="49"/>
        <v/>
      </c>
      <c r="U56" s="105"/>
      <c r="V56" s="105"/>
      <c r="W56" s="105"/>
      <c r="X56" s="107" t="str">
        <f>IFERROR(IF(AND(Q55="Probabilidad",Q56="Probabilidad"),(Z55-(+Z55*T56)),IF(AND(Q55="Impacto",Q56="Probabilidad"),(Z54-(+Z54*T56)),IF(Q56="Impacto",Z55,""))),"")</f>
        <v/>
      </c>
      <c r="Y56" s="108" t="str">
        <f t="shared" si="3"/>
        <v/>
      </c>
      <c r="Z56" s="109" t="str">
        <f t="shared" si="50"/>
        <v/>
      </c>
      <c r="AA56" s="108" t="str">
        <f t="shared" si="5"/>
        <v/>
      </c>
      <c r="AB56" s="109" t="str">
        <f>IFERROR(IF(AND(Q55="Impacto",Q56="Impacto"),(AB55-(+AB55*T56)),IF(AND(Q55="Probabilidad",Q56="Impacto"),(AB54-(+AB54*T56)),IF(Q56="Probabilidad",AB55,""))),"")</f>
        <v/>
      </c>
      <c r="AC56" s="110" t="str">
        <f t="shared" si="51"/>
        <v/>
      </c>
      <c r="AD56" s="111"/>
      <c r="AE56" s="112"/>
      <c r="AF56" s="159"/>
      <c r="AG56" s="160"/>
      <c r="AH56" s="114"/>
      <c r="AI56" s="114"/>
      <c r="AJ56" s="112"/>
      <c r="AK56" s="113"/>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ht="26.25" hidden="1" customHeight="1">
      <c r="A57" s="356"/>
      <c r="B57" s="347"/>
      <c r="C57" s="347"/>
      <c r="D57" s="347"/>
      <c r="E57" s="350"/>
      <c r="F57" s="347"/>
      <c r="G57" s="353"/>
      <c r="H57" s="335"/>
      <c r="I57" s="338"/>
      <c r="J57" s="329"/>
      <c r="K57" s="332">
        <f>IF(NOT(ISERROR(MATCH(J57,_xlfn.ANCHORARRAY(E68),0))),I70&amp;"Por favor no seleccionar los criterios de impacto",J57)</f>
        <v>0</v>
      </c>
      <c r="L57" s="335"/>
      <c r="M57" s="338"/>
      <c r="N57" s="341"/>
      <c r="O57" s="5">
        <v>4</v>
      </c>
      <c r="P57" s="171"/>
      <c r="Q57" s="104" t="str">
        <f t="shared" ref="Q57:Q59" si="52">IF(OR(R57="Preventivo",R57="Detectivo"),"Probabilidad",IF(R57="Correctivo","Impacto",""))</f>
        <v/>
      </c>
      <c r="R57" s="105"/>
      <c r="S57" s="105"/>
      <c r="T57" s="106" t="str">
        <f t="shared" si="49"/>
        <v/>
      </c>
      <c r="U57" s="105"/>
      <c r="V57" s="105"/>
      <c r="W57" s="105"/>
      <c r="X57" s="107" t="str">
        <f t="shared" ref="X57:X59" si="53">IFERROR(IF(AND(Q56="Probabilidad",Q57="Probabilidad"),(Z56-(+Z56*T57)),IF(AND(Q56="Impacto",Q57="Probabilidad"),(Z55-(+Z55*T57)),IF(Q57="Impacto",Z56,""))),"")</f>
        <v/>
      </c>
      <c r="Y57" s="108" t="str">
        <f t="shared" si="3"/>
        <v/>
      </c>
      <c r="Z57" s="109" t="str">
        <f t="shared" si="50"/>
        <v/>
      </c>
      <c r="AA57" s="108" t="str">
        <f t="shared" si="5"/>
        <v/>
      </c>
      <c r="AB57" s="109" t="str">
        <f t="shared" ref="AB57:AB59" si="54">IFERROR(IF(AND(Q56="Impacto",Q57="Impacto"),(AB56-(+AB56*T57)),IF(AND(Q56="Probabilidad",Q57="Impacto"),(AB55-(+AB55*T57)),IF(Q57="Probabilidad",AB56,""))),"")</f>
        <v/>
      </c>
      <c r="AC57" s="110"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1"/>
      <c r="AE57" s="112"/>
      <c r="AF57" s="159"/>
      <c r="AG57" s="160"/>
      <c r="AH57" s="114"/>
      <c r="AI57" s="114"/>
      <c r="AJ57" s="112"/>
      <c r="AK57" s="113"/>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ht="26.25" hidden="1" customHeight="1">
      <c r="A58" s="356"/>
      <c r="B58" s="347"/>
      <c r="C58" s="347"/>
      <c r="D58" s="347"/>
      <c r="E58" s="350"/>
      <c r="F58" s="347"/>
      <c r="G58" s="353"/>
      <c r="H58" s="335"/>
      <c r="I58" s="338"/>
      <c r="J58" s="329"/>
      <c r="K58" s="332">
        <f>IF(NOT(ISERROR(MATCH(J58,_xlfn.ANCHORARRAY(E69),0))),I71&amp;"Por favor no seleccionar los criterios de impacto",J58)</f>
        <v>0</v>
      </c>
      <c r="L58" s="335"/>
      <c r="M58" s="338"/>
      <c r="N58" s="341"/>
      <c r="O58" s="5">
        <v>5</v>
      </c>
      <c r="P58" s="171"/>
      <c r="Q58" s="104" t="str">
        <f t="shared" si="52"/>
        <v/>
      </c>
      <c r="R58" s="105"/>
      <c r="S58" s="105"/>
      <c r="T58" s="106" t="str">
        <f t="shared" si="49"/>
        <v/>
      </c>
      <c r="U58" s="105"/>
      <c r="V58" s="105"/>
      <c r="W58" s="105"/>
      <c r="X58" s="107" t="str">
        <f t="shared" si="53"/>
        <v/>
      </c>
      <c r="Y58" s="108" t="str">
        <f t="shared" si="3"/>
        <v/>
      </c>
      <c r="Z58" s="109" t="str">
        <f t="shared" si="50"/>
        <v/>
      </c>
      <c r="AA58" s="108" t="str">
        <f t="shared" si="5"/>
        <v/>
      </c>
      <c r="AB58" s="109" t="str">
        <f t="shared" si="54"/>
        <v/>
      </c>
      <c r="AC58" s="110" t="str">
        <f t="shared" ref="AC58:AC59" si="55">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1"/>
      <c r="AE58" s="112"/>
      <c r="AF58" s="159"/>
      <c r="AG58" s="160"/>
      <c r="AH58" s="114"/>
      <c r="AI58" s="114"/>
      <c r="AJ58" s="112"/>
      <c r="AK58" s="113"/>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ht="15.75" hidden="1" customHeight="1">
      <c r="A59" s="357"/>
      <c r="B59" s="348"/>
      <c r="C59" s="348"/>
      <c r="D59" s="348"/>
      <c r="E59" s="351"/>
      <c r="F59" s="348"/>
      <c r="G59" s="354"/>
      <c r="H59" s="336"/>
      <c r="I59" s="339"/>
      <c r="J59" s="330"/>
      <c r="K59" s="333">
        <f>IF(NOT(ISERROR(MATCH(J59,_xlfn.ANCHORARRAY(E70),0))),I84&amp;"Por favor no seleccionar los criterios de impacto",J59)</f>
        <v>0</v>
      </c>
      <c r="L59" s="336"/>
      <c r="M59" s="339"/>
      <c r="N59" s="342"/>
      <c r="O59" s="5">
        <v>6</v>
      </c>
      <c r="P59" s="171"/>
      <c r="Q59" s="104" t="str">
        <f t="shared" si="52"/>
        <v/>
      </c>
      <c r="R59" s="105"/>
      <c r="S59" s="105"/>
      <c r="T59" s="106" t="str">
        <f t="shared" si="49"/>
        <v/>
      </c>
      <c r="U59" s="105"/>
      <c r="V59" s="105"/>
      <c r="W59" s="105"/>
      <c r="X59" s="107" t="str">
        <f t="shared" si="53"/>
        <v/>
      </c>
      <c r="Y59" s="108" t="str">
        <f t="shared" si="3"/>
        <v/>
      </c>
      <c r="Z59" s="109" t="str">
        <f t="shared" si="50"/>
        <v/>
      </c>
      <c r="AA59" s="108" t="str">
        <f t="shared" si="5"/>
        <v/>
      </c>
      <c r="AB59" s="109" t="str">
        <f t="shared" si="54"/>
        <v/>
      </c>
      <c r="AC59" s="110" t="str">
        <f t="shared" si="55"/>
        <v/>
      </c>
      <c r="AD59" s="111"/>
      <c r="AE59" s="112"/>
      <c r="AF59" s="159"/>
      <c r="AG59" s="160"/>
      <c r="AH59" s="114"/>
      <c r="AI59" s="114"/>
      <c r="AJ59" s="112"/>
      <c r="AK59" s="113"/>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ht="15" hidden="1" customHeight="1">
      <c r="A60" s="355"/>
      <c r="B60" s="346"/>
      <c r="C60" s="346"/>
      <c r="D60" s="346"/>
      <c r="E60" s="349"/>
      <c r="F60" s="346"/>
      <c r="G60" s="352"/>
      <c r="H60" s="334" t="str">
        <f>IF(G60&lt;=0,"",IF(G60&lt;=2,"Muy Baja",IF(G60&lt;=24,"Baja",IF(G60&lt;=500,"Media",IF(G60&lt;=5000,"Alta","Muy Alta")))))</f>
        <v/>
      </c>
      <c r="I60" s="337" t="str">
        <f>IF(H60="","",IF(H60="Muy Baja",0.2,IF(H60="Baja",0.4,IF(H60="Media",0.6,IF(H60="Alta",0.8,IF(H60="Muy Alta",1,))))))</f>
        <v/>
      </c>
      <c r="J60" s="328"/>
      <c r="K60" s="331">
        <f>IF(NOT(ISERROR(MATCH(J60,'Tabla Impacto'!$B$221:$B$223,0))),'Tabla Impacto'!$F$223&amp;"Por favor no seleccionar los criterios de impacto(Afectación Económica o presupuestal y Pérdida Reputacional)",J60)</f>
        <v>0</v>
      </c>
      <c r="L60" s="334" t="str">
        <f>IF(OR(K60='Tabla Impacto'!$C$11,K60='Tabla Impacto'!$D$11),"Leve",IF(OR(K60='Tabla Impacto'!$C$12,K60='Tabla Impacto'!$D$12),"Menor",IF(OR(K60='Tabla Impacto'!$C$13,K60='Tabla Impacto'!$D$13),"Moderado",IF(OR(K60='Tabla Impacto'!$C$14,K60='Tabla Impacto'!$D$14),"Mayor",IF(OR(K60='Tabla Impacto'!$C$15,K60='Tabla Impacto'!$D$15),"Catastrófico","")))))</f>
        <v/>
      </c>
      <c r="M60" s="337" t="str">
        <f>IF(L60="","",IF(L60="Leve",0.2,IF(L60="Menor",0.4,IF(L60="Moderado",0.6,IF(L60="Mayor",0.8,IF(L60="Catastrófico",1,))))))</f>
        <v/>
      </c>
      <c r="N60" s="340"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5"/>
      <c r="P60" s="171"/>
      <c r="Q60" s="155"/>
      <c r="R60" s="161"/>
      <c r="S60" s="161"/>
      <c r="T60" s="162"/>
      <c r="U60" s="161"/>
      <c r="V60" s="161"/>
      <c r="W60" s="161"/>
      <c r="X60" s="154"/>
      <c r="Y60" s="163"/>
      <c r="Z60" s="164"/>
      <c r="AA60" s="163"/>
      <c r="AB60" s="164"/>
      <c r="AC60" s="165"/>
      <c r="AD60" s="166"/>
      <c r="AE60" s="112"/>
      <c r="AF60" s="158"/>
      <c r="AG60" s="160"/>
      <c r="AH60" s="114"/>
      <c r="AI60" s="114"/>
      <c r="AJ60" s="112"/>
      <c r="AK60" s="113"/>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ht="26.25" hidden="1" customHeight="1">
      <c r="A61" s="356"/>
      <c r="B61" s="347"/>
      <c r="C61" s="347"/>
      <c r="D61" s="347"/>
      <c r="E61" s="350"/>
      <c r="F61" s="347"/>
      <c r="G61" s="353"/>
      <c r="H61" s="335"/>
      <c r="I61" s="338"/>
      <c r="J61" s="329"/>
      <c r="K61" s="332">
        <f>IF(NOT(ISERROR(MATCH(J61,_xlfn.ANCHORARRAY(E84),0))),I86&amp;"Por favor no seleccionar los criterios de impacto",J61)</f>
        <v>0</v>
      </c>
      <c r="L61" s="335"/>
      <c r="M61" s="338"/>
      <c r="N61" s="341"/>
      <c r="O61" s="5">
        <v>2</v>
      </c>
      <c r="P61" s="171"/>
      <c r="Q61" s="104" t="str">
        <f>IF(OR(R61="Preventivo",R61="Detectivo"),"Probabilidad",IF(R61="Correctivo","Impacto",""))</f>
        <v/>
      </c>
      <c r="R61" s="105"/>
      <c r="S61" s="105"/>
      <c r="T61" s="106" t="str">
        <f t="shared" ref="T61:T65" si="56">IF(AND(R61="Preventivo",S61="Automático"),"50%",IF(AND(R61="Preventivo",S61="Manual"),"40%",IF(AND(R61="Detectivo",S61="Automático"),"40%",IF(AND(R61="Detectivo",S61="Manual"),"30%",IF(AND(R61="Correctivo",S61="Automático"),"35%",IF(AND(R61="Correctivo",S61="Manual"),"25%",""))))))</f>
        <v/>
      </c>
      <c r="U61" s="105"/>
      <c r="V61" s="105"/>
      <c r="W61" s="105"/>
      <c r="X61" s="107" t="str">
        <f>IFERROR(IF(AND(Q60="Probabilidad",Q61="Probabilidad"),(Z60-(+Z60*T61)),IF(Q61="Probabilidad",(I60-(+I60*T61)),IF(Q61="Impacto",Z60,""))),"")</f>
        <v/>
      </c>
      <c r="Y61" s="108" t="str">
        <f t="shared" si="3"/>
        <v/>
      </c>
      <c r="Z61" s="109" t="str">
        <f t="shared" ref="Z61:Z65" si="57">+X61</f>
        <v/>
      </c>
      <c r="AA61" s="108" t="str">
        <f t="shared" si="5"/>
        <v/>
      </c>
      <c r="AB61" s="109" t="str">
        <f>IFERROR(IF(AND(Q60="Impacto",Q61="Impacto"),(AB60-(+AB60*T61)),IF(Q61="Impacto",(M60-(+M60*T61)),IF(Q61="Probabilidad",AB60,""))),"")</f>
        <v/>
      </c>
      <c r="AC61" s="110" t="str">
        <f t="shared" ref="AC61:AC62" si="58">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1"/>
      <c r="AE61" s="112"/>
      <c r="AF61" s="159"/>
      <c r="AG61" s="160"/>
      <c r="AH61" s="114"/>
      <c r="AI61" s="114"/>
      <c r="AJ61" s="112"/>
      <c r="AK61" s="113"/>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ht="26.25" hidden="1" customHeight="1">
      <c r="A62" s="356"/>
      <c r="B62" s="347"/>
      <c r="C62" s="347"/>
      <c r="D62" s="347"/>
      <c r="E62" s="350"/>
      <c r="F62" s="347"/>
      <c r="G62" s="353"/>
      <c r="H62" s="335"/>
      <c r="I62" s="338"/>
      <c r="J62" s="329"/>
      <c r="K62" s="332">
        <f>IF(NOT(ISERROR(MATCH(J62,_xlfn.ANCHORARRAY(E85),0))),I87&amp;"Por favor no seleccionar los criterios de impacto",J62)</f>
        <v>0</v>
      </c>
      <c r="L62" s="335"/>
      <c r="M62" s="338"/>
      <c r="N62" s="341"/>
      <c r="O62" s="5">
        <v>3</v>
      </c>
      <c r="P62" s="172"/>
      <c r="Q62" s="104" t="str">
        <f>IF(OR(R62="Preventivo",R62="Detectivo"),"Probabilidad",IF(R62="Correctivo","Impacto",""))</f>
        <v/>
      </c>
      <c r="R62" s="105"/>
      <c r="S62" s="105"/>
      <c r="T62" s="106" t="str">
        <f t="shared" si="56"/>
        <v/>
      </c>
      <c r="U62" s="105"/>
      <c r="V62" s="105"/>
      <c r="W62" s="105"/>
      <c r="X62" s="107" t="str">
        <f>IFERROR(IF(AND(Q61="Probabilidad",Q62="Probabilidad"),(Z61-(+Z61*T62)),IF(AND(Q61="Impacto",Q62="Probabilidad"),(Z60-(+Z60*T62)),IF(Q62="Impacto",Z61,""))),"")</f>
        <v/>
      </c>
      <c r="Y62" s="108" t="str">
        <f t="shared" si="3"/>
        <v/>
      </c>
      <c r="Z62" s="109" t="str">
        <f t="shared" si="57"/>
        <v/>
      </c>
      <c r="AA62" s="108" t="str">
        <f t="shared" si="5"/>
        <v/>
      </c>
      <c r="AB62" s="109" t="str">
        <f>IFERROR(IF(AND(Q61="Impacto",Q62="Impacto"),(AB61-(+AB61*T62)),IF(AND(Q61="Probabilidad",Q62="Impacto"),(AB60-(+AB60*T62)),IF(Q62="Probabilidad",AB61,""))),"")</f>
        <v/>
      </c>
      <c r="AC62" s="110" t="str">
        <f t="shared" si="58"/>
        <v/>
      </c>
      <c r="AD62" s="111"/>
      <c r="AE62" s="112"/>
      <c r="AF62" s="159"/>
      <c r="AG62" s="160"/>
      <c r="AH62" s="114"/>
      <c r="AI62" s="114"/>
      <c r="AJ62" s="112"/>
      <c r="AK62" s="113"/>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69" ht="26.25" hidden="1" customHeight="1">
      <c r="A63" s="356"/>
      <c r="B63" s="347"/>
      <c r="C63" s="347"/>
      <c r="D63" s="347"/>
      <c r="E63" s="350"/>
      <c r="F63" s="347"/>
      <c r="G63" s="353"/>
      <c r="H63" s="335"/>
      <c r="I63" s="338"/>
      <c r="J63" s="329"/>
      <c r="K63" s="332">
        <f>IF(NOT(ISERROR(MATCH(J63,_xlfn.ANCHORARRAY(E86),0))),I88&amp;"Por favor no seleccionar los criterios de impacto",J63)</f>
        <v>0</v>
      </c>
      <c r="L63" s="335"/>
      <c r="M63" s="338"/>
      <c r="N63" s="341"/>
      <c r="O63" s="5">
        <v>4</v>
      </c>
      <c r="P63" s="171"/>
      <c r="Q63" s="104" t="str">
        <f t="shared" ref="Q63:Q65" si="59">IF(OR(R63="Preventivo",R63="Detectivo"),"Probabilidad",IF(R63="Correctivo","Impacto",""))</f>
        <v/>
      </c>
      <c r="R63" s="105"/>
      <c r="S63" s="105"/>
      <c r="T63" s="106" t="str">
        <f t="shared" si="56"/>
        <v/>
      </c>
      <c r="U63" s="105"/>
      <c r="V63" s="105"/>
      <c r="W63" s="105"/>
      <c r="X63" s="107" t="str">
        <f t="shared" ref="X63:X64" si="60">IFERROR(IF(AND(Q62="Probabilidad",Q63="Probabilidad"),(Z62-(+Z62*T63)),IF(AND(Q62="Impacto",Q63="Probabilidad"),(Z61-(+Z61*T63)),IF(Q63="Impacto",Z62,""))),"")</f>
        <v/>
      </c>
      <c r="Y63" s="108" t="str">
        <f t="shared" si="3"/>
        <v/>
      </c>
      <c r="Z63" s="109" t="str">
        <f t="shared" si="57"/>
        <v/>
      </c>
      <c r="AA63" s="108" t="str">
        <f t="shared" si="5"/>
        <v/>
      </c>
      <c r="AB63" s="109" t="str">
        <f t="shared" ref="AB63:AB64" si="61">IFERROR(IF(AND(Q62="Impacto",Q63="Impacto"),(AB62-(+AB62*T63)),IF(AND(Q62="Probabilidad",Q63="Impacto"),(AB61-(+AB61*T63)),IF(Q63="Probabilidad",AB62,""))),"")</f>
        <v/>
      </c>
      <c r="AC63" s="110"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1"/>
      <c r="AE63" s="112"/>
      <c r="AF63" s="159"/>
      <c r="AG63" s="160"/>
      <c r="AH63" s="114"/>
      <c r="AI63" s="114"/>
      <c r="AJ63" s="112"/>
      <c r="AK63" s="113"/>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69" ht="26.25" hidden="1" customHeight="1">
      <c r="A64" s="356"/>
      <c r="B64" s="347"/>
      <c r="C64" s="347"/>
      <c r="D64" s="347"/>
      <c r="E64" s="350"/>
      <c r="F64" s="347"/>
      <c r="G64" s="353"/>
      <c r="H64" s="335"/>
      <c r="I64" s="338"/>
      <c r="J64" s="329"/>
      <c r="K64" s="332">
        <f>IF(NOT(ISERROR(MATCH(J64,_xlfn.ANCHORARRAY(E87),0))),I89&amp;"Por favor no seleccionar los criterios de impacto",J64)</f>
        <v>0</v>
      </c>
      <c r="L64" s="335"/>
      <c r="M64" s="338"/>
      <c r="N64" s="341"/>
      <c r="O64" s="5">
        <v>5</v>
      </c>
      <c r="P64" s="171"/>
      <c r="Q64" s="104" t="str">
        <f t="shared" si="59"/>
        <v/>
      </c>
      <c r="R64" s="105"/>
      <c r="S64" s="105"/>
      <c r="T64" s="106" t="str">
        <f t="shared" si="56"/>
        <v/>
      </c>
      <c r="U64" s="105"/>
      <c r="V64" s="105"/>
      <c r="W64" s="105"/>
      <c r="X64" s="107" t="str">
        <f t="shared" si="60"/>
        <v/>
      </c>
      <c r="Y64" s="108" t="str">
        <f t="shared" si="3"/>
        <v/>
      </c>
      <c r="Z64" s="109" t="str">
        <f t="shared" si="57"/>
        <v/>
      </c>
      <c r="AA64" s="108" t="str">
        <f t="shared" si="5"/>
        <v/>
      </c>
      <c r="AB64" s="109" t="str">
        <f t="shared" si="61"/>
        <v/>
      </c>
      <c r="AC64" s="110" t="str">
        <f t="shared" ref="AC64:AC65" si="62">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1"/>
      <c r="AE64" s="112"/>
      <c r="AF64" s="159"/>
      <c r="AG64" s="160"/>
      <c r="AH64" s="114"/>
      <c r="AI64" s="114"/>
      <c r="AJ64" s="112"/>
      <c r="AK64" s="113"/>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69" ht="26.25" hidden="1" customHeight="1">
      <c r="A65" s="357"/>
      <c r="B65" s="348"/>
      <c r="C65" s="348"/>
      <c r="D65" s="348"/>
      <c r="E65" s="351"/>
      <c r="F65" s="348"/>
      <c r="G65" s="354"/>
      <c r="H65" s="336"/>
      <c r="I65" s="339"/>
      <c r="J65" s="330"/>
      <c r="K65" s="333">
        <f>IF(NOT(ISERROR(MATCH(J65,_xlfn.ANCHORARRAY(E88),0))),I90&amp;"Por favor no seleccionar los criterios de impacto",J65)</f>
        <v>0</v>
      </c>
      <c r="L65" s="336"/>
      <c r="M65" s="339"/>
      <c r="N65" s="342"/>
      <c r="O65" s="5">
        <v>6</v>
      </c>
      <c r="P65" s="171"/>
      <c r="Q65" s="104" t="str">
        <f t="shared" si="59"/>
        <v/>
      </c>
      <c r="R65" s="105"/>
      <c r="S65" s="105"/>
      <c r="T65" s="106" t="str">
        <f t="shared" si="56"/>
        <v/>
      </c>
      <c r="U65" s="105"/>
      <c r="V65" s="105"/>
      <c r="W65" s="105"/>
      <c r="X65" s="107" t="str">
        <f>IFERROR(IF(AND(Q64="Probabilidad",Q65="Probabilidad"),(Z64-(+Z64*T65)),IF(AND(Q64="Impacto",Q65="Probabilidad"),(Z63-(+Z63*T65)),IF(Q65="Impacto",Z64,""))),"")</f>
        <v/>
      </c>
      <c r="Y65" s="108" t="str">
        <f t="shared" si="3"/>
        <v/>
      </c>
      <c r="Z65" s="109" t="str">
        <f t="shared" si="57"/>
        <v/>
      </c>
      <c r="AA65" s="108" t="str">
        <f t="shared" si="5"/>
        <v/>
      </c>
      <c r="AB65" s="109" t="str">
        <f>IFERROR(IF(AND(Q64="Impacto",Q65="Impacto"),(AB64-(+AB64*T65)),IF(AND(Q64="Probabilidad",Q65="Impacto"),(AB63-(+AB63*T65)),IF(Q65="Probabilidad",AB64,""))),"")</f>
        <v/>
      </c>
      <c r="AC65" s="110" t="str">
        <f t="shared" si="62"/>
        <v/>
      </c>
      <c r="AD65" s="111"/>
      <c r="AE65" s="112"/>
      <c r="AF65" s="159"/>
      <c r="AG65" s="160"/>
      <c r="AH65" s="114"/>
      <c r="AI65" s="114"/>
      <c r="AJ65" s="112"/>
      <c r="AK65" s="113"/>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row>
    <row r="66" spans="1:69" ht="20.25" hidden="1" customHeight="1">
      <c r="A66" s="355"/>
      <c r="B66" s="346"/>
      <c r="C66" s="346"/>
      <c r="D66" s="346"/>
      <c r="E66" s="349"/>
      <c r="F66" s="346"/>
      <c r="G66" s="352"/>
      <c r="H66" s="334" t="str">
        <f>IF(G66&lt;=0,"",IF(G66&lt;=2,"Muy Baja",IF(G66&lt;=24,"Baja",IF(G66&lt;=500,"Media",IF(G66&lt;=5000,"Alta","Muy Alta")))))</f>
        <v/>
      </c>
      <c r="I66" s="337" t="str">
        <f>IF(H66="","",IF(H66="Muy Baja",0.2,IF(H66="Baja",0.4,IF(H66="Media",0.6,IF(H66="Alta",0.8,IF(H66="Muy Alta",1,))))))</f>
        <v/>
      </c>
      <c r="J66" s="328"/>
      <c r="K66" s="331">
        <f>IF(NOT(ISERROR(MATCH(J66,'Tabla Impacto'!$B$221:$B$223,0))),'Tabla Impacto'!$F$223&amp;"Por favor no seleccionar los criterios de impacto(Afectación Económica o presupuestal y Pérdida Reputacional)",J66)</f>
        <v>0</v>
      </c>
      <c r="L66" s="334" t="str">
        <f>IF(OR(K66='Tabla Impacto'!$C$11,K66='Tabla Impacto'!$D$11),"Leve",IF(OR(K66='Tabla Impacto'!$C$12,K66='Tabla Impacto'!$D$12),"Menor",IF(OR(K66='Tabla Impacto'!$C$13,K66='Tabla Impacto'!$D$13),"Moderado",IF(OR(K66='Tabla Impacto'!$C$14,K66='Tabla Impacto'!$D$14),"Mayor",IF(OR(K66='Tabla Impacto'!$C$15,K66='Tabla Impacto'!$D$15),"Catastrófico","")))))</f>
        <v/>
      </c>
      <c r="M66" s="337" t="str">
        <f>IF(L66="","",IF(L66="Leve",0.2,IF(L66="Menor",0.4,IF(L66="Moderado",0.6,IF(L66="Mayor",0.8,IF(L66="Catastrófico",1,))))))</f>
        <v/>
      </c>
      <c r="N66" s="340"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5">
        <v>1</v>
      </c>
      <c r="P66" s="171"/>
      <c r="Q66" s="155"/>
      <c r="R66" s="161"/>
      <c r="S66" s="161"/>
      <c r="T66" s="162"/>
      <c r="U66" s="161"/>
      <c r="V66" s="161"/>
      <c r="W66" s="161"/>
      <c r="X66" s="154"/>
      <c r="Y66" s="163"/>
      <c r="Z66" s="164"/>
      <c r="AA66" s="163"/>
      <c r="AB66" s="164"/>
      <c r="AC66" s="165"/>
      <c r="AD66" s="166"/>
      <c r="AE66" s="112"/>
      <c r="AF66" s="159"/>
      <c r="AG66" s="160"/>
      <c r="AH66" s="114"/>
      <c r="AI66" s="114"/>
      <c r="AJ66" s="112"/>
      <c r="AK66" s="113"/>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row>
    <row r="67" spans="1:69" ht="19.5" hidden="1" customHeight="1">
      <c r="A67" s="356"/>
      <c r="B67" s="347"/>
      <c r="C67" s="347"/>
      <c r="D67" s="347"/>
      <c r="E67" s="350"/>
      <c r="F67" s="347"/>
      <c r="G67" s="353"/>
      <c r="H67" s="335"/>
      <c r="I67" s="338"/>
      <c r="J67" s="329"/>
      <c r="K67" s="332">
        <f>IF(NOT(ISERROR(MATCH(J67,_xlfn.ANCHORARRAY(E90),0))),I92&amp;"Por favor no seleccionar los criterios de impacto",J67)</f>
        <v>0</v>
      </c>
      <c r="L67" s="335"/>
      <c r="M67" s="338"/>
      <c r="N67" s="341"/>
      <c r="O67" s="5">
        <v>2</v>
      </c>
      <c r="P67" s="171"/>
      <c r="Q67" s="104" t="str">
        <f>IF(OR(R67="Preventivo",R67="Detectivo"),"Probabilidad",IF(R67="Correctivo","Impacto",""))</f>
        <v/>
      </c>
      <c r="R67" s="105"/>
      <c r="S67" s="105"/>
      <c r="T67" s="106" t="str">
        <f t="shared" ref="T67:T71" si="63">IF(AND(R67="Preventivo",S67="Automático"),"50%",IF(AND(R67="Preventivo",S67="Manual"),"40%",IF(AND(R67="Detectivo",S67="Automático"),"40%",IF(AND(R67="Detectivo",S67="Manual"),"30%",IF(AND(R67="Correctivo",S67="Automático"),"35%",IF(AND(R67="Correctivo",S67="Manual"),"25%",""))))))</f>
        <v/>
      </c>
      <c r="U67" s="105"/>
      <c r="V67" s="105"/>
      <c r="W67" s="105"/>
      <c r="X67" s="107" t="str">
        <f>IFERROR(IF(AND(Q66="Probabilidad",Q67="Probabilidad"),(Z66-(+Z66*T67)),IF(Q67="Probabilidad",(I66-(+I66*T67)),IF(Q67="Impacto",Z66,""))),"")</f>
        <v/>
      </c>
      <c r="Y67" s="108" t="str">
        <f t="shared" si="3"/>
        <v/>
      </c>
      <c r="Z67" s="109" t="str">
        <f t="shared" ref="Z67:Z71" si="64">+X67</f>
        <v/>
      </c>
      <c r="AA67" s="108" t="str">
        <f t="shared" si="5"/>
        <v/>
      </c>
      <c r="AB67" s="109" t="str">
        <f>IFERROR(IF(AND(Q66="Impacto",Q67="Impacto"),(AB66-(+AB66*T67)),IF(Q67="Impacto",(M66-(+M66*T67)),IF(Q67="Probabilidad",AB66,""))),"")</f>
        <v/>
      </c>
      <c r="AC67" s="110" t="str">
        <f t="shared" ref="AC67:AC68" si="65">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1"/>
      <c r="AE67" s="112"/>
      <c r="AF67" s="159"/>
      <c r="AG67" s="160"/>
      <c r="AH67" s="114"/>
      <c r="AI67" s="114"/>
      <c r="AJ67" s="112"/>
      <c r="AK67" s="113"/>
    </row>
    <row r="68" spans="1:69" ht="19.5" hidden="1" customHeight="1">
      <c r="A68" s="356"/>
      <c r="B68" s="347"/>
      <c r="C68" s="347"/>
      <c r="D68" s="347"/>
      <c r="E68" s="350"/>
      <c r="F68" s="347"/>
      <c r="G68" s="353"/>
      <c r="H68" s="335"/>
      <c r="I68" s="338"/>
      <c r="J68" s="329"/>
      <c r="K68" s="332">
        <f>IF(NOT(ISERROR(MATCH(J68,_xlfn.ANCHORARRAY(E91),0))),I93&amp;"Por favor no seleccionar los criterios de impacto",J68)</f>
        <v>0</v>
      </c>
      <c r="L68" s="335"/>
      <c r="M68" s="338"/>
      <c r="N68" s="341"/>
      <c r="O68" s="5">
        <v>3</v>
      </c>
      <c r="P68" s="172"/>
      <c r="Q68" s="104" t="str">
        <f>IF(OR(R68="Preventivo",R68="Detectivo"),"Probabilidad",IF(R68="Correctivo","Impacto",""))</f>
        <v/>
      </c>
      <c r="R68" s="105"/>
      <c r="S68" s="105"/>
      <c r="T68" s="106" t="str">
        <f t="shared" si="63"/>
        <v/>
      </c>
      <c r="U68" s="105"/>
      <c r="V68" s="105"/>
      <c r="W68" s="105"/>
      <c r="X68" s="107" t="str">
        <f>IFERROR(IF(AND(Q67="Probabilidad",Q68="Probabilidad"),(Z67-(+Z67*T68)),IF(AND(Q67="Impacto",Q68="Probabilidad"),(Z66-(+Z66*T68)),IF(Q68="Impacto",Z67,""))),"")</f>
        <v/>
      </c>
      <c r="Y68" s="108" t="str">
        <f t="shared" si="3"/>
        <v/>
      </c>
      <c r="Z68" s="109" t="str">
        <f t="shared" si="64"/>
        <v/>
      </c>
      <c r="AA68" s="108" t="str">
        <f t="shared" si="5"/>
        <v/>
      </c>
      <c r="AB68" s="109" t="str">
        <f>IFERROR(IF(AND(Q67="Impacto",Q68="Impacto"),(AB67-(+AB67*T68)),IF(AND(Q67="Probabilidad",Q68="Impacto"),(AB66-(+AB66*T68)),IF(Q68="Probabilidad",AB67,""))),"")</f>
        <v/>
      </c>
      <c r="AC68" s="110" t="str">
        <f t="shared" si="65"/>
        <v/>
      </c>
      <c r="AD68" s="111"/>
      <c r="AE68" s="112"/>
      <c r="AF68" s="159"/>
      <c r="AG68" s="160"/>
      <c r="AH68" s="114"/>
      <c r="AI68" s="114"/>
      <c r="AJ68" s="112"/>
      <c r="AK68" s="113"/>
    </row>
    <row r="69" spans="1:69" ht="19.5" hidden="1" customHeight="1">
      <c r="A69" s="356"/>
      <c r="B69" s="347"/>
      <c r="C69" s="347"/>
      <c r="D69" s="347"/>
      <c r="E69" s="350"/>
      <c r="F69" s="347"/>
      <c r="G69" s="353"/>
      <c r="H69" s="335"/>
      <c r="I69" s="338"/>
      <c r="J69" s="329"/>
      <c r="K69" s="332">
        <f>IF(NOT(ISERROR(MATCH(J69,_xlfn.ANCHORARRAY(E92),0))),I94&amp;"Por favor no seleccionar los criterios de impacto",J69)</f>
        <v>0</v>
      </c>
      <c r="L69" s="335"/>
      <c r="M69" s="338"/>
      <c r="N69" s="341"/>
      <c r="O69" s="5">
        <v>4</v>
      </c>
      <c r="P69" s="171"/>
      <c r="Q69" s="104" t="str">
        <f t="shared" ref="Q69:Q71" si="66">IF(OR(R69="Preventivo",R69="Detectivo"),"Probabilidad",IF(R69="Correctivo","Impacto",""))</f>
        <v/>
      </c>
      <c r="R69" s="105"/>
      <c r="S69" s="105"/>
      <c r="T69" s="106" t="str">
        <f t="shared" si="63"/>
        <v/>
      </c>
      <c r="U69" s="105"/>
      <c r="V69" s="105"/>
      <c r="W69" s="105"/>
      <c r="X69" s="107" t="str">
        <f t="shared" ref="X69:X70" si="67">IFERROR(IF(AND(Q68="Probabilidad",Q69="Probabilidad"),(Z68-(+Z68*T69)),IF(AND(Q68="Impacto",Q69="Probabilidad"),(Z67-(+Z67*T69)),IF(Q69="Impacto",Z68,""))),"")</f>
        <v/>
      </c>
      <c r="Y69" s="108" t="str">
        <f t="shared" si="3"/>
        <v/>
      </c>
      <c r="Z69" s="109" t="str">
        <f t="shared" si="64"/>
        <v/>
      </c>
      <c r="AA69" s="108" t="str">
        <f t="shared" si="5"/>
        <v/>
      </c>
      <c r="AB69" s="109" t="str">
        <f t="shared" ref="AB69:AB70" si="68">IFERROR(IF(AND(Q68="Impacto",Q69="Impacto"),(AB68-(+AB68*T69)),IF(AND(Q68="Probabilidad",Q69="Impacto"),(AB67-(+AB67*T69)),IF(Q69="Probabilidad",AB68,""))),"")</f>
        <v/>
      </c>
      <c r="AC69" s="110"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1"/>
      <c r="AE69" s="112"/>
      <c r="AF69" s="159"/>
      <c r="AG69" s="160"/>
      <c r="AH69" s="114"/>
      <c r="AI69" s="114"/>
      <c r="AJ69" s="112"/>
      <c r="AK69" s="113"/>
    </row>
    <row r="70" spans="1:69" ht="19.5" hidden="1" customHeight="1">
      <c r="A70" s="356"/>
      <c r="B70" s="347"/>
      <c r="C70" s="347"/>
      <c r="D70" s="347"/>
      <c r="E70" s="350"/>
      <c r="F70" s="347"/>
      <c r="G70" s="353"/>
      <c r="H70" s="335"/>
      <c r="I70" s="338"/>
      <c r="J70" s="329"/>
      <c r="K70" s="332">
        <f>IF(NOT(ISERROR(MATCH(J70,_xlfn.ANCHORARRAY(E93),0))),I95&amp;"Por favor no seleccionar los criterios de impacto",J70)</f>
        <v>0</v>
      </c>
      <c r="L70" s="335"/>
      <c r="M70" s="338"/>
      <c r="N70" s="341"/>
      <c r="O70" s="5">
        <v>5</v>
      </c>
      <c r="P70" s="171"/>
      <c r="Q70" s="104" t="str">
        <f t="shared" si="66"/>
        <v/>
      </c>
      <c r="R70" s="105"/>
      <c r="S70" s="105"/>
      <c r="T70" s="106" t="str">
        <f t="shared" si="63"/>
        <v/>
      </c>
      <c r="U70" s="105"/>
      <c r="V70" s="105"/>
      <c r="W70" s="105"/>
      <c r="X70" s="107" t="str">
        <f t="shared" si="67"/>
        <v/>
      </c>
      <c r="Y70" s="108" t="str">
        <f t="shared" si="3"/>
        <v/>
      </c>
      <c r="Z70" s="109" t="str">
        <f t="shared" si="64"/>
        <v/>
      </c>
      <c r="AA70" s="108" t="str">
        <f t="shared" si="5"/>
        <v/>
      </c>
      <c r="AB70" s="109" t="str">
        <f t="shared" si="68"/>
        <v/>
      </c>
      <c r="AC70" s="110" t="str">
        <f t="shared" ref="AC70:AC71" si="69">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1"/>
      <c r="AE70" s="112"/>
      <c r="AF70" s="159"/>
      <c r="AG70" s="160"/>
      <c r="AH70" s="114"/>
      <c r="AI70" s="114"/>
      <c r="AJ70" s="112"/>
      <c r="AK70" s="113"/>
    </row>
    <row r="71" spans="1:69" ht="20.25" hidden="1" customHeight="1">
      <c r="A71" s="357"/>
      <c r="B71" s="348"/>
      <c r="C71" s="348"/>
      <c r="D71" s="348"/>
      <c r="E71" s="351"/>
      <c r="F71" s="348"/>
      <c r="G71" s="354"/>
      <c r="H71" s="336"/>
      <c r="I71" s="339"/>
      <c r="J71" s="330"/>
      <c r="K71" s="333">
        <f>IF(NOT(ISERROR(MATCH(J71,_xlfn.ANCHORARRAY(E94),0))),I96&amp;"Por favor no seleccionar los criterios de impacto",J71)</f>
        <v>0</v>
      </c>
      <c r="L71" s="336"/>
      <c r="M71" s="339"/>
      <c r="N71" s="342"/>
      <c r="O71" s="5">
        <v>6</v>
      </c>
      <c r="P71" s="171"/>
      <c r="Q71" s="104" t="str">
        <f t="shared" si="66"/>
        <v/>
      </c>
      <c r="R71" s="105"/>
      <c r="S71" s="105"/>
      <c r="T71" s="106" t="str">
        <f t="shared" si="63"/>
        <v/>
      </c>
      <c r="U71" s="105"/>
      <c r="V71" s="105"/>
      <c r="W71" s="105"/>
      <c r="X71" s="107" t="str">
        <f>IFERROR(IF(AND(Q70="Probabilidad",Q71="Probabilidad"),(Z70-(+Z70*T71)),IF(AND(Q70="Impacto",Q71="Probabilidad"),(Z69-(+Z69*T71)),IF(Q71="Impacto",Z70,""))),"")</f>
        <v/>
      </c>
      <c r="Y71" s="108" t="str">
        <f t="shared" si="3"/>
        <v/>
      </c>
      <c r="Z71" s="109" t="str">
        <f t="shared" si="64"/>
        <v/>
      </c>
      <c r="AA71" s="108" t="str">
        <f t="shared" si="5"/>
        <v/>
      </c>
      <c r="AB71" s="109" t="str">
        <f>IFERROR(IF(AND(Q70="Impacto",Q71="Impacto"),(AB70-(+AB70*T71)),IF(AND(Q70="Probabilidad",Q71="Impacto"),(AB69-(+AB69*T71)),IF(Q71="Probabilidad",AB70,""))),"")</f>
        <v/>
      </c>
      <c r="AC71" s="110" t="str">
        <f t="shared" si="69"/>
        <v/>
      </c>
      <c r="AD71" s="111"/>
      <c r="AE71" s="112"/>
      <c r="AF71" s="159"/>
      <c r="AG71" s="160"/>
      <c r="AH71" s="114"/>
      <c r="AI71" s="114"/>
      <c r="AJ71" s="112"/>
      <c r="AK71" s="113"/>
    </row>
    <row r="72" spans="1:69" ht="9.75" hidden="1" customHeight="1">
      <c r="A72" s="343"/>
      <c r="B72" s="346"/>
      <c r="C72" s="346"/>
      <c r="D72" s="346"/>
      <c r="E72" s="349"/>
      <c r="F72" s="346"/>
      <c r="G72" s="352"/>
      <c r="H72" s="334" t="str">
        <f>IF(G72&lt;=0,"",IF(G72&lt;=2,"Muy Baja",IF(G72&lt;=24,"Baja",IF(G72&lt;=500,"Media",IF(G72&lt;=5000,"Alta","Muy Alta")))))</f>
        <v/>
      </c>
      <c r="I72" s="337" t="str">
        <f>IF(H72="","",IF(H72="Muy Baja",0.2,IF(H72="Baja",0.4,IF(H72="Media",0.6,IF(H72="Alta",0.8,IF(H72="Muy Alta",1,))))))</f>
        <v/>
      </c>
      <c r="J72" s="328"/>
      <c r="K72" s="331">
        <f>IF(NOT(ISERROR(MATCH(J72,'Tabla Impacto'!$B$221:$B$223,0))),'Tabla Impacto'!$F$223&amp;"Por favor no seleccionar los criterios de impacto(Afectación Económica o presupuestal y Pérdida Reputacional)",J72)</f>
        <v>0</v>
      </c>
      <c r="L72" s="334" t="str">
        <f>IF(OR(K72='Tabla Impacto'!$C$11,K72='Tabla Impacto'!$D$11),"Leve",IF(OR(K72='Tabla Impacto'!$C$12,K72='Tabla Impacto'!$D$12),"Menor",IF(OR(K72='Tabla Impacto'!$C$13,K72='Tabla Impacto'!$D$13),"Moderado",IF(OR(K72='Tabla Impacto'!$C$14,K72='Tabla Impacto'!$D$14),"Mayor",IF(OR(K72='Tabla Impacto'!$C$15,K72='Tabla Impacto'!$D$15),"Catastrófico","")))))</f>
        <v/>
      </c>
      <c r="M72" s="337" t="str">
        <f>IF(L72="","",IF(L72="Leve",0.2,IF(L72="Menor",0.4,IF(L72="Moderado",0.6,IF(L72="Mayor",0.8,IF(L72="Catastrófico",1,))))))</f>
        <v/>
      </c>
      <c r="N72" s="340" t="str">
        <f>IF(OR(AND(H72="Muy Baja",L72="Leve"),AND(H72="Muy Baja",L72="Menor"),AND(H72="Baja",L72="Leve")),"Bajo",IF(OR(AND(H72="Muy baja",L72="Moderado"),AND(H72="Baja",L72="Menor"),AND(H72="Baja",L72="Moderado"),AND(H72="Media",L72="Leve"),AND(H72="Media",L72="Menor"),AND(H72="Media",L72="Moderado"),AND(H72="Alta",L72="Leve"),AND(H72="Alta",L72="Menor")),"Moderado",IF(OR(AND(H72="Muy Baja",L72="Mayor"),AND(H72="Baja",L72="Mayor"),AND(H72="Media",L72="Mayor"),AND(H72="Alta",L72="Moderado"),AND(H72="Alta",L72="Mayor"),AND(H72="Muy Alta",L72="Leve"),AND(H72="Muy Alta",L72="Menor"),AND(H72="Muy Alta",L72="Moderado"),AND(H72="Muy Alta",L72="Mayor")),"Alto",IF(OR(AND(H72="Muy Baja",L72="Catastrófico"),AND(H72="Baja",L72="Catastrófico"),AND(H72="Media",L72="Catastrófico"),AND(H72="Alta",L72="Catastrófico"),AND(H72="Muy Alta",L72="Catastrófico")),"Extremo",""))))</f>
        <v/>
      </c>
      <c r="O72" s="5"/>
      <c r="P72" s="171"/>
      <c r="Q72" s="155"/>
      <c r="R72" s="161"/>
      <c r="S72" s="161"/>
      <c r="T72" s="162"/>
      <c r="U72" s="161"/>
      <c r="V72" s="161"/>
      <c r="W72" s="161"/>
      <c r="X72" s="154"/>
      <c r="Y72" s="163"/>
      <c r="Z72" s="164"/>
      <c r="AA72" s="163"/>
      <c r="AB72" s="164"/>
      <c r="AC72" s="165"/>
      <c r="AD72" s="166"/>
      <c r="AE72" s="112"/>
      <c r="AF72" s="158"/>
      <c r="AG72" s="160"/>
      <c r="AH72" s="114"/>
      <c r="AI72" s="114"/>
      <c r="AJ72" s="112"/>
      <c r="AK72" s="113"/>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row>
    <row r="73" spans="1:69" ht="28.5" hidden="1" customHeight="1">
      <c r="A73" s="344"/>
      <c r="B73" s="347"/>
      <c r="C73" s="347"/>
      <c r="D73" s="347"/>
      <c r="E73" s="350"/>
      <c r="F73" s="347"/>
      <c r="G73" s="353"/>
      <c r="H73" s="335"/>
      <c r="I73" s="338"/>
      <c r="J73" s="329"/>
      <c r="K73" s="332">
        <f>IF(NOT(ISERROR(MATCH(J73,_xlfn.ANCHORARRAY(E96),0))),I98&amp;"Por favor no seleccionar los criterios de impacto",J73)</f>
        <v>0</v>
      </c>
      <c r="L73" s="335"/>
      <c r="M73" s="338"/>
      <c r="N73" s="341"/>
      <c r="O73" s="5"/>
      <c r="P73" s="171"/>
      <c r="Q73" s="155"/>
      <c r="R73" s="161"/>
      <c r="S73" s="161"/>
      <c r="T73" s="162"/>
      <c r="U73" s="161"/>
      <c r="V73" s="161"/>
      <c r="W73" s="161"/>
      <c r="X73" s="154"/>
      <c r="Y73" s="163"/>
      <c r="Z73" s="164"/>
      <c r="AA73" s="163"/>
      <c r="AB73" s="164"/>
      <c r="AC73" s="165"/>
      <c r="AD73" s="166"/>
      <c r="AE73" s="112"/>
      <c r="AF73" s="159"/>
      <c r="AG73" s="160"/>
      <c r="AH73" s="114"/>
      <c r="AI73" s="114"/>
      <c r="AJ73" s="112"/>
      <c r="AK73" s="113"/>
    </row>
    <row r="74" spans="1:69" ht="27" hidden="1" customHeight="1">
      <c r="A74" s="344"/>
      <c r="B74" s="347"/>
      <c r="C74" s="347"/>
      <c r="D74" s="347"/>
      <c r="E74" s="350"/>
      <c r="F74" s="347"/>
      <c r="G74" s="353"/>
      <c r="H74" s="335"/>
      <c r="I74" s="338"/>
      <c r="J74" s="329"/>
      <c r="K74" s="332">
        <f>IF(NOT(ISERROR(MATCH(J74,_xlfn.ANCHORARRAY(E97),0))),I99&amp;"Por favor no seleccionar los criterios de impacto",J74)</f>
        <v>0</v>
      </c>
      <c r="L74" s="335"/>
      <c r="M74" s="338"/>
      <c r="N74" s="341"/>
      <c r="O74" s="5">
        <v>3</v>
      </c>
      <c r="P74" s="172"/>
      <c r="Q74" s="155"/>
      <c r="R74" s="161"/>
      <c r="S74" s="161"/>
      <c r="T74" s="162"/>
      <c r="U74" s="161"/>
      <c r="V74" s="161"/>
      <c r="W74" s="161"/>
      <c r="X74" s="154"/>
      <c r="Y74" s="163"/>
      <c r="Z74" s="164"/>
      <c r="AA74" s="163"/>
      <c r="AB74" s="164"/>
      <c r="AC74" s="165"/>
      <c r="AD74" s="166"/>
      <c r="AE74" s="112"/>
      <c r="AF74" s="159"/>
      <c r="AG74" s="160"/>
      <c r="AH74" s="114"/>
      <c r="AI74" s="114"/>
      <c r="AJ74" s="112"/>
      <c r="AK74" s="113"/>
    </row>
    <row r="75" spans="1:69" ht="19.5" hidden="1" customHeight="1">
      <c r="A75" s="344"/>
      <c r="B75" s="347"/>
      <c r="C75" s="347"/>
      <c r="D75" s="347"/>
      <c r="E75" s="350"/>
      <c r="F75" s="347"/>
      <c r="G75" s="353"/>
      <c r="H75" s="335"/>
      <c r="I75" s="338"/>
      <c r="J75" s="329"/>
      <c r="K75" s="332">
        <f>IF(NOT(ISERROR(MATCH(J75,_xlfn.ANCHORARRAY(E98),0))),I100&amp;"Por favor no seleccionar los criterios de impacto",J75)</f>
        <v>0</v>
      </c>
      <c r="L75" s="335"/>
      <c r="M75" s="338"/>
      <c r="N75" s="341"/>
      <c r="O75" s="5">
        <v>4</v>
      </c>
      <c r="P75" s="171"/>
      <c r="Q75" s="104" t="str">
        <f t="shared" ref="Q75:Q77" si="70">IF(OR(R75="Preventivo",R75="Detectivo"),"Probabilidad",IF(R75="Correctivo","Impacto",""))</f>
        <v/>
      </c>
      <c r="R75" s="105"/>
      <c r="S75" s="105"/>
      <c r="T75" s="106" t="str">
        <f t="shared" ref="T75:T77" si="71">IF(AND(R75="Preventivo",S75="Automático"),"50%",IF(AND(R75="Preventivo",S75="Manual"),"40%",IF(AND(R75="Detectivo",S75="Automático"),"40%",IF(AND(R75="Detectivo",S75="Manual"),"30%",IF(AND(R75="Correctivo",S75="Automático"),"35%",IF(AND(R75="Correctivo",S75="Manual"),"25%",""))))))</f>
        <v/>
      </c>
      <c r="U75" s="105"/>
      <c r="V75" s="105"/>
      <c r="W75" s="105"/>
      <c r="X75" s="107" t="str">
        <f t="shared" ref="X75:X76" si="72">IFERROR(IF(AND(Q74="Probabilidad",Q75="Probabilidad"),(Z74-(+Z74*T75)),IF(AND(Q74="Impacto",Q75="Probabilidad"),(Z73-(+Z73*T75)),IF(Q75="Impacto",Z74,""))),"")</f>
        <v/>
      </c>
      <c r="Y75" s="108" t="str">
        <f t="shared" ref="Y75:Y77" si="73">IFERROR(IF(X75="","",IF(X75&lt;=0.2,"Muy Baja",IF(X75&lt;=0.4,"Baja",IF(X75&lt;=0.6,"Media",IF(X75&lt;=0.8,"Alta","Muy Alta"))))),"")</f>
        <v/>
      </c>
      <c r="Z75" s="109" t="str">
        <f t="shared" ref="Z75:Z77" si="74">+X75</f>
        <v/>
      </c>
      <c r="AA75" s="108" t="str">
        <f t="shared" ref="AA75:AA77" si="75">IFERROR(IF(AB75="","",IF(AB75&lt;=0.2,"Leve",IF(AB75&lt;=0.4,"Menor",IF(AB75&lt;=0.6,"Moderado",IF(AB75&lt;=0.8,"Mayor","Catastrófico"))))),"")</f>
        <v/>
      </c>
      <c r="AB75" s="109" t="str">
        <f t="shared" ref="AB75:AB76" si="76">IFERROR(IF(AND(Q74="Impacto",Q75="Impacto"),(AB74-(+AB74*T75)),IF(AND(Q74="Probabilidad",Q75="Impacto"),(AB73-(+AB73*T75)),IF(Q75="Probabilidad",AB74,""))),"")</f>
        <v/>
      </c>
      <c r="AC75" s="110" t="str">
        <f>IFERROR(IF(OR(AND(Y75="Muy Baja",AA75="Leve"),AND(Y75="Muy Baja",AA75="Menor"),AND(Y75="Baja",AA75="Leve")),"Bajo",IF(OR(AND(Y75="Muy baja",AA75="Moderado"),AND(Y75="Baja",AA75="Menor"),AND(Y75="Baja",AA75="Moderado"),AND(Y75="Media",AA75="Leve"),AND(Y75="Media",AA75="Menor"),AND(Y75="Media",AA75="Moderado"),AND(Y75="Alta",AA75="Leve"),AND(Y75="Alta",AA75="Menor")),"Moderado",IF(OR(AND(Y75="Muy Baja",AA75="Mayor"),AND(Y75="Baja",AA75="Mayor"),AND(Y75="Media",AA75="Mayor"),AND(Y75="Alta",AA75="Moderado"),AND(Y75="Alta",AA75="Mayor"),AND(Y75="Muy Alta",AA75="Leve"),AND(Y75="Muy Alta",AA75="Menor"),AND(Y75="Muy Alta",AA75="Moderado"),AND(Y75="Muy Alta",AA75="Mayor")),"Alto",IF(OR(AND(Y75="Muy Baja",AA75="Catastrófico"),AND(Y75="Baja",AA75="Catastrófico"),AND(Y75="Media",AA75="Catastrófico"),AND(Y75="Alta",AA75="Catastrófico"),AND(Y75="Muy Alta",AA75="Catastrófico")),"Extremo","")))),"")</f>
        <v/>
      </c>
      <c r="AD75" s="111"/>
      <c r="AE75" s="112"/>
      <c r="AF75" s="159"/>
      <c r="AG75" s="160"/>
      <c r="AH75" s="114"/>
      <c r="AI75" s="114"/>
      <c r="AJ75" s="112"/>
      <c r="AK75" s="113"/>
    </row>
    <row r="76" spans="1:69" ht="19.5" hidden="1" customHeight="1">
      <c r="A76" s="344"/>
      <c r="B76" s="347"/>
      <c r="C76" s="347"/>
      <c r="D76" s="347"/>
      <c r="E76" s="350"/>
      <c r="F76" s="347"/>
      <c r="G76" s="353"/>
      <c r="H76" s="335"/>
      <c r="I76" s="338"/>
      <c r="J76" s="329"/>
      <c r="K76" s="332">
        <f>IF(NOT(ISERROR(MATCH(J76,_xlfn.ANCHORARRAY(E99),0))),I101&amp;"Por favor no seleccionar los criterios de impacto",J76)</f>
        <v>0</v>
      </c>
      <c r="L76" s="335"/>
      <c r="M76" s="338"/>
      <c r="N76" s="341"/>
      <c r="O76" s="5">
        <v>5</v>
      </c>
      <c r="P76" s="171"/>
      <c r="Q76" s="104" t="str">
        <f t="shared" si="70"/>
        <v/>
      </c>
      <c r="R76" s="105"/>
      <c r="S76" s="105"/>
      <c r="T76" s="106" t="str">
        <f t="shared" si="71"/>
        <v/>
      </c>
      <c r="U76" s="105"/>
      <c r="V76" s="105"/>
      <c r="W76" s="105"/>
      <c r="X76" s="107" t="str">
        <f t="shared" si="72"/>
        <v/>
      </c>
      <c r="Y76" s="108" t="str">
        <f t="shared" si="73"/>
        <v/>
      </c>
      <c r="Z76" s="109" t="str">
        <f t="shared" si="74"/>
        <v/>
      </c>
      <c r="AA76" s="108" t="str">
        <f t="shared" si="75"/>
        <v/>
      </c>
      <c r="AB76" s="109" t="str">
        <f t="shared" si="76"/>
        <v/>
      </c>
      <c r="AC76" s="110" t="str">
        <f t="shared" ref="AC76:AC77" si="77">IFERROR(IF(OR(AND(Y76="Muy Baja",AA76="Leve"),AND(Y76="Muy Baja",AA76="Menor"),AND(Y76="Baja",AA76="Leve")),"Bajo",IF(OR(AND(Y76="Muy baja",AA76="Moderado"),AND(Y76="Baja",AA76="Menor"),AND(Y76="Baja",AA76="Moderado"),AND(Y76="Media",AA76="Leve"),AND(Y76="Media",AA76="Menor"),AND(Y76="Media",AA76="Moderado"),AND(Y76="Alta",AA76="Leve"),AND(Y76="Alta",AA76="Menor")),"Moderado",IF(OR(AND(Y76="Muy Baja",AA76="Mayor"),AND(Y76="Baja",AA76="Mayor"),AND(Y76="Media",AA76="Mayor"),AND(Y76="Alta",AA76="Moderado"),AND(Y76="Alta",AA76="Mayor"),AND(Y76="Muy Alta",AA76="Leve"),AND(Y76="Muy Alta",AA76="Menor"),AND(Y76="Muy Alta",AA76="Moderado"),AND(Y76="Muy Alta",AA76="Mayor")),"Alto",IF(OR(AND(Y76="Muy Baja",AA76="Catastrófico"),AND(Y76="Baja",AA76="Catastrófico"),AND(Y76="Media",AA76="Catastrófico"),AND(Y76="Alta",AA76="Catastrófico"),AND(Y76="Muy Alta",AA76="Catastrófico")),"Extremo","")))),"")</f>
        <v/>
      </c>
      <c r="AD76" s="111"/>
      <c r="AE76" s="112"/>
      <c r="AF76" s="159"/>
      <c r="AG76" s="160"/>
      <c r="AH76" s="114"/>
      <c r="AI76" s="114"/>
      <c r="AJ76" s="112"/>
      <c r="AK76" s="113"/>
    </row>
    <row r="77" spans="1:69" ht="16.5" hidden="1" customHeight="1">
      <c r="A77" s="345"/>
      <c r="B77" s="348"/>
      <c r="C77" s="348"/>
      <c r="D77" s="348"/>
      <c r="E77" s="351"/>
      <c r="F77" s="348"/>
      <c r="G77" s="354"/>
      <c r="H77" s="336"/>
      <c r="I77" s="339"/>
      <c r="J77" s="330"/>
      <c r="K77" s="333">
        <f>IF(NOT(ISERROR(MATCH(J77,_xlfn.ANCHORARRAY(E100),0))),I102&amp;"Por favor no seleccionar los criterios de impacto",J77)</f>
        <v>0</v>
      </c>
      <c r="L77" s="336"/>
      <c r="M77" s="339"/>
      <c r="N77" s="342"/>
      <c r="O77" s="5">
        <v>6</v>
      </c>
      <c r="P77" s="171"/>
      <c r="Q77" s="104" t="str">
        <f t="shared" si="70"/>
        <v/>
      </c>
      <c r="R77" s="105"/>
      <c r="S77" s="105"/>
      <c r="T77" s="106" t="str">
        <f t="shared" si="71"/>
        <v/>
      </c>
      <c r="U77" s="105"/>
      <c r="V77" s="105"/>
      <c r="W77" s="105"/>
      <c r="X77" s="107" t="str">
        <f>IFERROR(IF(AND(Q76="Probabilidad",Q77="Probabilidad"),(Z76-(+Z76*T77)),IF(AND(Q76="Impacto",Q77="Probabilidad"),(Z75-(+Z75*T77)),IF(Q77="Impacto",Z76,""))),"")</f>
        <v/>
      </c>
      <c r="Y77" s="108" t="str">
        <f t="shared" si="73"/>
        <v/>
      </c>
      <c r="Z77" s="109" t="str">
        <f t="shared" si="74"/>
        <v/>
      </c>
      <c r="AA77" s="108" t="str">
        <f t="shared" si="75"/>
        <v/>
      </c>
      <c r="AB77" s="109" t="str">
        <f>IFERROR(IF(AND(Q76="Impacto",Q77="Impacto"),(AB76-(+AB76*T77)),IF(AND(Q76="Probabilidad",Q77="Impacto"),(AB75-(+AB75*T77)),IF(Q77="Probabilidad",AB76,""))),"")</f>
        <v/>
      </c>
      <c r="AC77" s="110" t="str">
        <f t="shared" si="77"/>
        <v/>
      </c>
      <c r="AD77" s="111"/>
      <c r="AE77" s="112"/>
      <c r="AF77" s="159"/>
      <c r="AG77" s="160"/>
      <c r="AH77" s="114"/>
      <c r="AI77" s="114"/>
      <c r="AJ77" s="112"/>
      <c r="AK77" s="113"/>
    </row>
    <row r="78" spans="1:69" ht="16.5" hidden="1" customHeight="1">
      <c r="A78" s="343"/>
      <c r="B78" s="346"/>
      <c r="C78" s="346"/>
      <c r="D78" s="346"/>
      <c r="E78" s="349"/>
      <c r="F78" s="346"/>
      <c r="G78" s="352"/>
      <c r="H78" s="334" t="str">
        <f>IF(G78&lt;=0,"",IF(G78&lt;=2,"Muy Baja",IF(G78&lt;=24,"Baja",IF(G78&lt;=500,"Media",IF(G78&lt;=5000,"Alta","Muy Alta")))))</f>
        <v/>
      </c>
      <c r="I78" s="337" t="str">
        <f>IF(H78="","",IF(H78="Muy Baja",0.2,IF(H78="Baja",0.4,IF(H78="Media",0.6,IF(H78="Alta",0.8,IF(H78="Muy Alta",1,))))))</f>
        <v/>
      </c>
      <c r="J78" s="328"/>
      <c r="K78" s="331">
        <f>IF(NOT(ISERROR(MATCH(J78,'Tabla Impacto'!$B$221:$B$223,0))),'Tabla Impacto'!$F$223&amp;"Por favor no seleccionar los criterios de impacto(Afectación Económica o presupuestal y Pérdida Reputacional)",J78)</f>
        <v>0</v>
      </c>
      <c r="L78" s="334" t="str">
        <f>IF(OR(K78='Tabla Impacto'!$C$11,K78='Tabla Impacto'!$D$11),"Leve",IF(OR(K78='Tabla Impacto'!$C$12,K78='Tabla Impacto'!$D$12),"Menor",IF(OR(K78='Tabla Impacto'!$C$13,K78='Tabla Impacto'!$D$13),"Moderado",IF(OR(K78='Tabla Impacto'!$C$14,K78='Tabla Impacto'!$D$14),"Mayor",IF(OR(K78='Tabla Impacto'!$C$15,K78='Tabla Impacto'!$D$15),"Catastrófico","")))))</f>
        <v/>
      </c>
      <c r="M78" s="337" t="str">
        <f>IF(L78="","",IF(L78="Leve",0.2,IF(L78="Menor",0.4,IF(L78="Moderado",0.6,IF(L78="Mayor",0.8,IF(L78="Catastrófico",1,))))))</f>
        <v/>
      </c>
      <c r="N78" s="340" t="str">
        <f>IF(OR(AND(H78="Muy Baja",L78="Leve"),AND(H78="Muy Baja",L78="Menor"),AND(H78="Baja",L78="Leve")),"Bajo",IF(OR(AND(H78="Muy baja",L78="Moderado"),AND(H78="Baja",L78="Menor"),AND(H78="Baja",L78="Moderado"),AND(H78="Media",L78="Leve"),AND(H78="Media",L78="Menor"),AND(H78="Media",L78="Moderado"),AND(H78="Alta",L78="Leve"),AND(H78="Alta",L78="Menor")),"Moderado",IF(OR(AND(H78="Muy Baja",L78="Mayor"),AND(H78="Baja",L78="Mayor"),AND(H78="Media",L78="Mayor"),AND(H78="Alta",L78="Moderado"),AND(H78="Alta",L78="Mayor"),AND(H78="Muy Alta",L78="Leve"),AND(H78="Muy Alta",L78="Menor"),AND(H78="Muy Alta",L78="Moderado"),AND(H78="Muy Alta",L78="Mayor")),"Alto",IF(OR(AND(H78="Muy Baja",L78="Catastrófico"),AND(H78="Baja",L78="Catastrófico"),AND(H78="Media",L78="Catastrófico"),AND(H78="Alta",L78="Catastrófico"),AND(H78="Muy Alta",L78="Catastrófico")),"Extremo",""))))</f>
        <v/>
      </c>
      <c r="O78" s="5">
        <v>1</v>
      </c>
      <c r="P78" s="171"/>
      <c r="Q78" s="155"/>
      <c r="R78" s="161"/>
      <c r="S78" s="161"/>
      <c r="T78" s="162"/>
      <c r="U78" s="161"/>
      <c r="V78" s="161"/>
      <c r="W78" s="161"/>
      <c r="X78" s="154"/>
      <c r="Y78" s="163"/>
      <c r="Z78" s="164"/>
      <c r="AA78" s="163"/>
      <c r="AB78" s="164"/>
      <c r="AC78" s="165"/>
      <c r="AD78" s="166"/>
      <c r="AE78" s="112"/>
      <c r="AF78" s="159"/>
      <c r="AG78" s="160"/>
      <c r="AH78" s="114"/>
      <c r="AI78" s="114"/>
      <c r="AJ78" s="112"/>
      <c r="AK78" s="113"/>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row>
    <row r="79" spans="1:69" ht="26.25" hidden="1" customHeight="1">
      <c r="A79" s="344"/>
      <c r="B79" s="347"/>
      <c r="C79" s="347"/>
      <c r="D79" s="347"/>
      <c r="E79" s="350"/>
      <c r="F79" s="347"/>
      <c r="G79" s="353"/>
      <c r="H79" s="335"/>
      <c r="I79" s="338"/>
      <c r="J79" s="329"/>
      <c r="K79" s="332">
        <f>IF(NOT(ISERROR(MATCH(J79,_xlfn.ANCHORARRAY(E102),0))),I104&amp;"Por favor no seleccionar los criterios de impacto",J79)</f>
        <v>0</v>
      </c>
      <c r="L79" s="335"/>
      <c r="M79" s="338"/>
      <c r="N79" s="341"/>
      <c r="O79" s="5">
        <v>2</v>
      </c>
      <c r="P79" s="171"/>
      <c r="Q79" s="155"/>
      <c r="R79" s="161"/>
      <c r="S79" s="161"/>
      <c r="T79" s="162"/>
      <c r="U79" s="161"/>
      <c r="V79" s="161"/>
      <c r="W79" s="161"/>
      <c r="X79" s="154"/>
      <c r="Y79" s="163"/>
      <c r="Z79" s="164"/>
      <c r="AA79" s="163"/>
      <c r="AB79" s="164"/>
      <c r="AC79" s="165"/>
      <c r="AD79" s="166"/>
      <c r="AE79" s="112"/>
      <c r="AF79" s="159"/>
      <c r="AG79" s="160"/>
      <c r="AH79" s="114"/>
      <c r="AI79" s="114"/>
      <c r="AJ79" s="112"/>
      <c r="AK79" s="113"/>
    </row>
    <row r="80" spans="1:69" ht="19.5" hidden="1" customHeight="1">
      <c r="A80" s="344"/>
      <c r="B80" s="347"/>
      <c r="C80" s="347"/>
      <c r="D80" s="347"/>
      <c r="E80" s="350"/>
      <c r="F80" s="347"/>
      <c r="G80" s="353"/>
      <c r="H80" s="335"/>
      <c r="I80" s="338"/>
      <c r="J80" s="329"/>
      <c r="K80" s="332">
        <f>IF(NOT(ISERROR(MATCH(J80,_xlfn.ANCHORARRAY(E103),0))),I105&amp;"Por favor no seleccionar los criterios de impacto",J80)</f>
        <v>0</v>
      </c>
      <c r="L80" s="335"/>
      <c r="M80" s="338"/>
      <c r="N80" s="341"/>
      <c r="O80" s="5">
        <v>3</v>
      </c>
      <c r="P80" s="172"/>
      <c r="Q80" s="104" t="str">
        <f>IF(OR(R80="Preventivo",R80="Detectivo"),"Probabilidad",IF(R80="Correctivo","Impacto",""))</f>
        <v/>
      </c>
      <c r="R80" s="105"/>
      <c r="S80" s="105"/>
      <c r="T80" s="106" t="str">
        <f t="shared" ref="T80:T83" si="78">IF(AND(R80="Preventivo",S80="Automático"),"50%",IF(AND(R80="Preventivo",S80="Manual"),"40%",IF(AND(R80="Detectivo",S80="Automático"),"40%",IF(AND(R80="Detectivo",S80="Manual"),"30%",IF(AND(R80="Correctivo",S80="Automático"),"35%",IF(AND(R80="Correctivo",S80="Manual"),"25%",""))))))</f>
        <v/>
      </c>
      <c r="U80" s="105"/>
      <c r="V80" s="105"/>
      <c r="W80" s="105"/>
      <c r="X80" s="107" t="str">
        <f>IFERROR(IF(AND(Q79="Probabilidad",Q80="Probabilidad"),(Z79-(+Z79*T80)),IF(AND(Q79="Impacto",Q80="Probabilidad"),(Z78-(+Z78*T80)),IF(Q80="Impacto",Z79,""))),"")</f>
        <v/>
      </c>
      <c r="Y80" s="108" t="str">
        <f t="shared" ref="Y80:Y83" si="79">IFERROR(IF(X80="","",IF(X80&lt;=0.2,"Muy Baja",IF(X80&lt;=0.4,"Baja",IF(X80&lt;=0.6,"Media",IF(X80&lt;=0.8,"Alta","Muy Alta"))))),"")</f>
        <v/>
      </c>
      <c r="Z80" s="109" t="str">
        <f t="shared" ref="Z80:Z83" si="80">+X80</f>
        <v/>
      </c>
      <c r="AA80" s="108" t="str">
        <f t="shared" ref="AA80:AA83" si="81">IFERROR(IF(AB80="","",IF(AB80&lt;=0.2,"Leve",IF(AB80&lt;=0.4,"Menor",IF(AB80&lt;=0.6,"Moderado",IF(AB80&lt;=0.8,"Mayor","Catastrófico"))))),"")</f>
        <v/>
      </c>
      <c r="AB80" s="109" t="str">
        <f>IFERROR(IF(AND(Q79="Impacto",Q80="Impacto"),(AB79-(+AB79*T80)),IF(AND(Q79="Probabilidad",Q80="Impacto"),(AB78-(+AB78*T80)),IF(Q80="Probabilidad",AB79,""))),"")</f>
        <v/>
      </c>
      <c r="AC80" s="110" t="str">
        <f t="shared" ref="AC80" si="82">IFERROR(IF(OR(AND(Y80="Muy Baja",AA80="Leve"),AND(Y80="Muy Baja",AA80="Menor"),AND(Y80="Baja",AA80="Leve")),"Bajo",IF(OR(AND(Y80="Muy baja",AA80="Moderado"),AND(Y80="Baja",AA80="Menor"),AND(Y80="Baja",AA80="Moderado"),AND(Y80="Media",AA80="Leve"),AND(Y80="Media",AA80="Menor"),AND(Y80="Media",AA80="Moderado"),AND(Y80="Alta",AA80="Leve"),AND(Y80="Alta",AA80="Menor")),"Moderado",IF(OR(AND(Y80="Muy Baja",AA80="Mayor"),AND(Y80="Baja",AA80="Mayor"),AND(Y80="Media",AA80="Mayor"),AND(Y80="Alta",AA80="Moderado"),AND(Y80="Alta",AA80="Mayor"),AND(Y80="Muy Alta",AA80="Leve"),AND(Y80="Muy Alta",AA80="Menor"),AND(Y80="Muy Alta",AA80="Moderado"),AND(Y80="Muy Alta",AA80="Mayor")),"Alto",IF(OR(AND(Y80="Muy Baja",AA80="Catastrófico"),AND(Y80="Baja",AA80="Catastrófico"),AND(Y80="Media",AA80="Catastrófico"),AND(Y80="Alta",AA80="Catastrófico"),AND(Y80="Muy Alta",AA80="Catastrófico")),"Extremo","")))),"")</f>
        <v/>
      </c>
      <c r="AD80" s="111"/>
      <c r="AE80" s="112"/>
      <c r="AF80" s="159"/>
      <c r="AG80" s="160"/>
      <c r="AH80" s="114"/>
      <c r="AI80" s="114"/>
      <c r="AJ80" s="112"/>
      <c r="AK80" s="113"/>
    </row>
    <row r="81" spans="1:37" ht="19.5" hidden="1" customHeight="1">
      <c r="A81" s="344"/>
      <c r="B81" s="347"/>
      <c r="C81" s="347"/>
      <c r="D81" s="347"/>
      <c r="E81" s="350"/>
      <c r="F81" s="347"/>
      <c r="G81" s="353"/>
      <c r="H81" s="335"/>
      <c r="I81" s="338"/>
      <c r="J81" s="329"/>
      <c r="K81" s="332">
        <f>IF(NOT(ISERROR(MATCH(J81,_xlfn.ANCHORARRAY(E104),0))),I106&amp;"Por favor no seleccionar los criterios de impacto",J81)</f>
        <v>0</v>
      </c>
      <c r="L81" s="335"/>
      <c r="M81" s="338"/>
      <c r="N81" s="341"/>
      <c r="O81" s="5">
        <v>4</v>
      </c>
      <c r="P81" s="171"/>
      <c r="Q81" s="104" t="str">
        <f t="shared" ref="Q81:Q83" si="83">IF(OR(R81="Preventivo",R81="Detectivo"),"Probabilidad",IF(R81="Correctivo","Impacto",""))</f>
        <v/>
      </c>
      <c r="R81" s="105"/>
      <c r="S81" s="105"/>
      <c r="T81" s="106" t="str">
        <f t="shared" si="78"/>
        <v/>
      </c>
      <c r="U81" s="105"/>
      <c r="V81" s="105"/>
      <c r="W81" s="105"/>
      <c r="X81" s="107" t="str">
        <f t="shared" ref="X81:X82" si="84">IFERROR(IF(AND(Q80="Probabilidad",Q81="Probabilidad"),(Z80-(+Z80*T81)),IF(AND(Q80="Impacto",Q81="Probabilidad"),(Z79-(+Z79*T81)),IF(Q81="Impacto",Z80,""))),"")</f>
        <v/>
      </c>
      <c r="Y81" s="108" t="str">
        <f t="shared" si="79"/>
        <v/>
      </c>
      <c r="Z81" s="109" t="str">
        <f t="shared" si="80"/>
        <v/>
      </c>
      <c r="AA81" s="108" t="str">
        <f t="shared" si="81"/>
        <v/>
      </c>
      <c r="AB81" s="109" t="str">
        <f t="shared" ref="AB81:AB82" si="85">IFERROR(IF(AND(Q80="Impacto",Q81="Impacto"),(AB80-(+AB80*T81)),IF(AND(Q80="Probabilidad",Q81="Impacto"),(AB79-(+AB79*T81)),IF(Q81="Probabilidad",AB80,""))),"")</f>
        <v/>
      </c>
      <c r="AC81" s="110" t="str">
        <f>IFERROR(IF(OR(AND(Y81="Muy Baja",AA81="Leve"),AND(Y81="Muy Baja",AA81="Menor"),AND(Y81="Baja",AA81="Leve")),"Bajo",IF(OR(AND(Y81="Muy baja",AA81="Moderado"),AND(Y81="Baja",AA81="Menor"),AND(Y81="Baja",AA81="Moderado"),AND(Y81="Media",AA81="Leve"),AND(Y81="Media",AA81="Menor"),AND(Y81="Media",AA81="Moderado"),AND(Y81="Alta",AA81="Leve"),AND(Y81="Alta",AA81="Menor")),"Moderado",IF(OR(AND(Y81="Muy Baja",AA81="Mayor"),AND(Y81="Baja",AA81="Mayor"),AND(Y81="Media",AA81="Mayor"),AND(Y81="Alta",AA81="Moderado"),AND(Y81="Alta",AA81="Mayor"),AND(Y81="Muy Alta",AA81="Leve"),AND(Y81="Muy Alta",AA81="Menor"),AND(Y81="Muy Alta",AA81="Moderado"),AND(Y81="Muy Alta",AA81="Mayor")),"Alto",IF(OR(AND(Y81="Muy Baja",AA81="Catastrófico"),AND(Y81="Baja",AA81="Catastrófico"),AND(Y81="Media",AA81="Catastrófico"),AND(Y81="Alta",AA81="Catastrófico"),AND(Y81="Muy Alta",AA81="Catastrófico")),"Extremo","")))),"")</f>
        <v/>
      </c>
      <c r="AD81" s="111"/>
      <c r="AE81" s="112"/>
      <c r="AF81" s="159"/>
      <c r="AG81" s="160"/>
      <c r="AH81" s="114"/>
      <c r="AI81" s="114"/>
      <c r="AJ81" s="112"/>
      <c r="AK81" s="113"/>
    </row>
    <row r="82" spans="1:37" ht="19.5" hidden="1" customHeight="1">
      <c r="A82" s="344"/>
      <c r="B82" s="347"/>
      <c r="C82" s="347"/>
      <c r="D82" s="347"/>
      <c r="E82" s="350"/>
      <c r="F82" s="347"/>
      <c r="G82" s="353"/>
      <c r="H82" s="335"/>
      <c r="I82" s="338"/>
      <c r="J82" s="329"/>
      <c r="K82" s="332">
        <f>IF(NOT(ISERROR(MATCH(J82,_xlfn.ANCHORARRAY(E105),0))),I107&amp;"Por favor no seleccionar los criterios de impacto",J82)</f>
        <v>0</v>
      </c>
      <c r="L82" s="335"/>
      <c r="M82" s="338"/>
      <c r="N82" s="341"/>
      <c r="O82" s="5">
        <v>5</v>
      </c>
      <c r="P82" s="171"/>
      <c r="Q82" s="104" t="str">
        <f t="shared" si="83"/>
        <v/>
      </c>
      <c r="R82" s="105"/>
      <c r="S82" s="105"/>
      <c r="T82" s="106" t="str">
        <f t="shared" si="78"/>
        <v/>
      </c>
      <c r="U82" s="105"/>
      <c r="V82" s="105"/>
      <c r="W82" s="105"/>
      <c r="X82" s="107" t="str">
        <f t="shared" si="84"/>
        <v/>
      </c>
      <c r="Y82" s="108" t="str">
        <f t="shared" si="79"/>
        <v/>
      </c>
      <c r="Z82" s="109" t="str">
        <f t="shared" si="80"/>
        <v/>
      </c>
      <c r="AA82" s="108" t="str">
        <f t="shared" si="81"/>
        <v/>
      </c>
      <c r="AB82" s="109" t="str">
        <f t="shared" si="85"/>
        <v/>
      </c>
      <c r="AC82" s="110" t="str">
        <f t="shared" ref="AC82:AC83" si="86">IFERROR(IF(OR(AND(Y82="Muy Baja",AA82="Leve"),AND(Y82="Muy Baja",AA82="Menor"),AND(Y82="Baja",AA82="Leve")),"Bajo",IF(OR(AND(Y82="Muy baja",AA82="Moderado"),AND(Y82="Baja",AA82="Menor"),AND(Y82="Baja",AA82="Moderado"),AND(Y82="Media",AA82="Leve"),AND(Y82="Media",AA82="Menor"),AND(Y82="Media",AA82="Moderado"),AND(Y82="Alta",AA82="Leve"),AND(Y82="Alta",AA82="Menor")),"Moderado",IF(OR(AND(Y82="Muy Baja",AA82="Mayor"),AND(Y82="Baja",AA82="Mayor"),AND(Y82="Media",AA82="Mayor"),AND(Y82="Alta",AA82="Moderado"),AND(Y82="Alta",AA82="Mayor"),AND(Y82="Muy Alta",AA82="Leve"),AND(Y82="Muy Alta",AA82="Menor"),AND(Y82="Muy Alta",AA82="Moderado"),AND(Y82="Muy Alta",AA82="Mayor")),"Alto",IF(OR(AND(Y82="Muy Baja",AA82="Catastrófico"),AND(Y82="Baja",AA82="Catastrófico"),AND(Y82="Media",AA82="Catastrófico"),AND(Y82="Alta",AA82="Catastrófico"),AND(Y82="Muy Alta",AA82="Catastrófico")),"Extremo","")))),"")</f>
        <v/>
      </c>
      <c r="AD82" s="111"/>
      <c r="AE82" s="112"/>
      <c r="AF82" s="159"/>
      <c r="AG82" s="160"/>
      <c r="AH82" s="114"/>
      <c r="AI82" s="114"/>
      <c r="AJ82" s="112"/>
      <c r="AK82" s="113"/>
    </row>
    <row r="83" spans="1:37" ht="20.25" hidden="1" customHeight="1">
      <c r="A83" s="345"/>
      <c r="B83" s="348"/>
      <c r="C83" s="348"/>
      <c r="D83" s="348"/>
      <c r="E83" s="351"/>
      <c r="F83" s="348"/>
      <c r="G83" s="354"/>
      <c r="H83" s="336"/>
      <c r="I83" s="339"/>
      <c r="J83" s="330"/>
      <c r="K83" s="333">
        <f>IF(NOT(ISERROR(MATCH(J83,_xlfn.ANCHORARRAY(E106),0))),I108&amp;"Por favor no seleccionar los criterios de impacto",J83)</f>
        <v>0</v>
      </c>
      <c r="L83" s="336"/>
      <c r="M83" s="339"/>
      <c r="N83" s="342"/>
      <c r="O83" s="5">
        <v>6</v>
      </c>
      <c r="P83" s="171"/>
      <c r="Q83" s="104" t="str">
        <f t="shared" si="83"/>
        <v/>
      </c>
      <c r="R83" s="105"/>
      <c r="S83" s="105"/>
      <c r="T83" s="106" t="str">
        <f t="shared" si="78"/>
        <v/>
      </c>
      <c r="U83" s="105"/>
      <c r="V83" s="105"/>
      <c r="W83" s="105"/>
      <c r="X83" s="107" t="str">
        <f>IFERROR(IF(AND(Q82="Probabilidad",Q83="Probabilidad"),(Z82-(+Z82*T83)),IF(AND(Q82="Impacto",Q83="Probabilidad"),(Z81-(+Z81*T83)),IF(Q83="Impacto",Z82,""))),"")</f>
        <v/>
      </c>
      <c r="Y83" s="108" t="str">
        <f t="shared" si="79"/>
        <v/>
      </c>
      <c r="Z83" s="109" t="str">
        <f t="shared" si="80"/>
        <v/>
      </c>
      <c r="AA83" s="108" t="str">
        <f t="shared" si="81"/>
        <v/>
      </c>
      <c r="AB83" s="109" t="str">
        <f>IFERROR(IF(AND(Q82="Impacto",Q83="Impacto"),(AB82-(+AB82*T83)),IF(AND(Q82="Probabilidad",Q83="Impacto"),(AB81-(+AB81*T83)),IF(Q83="Probabilidad",AB82,""))),"")</f>
        <v/>
      </c>
      <c r="AC83" s="110" t="str">
        <f t="shared" si="86"/>
        <v/>
      </c>
      <c r="AD83" s="111"/>
      <c r="AE83" s="112"/>
      <c r="AF83" s="159"/>
      <c r="AG83" s="160"/>
      <c r="AH83" s="114"/>
      <c r="AI83" s="114"/>
      <c r="AJ83" s="112"/>
      <c r="AK83" s="113"/>
    </row>
    <row r="84" spans="1:37" ht="34.5" customHeight="1">
      <c r="A84" s="5"/>
      <c r="B84" s="387" t="s">
        <v>172</v>
      </c>
      <c r="C84" s="388"/>
      <c r="D84" s="388"/>
      <c r="E84" s="388"/>
      <c r="F84" s="388"/>
      <c r="G84" s="388"/>
      <c r="H84" s="388"/>
      <c r="I84" s="388"/>
      <c r="J84" s="388"/>
      <c r="K84" s="388"/>
      <c r="L84" s="388"/>
      <c r="M84" s="388"/>
      <c r="N84" s="388"/>
      <c r="O84" s="388"/>
      <c r="P84" s="388"/>
      <c r="Q84" s="388"/>
      <c r="R84" s="388"/>
      <c r="S84" s="388"/>
      <c r="T84" s="388"/>
      <c r="U84" s="388"/>
      <c r="V84" s="388"/>
      <c r="W84" s="388"/>
      <c r="X84" s="388"/>
      <c r="Y84" s="388"/>
      <c r="Z84" s="388"/>
      <c r="AA84" s="388"/>
      <c r="AB84" s="388"/>
      <c r="AC84" s="388"/>
      <c r="AD84" s="388"/>
      <c r="AE84" s="388"/>
      <c r="AF84" s="388"/>
      <c r="AG84" s="388"/>
      <c r="AH84" s="388"/>
      <c r="AI84" s="388"/>
      <c r="AJ84" s="388"/>
      <c r="AK84" s="389"/>
    </row>
    <row r="86" spans="1:37">
      <c r="A86" s="1"/>
      <c r="B86" s="23" t="s">
        <v>173</v>
      </c>
      <c r="C86" s="3"/>
      <c r="D86" s="3"/>
      <c r="F86" s="3"/>
    </row>
  </sheetData>
  <dataConsolidate/>
  <mergeCells count="231">
    <mergeCell ref="Y12:Y13"/>
    <mergeCell ref="Z12:Z13"/>
    <mergeCell ref="AA12:AA13"/>
    <mergeCell ref="AB12:AB13"/>
    <mergeCell ref="AC12:AC13"/>
    <mergeCell ref="AD12:AD13"/>
    <mergeCell ref="Q12:Q13"/>
    <mergeCell ref="P12:P13"/>
    <mergeCell ref="O12:O13"/>
    <mergeCell ref="R12:R13"/>
    <mergeCell ref="S12:S13"/>
    <mergeCell ref="T12:T13"/>
    <mergeCell ref="U12:U13"/>
    <mergeCell ref="V12:V13"/>
    <mergeCell ref="W12:W13"/>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Z10:Z11"/>
    <mergeCell ref="G10:G11"/>
    <mergeCell ref="H10:H11"/>
    <mergeCell ref="I10:I11"/>
    <mergeCell ref="L10:L11"/>
    <mergeCell ref="M10:M11"/>
    <mergeCell ref="B10:B11"/>
    <mergeCell ref="N10:N11"/>
    <mergeCell ref="J10:J11"/>
    <mergeCell ref="K10:K11"/>
    <mergeCell ref="Q10:Q11"/>
    <mergeCell ref="R10:W10"/>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J24:J29"/>
    <mergeCell ref="K24:K29"/>
    <mergeCell ref="L24:L29"/>
    <mergeCell ref="F18:F23"/>
    <mergeCell ref="G18:G23"/>
    <mergeCell ref="H18:H23"/>
    <mergeCell ref="I18:I23"/>
    <mergeCell ref="J18:J23"/>
    <mergeCell ref="A18:A23"/>
    <mergeCell ref="B18:B23"/>
    <mergeCell ref="C18:C23"/>
    <mergeCell ref="D18:D23"/>
    <mergeCell ref="E18:E23"/>
    <mergeCell ref="A24:A29"/>
    <mergeCell ref="B24:B29"/>
    <mergeCell ref="C24:C29"/>
    <mergeCell ref="D24:D29"/>
    <mergeCell ref="E24:E29"/>
    <mergeCell ref="F24:F29"/>
    <mergeCell ref="G24:G29"/>
    <mergeCell ref="H24:H29"/>
    <mergeCell ref="I24:I29"/>
    <mergeCell ref="A30:A35"/>
    <mergeCell ref="B30:B35"/>
    <mergeCell ref="C30:C35"/>
    <mergeCell ref="D30:D35"/>
    <mergeCell ref="E30:E35"/>
    <mergeCell ref="F30:F35"/>
    <mergeCell ref="G30:G35"/>
    <mergeCell ref="H30:H35"/>
    <mergeCell ref="I30:I35"/>
    <mergeCell ref="A36:A41"/>
    <mergeCell ref="B36:B41"/>
    <mergeCell ref="C36:C41"/>
    <mergeCell ref="A42:A47"/>
    <mergeCell ref="B42:B47"/>
    <mergeCell ref="C42:C47"/>
    <mergeCell ref="D42:D47"/>
    <mergeCell ref="E42:E47"/>
    <mergeCell ref="F42:F47"/>
    <mergeCell ref="D36:D41"/>
    <mergeCell ref="E36:E41"/>
    <mergeCell ref="F36:F41"/>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B84:AK84"/>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L18:L23"/>
    <mergeCell ref="M18:M23"/>
    <mergeCell ref="N18:N23"/>
    <mergeCell ref="F72:F77"/>
    <mergeCell ref="G72:G77"/>
    <mergeCell ref="H72:H77"/>
    <mergeCell ref="I72:I77"/>
    <mergeCell ref="A60:A65"/>
    <mergeCell ref="B60:B65"/>
    <mergeCell ref="C60:C65"/>
    <mergeCell ref="D60:D65"/>
    <mergeCell ref="E60:E65"/>
    <mergeCell ref="F60:F65"/>
    <mergeCell ref="G60:G65"/>
    <mergeCell ref="H60:H65"/>
    <mergeCell ref="I60:I65"/>
    <mergeCell ref="J72:J77"/>
    <mergeCell ref="K72:K77"/>
    <mergeCell ref="L72:L77"/>
    <mergeCell ref="M72:M77"/>
    <mergeCell ref="N72:N77"/>
    <mergeCell ref="A78:A83"/>
    <mergeCell ref="B78:B83"/>
    <mergeCell ref="C78:C83"/>
    <mergeCell ref="D78:D83"/>
    <mergeCell ref="E78:E83"/>
    <mergeCell ref="F78:F83"/>
    <mergeCell ref="G78:G83"/>
    <mergeCell ref="H78:H83"/>
    <mergeCell ref="I78:I83"/>
    <mergeCell ref="J78:J83"/>
    <mergeCell ref="K78:K83"/>
    <mergeCell ref="L78:L83"/>
    <mergeCell ref="M78:M83"/>
    <mergeCell ref="N78:N83"/>
    <mergeCell ref="A72:A77"/>
    <mergeCell ref="B72:B77"/>
    <mergeCell ref="C72:C77"/>
    <mergeCell ref="D72:D77"/>
    <mergeCell ref="E72:E77"/>
  </mergeCells>
  <conditionalFormatting sqref="H12 H18">
    <cfRule type="cellIs" dxfId="292" priority="551" operator="equal">
      <formula>"Muy Alta"</formula>
    </cfRule>
    <cfRule type="cellIs" dxfId="291" priority="552" operator="equal">
      <formula>"Alta"</formula>
    </cfRule>
    <cfRule type="cellIs" dxfId="290" priority="553" operator="equal">
      <formula>"Media"</formula>
    </cfRule>
    <cfRule type="cellIs" dxfId="289" priority="554" operator="equal">
      <formula>"Baja"</formula>
    </cfRule>
    <cfRule type="cellIs" dxfId="288" priority="555" operator="equal">
      <formula>"Muy Baja"</formula>
    </cfRule>
  </conditionalFormatting>
  <conditionalFormatting sqref="L12 L18 L24 L30 L36 L42 L48 L54 L60 L66">
    <cfRule type="cellIs" dxfId="287" priority="546" operator="equal">
      <formula>"Catastrófico"</formula>
    </cfRule>
    <cfRule type="cellIs" dxfId="286" priority="547" operator="equal">
      <formula>"Mayor"</formula>
    </cfRule>
    <cfRule type="cellIs" dxfId="285" priority="548" operator="equal">
      <formula>"Moderado"</formula>
    </cfRule>
    <cfRule type="cellIs" dxfId="284" priority="549" operator="equal">
      <formula>"Menor"</formula>
    </cfRule>
    <cfRule type="cellIs" dxfId="283" priority="550" operator="equal">
      <formula>"Leve"</formula>
    </cfRule>
  </conditionalFormatting>
  <conditionalFormatting sqref="N12">
    <cfRule type="cellIs" dxfId="282" priority="542" operator="equal">
      <formula>"Extremo"</formula>
    </cfRule>
    <cfRule type="cellIs" dxfId="281" priority="543" operator="equal">
      <formula>"Alto"</formula>
    </cfRule>
    <cfRule type="cellIs" dxfId="280" priority="544" operator="equal">
      <formula>"Moderado"</formula>
    </cfRule>
    <cfRule type="cellIs" dxfId="279" priority="545" operator="equal">
      <formula>"Bajo"</formula>
    </cfRule>
  </conditionalFormatting>
  <conditionalFormatting sqref="Y12 Y14:Y17">
    <cfRule type="cellIs" dxfId="278" priority="537" operator="equal">
      <formula>"Muy Alta"</formula>
    </cfRule>
    <cfRule type="cellIs" dxfId="277" priority="538" operator="equal">
      <formula>"Alta"</formula>
    </cfRule>
    <cfRule type="cellIs" dxfId="276" priority="539" operator="equal">
      <formula>"Media"</formula>
    </cfRule>
    <cfRule type="cellIs" dxfId="275" priority="540" operator="equal">
      <formula>"Baja"</formula>
    </cfRule>
    <cfRule type="cellIs" dxfId="274" priority="541" operator="equal">
      <formula>"Muy Baja"</formula>
    </cfRule>
  </conditionalFormatting>
  <conditionalFormatting sqref="AA12 AA14:AA17">
    <cfRule type="cellIs" dxfId="273" priority="532" operator="equal">
      <formula>"Catastrófico"</formula>
    </cfRule>
    <cfRule type="cellIs" dxfId="272" priority="533" operator="equal">
      <formula>"Mayor"</formula>
    </cfRule>
    <cfRule type="cellIs" dxfId="271" priority="534" operator="equal">
      <formula>"Moderado"</formula>
    </cfRule>
    <cfRule type="cellIs" dxfId="270" priority="535" operator="equal">
      <formula>"Menor"</formula>
    </cfRule>
    <cfRule type="cellIs" dxfId="269" priority="536" operator="equal">
      <formula>"Leve"</formula>
    </cfRule>
  </conditionalFormatting>
  <conditionalFormatting sqref="AC12 AC14:AC17">
    <cfRule type="cellIs" dxfId="268" priority="528" operator="equal">
      <formula>"Extremo"</formula>
    </cfRule>
    <cfRule type="cellIs" dxfId="267" priority="529" operator="equal">
      <formula>"Alto"</formula>
    </cfRule>
    <cfRule type="cellIs" dxfId="266" priority="530" operator="equal">
      <formula>"Moderado"</formula>
    </cfRule>
    <cfRule type="cellIs" dxfId="265" priority="531" operator="equal">
      <formula>"Bajo"</formula>
    </cfRule>
  </conditionalFormatting>
  <conditionalFormatting sqref="H60">
    <cfRule type="cellIs" dxfId="264" priority="285" operator="equal">
      <formula>"Muy Alta"</formula>
    </cfRule>
    <cfRule type="cellIs" dxfId="263" priority="286" operator="equal">
      <formula>"Alta"</formula>
    </cfRule>
    <cfRule type="cellIs" dxfId="262" priority="287" operator="equal">
      <formula>"Media"</formula>
    </cfRule>
    <cfRule type="cellIs" dxfId="261" priority="288" operator="equal">
      <formula>"Baja"</formula>
    </cfRule>
    <cfRule type="cellIs" dxfId="260" priority="289" operator="equal">
      <formula>"Muy Baja"</formula>
    </cfRule>
  </conditionalFormatting>
  <conditionalFormatting sqref="N18">
    <cfRule type="cellIs" dxfId="259" priority="472" operator="equal">
      <formula>"Extremo"</formula>
    </cfRule>
    <cfRule type="cellIs" dxfId="258" priority="473" operator="equal">
      <formula>"Alto"</formula>
    </cfRule>
    <cfRule type="cellIs" dxfId="257" priority="474" operator="equal">
      <formula>"Moderado"</formula>
    </cfRule>
    <cfRule type="cellIs" dxfId="256" priority="475" operator="equal">
      <formula>"Bajo"</formula>
    </cfRule>
  </conditionalFormatting>
  <conditionalFormatting sqref="Y18:Y23">
    <cfRule type="cellIs" dxfId="255" priority="467" operator="equal">
      <formula>"Muy Alta"</formula>
    </cfRule>
    <cfRule type="cellIs" dxfId="254" priority="468" operator="equal">
      <formula>"Alta"</formula>
    </cfRule>
    <cfRule type="cellIs" dxfId="253" priority="469" operator="equal">
      <formula>"Media"</formula>
    </cfRule>
    <cfRule type="cellIs" dxfId="252" priority="470" operator="equal">
      <formula>"Baja"</formula>
    </cfRule>
    <cfRule type="cellIs" dxfId="251" priority="471" operator="equal">
      <formula>"Muy Baja"</formula>
    </cfRule>
  </conditionalFormatting>
  <conditionalFormatting sqref="AA18:AA23">
    <cfRule type="cellIs" dxfId="250" priority="462" operator="equal">
      <formula>"Catastrófico"</formula>
    </cfRule>
    <cfRule type="cellIs" dxfId="249" priority="463" operator="equal">
      <formula>"Mayor"</formula>
    </cfRule>
    <cfRule type="cellIs" dxfId="248" priority="464" operator="equal">
      <formula>"Moderado"</formula>
    </cfRule>
    <cfRule type="cellIs" dxfId="247" priority="465" operator="equal">
      <formula>"Menor"</formula>
    </cfRule>
    <cfRule type="cellIs" dxfId="246" priority="466" operator="equal">
      <formula>"Leve"</formula>
    </cfRule>
  </conditionalFormatting>
  <conditionalFormatting sqref="AC18:AC23">
    <cfRule type="cellIs" dxfId="245" priority="458" operator="equal">
      <formula>"Extremo"</formula>
    </cfRule>
    <cfRule type="cellIs" dxfId="244" priority="459" operator="equal">
      <formula>"Alto"</formula>
    </cfRule>
    <cfRule type="cellIs" dxfId="243" priority="460" operator="equal">
      <formula>"Moderado"</formula>
    </cfRule>
    <cfRule type="cellIs" dxfId="242" priority="461" operator="equal">
      <formula>"Bajo"</formula>
    </cfRule>
  </conditionalFormatting>
  <conditionalFormatting sqref="H24">
    <cfRule type="cellIs" dxfId="241" priority="453" operator="equal">
      <formula>"Muy Alta"</formula>
    </cfRule>
    <cfRule type="cellIs" dxfId="240" priority="454" operator="equal">
      <formula>"Alta"</formula>
    </cfRule>
    <cfRule type="cellIs" dxfId="239" priority="455" operator="equal">
      <formula>"Media"</formula>
    </cfRule>
    <cfRule type="cellIs" dxfId="238" priority="456" operator="equal">
      <formula>"Baja"</formula>
    </cfRule>
    <cfRule type="cellIs" dxfId="237" priority="457" operator="equal">
      <formula>"Muy Baja"</formula>
    </cfRule>
  </conditionalFormatting>
  <conditionalFormatting sqref="N24">
    <cfRule type="cellIs" dxfId="236" priority="444" operator="equal">
      <formula>"Extremo"</formula>
    </cfRule>
    <cfRule type="cellIs" dxfId="235" priority="445" operator="equal">
      <formula>"Alto"</formula>
    </cfRule>
    <cfRule type="cellIs" dxfId="234" priority="446" operator="equal">
      <formula>"Moderado"</formula>
    </cfRule>
    <cfRule type="cellIs" dxfId="233" priority="447" operator="equal">
      <formula>"Bajo"</formula>
    </cfRule>
  </conditionalFormatting>
  <conditionalFormatting sqref="Y24:Y29">
    <cfRule type="cellIs" dxfId="232" priority="439" operator="equal">
      <formula>"Muy Alta"</formula>
    </cfRule>
    <cfRule type="cellIs" dxfId="231" priority="440" operator="equal">
      <formula>"Alta"</formula>
    </cfRule>
    <cfRule type="cellIs" dxfId="230" priority="441" operator="equal">
      <formula>"Media"</formula>
    </cfRule>
    <cfRule type="cellIs" dxfId="229" priority="442" operator="equal">
      <formula>"Baja"</formula>
    </cfRule>
    <cfRule type="cellIs" dxfId="228" priority="443" operator="equal">
      <formula>"Muy Baja"</formula>
    </cfRule>
  </conditionalFormatting>
  <conditionalFormatting sqref="AA24:AA29">
    <cfRule type="cellIs" dxfId="227" priority="434" operator="equal">
      <formula>"Catastrófico"</formula>
    </cfRule>
    <cfRule type="cellIs" dxfId="226" priority="435" operator="equal">
      <formula>"Mayor"</formula>
    </cfRule>
    <cfRule type="cellIs" dxfId="225" priority="436" operator="equal">
      <formula>"Moderado"</formula>
    </cfRule>
    <cfRule type="cellIs" dxfId="224" priority="437" operator="equal">
      <formula>"Menor"</formula>
    </cfRule>
    <cfRule type="cellIs" dxfId="223" priority="438" operator="equal">
      <formula>"Leve"</formula>
    </cfRule>
  </conditionalFormatting>
  <conditionalFormatting sqref="AC24:AC29">
    <cfRule type="cellIs" dxfId="222" priority="430" operator="equal">
      <formula>"Extremo"</formula>
    </cfRule>
    <cfRule type="cellIs" dxfId="221" priority="431" operator="equal">
      <formula>"Alto"</formula>
    </cfRule>
    <cfRule type="cellIs" dxfId="220" priority="432" operator="equal">
      <formula>"Moderado"</formula>
    </cfRule>
    <cfRule type="cellIs" dxfId="219" priority="433" operator="equal">
      <formula>"Bajo"</formula>
    </cfRule>
  </conditionalFormatting>
  <conditionalFormatting sqref="H30">
    <cfRule type="cellIs" dxfId="218" priority="425" operator="equal">
      <formula>"Muy Alta"</formula>
    </cfRule>
    <cfRule type="cellIs" dxfId="217" priority="426" operator="equal">
      <formula>"Alta"</formula>
    </cfRule>
    <cfRule type="cellIs" dxfId="216" priority="427" operator="equal">
      <formula>"Media"</formula>
    </cfRule>
    <cfRule type="cellIs" dxfId="215" priority="428" operator="equal">
      <formula>"Baja"</formula>
    </cfRule>
    <cfRule type="cellIs" dxfId="214" priority="429" operator="equal">
      <formula>"Muy Baja"</formula>
    </cfRule>
  </conditionalFormatting>
  <conditionalFormatting sqref="N30">
    <cfRule type="cellIs" dxfId="213" priority="416" operator="equal">
      <formula>"Extremo"</formula>
    </cfRule>
    <cfRule type="cellIs" dxfId="212" priority="417" operator="equal">
      <formula>"Alto"</formula>
    </cfRule>
    <cfRule type="cellIs" dxfId="211" priority="418" operator="equal">
      <formula>"Moderado"</formula>
    </cfRule>
    <cfRule type="cellIs" dxfId="210" priority="419" operator="equal">
      <formula>"Bajo"</formula>
    </cfRule>
  </conditionalFormatting>
  <conditionalFormatting sqref="Y30:Y35">
    <cfRule type="cellIs" dxfId="209" priority="411" operator="equal">
      <formula>"Muy Alta"</formula>
    </cfRule>
    <cfRule type="cellIs" dxfId="208" priority="412" operator="equal">
      <formula>"Alta"</formula>
    </cfRule>
    <cfRule type="cellIs" dxfId="207" priority="413" operator="equal">
      <formula>"Media"</formula>
    </cfRule>
    <cfRule type="cellIs" dxfId="206" priority="414" operator="equal">
      <formula>"Baja"</formula>
    </cfRule>
    <cfRule type="cellIs" dxfId="205" priority="415" operator="equal">
      <formula>"Muy Baja"</formula>
    </cfRule>
  </conditionalFormatting>
  <conditionalFormatting sqref="AA30:AA35">
    <cfRule type="cellIs" dxfId="204" priority="406" operator="equal">
      <formula>"Catastrófico"</formula>
    </cfRule>
    <cfRule type="cellIs" dxfId="203" priority="407" operator="equal">
      <formula>"Mayor"</formula>
    </cfRule>
    <cfRule type="cellIs" dxfId="202" priority="408" operator="equal">
      <formula>"Moderado"</formula>
    </cfRule>
    <cfRule type="cellIs" dxfId="201" priority="409" operator="equal">
      <formula>"Menor"</formula>
    </cfRule>
    <cfRule type="cellIs" dxfId="200" priority="410" operator="equal">
      <formula>"Leve"</formula>
    </cfRule>
  </conditionalFormatting>
  <conditionalFormatting sqref="AC30:AC35">
    <cfRule type="cellIs" dxfId="199" priority="402" operator="equal">
      <formula>"Extremo"</formula>
    </cfRule>
    <cfRule type="cellIs" dxfId="198" priority="403" operator="equal">
      <formula>"Alto"</formula>
    </cfRule>
    <cfRule type="cellIs" dxfId="197" priority="404" operator="equal">
      <formula>"Moderado"</formula>
    </cfRule>
    <cfRule type="cellIs" dxfId="196" priority="405" operator="equal">
      <formula>"Bajo"</formula>
    </cfRule>
  </conditionalFormatting>
  <conditionalFormatting sqref="H36">
    <cfRule type="cellIs" dxfId="195" priority="397" operator="equal">
      <formula>"Muy Alta"</formula>
    </cfRule>
    <cfRule type="cellIs" dxfId="194" priority="398" operator="equal">
      <formula>"Alta"</formula>
    </cfRule>
    <cfRule type="cellIs" dxfId="193" priority="399" operator="equal">
      <formula>"Media"</formula>
    </cfRule>
    <cfRule type="cellIs" dxfId="192" priority="400" operator="equal">
      <formula>"Baja"</formula>
    </cfRule>
    <cfRule type="cellIs" dxfId="191" priority="401" operator="equal">
      <formula>"Muy Baja"</formula>
    </cfRule>
  </conditionalFormatting>
  <conditionalFormatting sqref="N36">
    <cfRule type="cellIs" dxfId="190" priority="388" operator="equal">
      <formula>"Extremo"</formula>
    </cfRule>
    <cfRule type="cellIs" dxfId="189" priority="389" operator="equal">
      <formula>"Alto"</formula>
    </cfRule>
    <cfRule type="cellIs" dxfId="188" priority="390" operator="equal">
      <formula>"Moderado"</formula>
    </cfRule>
    <cfRule type="cellIs" dxfId="187" priority="391" operator="equal">
      <formula>"Bajo"</formula>
    </cfRule>
  </conditionalFormatting>
  <conditionalFormatting sqref="Y36:Y41">
    <cfRule type="cellIs" dxfId="186" priority="383" operator="equal">
      <formula>"Muy Alta"</formula>
    </cfRule>
    <cfRule type="cellIs" dxfId="185" priority="384" operator="equal">
      <formula>"Alta"</formula>
    </cfRule>
    <cfRule type="cellIs" dxfId="184" priority="385" operator="equal">
      <formula>"Media"</formula>
    </cfRule>
    <cfRule type="cellIs" dxfId="183" priority="386" operator="equal">
      <formula>"Baja"</formula>
    </cfRule>
    <cfRule type="cellIs" dxfId="182" priority="387" operator="equal">
      <formula>"Muy Baja"</formula>
    </cfRule>
  </conditionalFormatting>
  <conditionalFormatting sqref="AA36:AA41">
    <cfRule type="cellIs" dxfId="181" priority="378" operator="equal">
      <formula>"Catastrófico"</formula>
    </cfRule>
    <cfRule type="cellIs" dxfId="180" priority="379" operator="equal">
      <formula>"Mayor"</formula>
    </cfRule>
    <cfRule type="cellIs" dxfId="179" priority="380" operator="equal">
      <formula>"Moderado"</formula>
    </cfRule>
    <cfRule type="cellIs" dxfId="178" priority="381" operator="equal">
      <formula>"Menor"</formula>
    </cfRule>
    <cfRule type="cellIs" dxfId="177" priority="382" operator="equal">
      <formula>"Leve"</formula>
    </cfRule>
  </conditionalFormatting>
  <conditionalFormatting sqref="AC36:AC41">
    <cfRule type="cellIs" dxfId="176" priority="374" operator="equal">
      <formula>"Extremo"</formula>
    </cfRule>
    <cfRule type="cellIs" dxfId="175" priority="375" operator="equal">
      <formula>"Alto"</formula>
    </cfRule>
    <cfRule type="cellIs" dxfId="174" priority="376" operator="equal">
      <formula>"Moderado"</formula>
    </cfRule>
    <cfRule type="cellIs" dxfId="173" priority="377" operator="equal">
      <formula>"Bajo"</formula>
    </cfRule>
  </conditionalFormatting>
  <conditionalFormatting sqref="H42">
    <cfRule type="cellIs" dxfId="172" priority="369" operator="equal">
      <formula>"Muy Alta"</formula>
    </cfRule>
    <cfRule type="cellIs" dxfId="171" priority="370" operator="equal">
      <formula>"Alta"</formula>
    </cfRule>
    <cfRule type="cellIs" dxfId="170" priority="371" operator="equal">
      <formula>"Media"</formula>
    </cfRule>
    <cfRule type="cellIs" dxfId="169" priority="372" operator="equal">
      <formula>"Baja"</formula>
    </cfRule>
    <cfRule type="cellIs" dxfId="168" priority="373" operator="equal">
      <formula>"Muy Baja"</formula>
    </cfRule>
  </conditionalFormatting>
  <conditionalFormatting sqref="N42">
    <cfRule type="cellIs" dxfId="167" priority="360" operator="equal">
      <formula>"Extremo"</formula>
    </cfRule>
    <cfRule type="cellIs" dxfId="166" priority="361" operator="equal">
      <formula>"Alto"</formula>
    </cfRule>
    <cfRule type="cellIs" dxfId="165" priority="362" operator="equal">
      <formula>"Moderado"</formula>
    </cfRule>
    <cfRule type="cellIs" dxfId="164" priority="363" operator="equal">
      <formula>"Bajo"</formula>
    </cfRule>
  </conditionalFormatting>
  <conditionalFormatting sqref="Y42:Y47">
    <cfRule type="cellIs" dxfId="163" priority="355" operator="equal">
      <formula>"Muy Alta"</formula>
    </cfRule>
    <cfRule type="cellIs" dxfId="162" priority="356" operator="equal">
      <formula>"Alta"</formula>
    </cfRule>
    <cfRule type="cellIs" dxfId="161" priority="357" operator="equal">
      <formula>"Media"</formula>
    </cfRule>
    <cfRule type="cellIs" dxfId="160" priority="358" operator="equal">
      <formula>"Baja"</formula>
    </cfRule>
    <cfRule type="cellIs" dxfId="159" priority="359" operator="equal">
      <formula>"Muy Baja"</formula>
    </cfRule>
  </conditionalFormatting>
  <conditionalFormatting sqref="AA42:AA47">
    <cfRule type="cellIs" dxfId="158" priority="350" operator="equal">
      <formula>"Catastrófico"</formula>
    </cfRule>
    <cfRule type="cellIs" dxfId="157" priority="351" operator="equal">
      <formula>"Mayor"</formula>
    </cfRule>
    <cfRule type="cellIs" dxfId="156" priority="352" operator="equal">
      <formula>"Moderado"</formula>
    </cfRule>
    <cfRule type="cellIs" dxfId="155" priority="353" operator="equal">
      <formula>"Menor"</formula>
    </cfRule>
    <cfRule type="cellIs" dxfId="154" priority="354" operator="equal">
      <formula>"Leve"</formula>
    </cfRule>
  </conditionalFormatting>
  <conditionalFormatting sqref="AC42:AC47">
    <cfRule type="cellIs" dxfId="153" priority="346" operator="equal">
      <formula>"Extremo"</formula>
    </cfRule>
    <cfRule type="cellIs" dxfId="152" priority="347" operator="equal">
      <formula>"Alto"</formula>
    </cfRule>
    <cfRule type="cellIs" dxfId="151" priority="348" operator="equal">
      <formula>"Moderado"</formula>
    </cfRule>
    <cfRule type="cellIs" dxfId="150" priority="349" operator="equal">
      <formula>"Bajo"</formula>
    </cfRule>
  </conditionalFormatting>
  <conditionalFormatting sqref="H48">
    <cfRule type="cellIs" dxfId="149" priority="341" operator="equal">
      <formula>"Muy Alta"</formula>
    </cfRule>
    <cfRule type="cellIs" dxfId="148" priority="342" operator="equal">
      <formula>"Alta"</formula>
    </cfRule>
    <cfRule type="cellIs" dxfId="147" priority="343" operator="equal">
      <formula>"Media"</formula>
    </cfRule>
    <cfRule type="cellIs" dxfId="146" priority="344" operator="equal">
      <formula>"Baja"</formula>
    </cfRule>
    <cfRule type="cellIs" dxfId="145" priority="345" operator="equal">
      <formula>"Muy Baja"</formula>
    </cfRule>
  </conditionalFormatting>
  <conditionalFormatting sqref="N48">
    <cfRule type="cellIs" dxfId="144" priority="332" operator="equal">
      <formula>"Extremo"</formula>
    </cfRule>
    <cfRule type="cellIs" dxfId="143" priority="333" operator="equal">
      <formula>"Alto"</formula>
    </cfRule>
    <cfRule type="cellIs" dxfId="142" priority="334" operator="equal">
      <formula>"Moderado"</formula>
    </cfRule>
    <cfRule type="cellIs" dxfId="141" priority="335" operator="equal">
      <formula>"Bajo"</formula>
    </cfRule>
  </conditionalFormatting>
  <conditionalFormatting sqref="Y48:Y53">
    <cfRule type="cellIs" dxfId="140" priority="327" operator="equal">
      <formula>"Muy Alta"</formula>
    </cfRule>
    <cfRule type="cellIs" dxfId="139" priority="328" operator="equal">
      <formula>"Alta"</formula>
    </cfRule>
    <cfRule type="cellIs" dxfId="138" priority="329" operator="equal">
      <formula>"Media"</formula>
    </cfRule>
    <cfRule type="cellIs" dxfId="137" priority="330" operator="equal">
      <formula>"Baja"</formula>
    </cfRule>
    <cfRule type="cellIs" dxfId="136" priority="331" operator="equal">
      <formula>"Muy Baja"</formula>
    </cfRule>
  </conditionalFormatting>
  <conditionalFormatting sqref="AA48:AA53">
    <cfRule type="cellIs" dxfId="135" priority="322" operator="equal">
      <formula>"Catastrófico"</formula>
    </cfRule>
    <cfRule type="cellIs" dxfId="134" priority="323" operator="equal">
      <formula>"Mayor"</formula>
    </cfRule>
    <cfRule type="cellIs" dxfId="133" priority="324" operator="equal">
      <formula>"Moderado"</formula>
    </cfRule>
    <cfRule type="cellIs" dxfId="132" priority="325" operator="equal">
      <formula>"Menor"</formula>
    </cfRule>
    <cfRule type="cellIs" dxfId="131" priority="326" operator="equal">
      <formula>"Leve"</formula>
    </cfRule>
  </conditionalFormatting>
  <conditionalFormatting sqref="AC48:AC53">
    <cfRule type="cellIs" dxfId="130" priority="318" operator="equal">
      <formula>"Extremo"</formula>
    </cfRule>
    <cfRule type="cellIs" dxfId="129" priority="319" operator="equal">
      <formula>"Alto"</formula>
    </cfRule>
    <cfRule type="cellIs" dxfId="128" priority="320" operator="equal">
      <formula>"Moderado"</formula>
    </cfRule>
    <cfRule type="cellIs" dxfId="127" priority="321" operator="equal">
      <formula>"Bajo"</formula>
    </cfRule>
  </conditionalFormatting>
  <conditionalFormatting sqref="H54">
    <cfRule type="cellIs" dxfId="126" priority="313" operator="equal">
      <formula>"Muy Alta"</formula>
    </cfRule>
    <cfRule type="cellIs" dxfId="125" priority="314" operator="equal">
      <formula>"Alta"</formula>
    </cfRule>
    <cfRule type="cellIs" dxfId="124" priority="315" operator="equal">
      <formula>"Media"</formula>
    </cfRule>
    <cfRule type="cellIs" dxfId="123" priority="316" operator="equal">
      <formula>"Baja"</formula>
    </cfRule>
    <cfRule type="cellIs" dxfId="122" priority="317" operator="equal">
      <formula>"Muy Baja"</formula>
    </cfRule>
  </conditionalFormatting>
  <conditionalFormatting sqref="N54">
    <cfRule type="cellIs" dxfId="121" priority="304" operator="equal">
      <formula>"Extremo"</formula>
    </cfRule>
    <cfRule type="cellIs" dxfId="120" priority="305" operator="equal">
      <formula>"Alto"</formula>
    </cfRule>
    <cfRule type="cellIs" dxfId="119" priority="306" operator="equal">
      <formula>"Moderado"</formula>
    </cfRule>
    <cfRule type="cellIs" dxfId="118" priority="307" operator="equal">
      <formula>"Bajo"</formula>
    </cfRule>
  </conditionalFormatting>
  <conditionalFormatting sqref="Y54:Y59">
    <cfRule type="cellIs" dxfId="117" priority="299" operator="equal">
      <formula>"Muy Alta"</formula>
    </cfRule>
    <cfRule type="cellIs" dxfId="116" priority="300" operator="equal">
      <formula>"Alta"</formula>
    </cfRule>
    <cfRule type="cellIs" dxfId="115" priority="301" operator="equal">
      <formula>"Media"</formula>
    </cfRule>
    <cfRule type="cellIs" dxfId="114" priority="302" operator="equal">
      <formula>"Baja"</formula>
    </cfRule>
    <cfRule type="cellIs" dxfId="113" priority="303" operator="equal">
      <formula>"Muy Baja"</formula>
    </cfRule>
  </conditionalFormatting>
  <conditionalFormatting sqref="AA54:AA59">
    <cfRule type="cellIs" dxfId="112" priority="294" operator="equal">
      <formula>"Catastrófico"</formula>
    </cfRule>
    <cfRule type="cellIs" dxfId="111" priority="295" operator="equal">
      <formula>"Mayor"</formula>
    </cfRule>
    <cfRule type="cellIs" dxfId="110" priority="296" operator="equal">
      <formula>"Moderado"</formula>
    </cfRule>
    <cfRule type="cellIs" dxfId="109" priority="297" operator="equal">
      <formula>"Menor"</formula>
    </cfRule>
    <cfRule type="cellIs" dxfId="108" priority="298" operator="equal">
      <formula>"Leve"</formula>
    </cfRule>
  </conditionalFormatting>
  <conditionalFormatting sqref="AC54:AC59">
    <cfRule type="cellIs" dxfId="107" priority="290" operator="equal">
      <formula>"Extremo"</formula>
    </cfRule>
    <cfRule type="cellIs" dxfId="106" priority="291" operator="equal">
      <formula>"Alto"</formula>
    </cfRule>
    <cfRule type="cellIs" dxfId="105" priority="292" operator="equal">
      <formula>"Moderado"</formula>
    </cfRule>
    <cfRule type="cellIs" dxfId="104" priority="293" operator="equal">
      <formula>"Bajo"</formula>
    </cfRule>
  </conditionalFormatting>
  <conditionalFormatting sqref="N60">
    <cfRule type="cellIs" dxfId="103" priority="276" operator="equal">
      <formula>"Extremo"</formula>
    </cfRule>
    <cfRule type="cellIs" dxfId="102" priority="277" operator="equal">
      <formula>"Alto"</formula>
    </cfRule>
    <cfRule type="cellIs" dxfId="101" priority="278" operator="equal">
      <formula>"Moderado"</formula>
    </cfRule>
    <cfRule type="cellIs" dxfId="100" priority="279" operator="equal">
      <formula>"Bajo"</formula>
    </cfRule>
  </conditionalFormatting>
  <conditionalFormatting sqref="Y60:Y65">
    <cfRule type="cellIs" dxfId="99" priority="271" operator="equal">
      <formula>"Muy Alta"</formula>
    </cfRule>
    <cfRule type="cellIs" dxfId="98" priority="272" operator="equal">
      <formula>"Alta"</formula>
    </cfRule>
    <cfRule type="cellIs" dxfId="97" priority="273" operator="equal">
      <formula>"Media"</formula>
    </cfRule>
    <cfRule type="cellIs" dxfId="96" priority="274" operator="equal">
      <formula>"Baja"</formula>
    </cfRule>
    <cfRule type="cellIs" dxfId="95" priority="275" operator="equal">
      <formula>"Muy Baja"</formula>
    </cfRule>
  </conditionalFormatting>
  <conditionalFormatting sqref="AA60:AA65">
    <cfRule type="cellIs" dxfId="94" priority="266" operator="equal">
      <formula>"Catastrófico"</formula>
    </cfRule>
    <cfRule type="cellIs" dxfId="93" priority="267" operator="equal">
      <formula>"Mayor"</formula>
    </cfRule>
    <cfRule type="cellIs" dxfId="92" priority="268" operator="equal">
      <formula>"Moderado"</formula>
    </cfRule>
    <cfRule type="cellIs" dxfId="91" priority="269" operator="equal">
      <formula>"Menor"</formula>
    </cfRule>
    <cfRule type="cellIs" dxfId="90" priority="270" operator="equal">
      <formula>"Leve"</formula>
    </cfRule>
  </conditionalFormatting>
  <conditionalFormatting sqref="AC60:AC65">
    <cfRule type="cellIs" dxfId="89" priority="262" operator="equal">
      <formula>"Extremo"</formula>
    </cfRule>
    <cfRule type="cellIs" dxfId="88" priority="263" operator="equal">
      <formula>"Alto"</formula>
    </cfRule>
    <cfRule type="cellIs" dxfId="87" priority="264" operator="equal">
      <formula>"Moderado"</formula>
    </cfRule>
    <cfRule type="cellIs" dxfId="86" priority="265" operator="equal">
      <formula>"Bajo"</formula>
    </cfRule>
  </conditionalFormatting>
  <conditionalFormatting sqref="H66">
    <cfRule type="cellIs" dxfId="85" priority="257" operator="equal">
      <formula>"Muy Alta"</formula>
    </cfRule>
    <cfRule type="cellIs" dxfId="84" priority="258" operator="equal">
      <formula>"Alta"</formula>
    </cfRule>
    <cfRule type="cellIs" dxfId="83" priority="259" operator="equal">
      <formula>"Media"</formula>
    </cfRule>
    <cfRule type="cellIs" dxfId="82" priority="260" operator="equal">
      <formula>"Baja"</formula>
    </cfRule>
    <cfRule type="cellIs" dxfId="81" priority="261" operator="equal">
      <formula>"Muy Baja"</formula>
    </cfRule>
  </conditionalFormatting>
  <conditionalFormatting sqref="N66">
    <cfRule type="cellIs" dxfId="80" priority="248" operator="equal">
      <formula>"Extremo"</formula>
    </cfRule>
    <cfRule type="cellIs" dxfId="79" priority="249" operator="equal">
      <formula>"Alto"</formula>
    </cfRule>
    <cfRule type="cellIs" dxfId="78" priority="250" operator="equal">
      <formula>"Moderado"</formula>
    </cfRule>
    <cfRule type="cellIs" dxfId="77" priority="251" operator="equal">
      <formula>"Bajo"</formula>
    </cfRule>
  </conditionalFormatting>
  <conditionalFormatting sqref="Y66:Y71">
    <cfRule type="cellIs" dxfId="76" priority="243" operator="equal">
      <formula>"Muy Alta"</formula>
    </cfRule>
    <cfRule type="cellIs" dxfId="75" priority="244" operator="equal">
      <formula>"Alta"</formula>
    </cfRule>
    <cfRule type="cellIs" dxfId="74" priority="245" operator="equal">
      <formula>"Media"</formula>
    </cfRule>
    <cfRule type="cellIs" dxfId="73" priority="246" operator="equal">
      <formula>"Baja"</formula>
    </cfRule>
    <cfRule type="cellIs" dxfId="72" priority="247" operator="equal">
      <formula>"Muy Baja"</formula>
    </cfRule>
  </conditionalFormatting>
  <conditionalFormatting sqref="AA66:AA71">
    <cfRule type="cellIs" dxfId="71" priority="238" operator="equal">
      <formula>"Catastrófico"</formula>
    </cfRule>
    <cfRule type="cellIs" dxfId="70" priority="239" operator="equal">
      <formula>"Mayor"</formula>
    </cfRule>
    <cfRule type="cellIs" dxfId="69" priority="240" operator="equal">
      <formula>"Moderado"</formula>
    </cfRule>
    <cfRule type="cellIs" dxfId="68" priority="241" operator="equal">
      <formula>"Menor"</formula>
    </cfRule>
    <cfRule type="cellIs" dxfId="67" priority="242" operator="equal">
      <formula>"Leve"</formula>
    </cfRule>
  </conditionalFormatting>
  <conditionalFormatting sqref="AC66:AC71">
    <cfRule type="cellIs" dxfId="66" priority="234" operator="equal">
      <formula>"Extremo"</formula>
    </cfRule>
    <cfRule type="cellIs" dxfId="65" priority="235" operator="equal">
      <formula>"Alto"</formula>
    </cfRule>
    <cfRule type="cellIs" dxfId="64" priority="236" operator="equal">
      <formula>"Moderado"</formula>
    </cfRule>
    <cfRule type="cellIs" dxfId="63" priority="237" operator="equal">
      <formula>"Bajo"</formula>
    </cfRule>
  </conditionalFormatting>
  <conditionalFormatting sqref="K12:K71">
    <cfRule type="containsText" dxfId="62" priority="233" operator="containsText" text="❌">
      <formula>NOT(ISERROR(SEARCH("❌",K12)))</formula>
    </cfRule>
  </conditionalFormatting>
  <conditionalFormatting sqref="L72">
    <cfRule type="cellIs" dxfId="61" priority="54" operator="equal">
      <formula>"Catastrófico"</formula>
    </cfRule>
    <cfRule type="cellIs" dxfId="60" priority="55" operator="equal">
      <formula>"Mayor"</formula>
    </cfRule>
    <cfRule type="cellIs" dxfId="59" priority="56" operator="equal">
      <formula>"Moderado"</formula>
    </cfRule>
    <cfRule type="cellIs" dxfId="58" priority="57" operator="equal">
      <formula>"Menor"</formula>
    </cfRule>
    <cfRule type="cellIs" dxfId="57" priority="58" operator="equal">
      <formula>"Leve"</formula>
    </cfRule>
  </conditionalFormatting>
  <conditionalFormatting sqref="H72">
    <cfRule type="cellIs" dxfId="56" priority="49" operator="equal">
      <formula>"Muy Alta"</formula>
    </cfRule>
    <cfRule type="cellIs" dxfId="55" priority="50" operator="equal">
      <formula>"Alta"</formula>
    </cfRule>
    <cfRule type="cellIs" dxfId="54" priority="51" operator="equal">
      <formula>"Media"</formula>
    </cfRule>
    <cfRule type="cellIs" dxfId="53" priority="52" operator="equal">
      <formula>"Baja"</formula>
    </cfRule>
    <cfRule type="cellIs" dxfId="52" priority="53" operator="equal">
      <formula>"Muy Baja"</formula>
    </cfRule>
  </conditionalFormatting>
  <conditionalFormatting sqref="N72">
    <cfRule type="cellIs" dxfId="51" priority="45" operator="equal">
      <formula>"Extremo"</formula>
    </cfRule>
    <cfRule type="cellIs" dxfId="50" priority="46" operator="equal">
      <formula>"Alto"</formula>
    </cfRule>
    <cfRule type="cellIs" dxfId="49" priority="47" operator="equal">
      <formula>"Moderado"</formula>
    </cfRule>
    <cfRule type="cellIs" dxfId="48" priority="48" operator="equal">
      <formula>"Bajo"</formula>
    </cfRule>
  </conditionalFormatting>
  <conditionalFormatting sqref="Y72:Y77">
    <cfRule type="cellIs" dxfId="47" priority="40" operator="equal">
      <formula>"Muy Alta"</formula>
    </cfRule>
    <cfRule type="cellIs" dxfId="46" priority="41" operator="equal">
      <formula>"Alta"</formula>
    </cfRule>
    <cfRule type="cellIs" dxfId="45" priority="42" operator="equal">
      <formula>"Media"</formula>
    </cfRule>
    <cfRule type="cellIs" dxfId="44" priority="43" operator="equal">
      <formula>"Baja"</formula>
    </cfRule>
    <cfRule type="cellIs" dxfId="43" priority="44" operator="equal">
      <formula>"Muy Baja"</formula>
    </cfRule>
  </conditionalFormatting>
  <conditionalFormatting sqref="AA72:AA77">
    <cfRule type="cellIs" dxfId="42" priority="35" operator="equal">
      <formula>"Catastrófico"</formula>
    </cfRule>
    <cfRule type="cellIs" dxfId="41" priority="36" operator="equal">
      <formula>"Mayor"</formula>
    </cfRule>
    <cfRule type="cellIs" dxfId="40" priority="37" operator="equal">
      <formula>"Moderado"</formula>
    </cfRule>
    <cfRule type="cellIs" dxfId="39" priority="38" operator="equal">
      <formula>"Menor"</formula>
    </cfRule>
    <cfRule type="cellIs" dxfId="38" priority="39" operator="equal">
      <formula>"Leve"</formula>
    </cfRule>
  </conditionalFormatting>
  <conditionalFormatting sqref="AC72:AC77">
    <cfRule type="cellIs" dxfId="37" priority="31" operator="equal">
      <formula>"Extremo"</formula>
    </cfRule>
    <cfRule type="cellIs" dxfId="36" priority="32" operator="equal">
      <formula>"Alto"</formula>
    </cfRule>
    <cfRule type="cellIs" dxfId="35" priority="33" operator="equal">
      <formula>"Moderado"</formula>
    </cfRule>
    <cfRule type="cellIs" dxfId="34" priority="34" operator="equal">
      <formula>"Bajo"</formula>
    </cfRule>
  </conditionalFormatting>
  <conditionalFormatting sqref="K72:K77">
    <cfRule type="containsText" dxfId="33" priority="30" operator="containsText" text="❌">
      <formula>NOT(ISERROR(SEARCH("❌",K72)))</formula>
    </cfRule>
  </conditionalFormatting>
  <conditionalFormatting sqref="L78">
    <cfRule type="cellIs" dxfId="32" priority="25" operator="equal">
      <formula>"Catastrófico"</formula>
    </cfRule>
    <cfRule type="cellIs" dxfId="31" priority="26" operator="equal">
      <formula>"Mayor"</formula>
    </cfRule>
    <cfRule type="cellIs" dxfId="30" priority="27" operator="equal">
      <formula>"Moderado"</formula>
    </cfRule>
    <cfRule type="cellIs" dxfId="29" priority="28" operator="equal">
      <formula>"Menor"</formula>
    </cfRule>
    <cfRule type="cellIs" dxfId="28" priority="29" operator="equal">
      <formula>"Leve"</formula>
    </cfRule>
  </conditionalFormatting>
  <conditionalFormatting sqref="H78">
    <cfRule type="cellIs" dxfId="27" priority="20" operator="equal">
      <formula>"Muy Alta"</formula>
    </cfRule>
    <cfRule type="cellIs" dxfId="26" priority="21" operator="equal">
      <formula>"Alta"</formula>
    </cfRule>
    <cfRule type="cellIs" dxfId="25" priority="22" operator="equal">
      <formula>"Media"</formula>
    </cfRule>
    <cfRule type="cellIs" dxfId="24" priority="23" operator="equal">
      <formula>"Baja"</formula>
    </cfRule>
    <cfRule type="cellIs" dxfId="23" priority="24" operator="equal">
      <formula>"Muy Baja"</formula>
    </cfRule>
  </conditionalFormatting>
  <conditionalFormatting sqref="N78">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78:Y83">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78:AA83">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78:AC83">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78:K83">
    <cfRule type="containsText" dxfId="4" priority="1" operator="containsText" text="❌">
      <formula>NOT(ISERROR(SEARCH("❌",K78)))</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 AK72:AK73 AK75:AK76 AK78:AK79 AK81:AK82</xm:sqref>
        </x14:dataValidation>
        <x14:dataValidation type="list" allowBlank="1" showInputMessage="1" showErrorMessage="1" xr:uid="{00000000-0002-0000-0100-000000000000}">
          <x14:formula1>
            <xm:f>'Tabla Valoración controles'!$D$4:$D$6</xm:f>
          </x14:formula1>
          <xm:sqref>R12 R14:R83</xm:sqref>
        </x14:dataValidation>
        <x14:dataValidation type="list" allowBlank="1" showInputMessage="1" showErrorMessage="1" xr:uid="{00000000-0002-0000-0100-000001000000}">
          <x14:formula1>
            <xm:f>'Tabla Valoración controles'!$D$7:$D$8</xm:f>
          </x14:formula1>
          <xm:sqref>S12 S14:S83</xm:sqref>
        </x14:dataValidation>
        <x14:dataValidation type="list" allowBlank="1" showInputMessage="1" showErrorMessage="1" xr:uid="{00000000-0002-0000-0100-000002000000}">
          <x14:formula1>
            <xm:f>'Tabla Valoración controles'!$D$9:$D$10</xm:f>
          </x14:formula1>
          <xm:sqref>U12 U14:U83</xm:sqref>
        </x14:dataValidation>
        <x14:dataValidation type="list" allowBlank="1" showInputMessage="1" showErrorMessage="1" xr:uid="{00000000-0002-0000-0100-000003000000}">
          <x14:formula1>
            <xm:f>'Tabla Valoración controles'!$D$11:$D$12</xm:f>
          </x14:formula1>
          <xm:sqref>V12 V14:V83</xm:sqref>
        </x14:dataValidation>
        <x14:dataValidation type="list" allowBlank="1" showInputMessage="1" showErrorMessage="1" xr:uid="{00000000-0002-0000-0100-000005000000}">
          <x14:formula1>
            <xm:f>'Tabla Valoración controles'!$D$13:$D$14</xm:f>
          </x14:formula1>
          <xm:sqref>W12 W14:W83</xm:sqref>
        </x14:dataValidation>
        <x14:dataValidation type="list" allowBlank="1" showInputMessage="1" showErrorMessage="1" xr:uid="{00000000-0002-0000-0100-000006000000}">
          <x14:formula1>
            <xm:f>'Opciones Tratamiento'!$B$13:$B$19</xm:f>
          </x14:formula1>
          <xm:sqref>F12:F83</xm:sqref>
        </x14:dataValidation>
        <x14:dataValidation type="list" allowBlank="1" showInputMessage="1" showErrorMessage="1" xr:uid="{00000000-0002-0000-0100-000007000000}">
          <x14:formula1>
            <xm:f>'Opciones Tratamiento'!$E$2:$E$4</xm:f>
          </x14:formula1>
          <xm:sqref>B12:B83</xm:sqref>
        </x14:dataValidation>
        <x14:dataValidation type="list" allowBlank="1" showInputMessage="1" showErrorMessage="1" xr:uid="{00000000-0002-0000-0100-000008000000}">
          <x14:formula1>
            <xm:f>'Opciones Tratamiento'!$B$2:$B$5</xm:f>
          </x14:formula1>
          <xm:sqref>AD12 AD14:AD83</xm:sqref>
        </x14:dataValidation>
        <x14:dataValidation type="list" allowBlank="1" showInputMessage="1" showErrorMessage="1" xr:uid="{00000000-0002-0000-0100-000009000000}">
          <x14:formula1>
            <xm:f>'Tabla Impacto'!$F$210:$F$221</xm:f>
          </x14:formula1>
          <xm:sqref>J12:J83</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AE12:AE83</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AF12:AF83</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AG12:AH83</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AI12:AI83</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row>
    <row r="2" spans="1:99" ht="18" customHeight="1">
      <c r="A2" s="81"/>
      <c r="B2" s="528" t="s">
        <v>174</v>
      </c>
      <c r="C2" s="528"/>
      <c r="D2" s="528"/>
      <c r="E2" s="528"/>
      <c r="F2" s="528"/>
      <c r="G2" s="528"/>
      <c r="H2" s="528"/>
      <c r="I2" s="528"/>
      <c r="J2" s="496" t="s">
        <v>23</v>
      </c>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row>
    <row r="3" spans="1:99" ht="18.75" customHeight="1">
      <c r="A3" s="81"/>
      <c r="B3" s="528"/>
      <c r="C3" s="528"/>
      <c r="D3" s="528"/>
      <c r="E3" s="528"/>
      <c r="F3" s="528"/>
      <c r="G3" s="528"/>
      <c r="H3" s="528"/>
      <c r="I3" s="528"/>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row>
    <row r="4" spans="1:99" ht="15" customHeight="1">
      <c r="A4" s="81"/>
      <c r="B4" s="528"/>
      <c r="C4" s="528"/>
      <c r="D4" s="528"/>
      <c r="E4" s="528"/>
      <c r="F4" s="528"/>
      <c r="G4" s="528"/>
      <c r="H4" s="528"/>
      <c r="I4" s="528"/>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6"/>
      <c r="AI4" s="496"/>
      <c r="AJ4" s="496"/>
      <c r="AK4" s="496"/>
      <c r="AL4" s="496"/>
      <c r="AM4" s="496"/>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row>
    <row r="5" spans="1:99" ht="15.75" thickBo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row>
    <row r="6" spans="1:99" ht="15" customHeight="1">
      <c r="A6" s="81"/>
      <c r="B6" s="443" t="s">
        <v>175</v>
      </c>
      <c r="C6" s="443"/>
      <c r="D6" s="444"/>
      <c r="E6" s="481" t="s">
        <v>176</v>
      </c>
      <c r="F6" s="482"/>
      <c r="G6" s="482"/>
      <c r="H6" s="482"/>
      <c r="I6" s="483"/>
      <c r="J6" s="492" t="str">
        <f>IF(AND('Mapa de Riesgos'!$H$12="Muy Alta",'Mapa de Riesgos'!$L$12="Leve"),CONCATENATE("R",'Mapa de Riesgos'!$A$12),"")</f>
        <v/>
      </c>
      <c r="K6" s="493"/>
      <c r="L6" s="493" t="str">
        <f>IF(AND('Mapa de Riesgos'!$H$18="Muy Alta",'Mapa de Riesgos'!$L$18="Leve"),CONCATENATE("R",'Mapa de Riesgos'!$A$18),"")</f>
        <v/>
      </c>
      <c r="M6" s="493"/>
      <c r="N6" s="493" t="str">
        <f>IF(AND('Mapa de Riesgos'!$H$24="Muy Alta",'Mapa de Riesgos'!$L$24="Leve"),CONCATENATE("R",'Mapa de Riesgos'!$A$24),"")</f>
        <v/>
      </c>
      <c r="O6" s="495"/>
      <c r="P6" s="492" t="str">
        <f>IF(AND('Mapa de Riesgos'!$H$12="Muy Alta",'Mapa de Riesgos'!$L$12="Menor"),CONCATENATE("R",'Mapa de Riesgos'!$A$12),"")</f>
        <v/>
      </c>
      <c r="Q6" s="493"/>
      <c r="R6" s="493" t="str">
        <f>IF(AND('Mapa de Riesgos'!$H$18="Muy Alta",'Mapa de Riesgos'!$L$18="Menor"),CONCATENATE("R",'Mapa de Riesgos'!$A$18),"")</f>
        <v/>
      </c>
      <c r="S6" s="493"/>
      <c r="T6" s="493" t="str">
        <f>IF(AND('Mapa de Riesgos'!$H$24="Muy Alta",'Mapa de Riesgos'!$L$24="Menor"),CONCATENATE("R",'Mapa de Riesgos'!$A$24),"")</f>
        <v/>
      </c>
      <c r="U6" s="495"/>
      <c r="V6" s="492" t="str">
        <f>IF(AND('Mapa de Riesgos'!$H$12="Muy Alta",'Mapa de Riesgos'!$L$12="Moderado"),CONCATENATE("R",'Mapa de Riesgos'!$A$12),"")</f>
        <v/>
      </c>
      <c r="W6" s="493"/>
      <c r="X6" s="493" t="str">
        <f>IF(AND('Mapa de Riesgos'!$H$18="Muy Alta",'Mapa de Riesgos'!$L$18="Moderado"),CONCATENATE("R",'Mapa de Riesgos'!$A$18),"")</f>
        <v/>
      </c>
      <c r="Y6" s="493"/>
      <c r="Z6" s="493" t="str">
        <f>IF(AND('Mapa de Riesgos'!$H$24="Muy Alta",'Mapa de Riesgos'!$L$24="Moderado"),CONCATENATE("R",'Mapa de Riesgos'!$A$24),"")</f>
        <v/>
      </c>
      <c r="AA6" s="495"/>
      <c r="AB6" s="492" t="str">
        <f>IF(AND('Mapa de Riesgos'!$H$12="Muy Alta",'Mapa de Riesgos'!$L$12="Mayor"),CONCATENATE("R",'Mapa de Riesgos'!$A$12),"")</f>
        <v/>
      </c>
      <c r="AC6" s="493"/>
      <c r="AD6" s="493" t="str">
        <f>IF(AND('Mapa de Riesgos'!$H$18="Muy Alta",'Mapa de Riesgos'!$L$18="Mayor"),CONCATENATE("R",'Mapa de Riesgos'!$A$18),"")</f>
        <v/>
      </c>
      <c r="AE6" s="493"/>
      <c r="AF6" s="493" t="str">
        <f>IF(AND('Mapa de Riesgos'!$H$24="Muy Alta",'Mapa de Riesgos'!$L$24="Mayor"),CONCATENATE("R",'Mapa de Riesgos'!$A$24),"")</f>
        <v/>
      </c>
      <c r="AG6" s="495"/>
      <c r="AH6" s="507" t="str">
        <f>IF(AND('Mapa de Riesgos'!$H$12="Muy Alta",'Mapa de Riesgos'!$L$12="Catastrófico"),CONCATENATE("R",'Mapa de Riesgos'!$A$12),"")</f>
        <v/>
      </c>
      <c r="AI6" s="508"/>
      <c r="AJ6" s="508" t="str">
        <f>IF(AND('Mapa de Riesgos'!$H$18="Muy Alta",'Mapa de Riesgos'!$L$18="Catastrófico"),CONCATENATE("R",'Mapa de Riesgos'!$A$18),"")</f>
        <v/>
      </c>
      <c r="AK6" s="508"/>
      <c r="AL6" s="508" t="str">
        <f>IF(AND('Mapa de Riesgos'!$H$24="Muy Alta",'Mapa de Riesgos'!$L$24="Catastrófico"),CONCATENATE("R",'Mapa de Riesgos'!$A$24),"")</f>
        <v/>
      </c>
      <c r="AM6" s="509"/>
      <c r="AO6" s="445" t="s">
        <v>177</v>
      </c>
      <c r="AP6" s="446"/>
      <c r="AQ6" s="446"/>
      <c r="AR6" s="446"/>
      <c r="AS6" s="446"/>
      <c r="AT6" s="447"/>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row>
    <row r="7" spans="1:99" ht="15" customHeight="1">
      <c r="A7" s="81"/>
      <c r="B7" s="443"/>
      <c r="C7" s="443"/>
      <c r="D7" s="444"/>
      <c r="E7" s="484"/>
      <c r="F7" s="485"/>
      <c r="G7" s="485"/>
      <c r="H7" s="485"/>
      <c r="I7" s="486"/>
      <c r="J7" s="494"/>
      <c r="K7" s="490"/>
      <c r="L7" s="490"/>
      <c r="M7" s="490"/>
      <c r="N7" s="490"/>
      <c r="O7" s="491"/>
      <c r="P7" s="494"/>
      <c r="Q7" s="490"/>
      <c r="R7" s="490"/>
      <c r="S7" s="490"/>
      <c r="T7" s="490"/>
      <c r="U7" s="491"/>
      <c r="V7" s="494"/>
      <c r="W7" s="490"/>
      <c r="X7" s="490"/>
      <c r="Y7" s="490"/>
      <c r="Z7" s="490"/>
      <c r="AA7" s="491"/>
      <c r="AB7" s="494"/>
      <c r="AC7" s="490"/>
      <c r="AD7" s="490"/>
      <c r="AE7" s="490"/>
      <c r="AF7" s="490"/>
      <c r="AG7" s="491"/>
      <c r="AH7" s="501"/>
      <c r="AI7" s="502"/>
      <c r="AJ7" s="502"/>
      <c r="AK7" s="502"/>
      <c r="AL7" s="502"/>
      <c r="AM7" s="503"/>
      <c r="AN7" s="81"/>
      <c r="AO7" s="448"/>
      <c r="AP7" s="449"/>
      <c r="AQ7" s="449"/>
      <c r="AR7" s="449"/>
      <c r="AS7" s="449"/>
      <c r="AT7" s="450"/>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row>
    <row r="8" spans="1:99" ht="15" customHeight="1">
      <c r="A8" s="81"/>
      <c r="B8" s="443"/>
      <c r="C8" s="443"/>
      <c r="D8" s="444"/>
      <c r="E8" s="484"/>
      <c r="F8" s="485"/>
      <c r="G8" s="485"/>
      <c r="H8" s="485"/>
      <c r="I8" s="486"/>
      <c r="J8" s="494" t="str">
        <f>IF(AND('Mapa de Riesgos'!$H$30="Muy Alta",'Mapa de Riesgos'!$L$30="Leve"),CONCATENATE("R",'Mapa de Riesgos'!$A$30),"")</f>
        <v/>
      </c>
      <c r="K8" s="490"/>
      <c r="L8" s="490" t="str">
        <f>IF(AND('Mapa de Riesgos'!$H$36="Muy Alta",'Mapa de Riesgos'!$L$36="Leve"),CONCATENATE("R",'Mapa de Riesgos'!$A$36),"")</f>
        <v/>
      </c>
      <c r="M8" s="490"/>
      <c r="N8" s="490" t="str">
        <f>IF(AND('Mapa de Riesgos'!$H$42="Muy Alta",'Mapa de Riesgos'!$L$42="Leve"),CONCATENATE("R",'Mapa de Riesgos'!$A$42),"")</f>
        <v/>
      </c>
      <c r="O8" s="491"/>
      <c r="P8" s="494" t="str">
        <f>IF(AND('Mapa de Riesgos'!$H$30="Muy Alta",'Mapa de Riesgos'!$L$30="Menor"),CONCATENATE("R",'Mapa de Riesgos'!$A$30),"")</f>
        <v/>
      </c>
      <c r="Q8" s="490"/>
      <c r="R8" s="490" t="str">
        <f>IF(AND('Mapa de Riesgos'!$H$36="Muy Alta",'Mapa de Riesgos'!$L$36="Menor"),CONCATENATE("R",'Mapa de Riesgos'!$A$36),"")</f>
        <v/>
      </c>
      <c r="S8" s="490"/>
      <c r="T8" s="490" t="str">
        <f>IF(AND('Mapa de Riesgos'!$H$42="Muy Alta",'Mapa de Riesgos'!$L$42="Menor"),CONCATENATE("R",'Mapa de Riesgos'!$A$42),"")</f>
        <v/>
      </c>
      <c r="U8" s="491"/>
      <c r="V8" s="494" t="str">
        <f>IF(AND('Mapa de Riesgos'!$H$30="Muy Alta",'Mapa de Riesgos'!$L$30="Moderado"),CONCATENATE("R",'Mapa de Riesgos'!$A$30),"")</f>
        <v/>
      </c>
      <c r="W8" s="490"/>
      <c r="X8" s="490" t="str">
        <f>IF(AND('Mapa de Riesgos'!$H$36="Muy Alta",'Mapa de Riesgos'!$L$36="Moderado"),CONCATENATE("R",'Mapa de Riesgos'!$A$36),"")</f>
        <v/>
      </c>
      <c r="Y8" s="490"/>
      <c r="Z8" s="490" t="str">
        <f>IF(AND('Mapa de Riesgos'!$H$42="Muy Alta",'Mapa de Riesgos'!$L$42="Moderado"),CONCATENATE("R",'Mapa de Riesgos'!$A$42),"")</f>
        <v/>
      </c>
      <c r="AA8" s="491"/>
      <c r="AB8" s="494" t="str">
        <f>IF(AND('Mapa de Riesgos'!$H$30="Muy Alta",'Mapa de Riesgos'!$L$30="Mayor"),CONCATENATE("R",'Mapa de Riesgos'!$A$30),"")</f>
        <v/>
      </c>
      <c r="AC8" s="490"/>
      <c r="AD8" s="490" t="str">
        <f>IF(AND('Mapa de Riesgos'!$H$36="Muy Alta",'Mapa de Riesgos'!$L$36="Mayor"),CONCATENATE("R",'Mapa de Riesgos'!$A$36),"")</f>
        <v/>
      </c>
      <c r="AE8" s="490"/>
      <c r="AF8" s="490" t="str">
        <f>IF(AND('Mapa de Riesgos'!$H$42="Muy Alta",'Mapa de Riesgos'!$L$42="Mayor"),CONCATENATE("R",'Mapa de Riesgos'!$A$42),"")</f>
        <v/>
      </c>
      <c r="AG8" s="491"/>
      <c r="AH8" s="501" t="str">
        <f>IF(AND('Mapa de Riesgos'!$H$30="Muy Alta",'Mapa de Riesgos'!$L$30="Catastrófico"),CONCATENATE("R",'Mapa de Riesgos'!$A$30),"")</f>
        <v/>
      </c>
      <c r="AI8" s="502"/>
      <c r="AJ8" s="502" t="str">
        <f>IF(AND('Mapa de Riesgos'!$H$36="Muy Alta",'Mapa de Riesgos'!$L$36="Catastrófico"),CONCATENATE("R",'Mapa de Riesgos'!$A$36),"")</f>
        <v/>
      </c>
      <c r="AK8" s="502"/>
      <c r="AL8" s="502" t="str">
        <f>IF(AND('Mapa de Riesgos'!$H$42="Muy Alta",'Mapa de Riesgos'!$L$42="Catastrófico"),CONCATENATE("R",'Mapa de Riesgos'!$A$42),"")</f>
        <v/>
      </c>
      <c r="AM8" s="503"/>
      <c r="AN8" s="81"/>
      <c r="AO8" s="448"/>
      <c r="AP8" s="449"/>
      <c r="AQ8" s="449"/>
      <c r="AR8" s="449"/>
      <c r="AS8" s="449"/>
      <c r="AT8" s="450"/>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row>
    <row r="9" spans="1:99" ht="15" customHeight="1">
      <c r="A9" s="81"/>
      <c r="B9" s="443"/>
      <c r="C9" s="443"/>
      <c r="D9" s="444"/>
      <c r="E9" s="484"/>
      <c r="F9" s="485"/>
      <c r="G9" s="485"/>
      <c r="H9" s="485"/>
      <c r="I9" s="486"/>
      <c r="J9" s="494"/>
      <c r="K9" s="490"/>
      <c r="L9" s="490"/>
      <c r="M9" s="490"/>
      <c r="N9" s="490"/>
      <c r="O9" s="491"/>
      <c r="P9" s="494"/>
      <c r="Q9" s="490"/>
      <c r="R9" s="490"/>
      <c r="S9" s="490"/>
      <c r="T9" s="490"/>
      <c r="U9" s="491"/>
      <c r="V9" s="494"/>
      <c r="W9" s="490"/>
      <c r="X9" s="490"/>
      <c r="Y9" s="490"/>
      <c r="Z9" s="490"/>
      <c r="AA9" s="491"/>
      <c r="AB9" s="494"/>
      <c r="AC9" s="490"/>
      <c r="AD9" s="490"/>
      <c r="AE9" s="490"/>
      <c r="AF9" s="490"/>
      <c r="AG9" s="491"/>
      <c r="AH9" s="501"/>
      <c r="AI9" s="502"/>
      <c r="AJ9" s="502"/>
      <c r="AK9" s="502"/>
      <c r="AL9" s="502"/>
      <c r="AM9" s="503"/>
      <c r="AN9" s="81"/>
      <c r="AO9" s="448"/>
      <c r="AP9" s="449"/>
      <c r="AQ9" s="449"/>
      <c r="AR9" s="449"/>
      <c r="AS9" s="449"/>
      <c r="AT9" s="450"/>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row>
    <row r="10" spans="1:99" ht="15" customHeight="1">
      <c r="A10" s="81"/>
      <c r="B10" s="443"/>
      <c r="C10" s="443"/>
      <c r="D10" s="444"/>
      <c r="E10" s="484"/>
      <c r="F10" s="485"/>
      <c r="G10" s="485"/>
      <c r="H10" s="485"/>
      <c r="I10" s="486"/>
      <c r="J10" s="494" t="str">
        <f>IF(AND('Mapa de Riesgos'!$H$48="Muy Alta",'Mapa de Riesgos'!$L$48="Leve"),CONCATENATE("R",'Mapa de Riesgos'!$A$48),"")</f>
        <v/>
      </c>
      <c r="K10" s="490"/>
      <c r="L10" s="490" t="str">
        <f>IF(AND('Mapa de Riesgos'!$H$54="Muy Alta",'Mapa de Riesgos'!$L$54="Leve"),CONCATENATE("R",'Mapa de Riesgos'!$A$54),"")</f>
        <v/>
      </c>
      <c r="M10" s="490"/>
      <c r="N10" s="490" t="str">
        <f>IF(AND('Mapa de Riesgos'!$H$60="Muy Alta",'Mapa de Riesgos'!$L$60="Leve"),CONCATENATE("R",'Mapa de Riesgos'!$A$60),"")</f>
        <v/>
      </c>
      <c r="O10" s="491"/>
      <c r="P10" s="494" t="str">
        <f>IF(AND('Mapa de Riesgos'!$H$48="Muy Alta",'Mapa de Riesgos'!$L$48="Menor"),CONCATENATE("R",'Mapa de Riesgos'!$A$48),"")</f>
        <v/>
      </c>
      <c r="Q10" s="490"/>
      <c r="R10" s="490" t="str">
        <f>IF(AND('Mapa de Riesgos'!$H$54="Muy Alta",'Mapa de Riesgos'!$L$54="Menor"),CONCATENATE("R",'Mapa de Riesgos'!$A$54),"")</f>
        <v/>
      </c>
      <c r="S10" s="490"/>
      <c r="T10" s="490" t="str">
        <f>IF(AND('Mapa de Riesgos'!$H$60="Muy Alta",'Mapa de Riesgos'!$L$60="Menor"),CONCATENATE("R",'Mapa de Riesgos'!$A$60),"")</f>
        <v/>
      </c>
      <c r="U10" s="491"/>
      <c r="V10" s="494" t="str">
        <f>IF(AND('Mapa de Riesgos'!$H$48="Muy Alta",'Mapa de Riesgos'!$L$48="Moderado"),CONCATENATE("R",'Mapa de Riesgos'!$A$48),"")</f>
        <v/>
      </c>
      <c r="W10" s="490"/>
      <c r="X10" s="490" t="str">
        <f>IF(AND('Mapa de Riesgos'!$H$54="Muy Alta",'Mapa de Riesgos'!$L$54="Moderado"),CONCATENATE("R",'Mapa de Riesgos'!$A$54),"")</f>
        <v/>
      </c>
      <c r="Y10" s="490"/>
      <c r="Z10" s="490" t="str">
        <f>IF(AND('Mapa de Riesgos'!$H$60="Muy Alta",'Mapa de Riesgos'!$L$60="Moderado"),CONCATENATE("R",'Mapa de Riesgos'!$A$60),"")</f>
        <v/>
      </c>
      <c r="AA10" s="491"/>
      <c r="AB10" s="494" t="str">
        <f>IF(AND('Mapa de Riesgos'!$H$48="Muy Alta",'Mapa de Riesgos'!$L$48="Mayor"),CONCATENATE("R",'Mapa de Riesgos'!$A$48),"")</f>
        <v/>
      </c>
      <c r="AC10" s="490"/>
      <c r="AD10" s="490" t="str">
        <f>IF(AND('Mapa de Riesgos'!$H$54="Muy Alta",'Mapa de Riesgos'!$L$54="Mayor"),CONCATENATE("R",'Mapa de Riesgos'!$A$54),"")</f>
        <v/>
      </c>
      <c r="AE10" s="490"/>
      <c r="AF10" s="490" t="str">
        <f>IF(AND('Mapa de Riesgos'!$H$60="Muy Alta",'Mapa de Riesgos'!$L$60="Mayor"),CONCATENATE("R",'Mapa de Riesgos'!$A$60),"")</f>
        <v/>
      </c>
      <c r="AG10" s="491"/>
      <c r="AH10" s="501" t="str">
        <f>IF(AND('Mapa de Riesgos'!$H$48="Muy Alta",'Mapa de Riesgos'!$L$48="Catastrófico"),CONCATENATE("R",'Mapa de Riesgos'!$A$48),"")</f>
        <v/>
      </c>
      <c r="AI10" s="502"/>
      <c r="AJ10" s="502" t="str">
        <f>IF(AND('Mapa de Riesgos'!$H$54="Muy Alta",'Mapa de Riesgos'!$L$54="Catastrófico"),CONCATENATE("R",'Mapa de Riesgos'!$A$54),"")</f>
        <v/>
      </c>
      <c r="AK10" s="502"/>
      <c r="AL10" s="502" t="str">
        <f>IF(AND('Mapa de Riesgos'!$H$60="Muy Alta",'Mapa de Riesgos'!$L$60="Catastrófico"),CONCATENATE("R",'Mapa de Riesgos'!$A$60),"")</f>
        <v/>
      </c>
      <c r="AM10" s="503"/>
      <c r="AN10" s="81"/>
      <c r="AO10" s="448"/>
      <c r="AP10" s="449"/>
      <c r="AQ10" s="449"/>
      <c r="AR10" s="449"/>
      <c r="AS10" s="449"/>
      <c r="AT10" s="450"/>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row>
    <row r="11" spans="1:99" ht="15" customHeight="1">
      <c r="A11" s="81"/>
      <c r="B11" s="443"/>
      <c r="C11" s="443"/>
      <c r="D11" s="444"/>
      <c r="E11" s="484"/>
      <c r="F11" s="485"/>
      <c r="G11" s="485"/>
      <c r="H11" s="485"/>
      <c r="I11" s="486"/>
      <c r="J11" s="494"/>
      <c r="K11" s="490"/>
      <c r="L11" s="490"/>
      <c r="M11" s="490"/>
      <c r="N11" s="490"/>
      <c r="O11" s="491"/>
      <c r="P11" s="494"/>
      <c r="Q11" s="490"/>
      <c r="R11" s="490"/>
      <c r="S11" s="490"/>
      <c r="T11" s="490"/>
      <c r="U11" s="491"/>
      <c r="V11" s="494"/>
      <c r="W11" s="490"/>
      <c r="X11" s="490"/>
      <c r="Y11" s="490"/>
      <c r="Z11" s="490"/>
      <c r="AA11" s="491"/>
      <c r="AB11" s="494"/>
      <c r="AC11" s="490"/>
      <c r="AD11" s="490"/>
      <c r="AE11" s="490"/>
      <c r="AF11" s="490"/>
      <c r="AG11" s="491"/>
      <c r="AH11" s="501"/>
      <c r="AI11" s="502"/>
      <c r="AJ11" s="502"/>
      <c r="AK11" s="502"/>
      <c r="AL11" s="502"/>
      <c r="AM11" s="503"/>
      <c r="AN11" s="81"/>
      <c r="AO11" s="448"/>
      <c r="AP11" s="449"/>
      <c r="AQ11" s="449"/>
      <c r="AR11" s="449"/>
      <c r="AS11" s="449"/>
      <c r="AT11" s="450"/>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row>
    <row r="12" spans="1:99" ht="15" customHeight="1">
      <c r="A12" s="81"/>
      <c r="B12" s="443"/>
      <c r="C12" s="443"/>
      <c r="D12" s="444"/>
      <c r="E12" s="484"/>
      <c r="F12" s="485"/>
      <c r="G12" s="485"/>
      <c r="H12" s="485"/>
      <c r="I12" s="486"/>
      <c r="J12" s="494" t="str">
        <f>IF(AND('Mapa de Riesgos'!$H$66="Muy Alta",'Mapa de Riesgos'!$L$66="Leve"),CONCATENATE("R",'Mapa de Riesgos'!$A$66),"")</f>
        <v/>
      </c>
      <c r="K12" s="490"/>
      <c r="L12" s="490" t="str">
        <f>IF(AND('Mapa de Riesgos'!$H$84="Muy Alta",'Mapa de Riesgos'!$L$84="Leve"),CONCATENATE("R",'Mapa de Riesgos'!$A$84),"")</f>
        <v/>
      </c>
      <c r="M12" s="490"/>
      <c r="N12" s="490" t="str">
        <f>IF(AND('Mapa de Riesgos'!$H$90="Muy Alta",'Mapa de Riesgos'!$L$90="Leve"),CONCATENATE("R",'Mapa de Riesgos'!$A$90),"")</f>
        <v/>
      </c>
      <c r="O12" s="491"/>
      <c r="P12" s="494" t="str">
        <f>IF(AND('Mapa de Riesgos'!$H$66="Muy Alta",'Mapa de Riesgos'!$L$66="Menor"),CONCATENATE("R",'Mapa de Riesgos'!$A$66),"")</f>
        <v/>
      </c>
      <c r="Q12" s="490"/>
      <c r="R12" s="490" t="str">
        <f>IF(AND('Mapa de Riesgos'!$H$84="Muy Alta",'Mapa de Riesgos'!$L$84="Menor"),CONCATENATE("R",'Mapa de Riesgos'!$A$84),"")</f>
        <v/>
      </c>
      <c r="S12" s="490"/>
      <c r="T12" s="490" t="str">
        <f>IF(AND('Mapa de Riesgos'!$H$90="Muy Alta",'Mapa de Riesgos'!$L$90="Menor"),CONCATENATE("R",'Mapa de Riesgos'!$A$90),"")</f>
        <v/>
      </c>
      <c r="U12" s="491"/>
      <c r="V12" s="494" t="str">
        <f>IF(AND('Mapa de Riesgos'!$H$66="Muy Alta",'Mapa de Riesgos'!$L$66="Moderado"),CONCATENATE("R",'Mapa de Riesgos'!$A$66),"")</f>
        <v/>
      </c>
      <c r="W12" s="490"/>
      <c r="X12" s="490" t="str">
        <f>IF(AND('Mapa de Riesgos'!$H$84="Muy Alta",'Mapa de Riesgos'!$L$84="Moderado"),CONCATENATE("R",'Mapa de Riesgos'!$A$84),"")</f>
        <v/>
      </c>
      <c r="Y12" s="490"/>
      <c r="Z12" s="490" t="str">
        <f>IF(AND('Mapa de Riesgos'!$H$90="Muy Alta",'Mapa de Riesgos'!$L$90="Moderado"),CONCATENATE("R",'Mapa de Riesgos'!$A$90),"")</f>
        <v/>
      </c>
      <c r="AA12" s="491"/>
      <c r="AB12" s="494" t="str">
        <f>IF(AND('Mapa de Riesgos'!$H$66="Muy Alta",'Mapa de Riesgos'!$L$66="Mayor"),CONCATENATE("R",'Mapa de Riesgos'!$A$66),"")</f>
        <v/>
      </c>
      <c r="AC12" s="490"/>
      <c r="AD12" s="490" t="str">
        <f>IF(AND('Mapa de Riesgos'!$H$84="Muy Alta",'Mapa de Riesgos'!$L$84="Mayor"),CONCATENATE("R",'Mapa de Riesgos'!$A$84),"")</f>
        <v/>
      </c>
      <c r="AE12" s="490"/>
      <c r="AF12" s="490" t="str">
        <f>IF(AND('Mapa de Riesgos'!$H$90="Muy Alta",'Mapa de Riesgos'!$L$90="Mayor"),CONCATENATE("R",'Mapa de Riesgos'!$A$90),"")</f>
        <v/>
      </c>
      <c r="AG12" s="491"/>
      <c r="AH12" s="501" t="str">
        <f>IF(AND('Mapa de Riesgos'!$H$66="Muy Alta",'Mapa de Riesgos'!$L$66="Catastrófico"),CONCATENATE("R",'Mapa de Riesgos'!$A$66),"")</f>
        <v/>
      </c>
      <c r="AI12" s="502"/>
      <c r="AJ12" s="502" t="str">
        <f>IF(AND('Mapa de Riesgos'!$H$84="Muy Alta",'Mapa de Riesgos'!$L$84="Catastrófico"),CONCATENATE("R",'Mapa de Riesgos'!$A$84),"")</f>
        <v/>
      </c>
      <c r="AK12" s="502"/>
      <c r="AL12" s="502" t="str">
        <f>IF(AND('Mapa de Riesgos'!$H$90="Muy Alta",'Mapa de Riesgos'!$L$90="Catastrófico"),CONCATENATE("R",'Mapa de Riesgos'!$A$90),"")</f>
        <v/>
      </c>
      <c r="AM12" s="503"/>
      <c r="AN12" s="81"/>
      <c r="AO12" s="448"/>
      <c r="AP12" s="449"/>
      <c r="AQ12" s="449"/>
      <c r="AR12" s="449"/>
      <c r="AS12" s="449"/>
      <c r="AT12" s="450"/>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row>
    <row r="13" spans="1:99" ht="15.75" customHeight="1" thickBot="1">
      <c r="A13" s="81"/>
      <c r="B13" s="443"/>
      <c r="C13" s="443"/>
      <c r="D13" s="444"/>
      <c r="E13" s="487"/>
      <c r="F13" s="488"/>
      <c r="G13" s="488"/>
      <c r="H13" s="488"/>
      <c r="I13" s="489"/>
      <c r="J13" s="494"/>
      <c r="K13" s="490"/>
      <c r="L13" s="490"/>
      <c r="M13" s="490"/>
      <c r="N13" s="490"/>
      <c r="O13" s="491"/>
      <c r="P13" s="494"/>
      <c r="Q13" s="490"/>
      <c r="R13" s="490"/>
      <c r="S13" s="490"/>
      <c r="T13" s="490"/>
      <c r="U13" s="491"/>
      <c r="V13" s="494"/>
      <c r="W13" s="490"/>
      <c r="X13" s="490"/>
      <c r="Y13" s="490"/>
      <c r="Z13" s="490"/>
      <c r="AA13" s="491"/>
      <c r="AB13" s="494"/>
      <c r="AC13" s="490"/>
      <c r="AD13" s="490"/>
      <c r="AE13" s="490"/>
      <c r="AF13" s="490"/>
      <c r="AG13" s="491"/>
      <c r="AH13" s="504"/>
      <c r="AI13" s="505"/>
      <c r="AJ13" s="505"/>
      <c r="AK13" s="505"/>
      <c r="AL13" s="505"/>
      <c r="AM13" s="506"/>
      <c r="AN13" s="81"/>
      <c r="AO13" s="451"/>
      <c r="AP13" s="452"/>
      <c r="AQ13" s="452"/>
      <c r="AR13" s="452"/>
      <c r="AS13" s="452"/>
      <c r="AT13" s="453"/>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row>
    <row r="14" spans="1:99" ht="15" customHeight="1">
      <c r="A14" s="81"/>
      <c r="B14" s="443"/>
      <c r="C14" s="443"/>
      <c r="D14" s="444"/>
      <c r="E14" s="481" t="s">
        <v>178</v>
      </c>
      <c r="F14" s="482"/>
      <c r="G14" s="482"/>
      <c r="H14" s="482"/>
      <c r="I14" s="482"/>
      <c r="J14" s="516" t="str">
        <f>IF(AND('Mapa de Riesgos'!$H$12="Alta",'Mapa de Riesgos'!$L$12="Leve"),CONCATENATE("R",'Mapa de Riesgos'!$A$12),"")</f>
        <v/>
      </c>
      <c r="K14" s="517"/>
      <c r="L14" s="517" t="str">
        <f>IF(AND('Mapa de Riesgos'!$H$18="Alta",'Mapa de Riesgos'!$L$18="Leve"),CONCATENATE("R",'Mapa de Riesgos'!$A$18),"")</f>
        <v/>
      </c>
      <c r="M14" s="517"/>
      <c r="N14" s="517" t="str">
        <f>IF(AND('Mapa de Riesgos'!$H$24="Alta",'Mapa de Riesgos'!$L$24="Leve"),CONCATENATE("R",'Mapa de Riesgos'!$A$24),"")</f>
        <v/>
      </c>
      <c r="O14" s="518"/>
      <c r="P14" s="516" t="str">
        <f>IF(AND('Mapa de Riesgos'!$H$12="Alta",'Mapa de Riesgos'!$L$12="Menor"),CONCATENATE("R",'Mapa de Riesgos'!$A$12),"")</f>
        <v/>
      </c>
      <c r="Q14" s="517"/>
      <c r="R14" s="517" t="str">
        <f>IF(AND('Mapa de Riesgos'!$H$18="Alta",'Mapa de Riesgos'!$L$18="Menor"),CONCATENATE("R",'Mapa de Riesgos'!$A$18),"")</f>
        <v/>
      </c>
      <c r="S14" s="517"/>
      <c r="T14" s="517" t="str">
        <f>IF(AND('Mapa de Riesgos'!$H$24="Alta",'Mapa de Riesgos'!$L$24="Menor"),CONCATENATE("R",'Mapa de Riesgos'!$A$24),"")</f>
        <v/>
      </c>
      <c r="U14" s="518"/>
      <c r="V14" s="492" t="str">
        <f>IF(AND('Mapa de Riesgos'!$H$12="Alta",'Mapa de Riesgos'!$L$12="Moderado"),CONCATENATE("R",'Mapa de Riesgos'!$A$12),"")</f>
        <v/>
      </c>
      <c r="W14" s="493"/>
      <c r="X14" s="493" t="str">
        <f>IF(AND('Mapa de Riesgos'!$H$18="Alta",'Mapa de Riesgos'!$L$18="Moderado"),CONCATENATE("R",'Mapa de Riesgos'!$A$18),"")</f>
        <v/>
      </c>
      <c r="Y14" s="493"/>
      <c r="Z14" s="493" t="str">
        <f>IF(AND('Mapa de Riesgos'!$H$24="Alta",'Mapa de Riesgos'!$L$24="Moderado"),CONCATENATE("R",'Mapa de Riesgos'!$A$24),"")</f>
        <v/>
      </c>
      <c r="AA14" s="495"/>
      <c r="AB14" s="492" t="str">
        <f>IF(AND('Mapa de Riesgos'!$H$12="Alta",'Mapa de Riesgos'!$L$12="Mayor"),CONCATENATE("R",'Mapa de Riesgos'!$A$12),"")</f>
        <v/>
      </c>
      <c r="AC14" s="493"/>
      <c r="AD14" s="493" t="str">
        <f>IF(AND('Mapa de Riesgos'!$H$18="Alta",'Mapa de Riesgos'!$L$18="Mayor"),CONCATENATE("R",'Mapa de Riesgos'!$A$18),"")</f>
        <v/>
      </c>
      <c r="AE14" s="493"/>
      <c r="AF14" s="493" t="str">
        <f>IF(AND('Mapa de Riesgos'!$H$24="Alta",'Mapa de Riesgos'!$L$24="Mayor"),CONCATENATE("R",'Mapa de Riesgos'!$A$24),"")</f>
        <v/>
      </c>
      <c r="AG14" s="495"/>
      <c r="AH14" s="507" t="str">
        <f>IF(AND('Mapa de Riesgos'!$H$12="Alta",'Mapa de Riesgos'!$L$12="Catastrófico"),CONCATENATE("R",'Mapa de Riesgos'!$A$12),"")</f>
        <v/>
      </c>
      <c r="AI14" s="508"/>
      <c r="AJ14" s="508" t="str">
        <f>IF(AND('Mapa de Riesgos'!$H$18="Alta",'Mapa de Riesgos'!$L$18="Catastrófico"),CONCATENATE("R",'Mapa de Riesgos'!$A$18),"")</f>
        <v/>
      </c>
      <c r="AK14" s="508"/>
      <c r="AL14" s="508" t="str">
        <f>IF(AND('Mapa de Riesgos'!$H$24="Alta",'Mapa de Riesgos'!$L$24="Catastrófico"),CONCATENATE("R",'Mapa de Riesgos'!$A$24),"")</f>
        <v/>
      </c>
      <c r="AM14" s="509"/>
      <c r="AN14" s="81"/>
      <c r="AO14" s="454" t="s">
        <v>179</v>
      </c>
      <c r="AP14" s="455"/>
      <c r="AQ14" s="455"/>
      <c r="AR14" s="455"/>
      <c r="AS14" s="455"/>
      <c r="AT14" s="456"/>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row>
    <row r="15" spans="1:99" ht="15" customHeight="1">
      <c r="A15" s="81"/>
      <c r="B15" s="443"/>
      <c r="C15" s="443"/>
      <c r="D15" s="444"/>
      <c r="E15" s="484"/>
      <c r="F15" s="485"/>
      <c r="G15" s="485"/>
      <c r="H15" s="485"/>
      <c r="I15" s="485"/>
      <c r="J15" s="510"/>
      <c r="K15" s="511"/>
      <c r="L15" s="511"/>
      <c r="M15" s="511"/>
      <c r="N15" s="511"/>
      <c r="O15" s="512"/>
      <c r="P15" s="510"/>
      <c r="Q15" s="511"/>
      <c r="R15" s="511"/>
      <c r="S15" s="511"/>
      <c r="T15" s="511"/>
      <c r="U15" s="512"/>
      <c r="V15" s="494"/>
      <c r="W15" s="490"/>
      <c r="X15" s="490"/>
      <c r="Y15" s="490"/>
      <c r="Z15" s="490"/>
      <c r="AA15" s="491"/>
      <c r="AB15" s="494"/>
      <c r="AC15" s="490"/>
      <c r="AD15" s="490"/>
      <c r="AE15" s="490"/>
      <c r="AF15" s="490"/>
      <c r="AG15" s="491"/>
      <c r="AH15" s="501"/>
      <c r="AI15" s="502"/>
      <c r="AJ15" s="502"/>
      <c r="AK15" s="502"/>
      <c r="AL15" s="502"/>
      <c r="AM15" s="503"/>
      <c r="AN15" s="81"/>
      <c r="AO15" s="457"/>
      <c r="AP15" s="458"/>
      <c r="AQ15" s="458"/>
      <c r="AR15" s="458"/>
      <c r="AS15" s="458"/>
      <c r="AT15" s="459"/>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row>
    <row r="16" spans="1:99" ht="15" customHeight="1">
      <c r="A16" s="81"/>
      <c r="B16" s="443"/>
      <c r="C16" s="443"/>
      <c r="D16" s="444"/>
      <c r="E16" s="484"/>
      <c r="F16" s="485"/>
      <c r="G16" s="485"/>
      <c r="H16" s="485"/>
      <c r="I16" s="485"/>
      <c r="J16" s="510" t="str">
        <f>IF(AND('Mapa de Riesgos'!$H$30="Alta",'Mapa de Riesgos'!$L$30="Leve"),CONCATENATE("R",'Mapa de Riesgos'!$A$30),"")</f>
        <v/>
      </c>
      <c r="K16" s="511"/>
      <c r="L16" s="511" t="str">
        <f>IF(AND('Mapa de Riesgos'!$H$36="Alta",'Mapa de Riesgos'!$L$36="Leve"),CONCATENATE("R",'Mapa de Riesgos'!$A$36),"")</f>
        <v/>
      </c>
      <c r="M16" s="511"/>
      <c r="N16" s="511" t="str">
        <f>IF(AND('Mapa de Riesgos'!$H$42="Alta",'Mapa de Riesgos'!$L$42="Leve"),CONCATENATE("R",'Mapa de Riesgos'!$A$42),"")</f>
        <v/>
      </c>
      <c r="O16" s="512"/>
      <c r="P16" s="510" t="str">
        <f>IF(AND('Mapa de Riesgos'!$H$30="Alta",'Mapa de Riesgos'!$L$30="Menor"),CONCATENATE("R",'Mapa de Riesgos'!$A$30),"")</f>
        <v/>
      </c>
      <c r="Q16" s="511"/>
      <c r="R16" s="511" t="str">
        <f>IF(AND('Mapa de Riesgos'!$H$36="Alta",'Mapa de Riesgos'!$L$36="Menor"),CONCATENATE("R",'Mapa de Riesgos'!$A$36),"")</f>
        <v/>
      </c>
      <c r="S16" s="511"/>
      <c r="T16" s="511" t="str">
        <f>IF(AND('Mapa de Riesgos'!$H$42="Alta",'Mapa de Riesgos'!$L$42="Menor"),CONCATENATE("R",'Mapa de Riesgos'!$A$42),"")</f>
        <v/>
      </c>
      <c r="U16" s="512"/>
      <c r="V16" s="494" t="str">
        <f>IF(AND('Mapa de Riesgos'!$H$30="Alta",'Mapa de Riesgos'!$L$30="Moderado"),CONCATENATE("R",'Mapa de Riesgos'!$A$30),"")</f>
        <v/>
      </c>
      <c r="W16" s="490"/>
      <c r="X16" s="490" t="str">
        <f>IF(AND('Mapa de Riesgos'!$H$36="Alta",'Mapa de Riesgos'!$L$36="Moderado"),CONCATENATE("R",'Mapa de Riesgos'!$A$36),"")</f>
        <v/>
      </c>
      <c r="Y16" s="490"/>
      <c r="Z16" s="490" t="str">
        <f>IF(AND('Mapa de Riesgos'!$H$42="Alta",'Mapa de Riesgos'!$L$42="Moderado"),CONCATENATE("R",'Mapa de Riesgos'!$A$42),"")</f>
        <v/>
      </c>
      <c r="AA16" s="491"/>
      <c r="AB16" s="494" t="str">
        <f>IF(AND('Mapa de Riesgos'!$H$30="Alta",'Mapa de Riesgos'!$L$30="Mayor"),CONCATENATE("R",'Mapa de Riesgos'!$A$30),"")</f>
        <v/>
      </c>
      <c r="AC16" s="490"/>
      <c r="AD16" s="490" t="str">
        <f>IF(AND('Mapa de Riesgos'!$H$36="Alta",'Mapa de Riesgos'!$L$36="Mayor"),CONCATENATE("R",'Mapa de Riesgos'!$A$36),"")</f>
        <v/>
      </c>
      <c r="AE16" s="490"/>
      <c r="AF16" s="490" t="str">
        <f>IF(AND('Mapa de Riesgos'!$H$42="Alta",'Mapa de Riesgos'!$L$42="Mayor"),CONCATENATE("R",'Mapa de Riesgos'!$A$42),"")</f>
        <v/>
      </c>
      <c r="AG16" s="491"/>
      <c r="AH16" s="501" t="str">
        <f>IF(AND('Mapa de Riesgos'!$H$30="Alta",'Mapa de Riesgos'!$L$30="Catastrófico"),CONCATENATE("R",'Mapa de Riesgos'!$A$30),"")</f>
        <v/>
      </c>
      <c r="AI16" s="502"/>
      <c r="AJ16" s="502" t="str">
        <f>IF(AND('Mapa de Riesgos'!$H$36="Alta",'Mapa de Riesgos'!$L$36="Catastrófico"),CONCATENATE("R",'Mapa de Riesgos'!$A$36),"")</f>
        <v/>
      </c>
      <c r="AK16" s="502"/>
      <c r="AL16" s="502" t="str">
        <f>IF(AND('Mapa de Riesgos'!$H$42="Alta",'Mapa de Riesgos'!$L$42="Catastrófico"),CONCATENATE("R",'Mapa de Riesgos'!$A$42),"")</f>
        <v/>
      </c>
      <c r="AM16" s="503"/>
      <c r="AN16" s="81"/>
      <c r="AO16" s="457"/>
      <c r="AP16" s="458"/>
      <c r="AQ16" s="458"/>
      <c r="AR16" s="458"/>
      <c r="AS16" s="458"/>
      <c r="AT16" s="459"/>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row>
    <row r="17" spans="1:80" ht="15" customHeight="1">
      <c r="A17" s="81"/>
      <c r="B17" s="443"/>
      <c r="C17" s="443"/>
      <c r="D17" s="444"/>
      <c r="E17" s="484"/>
      <c r="F17" s="485"/>
      <c r="G17" s="485"/>
      <c r="H17" s="485"/>
      <c r="I17" s="485"/>
      <c r="J17" s="510"/>
      <c r="K17" s="511"/>
      <c r="L17" s="511"/>
      <c r="M17" s="511"/>
      <c r="N17" s="511"/>
      <c r="O17" s="512"/>
      <c r="P17" s="510"/>
      <c r="Q17" s="511"/>
      <c r="R17" s="511"/>
      <c r="S17" s="511"/>
      <c r="T17" s="511"/>
      <c r="U17" s="512"/>
      <c r="V17" s="494"/>
      <c r="W17" s="490"/>
      <c r="X17" s="490"/>
      <c r="Y17" s="490"/>
      <c r="Z17" s="490"/>
      <c r="AA17" s="491"/>
      <c r="AB17" s="494"/>
      <c r="AC17" s="490"/>
      <c r="AD17" s="490"/>
      <c r="AE17" s="490"/>
      <c r="AF17" s="490"/>
      <c r="AG17" s="491"/>
      <c r="AH17" s="501"/>
      <c r="AI17" s="502"/>
      <c r="AJ17" s="502"/>
      <c r="AK17" s="502"/>
      <c r="AL17" s="502"/>
      <c r="AM17" s="503"/>
      <c r="AN17" s="81"/>
      <c r="AO17" s="457"/>
      <c r="AP17" s="458"/>
      <c r="AQ17" s="458"/>
      <c r="AR17" s="458"/>
      <c r="AS17" s="458"/>
      <c r="AT17" s="459"/>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row>
    <row r="18" spans="1:80" ht="15" customHeight="1">
      <c r="A18" s="81"/>
      <c r="B18" s="443"/>
      <c r="C18" s="443"/>
      <c r="D18" s="444"/>
      <c r="E18" s="484"/>
      <c r="F18" s="485"/>
      <c r="G18" s="485"/>
      <c r="H18" s="485"/>
      <c r="I18" s="485"/>
      <c r="J18" s="510" t="str">
        <f>IF(AND('Mapa de Riesgos'!$H$48="Alta",'Mapa de Riesgos'!$L$48="Leve"),CONCATENATE("R",'Mapa de Riesgos'!$A$48),"")</f>
        <v/>
      </c>
      <c r="K18" s="511"/>
      <c r="L18" s="511" t="str">
        <f>IF(AND('Mapa de Riesgos'!$H$54="Alta",'Mapa de Riesgos'!$L$54="Leve"),CONCATENATE("R",'Mapa de Riesgos'!$A$54),"")</f>
        <v/>
      </c>
      <c r="M18" s="511"/>
      <c r="N18" s="511" t="str">
        <f>IF(AND('Mapa de Riesgos'!$H$60="Alta",'Mapa de Riesgos'!$L$60="Leve"),CONCATENATE("R",'Mapa de Riesgos'!$A$60),"")</f>
        <v/>
      </c>
      <c r="O18" s="512"/>
      <c r="P18" s="510" t="str">
        <f>IF(AND('Mapa de Riesgos'!$H$48="Alta",'Mapa de Riesgos'!$L$48="Menor"),CONCATENATE("R",'Mapa de Riesgos'!$A$48),"")</f>
        <v/>
      </c>
      <c r="Q18" s="511"/>
      <c r="R18" s="511" t="str">
        <f>IF(AND('Mapa de Riesgos'!$H$54="Alta",'Mapa de Riesgos'!$L$54="Menor"),CONCATENATE("R",'Mapa de Riesgos'!$A$54),"")</f>
        <v/>
      </c>
      <c r="S18" s="511"/>
      <c r="T18" s="511" t="str">
        <f>IF(AND('Mapa de Riesgos'!$H$60="Alta",'Mapa de Riesgos'!$L$60="Menor"),CONCATENATE("R",'Mapa de Riesgos'!$A$60),"")</f>
        <v/>
      </c>
      <c r="U18" s="512"/>
      <c r="V18" s="494" t="str">
        <f>IF(AND('Mapa de Riesgos'!$H$48="Alta",'Mapa de Riesgos'!$L$48="Moderado"),CONCATENATE("R",'Mapa de Riesgos'!$A$48),"")</f>
        <v/>
      </c>
      <c r="W18" s="490"/>
      <c r="X18" s="490" t="str">
        <f>IF(AND('Mapa de Riesgos'!$H$54="Alta",'Mapa de Riesgos'!$L$54="Moderado"),CONCATENATE("R",'Mapa de Riesgos'!$A$54),"")</f>
        <v/>
      </c>
      <c r="Y18" s="490"/>
      <c r="Z18" s="490" t="str">
        <f>IF(AND('Mapa de Riesgos'!$H$60="Alta",'Mapa de Riesgos'!$L$60="Moderado"),CONCATENATE("R",'Mapa de Riesgos'!$A$60),"")</f>
        <v/>
      </c>
      <c r="AA18" s="491"/>
      <c r="AB18" s="494" t="str">
        <f>IF(AND('Mapa de Riesgos'!$H$48="Alta",'Mapa de Riesgos'!$L$48="Mayor"),CONCATENATE("R",'Mapa de Riesgos'!$A$48),"")</f>
        <v/>
      </c>
      <c r="AC18" s="490"/>
      <c r="AD18" s="490" t="str">
        <f>IF(AND('Mapa de Riesgos'!$H$54="Alta",'Mapa de Riesgos'!$L$54="Mayor"),CONCATENATE("R",'Mapa de Riesgos'!$A$54),"")</f>
        <v/>
      </c>
      <c r="AE18" s="490"/>
      <c r="AF18" s="490" t="str">
        <f>IF(AND('Mapa de Riesgos'!$H$60="Alta",'Mapa de Riesgos'!$L$60="Mayor"),CONCATENATE("R",'Mapa de Riesgos'!$A$60),"")</f>
        <v/>
      </c>
      <c r="AG18" s="491"/>
      <c r="AH18" s="501" t="str">
        <f>IF(AND('Mapa de Riesgos'!$H$48="Alta",'Mapa de Riesgos'!$L$48="Catastrófico"),CONCATENATE("R",'Mapa de Riesgos'!$A$48),"")</f>
        <v/>
      </c>
      <c r="AI18" s="502"/>
      <c r="AJ18" s="502" t="str">
        <f>IF(AND('Mapa de Riesgos'!$H$54="Alta",'Mapa de Riesgos'!$L$54="Catastrófico"),CONCATENATE("R",'Mapa de Riesgos'!$A$54),"")</f>
        <v/>
      </c>
      <c r="AK18" s="502"/>
      <c r="AL18" s="502" t="str">
        <f>IF(AND('Mapa de Riesgos'!$H$60="Alta",'Mapa de Riesgos'!$L$60="Catastrófico"),CONCATENATE("R",'Mapa de Riesgos'!$A$60),"")</f>
        <v/>
      </c>
      <c r="AM18" s="503"/>
      <c r="AN18" s="81"/>
      <c r="AO18" s="457"/>
      <c r="AP18" s="458"/>
      <c r="AQ18" s="458"/>
      <c r="AR18" s="458"/>
      <c r="AS18" s="458"/>
      <c r="AT18" s="459"/>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row>
    <row r="19" spans="1:80" ht="15" customHeight="1">
      <c r="A19" s="81"/>
      <c r="B19" s="443"/>
      <c r="C19" s="443"/>
      <c r="D19" s="444"/>
      <c r="E19" s="484"/>
      <c r="F19" s="485"/>
      <c r="G19" s="485"/>
      <c r="H19" s="485"/>
      <c r="I19" s="485"/>
      <c r="J19" s="510"/>
      <c r="K19" s="511"/>
      <c r="L19" s="511"/>
      <c r="M19" s="511"/>
      <c r="N19" s="511"/>
      <c r="O19" s="512"/>
      <c r="P19" s="510"/>
      <c r="Q19" s="511"/>
      <c r="R19" s="511"/>
      <c r="S19" s="511"/>
      <c r="T19" s="511"/>
      <c r="U19" s="512"/>
      <c r="V19" s="494"/>
      <c r="W19" s="490"/>
      <c r="X19" s="490"/>
      <c r="Y19" s="490"/>
      <c r="Z19" s="490"/>
      <c r="AA19" s="491"/>
      <c r="AB19" s="494"/>
      <c r="AC19" s="490"/>
      <c r="AD19" s="490"/>
      <c r="AE19" s="490"/>
      <c r="AF19" s="490"/>
      <c r="AG19" s="491"/>
      <c r="AH19" s="501"/>
      <c r="AI19" s="502"/>
      <c r="AJ19" s="502"/>
      <c r="AK19" s="502"/>
      <c r="AL19" s="502"/>
      <c r="AM19" s="503"/>
      <c r="AN19" s="81"/>
      <c r="AO19" s="457"/>
      <c r="AP19" s="458"/>
      <c r="AQ19" s="458"/>
      <c r="AR19" s="458"/>
      <c r="AS19" s="458"/>
      <c r="AT19" s="459"/>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row>
    <row r="20" spans="1:80" ht="15" customHeight="1">
      <c r="A20" s="81"/>
      <c r="B20" s="443"/>
      <c r="C20" s="443"/>
      <c r="D20" s="444"/>
      <c r="E20" s="484"/>
      <c r="F20" s="485"/>
      <c r="G20" s="485"/>
      <c r="H20" s="485"/>
      <c r="I20" s="485"/>
      <c r="J20" s="510" t="str">
        <f>IF(AND('Mapa de Riesgos'!$H$66="Alta",'Mapa de Riesgos'!$L$66="Leve"),CONCATENATE("R",'Mapa de Riesgos'!$A$66),"")</f>
        <v/>
      </c>
      <c r="K20" s="511"/>
      <c r="L20" s="511" t="str">
        <f>IF(AND('Mapa de Riesgos'!$H$84="Alta",'Mapa de Riesgos'!$L$84="Leve"),CONCATENATE("R",'Mapa de Riesgos'!$A$84),"")</f>
        <v/>
      </c>
      <c r="M20" s="511"/>
      <c r="N20" s="511" t="str">
        <f>IF(AND('Mapa de Riesgos'!$H$90="Alta",'Mapa de Riesgos'!$L$90="Leve"),CONCATENATE("R",'Mapa de Riesgos'!$A$90),"")</f>
        <v/>
      </c>
      <c r="O20" s="512"/>
      <c r="P20" s="510" t="str">
        <f>IF(AND('Mapa de Riesgos'!$H$66="Alta",'Mapa de Riesgos'!$L$66="Menor"),CONCATENATE("R",'Mapa de Riesgos'!$A$66),"")</f>
        <v/>
      </c>
      <c r="Q20" s="511"/>
      <c r="R20" s="511" t="str">
        <f>IF(AND('Mapa de Riesgos'!$H$84="Alta",'Mapa de Riesgos'!$L$84="Menor"),CONCATENATE("R",'Mapa de Riesgos'!$A$84),"")</f>
        <v/>
      </c>
      <c r="S20" s="511"/>
      <c r="T20" s="511" t="str">
        <f>IF(AND('Mapa de Riesgos'!$H$90="Alta",'Mapa de Riesgos'!$L$90="Menor"),CONCATENATE("R",'Mapa de Riesgos'!$A$90),"")</f>
        <v/>
      </c>
      <c r="U20" s="512"/>
      <c r="V20" s="494" t="str">
        <f>IF(AND('Mapa de Riesgos'!$H$66="Alta",'Mapa de Riesgos'!$L$66="Moderado"),CONCATENATE("R",'Mapa de Riesgos'!$A$66),"")</f>
        <v/>
      </c>
      <c r="W20" s="490"/>
      <c r="X20" s="490" t="str">
        <f>IF(AND('Mapa de Riesgos'!$H$84="Alta",'Mapa de Riesgos'!$L$84="Moderado"),CONCATENATE("R",'Mapa de Riesgos'!$A$84),"")</f>
        <v/>
      </c>
      <c r="Y20" s="490"/>
      <c r="Z20" s="490" t="str">
        <f>IF(AND('Mapa de Riesgos'!$H$90="Alta",'Mapa de Riesgos'!$L$90="Moderado"),CONCATENATE("R",'Mapa de Riesgos'!$A$90),"")</f>
        <v/>
      </c>
      <c r="AA20" s="491"/>
      <c r="AB20" s="494" t="str">
        <f>IF(AND('Mapa de Riesgos'!$H$66="Alta",'Mapa de Riesgos'!$L$66="Mayor"),CONCATENATE("R",'Mapa de Riesgos'!$A$66),"")</f>
        <v/>
      </c>
      <c r="AC20" s="490"/>
      <c r="AD20" s="490" t="str">
        <f>IF(AND('Mapa de Riesgos'!$H$84="Alta",'Mapa de Riesgos'!$L$84="Mayor"),CONCATENATE("R",'Mapa de Riesgos'!$A$84),"")</f>
        <v/>
      </c>
      <c r="AE20" s="490"/>
      <c r="AF20" s="490" t="str">
        <f>IF(AND('Mapa de Riesgos'!$H$90="Alta",'Mapa de Riesgos'!$L$90="Mayor"),CONCATENATE("R",'Mapa de Riesgos'!$A$90),"")</f>
        <v/>
      </c>
      <c r="AG20" s="491"/>
      <c r="AH20" s="501" t="str">
        <f>IF(AND('Mapa de Riesgos'!$H$66="Alta",'Mapa de Riesgos'!$L$66="Catastrófico"),CONCATENATE("R",'Mapa de Riesgos'!$A$66),"")</f>
        <v/>
      </c>
      <c r="AI20" s="502"/>
      <c r="AJ20" s="502" t="str">
        <f>IF(AND('Mapa de Riesgos'!$H$84="Alta",'Mapa de Riesgos'!$L$84="Catastrófico"),CONCATENATE("R",'Mapa de Riesgos'!$A$84),"")</f>
        <v/>
      </c>
      <c r="AK20" s="502"/>
      <c r="AL20" s="502" t="str">
        <f>IF(AND('Mapa de Riesgos'!$H$90="Alta",'Mapa de Riesgos'!$L$90="Catastrófico"),CONCATENATE("R",'Mapa de Riesgos'!$A$90),"")</f>
        <v/>
      </c>
      <c r="AM20" s="503"/>
      <c r="AN20" s="81"/>
      <c r="AO20" s="457"/>
      <c r="AP20" s="458"/>
      <c r="AQ20" s="458"/>
      <c r="AR20" s="458"/>
      <c r="AS20" s="458"/>
      <c r="AT20" s="459"/>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row>
    <row r="21" spans="1:80" ht="15.75" customHeight="1" thickBot="1">
      <c r="A21" s="81"/>
      <c r="B21" s="443"/>
      <c r="C21" s="443"/>
      <c r="D21" s="444"/>
      <c r="E21" s="487"/>
      <c r="F21" s="488"/>
      <c r="G21" s="488"/>
      <c r="H21" s="488"/>
      <c r="I21" s="488"/>
      <c r="J21" s="513"/>
      <c r="K21" s="514"/>
      <c r="L21" s="514"/>
      <c r="M21" s="514"/>
      <c r="N21" s="514"/>
      <c r="O21" s="515"/>
      <c r="P21" s="513"/>
      <c r="Q21" s="514"/>
      <c r="R21" s="514"/>
      <c r="S21" s="514"/>
      <c r="T21" s="514"/>
      <c r="U21" s="515"/>
      <c r="V21" s="498"/>
      <c r="W21" s="499"/>
      <c r="X21" s="499"/>
      <c r="Y21" s="499"/>
      <c r="Z21" s="499"/>
      <c r="AA21" s="500"/>
      <c r="AB21" s="498"/>
      <c r="AC21" s="499"/>
      <c r="AD21" s="499"/>
      <c r="AE21" s="499"/>
      <c r="AF21" s="499"/>
      <c r="AG21" s="500"/>
      <c r="AH21" s="504"/>
      <c r="AI21" s="505"/>
      <c r="AJ21" s="505"/>
      <c r="AK21" s="505"/>
      <c r="AL21" s="505"/>
      <c r="AM21" s="506"/>
      <c r="AN21" s="81"/>
      <c r="AO21" s="460"/>
      <c r="AP21" s="461"/>
      <c r="AQ21" s="461"/>
      <c r="AR21" s="461"/>
      <c r="AS21" s="461"/>
      <c r="AT21" s="462"/>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row>
    <row r="22" spans="1:80">
      <c r="A22" s="81"/>
      <c r="B22" s="443"/>
      <c r="C22" s="443"/>
      <c r="D22" s="444"/>
      <c r="E22" s="481" t="s">
        <v>180</v>
      </c>
      <c r="F22" s="482"/>
      <c r="G22" s="482"/>
      <c r="H22" s="482"/>
      <c r="I22" s="483"/>
      <c r="J22" s="516" t="str">
        <f>IF(AND('Mapa de Riesgos'!$H$12="Media",'Mapa de Riesgos'!$L$12="Leve"),CONCATENATE("R",'Mapa de Riesgos'!$A$12),"")</f>
        <v/>
      </c>
      <c r="K22" s="517"/>
      <c r="L22" s="517" t="str">
        <f>IF(AND('Mapa de Riesgos'!$H$18="Media",'Mapa de Riesgos'!$L$18="Leve"),CONCATENATE("R",'Mapa de Riesgos'!$A$18),"")</f>
        <v/>
      </c>
      <c r="M22" s="517"/>
      <c r="N22" s="517" t="str">
        <f>IF(AND('Mapa de Riesgos'!$H$24="Media",'Mapa de Riesgos'!$L$24="Leve"),CONCATENATE("R",'Mapa de Riesgos'!$A$24),"")</f>
        <v/>
      </c>
      <c r="O22" s="518"/>
      <c r="P22" s="516" t="str">
        <f>IF(AND('Mapa de Riesgos'!$H$12="Media",'Mapa de Riesgos'!$L$12="Menor"),CONCATENATE("R",'Mapa de Riesgos'!$A$12),"")</f>
        <v/>
      </c>
      <c r="Q22" s="517"/>
      <c r="R22" s="517" t="str">
        <f>IF(AND('Mapa de Riesgos'!$H$18="Media",'Mapa de Riesgos'!$L$18="Menor"),CONCATENATE("R",'Mapa de Riesgos'!$A$18),"")</f>
        <v/>
      </c>
      <c r="S22" s="517"/>
      <c r="T22" s="517" t="str">
        <f>IF(AND('Mapa de Riesgos'!$H$24="Media",'Mapa de Riesgos'!$L$24="Menor"),CONCATENATE("R",'Mapa de Riesgos'!$A$24),"")</f>
        <v/>
      </c>
      <c r="U22" s="518"/>
      <c r="V22" s="516" t="str">
        <f>IF(AND('Mapa de Riesgos'!$H$12="Media",'Mapa de Riesgos'!$L$12="Moderado"),CONCATENATE("R",'Mapa de Riesgos'!$A$12),"")</f>
        <v/>
      </c>
      <c r="W22" s="517"/>
      <c r="X22" s="517" t="str">
        <f>IF(AND('Mapa de Riesgos'!$H$18="Media",'Mapa de Riesgos'!$L$18="Moderado"),CONCATENATE("R",'Mapa de Riesgos'!$A$18),"")</f>
        <v/>
      </c>
      <c r="Y22" s="517"/>
      <c r="Z22" s="517" t="str">
        <f>IF(AND('Mapa de Riesgos'!$H$24="Media",'Mapa de Riesgos'!$L$24="Moderado"),CONCATENATE("R",'Mapa de Riesgos'!$A$24),"")</f>
        <v/>
      </c>
      <c r="AA22" s="518"/>
      <c r="AB22" s="492" t="str">
        <f>IF(AND('Mapa de Riesgos'!$H$12="Media",'Mapa de Riesgos'!$L$12="Mayor"),CONCATENATE("R",'Mapa de Riesgos'!$A$12),"")</f>
        <v/>
      </c>
      <c r="AC22" s="493"/>
      <c r="AD22" s="493" t="str">
        <f>IF(AND('Mapa de Riesgos'!$H$18="Media",'Mapa de Riesgos'!$L$18="Mayor"),CONCATENATE("R",'Mapa de Riesgos'!$A$18),"")</f>
        <v/>
      </c>
      <c r="AE22" s="493"/>
      <c r="AF22" s="493" t="str">
        <f>IF(AND('Mapa de Riesgos'!$H$24="Media",'Mapa de Riesgos'!$L$24="Mayor"),CONCATENATE("R",'Mapa de Riesgos'!$A$24),"")</f>
        <v/>
      </c>
      <c r="AG22" s="495"/>
      <c r="AH22" s="507" t="str">
        <f>IF(AND('Mapa de Riesgos'!$H$12="Media",'Mapa de Riesgos'!$L$12="Catastrófico"),CONCATENATE("R",'Mapa de Riesgos'!$A$12),"")</f>
        <v/>
      </c>
      <c r="AI22" s="508"/>
      <c r="AJ22" s="508" t="str">
        <f>IF(AND('Mapa de Riesgos'!$H$18="Media",'Mapa de Riesgos'!$L$18="Catastrófico"),CONCATENATE("R",'Mapa de Riesgos'!$A$18),"")</f>
        <v/>
      </c>
      <c r="AK22" s="508"/>
      <c r="AL22" s="508" t="str">
        <f>IF(AND('Mapa de Riesgos'!$H$24="Media",'Mapa de Riesgos'!$L$24="Catastrófico"),CONCATENATE("R",'Mapa de Riesgos'!$A$24),"")</f>
        <v/>
      </c>
      <c r="AM22" s="509"/>
      <c r="AN22" s="81"/>
      <c r="AO22" s="463" t="s">
        <v>181</v>
      </c>
      <c r="AP22" s="464"/>
      <c r="AQ22" s="464"/>
      <c r="AR22" s="464"/>
      <c r="AS22" s="464"/>
      <c r="AT22" s="465"/>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row>
    <row r="23" spans="1:80">
      <c r="A23" s="81"/>
      <c r="B23" s="443"/>
      <c r="C23" s="443"/>
      <c r="D23" s="444"/>
      <c r="E23" s="484"/>
      <c r="F23" s="485"/>
      <c r="G23" s="485"/>
      <c r="H23" s="485"/>
      <c r="I23" s="486"/>
      <c r="J23" s="510"/>
      <c r="K23" s="511"/>
      <c r="L23" s="511"/>
      <c r="M23" s="511"/>
      <c r="N23" s="511"/>
      <c r="O23" s="512"/>
      <c r="P23" s="510"/>
      <c r="Q23" s="511"/>
      <c r="R23" s="511"/>
      <c r="S23" s="511"/>
      <c r="T23" s="511"/>
      <c r="U23" s="512"/>
      <c r="V23" s="510"/>
      <c r="W23" s="511"/>
      <c r="X23" s="511"/>
      <c r="Y23" s="511"/>
      <c r="Z23" s="511"/>
      <c r="AA23" s="512"/>
      <c r="AB23" s="494"/>
      <c r="AC23" s="490"/>
      <c r="AD23" s="490"/>
      <c r="AE23" s="490"/>
      <c r="AF23" s="490"/>
      <c r="AG23" s="491"/>
      <c r="AH23" s="501"/>
      <c r="AI23" s="502"/>
      <c r="AJ23" s="502"/>
      <c r="AK23" s="502"/>
      <c r="AL23" s="502"/>
      <c r="AM23" s="503"/>
      <c r="AN23" s="81"/>
      <c r="AO23" s="466"/>
      <c r="AP23" s="467"/>
      <c r="AQ23" s="467"/>
      <c r="AR23" s="467"/>
      <c r="AS23" s="467"/>
      <c r="AT23" s="468"/>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row>
    <row r="24" spans="1:80">
      <c r="A24" s="81"/>
      <c r="B24" s="443"/>
      <c r="C24" s="443"/>
      <c r="D24" s="444"/>
      <c r="E24" s="484"/>
      <c r="F24" s="485"/>
      <c r="G24" s="485"/>
      <c r="H24" s="485"/>
      <c r="I24" s="486"/>
      <c r="J24" s="510" t="str">
        <f>IF(AND('Mapa de Riesgos'!$H$30="Media",'Mapa de Riesgos'!$L$30="Leve"),CONCATENATE("R",'Mapa de Riesgos'!$A$30),"")</f>
        <v/>
      </c>
      <c r="K24" s="511"/>
      <c r="L24" s="511" t="str">
        <f>IF(AND('Mapa de Riesgos'!$H$36="Media",'Mapa de Riesgos'!$L$36="Leve"),CONCATENATE("R",'Mapa de Riesgos'!$A$36),"")</f>
        <v/>
      </c>
      <c r="M24" s="511"/>
      <c r="N24" s="511" t="str">
        <f>IF(AND('Mapa de Riesgos'!$H$42="Media",'Mapa de Riesgos'!$L$42="Leve"),CONCATENATE("R",'Mapa de Riesgos'!$A$42),"")</f>
        <v/>
      </c>
      <c r="O24" s="512"/>
      <c r="P24" s="510" t="str">
        <f>IF(AND('Mapa de Riesgos'!$H$30="Media",'Mapa de Riesgos'!$L$30="Menor"),CONCATENATE("R",'Mapa de Riesgos'!$A$30),"")</f>
        <v/>
      </c>
      <c r="Q24" s="511"/>
      <c r="R24" s="511" t="str">
        <f>IF(AND('Mapa de Riesgos'!$H$36="Media",'Mapa de Riesgos'!$L$36="Menor"),CONCATENATE("R",'Mapa de Riesgos'!$A$36),"")</f>
        <v/>
      </c>
      <c r="S24" s="511"/>
      <c r="T24" s="511" t="str">
        <f>IF(AND('Mapa de Riesgos'!$H$42="Media",'Mapa de Riesgos'!$L$42="Menor"),CONCATENATE("R",'Mapa de Riesgos'!$A$42),"")</f>
        <v/>
      </c>
      <c r="U24" s="512"/>
      <c r="V24" s="510" t="str">
        <f>IF(AND('Mapa de Riesgos'!$H$30="Media",'Mapa de Riesgos'!$L$30="Moderado"),CONCATENATE("R",'Mapa de Riesgos'!$A$30),"")</f>
        <v/>
      </c>
      <c r="W24" s="511"/>
      <c r="X24" s="511" t="str">
        <f>IF(AND('Mapa de Riesgos'!$H$36="Media",'Mapa de Riesgos'!$L$36="Moderado"),CONCATENATE("R",'Mapa de Riesgos'!$A$36),"")</f>
        <v/>
      </c>
      <c r="Y24" s="511"/>
      <c r="Z24" s="511" t="str">
        <f>IF(AND('Mapa de Riesgos'!$H$42="Media",'Mapa de Riesgos'!$L$42="Moderado"),CONCATENATE("R",'Mapa de Riesgos'!$A$42),"")</f>
        <v/>
      </c>
      <c r="AA24" s="512"/>
      <c r="AB24" s="494" t="str">
        <f>IF(AND('Mapa de Riesgos'!$H$30="Media",'Mapa de Riesgos'!$L$30="Mayor"),CONCATENATE("R",'Mapa de Riesgos'!$A$30),"")</f>
        <v/>
      </c>
      <c r="AC24" s="490"/>
      <c r="AD24" s="490" t="str">
        <f>IF(AND('Mapa de Riesgos'!$H$36="Media",'Mapa de Riesgos'!$L$36="Mayor"),CONCATENATE("R",'Mapa de Riesgos'!$A$36),"")</f>
        <v/>
      </c>
      <c r="AE24" s="490"/>
      <c r="AF24" s="490" t="str">
        <f>IF(AND('Mapa de Riesgos'!$H$42="Media",'Mapa de Riesgos'!$L$42="Mayor"),CONCATENATE("R",'Mapa de Riesgos'!$A$42),"")</f>
        <v/>
      </c>
      <c r="AG24" s="491"/>
      <c r="AH24" s="501" t="str">
        <f>IF(AND('Mapa de Riesgos'!$H$30="Media",'Mapa de Riesgos'!$L$30="Catastrófico"),CONCATENATE("R",'Mapa de Riesgos'!$A$30),"")</f>
        <v/>
      </c>
      <c r="AI24" s="502"/>
      <c r="AJ24" s="502" t="str">
        <f>IF(AND('Mapa de Riesgos'!$H$36="Media",'Mapa de Riesgos'!$L$36="Catastrófico"),CONCATENATE("R",'Mapa de Riesgos'!$A$36),"")</f>
        <v/>
      </c>
      <c r="AK24" s="502"/>
      <c r="AL24" s="502" t="str">
        <f>IF(AND('Mapa de Riesgos'!$H$42="Media",'Mapa de Riesgos'!$L$42="Catastrófico"),CONCATENATE("R",'Mapa de Riesgos'!$A$42),"")</f>
        <v/>
      </c>
      <c r="AM24" s="503"/>
      <c r="AN24" s="81"/>
      <c r="AO24" s="466"/>
      <c r="AP24" s="467"/>
      <c r="AQ24" s="467"/>
      <c r="AR24" s="467"/>
      <c r="AS24" s="467"/>
      <c r="AT24" s="468"/>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row>
    <row r="25" spans="1:80">
      <c r="A25" s="81"/>
      <c r="B25" s="443"/>
      <c r="C25" s="443"/>
      <c r="D25" s="444"/>
      <c r="E25" s="484"/>
      <c r="F25" s="485"/>
      <c r="G25" s="485"/>
      <c r="H25" s="485"/>
      <c r="I25" s="486"/>
      <c r="J25" s="510"/>
      <c r="K25" s="511"/>
      <c r="L25" s="511"/>
      <c r="M25" s="511"/>
      <c r="N25" s="511"/>
      <c r="O25" s="512"/>
      <c r="P25" s="510"/>
      <c r="Q25" s="511"/>
      <c r="R25" s="511"/>
      <c r="S25" s="511"/>
      <c r="T25" s="511"/>
      <c r="U25" s="512"/>
      <c r="V25" s="510"/>
      <c r="W25" s="511"/>
      <c r="X25" s="511"/>
      <c r="Y25" s="511"/>
      <c r="Z25" s="511"/>
      <c r="AA25" s="512"/>
      <c r="AB25" s="494"/>
      <c r="AC25" s="490"/>
      <c r="AD25" s="490"/>
      <c r="AE25" s="490"/>
      <c r="AF25" s="490"/>
      <c r="AG25" s="491"/>
      <c r="AH25" s="501"/>
      <c r="AI25" s="502"/>
      <c r="AJ25" s="502"/>
      <c r="AK25" s="502"/>
      <c r="AL25" s="502"/>
      <c r="AM25" s="503"/>
      <c r="AN25" s="81"/>
      <c r="AO25" s="466"/>
      <c r="AP25" s="467"/>
      <c r="AQ25" s="467"/>
      <c r="AR25" s="467"/>
      <c r="AS25" s="467"/>
      <c r="AT25" s="468"/>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row>
    <row r="26" spans="1:80">
      <c r="A26" s="81"/>
      <c r="B26" s="443"/>
      <c r="C26" s="443"/>
      <c r="D26" s="444"/>
      <c r="E26" s="484"/>
      <c r="F26" s="485"/>
      <c r="G26" s="485"/>
      <c r="H26" s="485"/>
      <c r="I26" s="486"/>
      <c r="J26" s="510" t="str">
        <f>IF(AND('Mapa de Riesgos'!$H$48="Media",'Mapa de Riesgos'!$L$48="Leve"),CONCATENATE("R",'Mapa de Riesgos'!$A$48),"")</f>
        <v/>
      </c>
      <c r="K26" s="511"/>
      <c r="L26" s="511" t="str">
        <f>IF(AND('Mapa de Riesgos'!$H$54="Media",'Mapa de Riesgos'!$L$54="Leve"),CONCATENATE("R",'Mapa de Riesgos'!$A$54),"")</f>
        <v/>
      </c>
      <c r="M26" s="511"/>
      <c r="N26" s="511" t="str">
        <f>IF(AND('Mapa de Riesgos'!$H$60="Media",'Mapa de Riesgos'!$L$60="Leve"),CONCATENATE("R",'Mapa de Riesgos'!$A$60),"")</f>
        <v/>
      </c>
      <c r="O26" s="512"/>
      <c r="P26" s="510" t="str">
        <f>IF(AND('Mapa de Riesgos'!$H$48="Media",'Mapa de Riesgos'!$L$48="Menor"),CONCATENATE("R",'Mapa de Riesgos'!$A$48),"")</f>
        <v/>
      </c>
      <c r="Q26" s="511"/>
      <c r="R26" s="511" t="str">
        <f>IF(AND('Mapa de Riesgos'!$H$54="Media",'Mapa de Riesgos'!$L$54="Menor"),CONCATENATE("R",'Mapa de Riesgos'!$A$54),"")</f>
        <v/>
      </c>
      <c r="S26" s="511"/>
      <c r="T26" s="511" t="str">
        <f>IF(AND('Mapa de Riesgos'!$H$60="Media",'Mapa de Riesgos'!$L$60="Menor"),CONCATENATE("R",'Mapa de Riesgos'!$A$60),"")</f>
        <v/>
      </c>
      <c r="U26" s="512"/>
      <c r="V26" s="510" t="str">
        <f>IF(AND('Mapa de Riesgos'!$H$48="Media",'Mapa de Riesgos'!$L$48="Moderado"),CONCATENATE("R",'Mapa de Riesgos'!$A$48),"")</f>
        <v/>
      </c>
      <c r="W26" s="511"/>
      <c r="X26" s="511" t="str">
        <f>IF(AND('Mapa de Riesgos'!$H$54="Media",'Mapa de Riesgos'!$L$54="Moderado"),CONCATENATE("R",'Mapa de Riesgos'!$A$54),"")</f>
        <v/>
      </c>
      <c r="Y26" s="511"/>
      <c r="Z26" s="511" t="str">
        <f>IF(AND('Mapa de Riesgos'!$H$60="Media",'Mapa de Riesgos'!$L$60="Moderado"),CONCATENATE("R",'Mapa de Riesgos'!$A$60),"")</f>
        <v/>
      </c>
      <c r="AA26" s="512"/>
      <c r="AB26" s="494" t="str">
        <f>IF(AND('Mapa de Riesgos'!$H$48="Media",'Mapa de Riesgos'!$L$48="Mayor"),CONCATENATE("R",'Mapa de Riesgos'!$A$48),"")</f>
        <v/>
      </c>
      <c r="AC26" s="490"/>
      <c r="AD26" s="490" t="str">
        <f>IF(AND('Mapa de Riesgos'!$H$54="Media",'Mapa de Riesgos'!$L$54="Mayor"),CONCATENATE("R",'Mapa de Riesgos'!$A$54),"")</f>
        <v/>
      </c>
      <c r="AE26" s="490"/>
      <c r="AF26" s="490" t="str">
        <f>IF(AND('Mapa de Riesgos'!$H$60="Media",'Mapa de Riesgos'!$L$60="Mayor"),CONCATENATE("R",'Mapa de Riesgos'!$A$60),"")</f>
        <v/>
      </c>
      <c r="AG26" s="491"/>
      <c r="AH26" s="501" t="str">
        <f>IF(AND('Mapa de Riesgos'!$H$48="Media",'Mapa de Riesgos'!$L$48="Catastrófico"),CONCATENATE("R",'Mapa de Riesgos'!$A$48),"")</f>
        <v/>
      </c>
      <c r="AI26" s="502"/>
      <c r="AJ26" s="502" t="str">
        <f>IF(AND('Mapa de Riesgos'!$H$54="Media",'Mapa de Riesgos'!$L$54="Catastrófico"),CONCATENATE("R",'Mapa de Riesgos'!$A$54),"")</f>
        <v/>
      </c>
      <c r="AK26" s="502"/>
      <c r="AL26" s="502" t="str">
        <f>IF(AND('Mapa de Riesgos'!$H$60="Media",'Mapa de Riesgos'!$L$60="Catastrófico"),CONCATENATE("R",'Mapa de Riesgos'!$A$60),"")</f>
        <v/>
      </c>
      <c r="AM26" s="503"/>
      <c r="AN26" s="81"/>
      <c r="AO26" s="466"/>
      <c r="AP26" s="467"/>
      <c r="AQ26" s="467"/>
      <c r="AR26" s="467"/>
      <c r="AS26" s="467"/>
      <c r="AT26" s="468"/>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row>
    <row r="27" spans="1:80">
      <c r="A27" s="81"/>
      <c r="B27" s="443"/>
      <c r="C27" s="443"/>
      <c r="D27" s="444"/>
      <c r="E27" s="484"/>
      <c r="F27" s="485"/>
      <c r="G27" s="485"/>
      <c r="H27" s="485"/>
      <c r="I27" s="486"/>
      <c r="J27" s="510"/>
      <c r="K27" s="511"/>
      <c r="L27" s="511"/>
      <c r="M27" s="511"/>
      <c r="N27" s="511"/>
      <c r="O27" s="512"/>
      <c r="P27" s="510"/>
      <c r="Q27" s="511"/>
      <c r="R27" s="511"/>
      <c r="S27" s="511"/>
      <c r="T27" s="511"/>
      <c r="U27" s="512"/>
      <c r="V27" s="510"/>
      <c r="W27" s="511"/>
      <c r="X27" s="511"/>
      <c r="Y27" s="511"/>
      <c r="Z27" s="511"/>
      <c r="AA27" s="512"/>
      <c r="AB27" s="494"/>
      <c r="AC27" s="490"/>
      <c r="AD27" s="490"/>
      <c r="AE27" s="490"/>
      <c r="AF27" s="490"/>
      <c r="AG27" s="491"/>
      <c r="AH27" s="501"/>
      <c r="AI27" s="502"/>
      <c r="AJ27" s="502"/>
      <c r="AK27" s="502"/>
      <c r="AL27" s="502"/>
      <c r="AM27" s="503"/>
      <c r="AN27" s="81"/>
      <c r="AO27" s="466"/>
      <c r="AP27" s="467"/>
      <c r="AQ27" s="467"/>
      <c r="AR27" s="467"/>
      <c r="AS27" s="467"/>
      <c r="AT27" s="468"/>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row>
    <row r="28" spans="1:80">
      <c r="A28" s="81"/>
      <c r="B28" s="443"/>
      <c r="C28" s="443"/>
      <c r="D28" s="444"/>
      <c r="E28" s="484"/>
      <c r="F28" s="485"/>
      <c r="G28" s="485"/>
      <c r="H28" s="485"/>
      <c r="I28" s="486"/>
      <c r="J28" s="510" t="str">
        <f>IF(AND('Mapa de Riesgos'!$H$66="Media",'Mapa de Riesgos'!$L$66="Leve"),CONCATENATE("R",'Mapa de Riesgos'!$A$66),"")</f>
        <v/>
      </c>
      <c r="K28" s="511"/>
      <c r="L28" s="511" t="str">
        <f>IF(AND('Mapa de Riesgos'!$H$84="Media",'Mapa de Riesgos'!$L$84="Leve"),CONCATENATE("R",'Mapa de Riesgos'!$A$84),"")</f>
        <v/>
      </c>
      <c r="M28" s="511"/>
      <c r="N28" s="511" t="str">
        <f>IF(AND('Mapa de Riesgos'!$H$90="Media",'Mapa de Riesgos'!$L$90="Leve"),CONCATENATE("R",'Mapa de Riesgos'!$A$90),"")</f>
        <v/>
      </c>
      <c r="O28" s="512"/>
      <c r="P28" s="510" t="str">
        <f>IF(AND('Mapa de Riesgos'!$H$66="Media",'Mapa de Riesgos'!$L$66="Menor"),CONCATENATE("R",'Mapa de Riesgos'!$A$66),"")</f>
        <v/>
      </c>
      <c r="Q28" s="511"/>
      <c r="R28" s="511" t="str">
        <f>IF(AND('Mapa de Riesgos'!$H$84="Media",'Mapa de Riesgos'!$L$84="Menor"),CONCATENATE("R",'Mapa de Riesgos'!$A$84),"")</f>
        <v/>
      </c>
      <c r="S28" s="511"/>
      <c r="T28" s="511" t="str">
        <f>IF(AND('Mapa de Riesgos'!$H$90="Media",'Mapa de Riesgos'!$L$90="Menor"),CONCATENATE("R",'Mapa de Riesgos'!$A$90),"")</f>
        <v/>
      </c>
      <c r="U28" s="512"/>
      <c r="V28" s="510" t="str">
        <f>IF(AND('Mapa de Riesgos'!$H$66="Media",'Mapa de Riesgos'!$L$66="Moderado"),CONCATENATE("R",'Mapa de Riesgos'!$A$66),"")</f>
        <v/>
      </c>
      <c r="W28" s="511"/>
      <c r="X28" s="511" t="str">
        <f>IF(AND('Mapa de Riesgos'!$H$84="Media",'Mapa de Riesgos'!$L$84="Moderado"),CONCATENATE("R",'Mapa de Riesgos'!$A$84),"")</f>
        <v/>
      </c>
      <c r="Y28" s="511"/>
      <c r="Z28" s="511" t="str">
        <f>IF(AND('Mapa de Riesgos'!$H$90="Media",'Mapa de Riesgos'!$L$90="Moderado"),CONCATENATE("R",'Mapa de Riesgos'!$A$90),"")</f>
        <v/>
      </c>
      <c r="AA28" s="512"/>
      <c r="AB28" s="494" t="str">
        <f>IF(AND('Mapa de Riesgos'!$H$66="Media",'Mapa de Riesgos'!$L$66="Mayor"),CONCATENATE("R",'Mapa de Riesgos'!$A$66),"")</f>
        <v/>
      </c>
      <c r="AC28" s="490"/>
      <c r="AD28" s="490" t="str">
        <f>IF(AND('Mapa de Riesgos'!$H$84="Media",'Mapa de Riesgos'!$L$84="Mayor"),CONCATENATE("R",'Mapa de Riesgos'!$A$84),"")</f>
        <v/>
      </c>
      <c r="AE28" s="490"/>
      <c r="AF28" s="490" t="str">
        <f>IF(AND('Mapa de Riesgos'!$H$90="Media",'Mapa de Riesgos'!$L$90="Mayor"),CONCATENATE("R",'Mapa de Riesgos'!$A$90),"")</f>
        <v/>
      </c>
      <c r="AG28" s="491"/>
      <c r="AH28" s="501" t="str">
        <f>IF(AND('Mapa de Riesgos'!$H$66="Media",'Mapa de Riesgos'!$L$66="Catastrófico"),CONCATENATE("R",'Mapa de Riesgos'!$A$66),"")</f>
        <v/>
      </c>
      <c r="AI28" s="502"/>
      <c r="AJ28" s="502" t="str">
        <f>IF(AND('Mapa de Riesgos'!$H$84="Media",'Mapa de Riesgos'!$L$84="Catastrófico"),CONCATENATE("R",'Mapa de Riesgos'!$A$84),"")</f>
        <v/>
      </c>
      <c r="AK28" s="502"/>
      <c r="AL28" s="502" t="str">
        <f>IF(AND('Mapa de Riesgos'!$H$90="Media",'Mapa de Riesgos'!$L$90="Catastrófico"),CONCATENATE("R",'Mapa de Riesgos'!$A$90),"")</f>
        <v/>
      </c>
      <c r="AM28" s="503"/>
      <c r="AN28" s="81"/>
      <c r="AO28" s="466"/>
      <c r="AP28" s="467"/>
      <c r="AQ28" s="467"/>
      <c r="AR28" s="467"/>
      <c r="AS28" s="467"/>
      <c r="AT28" s="468"/>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row>
    <row r="29" spans="1:80" ht="15.75" thickBot="1">
      <c r="A29" s="81"/>
      <c r="B29" s="443"/>
      <c r="C29" s="443"/>
      <c r="D29" s="444"/>
      <c r="E29" s="487"/>
      <c r="F29" s="488"/>
      <c r="G29" s="488"/>
      <c r="H29" s="488"/>
      <c r="I29" s="489"/>
      <c r="J29" s="510"/>
      <c r="K29" s="511"/>
      <c r="L29" s="511"/>
      <c r="M29" s="511"/>
      <c r="N29" s="511"/>
      <c r="O29" s="512"/>
      <c r="P29" s="513"/>
      <c r="Q29" s="514"/>
      <c r="R29" s="514"/>
      <c r="S29" s="514"/>
      <c r="T29" s="514"/>
      <c r="U29" s="515"/>
      <c r="V29" s="513"/>
      <c r="W29" s="514"/>
      <c r="X29" s="514"/>
      <c r="Y29" s="514"/>
      <c r="Z29" s="514"/>
      <c r="AA29" s="515"/>
      <c r="AB29" s="498"/>
      <c r="AC29" s="499"/>
      <c r="AD29" s="499"/>
      <c r="AE29" s="499"/>
      <c r="AF29" s="499"/>
      <c r="AG29" s="500"/>
      <c r="AH29" s="504"/>
      <c r="AI29" s="505"/>
      <c r="AJ29" s="505"/>
      <c r="AK29" s="505"/>
      <c r="AL29" s="505"/>
      <c r="AM29" s="506"/>
      <c r="AN29" s="81"/>
      <c r="AO29" s="469"/>
      <c r="AP29" s="470"/>
      <c r="AQ29" s="470"/>
      <c r="AR29" s="470"/>
      <c r="AS29" s="470"/>
      <c r="AT29" s="47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row>
    <row r="30" spans="1:80">
      <c r="A30" s="81"/>
      <c r="B30" s="443"/>
      <c r="C30" s="443"/>
      <c r="D30" s="444"/>
      <c r="E30" s="481" t="s">
        <v>182</v>
      </c>
      <c r="F30" s="482"/>
      <c r="G30" s="482"/>
      <c r="H30" s="482"/>
      <c r="I30" s="482"/>
      <c r="J30" s="525" t="str">
        <f>IF(AND('Mapa de Riesgos'!$H$12="Baja",'Mapa de Riesgos'!$L$12="Leve"),CONCATENATE("R",'Mapa de Riesgos'!$A$12),"")</f>
        <v/>
      </c>
      <c r="K30" s="526"/>
      <c r="L30" s="526" t="str">
        <f>IF(AND('Mapa de Riesgos'!$H$18="Baja",'Mapa de Riesgos'!$L$18="Leve"),CONCATENATE("R",'Mapa de Riesgos'!$A$18),"")</f>
        <v/>
      </c>
      <c r="M30" s="526"/>
      <c r="N30" s="526" t="str">
        <f>IF(AND('Mapa de Riesgos'!$H$24="Baja",'Mapa de Riesgos'!$L$24="Leve"),CONCATENATE("R",'Mapa de Riesgos'!$A$24),"")</f>
        <v/>
      </c>
      <c r="O30" s="527"/>
      <c r="P30" s="517" t="str">
        <f>IF(AND('Mapa de Riesgos'!$H$12="Baja",'Mapa de Riesgos'!$L$12="Menor"),CONCATENATE("R",'Mapa de Riesgos'!$A$12),"")</f>
        <v/>
      </c>
      <c r="Q30" s="517"/>
      <c r="R30" s="517" t="str">
        <f>IF(AND('Mapa de Riesgos'!$H$18="Baja",'Mapa de Riesgos'!$L$18="Menor"),CONCATENATE("R",'Mapa de Riesgos'!$A$18),"")</f>
        <v/>
      </c>
      <c r="S30" s="517"/>
      <c r="T30" s="517" t="str">
        <f>IF(AND('Mapa de Riesgos'!$H$24="Baja",'Mapa de Riesgos'!$L$24="Menor"),CONCATENATE("R",'Mapa de Riesgos'!$A$24),"")</f>
        <v/>
      </c>
      <c r="U30" s="518"/>
      <c r="V30" s="516" t="str">
        <f>IF(AND('Mapa de Riesgos'!$H$12="Baja",'Mapa de Riesgos'!$L$12="Moderado"),CONCATENATE("R",'Mapa de Riesgos'!$A$12),"")</f>
        <v/>
      </c>
      <c r="W30" s="517"/>
      <c r="X30" s="517" t="str">
        <f>IF(AND('Mapa de Riesgos'!$H$18="Baja",'Mapa de Riesgos'!$L$18="Moderado"),CONCATENATE("R",'Mapa de Riesgos'!$A$18),"")</f>
        <v/>
      </c>
      <c r="Y30" s="517"/>
      <c r="Z30" s="517" t="str">
        <f>IF(AND('Mapa de Riesgos'!$H$24="Baja",'Mapa de Riesgos'!$L$24="Moderado"),CONCATENATE("R",'Mapa de Riesgos'!$A$24),"")</f>
        <v/>
      </c>
      <c r="AA30" s="518"/>
      <c r="AB30" s="492" t="str">
        <f>IF(AND('Mapa de Riesgos'!$H$12="Baja",'Mapa de Riesgos'!$L$12="Mayor"),CONCATENATE("R",'Mapa de Riesgos'!$A$12),"")</f>
        <v/>
      </c>
      <c r="AC30" s="493"/>
      <c r="AD30" s="493" t="str">
        <f>IF(AND('Mapa de Riesgos'!$H$18="Baja",'Mapa de Riesgos'!$L$18="Mayor"),CONCATENATE("R",'Mapa de Riesgos'!$A$18),"")</f>
        <v/>
      </c>
      <c r="AE30" s="493"/>
      <c r="AF30" s="493" t="str">
        <f>IF(AND('Mapa de Riesgos'!$H$24="Baja",'Mapa de Riesgos'!$L$24="Mayor"),CONCATENATE("R",'Mapa de Riesgos'!$A$24),"")</f>
        <v/>
      </c>
      <c r="AG30" s="495"/>
      <c r="AH30" s="507" t="str">
        <f>IF(AND('Mapa de Riesgos'!$H$12="Baja",'Mapa de Riesgos'!$L$12="Catastrófico"),CONCATENATE("R",'Mapa de Riesgos'!$A$12),"")</f>
        <v>R1</v>
      </c>
      <c r="AI30" s="508"/>
      <c r="AJ30" s="508" t="str">
        <f>IF(AND('Mapa de Riesgos'!$H$18="Baja",'Mapa de Riesgos'!$L$18="Catastrófico"),CONCATENATE("R",'Mapa de Riesgos'!$A$18),"")</f>
        <v/>
      </c>
      <c r="AK30" s="508"/>
      <c r="AL30" s="508" t="str">
        <f>IF(AND('Mapa de Riesgos'!$H$24="Baja",'Mapa de Riesgos'!$L$24="Catastrófico"),CONCATENATE("R",'Mapa de Riesgos'!$A$24),"")</f>
        <v/>
      </c>
      <c r="AM30" s="509"/>
      <c r="AN30" s="81"/>
      <c r="AO30" s="472" t="s">
        <v>183</v>
      </c>
      <c r="AP30" s="473"/>
      <c r="AQ30" s="473"/>
      <c r="AR30" s="473"/>
      <c r="AS30" s="473"/>
      <c r="AT30" s="474"/>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row>
    <row r="31" spans="1:80">
      <c r="A31" s="81"/>
      <c r="B31" s="443"/>
      <c r="C31" s="443"/>
      <c r="D31" s="444"/>
      <c r="E31" s="484"/>
      <c r="F31" s="485"/>
      <c r="G31" s="485"/>
      <c r="H31" s="485"/>
      <c r="I31" s="485"/>
      <c r="J31" s="521"/>
      <c r="K31" s="519"/>
      <c r="L31" s="519"/>
      <c r="M31" s="519"/>
      <c r="N31" s="519"/>
      <c r="O31" s="520"/>
      <c r="P31" s="511"/>
      <c r="Q31" s="511"/>
      <c r="R31" s="511"/>
      <c r="S31" s="511"/>
      <c r="T31" s="511"/>
      <c r="U31" s="512"/>
      <c r="V31" s="510"/>
      <c r="W31" s="511"/>
      <c r="X31" s="511"/>
      <c r="Y31" s="511"/>
      <c r="Z31" s="511"/>
      <c r="AA31" s="512"/>
      <c r="AB31" s="494"/>
      <c r="AC31" s="490"/>
      <c r="AD31" s="490"/>
      <c r="AE31" s="490"/>
      <c r="AF31" s="490"/>
      <c r="AG31" s="491"/>
      <c r="AH31" s="501"/>
      <c r="AI31" s="502"/>
      <c r="AJ31" s="502"/>
      <c r="AK31" s="502"/>
      <c r="AL31" s="502"/>
      <c r="AM31" s="503"/>
      <c r="AN31" s="81"/>
      <c r="AO31" s="475"/>
      <c r="AP31" s="476"/>
      <c r="AQ31" s="476"/>
      <c r="AR31" s="476"/>
      <c r="AS31" s="476"/>
      <c r="AT31" s="477"/>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row>
    <row r="32" spans="1:80">
      <c r="A32" s="81"/>
      <c r="B32" s="443"/>
      <c r="C32" s="443"/>
      <c r="D32" s="444"/>
      <c r="E32" s="484"/>
      <c r="F32" s="485"/>
      <c r="G32" s="485"/>
      <c r="H32" s="485"/>
      <c r="I32" s="485"/>
      <c r="J32" s="521" t="str">
        <f>IF(AND('Mapa de Riesgos'!$H$30="Baja",'Mapa de Riesgos'!$L$30="Leve"),CONCATENATE("R",'Mapa de Riesgos'!$A$30),"")</f>
        <v/>
      </c>
      <c r="K32" s="519"/>
      <c r="L32" s="519" t="str">
        <f>IF(AND('Mapa de Riesgos'!$H$36="Baja",'Mapa de Riesgos'!$L$36="Leve"),CONCATENATE("R",'Mapa de Riesgos'!$A$36),"")</f>
        <v/>
      </c>
      <c r="M32" s="519"/>
      <c r="N32" s="519" t="str">
        <f>IF(AND('Mapa de Riesgos'!$H$42="Baja",'Mapa de Riesgos'!$L$42="Leve"),CONCATENATE("R",'Mapa de Riesgos'!$A$42),"")</f>
        <v/>
      </c>
      <c r="O32" s="520"/>
      <c r="P32" s="511" t="str">
        <f>IF(AND('Mapa de Riesgos'!$H$30="Baja",'Mapa de Riesgos'!$L$30="Menor"),CONCATENATE("R",'Mapa de Riesgos'!$A$30),"")</f>
        <v/>
      </c>
      <c r="Q32" s="511"/>
      <c r="R32" s="511" t="str">
        <f>IF(AND('Mapa de Riesgos'!$H$36="Baja",'Mapa de Riesgos'!$L$36="Menor"),CONCATENATE("R",'Mapa de Riesgos'!$A$36),"")</f>
        <v/>
      </c>
      <c r="S32" s="511"/>
      <c r="T32" s="511" t="str">
        <f>IF(AND('Mapa de Riesgos'!$H$42="Baja",'Mapa de Riesgos'!$L$42="Menor"),CONCATENATE("R",'Mapa de Riesgos'!$A$42),"")</f>
        <v/>
      </c>
      <c r="U32" s="512"/>
      <c r="V32" s="510" t="str">
        <f>IF(AND('Mapa de Riesgos'!$H$30="Baja",'Mapa de Riesgos'!$L$30="Moderado"),CONCATENATE("R",'Mapa de Riesgos'!$A$30),"")</f>
        <v/>
      </c>
      <c r="W32" s="511"/>
      <c r="X32" s="511" t="str">
        <f>IF(AND('Mapa de Riesgos'!$H$36="Baja",'Mapa de Riesgos'!$L$36="Moderado"),CONCATENATE("R",'Mapa de Riesgos'!$A$36),"")</f>
        <v/>
      </c>
      <c r="Y32" s="511"/>
      <c r="Z32" s="511" t="str">
        <f>IF(AND('Mapa de Riesgos'!$H$42="Baja",'Mapa de Riesgos'!$L$42="Moderado"),CONCATENATE("R",'Mapa de Riesgos'!$A$42),"")</f>
        <v/>
      </c>
      <c r="AA32" s="512"/>
      <c r="AB32" s="494" t="str">
        <f>IF(AND('Mapa de Riesgos'!$H$30="Baja",'Mapa de Riesgos'!$L$30="Mayor"),CONCATENATE("R",'Mapa de Riesgos'!$A$30),"")</f>
        <v/>
      </c>
      <c r="AC32" s="490"/>
      <c r="AD32" s="490" t="str">
        <f>IF(AND('Mapa de Riesgos'!$H$36="Baja",'Mapa de Riesgos'!$L$36="Mayor"),CONCATENATE("R",'Mapa de Riesgos'!$A$36),"")</f>
        <v/>
      </c>
      <c r="AE32" s="490"/>
      <c r="AF32" s="490" t="str">
        <f>IF(AND('Mapa de Riesgos'!$H$42="Baja",'Mapa de Riesgos'!$L$42="Mayor"),CONCATENATE("R",'Mapa de Riesgos'!$A$42),"")</f>
        <v/>
      </c>
      <c r="AG32" s="491"/>
      <c r="AH32" s="501" t="str">
        <f>IF(AND('Mapa de Riesgos'!$H$30="Baja",'Mapa de Riesgos'!$L$30="Catastrófico"),CONCATENATE("R",'Mapa de Riesgos'!$A$30),"")</f>
        <v/>
      </c>
      <c r="AI32" s="502"/>
      <c r="AJ32" s="502" t="str">
        <f>IF(AND('Mapa de Riesgos'!$H$36="Baja",'Mapa de Riesgos'!$L$36="Catastrófico"),CONCATENATE("R",'Mapa de Riesgos'!$A$36),"")</f>
        <v/>
      </c>
      <c r="AK32" s="502"/>
      <c r="AL32" s="502" t="str">
        <f>IF(AND('Mapa de Riesgos'!$H$42="Baja",'Mapa de Riesgos'!$L$42="Catastrófico"),CONCATENATE("R",'Mapa de Riesgos'!$A$42),"")</f>
        <v/>
      </c>
      <c r="AM32" s="503"/>
      <c r="AN32" s="81"/>
      <c r="AO32" s="475"/>
      <c r="AP32" s="476"/>
      <c r="AQ32" s="476"/>
      <c r="AR32" s="476"/>
      <c r="AS32" s="476"/>
      <c r="AT32" s="477"/>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row>
    <row r="33" spans="1:80">
      <c r="A33" s="81"/>
      <c r="B33" s="443"/>
      <c r="C33" s="443"/>
      <c r="D33" s="444"/>
      <c r="E33" s="484"/>
      <c r="F33" s="485"/>
      <c r="G33" s="485"/>
      <c r="H33" s="485"/>
      <c r="I33" s="485"/>
      <c r="J33" s="521"/>
      <c r="K33" s="519"/>
      <c r="L33" s="519"/>
      <c r="M33" s="519"/>
      <c r="N33" s="519"/>
      <c r="O33" s="520"/>
      <c r="P33" s="511"/>
      <c r="Q33" s="511"/>
      <c r="R33" s="511"/>
      <c r="S33" s="511"/>
      <c r="T33" s="511"/>
      <c r="U33" s="512"/>
      <c r="V33" s="510"/>
      <c r="W33" s="511"/>
      <c r="X33" s="511"/>
      <c r="Y33" s="511"/>
      <c r="Z33" s="511"/>
      <c r="AA33" s="512"/>
      <c r="AB33" s="494"/>
      <c r="AC33" s="490"/>
      <c r="AD33" s="490"/>
      <c r="AE33" s="490"/>
      <c r="AF33" s="490"/>
      <c r="AG33" s="491"/>
      <c r="AH33" s="501"/>
      <c r="AI33" s="502"/>
      <c r="AJ33" s="502"/>
      <c r="AK33" s="502"/>
      <c r="AL33" s="502"/>
      <c r="AM33" s="503"/>
      <c r="AN33" s="81"/>
      <c r="AO33" s="475"/>
      <c r="AP33" s="476"/>
      <c r="AQ33" s="476"/>
      <c r="AR33" s="476"/>
      <c r="AS33" s="476"/>
      <c r="AT33" s="477"/>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row>
    <row r="34" spans="1:80">
      <c r="A34" s="81"/>
      <c r="B34" s="443"/>
      <c r="C34" s="443"/>
      <c r="D34" s="444"/>
      <c r="E34" s="484"/>
      <c r="F34" s="485"/>
      <c r="G34" s="485"/>
      <c r="H34" s="485"/>
      <c r="I34" s="485"/>
      <c r="J34" s="521" t="str">
        <f>IF(AND('Mapa de Riesgos'!$H$48="Baja",'Mapa de Riesgos'!$L$48="Leve"),CONCATENATE("R",'Mapa de Riesgos'!$A$48),"")</f>
        <v/>
      </c>
      <c r="K34" s="519"/>
      <c r="L34" s="519" t="str">
        <f>IF(AND('Mapa de Riesgos'!$H$54="Baja",'Mapa de Riesgos'!$L$54="Leve"),CONCATENATE("R",'Mapa de Riesgos'!$A$54),"")</f>
        <v/>
      </c>
      <c r="M34" s="519"/>
      <c r="N34" s="519" t="str">
        <f>IF(AND('Mapa de Riesgos'!$H$60="Baja",'Mapa de Riesgos'!$L$60="Leve"),CONCATENATE("R",'Mapa de Riesgos'!$A$60),"")</f>
        <v/>
      </c>
      <c r="O34" s="520"/>
      <c r="P34" s="511" t="str">
        <f>IF(AND('Mapa de Riesgos'!$H$48="Baja",'Mapa de Riesgos'!$L$48="Menor"),CONCATENATE("R",'Mapa de Riesgos'!$A$48),"")</f>
        <v/>
      </c>
      <c r="Q34" s="511"/>
      <c r="R34" s="511" t="str">
        <f>IF(AND('Mapa de Riesgos'!$H$54="Baja",'Mapa de Riesgos'!$L$54="Menor"),CONCATENATE("R",'Mapa de Riesgos'!$A$54),"")</f>
        <v/>
      </c>
      <c r="S34" s="511"/>
      <c r="T34" s="511" t="str">
        <f>IF(AND('Mapa de Riesgos'!$H$60="Baja",'Mapa de Riesgos'!$L$60="Menor"),CONCATENATE("R",'Mapa de Riesgos'!$A$60),"")</f>
        <v/>
      </c>
      <c r="U34" s="512"/>
      <c r="V34" s="510" t="str">
        <f>IF(AND('Mapa de Riesgos'!$H$48="Baja",'Mapa de Riesgos'!$L$48="Moderado"),CONCATENATE("R",'Mapa de Riesgos'!$A$48),"")</f>
        <v/>
      </c>
      <c r="W34" s="511"/>
      <c r="X34" s="511" t="str">
        <f>IF(AND('Mapa de Riesgos'!$H$54="Baja",'Mapa de Riesgos'!$L$54="Moderado"),CONCATENATE("R",'Mapa de Riesgos'!$A$54),"")</f>
        <v/>
      </c>
      <c r="Y34" s="511"/>
      <c r="Z34" s="511" t="str">
        <f>IF(AND('Mapa de Riesgos'!$H$60="Baja",'Mapa de Riesgos'!$L$60="Moderado"),CONCATENATE("R",'Mapa de Riesgos'!$A$60),"")</f>
        <v/>
      </c>
      <c r="AA34" s="512"/>
      <c r="AB34" s="494" t="str">
        <f>IF(AND('Mapa de Riesgos'!$H$48="Baja",'Mapa de Riesgos'!$L$48="Mayor"),CONCATENATE("R",'Mapa de Riesgos'!$A$48),"")</f>
        <v/>
      </c>
      <c r="AC34" s="490"/>
      <c r="AD34" s="490" t="str">
        <f>IF(AND('Mapa de Riesgos'!$H$54="Baja",'Mapa de Riesgos'!$L$54="Mayor"),CONCATENATE("R",'Mapa de Riesgos'!$A$54),"")</f>
        <v/>
      </c>
      <c r="AE34" s="490"/>
      <c r="AF34" s="490" t="str">
        <f>IF(AND('Mapa de Riesgos'!$H$60="Baja",'Mapa de Riesgos'!$L$60="Mayor"),CONCATENATE("R",'Mapa de Riesgos'!$A$60),"")</f>
        <v/>
      </c>
      <c r="AG34" s="491"/>
      <c r="AH34" s="501" t="str">
        <f>IF(AND('Mapa de Riesgos'!$H$48="Baja",'Mapa de Riesgos'!$L$48="Catastrófico"),CONCATENATE("R",'Mapa de Riesgos'!$A$48),"")</f>
        <v/>
      </c>
      <c r="AI34" s="502"/>
      <c r="AJ34" s="502" t="str">
        <f>IF(AND('Mapa de Riesgos'!$H$54="Baja",'Mapa de Riesgos'!$L$54="Catastrófico"),CONCATENATE("R",'Mapa de Riesgos'!$A$54),"")</f>
        <v/>
      </c>
      <c r="AK34" s="502"/>
      <c r="AL34" s="502" t="str">
        <f>IF(AND('Mapa de Riesgos'!$H$60="Baja",'Mapa de Riesgos'!$L$60="Catastrófico"),CONCATENATE("R",'Mapa de Riesgos'!$A$60),"")</f>
        <v/>
      </c>
      <c r="AM34" s="503"/>
      <c r="AN34" s="81"/>
      <c r="AO34" s="475"/>
      <c r="AP34" s="476"/>
      <c r="AQ34" s="476"/>
      <c r="AR34" s="476"/>
      <c r="AS34" s="476"/>
      <c r="AT34" s="477"/>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row>
    <row r="35" spans="1:80">
      <c r="A35" s="81"/>
      <c r="B35" s="443"/>
      <c r="C35" s="443"/>
      <c r="D35" s="444"/>
      <c r="E35" s="484"/>
      <c r="F35" s="485"/>
      <c r="G35" s="485"/>
      <c r="H35" s="485"/>
      <c r="I35" s="485"/>
      <c r="J35" s="521"/>
      <c r="K35" s="519"/>
      <c r="L35" s="519"/>
      <c r="M35" s="519"/>
      <c r="N35" s="519"/>
      <c r="O35" s="520"/>
      <c r="P35" s="511"/>
      <c r="Q35" s="511"/>
      <c r="R35" s="511"/>
      <c r="S35" s="511"/>
      <c r="T35" s="511"/>
      <c r="U35" s="512"/>
      <c r="V35" s="510"/>
      <c r="W35" s="511"/>
      <c r="X35" s="511"/>
      <c r="Y35" s="511"/>
      <c r="Z35" s="511"/>
      <c r="AA35" s="512"/>
      <c r="AB35" s="494"/>
      <c r="AC35" s="490"/>
      <c r="AD35" s="490"/>
      <c r="AE35" s="490"/>
      <c r="AF35" s="490"/>
      <c r="AG35" s="491"/>
      <c r="AH35" s="501"/>
      <c r="AI35" s="502"/>
      <c r="AJ35" s="502"/>
      <c r="AK35" s="502"/>
      <c r="AL35" s="502"/>
      <c r="AM35" s="503"/>
      <c r="AN35" s="81"/>
      <c r="AO35" s="475"/>
      <c r="AP35" s="476"/>
      <c r="AQ35" s="476"/>
      <c r="AR35" s="476"/>
      <c r="AS35" s="476"/>
      <c r="AT35" s="477"/>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row>
    <row r="36" spans="1:80">
      <c r="A36" s="81"/>
      <c r="B36" s="443"/>
      <c r="C36" s="443"/>
      <c r="D36" s="444"/>
      <c r="E36" s="484"/>
      <c r="F36" s="485"/>
      <c r="G36" s="485"/>
      <c r="H36" s="485"/>
      <c r="I36" s="485"/>
      <c r="J36" s="521" t="str">
        <f>IF(AND('Mapa de Riesgos'!$H$66="Baja",'Mapa de Riesgos'!$L$66="Leve"),CONCATENATE("R",'Mapa de Riesgos'!$A$66),"")</f>
        <v/>
      </c>
      <c r="K36" s="519"/>
      <c r="L36" s="519" t="str">
        <f>IF(AND('Mapa de Riesgos'!$H$84="Baja",'Mapa de Riesgos'!$L$84="Leve"),CONCATENATE("R",'Mapa de Riesgos'!$A$84),"")</f>
        <v/>
      </c>
      <c r="M36" s="519"/>
      <c r="N36" s="519" t="str">
        <f>IF(AND('Mapa de Riesgos'!$H$90="Baja",'Mapa de Riesgos'!$L$90="Leve"),CONCATENATE("R",'Mapa de Riesgos'!$A$90),"")</f>
        <v/>
      </c>
      <c r="O36" s="520"/>
      <c r="P36" s="511" t="str">
        <f>IF(AND('Mapa de Riesgos'!$H$66="Baja",'Mapa de Riesgos'!$L$66="Menor"),CONCATENATE("R",'Mapa de Riesgos'!$A$66),"")</f>
        <v/>
      </c>
      <c r="Q36" s="511"/>
      <c r="R36" s="511" t="str">
        <f>IF(AND('Mapa de Riesgos'!$H$84="Baja",'Mapa de Riesgos'!$L$84="Menor"),CONCATENATE("R",'Mapa de Riesgos'!$A$84),"")</f>
        <v/>
      </c>
      <c r="S36" s="511"/>
      <c r="T36" s="511" t="str">
        <f>IF(AND('Mapa de Riesgos'!$H$90="Baja",'Mapa de Riesgos'!$L$90="Menor"),CONCATENATE("R",'Mapa de Riesgos'!$A$90),"")</f>
        <v/>
      </c>
      <c r="U36" s="512"/>
      <c r="V36" s="510" t="str">
        <f>IF(AND('Mapa de Riesgos'!$H$66="Baja",'Mapa de Riesgos'!$L$66="Moderado"),CONCATENATE("R",'Mapa de Riesgos'!$A$66),"")</f>
        <v/>
      </c>
      <c r="W36" s="511"/>
      <c r="X36" s="511" t="str">
        <f>IF(AND('Mapa de Riesgos'!$H$84="Baja",'Mapa de Riesgos'!$L$84="Moderado"),CONCATENATE("R",'Mapa de Riesgos'!$A$84),"")</f>
        <v/>
      </c>
      <c r="Y36" s="511"/>
      <c r="Z36" s="511" t="str">
        <f>IF(AND('Mapa de Riesgos'!$H$90="Baja",'Mapa de Riesgos'!$L$90="Moderado"),CONCATENATE("R",'Mapa de Riesgos'!$A$90),"")</f>
        <v/>
      </c>
      <c r="AA36" s="512"/>
      <c r="AB36" s="494" t="str">
        <f>IF(AND('Mapa de Riesgos'!$H$66="Baja",'Mapa de Riesgos'!$L$66="Mayor"),CONCATENATE("R",'Mapa de Riesgos'!$A$66),"")</f>
        <v/>
      </c>
      <c r="AC36" s="490"/>
      <c r="AD36" s="490" t="str">
        <f>IF(AND('Mapa de Riesgos'!$H$84="Baja",'Mapa de Riesgos'!$L$84="Mayor"),CONCATENATE("R",'Mapa de Riesgos'!$A$84),"")</f>
        <v/>
      </c>
      <c r="AE36" s="490"/>
      <c r="AF36" s="490" t="str">
        <f>IF(AND('Mapa de Riesgos'!$H$90="Baja",'Mapa de Riesgos'!$L$90="Mayor"),CONCATENATE("R",'Mapa de Riesgos'!$A$90),"")</f>
        <v/>
      </c>
      <c r="AG36" s="491"/>
      <c r="AH36" s="501" t="str">
        <f>IF(AND('Mapa de Riesgos'!$H$66="Baja",'Mapa de Riesgos'!$L$66="Catastrófico"),CONCATENATE("R",'Mapa de Riesgos'!$A$66),"")</f>
        <v/>
      </c>
      <c r="AI36" s="502"/>
      <c r="AJ36" s="502" t="str">
        <f>IF(AND('Mapa de Riesgos'!$H$84="Baja",'Mapa de Riesgos'!$L$84="Catastrófico"),CONCATENATE("R",'Mapa de Riesgos'!$A$84),"")</f>
        <v/>
      </c>
      <c r="AK36" s="502"/>
      <c r="AL36" s="502" t="str">
        <f>IF(AND('Mapa de Riesgos'!$H$90="Baja",'Mapa de Riesgos'!$L$90="Catastrófico"),CONCATENATE("R",'Mapa de Riesgos'!$A$90),"")</f>
        <v/>
      </c>
      <c r="AM36" s="503"/>
      <c r="AN36" s="81"/>
      <c r="AO36" s="475"/>
      <c r="AP36" s="476"/>
      <c r="AQ36" s="476"/>
      <c r="AR36" s="476"/>
      <c r="AS36" s="476"/>
      <c r="AT36" s="477"/>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row>
    <row r="37" spans="1:80" ht="15.75" thickBot="1">
      <c r="A37" s="81"/>
      <c r="B37" s="443"/>
      <c r="C37" s="443"/>
      <c r="D37" s="444"/>
      <c r="E37" s="487"/>
      <c r="F37" s="488"/>
      <c r="G37" s="488"/>
      <c r="H37" s="488"/>
      <c r="I37" s="488"/>
      <c r="J37" s="522"/>
      <c r="K37" s="523"/>
      <c r="L37" s="523"/>
      <c r="M37" s="523"/>
      <c r="N37" s="523"/>
      <c r="O37" s="524"/>
      <c r="P37" s="514"/>
      <c r="Q37" s="514"/>
      <c r="R37" s="514"/>
      <c r="S37" s="514"/>
      <c r="T37" s="514"/>
      <c r="U37" s="515"/>
      <c r="V37" s="513"/>
      <c r="W37" s="514"/>
      <c r="X37" s="514"/>
      <c r="Y37" s="514"/>
      <c r="Z37" s="514"/>
      <c r="AA37" s="515"/>
      <c r="AB37" s="498"/>
      <c r="AC37" s="499"/>
      <c r="AD37" s="499"/>
      <c r="AE37" s="499"/>
      <c r="AF37" s="499"/>
      <c r="AG37" s="500"/>
      <c r="AH37" s="504"/>
      <c r="AI37" s="505"/>
      <c r="AJ37" s="505"/>
      <c r="AK37" s="505"/>
      <c r="AL37" s="505"/>
      <c r="AM37" s="506"/>
      <c r="AN37" s="81"/>
      <c r="AO37" s="478"/>
      <c r="AP37" s="479"/>
      <c r="AQ37" s="479"/>
      <c r="AR37" s="479"/>
      <c r="AS37" s="479"/>
      <c r="AT37" s="480"/>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row>
    <row r="38" spans="1:80">
      <c r="A38" s="81"/>
      <c r="B38" s="443"/>
      <c r="C38" s="443"/>
      <c r="D38" s="444"/>
      <c r="E38" s="481" t="s">
        <v>184</v>
      </c>
      <c r="F38" s="482"/>
      <c r="G38" s="482"/>
      <c r="H38" s="482"/>
      <c r="I38" s="483"/>
      <c r="J38" s="525" t="str">
        <f>IF(AND('Mapa de Riesgos'!$H$12="Muy Baja",'Mapa de Riesgos'!$L$12="Leve"),CONCATENATE("R",'Mapa de Riesgos'!$A$12),"")</f>
        <v/>
      </c>
      <c r="K38" s="526"/>
      <c r="L38" s="526" t="str">
        <f>IF(AND('Mapa de Riesgos'!$H$18="Muy Baja",'Mapa de Riesgos'!$L$18="Leve"),CONCATENATE("R",'Mapa de Riesgos'!$A$18),"")</f>
        <v/>
      </c>
      <c r="M38" s="526"/>
      <c r="N38" s="526" t="str">
        <f>IF(AND('Mapa de Riesgos'!$H$24="Muy Baja",'Mapa de Riesgos'!$L$24="Leve"),CONCATENATE("R",'Mapa de Riesgos'!$A$24),"")</f>
        <v/>
      </c>
      <c r="O38" s="527"/>
      <c r="P38" s="525" t="str">
        <f>IF(AND('Mapa de Riesgos'!$H$12="Muy Baja",'Mapa de Riesgos'!$L$12="Menor"),CONCATENATE("R",'Mapa de Riesgos'!$A$12),"")</f>
        <v/>
      </c>
      <c r="Q38" s="526"/>
      <c r="R38" s="526" t="str">
        <f>IF(AND('Mapa de Riesgos'!$H$18="Muy Baja",'Mapa de Riesgos'!$L$18="Menor"),CONCATENATE("R",'Mapa de Riesgos'!$A$18),"")</f>
        <v/>
      </c>
      <c r="S38" s="526"/>
      <c r="T38" s="526" t="str">
        <f>IF(AND('Mapa de Riesgos'!$H$24="Muy Baja",'Mapa de Riesgos'!$L$24="Menor"),CONCATENATE("R",'Mapa de Riesgos'!$A$24),"")</f>
        <v/>
      </c>
      <c r="U38" s="527"/>
      <c r="V38" s="516" t="str">
        <f>IF(AND('Mapa de Riesgos'!$H$12="Muy Baja",'Mapa de Riesgos'!$L$12="Moderado"),CONCATENATE("R",'Mapa de Riesgos'!$A$12),"")</f>
        <v/>
      </c>
      <c r="W38" s="517"/>
      <c r="X38" s="517" t="str">
        <f>IF(AND('Mapa de Riesgos'!$H$18="Muy Baja",'Mapa de Riesgos'!$L$18="Moderado"),CONCATENATE("R",'Mapa de Riesgos'!$A$18),"")</f>
        <v/>
      </c>
      <c r="Y38" s="517"/>
      <c r="Z38" s="517" t="str">
        <f>IF(AND('Mapa de Riesgos'!$H$24="Muy Baja",'Mapa de Riesgos'!$L$24="Moderado"),CONCATENATE("R",'Mapa de Riesgos'!$A$24),"")</f>
        <v/>
      </c>
      <c r="AA38" s="518"/>
      <c r="AB38" s="492" t="str">
        <f>IF(AND('Mapa de Riesgos'!$H$12="Muy Baja",'Mapa de Riesgos'!$L$12="Mayor"),CONCATENATE("R",'Mapa de Riesgos'!$A$12),"")</f>
        <v/>
      </c>
      <c r="AC38" s="493"/>
      <c r="AD38" s="493" t="str">
        <f>IF(AND('Mapa de Riesgos'!$H$18="Muy Baja",'Mapa de Riesgos'!$L$18="Mayor"),CONCATENATE("R",'Mapa de Riesgos'!$A$18),"")</f>
        <v>R2</v>
      </c>
      <c r="AE38" s="493"/>
      <c r="AF38" s="493" t="str">
        <f>IF(AND('Mapa de Riesgos'!$H$24="Muy Baja",'Mapa de Riesgos'!$L$24="Mayor"),CONCATENATE("R",'Mapa de Riesgos'!$A$24),"")</f>
        <v/>
      </c>
      <c r="AG38" s="495"/>
      <c r="AH38" s="507" t="str">
        <f>IF(AND('Mapa de Riesgos'!$H$12="Muy Baja",'Mapa de Riesgos'!$L$12="Catastrófico"),CONCATENATE("R",'Mapa de Riesgos'!$A$12),"")</f>
        <v/>
      </c>
      <c r="AI38" s="508"/>
      <c r="AJ38" s="508" t="str">
        <f>IF(AND('Mapa de Riesgos'!$H$18="Muy Baja",'Mapa de Riesgos'!$L$18="Catastrófico"),CONCATENATE("R",'Mapa de Riesgos'!$A$18),"")</f>
        <v/>
      </c>
      <c r="AK38" s="508"/>
      <c r="AL38" s="508" t="str">
        <f>IF(AND('Mapa de Riesgos'!$H$24="Muy Baja",'Mapa de Riesgos'!$L$24="Catastrófico"),CONCATENATE("R",'Mapa de Riesgos'!$A$24),"")</f>
        <v/>
      </c>
      <c r="AM38" s="509"/>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row>
    <row r="39" spans="1:80">
      <c r="A39" s="81"/>
      <c r="B39" s="443"/>
      <c r="C39" s="443"/>
      <c r="D39" s="444"/>
      <c r="E39" s="484"/>
      <c r="F39" s="485"/>
      <c r="G39" s="485"/>
      <c r="H39" s="485"/>
      <c r="I39" s="486"/>
      <c r="J39" s="521"/>
      <c r="K39" s="519"/>
      <c r="L39" s="519"/>
      <c r="M39" s="519"/>
      <c r="N39" s="519"/>
      <c r="O39" s="520"/>
      <c r="P39" s="521"/>
      <c r="Q39" s="519"/>
      <c r="R39" s="519"/>
      <c r="S39" s="519"/>
      <c r="T39" s="519"/>
      <c r="U39" s="520"/>
      <c r="V39" s="510"/>
      <c r="W39" s="511"/>
      <c r="X39" s="511"/>
      <c r="Y39" s="511"/>
      <c r="Z39" s="511"/>
      <c r="AA39" s="512"/>
      <c r="AB39" s="494"/>
      <c r="AC39" s="490"/>
      <c r="AD39" s="490"/>
      <c r="AE39" s="490"/>
      <c r="AF39" s="490"/>
      <c r="AG39" s="491"/>
      <c r="AH39" s="501"/>
      <c r="AI39" s="502"/>
      <c r="AJ39" s="502"/>
      <c r="AK39" s="502"/>
      <c r="AL39" s="502"/>
      <c r="AM39" s="503"/>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row>
    <row r="40" spans="1:80">
      <c r="A40" s="81"/>
      <c r="B40" s="443"/>
      <c r="C40" s="443"/>
      <c r="D40" s="444"/>
      <c r="E40" s="484"/>
      <c r="F40" s="485"/>
      <c r="G40" s="485"/>
      <c r="H40" s="485"/>
      <c r="I40" s="486"/>
      <c r="J40" s="521" t="str">
        <f>IF(AND('Mapa de Riesgos'!$H$30="Muy Baja",'Mapa de Riesgos'!$L$30="Leve"),CONCATENATE("R",'Mapa de Riesgos'!$A$30),"")</f>
        <v/>
      </c>
      <c r="K40" s="519"/>
      <c r="L40" s="519" t="str">
        <f>IF(AND('Mapa de Riesgos'!$H$36="Muy Baja",'Mapa de Riesgos'!$L$36="Leve"),CONCATENATE("R",'Mapa de Riesgos'!$A$36),"")</f>
        <v/>
      </c>
      <c r="M40" s="519"/>
      <c r="N40" s="519" t="str">
        <f>IF(AND('Mapa de Riesgos'!$H$42="Muy Baja",'Mapa de Riesgos'!$L$42="Leve"),CONCATENATE("R",'Mapa de Riesgos'!$A$42),"")</f>
        <v/>
      </c>
      <c r="O40" s="520"/>
      <c r="P40" s="521" t="str">
        <f>IF(AND('Mapa de Riesgos'!$H$30="Muy Baja",'Mapa de Riesgos'!$L$30="Menor"),CONCATENATE("R",'Mapa de Riesgos'!$A$30),"")</f>
        <v/>
      </c>
      <c r="Q40" s="519"/>
      <c r="R40" s="519" t="str">
        <f>IF(AND('Mapa de Riesgos'!$H$36="Muy Baja",'Mapa de Riesgos'!$L$36="Menor"),CONCATENATE("R",'Mapa de Riesgos'!$A$36),"")</f>
        <v/>
      </c>
      <c r="S40" s="519"/>
      <c r="T40" s="519" t="str">
        <f>IF(AND('Mapa de Riesgos'!$H$42="Muy Baja",'Mapa de Riesgos'!$L$42="Menor"),CONCATENATE("R",'Mapa de Riesgos'!$A$42),"")</f>
        <v/>
      </c>
      <c r="U40" s="520"/>
      <c r="V40" s="510" t="str">
        <f>IF(AND('Mapa de Riesgos'!$H$30="Muy Baja",'Mapa de Riesgos'!$L$30="Moderado"),CONCATENATE("R",'Mapa de Riesgos'!$A$30),"")</f>
        <v/>
      </c>
      <c r="W40" s="511"/>
      <c r="X40" s="511" t="str">
        <f>IF(AND('Mapa de Riesgos'!$H$36="Muy Baja",'Mapa de Riesgos'!$L$36="Moderado"),CONCATENATE("R",'Mapa de Riesgos'!$A$36),"")</f>
        <v/>
      </c>
      <c r="Y40" s="511"/>
      <c r="Z40" s="511" t="str">
        <f>IF(AND('Mapa de Riesgos'!$H$42="Muy Baja",'Mapa de Riesgos'!$L$42="Moderado"),CONCATENATE("R",'Mapa de Riesgos'!$A$42),"")</f>
        <v/>
      </c>
      <c r="AA40" s="512"/>
      <c r="AB40" s="494" t="str">
        <f>IF(AND('Mapa de Riesgos'!$H$30="Muy Baja",'Mapa de Riesgos'!$L$30="Mayor"),CONCATENATE("R",'Mapa de Riesgos'!$A$30),"")</f>
        <v/>
      </c>
      <c r="AC40" s="490"/>
      <c r="AD40" s="490" t="str">
        <f>IF(AND('Mapa de Riesgos'!$H$36="Muy Baja",'Mapa de Riesgos'!$L$36="Mayor"),CONCATENATE("R",'Mapa de Riesgos'!$A$36),"")</f>
        <v/>
      </c>
      <c r="AE40" s="490"/>
      <c r="AF40" s="490" t="str">
        <f>IF(AND('Mapa de Riesgos'!$H$42="Muy Baja",'Mapa de Riesgos'!$L$42="Mayor"),CONCATENATE("R",'Mapa de Riesgos'!$A$42),"")</f>
        <v/>
      </c>
      <c r="AG40" s="491"/>
      <c r="AH40" s="501" t="str">
        <f>IF(AND('Mapa de Riesgos'!$H$30="Muy Baja",'Mapa de Riesgos'!$L$30="Catastrófico"),CONCATENATE("R",'Mapa de Riesgos'!$A$30),"")</f>
        <v/>
      </c>
      <c r="AI40" s="502"/>
      <c r="AJ40" s="502" t="str">
        <f>IF(AND('Mapa de Riesgos'!$H$36="Muy Baja",'Mapa de Riesgos'!$L$36="Catastrófico"),CONCATENATE("R",'Mapa de Riesgos'!$A$36),"")</f>
        <v/>
      </c>
      <c r="AK40" s="502"/>
      <c r="AL40" s="502" t="str">
        <f>IF(AND('Mapa de Riesgos'!$H$42="Muy Baja",'Mapa de Riesgos'!$L$42="Catastrófico"),CONCATENATE("R",'Mapa de Riesgos'!$A$42),"")</f>
        <v/>
      </c>
      <c r="AM40" s="503"/>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row>
    <row r="41" spans="1:80">
      <c r="A41" s="81"/>
      <c r="B41" s="443"/>
      <c r="C41" s="443"/>
      <c r="D41" s="444"/>
      <c r="E41" s="484"/>
      <c r="F41" s="485"/>
      <c r="G41" s="485"/>
      <c r="H41" s="485"/>
      <c r="I41" s="486"/>
      <c r="J41" s="521"/>
      <c r="K41" s="519"/>
      <c r="L41" s="519"/>
      <c r="M41" s="519"/>
      <c r="N41" s="519"/>
      <c r="O41" s="520"/>
      <c r="P41" s="521"/>
      <c r="Q41" s="519"/>
      <c r="R41" s="519"/>
      <c r="S41" s="519"/>
      <c r="T41" s="519"/>
      <c r="U41" s="520"/>
      <c r="V41" s="510"/>
      <c r="W41" s="511"/>
      <c r="X41" s="511"/>
      <c r="Y41" s="511"/>
      <c r="Z41" s="511"/>
      <c r="AA41" s="512"/>
      <c r="AB41" s="494"/>
      <c r="AC41" s="490"/>
      <c r="AD41" s="490"/>
      <c r="AE41" s="490"/>
      <c r="AF41" s="490"/>
      <c r="AG41" s="491"/>
      <c r="AH41" s="501"/>
      <c r="AI41" s="502"/>
      <c r="AJ41" s="502"/>
      <c r="AK41" s="502"/>
      <c r="AL41" s="502"/>
      <c r="AM41" s="503"/>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row>
    <row r="42" spans="1:80">
      <c r="A42" s="81"/>
      <c r="B42" s="443"/>
      <c r="C42" s="443"/>
      <c r="D42" s="444"/>
      <c r="E42" s="484"/>
      <c r="F42" s="485"/>
      <c r="G42" s="485"/>
      <c r="H42" s="485"/>
      <c r="I42" s="486"/>
      <c r="J42" s="521" t="str">
        <f>IF(AND('Mapa de Riesgos'!$H$48="Muy Baja",'Mapa de Riesgos'!$L$48="Leve"),CONCATENATE("R",'Mapa de Riesgos'!$A$48),"")</f>
        <v/>
      </c>
      <c r="K42" s="519"/>
      <c r="L42" s="519" t="str">
        <f>IF(AND('Mapa de Riesgos'!$H$54="Muy Baja",'Mapa de Riesgos'!$L$54="Leve"),CONCATENATE("R",'Mapa de Riesgos'!$A$54),"")</f>
        <v/>
      </c>
      <c r="M42" s="519"/>
      <c r="N42" s="519" t="str">
        <f>IF(AND('Mapa de Riesgos'!$H$60="Muy Baja",'Mapa de Riesgos'!$L$60="Leve"),CONCATENATE("R",'Mapa de Riesgos'!$A$60),"")</f>
        <v/>
      </c>
      <c r="O42" s="520"/>
      <c r="P42" s="521" t="str">
        <f>IF(AND('Mapa de Riesgos'!$H$48="Muy Baja",'Mapa de Riesgos'!$L$48="Menor"),CONCATENATE("R",'Mapa de Riesgos'!$A$48),"")</f>
        <v/>
      </c>
      <c r="Q42" s="519"/>
      <c r="R42" s="519" t="str">
        <f>IF(AND('Mapa de Riesgos'!$H$54="Muy Baja",'Mapa de Riesgos'!$L$54="Menor"),CONCATENATE("R",'Mapa de Riesgos'!$A$54),"")</f>
        <v/>
      </c>
      <c r="S42" s="519"/>
      <c r="T42" s="519" t="str">
        <f>IF(AND('Mapa de Riesgos'!$H$60="Muy Baja",'Mapa de Riesgos'!$L$60="Menor"),CONCATENATE("R",'Mapa de Riesgos'!$A$60),"")</f>
        <v/>
      </c>
      <c r="U42" s="520"/>
      <c r="V42" s="510" t="str">
        <f>IF(AND('Mapa de Riesgos'!$H$48="Muy Baja",'Mapa de Riesgos'!$L$48="Moderado"),CONCATENATE("R",'Mapa de Riesgos'!$A$48),"")</f>
        <v/>
      </c>
      <c r="W42" s="511"/>
      <c r="X42" s="511" t="str">
        <f>IF(AND('Mapa de Riesgos'!$H$54="Muy Baja",'Mapa de Riesgos'!$L$54="Moderado"),CONCATENATE("R",'Mapa de Riesgos'!$A$54),"")</f>
        <v/>
      </c>
      <c r="Y42" s="511"/>
      <c r="Z42" s="511" t="str">
        <f>IF(AND('Mapa de Riesgos'!$H$60="Muy Baja",'Mapa de Riesgos'!$L$60="Moderado"),CONCATENATE("R",'Mapa de Riesgos'!$A$60),"")</f>
        <v/>
      </c>
      <c r="AA42" s="512"/>
      <c r="AB42" s="494" t="str">
        <f>IF(AND('Mapa de Riesgos'!$H$48="Muy Baja",'Mapa de Riesgos'!$L$48="Mayor"),CONCATENATE("R",'Mapa de Riesgos'!$A$48),"")</f>
        <v/>
      </c>
      <c r="AC42" s="490"/>
      <c r="AD42" s="490" t="str">
        <f>IF(AND('Mapa de Riesgos'!$H$54="Muy Baja",'Mapa de Riesgos'!$L$54="Mayor"),CONCATENATE("R",'Mapa de Riesgos'!$A$54),"")</f>
        <v/>
      </c>
      <c r="AE42" s="490"/>
      <c r="AF42" s="490" t="str">
        <f>IF(AND('Mapa de Riesgos'!$H$60="Muy Baja",'Mapa de Riesgos'!$L$60="Mayor"),CONCATENATE("R",'Mapa de Riesgos'!$A$60),"")</f>
        <v/>
      </c>
      <c r="AG42" s="491"/>
      <c r="AH42" s="501" t="str">
        <f>IF(AND('Mapa de Riesgos'!$H$48="Muy Baja",'Mapa de Riesgos'!$L$48="Catastrófico"),CONCATENATE("R",'Mapa de Riesgos'!$A$48),"")</f>
        <v/>
      </c>
      <c r="AI42" s="502"/>
      <c r="AJ42" s="502" t="str">
        <f>IF(AND('Mapa de Riesgos'!$H$54="Muy Baja",'Mapa de Riesgos'!$L$54="Catastrófico"),CONCATENATE("R",'Mapa de Riesgos'!$A$54),"")</f>
        <v/>
      </c>
      <c r="AK42" s="502"/>
      <c r="AL42" s="502" t="str">
        <f>IF(AND('Mapa de Riesgos'!$H$60="Muy Baja",'Mapa de Riesgos'!$L$60="Catastrófico"),CONCATENATE("R",'Mapa de Riesgos'!$A$60),"")</f>
        <v/>
      </c>
      <c r="AM42" s="503"/>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row>
    <row r="43" spans="1:80">
      <c r="A43" s="81"/>
      <c r="B43" s="443"/>
      <c r="C43" s="443"/>
      <c r="D43" s="444"/>
      <c r="E43" s="484"/>
      <c r="F43" s="485"/>
      <c r="G43" s="485"/>
      <c r="H43" s="485"/>
      <c r="I43" s="486"/>
      <c r="J43" s="521"/>
      <c r="K43" s="519"/>
      <c r="L43" s="519"/>
      <c r="M43" s="519"/>
      <c r="N43" s="519"/>
      <c r="O43" s="520"/>
      <c r="P43" s="521"/>
      <c r="Q43" s="519"/>
      <c r="R43" s="519"/>
      <c r="S43" s="519"/>
      <c r="T43" s="519"/>
      <c r="U43" s="520"/>
      <c r="V43" s="510"/>
      <c r="W43" s="511"/>
      <c r="X43" s="511"/>
      <c r="Y43" s="511"/>
      <c r="Z43" s="511"/>
      <c r="AA43" s="512"/>
      <c r="AB43" s="494"/>
      <c r="AC43" s="490"/>
      <c r="AD43" s="490"/>
      <c r="AE43" s="490"/>
      <c r="AF43" s="490"/>
      <c r="AG43" s="491"/>
      <c r="AH43" s="501"/>
      <c r="AI43" s="502"/>
      <c r="AJ43" s="502"/>
      <c r="AK43" s="502"/>
      <c r="AL43" s="502"/>
      <c r="AM43" s="503"/>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row>
    <row r="44" spans="1:80">
      <c r="A44" s="81"/>
      <c r="B44" s="443"/>
      <c r="C44" s="443"/>
      <c r="D44" s="444"/>
      <c r="E44" s="484"/>
      <c r="F44" s="485"/>
      <c r="G44" s="485"/>
      <c r="H44" s="485"/>
      <c r="I44" s="486"/>
      <c r="J44" s="521" t="str">
        <f>IF(AND('Mapa de Riesgos'!$H$66="Muy Baja",'Mapa de Riesgos'!$L$66="Leve"),CONCATENATE("R",'Mapa de Riesgos'!$A$66),"")</f>
        <v/>
      </c>
      <c r="K44" s="519"/>
      <c r="L44" s="519" t="str">
        <f>IF(AND('Mapa de Riesgos'!$H$84="Muy Baja",'Mapa de Riesgos'!$L$84="Leve"),CONCATENATE("R",'Mapa de Riesgos'!$A$84),"")</f>
        <v/>
      </c>
      <c r="M44" s="519"/>
      <c r="N44" s="519" t="str">
        <f>IF(AND('Mapa de Riesgos'!$H$90="Muy Baja",'Mapa de Riesgos'!$L$90="Leve"),CONCATENATE("R",'Mapa de Riesgos'!$A$90),"")</f>
        <v/>
      </c>
      <c r="O44" s="520"/>
      <c r="P44" s="521" t="str">
        <f>IF(AND('Mapa de Riesgos'!$H$66="Muy Baja",'Mapa de Riesgos'!$L$66="Menor"),CONCATENATE("R",'Mapa de Riesgos'!$A$66),"")</f>
        <v/>
      </c>
      <c r="Q44" s="519"/>
      <c r="R44" s="519" t="str">
        <f>IF(AND('Mapa de Riesgos'!$H$84="Muy Baja",'Mapa de Riesgos'!$L$84="Menor"),CONCATENATE("R",'Mapa de Riesgos'!$A$84),"")</f>
        <v/>
      </c>
      <c r="S44" s="519"/>
      <c r="T44" s="519" t="str">
        <f>IF(AND('Mapa de Riesgos'!$H$90="Muy Baja",'Mapa de Riesgos'!$L$90="Menor"),CONCATENATE("R",'Mapa de Riesgos'!$A$90),"")</f>
        <v/>
      </c>
      <c r="U44" s="520"/>
      <c r="V44" s="510" t="str">
        <f>IF(AND('Mapa de Riesgos'!$H$66="Muy Baja",'Mapa de Riesgos'!$L$66="Moderado"),CONCATENATE("R",'Mapa de Riesgos'!$A$66),"")</f>
        <v/>
      </c>
      <c r="W44" s="511"/>
      <c r="X44" s="511" t="str">
        <f>IF(AND('Mapa de Riesgos'!$H$84="Muy Baja",'Mapa de Riesgos'!$L$84="Moderado"),CONCATENATE("R",'Mapa de Riesgos'!$A$84),"")</f>
        <v/>
      </c>
      <c r="Y44" s="511"/>
      <c r="Z44" s="511" t="str">
        <f>IF(AND('Mapa de Riesgos'!$H$90="Muy Baja",'Mapa de Riesgos'!$L$90="Moderado"),CONCATENATE("R",'Mapa de Riesgos'!$A$90),"")</f>
        <v/>
      </c>
      <c r="AA44" s="512"/>
      <c r="AB44" s="494" t="str">
        <f>IF(AND('Mapa de Riesgos'!$H$66="Muy Baja",'Mapa de Riesgos'!$L$66="Mayor"),CONCATENATE("R",'Mapa de Riesgos'!$A$66),"")</f>
        <v/>
      </c>
      <c r="AC44" s="490"/>
      <c r="AD44" s="490" t="str">
        <f>IF(AND('Mapa de Riesgos'!$H$84="Muy Baja",'Mapa de Riesgos'!$L$84="Mayor"),CONCATENATE("R",'Mapa de Riesgos'!$A$84),"")</f>
        <v/>
      </c>
      <c r="AE44" s="490"/>
      <c r="AF44" s="490" t="str">
        <f>IF(AND('Mapa de Riesgos'!$H$90="Muy Baja",'Mapa de Riesgos'!$L$90="Mayor"),CONCATENATE("R",'Mapa de Riesgos'!$A$90),"")</f>
        <v/>
      </c>
      <c r="AG44" s="491"/>
      <c r="AH44" s="501" t="str">
        <f>IF(AND('Mapa de Riesgos'!$H$66="Muy Baja",'Mapa de Riesgos'!$L$66="Catastrófico"),CONCATENATE("R",'Mapa de Riesgos'!$A$66),"")</f>
        <v/>
      </c>
      <c r="AI44" s="502"/>
      <c r="AJ44" s="502" t="str">
        <f>IF(AND('Mapa de Riesgos'!$H$84="Muy Baja",'Mapa de Riesgos'!$L$84="Catastrófico"),CONCATENATE("R",'Mapa de Riesgos'!$A$84),"")</f>
        <v/>
      </c>
      <c r="AK44" s="502"/>
      <c r="AL44" s="502" t="str">
        <f>IF(AND('Mapa de Riesgos'!$H$90="Muy Baja",'Mapa de Riesgos'!$L$90="Catastrófico"),CONCATENATE("R",'Mapa de Riesgos'!$A$90),"")</f>
        <v/>
      </c>
      <c r="AM44" s="503"/>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row>
    <row r="45" spans="1:80" ht="15.75" thickBot="1">
      <c r="A45" s="81"/>
      <c r="B45" s="443"/>
      <c r="C45" s="443"/>
      <c r="D45" s="444"/>
      <c r="E45" s="487"/>
      <c r="F45" s="488"/>
      <c r="G45" s="488"/>
      <c r="H45" s="488"/>
      <c r="I45" s="489"/>
      <c r="J45" s="522"/>
      <c r="K45" s="523"/>
      <c r="L45" s="523"/>
      <c r="M45" s="523"/>
      <c r="N45" s="523"/>
      <c r="O45" s="524"/>
      <c r="P45" s="522"/>
      <c r="Q45" s="523"/>
      <c r="R45" s="523"/>
      <c r="S45" s="523"/>
      <c r="T45" s="523"/>
      <c r="U45" s="524"/>
      <c r="V45" s="513"/>
      <c r="W45" s="514"/>
      <c r="X45" s="514"/>
      <c r="Y45" s="514"/>
      <c r="Z45" s="514"/>
      <c r="AA45" s="515"/>
      <c r="AB45" s="498"/>
      <c r="AC45" s="499"/>
      <c r="AD45" s="499"/>
      <c r="AE45" s="499"/>
      <c r="AF45" s="499"/>
      <c r="AG45" s="500"/>
      <c r="AH45" s="504"/>
      <c r="AI45" s="505"/>
      <c r="AJ45" s="505"/>
      <c r="AK45" s="505"/>
      <c r="AL45" s="505"/>
      <c r="AM45" s="506"/>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row>
    <row r="46" spans="1:80">
      <c r="A46" s="81"/>
      <c r="B46" s="81"/>
      <c r="C46" s="81"/>
      <c r="D46" s="81"/>
      <c r="E46" s="81"/>
      <c r="F46" s="81"/>
      <c r="G46" s="81"/>
      <c r="H46" s="81"/>
      <c r="I46" s="81"/>
      <c r="J46" s="481" t="s">
        <v>185</v>
      </c>
      <c r="K46" s="482"/>
      <c r="L46" s="482"/>
      <c r="M46" s="482"/>
      <c r="N46" s="482"/>
      <c r="O46" s="483"/>
      <c r="P46" s="481" t="s">
        <v>186</v>
      </c>
      <c r="Q46" s="482"/>
      <c r="R46" s="482"/>
      <c r="S46" s="482"/>
      <c r="T46" s="482"/>
      <c r="U46" s="483"/>
      <c r="V46" s="481" t="s">
        <v>187</v>
      </c>
      <c r="W46" s="482"/>
      <c r="X46" s="482"/>
      <c r="Y46" s="482"/>
      <c r="Z46" s="482"/>
      <c r="AA46" s="483"/>
      <c r="AB46" s="481" t="s">
        <v>188</v>
      </c>
      <c r="AC46" s="497"/>
      <c r="AD46" s="482"/>
      <c r="AE46" s="482"/>
      <c r="AF46" s="482"/>
      <c r="AG46" s="483"/>
      <c r="AH46" s="481" t="s">
        <v>189</v>
      </c>
      <c r="AI46" s="482"/>
      <c r="AJ46" s="482"/>
      <c r="AK46" s="482"/>
      <c r="AL46" s="482"/>
      <c r="AM46" s="483"/>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c r="A47" s="81"/>
      <c r="B47" s="81"/>
      <c r="C47" s="81"/>
      <c r="D47" s="81"/>
      <c r="E47" s="81"/>
      <c r="F47" s="81"/>
      <c r="G47" s="81"/>
      <c r="H47" s="81"/>
      <c r="I47" s="81"/>
      <c r="J47" s="484"/>
      <c r="K47" s="485"/>
      <c r="L47" s="485"/>
      <c r="M47" s="485"/>
      <c r="N47" s="485"/>
      <c r="O47" s="486"/>
      <c r="P47" s="484"/>
      <c r="Q47" s="485"/>
      <c r="R47" s="485"/>
      <c r="S47" s="485"/>
      <c r="T47" s="485"/>
      <c r="U47" s="486"/>
      <c r="V47" s="484"/>
      <c r="W47" s="485"/>
      <c r="X47" s="485"/>
      <c r="Y47" s="485"/>
      <c r="Z47" s="485"/>
      <c r="AA47" s="486"/>
      <c r="AB47" s="484"/>
      <c r="AC47" s="485"/>
      <c r="AD47" s="485"/>
      <c r="AE47" s="485"/>
      <c r="AF47" s="485"/>
      <c r="AG47" s="486"/>
      <c r="AH47" s="484"/>
      <c r="AI47" s="485"/>
      <c r="AJ47" s="485"/>
      <c r="AK47" s="485"/>
      <c r="AL47" s="485"/>
      <c r="AM47" s="486"/>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c r="A48" s="81"/>
      <c r="B48" s="81"/>
      <c r="C48" s="81"/>
      <c r="D48" s="81"/>
      <c r="E48" s="81"/>
      <c r="F48" s="81"/>
      <c r="G48" s="81"/>
      <c r="H48" s="81"/>
      <c r="I48" s="81"/>
      <c r="J48" s="484"/>
      <c r="K48" s="485"/>
      <c r="L48" s="485"/>
      <c r="M48" s="485"/>
      <c r="N48" s="485"/>
      <c r="O48" s="486"/>
      <c r="P48" s="484"/>
      <c r="Q48" s="485"/>
      <c r="R48" s="485"/>
      <c r="S48" s="485"/>
      <c r="T48" s="485"/>
      <c r="U48" s="486"/>
      <c r="V48" s="484"/>
      <c r="W48" s="485"/>
      <c r="X48" s="485"/>
      <c r="Y48" s="485"/>
      <c r="Z48" s="485"/>
      <c r="AA48" s="486"/>
      <c r="AB48" s="484"/>
      <c r="AC48" s="485"/>
      <c r="AD48" s="485"/>
      <c r="AE48" s="485"/>
      <c r="AF48" s="485"/>
      <c r="AG48" s="486"/>
      <c r="AH48" s="484"/>
      <c r="AI48" s="485"/>
      <c r="AJ48" s="485"/>
      <c r="AK48" s="485"/>
      <c r="AL48" s="485"/>
      <c r="AM48" s="486"/>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c r="A49" s="81"/>
      <c r="B49" s="81"/>
      <c r="C49" s="81"/>
      <c r="D49" s="81"/>
      <c r="E49" s="81"/>
      <c r="F49" s="81"/>
      <c r="G49" s="81"/>
      <c r="H49" s="81"/>
      <c r="I49" s="81"/>
      <c r="J49" s="484"/>
      <c r="K49" s="485"/>
      <c r="L49" s="485"/>
      <c r="M49" s="485"/>
      <c r="N49" s="485"/>
      <c r="O49" s="486"/>
      <c r="P49" s="484"/>
      <c r="Q49" s="485"/>
      <c r="R49" s="485"/>
      <c r="S49" s="485"/>
      <c r="T49" s="485"/>
      <c r="U49" s="486"/>
      <c r="V49" s="484"/>
      <c r="W49" s="485"/>
      <c r="X49" s="485"/>
      <c r="Y49" s="485"/>
      <c r="Z49" s="485"/>
      <c r="AA49" s="486"/>
      <c r="AB49" s="484"/>
      <c r="AC49" s="485"/>
      <c r="AD49" s="485"/>
      <c r="AE49" s="485"/>
      <c r="AF49" s="485"/>
      <c r="AG49" s="486"/>
      <c r="AH49" s="484"/>
      <c r="AI49" s="485"/>
      <c r="AJ49" s="485"/>
      <c r="AK49" s="485"/>
      <c r="AL49" s="485"/>
      <c r="AM49" s="486"/>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c r="A50" s="81"/>
      <c r="B50" s="81"/>
      <c r="C50" s="81"/>
      <c r="D50" s="81"/>
      <c r="E50" s="81"/>
      <c r="F50" s="81"/>
      <c r="G50" s="81"/>
      <c r="H50" s="81"/>
      <c r="I50" s="81"/>
      <c r="J50" s="484"/>
      <c r="K50" s="485"/>
      <c r="L50" s="485"/>
      <c r="M50" s="485"/>
      <c r="N50" s="485"/>
      <c r="O50" s="486"/>
      <c r="P50" s="484"/>
      <c r="Q50" s="485"/>
      <c r="R50" s="485"/>
      <c r="S50" s="485"/>
      <c r="T50" s="485"/>
      <c r="U50" s="486"/>
      <c r="V50" s="484"/>
      <c r="W50" s="485"/>
      <c r="X50" s="485"/>
      <c r="Y50" s="485"/>
      <c r="Z50" s="485"/>
      <c r="AA50" s="486"/>
      <c r="AB50" s="484"/>
      <c r="AC50" s="485"/>
      <c r="AD50" s="485"/>
      <c r="AE50" s="485"/>
      <c r="AF50" s="485"/>
      <c r="AG50" s="486"/>
      <c r="AH50" s="484"/>
      <c r="AI50" s="485"/>
      <c r="AJ50" s="485"/>
      <c r="AK50" s="485"/>
      <c r="AL50" s="485"/>
      <c r="AM50" s="486"/>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75" thickBot="1">
      <c r="A51" s="81"/>
      <c r="B51" s="81"/>
      <c r="C51" s="81"/>
      <c r="D51" s="81"/>
      <c r="E51" s="81"/>
      <c r="F51" s="81"/>
      <c r="G51" s="81"/>
      <c r="H51" s="81"/>
      <c r="I51" s="81"/>
      <c r="J51" s="487"/>
      <c r="K51" s="488"/>
      <c r="L51" s="488"/>
      <c r="M51" s="488"/>
      <c r="N51" s="488"/>
      <c r="O51" s="489"/>
      <c r="P51" s="487"/>
      <c r="Q51" s="488"/>
      <c r="R51" s="488"/>
      <c r="S51" s="488"/>
      <c r="T51" s="488"/>
      <c r="U51" s="489"/>
      <c r="V51" s="487"/>
      <c r="W51" s="488"/>
      <c r="X51" s="488"/>
      <c r="Y51" s="488"/>
      <c r="Z51" s="488"/>
      <c r="AA51" s="489"/>
      <c r="AB51" s="487"/>
      <c r="AC51" s="488"/>
      <c r="AD51" s="488"/>
      <c r="AE51" s="488"/>
      <c r="AF51" s="488"/>
      <c r="AG51" s="489"/>
      <c r="AH51" s="487"/>
      <c r="AI51" s="488"/>
      <c r="AJ51" s="488"/>
      <c r="AK51" s="488"/>
      <c r="AL51" s="488"/>
      <c r="AM51" s="489"/>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c r="A53" s="81"/>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c r="A54" s="8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row>
    <row r="63" spans="1:80">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row>
    <row r="64" spans="1:80">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row>
    <row r="65" spans="1:80">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row>
    <row r="66" spans="1:80">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row>
    <row r="67" spans="1:80">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row>
    <row r="68" spans="1:80">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row>
    <row r="69" spans="1:80">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row>
    <row r="70" spans="1:80">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row>
    <row r="71" spans="1:80">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row>
    <row r="72" spans="1:80">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row>
    <row r="73" spans="1:80">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row>
    <row r="74" spans="1:80">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row>
    <row r="75" spans="1:80">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row>
    <row r="76" spans="1:80">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row>
    <row r="77" spans="1:80">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row>
    <row r="78" spans="1:80">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row>
    <row r="79" spans="1:80">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row>
    <row r="80" spans="1:80">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row>
    <row r="81" spans="1:63">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row>
    <row r="82" spans="1:63">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row>
    <row r="83" spans="1:63">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row>
    <row r="84" spans="1:63">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row>
    <row r="85" spans="1:63">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row>
    <row r="86" spans="1:63">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row>
    <row r="87" spans="1:63">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row>
    <row r="88" spans="1:63">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row>
    <row r="89" spans="1:63">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row>
    <row r="90" spans="1:63">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row>
    <row r="91" spans="1:63">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row>
    <row r="92" spans="1:63">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row>
    <row r="93" spans="1:63">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row>
    <row r="94" spans="1:63">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row>
    <row r="95" spans="1:63">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row>
    <row r="96" spans="1:63">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row>
    <row r="97" spans="1:63">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row>
    <row r="98" spans="1:63">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row>
    <row r="99" spans="1:63">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row>
    <row r="100" spans="1:63">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row>
    <row r="101" spans="1:63">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row>
    <row r="102" spans="1:63">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row>
    <row r="103" spans="1:63">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row>
    <row r="104" spans="1:63">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row>
    <row r="105" spans="1:63">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row>
    <row r="106" spans="1:63">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row>
    <row r="107" spans="1:63">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row>
    <row r="108" spans="1:63">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row>
    <row r="109" spans="1:63">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row>
    <row r="110" spans="1:63">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row>
    <row r="111" spans="1:63">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row>
    <row r="112" spans="1:63">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row>
    <row r="113" spans="1:63">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row>
    <row r="114" spans="1:63">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row>
    <row r="115" spans="1:63">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row>
    <row r="116" spans="1:63">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row>
    <row r="117" spans="1:63">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row>
    <row r="118" spans="1:63">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row>
    <row r="119" spans="1:63">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row>
    <row r="120" spans="1:63">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row>
    <row r="121" spans="1:63">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row>
    <row r="122" spans="1:63">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row>
    <row r="123" spans="1:63">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row>
    <row r="124" spans="1:63">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row>
    <row r="125" spans="1:63">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row>
    <row r="126" spans="1:63">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row>
    <row r="127" spans="1:63">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row>
    <row r="128" spans="1:63">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row>
    <row r="129" spans="2:63">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row>
    <row r="130" spans="2:63">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row>
    <row r="131" spans="2:63">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row>
    <row r="132" spans="2:63">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row>
    <row r="133" spans="2:63">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row>
    <row r="134" spans="2:63">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row>
    <row r="135" spans="2:63">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row>
    <row r="136" spans="2:63">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row>
    <row r="137" spans="2:63">
      <c r="B137" s="81"/>
      <c r="C137" s="81"/>
      <c r="D137" s="81"/>
      <c r="E137" s="81"/>
      <c r="F137" s="81"/>
      <c r="G137" s="81"/>
      <c r="H137" s="81"/>
      <c r="I137" s="81"/>
    </row>
    <row r="138" spans="2:63">
      <c r="B138" s="81"/>
      <c r="C138" s="81"/>
      <c r="D138" s="81"/>
      <c r="E138" s="81"/>
      <c r="F138" s="81"/>
      <c r="G138" s="81"/>
      <c r="H138" s="81"/>
      <c r="I138" s="81"/>
    </row>
    <row r="139" spans="2:63">
      <c r="B139" s="81"/>
      <c r="C139" s="81"/>
      <c r="D139" s="81"/>
      <c r="E139" s="81"/>
      <c r="F139" s="81"/>
      <c r="G139" s="81"/>
      <c r="H139" s="81"/>
      <c r="I139" s="81"/>
    </row>
    <row r="140" spans="2:63">
      <c r="B140" s="81"/>
      <c r="C140" s="81"/>
      <c r="D140" s="81"/>
      <c r="E140" s="81"/>
      <c r="F140" s="81"/>
      <c r="G140" s="81"/>
      <c r="H140" s="81"/>
      <c r="I140" s="81"/>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22"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row>
    <row r="2" spans="1:91" ht="18" customHeight="1">
      <c r="A2" s="81"/>
      <c r="B2" s="554" t="s">
        <v>190</v>
      </c>
      <c r="C2" s="555"/>
      <c r="D2" s="555"/>
      <c r="E2" s="555"/>
      <c r="F2" s="555"/>
      <c r="G2" s="555"/>
      <c r="H2" s="555"/>
      <c r="I2" s="555"/>
      <c r="J2" s="496" t="s">
        <v>23</v>
      </c>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row>
    <row r="3" spans="1:91" ht="18.75" customHeight="1">
      <c r="A3" s="81"/>
      <c r="B3" s="555"/>
      <c r="C3" s="555"/>
      <c r="D3" s="555"/>
      <c r="E3" s="555"/>
      <c r="F3" s="555"/>
      <c r="G3" s="555"/>
      <c r="H3" s="555"/>
      <c r="I3" s="555"/>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row>
    <row r="4" spans="1:91" ht="15" customHeight="1">
      <c r="A4" s="81"/>
      <c r="B4" s="555"/>
      <c r="C4" s="555"/>
      <c r="D4" s="555"/>
      <c r="E4" s="555"/>
      <c r="F4" s="555"/>
      <c r="G4" s="555"/>
      <c r="H4" s="555"/>
      <c r="I4" s="555"/>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6"/>
      <c r="AI4" s="496"/>
      <c r="AJ4" s="496"/>
      <c r="AK4" s="496"/>
      <c r="AL4" s="496"/>
      <c r="AM4" s="496"/>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row>
    <row r="5" spans="1:91" ht="15.75" thickBo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row>
    <row r="6" spans="1:91" ht="15" customHeight="1">
      <c r="A6" s="81"/>
      <c r="B6" s="443" t="s">
        <v>175</v>
      </c>
      <c r="C6" s="443"/>
      <c r="D6" s="444"/>
      <c r="E6" s="538" t="s">
        <v>176</v>
      </c>
      <c r="F6" s="539"/>
      <c r="G6" s="539"/>
      <c r="H6" s="539"/>
      <c r="I6" s="556"/>
      <c r="J6" s="44" t="str">
        <f>IF(AND('Mapa de Riesgos'!$Y$12="Muy Alta",'Mapa de Riesgos'!$AA$12="Leve"),CONCATENATE("R1C",'Mapa de Riesgos'!$O$12),"")</f>
        <v/>
      </c>
      <c r="K6" s="45" t="str">
        <f>IF(AND('Mapa de Riesgos'!$Y$13="Muy Alta",'Mapa de Riesgos'!$AA$13="Leve"),CONCATENATE("R1C",'Mapa de Riesgos'!$O$13),"")</f>
        <v/>
      </c>
      <c r="L6" s="45" t="str">
        <f>IF(AND('Mapa de Riesgos'!$Y$14="Muy Alta",'Mapa de Riesgos'!$AA$14="Leve"),CONCATENATE("R1C",'Mapa de Riesgos'!$O$14),"")</f>
        <v/>
      </c>
      <c r="M6" s="45" t="str">
        <f>IF(AND('Mapa de Riesgos'!$Y$15="Muy Alta",'Mapa de Riesgos'!$AA$15="Leve"),CONCATENATE("R1C",'Mapa de Riesgos'!$O$15),"")</f>
        <v/>
      </c>
      <c r="N6" s="45" t="str">
        <f>IF(AND('Mapa de Riesgos'!$Y$16="Muy Alta",'Mapa de Riesgos'!$AA$16="Leve"),CONCATENATE("R1C",'Mapa de Riesgos'!$O$16),"")</f>
        <v/>
      </c>
      <c r="O6" s="46" t="str">
        <f>IF(AND('Mapa de Riesgos'!$Y$17="Muy Alta",'Mapa de Riesgos'!$AA$17="Leve"),CONCATENATE("R1C",'Mapa de Riesgos'!$O$17),"")</f>
        <v/>
      </c>
      <c r="P6" s="44" t="str">
        <f>IF(AND('Mapa de Riesgos'!$Y$12="Muy Alta",'Mapa de Riesgos'!$AA$12="Menor"),CONCATENATE("R1C",'Mapa de Riesgos'!$O$12),"")</f>
        <v/>
      </c>
      <c r="Q6" s="45" t="str">
        <f>IF(AND('Mapa de Riesgos'!$Y$13="Muy Alta",'Mapa de Riesgos'!$AA$13="Menor"),CONCATENATE("R1C",'Mapa de Riesgos'!$O$13),"")</f>
        <v/>
      </c>
      <c r="R6" s="45" t="str">
        <f>IF(AND('Mapa de Riesgos'!$Y$14="Muy Alta",'Mapa de Riesgos'!$AA$14="Menor"),CONCATENATE("R1C",'Mapa de Riesgos'!$O$14),"")</f>
        <v/>
      </c>
      <c r="S6" s="45" t="str">
        <f>IF(AND('Mapa de Riesgos'!$Y$15="Muy Alta",'Mapa de Riesgos'!$AA$15="Menor"),CONCATENATE("R1C",'Mapa de Riesgos'!$O$15),"")</f>
        <v/>
      </c>
      <c r="T6" s="45" t="str">
        <f>IF(AND('Mapa de Riesgos'!$Y$16="Muy Alta",'Mapa de Riesgos'!$AA$16="Menor"),CONCATENATE("R1C",'Mapa de Riesgos'!$O$16),"")</f>
        <v/>
      </c>
      <c r="U6" s="46" t="str">
        <f>IF(AND('Mapa de Riesgos'!$Y$17="Muy Alta",'Mapa de Riesgos'!$AA$17="Menor"),CONCATENATE("R1C",'Mapa de Riesgos'!$O$17),"")</f>
        <v/>
      </c>
      <c r="V6" s="44" t="str">
        <f>IF(AND('Mapa de Riesgos'!$Y$12="Muy Alta",'Mapa de Riesgos'!$AA$12="Moderado"),CONCATENATE("R1C",'Mapa de Riesgos'!$O$12),"")</f>
        <v/>
      </c>
      <c r="W6" s="45" t="str">
        <f>IF(AND('Mapa de Riesgos'!$Y$13="Muy Alta",'Mapa de Riesgos'!$AA$13="Moderado"),CONCATENATE("R1C",'Mapa de Riesgos'!$O$13),"")</f>
        <v/>
      </c>
      <c r="X6" s="45" t="str">
        <f>IF(AND('Mapa de Riesgos'!$Y$14="Muy Alta",'Mapa de Riesgos'!$AA$14="Moderado"),CONCATENATE("R1C",'Mapa de Riesgos'!$O$14),"")</f>
        <v/>
      </c>
      <c r="Y6" s="45" t="str">
        <f>IF(AND('Mapa de Riesgos'!$Y$15="Muy Alta",'Mapa de Riesgos'!$AA$15="Moderado"),CONCATENATE("R1C",'Mapa de Riesgos'!$O$15),"")</f>
        <v/>
      </c>
      <c r="Z6" s="45" t="str">
        <f>IF(AND('Mapa de Riesgos'!$Y$16="Muy Alta",'Mapa de Riesgos'!$AA$16="Moderado"),CONCATENATE("R1C",'Mapa de Riesgos'!$O$16),"")</f>
        <v/>
      </c>
      <c r="AA6" s="46" t="str">
        <f>IF(AND('Mapa de Riesgos'!$Y$17="Muy Alta",'Mapa de Riesgos'!$AA$17="Moderado"),CONCATENATE("R1C",'Mapa de Riesgos'!$O$17),"")</f>
        <v/>
      </c>
      <c r="AB6" s="44" t="str">
        <f>IF(AND('Mapa de Riesgos'!$Y$12="Muy Alta",'Mapa de Riesgos'!$AA$12="Mayor"),CONCATENATE("R1C",'Mapa de Riesgos'!$O$12),"")</f>
        <v/>
      </c>
      <c r="AC6" s="45" t="str">
        <f>IF(AND('Mapa de Riesgos'!$Y$13="Muy Alta",'Mapa de Riesgos'!$AA$13="Mayor"),CONCATENATE("R1C",'Mapa de Riesgos'!$O$13),"")</f>
        <v/>
      </c>
      <c r="AD6" s="45" t="str">
        <f>IF(AND('Mapa de Riesgos'!$Y$14="Muy Alta",'Mapa de Riesgos'!$AA$14="Mayor"),CONCATENATE("R1C",'Mapa de Riesgos'!$O$14),"")</f>
        <v/>
      </c>
      <c r="AE6" s="45" t="str">
        <f>IF(AND('Mapa de Riesgos'!$Y$15="Muy Alta",'Mapa de Riesgos'!$AA$15="Mayor"),CONCATENATE("R1C",'Mapa de Riesgos'!$O$15),"")</f>
        <v/>
      </c>
      <c r="AF6" s="45" t="str">
        <f>IF(AND('Mapa de Riesgos'!$Y$16="Muy Alta",'Mapa de Riesgos'!$AA$16="Mayor"),CONCATENATE("R1C",'Mapa de Riesgos'!$O$16),"")</f>
        <v/>
      </c>
      <c r="AG6" s="46" t="str">
        <f>IF(AND('Mapa de Riesgos'!$Y$17="Muy Alta",'Mapa de Riesgos'!$AA$17="Mayor"),CONCATENATE("R1C",'Mapa de Riesgos'!$O$17),"")</f>
        <v/>
      </c>
      <c r="AH6" s="47" t="str">
        <f>IF(AND('Mapa de Riesgos'!$Y$12="Muy Alta",'Mapa de Riesgos'!$AA$12="Catastrófico"),CONCATENATE("R1C",'Mapa de Riesgos'!$O$12),"")</f>
        <v/>
      </c>
      <c r="AI6" s="48" t="str">
        <f>IF(AND('Mapa de Riesgos'!$Y$13="Muy Alta",'Mapa de Riesgos'!$AA$13="Catastrófico"),CONCATENATE("R1C",'Mapa de Riesgos'!$O$13),"")</f>
        <v/>
      </c>
      <c r="AJ6" s="48" t="str">
        <f>IF(AND('Mapa de Riesgos'!$Y$14="Muy Alta",'Mapa de Riesgos'!$AA$14="Catastrófico"),CONCATENATE("R1C",'Mapa de Riesgos'!$O$14),"")</f>
        <v/>
      </c>
      <c r="AK6" s="48" t="str">
        <f>IF(AND('Mapa de Riesgos'!$Y$15="Muy Alta",'Mapa de Riesgos'!$AA$15="Catastrófico"),CONCATENATE("R1C",'Mapa de Riesgos'!$O$15),"")</f>
        <v/>
      </c>
      <c r="AL6" s="48" t="str">
        <f>IF(AND('Mapa de Riesgos'!$Y$16="Muy Alta",'Mapa de Riesgos'!$AA$16="Catastrófico"),CONCATENATE("R1C",'Mapa de Riesgos'!$O$16),"")</f>
        <v/>
      </c>
      <c r="AM6" s="49" t="str">
        <f>IF(AND('Mapa de Riesgos'!$Y$17="Muy Alta",'Mapa de Riesgos'!$AA$17="Catastrófico"),CONCATENATE("R1C",'Mapa de Riesgos'!$O$17),"")</f>
        <v/>
      </c>
      <c r="AN6" s="81"/>
      <c r="AO6" s="545" t="s">
        <v>177</v>
      </c>
      <c r="AP6" s="546"/>
      <c r="AQ6" s="546"/>
      <c r="AR6" s="546"/>
      <c r="AS6" s="546"/>
      <c r="AT6" s="547"/>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row>
    <row r="7" spans="1:91" ht="15" customHeight="1">
      <c r="A7" s="81"/>
      <c r="B7" s="443"/>
      <c r="C7" s="443"/>
      <c r="D7" s="444"/>
      <c r="E7" s="542"/>
      <c r="F7" s="541"/>
      <c r="G7" s="541"/>
      <c r="H7" s="541"/>
      <c r="I7" s="557"/>
      <c r="J7" s="50" t="str">
        <f>IF(AND('Mapa de Riesgos'!$Y$18="Muy Alta",'Mapa de Riesgos'!$AA$18="Leve"),CONCATENATE("R2C",'Mapa de Riesgos'!$O$18),"")</f>
        <v/>
      </c>
      <c r="K7" s="51" t="str">
        <f>IF(AND('Mapa de Riesgos'!$Y$19="Muy Alta",'Mapa de Riesgos'!$AA$19="Leve"),CONCATENATE("R2C",'Mapa de Riesgos'!$O$19),"")</f>
        <v/>
      </c>
      <c r="L7" s="51" t="str">
        <f>IF(AND('Mapa de Riesgos'!$Y$20="Muy Alta",'Mapa de Riesgos'!$AA$20="Leve"),CONCATENATE("R2C",'Mapa de Riesgos'!$O$20),"")</f>
        <v/>
      </c>
      <c r="M7" s="51" t="str">
        <f>IF(AND('Mapa de Riesgos'!$Y$21="Muy Alta",'Mapa de Riesgos'!$AA$21="Leve"),CONCATENATE("R2C",'Mapa de Riesgos'!$O$21),"")</f>
        <v/>
      </c>
      <c r="N7" s="51" t="str">
        <f>IF(AND('Mapa de Riesgos'!$Y$22="Muy Alta",'Mapa de Riesgos'!$AA$22="Leve"),CONCATENATE("R2C",'Mapa de Riesgos'!$O$22),"")</f>
        <v/>
      </c>
      <c r="O7" s="52" t="str">
        <f>IF(AND('Mapa de Riesgos'!$Y$23="Muy Alta",'Mapa de Riesgos'!$AA$23="Leve"),CONCATENATE("R2C",'Mapa de Riesgos'!$O$23),"")</f>
        <v/>
      </c>
      <c r="P7" s="50" t="str">
        <f>IF(AND('Mapa de Riesgos'!$Y$18="Muy Alta",'Mapa de Riesgos'!$AA$18="Menor"),CONCATENATE("R2C",'Mapa de Riesgos'!$O$18),"")</f>
        <v/>
      </c>
      <c r="Q7" s="51" t="str">
        <f>IF(AND('Mapa de Riesgos'!$Y$19="Muy Alta",'Mapa de Riesgos'!$AA$19="Menor"),CONCATENATE("R2C",'Mapa de Riesgos'!$O$19),"")</f>
        <v/>
      </c>
      <c r="R7" s="51" t="str">
        <f>IF(AND('Mapa de Riesgos'!$Y$20="Muy Alta",'Mapa de Riesgos'!$AA$20="Menor"),CONCATENATE("R2C",'Mapa de Riesgos'!$O$20),"")</f>
        <v/>
      </c>
      <c r="S7" s="51" t="str">
        <f>IF(AND('Mapa de Riesgos'!$Y$21="Muy Alta",'Mapa de Riesgos'!$AA$21="Menor"),CONCATENATE("R2C",'Mapa de Riesgos'!$O$21),"")</f>
        <v/>
      </c>
      <c r="T7" s="51" t="str">
        <f>IF(AND('Mapa de Riesgos'!$Y$22="Muy Alta",'Mapa de Riesgos'!$AA$22="Menor"),CONCATENATE("R2C",'Mapa de Riesgos'!$O$22),"")</f>
        <v/>
      </c>
      <c r="U7" s="52" t="str">
        <f>IF(AND('Mapa de Riesgos'!$Y$23="Muy Alta",'Mapa de Riesgos'!$AA$23="Menor"),CONCATENATE("R2C",'Mapa de Riesgos'!$O$23),"")</f>
        <v/>
      </c>
      <c r="V7" s="50" t="str">
        <f>IF(AND('Mapa de Riesgos'!$Y$18="Muy Alta",'Mapa de Riesgos'!$AA$18="Moderado"),CONCATENATE("R2C",'Mapa de Riesgos'!$O$18),"")</f>
        <v/>
      </c>
      <c r="W7" s="51" t="str">
        <f>IF(AND('Mapa de Riesgos'!$Y$19="Muy Alta",'Mapa de Riesgos'!$AA$19="Moderado"),CONCATENATE("R2C",'Mapa de Riesgos'!$O$19),"")</f>
        <v/>
      </c>
      <c r="X7" s="51" t="str">
        <f>IF(AND('Mapa de Riesgos'!$Y$20="Muy Alta",'Mapa de Riesgos'!$AA$20="Moderado"),CONCATENATE("R2C",'Mapa de Riesgos'!$O$20),"")</f>
        <v/>
      </c>
      <c r="Y7" s="51" t="str">
        <f>IF(AND('Mapa de Riesgos'!$Y$21="Muy Alta",'Mapa de Riesgos'!$AA$21="Moderado"),CONCATENATE("R2C",'Mapa de Riesgos'!$O$21),"")</f>
        <v/>
      </c>
      <c r="Z7" s="51" t="str">
        <f>IF(AND('Mapa de Riesgos'!$Y$22="Muy Alta",'Mapa de Riesgos'!$AA$22="Moderado"),CONCATENATE("R2C",'Mapa de Riesgos'!$O$22),"")</f>
        <v/>
      </c>
      <c r="AA7" s="52" t="str">
        <f>IF(AND('Mapa de Riesgos'!$Y$23="Muy Alta",'Mapa de Riesgos'!$AA$23="Moderado"),CONCATENATE("R2C",'Mapa de Riesgos'!$O$23),"")</f>
        <v/>
      </c>
      <c r="AB7" s="50" t="str">
        <f>IF(AND('Mapa de Riesgos'!$Y$18="Muy Alta",'Mapa de Riesgos'!$AA$18="Mayor"),CONCATENATE("R2C",'Mapa de Riesgos'!$O$18),"")</f>
        <v/>
      </c>
      <c r="AC7" s="51" t="str">
        <f>IF(AND('Mapa de Riesgos'!$Y$19="Muy Alta",'Mapa de Riesgos'!$AA$19="Mayor"),CONCATENATE("R2C",'Mapa de Riesgos'!$O$19),"")</f>
        <v/>
      </c>
      <c r="AD7" s="51" t="str">
        <f>IF(AND('Mapa de Riesgos'!$Y$20="Muy Alta",'Mapa de Riesgos'!$AA$20="Mayor"),CONCATENATE("R2C",'Mapa de Riesgos'!$O$20),"")</f>
        <v/>
      </c>
      <c r="AE7" s="51" t="str">
        <f>IF(AND('Mapa de Riesgos'!$Y$21="Muy Alta",'Mapa de Riesgos'!$AA$21="Mayor"),CONCATENATE("R2C",'Mapa de Riesgos'!$O$21),"")</f>
        <v/>
      </c>
      <c r="AF7" s="51" t="str">
        <f>IF(AND('Mapa de Riesgos'!$Y$22="Muy Alta",'Mapa de Riesgos'!$AA$22="Mayor"),CONCATENATE("R2C",'Mapa de Riesgos'!$O$22),"")</f>
        <v/>
      </c>
      <c r="AG7" s="52" t="str">
        <f>IF(AND('Mapa de Riesgos'!$Y$23="Muy Alta",'Mapa de Riesgos'!$AA$23="Mayor"),CONCATENATE("R2C",'Mapa de Riesgos'!$O$23),"")</f>
        <v/>
      </c>
      <c r="AH7" s="53" t="str">
        <f>IF(AND('Mapa de Riesgos'!$Y$18="Muy Alta",'Mapa de Riesgos'!$AA$18="Catastrófico"),CONCATENATE("R2C",'Mapa de Riesgos'!$O$18),"")</f>
        <v/>
      </c>
      <c r="AI7" s="54" t="str">
        <f>IF(AND('Mapa de Riesgos'!$Y$19="Muy Alta",'Mapa de Riesgos'!$AA$19="Catastrófico"),CONCATENATE("R2C",'Mapa de Riesgos'!$O$19),"")</f>
        <v/>
      </c>
      <c r="AJ7" s="54" t="str">
        <f>IF(AND('Mapa de Riesgos'!$Y$20="Muy Alta",'Mapa de Riesgos'!$AA$20="Catastrófico"),CONCATENATE("R2C",'Mapa de Riesgos'!$O$20),"")</f>
        <v/>
      </c>
      <c r="AK7" s="54" t="str">
        <f>IF(AND('Mapa de Riesgos'!$Y$21="Muy Alta",'Mapa de Riesgos'!$AA$21="Catastrófico"),CONCATENATE("R2C",'Mapa de Riesgos'!$O$21),"")</f>
        <v/>
      </c>
      <c r="AL7" s="54" t="str">
        <f>IF(AND('Mapa de Riesgos'!$Y$22="Muy Alta",'Mapa de Riesgos'!$AA$22="Catastrófico"),CONCATENATE("R2C",'Mapa de Riesgos'!$O$22),"")</f>
        <v/>
      </c>
      <c r="AM7" s="55" t="str">
        <f>IF(AND('Mapa de Riesgos'!$Y$23="Muy Alta",'Mapa de Riesgos'!$AA$23="Catastrófico"),CONCATENATE("R2C",'Mapa de Riesgos'!$O$23),"")</f>
        <v/>
      </c>
      <c r="AN7" s="81"/>
      <c r="AO7" s="548"/>
      <c r="AP7" s="549"/>
      <c r="AQ7" s="549"/>
      <c r="AR7" s="549"/>
      <c r="AS7" s="549"/>
      <c r="AT7" s="550"/>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row>
    <row r="8" spans="1:91" ht="15" customHeight="1">
      <c r="A8" s="81"/>
      <c r="B8" s="443"/>
      <c r="C8" s="443"/>
      <c r="D8" s="444"/>
      <c r="E8" s="542"/>
      <c r="F8" s="541"/>
      <c r="G8" s="541"/>
      <c r="H8" s="541"/>
      <c r="I8" s="557"/>
      <c r="J8" s="50" t="str">
        <f>IF(AND('Mapa de Riesgos'!$Y$24="Muy Alta",'Mapa de Riesgos'!$AA$24="Leve"),CONCATENATE("R3C",'Mapa de Riesgos'!$O$24),"")</f>
        <v/>
      </c>
      <c r="K8" s="51" t="str">
        <f>IF(AND('Mapa de Riesgos'!$Y$25="Muy Alta",'Mapa de Riesgos'!$AA$25="Leve"),CONCATENATE("R3C",'Mapa de Riesgos'!$O$25),"")</f>
        <v/>
      </c>
      <c r="L8" s="51" t="str">
        <f>IF(AND('Mapa de Riesgos'!$Y$26="Muy Alta",'Mapa de Riesgos'!$AA$26="Leve"),CONCATENATE("R3C",'Mapa de Riesgos'!$O$26),"")</f>
        <v/>
      </c>
      <c r="M8" s="51" t="str">
        <f>IF(AND('Mapa de Riesgos'!$Y$27="Muy Alta",'Mapa de Riesgos'!$AA$27="Leve"),CONCATENATE("R3C",'Mapa de Riesgos'!$O$27),"")</f>
        <v/>
      </c>
      <c r="N8" s="51" t="str">
        <f>IF(AND('Mapa de Riesgos'!$Y$28="Muy Alta",'Mapa de Riesgos'!$AA$28="Leve"),CONCATENATE("R3C",'Mapa de Riesgos'!$O$28),"")</f>
        <v/>
      </c>
      <c r="O8" s="52" t="str">
        <f>IF(AND('Mapa de Riesgos'!$Y$29="Muy Alta",'Mapa de Riesgos'!$AA$29="Leve"),CONCATENATE("R3C",'Mapa de Riesgos'!$O$29),"")</f>
        <v/>
      </c>
      <c r="P8" s="50" t="str">
        <f>IF(AND('Mapa de Riesgos'!$Y$24="Muy Alta",'Mapa de Riesgos'!$AA$24="Menor"),CONCATENATE("R3C",'Mapa de Riesgos'!$O$24),"")</f>
        <v/>
      </c>
      <c r="Q8" s="51" t="str">
        <f>IF(AND('Mapa de Riesgos'!$Y$25="Muy Alta",'Mapa de Riesgos'!$AA$25="Menor"),CONCATENATE("R3C",'Mapa de Riesgos'!$O$25),"")</f>
        <v/>
      </c>
      <c r="R8" s="51" t="str">
        <f>IF(AND('Mapa de Riesgos'!$Y$26="Muy Alta",'Mapa de Riesgos'!$AA$26="Menor"),CONCATENATE("R3C",'Mapa de Riesgos'!$O$26),"")</f>
        <v/>
      </c>
      <c r="S8" s="51" t="str">
        <f>IF(AND('Mapa de Riesgos'!$Y$27="Muy Alta",'Mapa de Riesgos'!$AA$27="Menor"),CONCATENATE("R3C",'Mapa de Riesgos'!$O$27),"")</f>
        <v/>
      </c>
      <c r="T8" s="51" t="str">
        <f>IF(AND('Mapa de Riesgos'!$Y$28="Muy Alta",'Mapa de Riesgos'!$AA$28="Menor"),CONCATENATE("R3C",'Mapa de Riesgos'!$O$28),"")</f>
        <v/>
      </c>
      <c r="U8" s="52" t="str">
        <f>IF(AND('Mapa de Riesgos'!$Y$29="Muy Alta",'Mapa de Riesgos'!$AA$29="Menor"),CONCATENATE("R3C",'Mapa de Riesgos'!$O$29),"")</f>
        <v/>
      </c>
      <c r="V8" s="50" t="str">
        <f>IF(AND('Mapa de Riesgos'!$Y$24="Muy Alta",'Mapa de Riesgos'!$AA$24="Moderado"),CONCATENATE("R3C",'Mapa de Riesgos'!$O$24),"")</f>
        <v/>
      </c>
      <c r="W8" s="51" t="str">
        <f>IF(AND('Mapa de Riesgos'!$Y$25="Muy Alta",'Mapa de Riesgos'!$AA$25="Moderado"),CONCATENATE("R3C",'Mapa de Riesgos'!$O$25),"")</f>
        <v/>
      </c>
      <c r="X8" s="51" t="str">
        <f>IF(AND('Mapa de Riesgos'!$Y$26="Muy Alta",'Mapa de Riesgos'!$AA$26="Moderado"),CONCATENATE("R3C",'Mapa de Riesgos'!$O$26),"")</f>
        <v/>
      </c>
      <c r="Y8" s="51" t="str">
        <f>IF(AND('Mapa de Riesgos'!$Y$27="Muy Alta",'Mapa de Riesgos'!$AA$27="Moderado"),CONCATENATE("R3C",'Mapa de Riesgos'!$O$27),"")</f>
        <v/>
      </c>
      <c r="Z8" s="51" t="str">
        <f>IF(AND('Mapa de Riesgos'!$Y$28="Muy Alta",'Mapa de Riesgos'!$AA$28="Moderado"),CONCATENATE("R3C",'Mapa de Riesgos'!$O$28),"")</f>
        <v/>
      </c>
      <c r="AA8" s="52" t="str">
        <f>IF(AND('Mapa de Riesgos'!$Y$29="Muy Alta",'Mapa de Riesgos'!$AA$29="Moderado"),CONCATENATE("R3C",'Mapa de Riesgos'!$O$29),"")</f>
        <v/>
      </c>
      <c r="AB8" s="50" t="str">
        <f>IF(AND('Mapa de Riesgos'!$Y$24="Muy Alta",'Mapa de Riesgos'!$AA$24="Mayor"),CONCATENATE("R3C",'Mapa de Riesgos'!$O$24),"")</f>
        <v/>
      </c>
      <c r="AC8" s="51" t="str">
        <f>IF(AND('Mapa de Riesgos'!$Y$25="Muy Alta",'Mapa de Riesgos'!$AA$25="Mayor"),CONCATENATE("R3C",'Mapa de Riesgos'!$O$25),"")</f>
        <v/>
      </c>
      <c r="AD8" s="51" t="str">
        <f>IF(AND('Mapa de Riesgos'!$Y$26="Muy Alta",'Mapa de Riesgos'!$AA$26="Mayor"),CONCATENATE("R3C",'Mapa de Riesgos'!$O$26),"")</f>
        <v/>
      </c>
      <c r="AE8" s="51" t="str">
        <f>IF(AND('Mapa de Riesgos'!$Y$27="Muy Alta",'Mapa de Riesgos'!$AA$27="Mayor"),CONCATENATE("R3C",'Mapa de Riesgos'!$O$27),"")</f>
        <v/>
      </c>
      <c r="AF8" s="51" t="str">
        <f>IF(AND('Mapa de Riesgos'!$Y$28="Muy Alta",'Mapa de Riesgos'!$AA$28="Mayor"),CONCATENATE("R3C",'Mapa de Riesgos'!$O$28),"")</f>
        <v/>
      </c>
      <c r="AG8" s="52" t="str">
        <f>IF(AND('Mapa de Riesgos'!$Y$29="Muy Alta",'Mapa de Riesgos'!$AA$29="Mayor"),CONCATENATE("R3C",'Mapa de Riesgos'!$O$29),"")</f>
        <v/>
      </c>
      <c r="AH8" s="53" t="str">
        <f>IF(AND('Mapa de Riesgos'!$Y$24="Muy Alta",'Mapa de Riesgos'!$AA$24="Catastrófico"),CONCATENATE("R3C",'Mapa de Riesgos'!$O$24),"")</f>
        <v/>
      </c>
      <c r="AI8" s="54" t="str">
        <f>IF(AND('Mapa de Riesgos'!$Y$25="Muy Alta",'Mapa de Riesgos'!$AA$25="Catastrófico"),CONCATENATE("R3C",'Mapa de Riesgos'!$O$25),"")</f>
        <v/>
      </c>
      <c r="AJ8" s="54" t="str">
        <f>IF(AND('Mapa de Riesgos'!$Y$26="Muy Alta",'Mapa de Riesgos'!$AA$26="Catastrófico"),CONCATENATE("R3C",'Mapa de Riesgos'!$O$26),"")</f>
        <v/>
      </c>
      <c r="AK8" s="54" t="str">
        <f>IF(AND('Mapa de Riesgos'!$Y$27="Muy Alta",'Mapa de Riesgos'!$AA$27="Catastrófico"),CONCATENATE("R3C",'Mapa de Riesgos'!$O$27),"")</f>
        <v/>
      </c>
      <c r="AL8" s="54" t="str">
        <f>IF(AND('Mapa de Riesgos'!$Y$28="Muy Alta",'Mapa de Riesgos'!$AA$28="Catastrófico"),CONCATENATE("R3C",'Mapa de Riesgos'!$O$28),"")</f>
        <v/>
      </c>
      <c r="AM8" s="55" t="str">
        <f>IF(AND('Mapa de Riesgos'!$Y$29="Muy Alta",'Mapa de Riesgos'!$AA$29="Catastrófico"),CONCATENATE("R3C",'Mapa de Riesgos'!$O$29),"")</f>
        <v/>
      </c>
      <c r="AN8" s="81"/>
      <c r="AO8" s="548"/>
      <c r="AP8" s="549"/>
      <c r="AQ8" s="549"/>
      <c r="AR8" s="549"/>
      <c r="AS8" s="549"/>
      <c r="AT8" s="550"/>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row>
    <row r="9" spans="1:91" ht="15" customHeight="1">
      <c r="A9" s="81"/>
      <c r="B9" s="443"/>
      <c r="C9" s="443"/>
      <c r="D9" s="444"/>
      <c r="E9" s="542"/>
      <c r="F9" s="541"/>
      <c r="G9" s="541"/>
      <c r="H9" s="541"/>
      <c r="I9" s="557"/>
      <c r="J9" s="50" t="str">
        <f>IF(AND('Mapa de Riesgos'!$Y$30="Muy Alta",'Mapa de Riesgos'!$AA$30="Leve"),CONCATENATE("R4C",'Mapa de Riesgos'!$O$30),"")</f>
        <v/>
      </c>
      <c r="K9" s="51" t="str">
        <f>IF(AND('Mapa de Riesgos'!$Y$31="Muy Alta",'Mapa de Riesgos'!$AA$31="Leve"),CONCATENATE("R4C",'Mapa de Riesgos'!$O$31),"")</f>
        <v/>
      </c>
      <c r="L9" s="51" t="str">
        <f>IF(AND('Mapa de Riesgos'!$Y$32="Muy Alta",'Mapa de Riesgos'!$AA$32="Leve"),CONCATENATE("R4C",'Mapa de Riesgos'!$O$32),"")</f>
        <v/>
      </c>
      <c r="M9" s="51" t="str">
        <f>IF(AND('Mapa de Riesgos'!$Y$33="Muy Alta",'Mapa de Riesgos'!$AA$33="Leve"),CONCATENATE("R4C",'Mapa de Riesgos'!$O$33),"")</f>
        <v/>
      </c>
      <c r="N9" s="51" t="str">
        <f>IF(AND('Mapa de Riesgos'!$Y$34="Muy Alta",'Mapa de Riesgos'!$AA$34="Leve"),CONCATENATE("R4C",'Mapa de Riesgos'!$O$34),"")</f>
        <v/>
      </c>
      <c r="O9" s="52" t="str">
        <f>IF(AND('Mapa de Riesgos'!$Y$35="Muy Alta",'Mapa de Riesgos'!$AA$35="Leve"),CONCATENATE("R4C",'Mapa de Riesgos'!$O$35),"")</f>
        <v/>
      </c>
      <c r="P9" s="50" t="str">
        <f>IF(AND('Mapa de Riesgos'!$Y$30="Muy Alta",'Mapa de Riesgos'!$AA$30="Menor"),CONCATENATE("R4C",'Mapa de Riesgos'!$O$30),"")</f>
        <v/>
      </c>
      <c r="Q9" s="51" t="str">
        <f>IF(AND('Mapa de Riesgos'!$Y$31="Muy Alta",'Mapa de Riesgos'!$AA$31="Menor"),CONCATENATE("R4C",'Mapa de Riesgos'!$O$31),"")</f>
        <v/>
      </c>
      <c r="R9" s="51" t="str">
        <f>IF(AND('Mapa de Riesgos'!$Y$32="Muy Alta",'Mapa de Riesgos'!$AA$32="Menor"),CONCATENATE("R4C",'Mapa de Riesgos'!$O$32),"")</f>
        <v/>
      </c>
      <c r="S9" s="51" t="str">
        <f>IF(AND('Mapa de Riesgos'!$Y$33="Muy Alta",'Mapa de Riesgos'!$AA$33="Menor"),CONCATENATE("R4C",'Mapa de Riesgos'!$O$33),"")</f>
        <v/>
      </c>
      <c r="T9" s="51" t="str">
        <f>IF(AND('Mapa de Riesgos'!$Y$34="Muy Alta",'Mapa de Riesgos'!$AA$34="Menor"),CONCATENATE("R4C",'Mapa de Riesgos'!$O$34),"")</f>
        <v/>
      </c>
      <c r="U9" s="52" t="str">
        <f>IF(AND('Mapa de Riesgos'!$Y$35="Muy Alta",'Mapa de Riesgos'!$AA$35="Menor"),CONCATENATE("R4C",'Mapa de Riesgos'!$O$35),"")</f>
        <v/>
      </c>
      <c r="V9" s="50" t="str">
        <f>IF(AND('Mapa de Riesgos'!$Y$30="Muy Alta",'Mapa de Riesgos'!$AA$30="Moderado"),CONCATENATE("R4C",'Mapa de Riesgos'!$O$30),"")</f>
        <v/>
      </c>
      <c r="W9" s="51" t="str">
        <f>IF(AND('Mapa de Riesgos'!$Y$31="Muy Alta",'Mapa de Riesgos'!$AA$31="Moderado"),CONCATENATE("R4C",'Mapa de Riesgos'!$O$31),"")</f>
        <v/>
      </c>
      <c r="X9" s="51" t="str">
        <f>IF(AND('Mapa de Riesgos'!$Y$32="Muy Alta",'Mapa de Riesgos'!$AA$32="Moderado"),CONCATENATE("R4C",'Mapa de Riesgos'!$O$32),"")</f>
        <v/>
      </c>
      <c r="Y9" s="51" t="str">
        <f>IF(AND('Mapa de Riesgos'!$Y$33="Muy Alta",'Mapa de Riesgos'!$AA$33="Moderado"),CONCATENATE("R4C",'Mapa de Riesgos'!$O$33),"")</f>
        <v/>
      </c>
      <c r="Z9" s="51" t="str">
        <f>IF(AND('Mapa de Riesgos'!$Y$34="Muy Alta",'Mapa de Riesgos'!$AA$34="Moderado"),CONCATENATE("R4C",'Mapa de Riesgos'!$O$34),"")</f>
        <v/>
      </c>
      <c r="AA9" s="52" t="str">
        <f>IF(AND('Mapa de Riesgos'!$Y$35="Muy Alta",'Mapa de Riesgos'!$AA$35="Moderado"),CONCATENATE("R4C",'Mapa de Riesgos'!$O$35),"")</f>
        <v/>
      </c>
      <c r="AB9" s="50" t="str">
        <f>IF(AND('Mapa de Riesgos'!$Y$30="Muy Alta",'Mapa de Riesgos'!$AA$30="Mayor"),CONCATENATE("R4C",'Mapa de Riesgos'!$O$30),"")</f>
        <v/>
      </c>
      <c r="AC9" s="51" t="str">
        <f>IF(AND('Mapa de Riesgos'!$Y$31="Muy Alta",'Mapa de Riesgos'!$AA$31="Mayor"),CONCATENATE("R4C",'Mapa de Riesgos'!$O$31),"")</f>
        <v/>
      </c>
      <c r="AD9" s="51" t="str">
        <f>IF(AND('Mapa de Riesgos'!$Y$32="Muy Alta",'Mapa de Riesgos'!$AA$32="Mayor"),CONCATENATE("R4C",'Mapa de Riesgos'!$O$32),"")</f>
        <v/>
      </c>
      <c r="AE9" s="51" t="str">
        <f>IF(AND('Mapa de Riesgos'!$Y$33="Muy Alta",'Mapa de Riesgos'!$AA$33="Mayor"),CONCATENATE("R4C",'Mapa de Riesgos'!$O$33),"")</f>
        <v/>
      </c>
      <c r="AF9" s="51" t="str">
        <f>IF(AND('Mapa de Riesgos'!$Y$34="Muy Alta",'Mapa de Riesgos'!$AA$34="Mayor"),CONCATENATE("R4C",'Mapa de Riesgos'!$O$34),"")</f>
        <v/>
      </c>
      <c r="AG9" s="52" t="str">
        <f>IF(AND('Mapa de Riesgos'!$Y$35="Muy Alta",'Mapa de Riesgos'!$AA$35="Mayor"),CONCATENATE("R4C",'Mapa de Riesgos'!$O$35),"")</f>
        <v/>
      </c>
      <c r="AH9" s="53" t="str">
        <f>IF(AND('Mapa de Riesgos'!$Y$30="Muy Alta",'Mapa de Riesgos'!$AA$30="Catastrófico"),CONCATENATE("R4C",'Mapa de Riesgos'!$O$30),"")</f>
        <v/>
      </c>
      <c r="AI9" s="54" t="str">
        <f>IF(AND('Mapa de Riesgos'!$Y$31="Muy Alta",'Mapa de Riesgos'!$AA$31="Catastrófico"),CONCATENATE("R4C",'Mapa de Riesgos'!$O$31),"")</f>
        <v/>
      </c>
      <c r="AJ9" s="54" t="str">
        <f>IF(AND('Mapa de Riesgos'!$Y$32="Muy Alta",'Mapa de Riesgos'!$AA$32="Catastrófico"),CONCATENATE("R4C",'Mapa de Riesgos'!$O$32),"")</f>
        <v/>
      </c>
      <c r="AK9" s="54" t="str">
        <f>IF(AND('Mapa de Riesgos'!$Y$33="Muy Alta",'Mapa de Riesgos'!$AA$33="Catastrófico"),CONCATENATE("R4C",'Mapa de Riesgos'!$O$33),"")</f>
        <v/>
      </c>
      <c r="AL9" s="54" t="str">
        <f>IF(AND('Mapa de Riesgos'!$Y$34="Muy Alta",'Mapa de Riesgos'!$AA$34="Catastrófico"),CONCATENATE("R4C",'Mapa de Riesgos'!$O$34),"")</f>
        <v/>
      </c>
      <c r="AM9" s="55" t="str">
        <f>IF(AND('Mapa de Riesgos'!$Y$35="Muy Alta",'Mapa de Riesgos'!$AA$35="Catastrófico"),CONCATENATE("R4C",'Mapa de Riesgos'!$O$35),"")</f>
        <v/>
      </c>
      <c r="AN9" s="81"/>
      <c r="AO9" s="548"/>
      <c r="AP9" s="549"/>
      <c r="AQ9" s="549"/>
      <c r="AR9" s="549"/>
      <c r="AS9" s="549"/>
      <c r="AT9" s="550"/>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row>
    <row r="10" spans="1:91" ht="15" customHeight="1">
      <c r="A10" s="81"/>
      <c r="B10" s="443"/>
      <c r="C10" s="443"/>
      <c r="D10" s="444"/>
      <c r="E10" s="542"/>
      <c r="F10" s="541"/>
      <c r="G10" s="541"/>
      <c r="H10" s="541"/>
      <c r="I10" s="557"/>
      <c r="J10" s="50" t="str">
        <f>IF(AND('Mapa de Riesgos'!$Y$36="Muy Alta",'Mapa de Riesgos'!$AA$36="Leve"),CONCATENATE("R5C",'Mapa de Riesgos'!$O$36),"")</f>
        <v/>
      </c>
      <c r="K10" s="51" t="str">
        <f>IF(AND('Mapa de Riesgos'!$Y$37="Muy Alta",'Mapa de Riesgos'!$AA$37="Leve"),CONCATENATE("R5C",'Mapa de Riesgos'!$O$37),"")</f>
        <v/>
      </c>
      <c r="L10" s="51" t="str">
        <f>IF(AND('Mapa de Riesgos'!$Y$38="Muy Alta",'Mapa de Riesgos'!$AA$38="Leve"),CONCATENATE("R5C",'Mapa de Riesgos'!$O$38),"")</f>
        <v/>
      </c>
      <c r="M10" s="51" t="str">
        <f>IF(AND('Mapa de Riesgos'!$Y$39="Muy Alta",'Mapa de Riesgos'!$AA$39="Leve"),CONCATENATE("R5C",'Mapa de Riesgos'!$O$39),"")</f>
        <v/>
      </c>
      <c r="N10" s="51" t="str">
        <f>IF(AND('Mapa de Riesgos'!$Y$40="Muy Alta",'Mapa de Riesgos'!$AA$40="Leve"),CONCATENATE("R5C",'Mapa de Riesgos'!$O$40),"")</f>
        <v/>
      </c>
      <c r="O10" s="52" t="str">
        <f>IF(AND('Mapa de Riesgos'!$Y$41="Muy Alta",'Mapa de Riesgos'!$AA$41="Leve"),CONCATENATE("R5C",'Mapa de Riesgos'!$O$41),"")</f>
        <v/>
      </c>
      <c r="P10" s="50" t="str">
        <f>IF(AND('Mapa de Riesgos'!$Y$36="Muy Alta",'Mapa de Riesgos'!$AA$36="Menor"),CONCATENATE("R5C",'Mapa de Riesgos'!$O$36),"")</f>
        <v/>
      </c>
      <c r="Q10" s="51" t="str">
        <f>IF(AND('Mapa de Riesgos'!$Y$37="Muy Alta",'Mapa de Riesgos'!$AA$37="Menor"),CONCATENATE("R5C",'Mapa de Riesgos'!$O$37),"")</f>
        <v/>
      </c>
      <c r="R10" s="51" t="str">
        <f>IF(AND('Mapa de Riesgos'!$Y$38="Muy Alta",'Mapa de Riesgos'!$AA$38="Menor"),CONCATENATE("R5C",'Mapa de Riesgos'!$O$38),"")</f>
        <v/>
      </c>
      <c r="S10" s="51" t="str">
        <f>IF(AND('Mapa de Riesgos'!$Y$39="Muy Alta",'Mapa de Riesgos'!$AA$39="Menor"),CONCATENATE("R5C",'Mapa de Riesgos'!$O$39),"")</f>
        <v/>
      </c>
      <c r="T10" s="51" t="str">
        <f>IF(AND('Mapa de Riesgos'!$Y$40="Muy Alta",'Mapa de Riesgos'!$AA$40="Menor"),CONCATENATE("R5C",'Mapa de Riesgos'!$O$40),"")</f>
        <v/>
      </c>
      <c r="U10" s="52" t="str">
        <f>IF(AND('Mapa de Riesgos'!$Y$41="Muy Alta",'Mapa de Riesgos'!$AA$41="Menor"),CONCATENATE("R5C",'Mapa de Riesgos'!$O$41),"")</f>
        <v/>
      </c>
      <c r="V10" s="50" t="str">
        <f>IF(AND('Mapa de Riesgos'!$Y$36="Muy Alta",'Mapa de Riesgos'!$AA$36="Moderado"),CONCATENATE("R5C",'Mapa de Riesgos'!$O$36),"")</f>
        <v/>
      </c>
      <c r="W10" s="51" t="str">
        <f>IF(AND('Mapa de Riesgos'!$Y$37="Muy Alta",'Mapa de Riesgos'!$AA$37="Moderado"),CONCATENATE("R5C",'Mapa de Riesgos'!$O$37),"")</f>
        <v/>
      </c>
      <c r="X10" s="51" t="str">
        <f>IF(AND('Mapa de Riesgos'!$Y$38="Muy Alta",'Mapa de Riesgos'!$AA$38="Moderado"),CONCATENATE("R5C",'Mapa de Riesgos'!$O$38),"")</f>
        <v/>
      </c>
      <c r="Y10" s="51" t="str">
        <f>IF(AND('Mapa de Riesgos'!$Y$39="Muy Alta",'Mapa de Riesgos'!$AA$39="Moderado"),CONCATENATE("R5C",'Mapa de Riesgos'!$O$39),"")</f>
        <v/>
      </c>
      <c r="Z10" s="51" t="str">
        <f>IF(AND('Mapa de Riesgos'!$Y$40="Muy Alta",'Mapa de Riesgos'!$AA$40="Moderado"),CONCATENATE("R5C",'Mapa de Riesgos'!$O$40),"")</f>
        <v/>
      </c>
      <c r="AA10" s="52" t="str">
        <f>IF(AND('Mapa de Riesgos'!$Y$41="Muy Alta",'Mapa de Riesgos'!$AA$41="Moderado"),CONCATENATE("R5C",'Mapa de Riesgos'!$O$41),"")</f>
        <v/>
      </c>
      <c r="AB10" s="50" t="str">
        <f>IF(AND('Mapa de Riesgos'!$Y$36="Muy Alta",'Mapa de Riesgos'!$AA$36="Mayor"),CONCATENATE("R5C",'Mapa de Riesgos'!$O$36),"")</f>
        <v/>
      </c>
      <c r="AC10" s="51" t="str">
        <f>IF(AND('Mapa de Riesgos'!$Y$37="Muy Alta",'Mapa de Riesgos'!$AA$37="Mayor"),CONCATENATE("R5C",'Mapa de Riesgos'!$O$37),"")</f>
        <v/>
      </c>
      <c r="AD10" s="51" t="str">
        <f>IF(AND('Mapa de Riesgos'!$Y$38="Muy Alta",'Mapa de Riesgos'!$AA$38="Mayor"),CONCATENATE("R5C",'Mapa de Riesgos'!$O$38),"")</f>
        <v/>
      </c>
      <c r="AE10" s="51" t="str">
        <f>IF(AND('Mapa de Riesgos'!$Y$39="Muy Alta",'Mapa de Riesgos'!$AA$39="Mayor"),CONCATENATE("R5C",'Mapa de Riesgos'!$O$39),"")</f>
        <v/>
      </c>
      <c r="AF10" s="51" t="str">
        <f>IF(AND('Mapa de Riesgos'!$Y$40="Muy Alta",'Mapa de Riesgos'!$AA$40="Mayor"),CONCATENATE("R5C",'Mapa de Riesgos'!$O$40),"")</f>
        <v/>
      </c>
      <c r="AG10" s="52" t="str">
        <f>IF(AND('Mapa de Riesgos'!$Y$41="Muy Alta",'Mapa de Riesgos'!$AA$41="Mayor"),CONCATENATE("R5C",'Mapa de Riesgos'!$O$41),"")</f>
        <v/>
      </c>
      <c r="AH10" s="53" t="str">
        <f>IF(AND('Mapa de Riesgos'!$Y$36="Muy Alta",'Mapa de Riesgos'!$AA$36="Catastrófico"),CONCATENATE("R5C",'Mapa de Riesgos'!$O$36),"")</f>
        <v/>
      </c>
      <c r="AI10" s="54" t="str">
        <f>IF(AND('Mapa de Riesgos'!$Y$37="Muy Alta",'Mapa de Riesgos'!$AA$37="Catastrófico"),CONCATENATE("R5C",'Mapa de Riesgos'!$O$37),"")</f>
        <v/>
      </c>
      <c r="AJ10" s="54" t="str">
        <f>IF(AND('Mapa de Riesgos'!$Y$38="Muy Alta",'Mapa de Riesgos'!$AA$38="Catastrófico"),CONCATENATE("R5C",'Mapa de Riesgos'!$O$38),"")</f>
        <v/>
      </c>
      <c r="AK10" s="54" t="str">
        <f>IF(AND('Mapa de Riesgos'!$Y$39="Muy Alta",'Mapa de Riesgos'!$AA$39="Catastrófico"),CONCATENATE("R5C",'Mapa de Riesgos'!$O$39),"")</f>
        <v/>
      </c>
      <c r="AL10" s="54" t="str">
        <f>IF(AND('Mapa de Riesgos'!$Y$40="Muy Alta",'Mapa de Riesgos'!$AA$40="Catastrófico"),CONCATENATE("R5C",'Mapa de Riesgos'!$O$40),"")</f>
        <v/>
      </c>
      <c r="AM10" s="55" t="str">
        <f>IF(AND('Mapa de Riesgos'!$Y$41="Muy Alta",'Mapa de Riesgos'!$AA$41="Catastrófico"),CONCATENATE("R5C",'Mapa de Riesgos'!$O$41),"")</f>
        <v/>
      </c>
      <c r="AN10" s="81"/>
      <c r="AO10" s="548"/>
      <c r="AP10" s="549"/>
      <c r="AQ10" s="549"/>
      <c r="AR10" s="549"/>
      <c r="AS10" s="549"/>
      <c r="AT10" s="550"/>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row>
    <row r="11" spans="1:91" ht="15" customHeight="1">
      <c r="A11" s="81"/>
      <c r="B11" s="443"/>
      <c r="C11" s="443"/>
      <c r="D11" s="444"/>
      <c r="E11" s="542"/>
      <c r="F11" s="541"/>
      <c r="G11" s="541"/>
      <c r="H11" s="541"/>
      <c r="I11" s="557"/>
      <c r="J11" s="50" t="str">
        <f>IF(AND('Mapa de Riesgos'!$Y$42="Muy Alta",'Mapa de Riesgos'!$AA$42="Leve"),CONCATENATE("R6C",'Mapa de Riesgos'!$O$42),"")</f>
        <v/>
      </c>
      <c r="K11" s="51" t="str">
        <f>IF(AND('Mapa de Riesgos'!$Y$43="Muy Alta",'Mapa de Riesgos'!$AA$43="Leve"),CONCATENATE("R6C",'Mapa de Riesgos'!$O$43),"")</f>
        <v/>
      </c>
      <c r="L11" s="51" t="str">
        <f>IF(AND('Mapa de Riesgos'!$Y$44="Muy Alta",'Mapa de Riesgos'!$AA$44="Leve"),CONCATENATE("R6C",'Mapa de Riesgos'!$O$44),"")</f>
        <v/>
      </c>
      <c r="M11" s="51" t="str">
        <f>IF(AND('Mapa de Riesgos'!$Y$45="Muy Alta",'Mapa de Riesgos'!$AA$45="Leve"),CONCATENATE("R6C",'Mapa de Riesgos'!$O$45),"")</f>
        <v/>
      </c>
      <c r="N11" s="51" t="str">
        <f>IF(AND('Mapa de Riesgos'!$Y$46="Muy Alta",'Mapa de Riesgos'!$AA$46="Leve"),CONCATENATE("R6C",'Mapa de Riesgos'!$O$46),"")</f>
        <v/>
      </c>
      <c r="O11" s="52" t="str">
        <f>IF(AND('Mapa de Riesgos'!$Y$47="Muy Alta",'Mapa de Riesgos'!$AA$47="Leve"),CONCATENATE("R6C",'Mapa de Riesgos'!$O$47),"")</f>
        <v/>
      </c>
      <c r="P11" s="50" t="str">
        <f>IF(AND('Mapa de Riesgos'!$Y$42="Muy Alta",'Mapa de Riesgos'!$AA$42="Menor"),CONCATENATE("R6C",'Mapa de Riesgos'!$O$42),"")</f>
        <v/>
      </c>
      <c r="Q11" s="51" t="str">
        <f>IF(AND('Mapa de Riesgos'!$Y$43="Muy Alta",'Mapa de Riesgos'!$AA$43="Menor"),CONCATENATE("R6C",'Mapa de Riesgos'!$O$43),"")</f>
        <v/>
      </c>
      <c r="R11" s="51" t="str">
        <f>IF(AND('Mapa de Riesgos'!$Y$44="Muy Alta",'Mapa de Riesgos'!$AA$44="Menor"),CONCATENATE("R6C",'Mapa de Riesgos'!$O$44),"")</f>
        <v/>
      </c>
      <c r="S11" s="51" t="str">
        <f>IF(AND('Mapa de Riesgos'!$Y$45="Muy Alta",'Mapa de Riesgos'!$AA$45="Menor"),CONCATENATE("R6C",'Mapa de Riesgos'!$O$45),"")</f>
        <v/>
      </c>
      <c r="T11" s="51" t="str">
        <f>IF(AND('Mapa de Riesgos'!$Y$46="Muy Alta",'Mapa de Riesgos'!$AA$46="Menor"),CONCATENATE("R6C",'Mapa de Riesgos'!$O$46),"")</f>
        <v/>
      </c>
      <c r="U11" s="52" t="str">
        <f>IF(AND('Mapa de Riesgos'!$Y$47="Muy Alta",'Mapa de Riesgos'!$AA$47="Menor"),CONCATENATE("R6C",'Mapa de Riesgos'!$O$47),"")</f>
        <v/>
      </c>
      <c r="V11" s="50" t="str">
        <f>IF(AND('Mapa de Riesgos'!$Y$42="Muy Alta",'Mapa de Riesgos'!$AA$42="Moderado"),CONCATENATE("R6C",'Mapa de Riesgos'!$O$42),"")</f>
        <v/>
      </c>
      <c r="W11" s="51" t="str">
        <f>IF(AND('Mapa de Riesgos'!$Y$43="Muy Alta",'Mapa de Riesgos'!$AA$43="Moderado"),CONCATENATE("R6C",'Mapa de Riesgos'!$O$43),"")</f>
        <v/>
      </c>
      <c r="X11" s="51" t="str">
        <f>IF(AND('Mapa de Riesgos'!$Y$44="Muy Alta",'Mapa de Riesgos'!$AA$44="Moderado"),CONCATENATE("R6C",'Mapa de Riesgos'!$O$44),"")</f>
        <v/>
      </c>
      <c r="Y11" s="51" t="str">
        <f>IF(AND('Mapa de Riesgos'!$Y$45="Muy Alta",'Mapa de Riesgos'!$AA$45="Moderado"),CONCATENATE("R6C",'Mapa de Riesgos'!$O$45),"")</f>
        <v/>
      </c>
      <c r="Z11" s="51" t="str">
        <f>IF(AND('Mapa de Riesgos'!$Y$46="Muy Alta",'Mapa de Riesgos'!$AA$46="Moderado"),CONCATENATE("R6C",'Mapa de Riesgos'!$O$46),"")</f>
        <v/>
      </c>
      <c r="AA11" s="52" t="str">
        <f>IF(AND('Mapa de Riesgos'!$Y$47="Muy Alta",'Mapa de Riesgos'!$AA$47="Moderado"),CONCATENATE("R6C",'Mapa de Riesgos'!$O$47),"")</f>
        <v/>
      </c>
      <c r="AB11" s="50" t="str">
        <f>IF(AND('Mapa de Riesgos'!$Y$42="Muy Alta",'Mapa de Riesgos'!$AA$42="Mayor"),CONCATENATE("R6C",'Mapa de Riesgos'!$O$42),"")</f>
        <v/>
      </c>
      <c r="AC11" s="51" t="str">
        <f>IF(AND('Mapa de Riesgos'!$Y$43="Muy Alta",'Mapa de Riesgos'!$AA$43="Mayor"),CONCATENATE("R6C",'Mapa de Riesgos'!$O$43),"")</f>
        <v/>
      </c>
      <c r="AD11" s="51" t="str">
        <f>IF(AND('Mapa de Riesgos'!$Y$44="Muy Alta",'Mapa de Riesgos'!$AA$44="Mayor"),CONCATENATE("R6C",'Mapa de Riesgos'!$O$44),"")</f>
        <v/>
      </c>
      <c r="AE11" s="51" t="str">
        <f>IF(AND('Mapa de Riesgos'!$Y$45="Muy Alta",'Mapa de Riesgos'!$AA$45="Mayor"),CONCATENATE("R6C",'Mapa de Riesgos'!$O$45),"")</f>
        <v/>
      </c>
      <c r="AF11" s="51" t="str">
        <f>IF(AND('Mapa de Riesgos'!$Y$46="Muy Alta",'Mapa de Riesgos'!$AA$46="Mayor"),CONCATENATE("R6C",'Mapa de Riesgos'!$O$46),"")</f>
        <v/>
      </c>
      <c r="AG11" s="52" t="str">
        <f>IF(AND('Mapa de Riesgos'!$Y$47="Muy Alta",'Mapa de Riesgos'!$AA$47="Mayor"),CONCATENATE("R6C",'Mapa de Riesgos'!$O$47),"")</f>
        <v/>
      </c>
      <c r="AH11" s="53" t="str">
        <f>IF(AND('Mapa de Riesgos'!$Y$42="Muy Alta",'Mapa de Riesgos'!$AA$42="Catastrófico"),CONCATENATE("R6C",'Mapa de Riesgos'!$O$42),"")</f>
        <v/>
      </c>
      <c r="AI11" s="54" t="str">
        <f>IF(AND('Mapa de Riesgos'!$Y$43="Muy Alta",'Mapa de Riesgos'!$AA$43="Catastrófico"),CONCATENATE("R6C",'Mapa de Riesgos'!$O$43),"")</f>
        <v/>
      </c>
      <c r="AJ11" s="54" t="str">
        <f>IF(AND('Mapa de Riesgos'!$Y$44="Muy Alta",'Mapa de Riesgos'!$AA$44="Catastrófico"),CONCATENATE("R6C",'Mapa de Riesgos'!$O$44),"")</f>
        <v/>
      </c>
      <c r="AK11" s="54" t="str">
        <f>IF(AND('Mapa de Riesgos'!$Y$45="Muy Alta",'Mapa de Riesgos'!$AA$45="Catastrófico"),CONCATENATE("R6C",'Mapa de Riesgos'!$O$45),"")</f>
        <v/>
      </c>
      <c r="AL11" s="54" t="str">
        <f>IF(AND('Mapa de Riesgos'!$Y$46="Muy Alta",'Mapa de Riesgos'!$AA$46="Catastrófico"),CONCATENATE("R6C",'Mapa de Riesgos'!$O$46),"")</f>
        <v/>
      </c>
      <c r="AM11" s="55" t="str">
        <f>IF(AND('Mapa de Riesgos'!$Y$47="Muy Alta",'Mapa de Riesgos'!$AA$47="Catastrófico"),CONCATENATE("R6C",'Mapa de Riesgos'!$O$47),"")</f>
        <v/>
      </c>
      <c r="AN11" s="81"/>
      <c r="AO11" s="548"/>
      <c r="AP11" s="549"/>
      <c r="AQ11" s="549"/>
      <c r="AR11" s="549"/>
      <c r="AS11" s="549"/>
      <c r="AT11" s="550"/>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row>
    <row r="12" spans="1:91" ht="15" customHeight="1">
      <c r="A12" s="81"/>
      <c r="B12" s="443"/>
      <c r="C12" s="443"/>
      <c r="D12" s="444"/>
      <c r="E12" s="542"/>
      <c r="F12" s="541"/>
      <c r="G12" s="541"/>
      <c r="H12" s="541"/>
      <c r="I12" s="557"/>
      <c r="J12" s="50" t="str">
        <f>IF(AND('Mapa de Riesgos'!$Y$48="Muy Alta",'Mapa de Riesgos'!$AA$48="Leve"),CONCATENATE("R7C",'Mapa de Riesgos'!$O$48),"")</f>
        <v/>
      </c>
      <c r="K12" s="51" t="str">
        <f>IF(AND('Mapa de Riesgos'!$Y$49="Muy Alta",'Mapa de Riesgos'!$AA$49="Leve"),CONCATENATE("R7C",'Mapa de Riesgos'!$O$49),"")</f>
        <v/>
      </c>
      <c r="L12" s="51" t="str">
        <f>IF(AND('Mapa de Riesgos'!$Y$50="Muy Alta",'Mapa de Riesgos'!$AA$50="Leve"),CONCATENATE("R7C",'Mapa de Riesgos'!$O$50),"")</f>
        <v/>
      </c>
      <c r="M12" s="51" t="str">
        <f>IF(AND('Mapa de Riesgos'!$Y$51="Muy Alta",'Mapa de Riesgos'!$AA$51="Leve"),CONCATENATE("R7C",'Mapa de Riesgos'!$O$51),"")</f>
        <v/>
      </c>
      <c r="N12" s="51" t="str">
        <f>IF(AND('Mapa de Riesgos'!$Y$52="Muy Alta",'Mapa de Riesgos'!$AA$52="Leve"),CONCATENATE("R7C",'Mapa de Riesgos'!$O$52),"")</f>
        <v/>
      </c>
      <c r="O12" s="52" t="str">
        <f>IF(AND('Mapa de Riesgos'!$Y$53="Muy Alta",'Mapa de Riesgos'!$AA$53="Leve"),CONCATENATE("R7C",'Mapa de Riesgos'!$O$53),"")</f>
        <v/>
      </c>
      <c r="P12" s="50" t="str">
        <f>IF(AND('Mapa de Riesgos'!$Y$48="Muy Alta",'Mapa de Riesgos'!$AA$48="Menor"),CONCATENATE("R7C",'Mapa de Riesgos'!$O$48),"")</f>
        <v/>
      </c>
      <c r="Q12" s="51" t="str">
        <f>IF(AND('Mapa de Riesgos'!$Y$49="Muy Alta",'Mapa de Riesgos'!$AA$49="Menor"),CONCATENATE("R7C",'Mapa de Riesgos'!$O$49),"")</f>
        <v/>
      </c>
      <c r="R12" s="51" t="str">
        <f>IF(AND('Mapa de Riesgos'!$Y$50="Muy Alta",'Mapa de Riesgos'!$AA$50="Menor"),CONCATENATE("R7C",'Mapa de Riesgos'!$O$50),"")</f>
        <v/>
      </c>
      <c r="S12" s="51" t="str">
        <f>IF(AND('Mapa de Riesgos'!$Y$51="Muy Alta",'Mapa de Riesgos'!$AA$51="Menor"),CONCATENATE("R7C",'Mapa de Riesgos'!$O$51),"")</f>
        <v/>
      </c>
      <c r="T12" s="51" t="str">
        <f>IF(AND('Mapa de Riesgos'!$Y$52="Muy Alta",'Mapa de Riesgos'!$AA$52="Menor"),CONCATENATE("R7C",'Mapa de Riesgos'!$O$52),"")</f>
        <v/>
      </c>
      <c r="U12" s="52" t="str">
        <f>IF(AND('Mapa de Riesgos'!$Y$53="Muy Alta",'Mapa de Riesgos'!$AA$53="Menor"),CONCATENATE("R7C",'Mapa de Riesgos'!$O$53),"")</f>
        <v/>
      </c>
      <c r="V12" s="50" t="str">
        <f>IF(AND('Mapa de Riesgos'!$Y$48="Muy Alta",'Mapa de Riesgos'!$AA$48="Moderado"),CONCATENATE("R7C",'Mapa de Riesgos'!$O$48),"")</f>
        <v/>
      </c>
      <c r="W12" s="51" t="str">
        <f>IF(AND('Mapa de Riesgos'!$Y$49="Muy Alta",'Mapa de Riesgos'!$AA$49="Moderado"),CONCATENATE("R7C",'Mapa de Riesgos'!$O$49),"")</f>
        <v/>
      </c>
      <c r="X12" s="51" t="str">
        <f>IF(AND('Mapa de Riesgos'!$Y$50="Muy Alta",'Mapa de Riesgos'!$AA$50="Moderado"),CONCATENATE("R7C",'Mapa de Riesgos'!$O$50),"")</f>
        <v/>
      </c>
      <c r="Y12" s="51" t="str">
        <f>IF(AND('Mapa de Riesgos'!$Y$51="Muy Alta",'Mapa de Riesgos'!$AA$51="Moderado"),CONCATENATE("R7C",'Mapa de Riesgos'!$O$51),"")</f>
        <v/>
      </c>
      <c r="Z12" s="51" t="str">
        <f>IF(AND('Mapa de Riesgos'!$Y$52="Muy Alta",'Mapa de Riesgos'!$AA$52="Moderado"),CONCATENATE("R7C",'Mapa de Riesgos'!$O$52),"")</f>
        <v/>
      </c>
      <c r="AA12" s="52" t="str">
        <f>IF(AND('Mapa de Riesgos'!$Y$53="Muy Alta",'Mapa de Riesgos'!$AA$53="Moderado"),CONCATENATE("R7C",'Mapa de Riesgos'!$O$53),"")</f>
        <v/>
      </c>
      <c r="AB12" s="50" t="str">
        <f>IF(AND('Mapa de Riesgos'!$Y$48="Muy Alta",'Mapa de Riesgos'!$AA$48="Mayor"),CONCATENATE("R7C",'Mapa de Riesgos'!$O$48),"")</f>
        <v/>
      </c>
      <c r="AC12" s="51" t="str">
        <f>IF(AND('Mapa de Riesgos'!$Y$49="Muy Alta",'Mapa de Riesgos'!$AA$49="Mayor"),CONCATENATE("R7C",'Mapa de Riesgos'!$O$49),"")</f>
        <v/>
      </c>
      <c r="AD12" s="51" t="str">
        <f>IF(AND('Mapa de Riesgos'!$Y$50="Muy Alta",'Mapa de Riesgos'!$AA$50="Mayor"),CONCATENATE("R7C",'Mapa de Riesgos'!$O$50),"")</f>
        <v/>
      </c>
      <c r="AE12" s="51" t="str">
        <f>IF(AND('Mapa de Riesgos'!$Y$51="Muy Alta",'Mapa de Riesgos'!$AA$51="Mayor"),CONCATENATE("R7C",'Mapa de Riesgos'!$O$51),"")</f>
        <v/>
      </c>
      <c r="AF12" s="51" t="str">
        <f>IF(AND('Mapa de Riesgos'!$Y$52="Muy Alta",'Mapa de Riesgos'!$AA$52="Mayor"),CONCATENATE("R7C",'Mapa de Riesgos'!$O$52),"")</f>
        <v/>
      </c>
      <c r="AG12" s="52" t="str">
        <f>IF(AND('Mapa de Riesgos'!$Y$53="Muy Alta",'Mapa de Riesgos'!$AA$53="Mayor"),CONCATENATE("R7C",'Mapa de Riesgos'!$O$53),"")</f>
        <v/>
      </c>
      <c r="AH12" s="53" t="str">
        <f>IF(AND('Mapa de Riesgos'!$Y$48="Muy Alta",'Mapa de Riesgos'!$AA$48="Catastrófico"),CONCATENATE("R7C",'Mapa de Riesgos'!$O$48),"")</f>
        <v/>
      </c>
      <c r="AI12" s="54" t="str">
        <f>IF(AND('Mapa de Riesgos'!$Y$49="Muy Alta",'Mapa de Riesgos'!$AA$49="Catastrófico"),CONCATENATE("R7C",'Mapa de Riesgos'!$O$49),"")</f>
        <v/>
      </c>
      <c r="AJ12" s="54" t="str">
        <f>IF(AND('Mapa de Riesgos'!$Y$50="Muy Alta",'Mapa de Riesgos'!$AA$50="Catastrófico"),CONCATENATE("R7C",'Mapa de Riesgos'!$O$50),"")</f>
        <v/>
      </c>
      <c r="AK12" s="54" t="str">
        <f>IF(AND('Mapa de Riesgos'!$Y$51="Muy Alta",'Mapa de Riesgos'!$AA$51="Catastrófico"),CONCATENATE("R7C",'Mapa de Riesgos'!$O$51),"")</f>
        <v/>
      </c>
      <c r="AL12" s="54" t="str">
        <f>IF(AND('Mapa de Riesgos'!$Y$52="Muy Alta",'Mapa de Riesgos'!$AA$52="Catastrófico"),CONCATENATE("R7C",'Mapa de Riesgos'!$O$52),"")</f>
        <v/>
      </c>
      <c r="AM12" s="55" t="str">
        <f>IF(AND('Mapa de Riesgos'!$Y$53="Muy Alta",'Mapa de Riesgos'!$AA$53="Catastrófico"),CONCATENATE("R7C",'Mapa de Riesgos'!$O$53),"")</f>
        <v/>
      </c>
      <c r="AN12" s="81"/>
      <c r="AO12" s="548"/>
      <c r="AP12" s="549"/>
      <c r="AQ12" s="549"/>
      <c r="AR12" s="549"/>
      <c r="AS12" s="549"/>
      <c r="AT12" s="550"/>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row>
    <row r="13" spans="1:91" ht="15" customHeight="1">
      <c r="A13" s="81"/>
      <c r="B13" s="443"/>
      <c r="C13" s="443"/>
      <c r="D13" s="444"/>
      <c r="E13" s="542"/>
      <c r="F13" s="541"/>
      <c r="G13" s="541"/>
      <c r="H13" s="541"/>
      <c r="I13" s="557"/>
      <c r="J13" s="50" t="str">
        <f>IF(AND('Mapa de Riesgos'!$Y$54="Muy Alta",'Mapa de Riesgos'!$AA$54="Leve"),CONCATENATE("R8C",'Mapa de Riesgos'!$O$54),"")</f>
        <v/>
      </c>
      <c r="K13" s="51" t="str">
        <f>IF(AND('Mapa de Riesgos'!$Y$55="Muy Alta",'Mapa de Riesgos'!$AA$55="Leve"),CONCATENATE("R8C",'Mapa de Riesgos'!$O$55),"")</f>
        <v/>
      </c>
      <c r="L13" s="51" t="str">
        <f>IF(AND('Mapa de Riesgos'!$Y$56="Muy Alta",'Mapa de Riesgos'!$AA$56="Leve"),CONCATENATE("R8C",'Mapa de Riesgos'!$O$56),"")</f>
        <v/>
      </c>
      <c r="M13" s="51" t="str">
        <f>IF(AND('Mapa de Riesgos'!$Y$57="Muy Alta",'Mapa de Riesgos'!$AA$57="Leve"),CONCATENATE("R8C",'Mapa de Riesgos'!$O$57),"")</f>
        <v/>
      </c>
      <c r="N13" s="51" t="str">
        <f>IF(AND('Mapa de Riesgos'!$Y$58="Muy Alta",'Mapa de Riesgos'!$AA$58="Leve"),CONCATENATE("R8C",'Mapa de Riesgos'!$O$58),"")</f>
        <v/>
      </c>
      <c r="O13" s="52" t="str">
        <f>IF(AND('Mapa de Riesgos'!$Y$59="Muy Alta",'Mapa de Riesgos'!$AA$59="Leve"),CONCATENATE("R8C",'Mapa de Riesgos'!$O$59),"")</f>
        <v/>
      </c>
      <c r="P13" s="50" t="str">
        <f>IF(AND('Mapa de Riesgos'!$Y$54="Muy Alta",'Mapa de Riesgos'!$AA$54="Menor"),CONCATENATE("R8C",'Mapa de Riesgos'!$O$54),"")</f>
        <v/>
      </c>
      <c r="Q13" s="51" t="str">
        <f>IF(AND('Mapa de Riesgos'!$Y$55="Muy Alta",'Mapa de Riesgos'!$AA$55="Menor"),CONCATENATE("R8C",'Mapa de Riesgos'!$O$55),"")</f>
        <v/>
      </c>
      <c r="R13" s="51" t="str">
        <f>IF(AND('Mapa de Riesgos'!$Y$56="Muy Alta",'Mapa de Riesgos'!$AA$56="Menor"),CONCATENATE("R8C",'Mapa de Riesgos'!$O$56),"")</f>
        <v/>
      </c>
      <c r="S13" s="51" t="str">
        <f>IF(AND('Mapa de Riesgos'!$Y$57="Muy Alta",'Mapa de Riesgos'!$AA$57="Menor"),CONCATENATE("R8C",'Mapa de Riesgos'!$O$57),"")</f>
        <v/>
      </c>
      <c r="T13" s="51" t="str">
        <f>IF(AND('Mapa de Riesgos'!$Y$58="Muy Alta",'Mapa de Riesgos'!$AA$58="Menor"),CONCATENATE("R8C",'Mapa de Riesgos'!$O$58),"")</f>
        <v/>
      </c>
      <c r="U13" s="52" t="str">
        <f>IF(AND('Mapa de Riesgos'!$Y$59="Muy Alta",'Mapa de Riesgos'!$AA$59="Menor"),CONCATENATE("R8C",'Mapa de Riesgos'!$O$59),"")</f>
        <v/>
      </c>
      <c r="V13" s="50" t="str">
        <f>IF(AND('Mapa de Riesgos'!$Y$54="Muy Alta",'Mapa de Riesgos'!$AA$54="Moderado"),CONCATENATE("R8C",'Mapa de Riesgos'!$O$54),"")</f>
        <v/>
      </c>
      <c r="W13" s="51" t="str">
        <f>IF(AND('Mapa de Riesgos'!$Y$55="Muy Alta",'Mapa de Riesgos'!$AA$55="Moderado"),CONCATENATE("R8C",'Mapa de Riesgos'!$O$55),"")</f>
        <v/>
      </c>
      <c r="X13" s="51" t="str">
        <f>IF(AND('Mapa de Riesgos'!$Y$56="Muy Alta",'Mapa de Riesgos'!$AA$56="Moderado"),CONCATENATE("R8C",'Mapa de Riesgos'!$O$56),"")</f>
        <v/>
      </c>
      <c r="Y13" s="51" t="str">
        <f>IF(AND('Mapa de Riesgos'!$Y$57="Muy Alta",'Mapa de Riesgos'!$AA$57="Moderado"),CONCATENATE("R8C",'Mapa de Riesgos'!$O$57),"")</f>
        <v/>
      </c>
      <c r="Z13" s="51" t="str">
        <f>IF(AND('Mapa de Riesgos'!$Y$58="Muy Alta",'Mapa de Riesgos'!$AA$58="Moderado"),CONCATENATE("R8C",'Mapa de Riesgos'!$O$58),"")</f>
        <v/>
      </c>
      <c r="AA13" s="52" t="str">
        <f>IF(AND('Mapa de Riesgos'!$Y$59="Muy Alta",'Mapa de Riesgos'!$AA$59="Moderado"),CONCATENATE("R8C",'Mapa de Riesgos'!$O$59),"")</f>
        <v/>
      </c>
      <c r="AB13" s="50" t="str">
        <f>IF(AND('Mapa de Riesgos'!$Y$54="Muy Alta",'Mapa de Riesgos'!$AA$54="Mayor"),CONCATENATE("R8C",'Mapa de Riesgos'!$O$54),"")</f>
        <v/>
      </c>
      <c r="AC13" s="51" t="str">
        <f>IF(AND('Mapa de Riesgos'!$Y$55="Muy Alta",'Mapa de Riesgos'!$AA$55="Mayor"),CONCATENATE("R8C",'Mapa de Riesgos'!$O$55),"")</f>
        <v/>
      </c>
      <c r="AD13" s="51" t="str">
        <f>IF(AND('Mapa de Riesgos'!$Y$56="Muy Alta",'Mapa de Riesgos'!$AA$56="Mayor"),CONCATENATE("R8C",'Mapa de Riesgos'!$O$56),"")</f>
        <v/>
      </c>
      <c r="AE13" s="51" t="str">
        <f>IF(AND('Mapa de Riesgos'!$Y$57="Muy Alta",'Mapa de Riesgos'!$AA$57="Mayor"),CONCATENATE("R8C",'Mapa de Riesgos'!$O$57),"")</f>
        <v/>
      </c>
      <c r="AF13" s="51" t="str">
        <f>IF(AND('Mapa de Riesgos'!$Y$58="Muy Alta",'Mapa de Riesgos'!$AA$58="Mayor"),CONCATENATE("R8C",'Mapa de Riesgos'!$O$58),"")</f>
        <v/>
      </c>
      <c r="AG13" s="52" t="str">
        <f>IF(AND('Mapa de Riesgos'!$Y$59="Muy Alta",'Mapa de Riesgos'!$AA$59="Mayor"),CONCATENATE("R8C",'Mapa de Riesgos'!$O$59),"")</f>
        <v/>
      </c>
      <c r="AH13" s="53" t="str">
        <f>IF(AND('Mapa de Riesgos'!$Y$54="Muy Alta",'Mapa de Riesgos'!$AA$54="Catastrófico"),CONCATENATE("R8C",'Mapa de Riesgos'!$O$54),"")</f>
        <v/>
      </c>
      <c r="AI13" s="54" t="str">
        <f>IF(AND('Mapa de Riesgos'!$Y$55="Muy Alta",'Mapa de Riesgos'!$AA$55="Catastrófico"),CONCATENATE("R8C",'Mapa de Riesgos'!$O$55),"")</f>
        <v/>
      </c>
      <c r="AJ13" s="54" t="str">
        <f>IF(AND('Mapa de Riesgos'!$Y$56="Muy Alta",'Mapa de Riesgos'!$AA$56="Catastrófico"),CONCATENATE("R8C",'Mapa de Riesgos'!$O$56),"")</f>
        <v/>
      </c>
      <c r="AK13" s="54" t="str">
        <f>IF(AND('Mapa de Riesgos'!$Y$57="Muy Alta",'Mapa de Riesgos'!$AA$57="Catastrófico"),CONCATENATE("R8C",'Mapa de Riesgos'!$O$57),"")</f>
        <v/>
      </c>
      <c r="AL13" s="54" t="str">
        <f>IF(AND('Mapa de Riesgos'!$Y$58="Muy Alta",'Mapa de Riesgos'!$AA$58="Catastrófico"),CONCATENATE("R8C",'Mapa de Riesgos'!$O$58),"")</f>
        <v/>
      </c>
      <c r="AM13" s="55" t="str">
        <f>IF(AND('Mapa de Riesgos'!$Y$59="Muy Alta",'Mapa de Riesgos'!$AA$59="Catastrófico"),CONCATENATE("R8C",'Mapa de Riesgos'!$O$59),"")</f>
        <v/>
      </c>
      <c r="AN13" s="81"/>
      <c r="AO13" s="548"/>
      <c r="AP13" s="549"/>
      <c r="AQ13" s="549"/>
      <c r="AR13" s="549"/>
      <c r="AS13" s="549"/>
      <c r="AT13" s="550"/>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row>
    <row r="14" spans="1:91" ht="15" customHeight="1">
      <c r="A14" s="81"/>
      <c r="B14" s="443"/>
      <c r="C14" s="443"/>
      <c r="D14" s="444"/>
      <c r="E14" s="542"/>
      <c r="F14" s="541"/>
      <c r="G14" s="541"/>
      <c r="H14" s="541"/>
      <c r="I14" s="557"/>
      <c r="J14" s="50" t="str">
        <f>IF(AND('Mapa de Riesgos'!$Y$60="Muy Alta",'Mapa de Riesgos'!$AA$60="Leve"),CONCATENATE("R9C",'Mapa de Riesgos'!$O$60),"")</f>
        <v/>
      </c>
      <c r="K14" s="51" t="str">
        <f>IF(AND('Mapa de Riesgos'!$Y$61="Muy Alta",'Mapa de Riesgos'!$AA$61="Leve"),CONCATENATE("R9C",'Mapa de Riesgos'!$O$61),"")</f>
        <v/>
      </c>
      <c r="L14" s="51" t="str">
        <f>IF(AND('Mapa de Riesgos'!$Y$62="Muy Alta",'Mapa de Riesgos'!$AA$62="Leve"),CONCATENATE("R9C",'Mapa de Riesgos'!$O$62),"")</f>
        <v/>
      </c>
      <c r="M14" s="51" t="str">
        <f>IF(AND('Mapa de Riesgos'!$Y$63="Muy Alta",'Mapa de Riesgos'!$AA$63="Leve"),CONCATENATE("R9C",'Mapa de Riesgos'!$O$63),"")</f>
        <v/>
      </c>
      <c r="N14" s="51" t="str">
        <f>IF(AND('Mapa de Riesgos'!$Y$64="Muy Alta",'Mapa de Riesgos'!$AA$64="Leve"),CONCATENATE("R9C",'Mapa de Riesgos'!$O$64),"")</f>
        <v/>
      </c>
      <c r="O14" s="52" t="str">
        <f>IF(AND('Mapa de Riesgos'!$Y$65="Muy Alta",'Mapa de Riesgos'!$AA$65="Leve"),CONCATENATE("R9C",'Mapa de Riesgos'!$O$65),"")</f>
        <v/>
      </c>
      <c r="P14" s="50" t="str">
        <f>IF(AND('Mapa de Riesgos'!$Y$60="Muy Alta",'Mapa de Riesgos'!$AA$60="Menor"),CONCATENATE("R9C",'Mapa de Riesgos'!$O$60),"")</f>
        <v/>
      </c>
      <c r="Q14" s="51" t="str">
        <f>IF(AND('Mapa de Riesgos'!$Y$61="Muy Alta",'Mapa de Riesgos'!$AA$61="Menor"),CONCATENATE("R9C",'Mapa de Riesgos'!$O$61),"")</f>
        <v/>
      </c>
      <c r="R14" s="51" t="str">
        <f>IF(AND('Mapa de Riesgos'!$Y$62="Muy Alta",'Mapa de Riesgos'!$AA$62="Menor"),CONCATENATE("R9C",'Mapa de Riesgos'!$O$62),"")</f>
        <v/>
      </c>
      <c r="S14" s="51" t="str">
        <f>IF(AND('Mapa de Riesgos'!$Y$63="Muy Alta",'Mapa de Riesgos'!$AA$63="Menor"),CONCATENATE("R9C",'Mapa de Riesgos'!$O$63),"")</f>
        <v/>
      </c>
      <c r="T14" s="51" t="str">
        <f>IF(AND('Mapa de Riesgos'!$Y$64="Muy Alta",'Mapa de Riesgos'!$AA$64="Menor"),CONCATENATE("R9C",'Mapa de Riesgos'!$O$64),"")</f>
        <v/>
      </c>
      <c r="U14" s="52" t="str">
        <f>IF(AND('Mapa de Riesgos'!$Y$65="Muy Alta",'Mapa de Riesgos'!$AA$65="Menor"),CONCATENATE("R9C",'Mapa de Riesgos'!$O$65),"")</f>
        <v/>
      </c>
      <c r="V14" s="50" t="str">
        <f>IF(AND('Mapa de Riesgos'!$Y$60="Muy Alta",'Mapa de Riesgos'!$AA$60="Moderado"),CONCATENATE("R9C",'Mapa de Riesgos'!$O$60),"")</f>
        <v/>
      </c>
      <c r="W14" s="51" t="str">
        <f>IF(AND('Mapa de Riesgos'!$Y$61="Muy Alta",'Mapa de Riesgos'!$AA$61="Moderado"),CONCATENATE("R9C",'Mapa de Riesgos'!$O$61),"")</f>
        <v/>
      </c>
      <c r="X14" s="51" t="str">
        <f>IF(AND('Mapa de Riesgos'!$Y$62="Muy Alta",'Mapa de Riesgos'!$AA$62="Moderado"),CONCATENATE("R9C",'Mapa de Riesgos'!$O$62),"")</f>
        <v/>
      </c>
      <c r="Y14" s="51" t="str">
        <f>IF(AND('Mapa de Riesgos'!$Y$63="Muy Alta",'Mapa de Riesgos'!$AA$63="Moderado"),CONCATENATE("R9C",'Mapa de Riesgos'!$O$63),"")</f>
        <v/>
      </c>
      <c r="Z14" s="51" t="str">
        <f>IF(AND('Mapa de Riesgos'!$Y$64="Muy Alta",'Mapa de Riesgos'!$AA$64="Moderado"),CONCATENATE("R9C",'Mapa de Riesgos'!$O$64),"")</f>
        <v/>
      </c>
      <c r="AA14" s="52" t="str">
        <f>IF(AND('Mapa de Riesgos'!$Y$65="Muy Alta",'Mapa de Riesgos'!$AA$65="Moderado"),CONCATENATE("R9C",'Mapa de Riesgos'!$O$65),"")</f>
        <v/>
      </c>
      <c r="AB14" s="50" t="str">
        <f>IF(AND('Mapa de Riesgos'!$Y$60="Muy Alta",'Mapa de Riesgos'!$AA$60="Mayor"),CONCATENATE("R9C",'Mapa de Riesgos'!$O$60),"")</f>
        <v/>
      </c>
      <c r="AC14" s="51" t="str">
        <f>IF(AND('Mapa de Riesgos'!$Y$61="Muy Alta",'Mapa de Riesgos'!$AA$61="Mayor"),CONCATENATE("R9C",'Mapa de Riesgos'!$O$61),"")</f>
        <v/>
      </c>
      <c r="AD14" s="51" t="str">
        <f>IF(AND('Mapa de Riesgos'!$Y$62="Muy Alta",'Mapa de Riesgos'!$AA$62="Mayor"),CONCATENATE("R9C",'Mapa de Riesgos'!$O$62),"")</f>
        <v/>
      </c>
      <c r="AE14" s="51" t="str">
        <f>IF(AND('Mapa de Riesgos'!$Y$63="Muy Alta",'Mapa de Riesgos'!$AA$63="Mayor"),CONCATENATE("R9C",'Mapa de Riesgos'!$O$63),"")</f>
        <v/>
      </c>
      <c r="AF14" s="51" t="str">
        <f>IF(AND('Mapa de Riesgos'!$Y$64="Muy Alta",'Mapa de Riesgos'!$AA$64="Mayor"),CONCATENATE("R9C",'Mapa de Riesgos'!$O$64),"")</f>
        <v/>
      </c>
      <c r="AG14" s="52" t="str">
        <f>IF(AND('Mapa de Riesgos'!$Y$65="Muy Alta",'Mapa de Riesgos'!$AA$65="Mayor"),CONCATENATE("R9C",'Mapa de Riesgos'!$O$65),"")</f>
        <v/>
      </c>
      <c r="AH14" s="53" t="str">
        <f>IF(AND('Mapa de Riesgos'!$Y$60="Muy Alta",'Mapa de Riesgos'!$AA$60="Catastrófico"),CONCATENATE("R9C",'Mapa de Riesgos'!$O$60),"")</f>
        <v/>
      </c>
      <c r="AI14" s="54" t="str">
        <f>IF(AND('Mapa de Riesgos'!$Y$61="Muy Alta",'Mapa de Riesgos'!$AA$61="Catastrófico"),CONCATENATE("R9C",'Mapa de Riesgos'!$O$61),"")</f>
        <v/>
      </c>
      <c r="AJ14" s="54" t="str">
        <f>IF(AND('Mapa de Riesgos'!$Y$62="Muy Alta",'Mapa de Riesgos'!$AA$62="Catastrófico"),CONCATENATE("R9C",'Mapa de Riesgos'!$O$62),"")</f>
        <v/>
      </c>
      <c r="AK14" s="54" t="str">
        <f>IF(AND('Mapa de Riesgos'!$Y$63="Muy Alta",'Mapa de Riesgos'!$AA$63="Catastrófico"),CONCATENATE("R9C",'Mapa de Riesgos'!$O$63),"")</f>
        <v/>
      </c>
      <c r="AL14" s="54" t="str">
        <f>IF(AND('Mapa de Riesgos'!$Y$64="Muy Alta",'Mapa de Riesgos'!$AA$64="Catastrófico"),CONCATENATE("R9C",'Mapa de Riesgos'!$O$64),"")</f>
        <v/>
      </c>
      <c r="AM14" s="55" t="str">
        <f>IF(AND('Mapa de Riesgos'!$Y$65="Muy Alta",'Mapa de Riesgos'!$AA$65="Catastrófico"),CONCATENATE("R9C",'Mapa de Riesgos'!$O$65),"")</f>
        <v/>
      </c>
      <c r="AN14" s="81"/>
      <c r="AO14" s="548"/>
      <c r="AP14" s="549"/>
      <c r="AQ14" s="549"/>
      <c r="AR14" s="549"/>
      <c r="AS14" s="549"/>
      <c r="AT14" s="550"/>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row>
    <row r="15" spans="1:91" ht="15.75" customHeight="1" thickBot="1">
      <c r="A15" s="81"/>
      <c r="B15" s="443"/>
      <c r="C15" s="443"/>
      <c r="D15" s="444"/>
      <c r="E15" s="543"/>
      <c r="F15" s="544"/>
      <c r="G15" s="544"/>
      <c r="H15" s="544"/>
      <c r="I15" s="558"/>
      <c r="J15" s="56" t="str">
        <f>IF(AND('Mapa de Riesgos'!$Y$66="Muy Alta",'Mapa de Riesgos'!$AA$66="Leve"),CONCATENATE("R10C",'Mapa de Riesgos'!$O$66),"")</f>
        <v/>
      </c>
      <c r="K15" s="57" t="str">
        <f>IF(AND('Mapa de Riesgos'!$Y$67="Muy Alta",'Mapa de Riesgos'!$AA$67="Leve"),CONCATENATE("R10C",'Mapa de Riesgos'!$O$67),"")</f>
        <v/>
      </c>
      <c r="L15" s="57" t="str">
        <f>IF(AND('Mapa de Riesgos'!$Y$68="Muy Alta",'Mapa de Riesgos'!$AA$68="Leve"),CONCATENATE("R10C",'Mapa de Riesgos'!$O$68),"")</f>
        <v/>
      </c>
      <c r="M15" s="57" t="str">
        <f>IF(AND('Mapa de Riesgos'!$Y$69="Muy Alta",'Mapa de Riesgos'!$AA$69="Leve"),CONCATENATE("R10C",'Mapa de Riesgos'!$O$69),"")</f>
        <v/>
      </c>
      <c r="N15" s="57" t="str">
        <f>IF(AND('Mapa de Riesgos'!$Y$70="Muy Alta",'Mapa de Riesgos'!$AA$70="Leve"),CONCATENATE("R10C",'Mapa de Riesgos'!$O$70),"")</f>
        <v/>
      </c>
      <c r="O15" s="58" t="str">
        <f>IF(AND('Mapa de Riesgos'!$Y$71="Muy Alta",'Mapa de Riesgos'!$AA$71="Leve"),CONCATENATE("R10C",'Mapa de Riesgos'!$O$71),"")</f>
        <v/>
      </c>
      <c r="P15" s="50" t="str">
        <f>IF(AND('Mapa de Riesgos'!$Y$66="Muy Alta",'Mapa de Riesgos'!$AA$66="Menor"),CONCATENATE("R10C",'Mapa de Riesgos'!$O$66),"")</f>
        <v/>
      </c>
      <c r="Q15" s="51" t="str">
        <f>IF(AND('Mapa de Riesgos'!$Y$67="Muy Alta",'Mapa de Riesgos'!$AA$67="Menor"),CONCATENATE("R10C",'Mapa de Riesgos'!$O$67),"")</f>
        <v/>
      </c>
      <c r="R15" s="51" t="str">
        <f>IF(AND('Mapa de Riesgos'!$Y$68="Muy Alta",'Mapa de Riesgos'!$AA$68="Menor"),CONCATENATE("R10C",'Mapa de Riesgos'!$O$68),"")</f>
        <v/>
      </c>
      <c r="S15" s="51" t="str">
        <f>IF(AND('Mapa de Riesgos'!$Y$69="Muy Alta",'Mapa de Riesgos'!$AA$69="Menor"),CONCATENATE("R10C",'Mapa de Riesgos'!$O$69),"")</f>
        <v/>
      </c>
      <c r="T15" s="51" t="str">
        <f>IF(AND('Mapa de Riesgos'!$Y$70="Muy Alta",'Mapa de Riesgos'!$AA$70="Menor"),CONCATENATE("R10C",'Mapa de Riesgos'!$O$70),"")</f>
        <v/>
      </c>
      <c r="U15" s="52" t="str">
        <f>IF(AND('Mapa de Riesgos'!$Y$71="Muy Alta",'Mapa de Riesgos'!$AA$71="Menor"),CONCATENATE("R10C",'Mapa de Riesgos'!$O$71),"")</f>
        <v/>
      </c>
      <c r="V15" s="56" t="str">
        <f>IF(AND('Mapa de Riesgos'!$Y$66="Muy Alta",'Mapa de Riesgos'!$AA$66="Moderado"),CONCATENATE("R10C",'Mapa de Riesgos'!$O$66),"")</f>
        <v/>
      </c>
      <c r="W15" s="57" t="str">
        <f>IF(AND('Mapa de Riesgos'!$Y$67="Muy Alta",'Mapa de Riesgos'!$AA$67="Moderado"),CONCATENATE("R10C",'Mapa de Riesgos'!$O$67),"")</f>
        <v/>
      </c>
      <c r="X15" s="57" t="str">
        <f>IF(AND('Mapa de Riesgos'!$Y$68="Muy Alta",'Mapa de Riesgos'!$AA$68="Moderado"),CONCATENATE("R10C",'Mapa de Riesgos'!$O$68),"")</f>
        <v/>
      </c>
      <c r="Y15" s="57" t="str">
        <f>IF(AND('Mapa de Riesgos'!$Y$69="Muy Alta",'Mapa de Riesgos'!$AA$69="Moderado"),CONCATENATE("R10C",'Mapa de Riesgos'!$O$69),"")</f>
        <v/>
      </c>
      <c r="Z15" s="57" t="str">
        <f>IF(AND('Mapa de Riesgos'!$Y$70="Muy Alta",'Mapa de Riesgos'!$AA$70="Moderado"),CONCATENATE("R10C",'Mapa de Riesgos'!$O$70),"")</f>
        <v/>
      </c>
      <c r="AA15" s="58" t="str">
        <f>IF(AND('Mapa de Riesgos'!$Y$71="Muy Alta",'Mapa de Riesgos'!$AA$71="Moderado"),CONCATENATE("R10C",'Mapa de Riesgos'!$O$71),"")</f>
        <v/>
      </c>
      <c r="AB15" s="50" t="str">
        <f>IF(AND('Mapa de Riesgos'!$Y$66="Muy Alta",'Mapa de Riesgos'!$AA$66="Mayor"),CONCATENATE("R10C",'Mapa de Riesgos'!$O$66),"")</f>
        <v/>
      </c>
      <c r="AC15" s="51" t="str">
        <f>IF(AND('Mapa de Riesgos'!$Y$67="Muy Alta",'Mapa de Riesgos'!$AA$67="Mayor"),CONCATENATE("R10C",'Mapa de Riesgos'!$O$67),"")</f>
        <v/>
      </c>
      <c r="AD15" s="51" t="str">
        <f>IF(AND('Mapa de Riesgos'!$Y$68="Muy Alta",'Mapa de Riesgos'!$AA$68="Mayor"),CONCATENATE("R10C",'Mapa de Riesgos'!$O$68),"")</f>
        <v/>
      </c>
      <c r="AE15" s="51" t="str">
        <f>IF(AND('Mapa de Riesgos'!$Y$69="Muy Alta",'Mapa de Riesgos'!$AA$69="Mayor"),CONCATENATE("R10C",'Mapa de Riesgos'!$O$69),"")</f>
        <v/>
      </c>
      <c r="AF15" s="51" t="str">
        <f>IF(AND('Mapa de Riesgos'!$Y$70="Muy Alta",'Mapa de Riesgos'!$AA$70="Mayor"),CONCATENATE("R10C",'Mapa de Riesgos'!$O$70),"")</f>
        <v/>
      </c>
      <c r="AG15" s="52" t="str">
        <f>IF(AND('Mapa de Riesgos'!$Y$71="Muy Alta",'Mapa de Riesgos'!$AA$71="Mayor"),CONCATENATE("R10C",'Mapa de Riesgos'!$O$71),"")</f>
        <v/>
      </c>
      <c r="AH15" s="59" t="str">
        <f>IF(AND('Mapa de Riesgos'!$Y$66="Muy Alta",'Mapa de Riesgos'!$AA$66="Catastrófico"),CONCATENATE("R10C",'Mapa de Riesgos'!$O$66),"")</f>
        <v/>
      </c>
      <c r="AI15" s="60" t="str">
        <f>IF(AND('Mapa de Riesgos'!$Y$67="Muy Alta",'Mapa de Riesgos'!$AA$67="Catastrófico"),CONCATENATE("R10C",'Mapa de Riesgos'!$O$67),"")</f>
        <v/>
      </c>
      <c r="AJ15" s="60" t="str">
        <f>IF(AND('Mapa de Riesgos'!$Y$68="Muy Alta",'Mapa de Riesgos'!$AA$68="Catastrófico"),CONCATENATE("R10C",'Mapa de Riesgos'!$O$68),"")</f>
        <v/>
      </c>
      <c r="AK15" s="60" t="str">
        <f>IF(AND('Mapa de Riesgos'!$Y$69="Muy Alta",'Mapa de Riesgos'!$AA$69="Catastrófico"),CONCATENATE("R10C",'Mapa de Riesgos'!$O$69),"")</f>
        <v/>
      </c>
      <c r="AL15" s="60" t="str">
        <f>IF(AND('Mapa de Riesgos'!$Y$70="Muy Alta",'Mapa de Riesgos'!$AA$70="Catastrófico"),CONCATENATE("R10C",'Mapa de Riesgos'!$O$70),"")</f>
        <v/>
      </c>
      <c r="AM15" s="61" t="str">
        <f>IF(AND('Mapa de Riesgos'!$Y$71="Muy Alta",'Mapa de Riesgos'!$AA$71="Catastrófico"),CONCATENATE("R10C",'Mapa de Riesgos'!$O$71),"")</f>
        <v/>
      </c>
      <c r="AN15" s="81"/>
      <c r="AO15" s="551"/>
      <c r="AP15" s="552"/>
      <c r="AQ15" s="552"/>
      <c r="AR15" s="552"/>
      <c r="AS15" s="552"/>
      <c r="AT15" s="553"/>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row>
    <row r="16" spans="1:91" ht="15" customHeight="1">
      <c r="A16" s="81"/>
      <c r="B16" s="443"/>
      <c r="C16" s="443"/>
      <c r="D16" s="444"/>
      <c r="E16" s="538" t="s">
        <v>178</v>
      </c>
      <c r="F16" s="539"/>
      <c r="G16" s="539"/>
      <c r="H16" s="539"/>
      <c r="I16" s="539"/>
      <c r="J16" s="62" t="str">
        <f>IF(AND('Mapa de Riesgos'!$Y$12="Alta",'Mapa de Riesgos'!$AA$12="Leve"),CONCATENATE("R1C",'Mapa de Riesgos'!$O$12),"")</f>
        <v/>
      </c>
      <c r="K16" s="63" t="str">
        <f>IF(AND('Mapa de Riesgos'!$Y$13="Alta",'Mapa de Riesgos'!$AA$13="Leve"),CONCATENATE("R1C",'Mapa de Riesgos'!$O$13),"")</f>
        <v/>
      </c>
      <c r="L16" s="63" t="str">
        <f>IF(AND('Mapa de Riesgos'!$Y$14="Alta",'Mapa de Riesgos'!$AA$14="Leve"),CONCATENATE("R1C",'Mapa de Riesgos'!$O$14),"")</f>
        <v/>
      </c>
      <c r="M16" s="63" t="str">
        <f>IF(AND('Mapa de Riesgos'!$Y$15="Alta",'Mapa de Riesgos'!$AA$15="Leve"),CONCATENATE("R1C",'Mapa de Riesgos'!$O$15),"")</f>
        <v/>
      </c>
      <c r="N16" s="63" t="str">
        <f>IF(AND('Mapa de Riesgos'!$Y$16="Alta",'Mapa de Riesgos'!$AA$16="Leve"),CONCATENATE("R1C",'Mapa de Riesgos'!$O$16),"")</f>
        <v/>
      </c>
      <c r="O16" s="64" t="str">
        <f>IF(AND('Mapa de Riesgos'!$Y$17="Alta",'Mapa de Riesgos'!$AA$17="Leve"),CONCATENATE("R1C",'Mapa de Riesgos'!$O$17),"")</f>
        <v/>
      </c>
      <c r="P16" s="62" t="str">
        <f>IF(AND('Mapa de Riesgos'!$Y$12="Alta",'Mapa de Riesgos'!$AA$12="Menor"),CONCATENATE("R1C",'Mapa de Riesgos'!$O$12),"")</f>
        <v/>
      </c>
      <c r="Q16" s="63" t="str">
        <f>IF(AND('Mapa de Riesgos'!$Y$13="Alta",'Mapa de Riesgos'!$AA$13="Menor"),CONCATENATE("R1C",'Mapa de Riesgos'!$O$13),"")</f>
        <v/>
      </c>
      <c r="R16" s="63" t="str">
        <f>IF(AND('Mapa de Riesgos'!$Y$14="Alta",'Mapa de Riesgos'!$AA$14="Menor"),CONCATENATE("R1C",'Mapa de Riesgos'!$O$14),"")</f>
        <v/>
      </c>
      <c r="S16" s="63" t="str">
        <f>IF(AND('Mapa de Riesgos'!$Y$15="Alta",'Mapa de Riesgos'!$AA$15="Menor"),CONCATENATE("R1C",'Mapa de Riesgos'!$O$15),"")</f>
        <v/>
      </c>
      <c r="T16" s="63" t="str">
        <f>IF(AND('Mapa de Riesgos'!$Y$16="Alta",'Mapa de Riesgos'!$AA$16="Menor"),CONCATENATE("R1C",'Mapa de Riesgos'!$O$16),"")</f>
        <v/>
      </c>
      <c r="U16" s="64" t="str">
        <f>IF(AND('Mapa de Riesgos'!$Y$17="Alta",'Mapa de Riesgos'!$AA$17="Menor"),CONCATENATE("R1C",'Mapa de Riesgos'!$O$17),"")</f>
        <v/>
      </c>
      <c r="V16" s="44" t="str">
        <f>IF(AND('Mapa de Riesgos'!$Y$12="Alta",'Mapa de Riesgos'!$AA$12="Moderado"),CONCATENATE("R1C",'Mapa de Riesgos'!$O$12),"")</f>
        <v/>
      </c>
      <c r="W16" s="45" t="str">
        <f>IF(AND('Mapa de Riesgos'!$Y$13="Alta",'Mapa de Riesgos'!$AA$13="Moderado"),CONCATENATE("R1C",'Mapa de Riesgos'!$O$13),"")</f>
        <v/>
      </c>
      <c r="X16" s="45" t="str">
        <f>IF(AND('Mapa de Riesgos'!$Y$14="Alta",'Mapa de Riesgos'!$AA$14="Moderado"),CONCATENATE("R1C",'Mapa de Riesgos'!$O$14),"")</f>
        <v/>
      </c>
      <c r="Y16" s="45" t="str">
        <f>IF(AND('Mapa de Riesgos'!$Y$15="Alta",'Mapa de Riesgos'!$AA$15="Moderado"),CONCATENATE("R1C",'Mapa de Riesgos'!$O$15),"")</f>
        <v/>
      </c>
      <c r="Z16" s="45" t="str">
        <f>IF(AND('Mapa de Riesgos'!$Y$16="Alta",'Mapa de Riesgos'!$AA$16="Moderado"),CONCATENATE("R1C",'Mapa de Riesgos'!$O$16),"")</f>
        <v/>
      </c>
      <c r="AA16" s="46" t="str">
        <f>IF(AND('Mapa de Riesgos'!$Y$17="Alta",'Mapa de Riesgos'!$AA$17="Moderado"),CONCATENATE("R1C",'Mapa de Riesgos'!$O$17),"")</f>
        <v/>
      </c>
      <c r="AB16" s="44" t="str">
        <f>IF(AND('Mapa de Riesgos'!$Y$12="Alta",'Mapa de Riesgos'!$AA$12="Mayor"),CONCATENATE("R1C",'Mapa de Riesgos'!$O$12),"")</f>
        <v/>
      </c>
      <c r="AC16" s="45" t="str">
        <f>IF(AND('Mapa de Riesgos'!$Y$13="Alta",'Mapa de Riesgos'!$AA$13="Mayor"),CONCATENATE("R1C",'Mapa de Riesgos'!$O$13),"")</f>
        <v/>
      </c>
      <c r="AD16" s="45" t="str">
        <f>IF(AND('Mapa de Riesgos'!$Y$14="Alta",'Mapa de Riesgos'!$AA$14="Mayor"),CONCATENATE("R1C",'Mapa de Riesgos'!$O$14),"")</f>
        <v/>
      </c>
      <c r="AE16" s="45" t="str">
        <f>IF(AND('Mapa de Riesgos'!$Y$15="Alta",'Mapa de Riesgos'!$AA$15="Mayor"),CONCATENATE("R1C",'Mapa de Riesgos'!$O$15),"")</f>
        <v/>
      </c>
      <c r="AF16" s="45" t="str">
        <f>IF(AND('Mapa de Riesgos'!$Y$16="Alta",'Mapa de Riesgos'!$AA$16="Mayor"),CONCATENATE("R1C",'Mapa de Riesgos'!$O$16),"")</f>
        <v/>
      </c>
      <c r="AG16" s="46" t="str">
        <f>IF(AND('Mapa de Riesgos'!$Y$17="Alta",'Mapa de Riesgos'!$AA$17="Mayor"),CONCATENATE("R1C",'Mapa de Riesgos'!$O$17),"")</f>
        <v/>
      </c>
      <c r="AH16" s="47" t="str">
        <f>IF(AND('Mapa de Riesgos'!$Y$12="Alta",'Mapa de Riesgos'!$AA$12="Catastrófico"),CONCATENATE("R1C",'Mapa de Riesgos'!$O$12),"")</f>
        <v/>
      </c>
      <c r="AI16" s="48" t="str">
        <f>IF(AND('Mapa de Riesgos'!$Y$13="Alta",'Mapa de Riesgos'!$AA$13="Catastrófico"),CONCATENATE("R1C",'Mapa de Riesgos'!$O$13),"")</f>
        <v/>
      </c>
      <c r="AJ16" s="48" t="str">
        <f>IF(AND('Mapa de Riesgos'!$Y$14="Alta",'Mapa de Riesgos'!$AA$14="Catastrófico"),CONCATENATE("R1C",'Mapa de Riesgos'!$O$14),"")</f>
        <v/>
      </c>
      <c r="AK16" s="48" t="str">
        <f>IF(AND('Mapa de Riesgos'!$Y$15="Alta",'Mapa de Riesgos'!$AA$15="Catastrófico"),CONCATENATE("R1C",'Mapa de Riesgos'!$O$15),"")</f>
        <v/>
      </c>
      <c r="AL16" s="48" t="str">
        <f>IF(AND('Mapa de Riesgos'!$Y$16="Alta",'Mapa de Riesgos'!$AA$16="Catastrófico"),CONCATENATE("R1C",'Mapa de Riesgos'!$O$16),"")</f>
        <v/>
      </c>
      <c r="AM16" s="49" t="str">
        <f>IF(AND('Mapa de Riesgos'!$Y$17="Alta",'Mapa de Riesgos'!$AA$17="Catastrófico"),CONCATENATE("R1C",'Mapa de Riesgos'!$O$17),"")</f>
        <v/>
      </c>
      <c r="AN16" s="81"/>
      <c r="AO16" s="529" t="s">
        <v>179</v>
      </c>
      <c r="AP16" s="530"/>
      <c r="AQ16" s="530"/>
      <c r="AR16" s="530"/>
      <c r="AS16" s="530"/>
      <c r="AT16" s="53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row>
    <row r="17" spans="1:76" ht="15" customHeight="1">
      <c r="A17" s="81"/>
      <c r="B17" s="443"/>
      <c r="C17" s="443"/>
      <c r="D17" s="444"/>
      <c r="E17" s="540"/>
      <c r="F17" s="541"/>
      <c r="G17" s="541"/>
      <c r="H17" s="541"/>
      <c r="I17" s="541"/>
      <c r="J17" s="65" t="str">
        <f>IF(AND('Mapa de Riesgos'!$Y$18="Alta",'Mapa de Riesgos'!$AA$18="Leve"),CONCATENATE("R2C",'Mapa de Riesgos'!$O$18),"")</f>
        <v/>
      </c>
      <c r="K17" s="66" t="str">
        <f>IF(AND('Mapa de Riesgos'!$Y$19="Alta",'Mapa de Riesgos'!$AA$19="Leve"),CONCATENATE("R2C",'Mapa de Riesgos'!$O$19),"")</f>
        <v/>
      </c>
      <c r="L17" s="66" t="str">
        <f>IF(AND('Mapa de Riesgos'!$Y$20="Alta",'Mapa de Riesgos'!$AA$20="Leve"),CONCATENATE("R2C",'Mapa de Riesgos'!$O$20),"")</f>
        <v/>
      </c>
      <c r="M17" s="66" t="str">
        <f>IF(AND('Mapa de Riesgos'!$Y$21="Alta",'Mapa de Riesgos'!$AA$21="Leve"),CONCATENATE("R2C",'Mapa de Riesgos'!$O$21),"")</f>
        <v/>
      </c>
      <c r="N17" s="66" t="str">
        <f>IF(AND('Mapa de Riesgos'!$Y$22="Alta",'Mapa de Riesgos'!$AA$22="Leve"),CONCATENATE("R2C",'Mapa de Riesgos'!$O$22),"")</f>
        <v/>
      </c>
      <c r="O17" s="67" t="str">
        <f>IF(AND('Mapa de Riesgos'!$Y$23="Alta",'Mapa de Riesgos'!$AA$23="Leve"),CONCATENATE("R2C",'Mapa de Riesgos'!$O$23),"")</f>
        <v/>
      </c>
      <c r="P17" s="65" t="str">
        <f>IF(AND('Mapa de Riesgos'!$Y$18="Alta",'Mapa de Riesgos'!$AA$18="Menor"),CONCATENATE("R2C",'Mapa de Riesgos'!$O$18),"")</f>
        <v/>
      </c>
      <c r="Q17" s="66" t="str">
        <f>IF(AND('Mapa de Riesgos'!$Y$19="Alta",'Mapa de Riesgos'!$AA$19="Menor"),CONCATENATE("R2C",'Mapa de Riesgos'!$O$19),"")</f>
        <v/>
      </c>
      <c r="R17" s="66" t="str">
        <f>IF(AND('Mapa de Riesgos'!$Y$20="Alta",'Mapa de Riesgos'!$AA$20="Menor"),CONCATENATE("R2C",'Mapa de Riesgos'!$O$20),"")</f>
        <v/>
      </c>
      <c r="S17" s="66" t="str">
        <f>IF(AND('Mapa de Riesgos'!$Y$21="Alta",'Mapa de Riesgos'!$AA$21="Menor"),CONCATENATE("R2C",'Mapa de Riesgos'!$O$21),"")</f>
        <v/>
      </c>
      <c r="T17" s="66" t="str">
        <f>IF(AND('Mapa de Riesgos'!$Y$22="Alta",'Mapa de Riesgos'!$AA$22="Menor"),CONCATENATE("R2C",'Mapa de Riesgos'!$O$22),"")</f>
        <v/>
      </c>
      <c r="U17" s="67" t="str">
        <f>IF(AND('Mapa de Riesgos'!$Y$23="Alta",'Mapa de Riesgos'!$AA$23="Menor"),CONCATENATE("R2C",'Mapa de Riesgos'!$O$23),"")</f>
        <v/>
      </c>
      <c r="V17" s="50" t="str">
        <f>IF(AND('Mapa de Riesgos'!$Y$18="Alta",'Mapa de Riesgos'!$AA$18="Moderado"),CONCATENATE("R2C",'Mapa de Riesgos'!$O$18),"")</f>
        <v/>
      </c>
      <c r="W17" s="51" t="str">
        <f>IF(AND('Mapa de Riesgos'!$Y$19="Alta",'Mapa de Riesgos'!$AA$19="Moderado"),CONCATENATE("R2C",'Mapa de Riesgos'!$O$19),"")</f>
        <v/>
      </c>
      <c r="X17" s="51" t="str">
        <f>IF(AND('Mapa de Riesgos'!$Y$20="Alta",'Mapa de Riesgos'!$AA$20="Moderado"),CONCATENATE("R2C",'Mapa de Riesgos'!$O$20),"")</f>
        <v/>
      </c>
      <c r="Y17" s="51" t="str">
        <f>IF(AND('Mapa de Riesgos'!$Y$21="Alta",'Mapa de Riesgos'!$AA$21="Moderado"),CONCATENATE("R2C",'Mapa de Riesgos'!$O$21),"")</f>
        <v/>
      </c>
      <c r="Z17" s="51" t="str">
        <f>IF(AND('Mapa de Riesgos'!$Y$22="Alta",'Mapa de Riesgos'!$AA$22="Moderado"),CONCATENATE("R2C",'Mapa de Riesgos'!$O$22),"")</f>
        <v/>
      </c>
      <c r="AA17" s="52" t="str">
        <f>IF(AND('Mapa de Riesgos'!$Y$23="Alta",'Mapa de Riesgos'!$AA$23="Moderado"),CONCATENATE("R2C",'Mapa de Riesgos'!$O$23),"")</f>
        <v/>
      </c>
      <c r="AB17" s="50" t="str">
        <f>IF(AND('Mapa de Riesgos'!$Y$18="Alta",'Mapa de Riesgos'!$AA$18="Mayor"),CONCATENATE("R2C",'Mapa de Riesgos'!$O$18),"")</f>
        <v/>
      </c>
      <c r="AC17" s="51" t="str">
        <f>IF(AND('Mapa de Riesgos'!$Y$19="Alta",'Mapa de Riesgos'!$AA$19="Mayor"),CONCATENATE("R2C",'Mapa de Riesgos'!$O$19),"")</f>
        <v/>
      </c>
      <c r="AD17" s="51" t="str">
        <f>IF(AND('Mapa de Riesgos'!$Y$20="Alta",'Mapa de Riesgos'!$AA$20="Mayor"),CONCATENATE("R2C",'Mapa de Riesgos'!$O$20),"")</f>
        <v/>
      </c>
      <c r="AE17" s="51" t="str">
        <f>IF(AND('Mapa de Riesgos'!$Y$21="Alta",'Mapa de Riesgos'!$AA$21="Mayor"),CONCATENATE("R2C",'Mapa de Riesgos'!$O$21),"")</f>
        <v/>
      </c>
      <c r="AF17" s="51" t="str">
        <f>IF(AND('Mapa de Riesgos'!$Y$22="Alta",'Mapa de Riesgos'!$AA$22="Mayor"),CONCATENATE("R2C",'Mapa de Riesgos'!$O$22),"")</f>
        <v/>
      </c>
      <c r="AG17" s="52" t="str">
        <f>IF(AND('Mapa de Riesgos'!$Y$23="Alta",'Mapa de Riesgos'!$AA$23="Mayor"),CONCATENATE("R2C",'Mapa de Riesgos'!$O$23),"")</f>
        <v/>
      </c>
      <c r="AH17" s="53" t="str">
        <f>IF(AND('Mapa de Riesgos'!$Y$18="Alta",'Mapa de Riesgos'!$AA$18="Catastrófico"),CONCATENATE("R2C",'Mapa de Riesgos'!$O$18),"")</f>
        <v/>
      </c>
      <c r="AI17" s="54" t="str">
        <f>IF(AND('Mapa de Riesgos'!$Y$19="Alta",'Mapa de Riesgos'!$AA$19="Catastrófico"),CONCATENATE("R2C",'Mapa de Riesgos'!$O$19),"")</f>
        <v/>
      </c>
      <c r="AJ17" s="54" t="str">
        <f>IF(AND('Mapa de Riesgos'!$Y$20="Alta",'Mapa de Riesgos'!$AA$20="Catastrófico"),CONCATENATE("R2C",'Mapa de Riesgos'!$O$20),"")</f>
        <v/>
      </c>
      <c r="AK17" s="54" t="str">
        <f>IF(AND('Mapa de Riesgos'!$Y$21="Alta",'Mapa de Riesgos'!$AA$21="Catastrófico"),CONCATENATE("R2C",'Mapa de Riesgos'!$O$21),"")</f>
        <v/>
      </c>
      <c r="AL17" s="54" t="str">
        <f>IF(AND('Mapa de Riesgos'!$Y$22="Alta",'Mapa de Riesgos'!$AA$22="Catastrófico"),CONCATENATE("R2C",'Mapa de Riesgos'!$O$22),"")</f>
        <v/>
      </c>
      <c r="AM17" s="55" t="str">
        <f>IF(AND('Mapa de Riesgos'!$Y$23="Alta",'Mapa de Riesgos'!$AA$23="Catastrófico"),CONCATENATE("R2C",'Mapa de Riesgos'!$O$23),"")</f>
        <v/>
      </c>
      <c r="AN17" s="81"/>
      <c r="AO17" s="532"/>
      <c r="AP17" s="533"/>
      <c r="AQ17" s="533"/>
      <c r="AR17" s="533"/>
      <c r="AS17" s="533"/>
      <c r="AT17" s="534"/>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row>
    <row r="18" spans="1:76" ht="15" customHeight="1">
      <c r="A18" s="81"/>
      <c r="B18" s="443"/>
      <c r="C18" s="443"/>
      <c r="D18" s="444"/>
      <c r="E18" s="542"/>
      <c r="F18" s="541"/>
      <c r="G18" s="541"/>
      <c r="H18" s="541"/>
      <c r="I18" s="541"/>
      <c r="J18" s="65" t="str">
        <f>IF(AND('Mapa de Riesgos'!$Y$24="Alta",'Mapa de Riesgos'!$AA$24="Leve"),CONCATENATE("R3C",'Mapa de Riesgos'!$O$24),"")</f>
        <v/>
      </c>
      <c r="K18" s="66" t="str">
        <f>IF(AND('Mapa de Riesgos'!$Y$25="Alta",'Mapa de Riesgos'!$AA$25="Leve"),CONCATENATE("R3C",'Mapa de Riesgos'!$O$25),"")</f>
        <v/>
      </c>
      <c r="L18" s="66" t="str">
        <f>IF(AND('Mapa de Riesgos'!$Y$26="Alta",'Mapa de Riesgos'!$AA$26="Leve"),CONCATENATE("R3C",'Mapa de Riesgos'!$O$26),"")</f>
        <v/>
      </c>
      <c r="M18" s="66" t="str">
        <f>IF(AND('Mapa de Riesgos'!$Y$27="Alta",'Mapa de Riesgos'!$AA$27="Leve"),CONCATENATE("R3C",'Mapa de Riesgos'!$O$27),"")</f>
        <v/>
      </c>
      <c r="N18" s="66" t="str">
        <f>IF(AND('Mapa de Riesgos'!$Y$28="Alta",'Mapa de Riesgos'!$AA$28="Leve"),CONCATENATE("R3C",'Mapa de Riesgos'!$O$28),"")</f>
        <v/>
      </c>
      <c r="O18" s="67" t="str">
        <f>IF(AND('Mapa de Riesgos'!$Y$29="Alta",'Mapa de Riesgos'!$AA$29="Leve"),CONCATENATE("R3C",'Mapa de Riesgos'!$O$29),"")</f>
        <v/>
      </c>
      <c r="P18" s="65" t="str">
        <f>IF(AND('Mapa de Riesgos'!$Y$24="Alta",'Mapa de Riesgos'!$AA$24="Menor"),CONCATENATE("R3C",'Mapa de Riesgos'!$O$24),"")</f>
        <v/>
      </c>
      <c r="Q18" s="66" t="str">
        <f>IF(AND('Mapa de Riesgos'!$Y$25="Alta",'Mapa de Riesgos'!$AA$25="Menor"),CONCATENATE("R3C",'Mapa de Riesgos'!$O$25),"")</f>
        <v/>
      </c>
      <c r="R18" s="66" t="str">
        <f>IF(AND('Mapa de Riesgos'!$Y$26="Alta",'Mapa de Riesgos'!$AA$26="Menor"),CONCATENATE("R3C",'Mapa de Riesgos'!$O$26),"")</f>
        <v/>
      </c>
      <c r="S18" s="66" t="str">
        <f>IF(AND('Mapa de Riesgos'!$Y$27="Alta",'Mapa de Riesgos'!$AA$27="Menor"),CONCATENATE("R3C",'Mapa de Riesgos'!$O$27),"")</f>
        <v/>
      </c>
      <c r="T18" s="66" t="str">
        <f>IF(AND('Mapa de Riesgos'!$Y$28="Alta",'Mapa de Riesgos'!$AA$28="Menor"),CONCATENATE("R3C",'Mapa de Riesgos'!$O$28),"")</f>
        <v/>
      </c>
      <c r="U18" s="67" t="str">
        <f>IF(AND('Mapa de Riesgos'!$Y$29="Alta",'Mapa de Riesgos'!$AA$29="Menor"),CONCATENATE("R3C",'Mapa de Riesgos'!$O$29),"")</f>
        <v/>
      </c>
      <c r="V18" s="50" t="str">
        <f>IF(AND('Mapa de Riesgos'!$Y$24="Alta",'Mapa de Riesgos'!$AA$24="Moderado"),CONCATENATE("R3C",'Mapa de Riesgos'!$O$24),"")</f>
        <v/>
      </c>
      <c r="W18" s="51" t="str">
        <f>IF(AND('Mapa de Riesgos'!$Y$25="Alta",'Mapa de Riesgos'!$AA$25="Moderado"),CONCATENATE("R3C",'Mapa de Riesgos'!$O$25),"")</f>
        <v/>
      </c>
      <c r="X18" s="51" t="str">
        <f>IF(AND('Mapa de Riesgos'!$Y$26="Alta",'Mapa de Riesgos'!$AA$26="Moderado"),CONCATENATE("R3C",'Mapa de Riesgos'!$O$26),"")</f>
        <v/>
      </c>
      <c r="Y18" s="51" t="str">
        <f>IF(AND('Mapa de Riesgos'!$Y$27="Alta",'Mapa de Riesgos'!$AA$27="Moderado"),CONCATENATE("R3C",'Mapa de Riesgos'!$O$27),"")</f>
        <v/>
      </c>
      <c r="Z18" s="51" t="str">
        <f>IF(AND('Mapa de Riesgos'!$Y$28="Alta",'Mapa de Riesgos'!$AA$28="Moderado"),CONCATENATE("R3C",'Mapa de Riesgos'!$O$28),"")</f>
        <v/>
      </c>
      <c r="AA18" s="52" t="str">
        <f>IF(AND('Mapa de Riesgos'!$Y$29="Alta",'Mapa de Riesgos'!$AA$29="Moderado"),CONCATENATE("R3C",'Mapa de Riesgos'!$O$29),"")</f>
        <v/>
      </c>
      <c r="AB18" s="50" t="str">
        <f>IF(AND('Mapa de Riesgos'!$Y$24="Alta",'Mapa de Riesgos'!$AA$24="Mayor"),CONCATENATE("R3C",'Mapa de Riesgos'!$O$24),"")</f>
        <v/>
      </c>
      <c r="AC18" s="51" t="str">
        <f>IF(AND('Mapa de Riesgos'!$Y$25="Alta",'Mapa de Riesgos'!$AA$25="Mayor"),CONCATENATE("R3C",'Mapa de Riesgos'!$O$25),"")</f>
        <v/>
      </c>
      <c r="AD18" s="51" t="str">
        <f>IF(AND('Mapa de Riesgos'!$Y$26="Alta",'Mapa de Riesgos'!$AA$26="Mayor"),CONCATENATE("R3C",'Mapa de Riesgos'!$O$26),"")</f>
        <v/>
      </c>
      <c r="AE18" s="51" t="str">
        <f>IF(AND('Mapa de Riesgos'!$Y$27="Alta",'Mapa de Riesgos'!$AA$27="Mayor"),CONCATENATE("R3C",'Mapa de Riesgos'!$O$27),"")</f>
        <v/>
      </c>
      <c r="AF18" s="51" t="str">
        <f>IF(AND('Mapa de Riesgos'!$Y$28="Alta",'Mapa de Riesgos'!$AA$28="Mayor"),CONCATENATE("R3C",'Mapa de Riesgos'!$O$28),"")</f>
        <v/>
      </c>
      <c r="AG18" s="52" t="str">
        <f>IF(AND('Mapa de Riesgos'!$Y$29="Alta",'Mapa de Riesgos'!$AA$29="Mayor"),CONCATENATE("R3C",'Mapa de Riesgos'!$O$29),"")</f>
        <v/>
      </c>
      <c r="AH18" s="53" t="str">
        <f>IF(AND('Mapa de Riesgos'!$Y$24="Alta",'Mapa de Riesgos'!$AA$24="Catastrófico"),CONCATENATE("R3C",'Mapa de Riesgos'!$O$24),"")</f>
        <v/>
      </c>
      <c r="AI18" s="54" t="str">
        <f>IF(AND('Mapa de Riesgos'!$Y$25="Alta",'Mapa de Riesgos'!$AA$25="Catastrófico"),CONCATENATE("R3C",'Mapa de Riesgos'!$O$25),"")</f>
        <v/>
      </c>
      <c r="AJ18" s="54" t="str">
        <f>IF(AND('Mapa de Riesgos'!$Y$26="Alta",'Mapa de Riesgos'!$AA$26="Catastrófico"),CONCATENATE("R3C",'Mapa de Riesgos'!$O$26),"")</f>
        <v/>
      </c>
      <c r="AK18" s="54" t="str">
        <f>IF(AND('Mapa de Riesgos'!$Y$27="Alta",'Mapa de Riesgos'!$AA$27="Catastrófico"),CONCATENATE("R3C",'Mapa de Riesgos'!$O$27),"")</f>
        <v/>
      </c>
      <c r="AL18" s="54" t="str">
        <f>IF(AND('Mapa de Riesgos'!$Y$28="Alta",'Mapa de Riesgos'!$AA$28="Catastrófico"),CONCATENATE("R3C",'Mapa de Riesgos'!$O$28),"")</f>
        <v/>
      </c>
      <c r="AM18" s="55" t="str">
        <f>IF(AND('Mapa de Riesgos'!$Y$29="Alta",'Mapa de Riesgos'!$AA$29="Catastrófico"),CONCATENATE("R3C",'Mapa de Riesgos'!$O$29),"")</f>
        <v/>
      </c>
      <c r="AN18" s="81"/>
      <c r="AO18" s="532"/>
      <c r="AP18" s="533"/>
      <c r="AQ18" s="533"/>
      <c r="AR18" s="533"/>
      <c r="AS18" s="533"/>
      <c r="AT18" s="534"/>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row>
    <row r="19" spans="1:76" ht="15" customHeight="1">
      <c r="A19" s="81"/>
      <c r="B19" s="443"/>
      <c r="C19" s="443"/>
      <c r="D19" s="444"/>
      <c r="E19" s="542"/>
      <c r="F19" s="541"/>
      <c r="G19" s="541"/>
      <c r="H19" s="541"/>
      <c r="I19" s="541"/>
      <c r="J19" s="65" t="str">
        <f>IF(AND('Mapa de Riesgos'!$Y$30="Alta",'Mapa de Riesgos'!$AA$30="Leve"),CONCATENATE("R4C",'Mapa de Riesgos'!$O$30),"")</f>
        <v/>
      </c>
      <c r="K19" s="66" t="str">
        <f>IF(AND('Mapa de Riesgos'!$Y$31="Alta",'Mapa de Riesgos'!$AA$31="Leve"),CONCATENATE("R4C",'Mapa de Riesgos'!$O$31),"")</f>
        <v/>
      </c>
      <c r="L19" s="66" t="str">
        <f>IF(AND('Mapa de Riesgos'!$Y$32="Alta",'Mapa de Riesgos'!$AA$32="Leve"),CONCATENATE("R4C",'Mapa de Riesgos'!$O$32),"")</f>
        <v/>
      </c>
      <c r="M19" s="66" t="str">
        <f>IF(AND('Mapa de Riesgos'!$Y$33="Alta",'Mapa de Riesgos'!$AA$33="Leve"),CONCATENATE("R4C",'Mapa de Riesgos'!$O$33),"")</f>
        <v/>
      </c>
      <c r="N19" s="66" t="str">
        <f>IF(AND('Mapa de Riesgos'!$Y$34="Alta",'Mapa de Riesgos'!$AA$34="Leve"),CONCATENATE("R4C",'Mapa de Riesgos'!$O$34),"")</f>
        <v/>
      </c>
      <c r="O19" s="67" t="str">
        <f>IF(AND('Mapa de Riesgos'!$Y$35="Alta",'Mapa de Riesgos'!$AA$35="Leve"),CONCATENATE("R4C",'Mapa de Riesgos'!$O$35),"")</f>
        <v/>
      </c>
      <c r="P19" s="65" t="str">
        <f>IF(AND('Mapa de Riesgos'!$Y$30="Alta",'Mapa de Riesgos'!$AA$30="Menor"),CONCATENATE("R4C",'Mapa de Riesgos'!$O$30),"")</f>
        <v/>
      </c>
      <c r="Q19" s="66" t="str">
        <f>IF(AND('Mapa de Riesgos'!$Y$31="Alta",'Mapa de Riesgos'!$AA$31="Menor"),CONCATENATE("R4C",'Mapa de Riesgos'!$O$31),"")</f>
        <v/>
      </c>
      <c r="R19" s="66" t="str">
        <f>IF(AND('Mapa de Riesgos'!$Y$32="Alta",'Mapa de Riesgos'!$AA$32="Menor"),CONCATENATE("R4C",'Mapa de Riesgos'!$O$32),"")</f>
        <v/>
      </c>
      <c r="S19" s="66" t="str">
        <f>IF(AND('Mapa de Riesgos'!$Y$33="Alta",'Mapa de Riesgos'!$AA$33="Menor"),CONCATENATE("R4C",'Mapa de Riesgos'!$O$33),"")</f>
        <v/>
      </c>
      <c r="T19" s="66" t="str">
        <f>IF(AND('Mapa de Riesgos'!$Y$34="Alta",'Mapa de Riesgos'!$AA$34="Menor"),CONCATENATE("R4C",'Mapa de Riesgos'!$O$34),"")</f>
        <v/>
      </c>
      <c r="U19" s="67" t="str">
        <f>IF(AND('Mapa de Riesgos'!$Y$35="Alta",'Mapa de Riesgos'!$AA$35="Menor"),CONCATENATE("R4C",'Mapa de Riesgos'!$O$35),"")</f>
        <v/>
      </c>
      <c r="V19" s="50" t="str">
        <f>IF(AND('Mapa de Riesgos'!$Y$30="Alta",'Mapa de Riesgos'!$AA$30="Moderado"),CONCATENATE("R4C",'Mapa de Riesgos'!$O$30),"")</f>
        <v/>
      </c>
      <c r="W19" s="51" t="str">
        <f>IF(AND('Mapa de Riesgos'!$Y$31="Alta",'Mapa de Riesgos'!$AA$31="Moderado"),CONCATENATE("R4C",'Mapa de Riesgos'!$O$31),"")</f>
        <v/>
      </c>
      <c r="X19" s="51" t="str">
        <f>IF(AND('Mapa de Riesgos'!$Y$32="Alta",'Mapa de Riesgos'!$AA$32="Moderado"),CONCATENATE("R4C",'Mapa de Riesgos'!$O$32),"")</f>
        <v/>
      </c>
      <c r="Y19" s="51" t="str">
        <f>IF(AND('Mapa de Riesgos'!$Y$33="Alta",'Mapa de Riesgos'!$AA$33="Moderado"),CONCATENATE("R4C",'Mapa de Riesgos'!$O$33),"")</f>
        <v/>
      </c>
      <c r="Z19" s="51" t="str">
        <f>IF(AND('Mapa de Riesgos'!$Y$34="Alta",'Mapa de Riesgos'!$AA$34="Moderado"),CONCATENATE("R4C",'Mapa de Riesgos'!$O$34),"")</f>
        <v/>
      </c>
      <c r="AA19" s="52" t="str">
        <f>IF(AND('Mapa de Riesgos'!$Y$35="Alta",'Mapa de Riesgos'!$AA$35="Moderado"),CONCATENATE("R4C",'Mapa de Riesgos'!$O$35),"")</f>
        <v/>
      </c>
      <c r="AB19" s="50" t="str">
        <f>IF(AND('Mapa de Riesgos'!$Y$30="Alta",'Mapa de Riesgos'!$AA$30="Mayor"),CONCATENATE("R4C",'Mapa de Riesgos'!$O$30),"")</f>
        <v/>
      </c>
      <c r="AC19" s="51" t="str">
        <f>IF(AND('Mapa de Riesgos'!$Y$31="Alta",'Mapa de Riesgos'!$AA$31="Mayor"),CONCATENATE("R4C",'Mapa de Riesgos'!$O$31),"")</f>
        <v/>
      </c>
      <c r="AD19" s="51" t="str">
        <f>IF(AND('Mapa de Riesgos'!$Y$32="Alta",'Mapa de Riesgos'!$AA$32="Mayor"),CONCATENATE("R4C",'Mapa de Riesgos'!$O$32),"")</f>
        <v/>
      </c>
      <c r="AE19" s="51" t="str">
        <f>IF(AND('Mapa de Riesgos'!$Y$33="Alta",'Mapa de Riesgos'!$AA$33="Mayor"),CONCATENATE("R4C",'Mapa de Riesgos'!$O$33),"")</f>
        <v/>
      </c>
      <c r="AF19" s="51" t="str">
        <f>IF(AND('Mapa de Riesgos'!$Y$34="Alta",'Mapa de Riesgos'!$AA$34="Mayor"),CONCATENATE("R4C",'Mapa de Riesgos'!$O$34),"")</f>
        <v/>
      </c>
      <c r="AG19" s="52" t="str">
        <f>IF(AND('Mapa de Riesgos'!$Y$35="Alta",'Mapa de Riesgos'!$AA$35="Mayor"),CONCATENATE("R4C",'Mapa de Riesgos'!$O$35),"")</f>
        <v/>
      </c>
      <c r="AH19" s="53" t="str">
        <f>IF(AND('Mapa de Riesgos'!$Y$30="Alta",'Mapa de Riesgos'!$AA$30="Catastrófico"),CONCATENATE("R4C",'Mapa de Riesgos'!$O$30),"")</f>
        <v/>
      </c>
      <c r="AI19" s="54" t="str">
        <f>IF(AND('Mapa de Riesgos'!$Y$31="Alta",'Mapa de Riesgos'!$AA$31="Catastrófico"),CONCATENATE("R4C",'Mapa de Riesgos'!$O$31),"")</f>
        <v/>
      </c>
      <c r="AJ19" s="54" t="str">
        <f>IF(AND('Mapa de Riesgos'!$Y$32="Alta",'Mapa de Riesgos'!$AA$32="Catastrófico"),CONCATENATE("R4C",'Mapa de Riesgos'!$O$32),"")</f>
        <v/>
      </c>
      <c r="AK19" s="54" t="str">
        <f>IF(AND('Mapa de Riesgos'!$Y$33="Alta",'Mapa de Riesgos'!$AA$33="Catastrófico"),CONCATENATE("R4C",'Mapa de Riesgos'!$O$33),"")</f>
        <v/>
      </c>
      <c r="AL19" s="54" t="str">
        <f>IF(AND('Mapa de Riesgos'!$Y$34="Alta",'Mapa de Riesgos'!$AA$34="Catastrófico"),CONCATENATE("R4C",'Mapa de Riesgos'!$O$34),"")</f>
        <v/>
      </c>
      <c r="AM19" s="55" t="str">
        <f>IF(AND('Mapa de Riesgos'!$Y$35="Alta",'Mapa de Riesgos'!$AA$35="Catastrófico"),CONCATENATE("R4C",'Mapa de Riesgos'!$O$35),"")</f>
        <v/>
      </c>
      <c r="AN19" s="81"/>
      <c r="AO19" s="532"/>
      <c r="AP19" s="533"/>
      <c r="AQ19" s="533"/>
      <c r="AR19" s="533"/>
      <c r="AS19" s="533"/>
      <c r="AT19" s="534"/>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row>
    <row r="20" spans="1:76" ht="15" customHeight="1">
      <c r="A20" s="81"/>
      <c r="B20" s="443"/>
      <c r="C20" s="443"/>
      <c r="D20" s="444"/>
      <c r="E20" s="542"/>
      <c r="F20" s="541"/>
      <c r="G20" s="541"/>
      <c r="H20" s="541"/>
      <c r="I20" s="541"/>
      <c r="J20" s="65" t="str">
        <f>IF(AND('Mapa de Riesgos'!$Y$36="Alta",'Mapa de Riesgos'!$AA$36="Leve"),CONCATENATE("R5C",'Mapa de Riesgos'!$O$36),"")</f>
        <v/>
      </c>
      <c r="K20" s="66" t="str">
        <f>IF(AND('Mapa de Riesgos'!$Y$37="Alta",'Mapa de Riesgos'!$AA$37="Leve"),CONCATENATE("R5C",'Mapa de Riesgos'!$O$37),"")</f>
        <v/>
      </c>
      <c r="L20" s="66" t="str">
        <f>IF(AND('Mapa de Riesgos'!$Y$38="Alta",'Mapa de Riesgos'!$AA$38="Leve"),CONCATENATE("R5C",'Mapa de Riesgos'!$O$38),"")</f>
        <v/>
      </c>
      <c r="M20" s="66" t="str">
        <f>IF(AND('Mapa de Riesgos'!$Y$39="Alta",'Mapa de Riesgos'!$AA$39="Leve"),CONCATENATE("R5C",'Mapa de Riesgos'!$O$39),"")</f>
        <v/>
      </c>
      <c r="N20" s="66" t="str">
        <f>IF(AND('Mapa de Riesgos'!$Y$40="Alta",'Mapa de Riesgos'!$AA$40="Leve"),CONCATENATE("R5C",'Mapa de Riesgos'!$O$40),"")</f>
        <v/>
      </c>
      <c r="O20" s="67" t="str">
        <f>IF(AND('Mapa de Riesgos'!$Y$41="Alta",'Mapa de Riesgos'!$AA$41="Leve"),CONCATENATE("R5C",'Mapa de Riesgos'!$O$41),"")</f>
        <v/>
      </c>
      <c r="P20" s="65" t="str">
        <f>IF(AND('Mapa de Riesgos'!$Y$36="Alta",'Mapa de Riesgos'!$AA$36="Menor"),CONCATENATE("R5C",'Mapa de Riesgos'!$O$36),"")</f>
        <v/>
      </c>
      <c r="Q20" s="66" t="str">
        <f>IF(AND('Mapa de Riesgos'!$Y$37="Alta",'Mapa de Riesgos'!$AA$37="Menor"),CONCATENATE("R5C",'Mapa de Riesgos'!$O$37),"")</f>
        <v/>
      </c>
      <c r="R20" s="66" t="str">
        <f>IF(AND('Mapa de Riesgos'!$Y$38="Alta",'Mapa de Riesgos'!$AA$38="Menor"),CONCATENATE("R5C",'Mapa de Riesgos'!$O$38),"")</f>
        <v/>
      </c>
      <c r="S20" s="66" t="str">
        <f>IF(AND('Mapa de Riesgos'!$Y$39="Alta",'Mapa de Riesgos'!$AA$39="Menor"),CONCATENATE("R5C",'Mapa de Riesgos'!$O$39),"")</f>
        <v/>
      </c>
      <c r="T20" s="66" t="str">
        <f>IF(AND('Mapa de Riesgos'!$Y$40="Alta",'Mapa de Riesgos'!$AA$40="Menor"),CONCATENATE("R5C",'Mapa de Riesgos'!$O$40),"")</f>
        <v/>
      </c>
      <c r="U20" s="67" t="str">
        <f>IF(AND('Mapa de Riesgos'!$Y$41="Alta",'Mapa de Riesgos'!$AA$41="Menor"),CONCATENATE("R5C",'Mapa de Riesgos'!$O$41),"")</f>
        <v/>
      </c>
      <c r="V20" s="50" t="str">
        <f>IF(AND('Mapa de Riesgos'!$Y$36="Alta",'Mapa de Riesgos'!$AA$36="Moderado"),CONCATENATE("R5C",'Mapa de Riesgos'!$O$36),"")</f>
        <v/>
      </c>
      <c r="W20" s="51" t="str">
        <f>IF(AND('Mapa de Riesgos'!$Y$37="Alta",'Mapa de Riesgos'!$AA$37="Moderado"),CONCATENATE("R5C",'Mapa de Riesgos'!$O$37),"")</f>
        <v/>
      </c>
      <c r="X20" s="51" t="str">
        <f>IF(AND('Mapa de Riesgos'!$Y$38="Alta",'Mapa de Riesgos'!$AA$38="Moderado"),CONCATENATE("R5C",'Mapa de Riesgos'!$O$38),"")</f>
        <v/>
      </c>
      <c r="Y20" s="51" t="str">
        <f>IF(AND('Mapa de Riesgos'!$Y$39="Alta",'Mapa de Riesgos'!$AA$39="Moderado"),CONCATENATE("R5C",'Mapa de Riesgos'!$O$39),"")</f>
        <v/>
      </c>
      <c r="Z20" s="51" t="str">
        <f>IF(AND('Mapa de Riesgos'!$Y$40="Alta",'Mapa de Riesgos'!$AA$40="Moderado"),CONCATENATE("R5C",'Mapa de Riesgos'!$O$40),"")</f>
        <v/>
      </c>
      <c r="AA20" s="52" t="str">
        <f>IF(AND('Mapa de Riesgos'!$Y$41="Alta",'Mapa de Riesgos'!$AA$41="Moderado"),CONCATENATE("R5C",'Mapa de Riesgos'!$O$41),"")</f>
        <v/>
      </c>
      <c r="AB20" s="50" t="str">
        <f>IF(AND('Mapa de Riesgos'!$Y$36="Alta",'Mapa de Riesgos'!$AA$36="Mayor"),CONCATENATE("R5C",'Mapa de Riesgos'!$O$36),"")</f>
        <v/>
      </c>
      <c r="AC20" s="51" t="str">
        <f>IF(AND('Mapa de Riesgos'!$Y$37="Alta",'Mapa de Riesgos'!$AA$37="Mayor"),CONCATENATE("R5C",'Mapa de Riesgos'!$O$37),"")</f>
        <v/>
      </c>
      <c r="AD20" s="51" t="str">
        <f>IF(AND('Mapa de Riesgos'!$Y$38="Alta",'Mapa de Riesgos'!$AA$38="Mayor"),CONCATENATE("R5C",'Mapa de Riesgos'!$O$38),"")</f>
        <v/>
      </c>
      <c r="AE20" s="51" t="str">
        <f>IF(AND('Mapa de Riesgos'!$Y$39="Alta",'Mapa de Riesgos'!$AA$39="Mayor"),CONCATENATE("R5C",'Mapa de Riesgos'!$O$39),"")</f>
        <v/>
      </c>
      <c r="AF20" s="51" t="str">
        <f>IF(AND('Mapa de Riesgos'!$Y$40="Alta",'Mapa de Riesgos'!$AA$40="Mayor"),CONCATENATE("R5C",'Mapa de Riesgos'!$O$40),"")</f>
        <v/>
      </c>
      <c r="AG20" s="52" t="str">
        <f>IF(AND('Mapa de Riesgos'!$Y$41="Alta",'Mapa de Riesgos'!$AA$41="Mayor"),CONCATENATE("R5C",'Mapa de Riesgos'!$O$41),"")</f>
        <v/>
      </c>
      <c r="AH20" s="53" t="str">
        <f>IF(AND('Mapa de Riesgos'!$Y$36="Alta",'Mapa de Riesgos'!$AA$36="Catastrófico"),CONCATENATE("R5C",'Mapa de Riesgos'!$O$36),"")</f>
        <v/>
      </c>
      <c r="AI20" s="54" t="str">
        <f>IF(AND('Mapa de Riesgos'!$Y$37="Alta",'Mapa de Riesgos'!$AA$37="Catastrófico"),CONCATENATE("R5C",'Mapa de Riesgos'!$O$37),"")</f>
        <v/>
      </c>
      <c r="AJ20" s="54" t="str">
        <f>IF(AND('Mapa de Riesgos'!$Y$38="Alta",'Mapa de Riesgos'!$AA$38="Catastrófico"),CONCATENATE("R5C",'Mapa de Riesgos'!$O$38),"")</f>
        <v/>
      </c>
      <c r="AK20" s="54" t="str">
        <f>IF(AND('Mapa de Riesgos'!$Y$39="Alta",'Mapa de Riesgos'!$AA$39="Catastrófico"),CONCATENATE("R5C",'Mapa de Riesgos'!$O$39),"")</f>
        <v/>
      </c>
      <c r="AL20" s="54" t="str">
        <f>IF(AND('Mapa de Riesgos'!$Y$40="Alta",'Mapa de Riesgos'!$AA$40="Catastrófico"),CONCATENATE("R5C",'Mapa de Riesgos'!$O$40),"")</f>
        <v/>
      </c>
      <c r="AM20" s="55" t="str">
        <f>IF(AND('Mapa de Riesgos'!$Y$41="Alta",'Mapa de Riesgos'!$AA$41="Catastrófico"),CONCATENATE("R5C",'Mapa de Riesgos'!$O$41),"")</f>
        <v/>
      </c>
      <c r="AN20" s="81"/>
      <c r="AO20" s="532"/>
      <c r="AP20" s="533"/>
      <c r="AQ20" s="533"/>
      <c r="AR20" s="533"/>
      <c r="AS20" s="533"/>
      <c r="AT20" s="534"/>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row>
    <row r="21" spans="1:76" ht="15" customHeight="1">
      <c r="A21" s="81"/>
      <c r="B21" s="443"/>
      <c r="C21" s="443"/>
      <c r="D21" s="444"/>
      <c r="E21" s="542"/>
      <c r="F21" s="541"/>
      <c r="G21" s="541"/>
      <c r="H21" s="541"/>
      <c r="I21" s="541"/>
      <c r="J21" s="65" t="str">
        <f>IF(AND('Mapa de Riesgos'!$Y$42="Alta",'Mapa de Riesgos'!$AA$42="Leve"),CONCATENATE("R6C",'Mapa de Riesgos'!$O$42),"")</f>
        <v/>
      </c>
      <c r="K21" s="66" t="str">
        <f>IF(AND('Mapa de Riesgos'!$Y$43="Alta",'Mapa de Riesgos'!$AA$43="Leve"),CONCATENATE("R6C",'Mapa de Riesgos'!$O$43),"")</f>
        <v/>
      </c>
      <c r="L21" s="66" t="str">
        <f>IF(AND('Mapa de Riesgos'!$Y$44="Alta",'Mapa de Riesgos'!$AA$44="Leve"),CONCATENATE("R6C",'Mapa de Riesgos'!$O$44),"")</f>
        <v/>
      </c>
      <c r="M21" s="66" t="str">
        <f>IF(AND('Mapa de Riesgos'!$Y$45="Alta",'Mapa de Riesgos'!$AA$45="Leve"),CONCATENATE("R6C",'Mapa de Riesgos'!$O$45),"")</f>
        <v/>
      </c>
      <c r="N21" s="66" t="str">
        <f>IF(AND('Mapa de Riesgos'!$Y$46="Alta",'Mapa de Riesgos'!$AA$46="Leve"),CONCATENATE("R6C",'Mapa de Riesgos'!$O$46),"")</f>
        <v/>
      </c>
      <c r="O21" s="67" t="str">
        <f>IF(AND('Mapa de Riesgos'!$Y$47="Alta",'Mapa de Riesgos'!$AA$47="Leve"),CONCATENATE("R6C",'Mapa de Riesgos'!$O$47),"")</f>
        <v/>
      </c>
      <c r="P21" s="65" t="str">
        <f>IF(AND('Mapa de Riesgos'!$Y$42="Alta",'Mapa de Riesgos'!$AA$42="Menor"),CONCATENATE("R6C",'Mapa de Riesgos'!$O$42),"")</f>
        <v/>
      </c>
      <c r="Q21" s="66" t="str">
        <f>IF(AND('Mapa de Riesgos'!$Y$43="Alta",'Mapa de Riesgos'!$AA$43="Menor"),CONCATENATE("R6C",'Mapa de Riesgos'!$O$43),"")</f>
        <v/>
      </c>
      <c r="R21" s="66" t="str">
        <f>IF(AND('Mapa de Riesgos'!$Y$44="Alta",'Mapa de Riesgos'!$AA$44="Menor"),CONCATENATE("R6C",'Mapa de Riesgos'!$O$44),"")</f>
        <v/>
      </c>
      <c r="S21" s="66" t="str">
        <f>IF(AND('Mapa de Riesgos'!$Y$45="Alta",'Mapa de Riesgos'!$AA$45="Menor"),CONCATENATE("R6C",'Mapa de Riesgos'!$O$45),"")</f>
        <v/>
      </c>
      <c r="T21" s="66" t="str">
        <f>IF(AND('Mapa de Riesgos'!$Y$46="Alta",'Mapa de Riesgos'!$AA$46="Menor"),CONCATENATE("R6C",'Mapa de Riesgos'!$O$46),"")</f>
        <v/>
      </c>
      <c r="U21" s="67" t="str">
        <f>IF(AND('Mapa de Riesgos'!$Y$47="Alta",'Mapa de Riesgos'!$AA$47="Menor"),CONCATENATE("R6C",'Mapa de Riesgos'!$O$47),"")</f>
        <v/>
      </c>
      <c r="V21" s="50" t="str">
        <f>IF(AND('Mapa de Riesgos'!$Y$42="Alta",'Mapa de Riesgos'!$AA$42="Moderado"),CONCATENATE("R6C",'Mapa de Riesgos'!$O$42),"")</f>
        <v/>
      </c>
      <c r="W21" s="51" t="str">
        <f>IF(AND('Mapa de Riesgos'!$Y$43="Alta",'Mapa de Riesgos'!$AA$43="Moderado"),CONCATENATE("R6C",'Mapa de Riesgos'!$O$43),"")</f>
        <v/>
      </c>
      <c r="X21" s="51" t="str">
        <f>IF(AND('Mapa de Riesgos'!$Y$44="Alta",'Mapa de Riesgos'!$AA$44="Moderado"),CONCATENATE("R6C",'Mapa de Riesgos'!$O$44),"")</f>
        <v/>
      </c>
      <c r="Y21" s="51" t="str">
        <f>IF(AND('Mapa de Riesgos'!$Y$45="Alta",'Mapa de Riesgos'!$AA$45="Moderado"),CONCATENATE("R6C",'Mapa de Riesgos'!$O$45),"")</f>
        <v/>
      </c>
      <c r="Z21" s="51" t="str">
        <f>IF(AND('Mapa de Riesgos'!$Y$46="Alta",'Mapa de Riesgos'!$AA$46="Moderado"),CONCATENATE("R6C",'Mapa de Riesgos'!$O$46),"")</f>
        <v/>
      </c>
      <c r="AA21" s="52" t="str">
        <f>IF(AND('Mapa de Riesgos'!$Y$47="Alta",'Mapa de Riesgos'!$AA$47="Moderado"),CONCATENATE("R6C",'Mapa de Riesgos'!$O$47),"")</f>
        <v/>
      </c>
      <c r="AB21" s="50" t="str">
        <f>IF(AND('Mapa de Riesgos'!$Y$42="Alta",'Mapa de Riesgos'!$AA$42="Mayor"),CONCATENATE("R6C",'Mapa de Riesgos'!$O$42),"")</f>
        <v/>
      </c>
      <c r="AC21" s="51" t="str">
        <f>IF(AND('Mapa de Riesgos'!$Y$43="Alta",'Mapa de Riesgos'!$AA$43="Mayor"),CONCATENATE("R6C",'Mapa de Riesgos'!$O$43),"")</f>
        <v/>
      </c>
      <c r="AD21" s="51" t="str">
        <f>IF(AND('Mapa de Riesgos'!$Y$44="Alta",'Mapa de Riesgos'!$AA$44="Mayor"),CONCATENATE("R6C",'Mapa de Riesgos'!$O$44),"")</f>
        <v/>
      </c>
      <c r="AE21" s="51" t="str">
        <f>IF(AND('Mapa de Riesgos'!$Y$45="Alta",'Mapa de Riesgos'!$AA$45="Mayor"),CONCATENATE("R6C",'Mapa de Riesgos'!$O$45),"")</f>
        <v/>
      </c>
      <c r="AF21" s="51" t="str">
        <f>IF(AND('Mapa de Riesgos'!$Y$46="Alta",'Mapa de Riesgos'!$AA$46="Mayor"),CONCATENATE("R6C",'Mapa de Riesgos'!$O$46),"")</f>
        <v/>
      </c>
      <c r="AG21" s="52" t="str">
        <f>IF(AND('Mapa de Riesgos'!$Y$47="Alta",'Mapa de Riesgos'!$AA$47="Mayor"),CONCATENATE("R6C",'Mapa de Riesgos'!$O$47),"")</f>
        <v/>
      </c>
      <c r="AH21" s="53" t="str">
        <f>IF(AND('Mapa de Riesgos'!$Y$42="Alta",'Mapa de Riesgos'!$AA$42="Catastrófico"),CONCATENATE("R6C",'Mapa de Riesgos'!$O$42),"")</f>
        <v/>
      </c>
      <c r="AI21" s="54" t="str">
        <f>IF(AND('Mapa de Riesgos'!$Y$43="Alta",'Mapa de Riesgos'!$AA$43="Catastrófico"),CONCATENATE("R6C",'Mapa de Riesgos'!$O$43),"")</f>
        <v/>
      </c>
      <c r="AJ21" s="54" t="str">
        <f>IF(AND('Mapa de Riesgos'!$Y$44="Alta",'Mapa de Riesgos'!$AA$44="Catastrófico"),CONCATENATE("R6C",'Mapa de Riesgos'!$O$44),"")</f>
        <v/>
      </c>
      <c r="AK21" s="54" t="str">
        <f>IF(AND('Mapa de Riesgos'!$Y$45="Alta",'Mapa de Riesgos'!$AA$45="Catastrófico"),CONCATENATE("R6C",'Mapa de Riesgos'!$O$45),"")</f>
        <v/>
      </c>
      <c r="AL21" s="54" t="str">
        <f>IF(AND('Mapa de Riesgos'!$Y$46="Alta",'Mapa de Riesgos'!$AA$46="Catastrófico"),CONCATENATE("R6C",'Mapa de Riesgos'!$O$46),"")</f>
        <v/>
      </c>
      <c r="AM21" s="55" t="str">
        <f>IF(AND('Mapa de Riesgos'!$Y$47="Alta",'Mapa de Riesgos'!$AA$47="Catastrófico"),CONCATENATE("R6C",'Mapa de Riesgos'!$O$47),"")</f>
        <v/>
      </c>
      <c r="AN21" s="81"/>
      <c r="AO21" s="532"/>
      <c r="AP21" s="533"/>
      <c r="AQ21" s="533"/>
      <c r="AR21" s="533"/>
      <c r="AS21" s="533"/>
      <c r="AT21" s="534"/>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row>
    <row r="22" spans="1:76" ht="15" customHeight="1">
      <c r="A22" s="81"/>
      <c r="B22" s="443"/>
      <c r="C22" s="443"/>
      <c r="D22" s="444"/>
      <c r="E22" s="542"/>
      <c r="F22" s="541"/>
      <c r="G22" s="541"/>
      <c r="H22" s="541"/>
      <c r="I22" s="541"/>
      <c r="J22" s="65" t="str">
        <f>IF(AND('Mapa de Riesgos'!$Y$48="Alta",'Mapa de Riesgos'!$AA$48="Leve"),CONCATENATE("R7C",'Mapa de Riesgos'!$O$48),"")</f>
        <v/>
      </c>
      <c r="K22" s="66" t="str">
        <f>IF(AND('Mapa de Riesgos'!$Y$49="Alta",'Mapa de Riesgos'!$AA$49="Leve"),CONCATENATE("R7C",'Mapa de Riesgos'!$O$49),"")</f>
        <v/>
      </c>
      <c r="L22" s="66" t="str">
        <f>IF(AND('Mapa de Riesgos'!$Y$50="Alta",'Mapa de Riesgos'!$AA$50="Leve"),CONCATENATE("R7C",'Mapa de Riesgos'!$O$50),"")</f>
        <v/>
      </c>
      <c r="M22" s="66" t="str">
        <f>IF(AND('Mapa de Riesgos'!$Y$51="Alta",'Mapa de Riesgos'!$AA$51="Leve"),CONCATENATE("R7C",'Mapa de Riesgos'!$O$51),"")</f>
        <v/>
      </c>
      <c r="N22" s="66" t="str">
        <f>IF(AND('Mapa de Riesgos'!$Y$52="Alta",'Mapa de Riesgos'!$AA$52="Leve"),CONCATENATE("R7C",'Mapa de Riesgos'!$O$52),"")</f>
        <v/>
      </c>
      <c r="O22" s="67" t="str">
        <f>IF(AND('Mapa de Riesgos'!$Y$53="Alta",'Mapa de Riesgos'!$AA$53="Leve"),CONCATENATE("R7C",'Mapa de Riesgos'!$O$53),"")</f>
        <v/>
      </c>
      <c r="P22" s="65" t="str">
        <f>IF(AND('Mapa de Riesgos'!$Y$48="Alta",'Mapa de Riesgos'!$AA$48="Menor"),CONCATENATE("R7C",'Mapa de Riesgos'!$O$48),"")</f>
        <v/>
      </c>
      <c r="Q22" s="66" t="str">
        <f>IF(AND('Mapa de Riesgos'!$Y$49="Alta",'Mapa de Riesgos'!$AA$49="Menor"),CONCATENATE("R7C",'Mapa de Riesgos'!$O$49),"")</f>
        <v/>
      </c>
      <c r="R22" s="66" t="str">
        <f>IF(AND('Mapa de Riesgos'!$Y$50="Alta",'Mapa de Riesgos'!$AA$50="Menor"),CONCATENATE("R7C",'Mapa de Riesgos'!$O$50),"")</f>
        <v/>
      </c>
      <c r="S22" s="66" t="str">
        <f>IF(AND('Mapa de Riesgos'!$Y$51="Alta",'Mapa de Riesgos'!$AA$51="Menor"),CONCATENATE("R7C",'Mapa de Riesgos'!$O$51),"")</f>
        <v/>
      </c>
      <c r="T22" s="66" t="str">
        <f>IF(AND('Mapa de Riesgos'!$Y$52="Alta",'Mapa de Riesgos'!$AA$52="Menor"),CONCATENATE("R7C",'Mapa de Riesgos'!$O$52),"")</f>
        <v/>
      </c>
      <c r="U22" s="67" t="str">
        <f>IF(AND('Mapa de Riesgos'!$Y$53="Alta",'Mapa de Riesgos'!$AA$53="Menor"),CONCATENATE("R7C",'Mapa de Riesgos'!$O$53),"")</f>
        <v/>
      </c>
      <c r="V22" s="50" t="str">
        <f>IF(AND('Mapa de Riesgos'!$Y$48="Alta",'Mapa de Riesgos'!$AA$48="Moderado"),CONCATENATE("R7C",'Mapa de Riesgos'!$O$48),"")</f>
        <v/>
      </c>
      <c r="W22" s="51" t="str">
        <f>IF(AND('Mapa de Riesgos'!$Y$49="Alta",'Mapa de Riesgos'!$AA$49="Moderado"),CONCATENATE("R7C",'Mapa de Riesgos'!$O$49),"")</f>
        <v/>
      </c>
      <c r="X22" s="51" t="str">
        <f>IF(AND('Mapa de Riesgos'!$Y$50="Alta",'Mapa de Riesgos'!$AA$50="Moderado"),CONCATENATE("R7C",'Mapa de Riesgos'!$O$50),"")</f>
        <v/>
      </c>
      <c r="Y22" s="51" t="str">
        <f>IF(AND('Mapa de Riesgos'!$Y$51="Alta",'Mapa de Riesgos'!$AA$51="Moderado"),CONCATENATE("R7C",'Mapa de Riesgos'!$O$51),"")</f>
        <v/>
      </c>
      <c r="Z22" s="51" t="str">
        <f>IF(AND('Mapa de Riesgos'!$Y$52="Alta",'Mapa de Riesgos'!$AA$52="Moderado"),CONCATENATE("R7C",'Mapa de Riesgos'!$O$52),"")</f>
        <v/>
      </c>
      <c r="AA22" s="52" t="str">
        <f>IF(AND('Mapa de Riesgos'!$Y$53="Alta",'Mapa de Riesgos'!$AA$53="Moderado"),CONCATENATE("R7C",'Mapa de Riesgos'!$O$53),"")</f>
        <v/>
      </c>
      <c r="AB22" s="50" t="str">
        <f>IF(AND('Mapa de Riesgos'!$Y$48="Alta",'Mapa de Riesgos'!$AA$48="Mayor"),CONCATENATE("R7C",'Mapa de Riesgos'!$O$48),"")</f>
        <v/>
      </c>
      <c r="AC22" s="51" t="str">
        <f>IF(AND('Mapa de Riesgos'!$Y$49="Alta",'Mapa de Riesgos'!$AA$49="Mayor"),CONCATENATE("R7C",'Mapa de Riesgos'!$O$49),"")</f>
        <v/>
      </c>
      <c r="AD22" s="51" t="str">
        <f>IF(AND('Mapa de Riesgos'!$Y$50="Alta",'Mapa de Riesgos'!$AA$50="Mayor"),CONCATENATE("R7C",'Mapa de Riesgos'!$O$50),"")</f>
        <v/>
      </c>
      <c r="AE22" s="51" t="str">
        <f>IF(AND('Mapa de Riesgos'!$Y$51="Alta",'Mapa de Riesgos'!$AA$51="Mayor"),CONCATENATE("R7C",'Mapa de Riesgos'!$O$51),"")</f>
        <v/>
      </c>
      <c r="AF22" s="51" t="str">
        <f>IF(AND('Mapa de Riesgos'!$Y$52="Alta",'Mapa de Riesgos'!$AA$52="Mayor"),CONCATENATE("R7C",'Mapa de Riesgos'!$O$52),"")</f>
        <v/>
      </c>
      <c r="AG22" s="52" t="str">
        <f>IF(AND('Mapa de Riesgos'!$Y$53="Alta",'Mapa de Riesgos'!$AA$53="Mayor"),CONCATENATE("R7C",'Mapa de Riesgos'!$O$53),"")</f>
        <v/>
      </c>
      <c r="AH22" s="53" t="str">
        <f>IF(AND('Mapa de Riesgos'!$Y$48="Alta",'Mapa de Riesgos'!$AA$48="Catastrófico"),CONCATENATE("R7C",'Mapa de Riesgos'!$O$48),"")</f>
        <v/>
      </c>
      <c r="AI22" s="54" t="str">
        <f>IF(AND('Mapa de Riesgos'!$Y$49="Alta",'Mapa de Riesgos'!$AA$49="Catastrófico"),CONCATENATE("R7C",'Mapa de Riesgos'!$O$49),"")</f>
        <v/>
      </c>
      <c r="AJ22" s="54" t="str">
        <f>IF(AND('Mapa de Riesgos'!$Y$50="Alta",'Mapa de Riesgos'!$AA$50="Catastrófico"),CONCATENATE("R7C",'Mapa de Riesgos'!$O$50),"")</f>
        <v/>
      </c>
      <c r="AK22" s="54" t="str">
        <f>IF(AND('Mapa de Riesgos'!$Y$51="Alta",'Mapa de Riesgos'!$AA$51="Catastrófico"),CONCATENATE("R7C",'Mapa de Riesgos'!$O$51),"")</f>
        <v/>
      </c>
      <c r="AL22" s="54" t="str">
        <f>IF(AND('Mapa de Riesgos'!$Y$52="Alta",'Mapa de Riesgos'!$AA$52="Catastrófico"),CONCATENATE("R7C",'Mapa de Riesgos'!$O$52),"")</f>
        <v/>
      </c>
      <c r="AM22" s="55" t="str">
        <f>IF(AND('Mapa de Riesgos'!$Y$53="Alta",'Mapa de Riesgos'!$AA$53="Catastrófico"),CONCATENATE("R7C",'Mapa de Riesgos'!$O$53),"")</f>
        <v/>
      </c>
      <c r="AN22" s="81"/>
      <c r="AO22" s="532"/>
      <c r="AP22" s="533"/>
      <c r="AQ22" s="533"/>
      <c r="AR22" s="533"/>
      <c r="AS22" s="533"/>
      <c r="AT22" s="534"/>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row>
    <row r="23" spans="1:76" ht="15" customHeight="1">
      <c r="A23" s="81"/>
      <c r="B23" s="443"/>
      <c r="C23" s="443"/>
      <c r="D23" s="444"/>
      <c r="E23" s="542"/>
      <c r="F23" s="541"/>
      <c r="G23" s="541"/>
      <c r="H23" s="541"/>
      <c r="I23" s="541"/>
      <c r="J23" s="65" t="str">
        <f>IF(AND('Mapa de Riesgos'!$Y$54="Alta",'Mapa de Riesgos'!$AA$54="Leve"),CONCATENATE("R8C",'Mapa de Riesgos'!$O$54),"")</f>
        <v/>
      </c>
      <c r="K23" s="66" t="str">
        <f>IF(AND('Mapa de Riesgos'!$Y$55="Alta",'Mapa de Riesgos'!$AA$55="Leve"),CONCATENATE("R8C",'Mapa de Riesgos'!$O$55),"")</f>
        <v/>
      </c>
      <c r="L23" s="66" t="str">
        <f>IF(AND('Mapa de Riesgos'!$Y$56="Alta",'Mapa de Riesgos'!$AA$56="Leve"),CONCATENATE("R8C",'Mapa de Riesgos'!$O$56),"")</f>
        <v/>
      </c>
      <c r="M23" s="66" t="str">
        <f>IF(AND('Mapa de Riesgos'!$Y$57="Alta",'Mapa de Riesgos'!$AA$57="Leve"),CONCATENATE("R8C",'Mapa de Riesgos'!$O$57),"")</f>
        <v/>
      </c>
      <c r="N23" s="66" t="str">
        <f>IF(AND('Mapa de Riesgos'!$Y$58="Alta",'Mapa de Riesgos'!$AA$58="Leve"),CONCATENATE("R8C",'Mapa de Riesgos'!$O$58),"")</f>
        <v/>
      </c>
      <c r="O23" s="67" t="str">
        <f>IF(AND('Mapa de Riesgos'!$Y$59="Alta",'Mapa de Riesgos'!$AA$59="Leve"),CONCATENATE("R8C",'Mapa de Riesgos'!$O$59),"")</f>
        <v/>
      </c>
      <c r="P23" s="65" t="str">
        <f>IF(AND('Mapa de Riesgos'!$Y$54="Alta",'Mapa de Riesgos'!$AA$54="Menor"),CONCATENATE("R8C",'Mapa de Riesgos'!$O$54),"")</f>
        <v/>
      </c>
      <c r="Q23" s="66" t="str">
        <f>IF(AND('Mapa de Riesgos'!$Y$55="Alta",'Mapa de Riesgos'!$AA$55="Menor"),CONCATENATE("R8C",'Mapa de Riesgos'!$O$55),"")</f>
        <v/>
      </c>
      <c r="R23" s="66" t="str">
        <f>IF(AND('Mapa de Riesgos'!$Y$56="Alta",'Mapa de Riesgos'!$AA$56="Menor"),CONCATENATE("R8C",'Mapa de Riesgos'!$O$56),"")</f>
        <v/>
      </c>
      <c r="S23" s="66" t="str">
        <f>IF(AND('Mapa de Riesgos'!$Y$57="Alta",'Mapa de Riesgos'!$AA$57="Menor"),CONCATENATE("R8C",'Mapa de Riesgos'!$O$57),"")</f>
        <v/>
      </c>
      <c r="T23" s="66" t="str">
        <f>IF(AND('Mapa de Riesgos'!$Y$58="Alta",'Mapa de Riesgos'!$AA$58="Menor"),CONCATENATE("R8C",'Mapa de Riesgos'!$O$58),"")</f>
        <v/>
      </c>
      <c r="U23" s="67" t="str">
        <f>IF(AND('Mapa de Riesgos'!$Y$59="Alta",'Mapa de Riesgos'!$AA$59="Menor"),CONCATENATE("R8C",'Mapa de Riesgos'!$O$59),"")</f>
        <v/>
      </c>
      <c r="V23" s="50" t="str">
        <f>IF(AND('Mapa de Riesgos'!$Y$54="Alta",'Mapa de Riesgos'!$AA$54="Moderado"),CONCATENATE("R8C",'Mapa de Riesgos'!$O$54),"")</f>
        <v/>
      </c>
      <c r="W23" s="51" t="str">
        <f>IF(AND('Mapa de Riesgos'!$Y$55="Alta",'Mapa de Riesgos'!$AA$55="Moderado"),CONCATENATE("R8C",'Mapa de Riesgos'!$O$55),"")</f>
        <v/>
      </c>
      <c r="X23" s="51" t="str">
        <f>IF(AND('Mapa de Riesgos'!$Y$56="Alta",'Mapa de Riesgos'!$AA$56="Moderado"),CONCATENATE("R8C",'Mapa de Riesgos'!$O$56),"")</f>
        <v/>
      </c>
      <c r="Y23" s="51" t="str">
        <f>IF(AND('Mapa de Riesgos'!$Y$57="Alta",'Mapa de Riesgos'!$AA$57="Moderado"),CONCATENATE("R8C",'Mapa de Riesgos'!$O$57),"")</f>
        <v/>
      </c>
      <c r="Z23" s="51" t="str">
        <f>IF(AND('Mapa de Riesgos'!$Y$58="Alta",'Mapa de Riesgos'!$AA$58="Moderado"),CONCATENATE("R8C",'Mapa de Riesgos'!$O$58),"")</f>
        <v/>
      </c>
      <c r="AA23" s="52" t="str">
        <f>IF(AND('Mapa de Riesgos'!$Y$59="Alta",'Mapa de Riesgos'!$AA$59="Moderado"),CONCATENATE("R8C",'Mapa de Riesgos'!$O$59),"")</f>
        <v/>
      </c>
      <c r="AB23" s="50" t="str">
        <f>IF(AND('Mapa de Riesgos'!$Y$54="Alta",'Mapa de Riesgos'!$AA$54="Mayor"),CONCATENATE("R8C",'Mapa de Riesgos'!$O$54),"")</f>
        <v/>
      </c>
      <c r="AC23" s="51" t="str">
        <f>IF(AND('Mapa de Riesgos'!$Y$55="Alta",'Mapa de Riesgos'!$AA$55="Mayor"),CONCATENATE("R8C",'Mapa de Riesgos'!$O$55),"")</f>
        <v/>
      </c>
      <c r="AD23" s="51" t="str">
        <f>IF(AND('Mapa de Riesgos'!$Y$56="Alta",'Mapa de Riesgos'!$AA$56="Mayor"),CONCATENATE("R8C",'Mapa de Riesgos'!$O$56),"")</f>
        <v/>
      </c>
      <c r="AE23" s="51" t="str">
        <f>IF(AND('Mapa de Riesgos'!$Y$57="Alta",'Mapa de Riesgos'!$AA$57="Mayor"),CONCATENATE("R8C",'Mapa de Riesgos'!$O$57),"")</f>
        <v/>
      </c>
      <c r="AF23" s="51" t="str">
        <f>IF(AND('Mapa de Riesgos'!$Y$58="Alta",'Mapa de Riesgos'!$AA$58="Mayor"),CONCATENATE("R8C",'Mapa de Riesgos'!$O$58),"")</f>
        <v/>
      </c>
      <c r="AG23" s="52" t="str">
        <f>IF(AND('Mapa de Riesgos'!$Y$59="Alta",'Mapa de Riesgos'!$AA$59="Mayor"),CONCATENATE("R8C",'Mapa de Riesgos'!$O$59),"")</f>
        <v/>
      </c>
      <c r="AH23" s="53" t="str">
        <f>IF(AND('Mapa de Riesgos'!$Y$54="Alta",'Mapa de Riesgos'!$AA$54="Catastrófico"),CONCATENATE("R8C",'Mapa de Riesgos'!$O$54),"")</f>
        <v/>
      </c>
      <c r="AI23" s="54" t="str">
        <f>IF(AND('Mapa de Riesgos'!$Y$55="Alta",'Mapa de Riesgos'!$AA$55="Catastrófico"),CONCATENATE("R8C",'Mapa de Riesgos'!$O$55),"")</f>
        <v/>
      </c>
      <c r="AJ23" s="54" t="str">
        <f>IF(AND('Mapa de Riesgos'!$Y$56="Alta",'Mapa de Riesgos'!$AA$56="Catastrófico"),CONCATENATE("R8C",'Mapa de Riesgos'!$O$56),"")</f>
        <v/>
      </c>
      <c r="AK23" s="54" t="str">
        <f>IF(AND('Mapa de Riesgos'!$Y$57="Alta",'Mapa de Riesgos'!$AA$57="Catastrófico"),CONCATENATE("R8C",'Mapa de Riesgos'!$O$57),"")</f>
        <v/>
      </c>
      <c r="AL23" s="54" t="str">
        <f>IF(AND('Mapa de Riesgos'!$Y$58="Alta",'Mapa de Riesgos'!$AA$58="Catastrófico"),CONCATENATE("R8C",'Mapa de Riesgos'!$O$58),"")</f>
        <v/>
      </c>
      <c r="AM23" s="55" t="str">
        <f>IF(AND('Mapa de Riesgos'!$Y$59="Alta",'Mapa de Riesgos'!$AA$59="Catastrófico"),CONCATENATE("R8C",'Mapa de Riesgos'!$O$59),"")</f>
        <v/>
      </c>
      <c r="AN23" s="81"/>
      <c r="AO23" s="532"/>
      <c r="AP23" s="533"/>
      <c r="AQ23" s="533"/>
      <c r="AR23" s="533"/>
      <c r="AS23" s="533"/>
      <c r="AT23" s="534"/>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row>
    <row r="24" spans="1:76" ht="15" customHeight="1">
      <c r="A24" s="81"/>
      <c r="B24" s="443"/>
      <c r="C24" s="443"/>
      <c r="D24" s="444"/>
      <c r="E24" s="542"/>
      <c r="F24" s="541"/>
      <c r="G24" s="541"/>
      <c r="H24" s="541"/>
      <c r="I24" s="541"/>
      <c r="J24" s="65" t="str">
        <f>IF(AND('Mapa de Riesgos'!$Y$60="Alta",'Mapa de Riesgos'!$AA$60="Leve"),CONCATENATE("R9C",'Mapa de Riesgos'!$O$60),"")</f>
        <v/>
      </c>
      <c r="K24" s="66" t="str">
        <f>IF(AND('Mapa de Riesgos'!$Y$61="Alta",'Mapa de Riesgos'!$AA$61="Leve"),CONCATENATE("R9C",'Mapa de Riesgos'!$O$61),"")</f>
        <v/>
      </c>
      <c r="L24" s="66" t="str">
        <f>IF(AND('Mapa de Riesgos'!$Y$62="Alta",'Mapa de Riesgos'!$AA$62="Leve"),CONCATENATE("R9C",'Mapa de Riesgos'!$O$62),"")</f>
        <v/>
      </c>
      <c r="M24" s="66" t="str">
        <f>IF(AND('Mapa de Riesgos'!$Y$63="Alta",'Mapa de Riesgos'!$AA$63="Leve"),CONCATENATE("R9C",'Mapa de Riesgos'!$O$63),"")</f>
        <v/>
      </c>
      <c r="N24" s="66" t="str">
        <f>IF(AND('Mapa de Riesgos'!$Y$64="Alta",'Mapa de Riesgos'!$AA$64="Leve"),CONCATENATE("R9C",'Mapa de Riesgos'!$O$64),"")</f>
        <v/>
      </c>
      <c r="O24" s="67" t="str">
        <f>IF(AND('Mapa de Riesgos'!$Y$65="Alta",'Mapa de Riesgos'!$AA$65="Leve"),CONCATENATE("R9C",'Mapa de Riesgos'!$O$65),"")</f>
        <v/>
      </c>
      <c r="P24" s="65" t="str">
        <f>IF(AND('Mapa de Riesgos'!$Y$60="Alta",'Mapa de Riesgos'!$AA$60="Menor"),CONCATENATE("R9C",'Mapa de Riesgos'!$O$60),"")</f>
        <v/>
      </c>
      <c r="Q24" s="66" t="str">
        <f>IF(AND('Mapa de Riesgos'!$Y$61="Alta",'Mapa de Riesgos'!$AA$61="Menor"),CONCATENATE("R9C",'Mapa de Riesgos'!$O$61),"")</f>
        <v/>
      </c>
      <c r="R24" s="66" t="str">
        <f>IF(AND('Mapa de Riesgos'!$Y$62="Alta",'Mapa de Riesgos'!$AA$62="Menor"),CONCATENATE("R9C",'Mapa de Riesgos'!$O$62),"")</f>
        <v/>
      </c>
      <c r="S24" s="66" t="str">
        <f>IF(AND('Mapa de Riesgos'!$Y$63="Alta",'Mapa de Riesgos'!$AA$63="Menor"),CONCATENATE("R9C",'Mapa de Riesgos'!$O$63),"")</f>
        <v/>
      </c>
      <c r="T24" s="66" t="str">
        <f>IF(AND('Mapa de Riesgos'!$Y$64="Alta",'Mapa de Riesgos'!$AA$64="Menor"),CONCATENATE("R9C",'Mapa de Riesgos'!$O$64),"")</f>
        <v/>
      </c>
      <c r="U24" s="67" t="str">
        <f>IF(AND('Mapa de Riesgos'!$Y$65="Alta",'Mapa de Riesgos'!$AA$65="Menor"),CONCATENATE("R9C",'Mapa de Riesgos'!$O$65),"")</f>
        <v/>
      </c>
      <c r="V24" s="50" t="str">
        <f>IF(AND('Mapa de Riesgos'!$Y$60="Alta",'Mapa de Riesgos'!$AA$60="Moderado"),CONCATENATE("R9C",'Mapa de Riesgos'!$O$60),"")</f>
        <v/>
      </c>
      <c r="W24" s="51" t="str">
        <f>IF(AND('Mapa de Riesgos'!$Y$61="Alta",'Mapa de Riesgos'!$AA$61="Moderado"),CONCATENATE("R9C",'Mapa de Riesgos'!$O$61),"")</f>
        <v/>
      </c>
      <c r="X24" s="51" t="str">
        <f>IF(AND('Mapa de Riesgos'!$Y$62="Alta",'Mapa de Riesgos'!$AA$62="Moderado"),CONCATENATE("R9C",'Mapa de Riesgos'!$O$62),"")</f>
        <v/>
      </c>
      <c r="Y24" s="51" t="str">
        <f>IF(AND('Mapa de Riesgos'!$Y$63="Alta",'Mapa de Riesgos'!$AA$63="Moderado"),CONCATENATE("R9C",'Mapa de Riesgos'!$O$63),"")</f>
        <v/>
      </c>
      <c r="Z24" s="51" t="str">
        <f>IF(AND('Mapa de Riesgos'!$Y$64="Alta",'Mapa de Riesgos'!$AA$64="Moderado"),CONCATENATE("R9C",'Mapa de Riesgos'!$O$64),"")</f>
        <v/>
      </c>
      <c r="AA24" s="52" t="str">
        <f>IF(AND('Mapa de Riesgos'!$Y$65="Alta",'Mapa de Riesgos'!$AA$65="Moderado"),CONCATENATE("R9C",'Mapa de Riesgos'!$O$65),"")</f>
        <v/>
      </c>
      <c r="AB24" s="50" t="str">
        <f>IF(AND('Mapa de Riesgos'!$Y$60="Alta",'Mapa de Riesgos'!$AA$60="Mayor"),CONCATENATE("R9C",'Mapa de Riesgos'!$O$60),"")</f>
        <v/>
      </c>
      <c r="AC24" s="51" t="str">
        <f>IF(AND('Mapa de Riesgos'!$Y$61="Alta",'Mapa de Riesgos'!$AA$61="Mayor"),CONCATENATE("R9C",'Mapa de Riesgos'!$O$61),"")</f>
        <v/>
      </c>
      <c r="AD24" s="51" t="str">
        <f>IF(AND('Mapa de Riesgos'!$Y$62="Alta",'Mapa de Riesgos'!$AA$62="Mayor"),CONCATENATE("R9C",'Mapa de Riesgos'!$O$62),"")</f>
        <v/>
      </c>
      <c r="AE24" s="51" t="str">
        <f>IF(AND('Mapa de Riesgos'!$Y$63="Alta",'Mapa de Riesgos'!$AA$63="Mayor"),CONCATENATE("R9C",'Mapa de Riesgos'!$O$63),"")</f>
        <v/>
      </c>
      <c r="AF24" s="51" t="str">
        <f>IF(AND('Mapa de Riesgos'!$Y$64="Alta",'Mapa de Riesgos'!$AA$64="Mayor"),CONCATENATE("R9C",'Mapa de Riesgos'!$O$64),"")</f>
        <v/>
      </c>
      <c r="AG24" s="52" t="str">
        <f>IF(AND('Mapa de Riesgos'!$Y$65="Alta",'Mapa de Riesgos'!$AA$65="Mayor"),CONCATENATE("R9C",'Mapa de Riesgos'!$O$65),"")</f>
        <v/>
      </c>
      <c r="AH24" s="53" t="str">
        <f>IF(AND('Mapa de Riesgos'!$Y$60="Alta",'Mapa de Riesgos'!$AA$60="Catastrófico"),CONCATENATE("R9C",'Mapa de Riesgos'!$O$60),"")</f>
        <v/>
      </c>
      <c r="AI24" s="54" t="str">
        <f>IF(AND('Mapa de Riesgos'!$Y$61="Alta",'Mapa de Riesgos'!$AA$61="Catastrófico"),CONCATENATE("R9C",'Mapa de Riesgos'!$O$61),"")</f>
        <v/>
      </c>
      <c r="AJ24" s="54" t="str">
        <f>IF(AND('Mapa de Riesgos'!$Y$62="Alta",'Mapa de Riesgos'!$AA$62="Catastrófico"),CONCATENATE("R9C",'Mapa de Riesgos'!$O$62),"")</f>
        <v/>
      </c>
      <c r="AK24" s="54" t="str">
        <f>IF(AND('Mapa de Riesgos'!$Y$63="Alta",'Mapa de Riesgos'!$AA$63="Catastrófico"),CONCATENATE("R9C",'Mapa de Riesgos'!$O$63),"")</f>
        <v/>
      </c>
      <c r="AL24" s="54" t="str">
        <f>IF(AND('Mapa de Riesgos'!$Y$64="Alta",'Mapa de Riesgos'!$AA$64="Catastrófico"),CONCATENATE("R9C",'Mapa de Riesgos'!$O$64),"")</f>
        <v/>
      </c>
      <c r="AM24" s="55" t="str">
        <f>IF(AND('Mapa de Riesgos'!$Y$65="Alta",'Mapa de Riesgos'!$AA$65="Catastrófico"),CONCATENATE("R9C",'Mapa de Riesgos'!$O$65),"")</f>
        <v/>
      </c>
      <c r="AN24" s="81"/>
      <c r="AO24" s="532"/>
      <c r="AP24" s="533"/>
      <c r="AQ24" s="533"/>
      <c r="AR24" s="533"/>
      <c r="AS24" s="533"/>
      <c r="AT24" s="534"/>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row>
    <row r="25" spans="1:76" ht="15.75" customHeight="1" thickBot="1">
      <c r="A25" s="81"/>
      <c r="B25" s="443"/>
      <c r="C25" s="443"/>
      <c r="D25" s="444"/>
      <c r="E25" s="543"/>
      <c r="F25" s="544"/>
      <c r="G25" s="544"/>
      <c r="H25" s="544"/>
      <c r="I25" s="544"/>
      <c r="J25" s="68" t="str">
        <f>IF(AND('Mapa de Riesgos'!$Y$66="Alta",'Mapa de Riesgos'!$AA$66="Leve"),CONCATENATE("R10C",'Mapa de Riesgos'!$O$66),"")</f>
        <v/>
      </c>
      <c r="K25" s="69" t="str">
        <f>IF(AND('Mapa de Riesgos'!$Y$67="Alta",'Mapa de Riesgos'!$AA$67="Leve"),CONCATENATE("R10C",'Mapa de Riesgos'!$O$67),"")</f>
        <v/>
      </c>
      <c r="L25" s="69" t="str">
        <f>IF(AND('Mapa de Riesgos'!$Y$68="Alta",'Mapa de Riesgos'!$AA$68="Leve"),CONCATENATE("R10C",'Mapa de Riesgos'!$O$68),"")</f>
        <v/>
      </c>
      <c r="M25" s="69" t="str">
        <f>IF(AND('Mapa de Riesgos'!$Y$69="Alta",'Mapa de Riesgos'!$AA$69="Leve"),CONCATENATE("R10C",'Mapa de Riesgos'!$O$69),"")</f>
        <v/>
      </c>
      <c r="N25" s="69" t="str">
        <f>IF(AND('Mapa de Riesgos'!$Y$70="Alta",'Mapa de Riesgos'!$AA$70="Leve"),CONCATENATE("R10C",'Mapa de Riesgos'!$O$70),"")</f>
        <v/>
      </c>
      <c r="O25" s="70" t="str">
        <f>IF(AND('Mapa de Riesgos'!$Y$71="Alta",'Mapa de Riesgos'!$AA$71="Leve"),CONCATENATE("R10C",'Mapa de Riesgos'!$O$71),"")</f>
        <v/>
      </c>
      <c r="P25" s="68" t="str">
        <f>IF(AND('Mapa de Riesgos'!$Y$66="Alta",'Mapa de Riesgos'!$AA$66="Menor"),CONCATENATE("R10C",'Mapa de Riesgos'!$O$66),"")</f>
        <v/>
      </c>
      <c r="Q25" s="69" t="str">
        <f>IF(AND('Mapa de Riesgos'!$Y$67="Alta",'Mapa de Riesgos'!$AA$67="Menor"),CONCATENATE("R10C",'Mapa de Riesgos'!$O$67),"")</f>
        <v/>
      </c>
      <c r="R25" s="69" t="str">
        <f>IF(AND('Mapa de Riesgos'!$Y$68="Alta",'Mapa de Riesgos'!$AA$68="Menor"),CONCATENATE("R10C",'Mapa de Riesgos'!$O$68),"")</f>
        <v/>
      </c>
      <c r="S25" s="69" t="str">
        <f>IF(AND('Mapa de Riesgos'!$Y$69="Alta",'Mapa de Riesgos'!$AA$69="Menor"),CONCATENATE("R10C",'Mapa de Riesgos'!$O$69),"")</f>
        <v/>
      </c>
      <c r="T25" s="69" t="str">
        <f>IF(AND('Mapa de Riesgos'!$Y$70="Alta",'Mapa de Riesgos'!$AA$70="Menor"),CONCATENATE("R10C",'Mapa de Riesgos'!$O$70),"")</f>
        <v/>
      </c>
      <c r="U25" s="70" t="str">
        <f>IF(AND('Mapa de Riesgos'!$Y$71="Alta",'Mapa de Riesgos'!$AA$71="Menor"),CONCATENATE("R10C",'Mapa de Riesgos'!$O$71),"")</f>
        <v/>
      </c>
      <c r="V25" s="56" t="str">
        <f>IF(AND('Mapa de Riesgos'!$Y$66="Alta",'Mapa de Riesgos'!$AA$66="Moderado"),CONCATENATE("R10C",'Mapa de Riesgos'!$O$66),"")</f>
        <v/>
      </c>
      <c r="W25" s="57" t="str">
        <f>IF(AND('Mapa de Riesgos'!$Y$67="Alta",'Mapa de Riesgos'!$AA$67="Moderado"),CONCATENATE("R10C",'Mapa de Riesgos'!$O$67),"")</f>
        <v/>
      </c>
      <c r="X25" s="57" t="str">
        <f>IF(AND('Mapa de Riesgos'!$Y$68="Alta",'Mapa de Riesgos'!$AA$68="Moderado"),CONCATENATE("R10C",'Mapa de Riesgos'!$O$68),"")</f>
        <v/>
      </c>
      <c r="Y25" s="57" t="str">
        <f>IF(AND('Mapa de Riesgos'!$Y$69="Alta",'Mapa de Riesgos'!$AA$69="Moderado"),CONCATENATE("R10C",'Mapa de Riesgos'!$O$69),"")</f>
        <v/>
      </c>
      <c r="Z25" s="57" t="str">
        <f>IF(AND('Mapa de Riesgos'!$Y$70="Alta",'Mapa de Riesgos'!$AA$70="Moderado"),CONCATENATE("R10C",'Mapa de Riesgos'!$O$70),"")</f>
        <v/>
      </c>
      <c r="AA25" s="58" t="str">
        <f>IF(AND('Mapa de Riesgos'!$Y$71="Alta",'Mapa de Riesgos'!$AA$71="Moderado"),CONCATENATE("R10C",'Mapa de Riesgos'!$O$71),"")</f>
        <v/>
      </c>
      <c r="AB25" s="56" t="str">
        <f>IF(AND('Mapa de Riesgos'!$Y$66="Alta",'Mapa de Riesgos'!$AA$66="Mayor"),CONCATENATE("R10C",'Mapa de Riesgos'!$O$66),"")</f>
        <v/>
      </c>
      <c r="AC25" s="57" t="str">
        <f>IF(AND('Mapa de Riesgos'!$Y$67="Alta",'Mapa de Riesgos'!$AA$67="Mayor"),CONCATENATE("R10C",'Mapa de Riesgos'!$O$67),"")</f>
        <v/>
      </c>
      <c r="AD25" s="57" t="str">
        <f>IF(AND('Mapa de Riesgos'!$Y$68="Alta",'Mapa de Riesgos'!$AA$68="Mayor"),CONCATENATE("R10C",'Mapa de Riesgos'!$O$68),"")</f>
        <v/>
      </c>
      <c r="AE25" s="57" t="str">
        <f>IF(AND('Mapa de Riesgos'!$Y$69="Alta",'Mapa de Riesgos'!$AA$69="Mayor"),CONCATENATE("R10C",'Mapa de Riesgos'!$O$69),"")</f>
        <v/>
      </c>
      <c r="AF25" s="57" t="str">
        <f>IF(AND('Mapa de Riesgos'!$Y$70="Alta",'Mapa de Riesgos'!$AA$70="Mayor"),CONCATENATE("R10C",'Mapa de Riesgos'!$O$70),"")</f>
        <v/>
      </c>
      <c r="AG25" s="58" t="str">
        <f>IF(AND('Mapa de Riesgos'!$Y$71="Alta",'Mapa de Riesgos'!$AA$71="Mayor"),CONCATENATE("R10C",'Mapa de Riesgos'!$O$71),"")</f>
        <v/>
      </c>
      <c r="AH25" s="59" t="str">
        <f>IF(AND('Mapa de Riesgos'!$Y$66="Alta",'Mapa de Riesgos'!$AA$66="Catastrófico"),CONCATENATE("R10C",'Mapa de Riesgos'!$O$66),"")</f>
        <v/>
      </c>
      <c r="AI25" s="60" t="str">
        <f>IF(AND('Mapa de Riesgos'!$Y$67="Alta",'Mapa de Riesgos'!$AA$67="Catastrófico"),CONCATENATE("R10C",'Mapa de Riesgos'!$O$67),"")</f>
        <v/>
      </c>
      <c r="AJ25" s="60" t="str">
        <f>IF(AND('Mapa de Riesgos'!$Y$68="Alta",'Mapa de Riesgos'!$AA$68="Catastrófico"),CONCATENATE("R10C",'Mapa de Riesgos'!$O$68),"")</f>
        <v/>
      </c>
      <c r="AK25" s="60" t="str">
        <f>IF(AND('Mapa de Riesgos'!$Y$69="Alta",'Mapa de Riesgos'!$AA$69="Catastrófico"),CONCATENATE("R10C",'Mapa de Riesgos'!$O$69),"")</f>
        <v/>
      </c>
      <c r="AL25" s="60" t="str">
        <f>IF(AND('Mapa de Riesgos'!$Y$70="Alta",'Mapa de Riesgos'!$AA$70="Catastrófico"),CONCATENATE("R10C",'Mapa de Riesgos'!$O$70),"")</f>
        <v/>
      </c>
      <c r="AM25" s="61" t="str">
        <f>IF(AND('Mapa de Riesgos'!$Y$71="Alta",'Mapa de Riesgos'!$AA$71="Catastrófico"),CONCATENATE("R10C",'Mapa de Riesgos'!$O$71),"")</f>
        <v/>
      </c>
      <c r="AN25" s="81"/>
      <c r="AO25" s="535"/>
      <c r="AP25" s="536"/>
      <c r="AQ25" s="536"/>
      <c r="AR25" s="536"/>
      <c r="AS25" s="536"/>
      <c r="AT25" s="537"/>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row>
    <row r="26" spans="1:76" ht="15" customHeight="1">
      <c r="A26" s="81"/>
      <c r="B26" s="443"/>
      <c r="C26" s="443"/>
      <c r="D26" s="444"/>
      <c r="E26" s="538" t="s">
        <v>180</v>
      </c>
      <c r="F26" s="539"/>
      <c r="G26" s="539"/>
      <c r="H26" s="539"/>
      <c r="I26" s="556"/>
      <c r="J26" s="62" t="str">
        <f>IF(AND('Mapa de Riesgos'!$Y$12="Media",'Mapa de Riesgos'!$AA$12="Leve"),CONCATENATE("R1C",'Mapa de Riesgos'!$O$12),"")</f>
        <v/>
      </c>
      <c r="K26" s="63" t="str">
        <f>IF(AND('Mapa de Riesgos'!$Y$13="Media",'Mapa de Riesgos'!$AA$13="Leve"),CONCATENATE("R1C",'Mapa de Riesgos'!$O$13),"")</f>
        <v/>
      </c>
      <c r="L26" s="63" t="str">
        <f>IF(AND('Mapa de Riesgos'!$Y$14="Media",'Mapa de Riesgos'!$AA$14="Leve"),CONCATENATE("R1C",'Mapa de Riesgos'!$O$14),"")</f>
        <v/>
      </c>
      <c r="M26" s="63" t="str">
        <f>IF(AND('Mapa de Riesgos'!$Y$15="Media",'Mapa de Riesgos'!$AA$15="Leve"),CONCATENATE("R1C",'Mapa de Riesgos'!$O$15),"")</f>
        <v/>
      </c>
      <c r="N26" s="63" t="str">
        <f>IF(AND('Mapa de Riesgos'!$Y$16="Media",'Mapa de Riesgos'!$AA$16="Leve"),CONCATENATE("R1C",'Mapa de Riesgos'!$O$16),"")</f>
        <v/>
      </c>
      <c r="O26" s="64" t="str">
        <f>IF(AND('Mapa de Riesgos'!$Y$17="Media",'Mapa de Riesgos'!$AA$17="Leve"),CONCATENATE("R1C",'Mapa de Riesgos'!$O$17),"")</f>
        <v/>
      </c>
      <c r="P26" s="62" t="str">
        <f>IF(AND('Mapa de Riesgos'!$Y$12="Media",'Mapa de Riesgos'!$AA$12="Menor"),CONCATENATE("R1C",'Mapa de Riesgos'!$O$12),"")</f>
        <v/>
      </c>
      <c r="Q26" s="63" t="str">
        <f>IF(AND('Mapa de Riesgos'!$Y$13="Media",'Mapa de Riesgos'!$AA$13="Menor"),CONCATENATE("R1C",'Mapa de Riesgos'!$O$13),"")</f>
        <v/>
      </c>
      <c r="R26" s="63" t="str">
        <f>IF(AND('Mapa de Riesgos'!$Y$14="Media",'Mapa de Riesgos'!$AA$14="Menor"),CONCATENATE("R1C",'Mapa de Riesgos'!$O$14),"")</f>
        <v/>
      </c>
      <c r="S26" s="63" t="str">
        <f>IF(AND('Mapa de Riesgos'!$Y$15="Media",'Mapa de Riesgos'!$AA$15="Menor"),CONCATENATE("R1C",'Mapa de Riesgos'!$O$15),"")</f>
        <v/>
      </c>
      <c r="T26" s="63" t="str">
        <f>IF(AND('Mapa de Riesgos'!$Y$16="Media",'Mapa de Riesgos'!$AA$16="Menor"),CONCATENATE("R1C",'Mapa de Riesgos'!$O$16),"")</f>
        <v/>
      </c>
      <c r="U26" s="64" t="str">
        <f>IF(AND('Mapa de Riesgos'!$Y$17="Media",'Mapa de Riesgos'!$AA$17="Menor"),CONCATENATE("R1C",'Mapa de Riesgos'!$O$17),"")</f>
        <v/>
      </c>
      <c r="V26" s="62" t="str">
        <f>IF(AND('Mapa de Riesgos'!$Y$12="Media",'Mapa de Riesgos'!$AA$12="Moderado"),CONCATENATE("R1C",'Mapa de Riesgos'!$O$12),"")</f>
        <v/>
      </c>
      <c r="W26" s="63" t="str">
        <f>IF(AND('Mapa de Riesgos'!$Y$13="Media",'Mapa de Riesgos'!$AA$13="Moderado"),CONCATENATE("R1C",'Mapa de Riesgos'!$O$13),"")</f>
        <v/>
      </c>
      <c r="X26" s="63" t="str">
        <f>IF(AND('Mapa de Riesgos'!$Y$14="Media",'Mapa de Riesgos'!$AA$14="Moderado"),CONCATENATE("R1C",'Mapa de Riesgos'!$O$14),"")</f>
        <v/>
      </c>
      <c r="Y26" s="63" t="str">
        <f>IF(AND('Mapa de Riesgos'!$Y$15="Media",'Mapa de Riesgos'!$AA$15="Moderado"),CONCATENATE("R1C",'Mapa de Riesgos'!$O$15),"")</f>
        <v/>
      </c>
      <c r="Z26" s="63" t="str">
        <f>IF(AND('Mapa de Riesgos'!$Y$16="Media",'Mapa de Riesgos'!$AA$16="Moderado"),CONCATENATE("R1C",'Mapa de Riesgos'!$O$16),"")</f>
        <v/>
      </c>
      <c r="AA26" s="64" t="str">
        <f>IF(AND('Mapa de Riesgos'!$Y$17="Media",'Mapa de Riesgos'!$AA$17="Moderado"),CONCATENATE("R1C",'Mapa de Riesgos'!$O$17),"")</f>
        <v/>
      </c>
      <c r="AB26" s="44" t="str">
        <f>IF(AND('Mapa de Riesgos'!$Y$12="Media",'Mapa de Riesgos'!$AA$12="Mayor"),CONCATENATE("R1C",'Mapa de Riesgos'!$O$12),"")</f>
        <v/>
      </c>
      <c r="AC26" s="45" t="str">
        <f>IF(AND('Mapa de Riesgos'!$Y$13="Media",'Mapa de Riesgos'!$AA$13="Mayor"),CONCATENATE("R1C",'Mapa de Riesgos'!$O$13),"")</f>
        <v/>
      </c>
      <c r="AD26" s="45" t="str">
        <f>IF(AND('Mapa de Riesgos'!$Y$14="Media",'Mapa de Riesgos'!$AA$14="Mayor"),CONCATENATE("R1C",'Mapa de Riesgos'!$O$14),"")</f>
        <v/>
      </c>
      <c r="AE26" s="45" t="str">
        <f>IF(AND('Mapa de Riesgos'!$Y$15="Media",'Mapa de Riesgos'!$AA$15="Mayor"),CONCATENATE("R1C",'Mapa de Riesgos'!$O$15),"")</f>
        <v/>
      </c>
      <c r="AF26" s="45" t="str">
        <f>IF(AND('Mapa de Riesgos'!$Y$16="Media",'Mapa de Riesgos'!$AA$16="Mayor"),CONCATENATE("R1C",'Mapa de Riesgos'!$O$16),"")</f>
        <v/>
      </c>
      <c r="AG26" s="46" t="str">
        <f>IF(AND('Mapa de Riesgos'!$Y$17="Media",'Mapa de Riesgos'!$AA$17="Mayor"),CONCATENATE("R1C",'Mapa de Riesgos'!$O$17),"")</f>
        <v/>
      </c>
      <c r="AH26" s="47" t="str">
        <f>IF(AND('Mapa de Riesgos'!$Y$12="Media",'Mapa de Riesgos'!$AA$12="Catastrófico"),CONCATENATE("R1C",'Mapa de Riesgos'!$O$12),"")</f>
        <v/>
      </c>
      <c r="AI26" s="48" t="str">
        <f>IF(AND('Mapa de Riesgos'!$Y$13="Media",'Mapa de Riesgos'!$AA$13="Catastrófico"),CONCATENATE("R1C",'Mapa de Riesgos'!$O$13),"")</f>
        <v/>
      </c>
      <c r="AJ26" s="48" t="str">
        <f>IF(AND('Mapa de Riesgos'!$Y$14="Media",'Mapa de Riesgos'!$AA$14="Catastrófico"),CONCATENATE("R1C",'Mapa de Riesgos'!$O$14),"")</f>
        <v/>
      </c>
      <c r="AK26" s="48" t="str">
        <f>IF(AND('Mapa de Riesgos'!$Y$15="Media",'Mapa de Riesgos'!$AA$15="Catastrófico"),CONCATENATE("R1C",'Mapa de Riesgos'!$O$15),"")</f>
        <v/>
      </c>
      <c r="AL26" s="48" t="str">
        <f>IF(AND('Mapa de Riesgos'!$Y$16="Media",'Mapa de Riesgos'!$AA$16="Catastrófico"),CONCATENATE("R1C",'Mapa de Riesgos'!$O$16),"")</f>
        <v/>
      </c>
      <c r="AM26" s="49" t="str">
        <f>IF(AND('Mapa de Riesgos'!$Y$17="Media",'Mapa de Riesgos'!$AA$17="Catastrófico"),CONCATENATE("R1C",'Mapa de Riesgos'!$O$17),"")</f>
        <v/>
      </c>
      <c r="AN26" s="81"/>
      <c r="AO26" s="568" t="s">
        <v>181</v>
      </c>
      <c r="AP26" s="569"/>
      <c r="AQ26" s="569"/>
      <c r="AR26" s="569"/>
      <c r="AS26" s="569"/>
      <c r="AT26" s="570"/>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row>
    <row r="27" spans="1:76" ht="15" customHeight="1">
      <c r="A27" s="81"/>
      <c r="B27" s="443"/>
      <c r="C27" s="443"/>
      <c r="D27" s="444"/>
      <c r="E27" s="540"/>
      <c r="F27" s="541"/>
      <c r="G27" s="541"/>
      <c r="H27" s="541"/>
      <c r="I27" s="557"/>
      <c r="J27" s="65" t="str">
        <f>IF(AND('Mapa de Riesgos'!$Y$18="Media",'Mapa de Riesgos'!$AA$18="Leve"),CONCATENATE("R2C",'Mapa de Riesgos'!$O$18),"")</f>
        <v/>
      </c>
      <c r="K27" s="66" t="str">
        <f>IF(AND('Mapa de Riesgos'!$Y$19="Media",'Mapa de Riesgos'!$AA$19="Leve"),CONCATENATE("R2C",'Mapa de Riesgos'!$O$19),"")</f>
        <v/>
      </c>
      <c r="L27" s="66" t="str">
        <f>IF(AND('Mapa de Riesgos'!$Y$20="Media",'Mapa de Riesgos'!$AA$20="Leve"),CONCATENATE("R2C",'Mapa de Riesgos'!$O$20),"")</f>
        <v/>
      </c>
      <c r="M27" s="66" t="str">
        <f>IF(AND('Mapa de Riesgos'!$Y$21="Media",'Mapa de Riesgos'!$AA$21="Leve"),CONCATENATE("R2C",'Mapa de Riesgos'!$O$21),"")</f>
        <v/>
      </c>
      <c r="N27" s="66" t="str">
        <f>IF(AND('Mapa de Riesgos'!$Y$22="Media",'Mapa de Riesgos'!$AA$22="Leve"),CONCATENATE("R2C",'Mapa de Riesgos'!$O$22),"")</f>
        <v/>
      </c>
      <c r="O27" s="67" t="str">
        <f>IF(AND('Mapa de Riesgos'!$Y$23="Media",'Mapa de Riesgos'!$AA$23="Leve"),CONCATENATE("R2C",'Mapa de Riesgos'!$O$23),"")</f>
        <v/>
      </c>
      <c r="P27" s="65" t="str">
        <f>IF(AND('Mapa de Riesgos'!$Y$18="Media",'Mapa de Riesgos'!$AA$18="Menor"),CONCATENATE("R2C",'Mapa de Riesgos'!$O$18),"")</f>
        <v/>
      </c>
      <c r="Q27" s="66" t="str">
        <f>IF(AND('Mapa de Riesgos'!$Y$19="Media",'Mapa de Riesgos'!$AA$19="Menor"),CONCATENATE("R2C",'Mapa de Riesgos'!$O$19),"")</f>
        <v/>
      </c>
      <c r="R27" s="66" t="str">
        <f>IF(AND('Mapa de Riesgos'!$Y$20="Media",'Mapa de Riesgos'!$AA$20="Menor"),CONCATENATE("R2C",'Mapa de Riesgos'!$O$20),"")</f>
        <v/>
      </c>
      <c r="S27" s="66" t="str">
        <f>IF(AND('Mapa de Riesgos'!$Y$21="Media",'Mapa de Riesgos'!$AA$21="Menor"),CONCATENATE("R2C",'Mapa de Riesgos'!$O$21),"")</f>
        <v/>
      </c>
      <c r="T27" s="66" t="str">
        <f>IF(AND('Mapa de Riesgos'!$Y$22="Media",'Mapa de Riesgos'!$AA$22="Menor"),CONCATENATE("R2C",'Mapa de Riesgos'!$O$22),"")</f>
        <v/>
      </c>
      <c r="U27" s="67" t="str">
        <f>IF(AND('Mapa de Riesgos'!$Y$23="Media",'Mapa de Riesgos'!$AA$23="Menor"),CONCATENATE("R2C",'Mapa de Riesgos'!$O$23),"")</f>
        <v/>
      </c>
      <c r="V27" s="65" t="str">
        <f>IF(AND('Mapa de Riesgos'!$Y$18="Media",'Mapa de Riesgos'!$AA$18="Moderado"),CONCATENATE("R2C",'Mapa de Riesgos'!$O$18),"")</f>
        <v/>
      </c>
      <c r="W27" s="66" t="str">
        <f>IF(AND('Mapa de Riesgos'!$Y$19="Media",'Mapa de Riesgos'!$AA$19="Moderado"),CONCATENATE("R2C",'Mapa de Riesgos'!$O$19),"")</f>
        <v/>
      </c>
      <c r="X27" s="66" t="str">
        <f>IF(AND('Mapa de Riesgos'!$Y$20="Media",'Mapa de Riesgos'!$AA$20="Moderado"),CONCATENATE("R2C",'Mapa de Riesgos'!$O$20),"")</f>
        <v/>
      </c>
      <c r="Y27" s="66" t="str">
        <f>IF(AND('Mapa de Riesgos'!$Y$21="Media",'Mapa de Riesgos'!$AA$21="Moderado"),CONCATENATE("R2C",'Mapa de Riesgos'!$O$21),"")</f>
        <v/>
      </c>
      <c r="Z27" s="66" t="str">
        <f>IF(AND('Mapa de Riesgos'!$Y$22="Media",'Mapa de Riesgos'!$AA$22="Moderado"),CONCATENATE("R2C",'Mapa de Riesgos'!$O$22),"")</f>
        <v/>
      </c>
      <c r="AA27" s="67" t="str">
        <f>IF(AND('Mapa de Riesgos'!$Y$23="Media",'Mapa de Riesgos'!$AA$23="Moderado"),CONCATENATE("R2C",'Mapa de Riesgos'!$O$23),"")</f>
        <v/>
      </c>
      <c r="AB27" s="50" t="str">
        <f>IF(AND('Mapa de Riesgos'!$Y$18="Media",'Mapa de Riesgos'!$AA$18="Mayor"),CONCATENATE("R2C",'Mapa de Riesgos'!$O$18),"")</f>
        <v/>
      </c>
      <c r="AC27" s="51" t="str">
        <f>IF(AND('Mapa de Riesgos'!$Y$19="Media",'Mapa de Riesgos'!$AA$19="Mayor"),CONCATENATE("R2C",'Mapa de Riesgos'!$O$19),"")</f>
        <v/>
      </c>
      <c r="AD27" s="51" t="str">
        <f>IF(AND('Mapa de Riesgos'!$Y$20="Media",'Mapa de Riesgos'!$AA$20="Mayor"),CONCATENATE("R2C",'Mapa de Riesgos'!$O$20),"")</f>
        <v/>
      </c>
      <c r="AE27" s="51" t="str">
        <f>IF(AND('Mapa de Riesgos'!$Y$21="Media",'Mapa de Riesgos'!$AA$21="Mayor"),CONCATENATE("R2C",'Mapa de Riesgos'!$O$21),"")</f>
        <v/>
      </c>
      <c r="AF27" s="51" t="str">
        <f>IF(AND('Mapa de Riesgos'!$Y$22="Media",'Mapa de Riesgos'!$AA$22="Mayor"),CONCATENATE("R2C",'Mapa de Riesgos'!$O$22),"")</f>
        <v/>
      </c>
      <c r="AG27" s="52" t="str">
        <f>IF(AND('Mapa de Riesgos'!$Y$23="Media",'Mapa de Riesgos'!$AA$23="Mayor"),CONCATENATE("R2C",'Mapa de Riesgos'!$O$23),"")</f>
        <v/>
      </c>
      <c r="AH27" s="53" t="str">
        <f>IF(AND('Mapa de Riesgos'!$Y$18="Media",'Mapa de Riesgos'!$AA$18="Catastrófico"),CONCATENATE("R2C",'Mapa de Riesgos'!$O$18),"")</f>
        <v/>
      </c>
      <c r="AI27" s="54" t="str">
        <f>IF(AND('Mapa de Riesgos'!$Y$19="Media",'Mapa de Riesgos'!$AA$19="Catastrófico"),CONCATENATE("R2C",'Mapa de Riesgos'!$O$19),"")</f>
        <v/>
      </c>
      <c r="AJ27" s="54" t="str">
        <f>IF(AND('Mapa de Riesgos'!$Y$20="Media",'Mapa de Riesgos'!$AA$20="Catastrófico"),CONCATENATE("R2C",'Mapa de Riesgos'!$O$20),"")</f>
        <v/>
      </c>
      <c r="AK27" s="54" t="str">
        <f>IF(AND('Mapa de Riesgos'!$Y$21="Media",'Mapa de Riesgos'!$AA$21="Catastrófico"),CONCATENATE("R2C",'Mapa de Riesgos'!$O$21),"")</f>
        <v/>
      </c>
      <c r="AL27" s="54" t="str">
        <f>IF(AND('Mapa de Riesgos'!$Y$22="Media",'Mapa de Riesgos'!$AA$22="Catastrófico"),CONCATENATE("R2C",'Mapa de Riesgos'!$O$22),"")</f>
        <v/>
      </c>
      <c r="AM27" s="55" t="str">
        <f>IF(AND('Mapa de Riesgos'!$Y$23="Media",'Mapa de Riesgos'!$AA$23="Catastrófico"),CONCATENATE("R2C",'Mapa de Riesgos'!$O$23),"")</f>
        <v/>
      </c>
      <c r="AN27" s="81"/>
      <c r="AO27" s="571"/>
      <c r="AP27" s="572"/>
      <c r="AQ27" s="572"/>
      <c r="AR27" s="572"/>
      <c r="AS27" s="572"/>
      <c r="AT27" s="573"/>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row>
    <row r="28" spans="1:76" ht="15" customHeight="1">
      <c r="A28" s="81"/>
      <c r="B28" s="443"/>
      <c r="C28" s="443"/>
      <c r="D28" s="444"/>
      <c r="E28" s="542"/>
      <c r="F28" s="541"/>
      <c r="G28" s="541"/>
      <c r="H28" s="541"/>
      <c r="I28" s="557"/>
      <c r="J28" s="65" t="str">
        <f>IF(AND('Mapa de Riesgos'!$Y$24="Media",'Mapa de Riesgos'!$AA$24="Leve"),CONCATENATE("R3C",'Mapa de Riesgos'!$O$24),"")</f>
        <v/>
      </c>
      <c r="K28" s="66" t="str">
        <f>IF(AND('Mapa de Riesgos'!$Y$25="Media",'Mapa de Riesgos'!$AA$25="Leve"),CONCATENATE("R3C",'Mapa de Riesgos'!$O$25),"")</f>
        <v/>
      </c>
      <c r="L28" s="66" t="str">
        <f>IF(AND('Mapa de Riesgos'!$Y$26="Media",'Mapa de Riesgos'!$AA$26="Leve"),CONCATENATE("R3C",'Mapa de Riesgos'!$O$26),"")</f>
        <v/>
      </c>
      <c r="M28" s="66" t="str">
        <f>IF(AND('Mapa de Riesgos'!$Y$27="Media",'Mapa de Riesgos'!$AA$27="Leve"),CONCATENATE("R3C",'Mapa de Riesgos'!$O$27),"")</f>
        <v/>
      </c>
      <c r="N28" s="66" t="str">
        <f>IF(AND('Mapa de Riesgos'!$Y$28="Media",'Mapa de Riesgos'!$AA$28="Leve"),CONCATENATE("R3C",'Mapa de Riesgos'!$O$28),"")</f>
        <v/>
      </c>
      <c r="O28" s="67" t="str">
        <f>IF(AND('Mapa de Riesgos'!$Y$29="Media",'Mapa de Riesgos'!$AA$29="Leve"),CONCATENATE("R3C",'Mapa de Riesgos'!$O$29),"")</f>
        <v/>
      </c>
      <c r="P28" s="65" t="str">
        <f>IF(AND('Mapa de Riesgos'!$Y$24="Media",'Mapa de Riesgos'!$AA$24="Menor"),CONCATENATE("R3C",'Mapa de Riesgos'!$O$24),"")</f>
        <v/>
      </c>
      <c r="Q28" s="66" t="str">
        <f>IF(AND('Mapa de Riesgos'!$Y$25="Media",'Mapa de Riesgos'!$AA$25="Menor"),CONCATENATE("R3C",'Mapa de Riesgos'!$O$25),"")</f>
        <v/>
      </c>
      <c r="R28" s="66" t="str">
        <f>IF(AND('Mapa de Riesgos'!$Y$26="Media",'Mapa de Riesgos'!$AA$26="Menor"),CONCATENATE("R3C",'Mapa de Riesgos'!$O$26),"")</f>
        <v/>
      </c>
      <c r="S28" s="66" t="str">
        <f>IF(AND('Mapa de Riesgos'!$Y$27="Media",'Mapa de Riesgos'!$AA$27="Menor"),CONCATENATE("R3C",'Mapa de Riesgos'!$O$27),"")</f>
        <v/>
      </c>
      <c r="T28" s="66" t="str">
        <f>IF(AND('Mapa de Riesgos'!$Y$28="Media",'Mapa de Riesgos'!$AA$28="Menor"),CONCATENATE("R3C",'Mapa de Riesgos'!$O$28),"")</f>
        <v/>
      </c>
      <c r="U28" s="67" t="str">
        <f>IF(AND('Mapa de Riesgos'!$Y$29="Media",'Mapa de Riesgos'!$AA$29="Menor"),CONCATENATE("R3C",'Mapa de Riesgos'!$O$29),"")</f>
        <v/>
      </c>
      <c r="V28" s="65" t="str">
        <f>IF(AND('Mapa de Riesgos'!$Y$24="Media",'Mapa de Riesgos'!$AA$24="Moderado"),CONCATENATE("R3C",'Mapa de Riesgos'!$O$24),"")</f>
        <v/>
      </c>
      <c r="W28" s="66" t="str">
        <f>IF(AND('Mapa de Riesgos'!$Y$25="Media",'Mapa de Riesgos'!$AA$25="Moderado"),CONCATENATE("R3C",'Mapa de Riesgos'!$O$25),"")</f>
        <v/>
      </c>
      <c r="X28" s="66" t="str">
        <f>IF(AND('Mapa de Riesgos'!$Y$26="Media",'Mapa de Riesgos'!$AA$26="Moderado"),CONCATENATE("R3C",'Mapa de Riesgos'!$O$26),"")</f>
        <v/>
      </c>
      <c r="Y28" s="66" t="str">
        <f>IF(AND('Mapa de Riesgos'!$Y$27="Media",'Mapa de Riesgos'!$AA$27="Moderado"),CONCATENATE("R3C",'Mapa de Riesgos'!$O$27),"")</f>
        <v/>
      </c>
      <c r="Z28" s="66" t="str">
        <f>IF(AND('Mapa de Riesgos'!$Y$28="Media",'Mapa de Riesgos'!$AA$28="Moderado"),CONCATENATE("R3C",'Mapa de Riesgos'!$O$28),"")</f>
        <v/>
      </c>
      <c r="AA28" s="67" t="str">
        <f>IF(AND('Mapa de Riesgos'!$Y$29="Media",'Mapa de Riesgos'!$AA$29="Moderado"),CONCATENATE("R3C",'Mapa de Riesgos'!$O$29),"")</f>
        <v/>
      </c>
      <c r="AB28" s="50" t="str">
        <f>IF(AND('Mapa de Riesgos'!$Y$24="Media",'Mapa de Riesgos'!$AA$24="Mayor"),CONCATENATE("R3C",'Mapa de Riesgos'!$O$24),"")</f>
        <v/>
      </c>
      <c r="AC28" s="51" t="str">
        <f>IF(AND('Mapa de Riesgos'!$Y$25="Media",'Mapa de Riesgos'!$AA$25="Mayor"),CONCATENATE("R3C",'Mapa de Riesgos'!$O$25),"")</f>
        <v/>
      </c>
      <c r="AD28" s="51" t="str">
        <f>IF(AND('Mapa de Riesgos'!$Y$26="Media",'Mapa de Riesgos'!$AA$26="Mayor"),CONCATENATE("R3C",'Mapa de Riesgos'!$O$26),"")</f>
        <v/>
      </c>
      <c r="AE28" s="51" t="str">
        <f>IF(AND('Mapa de Riesgos'!$Y$27="Media",'Mapa de Riesgos'!$AA$27="Mayor"),CONCATENATE("R3C",'Mapa de Riesgos'!$O$27),"")</f>
        <v/>
      </c>
      <c r="AF28" s="51" t="str">
        <f>IF(AND('Mapa de Riesgos'!$Y$28="Media",'Mapa de Riesgos'!$AA$28="Mayor"),CONCATENATE("R3C",'Mapa de Riesgos'!$O$28),"")</f>
        <v/>
      </c>
      <c r="AG28" s="52" t="str">
        <f>IF(AND('Mapa de Riesgos'!$Y$29="Media",'Mapa de Riesgos'!$AA$29="Mayor"),CONCATENATE("R3C",'Mapa de Riesgos'!$O$29),"")</f>
        <v/>
      </c>
      <c r="AH28" s="53" t="str">
        <f>IF(AND('Mapa de Riesgos'!$Y$24="Media",'Mapa de Riesgos'!$AA$24="Catastrófico"),CONCATENATE("R3C",'Mapa de Riesgos'!$O$24),"")</f>
        <v/>
      </c>
      <c r="AI28" s="54" t="str">
        <f>IF(AND('Mapa de Riesgos'!$Y$25="Media",'Mapa de Riesgos'!$AA$25="Catastrófico"),CONCATENATE("R3C",'Mapa de Riesgos'!$O$25),"")</f>
        <v/>
      </c>
      <c r="AJ28" s="54" t="str">
        <f>IF(AND('Mapa de Riesgos'!$Y$26="Media",'Mapa de Riesgos'!$AA$26="Catastrófico"),CONCATENATE("R3C",'Mapa de Riesgos'!$O$26),"")</f>
        <v/>
      </c>
      <c r="AK28" s="54" t="str">
        <f>IF(AND('Mapa de Riesgos'!$Y$27="Media",'Mapa de Riesgos'!$AA$27="Catastrófico"),CONCATENATE("R3C",'Mapa de Riesgos'!$O$27),"")</f>
        <v/>
      </c>
      <c r="AL28" s="54" t="str">
        <f>IF(AND('Mapa de Riesgos'!$Y$28="Media",'Mapa de Riesgos'!$AA$28="Catastrófico"),CONCATENATE("R3C",'Mapa de Riesgos'!$O$28),"")</f>
        <v/>
      </c>
      <c r="AM28" s="55" t="str">
        <f>IF(AND('Mapa de Riesgos'!$Y$29="Media",'Mapa de Riesgos'!$AA$29="Catastrófico"),CONCATENATE("R3C",'Mapa de Riesgos'!$O$29),"")</f>
        <v/>
      </c>
      <c r="AN28" s="81"/>
      <c r="AO28" s="571"/>
      <c r="AP28" s="572"/>
      <c r="AQ28" s="572"/>
      <c r="AR28" s="572"/>
      <c r="AS28" s="572"/>
      <c r="AT28" s="573"/>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row>
    <row r="29" spans="1:76" ht="15" customHeight="1">
      <c r="A29" s="81"/>
      <c r="B29" s="443"/>
      <c r="C29" s="443"/>
      <c r="D29" s="444"/>
      <c r="E29" s="542"/>
      <c r="F29" s="541"/>
      <c r="G29" s="541"/>
      <c r="H29" s="541"/>
      <c r="I29" s="557"/>
      <c r="J29" s="65" t="str">
        <f>IF(AND('Mapa de Riesgos'!$Y$30="Media",'Mapa de Riesgos'!$AA$30="Leve"),CONCATENATE("R4C",'Mapa de Riesgos'!$O$30),"")</f>
        <v/>
      </c>
      <c r="K29" s="66" t="str">
        <f>IF(AND('Mapa de Riesgos'!$Y$31="Media",'Mapa de Riesgos'!$AA$31="Leve"),CONCATENATE("R4C",'Mapa de Riesgos'!$O$31),"")</f>
        <v/>
      </c>
      <c r="L29" s="66" t="str">
        <f>IF(AND('Mapa de Riesgos'!$Y$32="Media",'Mapa de Riesgos'!$AA$32="Leve"),CONCATENATE("R4C",'Mapa de Riesgos'!$O$32),"")</f>
        <v/>
      </c>
      <c r="M29" s="66" t="str">
        <f>IF(AND('Mapa de Riesgos'!$Y$33="Media",'Mapa de Riesgos'!$AA$33="Leve"),CONCATENATE("R4C",'Mapa de Riesgos'!$O$33),"")</f>
        <v/>
      </c>
      <c r="N29" s="66" t="str">
        <f>IF(AND('Mapa de Riesgos'!$Y$34="Media",'Mapa de Riesgos'!$AA$34="Leve"),CONCATENATE("R4C",'Mapa de Riesgos'!$O$34),"")</f>
        <v/>
      </c>
      <c r="O29" s="67" t="str">
        <f>IF(AND('Mapa de Riesgos'!$Y$35="Media",'Mapa de Riesgos'!$AA$35="Leve"),CONCATENATE("R4C",'Mapa de Riesgos'!$O$35),"")</f>
        <v/>
      </c>
      <c r="P29" s="65" t="str">
        <f>IF(AND('Mapa de Riesgos'!$Y$30="Media",'Mapa de Riesgos'!$AA$30="Menor"),CONCATENATE("R4C",'Mapa de Riesgos'!$O$30),"")</f>
        <v/>
      </c>
      <c r="Q29" s="66" t="str">
        <f>IF(AND('Mapa de Riesgos'!$Y$31="Media",'Mapa de Riesgos'!$AA$31="Menor"),CONCATENATE("R4C",'Mapa de Riesgos'!$O$31),"")</f>
        <v/>
      </c>
      <c r="R29" s="66" t="str">
        <f>IF(AND('Mapa de Riesgos'!$Y$32="Media",'Mapa de Riesgos'!$AA$32="Menor"),CONCATENATE("R4C",'Mapa de Riesgos'!$O$32),"")</f>
        <v/>
      </c>
      <c r="S29" s="66" t="str">
        <f>IF(AND('Mapa de Riesgos'!$Y$33="Media",'Mapa de Riesgos'!$AA$33="Menor"),CONCATENATE("R4C",'Mapa de Riesgos'!$O$33),"")</f>
        <v/>
      </c>
      <c r="T29" s="66" t="str">
        <f>IF(AND('Mapa de Riesgos'!$Y$34="Media",'Mapa de Riesgos'!$AA$34="Menor"),CONCATENATE("R4C",'Mapa de Riesgos'!$O$34),"")</f>
        <v/>
      </c>
      <c r="U29" s="67" t="str">
        <f>IF(AND('Mapa de Riesgos'!$Y$35="Media",'Mapa de Riesgos'!$AA$35="Menor"),CONCATENATE("R4C",'Mapa de Riesgos'!$O$35),"")</f>
        <v/>
      </c>
      <c r="V29" s="65" t="str">
        <f>IF(AND('Mapa de Riesgos'!$Y$30="Media",'Mapa de Riesgos'!$AA$30="Moderado"),CONCATENATE("R4C",'Mapa de Riesgos'!$O$30),"")</f>
        <v/>
      </c>
      <c r="W29" s="66" t="str">
        <f>IF(AND('Mapa de Riesgos'!$Y$31="Media",'Mapa de Riesgos'!$AA$31="Moderado"),CONCATENATE("R4C",'Mapa de Riesgos'!$O$31),"")</f>
        <v/>
      </c>
      <c r="X29" s="66" t="str">
        <f>IF(AND('Mapa de Riesgos'!$Y$32="Media",'Mapa de Riesgos'!$AA$32="Moderado"),CONCATENATE("R4C",'Mapa de Riesgos'!$O$32),"")</f>
        <v/>
      </c>
      <c r="Y29" s="66" t="str">
        <f>IF(AND('Mapa de Riesgos'!$Y$33="Media",'Mapa de Riesgos'!$AA$33="Moderado"),CONCATENATE("R4C",'Mapa de Riesgos'!$O$33),"")</f>
        <v/>
      </c>
      <c r="Z29" s="66" t="str">
        <f>IF(AND('Mapa de Riesgos'!$Y$34="Media",'Mapa de Riesgos'!$AA$34="Moderado"),CONCATENATE("R4C",'Mapa de Riesgos'!$O$34),"")</f>
        <v/>
      </c>
      <c r="AA29" s="67" t="str">
        <f>IF(AND('Mapa de Riesgos'!$Y$35="Media",'Mapa de Riesgos'!$AA$35="Moderado"),CONCATENATE("R4C",'Mapa de Riesgos'!$O$35),"")</f>
        <v/>
      </c>
      <c r="AB29" s="50" t="str">
        <f>IF(AND('Mapa de Riesgos'!$Y$30="Media",'Mapa de Riesgos'!$AA$30="Mayor"),CONCATENATE("R4C",'Mapa de Riesgos'!$O$30),"")</f>
        <v/>
      </c>
      <c r="AC29" s="51" t="str">
        <f>IF(AND('Mapa de Riesgos'!$Y$31="Media",'Mapa de Riesgos'!$AA$31="Mayor"),CONCATENATE("R4C",'Mapa de Riesgos'!$O$31),"")</f>
        <v/>
      </c>
      <c r="AD29" s="51" t="str">
        <f>IF(AND('Mapa de Riesgos'!$Y$32="Media",'Mapa de Riesgos'!$AA$32="Mayor"),CONCATENATE("R4C",'Mapa de Riesgos'!$O$32),"")</f>
        <v/>
      </c>
      <c r="AE29" s="51" t="str">
        <f>IF(AND('Mapa de Riesgos'!$Y$33="Media",'Mapa de Riesgos'!$AA$33="Mayor"),CONCATENATE("R4C",'Mapa de Riesgos'!$O$33),"")</f>
        <v/>
      </c>
      <c r="AF29" s="51" t="str">
        <f>IF(AND('Mapa de Riesgos'!$Y$34="Media",'Mapa de Riesgos'!$AA$34="Mayor"),CONCATENATE("R4C",'Mapa de Riesgos'!$O$34),"")</f>
        <v/>
      </c>
      <c r="AG29" s="52" t="str">
        <f>IF(AND('Mapa de Riesgos'!$Y$35="Media",'Mapa de Riesgos'!$AA$35="Mayor"),CONCATENATE("R4C",'Mapa de Riesgos'!$O$35),"")</f>
        <v/>
      </c>
      <c r="AH29" s="53" t="str">
        <f>IF(AND('Mapa de Riesgos'!$Y$30="Media",'Mapa de Riesgos'!$AA$30="Catastrófico"),CONCATENATE("R4C",'Mapa de Riesgos'!$O$30),"")</f>
        <v/>
      </c>
      <c r="AI29" s="54" t="str">
        <f>IF(AND('Mapa de Riesgos'!$Y$31="Media",'Mapa de Riesgos'!$AA$31="Catastrófico"),CONCATENATE("R4C",'Mapa de Riesgos'!$O$31),"")</f>
        <v/>
      </c>
      <c r="AJ29" s="54" t="str">
        <f>IF(AND('Mapa de Riesgos'!$Y$32="Media",'Mapa de Riesgos'!$AA$32="Catastrófico"),CONCATENATE("R4C",'Mapa de Riesgos'!$O$32),"")</f>
        <v/>
      </c>
      <c r="AK29" s="54" t="str">
        <f>IF(AND('Mapa de Riesgos'!$Y$33="Media",'Mapa de Riesgos'!$AA$33="Catastrófico"),CONCATENATE("R4C",'Mapa de Riesgos'!$O$33),"")</f>
        <v/>
      </c>
      <c r="AL29" s="54" t="str">
        <f>IF(AND('Mapa de Riesgos'!$Y$34="Media",'Mapa de Riesgos'!$AA$34="Catastrófico"),CONCATENATE("R4C",'Mapa de Riesgos'!$O$34),"")</f>
        <v/>
      </c>
      <c r="AM29" s="55" t="str">
        <f>IF(AND('Mapa de Riesgos'!$Y$35="Media",'Mapa de Riesgos'!$AA$35="Catastrófico"),CONCATENATE("R4C",'Mapa de Riesgos'!$O$35),"")</f>
        <v/>
      </c>
      <c r="AN29" s="81"/>
      <c r="AO29" s="571"/>
      <c r="AP29" s="572"/>
      <c r="AQ29" s="572"/>
      <c r="AR29" s="572"/>
      <c r="AS29" s="572"/>
      <c r="AT29" s="573"/>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row>
    <row r="30" spans="1:76" ht="15" customHeight="1">
      <c r="A30" s="81"/>
      <c r="B30" s="443"/>
      <c r="C30" s="443"/>
      <c r="D30" s="444"/>
      <c r="E30" s="542"/>
      <c r="F30" s="541"/>
      <c r="G30" s="541"/>
      <c r="H30" s="541"/>
      <c r="I30" s="557"/>
      <c r="J30" s="65" t="str">
        <f>IF(AND('Mapa de Riesgos'!$Y$36="Media",'Mapa de Riesgos'!$AA$36="Leve"),CONCATENATE("R5C",'Mapa de Riesgos'!$O$36),"")</f>
        <v/>
      </c>
      <c r="K30" s="66" t="str">
        <f>IF(AND('Mapa de Riesgos'!$Y$37="Media",'Mapa de Riesgos'!$AA$37="Leve"),CONCATENATE("R5C",'Mapa de Riesgos'!$O$37),"")</f>
        <v/>
      </c>
      <c r="L30" s="66" t="str">
        <f>IF(AND('Mapa de Riesgos'!$Y$38="Media",'Mapa de Riesgos'!$AA$38="Leve"),CONCATENATE("R5C",'Mapa de Riesgos'!$O$38),"")</f>
        <v/>
      </c>
      <c r="M30" s="66" t="str">
        <f>IF(AND('Mapa de Riesgos'!$Y$39="Media",'Mapa de Riesgos'!$AA$39="Leve"),CONCATENATE("R5C",'Mapa de Riesgos'!$O$39),"")</f>
        <v/>
      </c>
      <c r="N30" s="66" t="str">
        <f>IF(AND('Mapa de Riesgos'!$Y$40="Media",'Mapa de Riesgos'!$AA$40="Leve"),CONCATENATE("R5C",'Mapa de Riesgos'!$O$40),"")</f>
        <v/>
      </c>
      <c r="O30" s="67" t="str">
        <f>IF(AND('Mapa de Riesgos'!$Y$41="Media",'Mapa de Riesgos'!$AA$41="Leve"),CONCATENATE("R5C",'Mapa de Riesgos'!$O$41),"")</f>
        <v/>
      </c>
      <c r="P30" s="65" t="str">
        <f>IF(AND('Mapa de Riesgos'!$Y$36="Media",'Mapa de Riesgos'!$AA$36="Menor"),CONCATENATE("R5C",'Mapa de Riesgos'!$O$36),"")</f>
        <v/>
      </c>
      <c r="Q30" s="66" t="str">
        <f>IF(AND('Mapa de Riesgos'!$Y$37="Media",'Mapa de Riesgos'!$AA$37="Menor"),CONCATENATE("R5C",'Mapa de Riesgos'!$O$37),"")</f>
        <v/>
      </c>
      <c r="R30" s="66" t="str">
        <f>IF(AND('Mapa de Riesgos'!$Y$38="Media",'Mapa de Riesgos'!$AA$38="Menor"),CONCATENATE("R5C",'Mapa de Riesgos'!$O$38),"")</f>
        <v/>
      </c>
      <c r="S30" s="66" t="str">
        <f>IF(AND('Mapa de Riesgos'!$Y$39="Media",'Mapa de Riesgos'!$AA$39="Menor"),CONCATENATE("R5C",'Mapa de Riesgos'!$O$39),"")</f>
        <v/>
      </c>
      <c r="T30" s="66" t="str">
        <f>IF(AND('Mapa de Riesgos'!$Y$40="Media",'Mapa de Riesgos'!$AA$40="Menor"),CONCATENATE("R5C",'Mapa de Riesgos'!$O$40),"")</f>
        <v/>
      </c>
      <c r="U30" s="67" t="str">
        <f>IF(AND('Mapa de Riesgos'!$Y$41="Media",'Mapa de Riesgos'!$AA$41="Menor"),CONCATENATE("R5C",'Mapa de Riesgos'!$O$41),"")</f>
        <v/>
      </c>
      <c r="V30" s="65" t="str">
        <f>IF(AND('Mapa de Riesgos'!$Y$36="Media",'Mapa de Riesgos'!$AA$36="Moderado"),CONCATENATE("R5C",'Mapa de Riesgos'!$O$36),"")</f>
        <v/>
      </c>
      <c r="W30" s="66" t="str">
        <f>IF(AND('Mapa de Riesgos'!$Y$37="Media",'Mapa de Riesgos'!$AA$37="Moderado"),CONCATENATE("R5C",'Mapa de Riesgos'!$O$37),"")</f>
        <v/>
      </c>
      <c r="X30" s="66" t="str">
        <f>IF(AND('Mapa de Riesgos'!$Y$38="Media",'Mapa de Riesgos'!$AA$38="Moderado"),CONCATENATE("R5C",'Mapa de Riesgos'!$O$38),"")</f>
        <v/>
      </c>
      <c r="Y30" s="66" t="str">
        <f>IF(AND('Mapa de Riesgos'!$Y$39="Media",'Mapa de Riesgos'!$AA$39="Moderado"),CONCATENATE("R5C",'Mapa de Riesgos'!$O$39),"")</f>
        <v/>
      </c>
      <c r="Z30" s="66" t="str">
        <f>IF(AND('Mapa de Riesgos'!$Y$40="Media",'Mapa de Riesgos'!$AA$40="Moderado"),CONCATENATE("R5C",'Mapa de Riesgos'!$O$40),"")</f>
        <v/>
      </c>
      <c r="AA30" s="67" t="str">
        <f>IF(AND('Mapa de Riesgos'!$Y$41="Media",'Mapa de Riesgos'!$AA$41="Moderado"),CONCATENATE("R5C",'Mapa de Riesgos'!$O$41),"")</f>
        <v/>
      </c>
      <c r="AB30" s="50" t="str">
        <f>IF(AND('Mapa de Riesgos'!$Y$36="Media",'Mapa de Riesgos'!$AA$36="Mayor"),CONCATENATE("R5C",'Mapa de Riesgos'!$O$36),"")</f>
        <v/>
      </c>
      <c r="AC30" s="51" t="str">
        <f>IF(AND('Mapa de Riesgos'!$Y$37="Media",'Mapa de Riesgos'!$AA$37="Mayor"),CONCATENATE("R5C",'Mapa de Riesgos'!$O$37),"")</f>
        <v/>
      </c>
      <c r="AD30" s="51" t="str">
        <f>IF(AND('Mapa de Riesgos'!$Y$38="Media",'Mapa de Riesgos'!$AA$38="Mayor"),CONCATENATE("R5C",'Mapa de Riesgos'!$O$38),"")</f>
        <v/>
      </c>
      <c r="AE30" s="51" t="str">
        <f>IF(AND('Mapa de Riesgos'!$Y$39="Media",'Mapa de Riesgos'!$AA$39="Mayor"),CONCATENATE("R5C",'Mapa de Riesgos'!$O$39),"")</f>
        <v/>
      </c>
      <c r="AF30" s="51" t="str">
        <f>IF(AND('Mapa de Riesgos'!$Y$40="Media",'Mapa de Riesgos'!$AA$40="Mayor"),CONCATENATE("R5C",'Mapa de Riesgos'!$O$40),"")</f>
        <v/>
      </c>
      <c r="AG30" s="52" t="str">
        <f>IF(AND('Mapa de Riesgos'!$Y$41="Media",'Mapa de Riesgos'!$AA$41="Mayor"),CONCATENATE("R5C",'Mapa de Riesgos'!$O$41),"")</f>
        <v/>
      </c>
      <c r="AH30" s="53" t="str">
        <f>IF(AND('Mapa de Riesgos'!$Y$36="Media",'Mapa de Riesgos'!$AA$36="Catastrófico"),CONCATENATE("R5C",'Mapa de Riesgos'!$O$36),"")</f>
        <v/>
      </c>
      <c r="AI30" s="54" t="str">
        <f>IF(AND('Mapa de Riesgos'!$Y$37="Media",'Mapa de Riesgos'!$AA$37="Catastrófico"),CONCATENATE("R5C",'Mapa de Riesgos'!$O$37),"")</f>
        <v/>
      </c>
      <c r="AJ30" s="54" t="str">
        <f>IF(AND('Mapa de Riesgos'!$Y$38="Media",'Mapa de Riesgos'!$AA$38="Catastrófico"),CONCATENATE("R5C",'Mapa de Riesgos'!$O$38),"")</f>
        <v/>
      </c>
      <c r="AK30" s="54" t="str">
        <f>IF(AND('Mapa de Riesgos'!$Y$39="Media",'Mapa de Riesgos'!$AA$39="Catastrófico"),CONCATENATE("R5C",'Mapa de Riesgos'!$O$39),"")</f>
        <v/>
      </c>
      <c r="AL30" s="54" t="str">
        <f>IF(AND('Mapa de Riesgos'!$Y$40="Media",'Mapa de Riesgos'!$AA$40="Catastrófico"),CONCATENATE("R5C",'Mapa de Riesgos'!$O$40),"")</f>
        <v/>
      </c>
      <c r="AM30" s="55" t="str">
        <f>IF(AND('Mapa de Riesgos'!$Y$41="Media",'Mapa de Riesgos'!$AA$41="Catastrófico"),CONCATENATE("R5C",'Mapa de Riesgos'!$O$41),"")</f>
        <v/>
      </c>
      <c r="AN30" s="81"/>
      <c r="AO30" s="571"/>
      <c r="AP30" s="572"/>
      <c r="AQ30" s="572"/>
      <c r="AR30" s="572"/>
      <c r="AS30" s="572"/>
      <c r="AT30" s="573"/>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row>
    <row r="31" spans="1:76" ht="15" customHeight="1">
      <c r="A31" s="81"/>
      <c r="B31" s="443"/>
      <c r="C31" s="443"/>
      <c r="D31" s="444"/>
      <c r="E31" s="542"/>
      <c r="F31" s="541"/>
      <c r="G31" s="541"/>
      <c r="H31" s="541"/>
      <c r="I31" s="557"/>
      <c r="J31" s="65" t="str">
        <f>IF(AND('Mapa de Riesgos'!$Y$42="Media",'Mapa de Riesgos'!$AA$42="Leve"),CONCATENATE("R6C",'Mapa de Riesgos'!$O$42),"")</f>
        <v/>
      </c>
      <c r="K31" s="66" t="str">
        <f>IF(AND('Mapa de Riesgos'!$Y$43="Media",'Mapa de Riesgos'!$AA$43="Leve"),CONCATENATE("R6C",'Mapa de Riesgos'!$O$43),"")</f>
        <v/>
      </c>
      <c r="L31" s="66" t="str">
        <f>IF(AND('Mapa de Riesgos'!$Y$44="Media",'Mapa de Riesgos'!$AA$44="Leve"),CONCATENATE("R6C",'Mapa de Riesgos'!$O$44),"")</f>
        <v/>
      </c>
      <c r="M31" s="66" t="str">
        <f>IF(AND('Mapa de Riesgos'!$Y$45="Media",'Mapa de Riesgos'!$AA$45="Leve"),CONCATENATE("R6C",'Mapa de Riesgos'!$O$45),"")</f>
        <v/>
      </c>
      <c r="N31" s="66" t="str">
        <f>IF(AND('Mapa de Riesgos'!$Y$46="Media",'Mapa de Riesgos'!$AA$46="Leve"),CONCATENATE("R6C",'Mapa de Riesgos'!$O$46),"")</f>
        <v/>
      </c>
      <c r="O31" s="67" t="str">
        <f>IF(AND('Mapa de Riesgos'!$Y$47="Media",'Mapa de Riesgos'!$AA$47="Leve"),CONCATENATE("R6C",'Mapa de Riesgos'!$O$47),"")</f>
        <v/>
      </c>
      <c r="P31" s="65" t="str">
        <f>IF(AND('Mapa de Riesgos'!$Y$42="Media",'Mapa de Riesgos'!$AA$42="Menor"),CONCATENATE("R6C",'Mapa de Riesgos'!$O$42),"")</f>
        <v/>
      </c>
      <c r="Q31" s="66" t="str">
        <f>IF(AND('Mapa de Riesgos'!$Y$43="Media",'Mapa de Riesgos'!$AA$43="Menor"),CONCATENATE("R6C",'Mapa de Riesgos'!$O$43),"")</f>
        <v/>
      </c>
      <c r="R31" s="66" t="str">
        <f>IF(AND('Mapa de Riesgos'!$Y$44="Media",'Mapa de Riesgos'!$AA$44="Menor"),CONCATENATE("R6C",'Mapa de Riesgos'!$O$44),"")</f>
        <v/>
      </c>
      <c r="S31" s="66" t="str">
        <f>IF(AND('Mapa de Riesgos'!$Y$45="Media",'Mapa de Riesgos'!$AA$45="Menor"),CONCATENATE("R6C",'Mapa de Riesgos'!$O$45),"")</f>
        <v/>
      </c>
      <c r="T31" s="66" t="str">
        <f>IF(AND('Mapa de Riesgos'!$Y$46="Media",'Mapa de Riesgos'!$AA$46="Menor"),CONCATENATE("R6C",'Mapa de Riesgos'!$O$46),"")</f>
        <v/>
      </c>
      <c r="U31" s="67" t="str">
        <f>IF(AND('Mapa de Riesgos'!$Y$47="Media",'Mapa de Riesgos'!$AA$47="Menor"),CONCATENATE("R6C",'Mapa de Riesgos'!$O$47),"")</f>
        <v/>
      </c>
      <c r="V31" s="65" t="str">
        <f>IF(AND('Mapa de Riesgos'!$Y$42="Media",'Mapa de Riesgos'!$AA$42="Moderado"),CONCATENATE("R6C",'Mapa de Riesgos'!$O$42),"")</f>
        <v/>
      </c>
      <c r="W31" s="66" t="str">
        <f>IF(AND('Mapa de Riesgos'!$Y$43="Media",'Mapa de Riesgos'!$AA$43="Moderado"),CONCATENATE("R6C",'Mapa de Riesgos'!$O$43),"")</f>
        <v/>
      </c>
      <c r="X31" s="66" t="str">
        <f>IF(AND('Mapa de Riesgos'!$Y$44="Media",'Mapa de Riesgos'!$AA$44="Moderado"),CONCATENATE("R6C",'Mapa de Riesgos'!$O$44),"")</f>
        <v/>
      </c>
      <c r="Y31" s="66" t="str">
        <f>IF(AND('Mapa de Riesgos'!$Y$45="Media",'Mapa de Riesgos'!$AA$45="Moderado"),CONCATENATE("R6C",'Mapa de Riesgos'!$O$45),"")</f>
        <v/>
      </c>
      <c r="Z31" s="66" t="str">
        <f>IF(AND('Mapa de Riesgos'!$Y$46="Media",'Mapa de Riesgos'!$AA$46="Moderado"),CONCATENATE("R6C",'Mapa de Riesgos'!$O$46),"")</f>
        <v/>
      </c>
      <c r="AA31" s="67" t="str">
        <f>IF(AND('Mapa de Riesgos'!$Y$47="Media",'Mapa de Riesgos'!$AA$47="Moderado"),CONCATENATE("R6C",'Mapa de Riesgos'!$O$47),"")</f>
        <v/>
      </c>
      <c r="AB31" s="50" t="str">
        <f>IF(AND('Mapa de Riesgos'!$Y$42="Media",'Mapa de Riesgos'!$AA$42="Mayor"),CONCATENATE("R6C",'Mapa de Riesgos'!$O$42),"")</f>
        <v/>
      </c>
      <c r="AC31" s="51" t="str">
        <f>IF(AND('Mapa de Riesgos'!$Y$43="Media",'Mapa de Riesgos'!$AA$43="Mayor"),CONCATENATE("R6C",'Mapa de Riesgos'!$O$43),"")</f>
        <v/>
      </c>
      <c r="AD31" s="51" t="str">
        <f>IF(AND('Mapa de Riesgos'!$Y$44="Media",'Mapa de Riesgos'!$AA$44="Mayor"),CONCATENATE("R6C",'Mapa de Riesgos'!$O$44),"")</f>
        <v/>
      </c>
      <c r="AE31" s="51" t="str">
        <f>IF(AND('Mapa de Riesgos'!$Y$45="Media",'Mapa de Riesgos'!$AA$45="Mayor"),CONCATENATE("R6C",'Mapa de Riesgos'!$O$45),"")</f>
        <v/>
      </c>
      <c r="AF31" s="51" t="str">
        <f>IF(AND('Mapa de Riesgos'!$Y$46="Media",'Mapa de Riesgos'!$AA$46="Mayor"),CONCATENATE("R6C",'Mapa de Riesgos'!$O$46),"")</f>
        <v/>
      </c>
      <c r="AG31" s="52" t="str">
        <f>IF(AND('Mapa de Riesgos'!$Y$47="Media",'Mapa de Riesgos'!$AA$47="Mayor"),CONCATENATE("R6C",'Mapa de Riesgos'!$O$47),"")</f>
        <v/>
      </c>
      <c r="AH31" s="53" t="str">
        <f>IF(AND('Mapa de Riesgos'!$Y$42="Media",'Mapa de Riesgos'!$AA$42="Catastrófico"),CONCATENATE("R6C",'Mapa de Riesgos'!$O$42),"")</f>
        <v/>
      </c>
      <c r="AI31" s="54" t="str">
        <f>IF(AND('Mapa de Riesgos'!$Y$43="Media",'Mapa de Riesgos'!$AA$43="Catastrófico"),CONCATENATE("R6C",'Mapa de Riesgos'!$O$43),"")</f>
        <v/>
      </c>
      <c r="AJ31" s="54" t="str">
        <f>IF(AND('Mapa de Riesgos'!$Y$44="Media",'Mapa de Riesgos'!$AA$44="Catastrófico"),CONCATENATE("R6C",'Mapa de Riesgos'!$O$44),"")</f>
        <v/>
      </c>
      <c r="AK31" s="54" t="str">
        <f>IF(AND('Mapa de Riesgos'!$Y$45="Media",'Mapa de Riesgos'!$AA$45="Catastrófico"),CONCATENATE("R6C",'Mapa de Riesgos'!$O$45),"")</f>
        <v/>
      </c>
      <c r="AL31" s="54" t="str">
        <f>IF(AND('Mapa de Riesgos'!$Y$46="Media",'Mapa de Riesgos'!$AA$46="Catastrófico"),CONCATENATE("R6C",'Mapa de Riesgos'!$O$46),"")</f>
        <v/>
      </c>
      <c r="AM31" s="55" t="str">
        <f>IF(AND('Mapa de Riesgos'!$Y$47="Media",'Mapa de Riesgos'!$AA$47="Catastrófico"),CONCATENATE("R6C",'Mapa de Riesgos'!$O$47),"")</f>
        <v/>
      </c>
      <c r="AN31" s="81"/>
      <c r="AO31" s="571"/>
      <c r="AP31" s="572"/>
      <c r="AQ31" s="572"/>
      <c r="AR31" s="572"/>
      <c r="AS31" s="572"/>
      <c r="AT31" s="573"/>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row>
    <row r="32" spans="1:76" ht="15" customHeight="1">
      <c r="A32" s="81"/>
      <c r="B32" s="443"/>
      <c r="C32" s="443"/>
      <c r="D32" s="444"/>
      <c r="E32" s="542"/>
      <c r="F32" s="541"/>
      <c r="G32" s="541"/>
      <c r="H32" s="541"/>
      <c r="I32" s="557"/>
      <c r="J32" s="65" t="str">
        <f>IF(AND('Mapa de Riesgos'!$Y$48="Media",'Mapa de Riesgos'!$AA$48="Leve"),CONCATENATE("R7C",'Mapa de Riesgos'!$O$48),"")</f>
        <v/>
      </c>
      <c r="K32" s="66" t="str">
        <f>IF(AND('Mapa de Riesgos'!$Y$49="Media",'Mapa de Riesgos'!$AA$49="Leve"),CONCATENATE("R7C",'Mapa de Riesgos'!$O$49),"")</f>
        <v/>
      </c>
      <c r="L32" s="66" t="str">
        <f>IF(AND('Mapa de Riesgos'!$Y$50="Media",'Mapa de Riesgos'!$AA$50="Leve"),CONCATENATE("R7C",'Mapa de Riesgos'!$O$50),"")</f>
        <v/>
      </c>
      <c r="M32" s="66" t="str">
        <f>IF(AND('Mapa de Riesgos'!$Y$51="Media",'Mapa de Riesgos'!$AA$51="Leve"),CONCATENATE("R7C",'Mapa de Riesgos'!$O$51),"")</f>
        <v/>
      </c>
      <c r="N32" s="66" t="str">
        <f>IF(AND('Mapa de Riesgos'!$Y$52="Media",'Mapa de Riesgos'!$AA$52="Leve"),CONCATENATE("R7C",'Mapa de Riesgos'!$O$52),"")</f>
        <v/>
      </c>
      <c r="O32" s="67" t="str">
        <f>IF(AND('Mapa de Riesgos'!$Y$53="Media",'Mapa de Riesgos'!$AA$53="Leve"),CONCATENATE("R7C",'Mapa de Riesgos'!$O$53),"")</f>
        <v/>
      </c>
      <c r="P32" s="65" t="str">
        <f>IF(AND('Mapa de Riesgos'!$Y$48="Media",'Mapa de Riesgos'!$AA$48="Menor"),CONCATENATE("R7C",'Mapa de Riesgos'!$O$48),"")</f>
        <v/>
      </c>
      <c r="Q32" s="66" t="str">
        <f>IF(AND('Mapa de Riesgos'!$Y$49="Media",'Mapa de Riesgos'!$AA$49="Menor"),CONCATENATE("R7C",'Mapa de Riesgos'!$O$49),"")</f>
        <v/>
      </c>
      <c r="R32" s="66" t="str">
        <f>IF(AND('Mapa de Riesgos'!$Y$50="Media",'Mapa de Riesgos'!$AA$50="Menor"),CONCATENATE("R7C",'Mapa de Riesgos'!$O$50),"")</f>
        <v/>
      </c>
      <c r="S32" s="66" t="str">
        <f>IF(AND('Mapa de Riesgos'!$Y$51="Media",'Mapa de Riesgos'!$AA$51="Menor"),CONCATENATE("R7C",'Mapa de Riesgos'!$O$51),"")</f>
        <v/>
      </c>
      <c r="T32" s="66" t="str">
        <f>IF(AND('Mapa de Riesgos'!$Y$52="Media",'Mapa de Riesgos'!$AA$52="Menor"),CONCATENATE("R7C",'Mapa de Riesgos'!$O$52),"")</f>
        <v/>
      </c>
      <c r="U32" s="67" t="str">
        <f>IF(AND('Mapa de Riesgos'!$Y$53="Media",'Mapa de Riesgos'!$AA$53="Menor"),CONCATENATE("R7C",'Mapa de Riesgos'!$O$53),"")</f>
        <v/>
      </c>
      <c r="V32" s="65" t="str">
        <f>IF(AND('Mapa de Riesgos'!$Y$48="Media",'Mapa de Riesgos'!$AA$48="Moderado"),CONCATENATE("R7C",'Mapa de Riesgos'!$O$48),"")</f>
        <v/>
      </c>
      <c r="W32" s="66" t="str">
        <f>IF(AND('Mapa de Riesgos'!$Y$49="Media",'Mapa de Riesgos'!$AA$49="Moderado"),CONCATENATE("R7C",'Mapa de Riesgos'!$O$49),"")</f>
        <v/>
      </c>
      <c r="X32" s="66" t="str">
        <f>IF(AND('Mapa de Riesgos'!$Y$50="Media",'Mapa de Riesgos'!$AA$50="Moderado"),CONCATENATE("R7C",'Mapa de Riesgos'!$O$50),"")</f>
        <v/>
      </c>
      <c r="Y32" s="66" t="str">
        <f>IF(AND('Mapa de Riesgos'!$Y$51="Media",'Mapa de Riesgos'!$AA$51="Moderado"),CONCATENATE("R7C",'Mapa de Riesgos'!$O$51),"")</f>
        <v/>
      </c>
      <c r="Z32" s="66" t="str">
        <f>IF(AND('Mapa de Riesgos'!$Y$52="Media",'Mapa de Riesgos'!$AA$52="Moderado"),CONCATENATE("R7C",'Mapa de Riesgos'!$O$52),"")</f>
        <v/>
      </c>
      <c r="AA32" s="67" t="str">
        <f>IF(AND('Mapa de Riesgos'!$Y$53="Media",'Mapa de Riesgos'!$AA$53="Moderado"),CONCATENATE("R7C",'Mapa de Riesgos'!$O$53),"")</f>
        <v/>
      </c>
      <c r="AB32" s="50" t="str">
        <f>IF(AND('Mapa de Riesgos'!$Y$48="Media",'Mapa de Riesgos'!$AA$48="Mayor"),CONCATENATE("R7C",'Mapa de Riesgos'!$O$48),"")</f>
        <v/>
      </c>
      <c r="AC32" s="51" t="str">
        <f>IF(AND('Mapa de Riesgos'!$Y$49="Media",'Mapa de Riesgos'!$AA$49="Mayor"),CONCATENATE("R7C",'Mapa de Riesgos'!$O$49),"")</f>
        <v/>
      </c>
      <c r="AD32" s="51" t="str">
        <f>IF(AND('Mapa de Riesgos'!$Y$50="Media",'Mapa de Riesgos'!$AA$50="Mayor"),CONCATENATE("R7C",'Mapa de Riesgos'!$O$50),"")</f>
        <v/>
      </c>
      <c r="AE32" s="51" t="str">
        <f>IF(AND('Mapa de Riesgos'!$Y$51="Media",'Mapa de Riesgos'!$AA$51="Mayor"),CONCATENATE("R7C",'Mapa de Riesgos'!$O$51),"")</f>
        <v/>
      </c>
      <c r="AF32" s="51" t="str">
        <f>IF(AND('Mapa de Riesgos'!$Y$52="Media",'Mapa de Riesgos'!$AA$52="Mayor"),CONCATENATE("R7C",'Mapa de Riesgos'!$O$52),"")</f>
        <v/>
      </c>
      <c r="AG32" s="52" t="str">
        <f>IF(AND('Mapa de Riesgos'!$Y$53="Media",'Mapa de Riesgos'!$AA$53="Mayor"),CONCATENATE("R7C",'Mapa de Riesgos'!$O$53),"")</f>
        <v/>
      </c>
      <c r="AH32" s="53" t="str">
        <f>IF(AND('Mapa de Riesgos'!$Y$48="Media",'Mapa de Riesgos'!$AA$48="Catastrófico"),CONCATENATE("R7C",'Mapa de Riesgos'!$O$48),"")</f>
        <v/>
      </c>
      <c r="AI32" s="54" t="str">
        <f>IF(AND('Mapa de Riesgos'!$Y$49="Media",'Mapa de Riesgos'!$AA$49="Catastrófico"),CONCATENATE("R7C",'Mapa de Riesgos'!$O$49),"")</f>
        <v/>
      </c>
      <c r="AJ32" s="54" t="str">
        <f>IF(AND('Mapa de Riesgos'!$Y$50="Media",'Mapa de Riesgos'!$AA$50="Catastrófico"),CONCATENATE("R7C",'Mapa de Riesgos'!$O$50),"")</f>
        <v/>
      </c>
      <c r="AK32" s="54" t="str">
        <f>IF(AND('Mapa de Riesgos'!$Y$51="Media",'Mapa de Riesgos'!$AA$51="Catastrófico"),CONCATENATE("R7C",'Mapa de Riesgos'!$O$51),"")</f>
        <v/>
      </c>
      <c r="AL32" s="54" t="str">
        <f>IF(AND('Mapa de Riesgos'!$Y$52="Media",'Mapa de Riesgos'!$AA$52="Catastrófico"),CONCATENATE("R7C",'Mapa de Riesgos'!$O$52),"")</f>
        <v/>
      </c>
      <c r="AM32" s="55" t="str">
        <f>IF(AND('Mapa de Riesgos'!$Y$53="Media",'Mapa de Riesgos'!$AA$53="Catastrófico"),CONCATENATE("R7C",'Mapa de Riesgos'!$O$53),"")</f>
        <v/>
      </c>
      <c r="AN32" s="81"/>
      <c r="AO32" s="571"/>
      <c r="AP32" s="572"/>
      <c r="AQ32" s="572"/>
      <c r="AR32" s="572"/>
      <c r="AS32" s="572"/>
      <c r="AT32" s="573"/>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row>
    <row r="33" spans="1:80" ht="15" customHeight="1">
      <c r="A33" s="81"/>
      <c r="B33" s="443"/>
      <c r="C33" s="443"/>
      <c r="D33" s="444"/>
      <c r="E33" s="542"/>
      <c r="F33" s="541"/>
      <c r="G33" s="541"/>
      <c r="H33" s="541"/>
      <c r="I33" s="557"/>
      <c r="J33" s="65" t="str">
        <f>IF(AND('Mapa de Riesgos'!$Y$54="Media",'Mapa de Riesgos'!$AA$54="Leve"),CONCATENATE("R8C",'Mapa de Riesgos'!$O$54),"")</f>
        <v/>
      </c>
      <c r="K33" s="66" t="str">
        <f>IF(AND('Mapa de Riesgos'!$Y$55="Media",'Mapa de Riesgos'!$AA$55="Leve"),CONCATENATE("R8C",'Mapa de Riesgos'!$O$55),"")</f>
        <v/>
      </c>
      <c r="L33" s="66" t="str">
        <f>IF(AND('Mapa de Riesgos'!$Y$56="Media",'Mapa de Riesgos'!$AA$56="Leve"),CONCATENATE("R8C",'Mapa de Riesgos'!$O$56),"")</f>
        <v/>
      </c>
      <c r="M33" s="66" t="str">
        <f>IF(AND('Mapa de Riesgos'!$Y$57="Media",'Mapa de Riesgos'!$AA$57="Leve"),CONCATENATE("R8C",'Mapa de Riesgos'!$O$57),"")</f>
        <v/>
      </c>
      <c r="N33" s="66" t="str">
        <f>IF(AND('Mapa de Riesgos'!$Y$58="Media",'Mapa de Riesgos'!$AA$58="Leve"),CONCATENATE("R8C",'Mapa de Riesgos'!$O$58),"")</f>
        <v/>
      </c>
      <c r="O33" s="67" t="str">
        <f>IF(AND('Mapa de Riesgos'!$Y$59="Media",'Mapa de Riesgos'!$AA$59="Leve"),CONCATENATE("R8C",'Mapa de Riesgos'!$O$59),"")</f>
        <v/>
      </c>
      <c r="P33" s="65" t="str">
        <f>IF(AND('Mapa de Riesgos'!$Y$54="Media",'Mapa de Riesgos'!$AA$54="Menor"),CONCATENATE("R8C",'Mapa de Riesgos'!$O$54),"")</f>
        <v/>
      </c>
      <c r="Q33" s="66" t="str">
        <f>IF(AND('Mapa de Riesgos'!$Y$55="Media",'Mapa de Riesgos'!$AA$55="Menor"),CONCATENATE("R8C",'Mapa de Riesgos'!$O$55),"")</f>
        <v/>
      </c>
      <c r="R33" s="66" t="str">
        <f>IF(AND('Mapa de Riesgos'!$Y$56="Media",'Mapa de Riesgos'!$AA$56="Menor"),CONCATENATE("R8C",'Mapa de Riesgos'!$O$56),"")</f>
        <v/>
      </c>
      <c r="S33" s="66" t="str">
        <f>IF(AND('Mapa de Riesgos'!$Y$57="Media",'Mapa de Riesgos'!$AA$57="Menor"),CONCATENATE("R8C",'Mapa de Riesgos'!$O$57),"")</f>
        <v/>
      </c>
      <c r="T33" s="66" t="str">
        <f>IF(AND('Mapa de Riesgos'!$Y$58="Media",'Mapa de Riesgos'!$AA$58="Menor"),CONCATENATE("R8C",'Mapa de Riesgos'!$O$58),"")</f>
        <v/>
      </c>
      <c r="U33" s="67" t="str">
        <f>IF(AND('Mapa de Riesgos'!$Y$59="Media",'Mapa de Riesgos'!$AA$59="Menor"),CONCATENATE("R8C",'Mapa de Riesgos'!$O$59),"")</f>
        <v/>
      </c>
      <c r="V33" s="65" t="str">
        <f>IF(AND('Mapa de Riesgos'!$Y$54="Media",'Mapa de Riesgos'!$AA$54="Moderado"),CONCATENATE("R8C",'Mapa de Riesgos'!$O$54),"")</f>
        <v/>
      </c>
      <c r="W33" s="66" t="str">
        <f>IF(AND('Mapa de Riesgos'!$Y$55="Media",'Mapa de Riesgos'!$AA$55="Moderado"),CONCATENATE("R8C",'Mapa de Riesgos'!$O$55),"")</f>
        <v/>
      </c>
      <c r="X33" s="66" t="str">
        <f>IF(AND('Mapa de Riesgos'!$Y$56="Media",'Mapa de Riesgos'!$AA$56="Moderado"),CONCATENATE("R8C",'Mapa de Riesgos'!$O$56),"")</f>
        <v/>
      </c>
      <c r="Y33" s="66" t="str">
        <f>IF(AND('Mapa de Riesgos'!$Y$57="Media",'Mapa de Riesgos'!$AA$57="Moderado"),CONCATENATE("R8C",'Mapa de Riesgos'!$O$57),"")</f>
        <v/>
      </c>
      <c r="Z33" s="66" t="str">
        <f>IF(AND('Mapa de Riesgos'!$Y$58="Media",'Mapa de Riesgos'!$AA$58="Moderado"),CONCATENATE("R8C",'Mapa de Riesgos'!$O$58),"")</f>
        <v/>
      </c>
      <c r="AA33" s="67" t="str">
        <f>IF(AND('Mapa de Riesgos'!$Y$59="Media",'Mapa de Riesgos'!$AA$59="Moderado"),CONCATENATE("R8C",'Mapa de Riesgos'!$O$59),"")</f>
        <v/>
      </c>
      <c r="AB33" s="50" t="str">
        <f>IF(AND('Mapa de Riesgos'!$Y$54="Media",'Mapa de Riesgos'!$AA$54="Mayor"),CONCATENATE("R8C",'Mapa de Riesgos'!$O$54),"")</f>
        <v/>
      </c>
      <c r="AC33" s="51" t="str">
        <f>IF(AND('Mapa de Riesgos'!$Y$55="Media",'Mapa de Riesgos'!$AA$55="Mayor"),CONCATENATE("R8C",'Mapa de Riesgos'!$O$55),"")</f>
        <v/>
      </c>
      <c r="AD33" s="51" t="str">
        <f>IF(AND('Mapa de Riesgos'!$Y$56="Media",'Mapa de Riesgos'!$AA$56="Mayor"),CONCATENATE("R8C",'Mapa de Riesgos'!$O$56),"")</f>
        <v/>
      </c>
      <c r="AE33" s="51" t="str">
        <f>IF(AND('Mapa de Riesgos'!$Y$57="Media",'Mapa de Riesgos'!$AA$57="Mayor"),CONCATENATE("R8C",'Mapa de Riesgos'!$O$57),"")</f>
        <v/>
      </c>
      <c r="AF33" s="51" t="str">
        <f>IF(AND('Mapa de Riesgos'!$Y$58="Media",'Mapa de Riesgos'!$AA$58="Mayor"),CONCATENATE("R8C",'Mapa de Riesgos'!$O$58),"")</f>
        <v/>
      </c>
      <c r="AG33" s="52" t="str">
        <f>IF(AND('Mapa de Riesgos'!$Y$59="Media",'Mapa de Riesgos'!$AA$59="Mayor"),CONCATENATE("R8C",'Mapa de Riesgos'!$O$59),"")</f>
        <v/>
      </c>
      <c r="AH33" s="53" t="str">
        <f>IF(AND('Mapa de Riesgos'!$Y$54="Media",'Mapa de Riesgos'!$AA$54="Catastrófico"),CONCATENATE("R8C",'Mapa de Riesgos'!$O$54),"")</f>
        <v/>
      </c>
      <c r="AI33" s="54" t="str">
        <f>IF(AND('Mapa de Riesgos'!$Y$55="Media",'Mapa de Riesgos'!$AA$55="Catastrófico"),CONCATENATE("R8C",'Mapa de Riesgos'!$O$55),"")</f>
        <v/>
      </c>
      <c r="AJ33" s="54" t="str">
        <f>IF(AND('Mapa de Riesgos'!$Y$56="Media",'Mapa de Riesgos'!$AA$56="Catastrófico"),CONCATENATE("R8C",'Mapa de Riesgos'!$O$56),"")</f>
        <v/>
      </c>
      <c r="AK33" s="54" t="str">
        <f>IF(AND('Mapa de Riesgos'!$Y$57="Media",'Mapa de Riesgos'!$AA$57="Catastrófico"),CONCATENATE("R8C",'Mapa de Riesgos'!$O$57),"")</f>
        <v/>
      </c>
      <c r="AL33" s="54" t="str">
        <f>IF(AND('Mapa de Riesgos'!$Y$58="Media",'Mapa de Riesgos'!$AA$58="Catastrófico"),CONCATENATE("R8C",'Mapa de Riesgos'!$O$58),"")</f>
        <v/>
      </c>
      <c r="AM33" s="55" t="str">
        <f>IF(AND('Mapa de Riesgos'!$Y$59="Media",'Mapa de Riesgos'!$AA$59="Catastrófico"),CONCATENATE("R8C",'Mapa de Riesgos'!$O$59),"")</f>
        <v/>
      </c>
      <c r="AN33" s="81"/>
      <c r="AO33" s="571"/>
      <c r="AP33" s="572"/>
      <c r="AQ33" s="572"/>
      <c r="AR33" s="572"/>
      <c r="AS33" s="572"/>
      <c r="AT33" s="573"/>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row>
    <row r="34" spans="1:80" ht="15" customHeight="1">
      <c r="A34" s="81"/>
      <c r="B34" s="443"/>
      <c r="C34" s="443"/>
      <c r="D34" s="444"/>
      <c r="E34" s="542"/>
      <c r="F34" s="541"/>
      <c r="G34" s="541"/>
      <c r="H34" s="541"/>
      <c r="I34" s="557"/>
      <c r="J34" s="65" t="str">
        <f>IF(AND('Mapa de Riesgos'!$Y$60="Media",'Mapa de Riesgos'!$AA$60="Leve"),CONCATENATE("R9C",'Mapa de Riesgos'!$O$60),"")</f>
        <v/>
      </c>
      <c r="K34" s="66" t="str">
        <f>IF(AND('Mapa de Riesgos'!$Y$61="Media",'Mapa de Riesgos'!$AA$61="Leve"),CONCATENATE("R9C",'Mapa de Riesgos'!$O$61),"")</f>
        <v/>
      </c>
      <c r="L34" s="66" t="str">
        <f>IF(AND('Mapa de Riesgos'!$Y$62="Media",'Mapa de Riesgos'!$AA$62="Leve"),CONCATENATE("R9C",'Mapa de Riesgos'!$O$62),"")</f>
        <v/>
      </c>
      <c r="M34" s="66" t="str">
        <f>IF(AND('Mapa de Riesgos'!$Y$63="Media",'Mapa de Riesgos'!$AA$63="Leve"),CONCATENATE("R9C",'Mapa de Riesgos'!$O$63),"")</f>
        <v/>
      </c>
      <c r="N34" s="66" t="str">
        <f>IF(AND('Mapa de Riesgos'!$Y$64="Media",'Mapa de Riesgos'!$AA$64="Leve"),CONCATENATE("R9C",'Mapa de Riesgos'!$O$64),"")</f>
        <v/>
      </c>
      <c r="O34" s="67" t="str">
        <f>IF(AND('Mapa de Riesgos'!$Y$65="Media",'Mapa de Riesgos'!$AA$65="Leve"),CONCATENATE("R9C",'Mapa de Riesgos'!$O$65),"")</f>
        <v/>
      </c>
      <c r="P34" s="65" t="str">
        <f>IF(AND('Mapa de Riesgos'!$Y$60="Media",'Mapa de Riesgos'!$AA$60="Menor"),CONCATENATE("R9C",'Mapa de Riesgos'!$O$60),"")</f>
        <v/>
      </c>
      <c r="Q34" s="66" t="str">
        <f>IF(AND('Mapa de Riesgos'!$Y$61="Media",'Mapa de Riesgos'!$AA$61="Menor"),CONCATENATE("R9C",'Mapa de Riesgos'!$O$61),"")</f>
        <v/>
      </c>
      <c r="R34" s="66" t="str">
        <f>IF(AND('Mapa de Riesgos'!$Y$62="Media",'Mapa de Riesgos'!$AA$62="Menor"),CONCATENATE("R9C",'Mapa de Riesgos'!$O$62),"")</f>
        <v/>
      </c>
      <c r="S34" s="66" t="str">
        <f>IF(AND('Mapa de Riesgos'!$Y$63="Media",'Mapa de Riesgos'!$AA$63="Menor"),CONCATENATE("R9C",'Mapa de Riesgos'!$O$63),"")</f>
        <v/>
      </c>
      <c r="T34" s="66" t="str">
        <f>IF(AND('Mapa de Riesgos'!$Y$64="Media",'Mapa de Riesgos'!$AA$64="Menor"),CONCATENATE("R9C",'Mapa de Riesgos'!$O$64),"")</f>
        <v/>
      </c>
      <c r="U34" s="67" t="str">
        <f>IF(AND('Mapa de Riesgos'!$Y$65="Media",'Mapa de Riesgos'!$AA$65="Menor"),CONCATENATE("R9C",'Mapa de Riesgos'!$O$65),"")</f>
        <v/>
      </c>
      <c r="V34" s="65" t="str">
        <f>IF(AND('Mapa de Riesgos'!$Y$60="Media",'Mapa de Riesgos'!$AA$60="Moderado"),CONCATENATE("R9C",'Mapa de Riesgos'!$O$60),"")</f>
        <v/>
      </c>
      <c r="W34" s="66" t="str">
        <f>IF(AND('Mapa de Riesgos'!$Y$61="Media",'Mapa de Riesgos'!$AA$61="Moderado"),CONCATENATE("R9C",'Mapa de Riesgos'!$O$61),"")</f>
        <v/>
      </c>
      <c r="X34" s="66" t="str">
        <f>IF(AND('Mapa de Riesgos'!$Y$62="Media",'Mapa de Riesgos'!$AA$62="Moderado"),CONCATENATE("R9C",'Mapa de Riesgos'!$O$62),"")</f>
        <v/>
      </c>
      <c r="Y34" s="66" t="str">
        <f>IF(AND('Mapa de Riesgos'!$Y$63="Media",'Mapa de Riesgos'!$AA$63="Moderado"),CONCATENATE("R9C",'Mapa de Riesgos'!$O$63),"")</f>
        <v/>
      </c>
      <c r="Z34" s="66" t="str">
        <f>IF(AND('Mapa de Riesgos'!$Y$64="Media",'Mapa de Riesgos'!$AA$64="Moderado"),CONCATENATE("R9C",'Mapa de Riesgos'!$O$64),"")</f>
        <v/>
      </c>
      <c r="AA34" s="67" t="str">
        <f>IF(AND('Mapa de Riesgos'!$Y$65="Media",'Mapa de Riesgos'!$AA$65="Moderado"),CONCATENATE("R9C",'Mapa de Riesgos'!$O$65),"")</f>
        <v/>
      </c>
      <c r="AB34" s="50" t="str">
        <f>IF(AND('Mapa de Riesgos'!$Y$60="Media",'Mapa de Riesgos'!$AA$60="Mayor"),CONCATENATE("R9C",'Mapa de Riesgos'!$O$60),"")</f>
        <v/>
      </c>
      <c r="AC34" s="51" t="str">
        <f>IF(AND('Mapa de Riesgos'!$Y$61="Media",'Mapa de Riesgos'!$AA$61="Mayor"),CONCATENATE("R9C",'Mapa de Riesgos'!$O$61),"")</f>
        <v/>
      </c>
      <c r="AD34" s="51" t="str">
        <f>IF(AND('Mapa de Riesgos'!$Y$62="Media",'Mapa de Riesgos'!$AA$62="Mayor"),CONCATENATE("R9C",'Mapa de Riesgos'!$O$62),"")</f>
        <v/>
      </c>
      <c r="AE34" s="51" t="str">
        <f>IF(AND('Mapa de Riesgos'!$Y$63="Media",'Mapa de Riesgos'!$AA$63="Mayor"),CONCATENATE("R9C",'Mapa de Riesgos'!$O$63),"")</f>
        <v/>
      </c>
      <c r="AF34" s="51" t="str">
        <f>IF(AND('Mapa de Riesgos'!$Y$64="Media",'Mapa de Riesgos'!$AA$64="Mayor"),CONCATENATE("R9C",'Mapa de Riesgos'!$O$64),"")</f>
        <v/>
      </c>
      <c r="AG34" s="52" t="str">
        <f>IF(AND('Mapa de Riesgos'!$Y$65="Media",'Mapa de Riesgos'!$AA$65="Mayor"),CONCATENATE("R9C",'Mapa de Riesgos'!$O$65),"")</f>
        <v/>
      </c>
      <c r="AH34" s="53" t="str">
        <f>IF(AND('Mapa de Riesgos'!$Y$60="Media",'Mapa de Riesgos'!$AA$60="Catastrófico"),CONCATENATE("R9C",'Mapa de Riesgos'!$O$60),"")</f>
        <v/>
      </c>
      <c r="AI34" s="54" t="str">
        <f>IF(AND('Mapa de Riesgos'!$Y$61="Media",'Mapa de Riesgos'!$AA$61="Catastrófico"),CONCATENATE("R9C",'Mapa de Riesgos'!$O$61),"")</f>
        <v/>
      </c>
      <c r="AJ34" s="54" t="str">
        <f>IF(AND('Mapa de Riesgos'!$Y$62="Media",'Mapa de Riesgos'!$AA$62="Catastrófico"),CONCATENATE("R9C",'Mapa de Riesgos'!$O$62),"")</f>
        <v/>
      </c>
      <c r="AK34" s="54" t="str">
        <f>IF(AND('Mapa de Riesgos'!$Y$63="Media",'Mapa de Riesgos'!$AA$63="Catastrófico"),CONCATENATE("R9C",'Mapa de Riesgos'!$O$63),"")</f>
        <v/>
      </c>
      <c r="AL34" s="54" t="str">
        <f>IF(AND('Mapa de Riesgos'!$Y$64="Media",'Mapa de Riesgos'!$AA$64="Catastrófico"),CONCATENATE("R9C",'Mapa de Riesgos'!$O$64),"")</f>
        <v/>
      </c>
      <c r="AM34" s="55" t="str">
        <f>IF(AND('Mapa de Riesgos'!$Y$65="Media",'Mapa de Riesgos'!$AA$65="Catastrófico"),CONCATENATE("R9C",'Mapa de Riesgos'!$O$65),"")</f>
        <v/>
      </c>
      <c r="AN34" s="81"/>
      <c r="AO34" s="571"/>
      <c r="AP34" s="572"/>
      <c r="AQ34" s="572"/>
      <c r="AR34" s="572"/>
      <c r="AS34" s="572"/>
      <c r="AT34" s="573"/>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row>
    <row r="35" spans="1:80" ht="15.75" customHeight="1" thickBot="1">
      <c r="A35" s="81"/>
      <c r="B35" s="443"/>
      <c r="C35" s="443"/>
      <c r="D35" s="444"/>
      <c r="E35" s="543"/>
      <c r="F35" s="544"/>
      <c r="G35" s="544"/>
      <c r="H35" s="544"/>
      <c r="I35" s="558"/>
      <c r="J35" s="65" t="str">
        <f>IF(AND('Mapa de Riesgos'!$Y$66="Media",'Mapa de Riesgos'!$AA$66="Leve"),CONCATENATE("R10C",'Mapa de Riesgos'!$O$66),"")</f>
        <v/>
      </c>
      <c r="K35" s="66" t="str">
        <f>IF(AND('Mapa de Riesgos'!$Y$67="Media",'Mapa de Riesgos'!$AA$67="Leve"),CONCATENATE("R10C",'Mapa de Riesgos'!$O$67),"")</f>
        <v/>
      </c>
      <c r="L35" s="66" t="str">
        <f>IF(AND('Mapa de Riesgos'!$Y$68="Media",'Mapa de Riesgos'!$AA$68="Leve"),CONCATENATE("R10C",'Mapa de Riesgos'!$O$68),"")</f>
        <v/>
      </c>
      <c r="M35" s="66" t="str">
        <f>IF(AND('Mapa de Riesgos'!$Y$69="Media",'Mapa de Riesgos'!$AA$69="Leve"),CONCATENATE("R10C",'Mapa de Riesgos'!$O$69),"")</f>
        <v/>
      </c>
      <c r="N35" s="66" t="str">
        <f>IF(AND('Mapa de Riesgos'!$Y$70="Media",'Mapa de Riesgos'!$AA$70="Leve"),CONCATENATE("R10C",'Mapa de Riesgos'!$O$70),"")</f>
        <v/>
      </c>
      <c r="O35" s="67" t="str">
        <f>IF(AND('Mapa de Riesgos'!$Y$71="Media",'Mapa de Riesgos'!$AA$71="Leve"),CONCATENATE("R10C",'Mapa de Riesgos'!$O$71),"")</f>
        <v/>
      </c>
      <c r="P35" s="65" t="str">
        <f>IF(AND('Mapa de Riesgos'!$Y$66="Media",'Mapa de Riesgos'!$AA$66="Menor"),CONCATENATE("R10C",'Mapa de Riesgos'!$O$66),"")</f>
        <v/>
      </c>
      <c r="Q35" s="66" t="str">
        <f>IF(AND('Mapa de Riesgos'!$Y$67="Media",'Mapa de Riesgos'!$AA$67="Menor"),CONCATENATE("R10C",'Mapa de Riesgos'!$O$67),"")</f>
        <v/>
      </c>
      <c r="R35" s="66" t="str">
        <f>IF(AND('Mapa de Riesgos'!$Y$68="Media",'Mapa de Riesgos'!$AA$68="Menor"),CONCATENATE("R10C",'Mapa de Riesgos'!$O$68),"")</f>
        <v/>
      </c>
      <c r="S35" s="66" t="str">
        <f>IF(AND('Mapa de Riesgos'!$Y$69="Media",'Mapa de Riesgos'!$AA$69="Menor"),CONCATENATE("R10C",'Mapa de Riesgos'!$O$69),"")</f>
        <v/>
      </c>
      <c r="T35" s="66" t="str">
        <f>IF(AND('Mapa de Riesgos'!$Y$70="Media",'Mapa de Riesgos'!$AA$70="Menor"),CONCATENATE("R10C",'Mapa de Riesgos'!$O$70),"")</f>
        <v/>
      </c>
      <c r="U35" s="67" t="str">
        <f>IF(AND('Mapa de Riesgos'!$Y$71="Media",'Mapa de Riesgos'!$AA$71="Menor"),CONCATENATE("R10C",'Mapa de Riesgos'!$O$71),"")</f>
        <v/>
      </c>
      <c r="V35" s="65" t="str">
        <f>IF(AND('Mapa de Riesgos'!$Y$66="Media",'Mapa de Riesgos'!$AA$66="Moderado"),CONCATENATE("R10C",'Mapa de Riesgos'!$O$66),"")</f>
        <v/>
      </c>
      <c r="W35" s="66" t="str">
        <f>IF(AND('Mapa de Riesgos'!$Y$67="Media",'Mapa de Riesgos'!$AA$67="Moderado"),CONCATENATE("R10C",'Mapa de Riesgos'!$O$67),"")</f>
        <v/>
      </c>
      <c r="X35" s="66" t="str">
        <f>IF(AND('Mapa de Riesgos'!$Y$68="Media",'Mapa de Riesgos'!$AA$68="Moderado"),CONCATENATE("R10C",'Mapa de Riesgos'!$O$68),"")</f>
        <v/>
      </c>
      <c r="Y35" s="66" t="str">
        <f>IF(AND('Mapa de Riesgos'!$Y$69="Media",'Mapa de Riesgos'!$AA$69="Moderado"),CONCATENATE("R10C",'Mapa de Riesgos'!$O$69),"")</f>
        <v/>
      </c>
      <c r="Z35" s="66" t="str">
        <f>IF(AND('Mapa de Riesgos'!$Y$70="Media",'Mapa de Riesgos'!$AA$70="Moderado"),CONCATENATE("R10C",'Mapa de Riesgos'!$O$70),"")</f>
        <v/>
      </c>
      <c r="AA35" s="67" t="str">
        <f>IF(AND('Mapa de Riesgos'!$Y$71="Media",'Mapa de Riesgos'!$AA$71="Moderado"),CONCATENATE("R10C",'Mapa de Riesgos'!$O$71),"")</f>
        <v/>
      </c>
      <c r="AB35" s="56" t="str">
        <f>IF(AND('Mapa de Riesgos'!$Y$66="Media",'Mapa de Riesgos'!$AA$66="Mayor"),CONCATENATE("R10C",'Mapa de Riesgos'!$O$66),"")</f>
        <v/>
      </c>
      <c r="AC35" s="57" t="str">
        <f>IF(AND('Mapa de Riesgos'!$Y$67="Media",'Mapa de Riesgos'!$AA$67="Mayor"),CONCATENATE("R10C",'Mapa de Riesgos'!$O$67),"")</f>
        <v/>
      </c>
      <c r="AD35" s="57" t="str">
        <f>IF(AND('Mapa de Riesgos'!$Y$68="Media",'Mapa de Riesgos'!$AA$68="Mayor"),CONCATENATE("R10C",'Mapa de Riesgos'!$O$68),"")</f>
        <v/>
      </c>
      <c r="AE35" s="57" t="str">
        <f>IF(AND('Mapa de Riesgos'!$Y$69="Media",'Mapa de Riesgos'!$AA$69="Mayor"),CONCATENATE("R10C",'Mapa de Riesgos'!$O$69),"")</f>
        <v/>
      </c>
      <c r="AF35" s="57" t="str">
        <f>IF(AND('Mapa de Riesgos'!$Y$70="Media",'Mapa de Riesgos'!$AA$70="Mayor"),CONCATENATE("R10C",'Mapa de Riesgos'!$O$70),"")</f>
        <v/>
      </c>
      <c r="AG35" s="58" t="str">
        <f>IF(AND('Mapa de Riesgos'!$Y$71="Media",'Mapa de Riesgos'!$AA$71="Mayor"),CONCATENATE("R10C",'Mapa de Riesgos'!$O$71),"")</f>
        <v/>
      </c>
      <c r="AH35" s="59" t="str">
        <f>IF(AND('Mapa de Riesgos'!$Y$66="Media",'Mapa de Riesgos'!$AA$66="Catastrófico"),CONCATENATE("R10C",'Mapa de Riesgos'!$O$66),"")</f>
        <v/>
      </c>
      <c r="AI35" s="60" t="str">
        <f>IF(AND('Mapa de Riesgos'!$Y$67="Media",'Mapa de Riesgos'!$AA$67="Catastrófico"),CONCATENATE("R10C",'Mapa de Riesgos'!$O$67),"")</f>
        <v/>
      </c>
      <c r="AJ35" s="60" t="str">
        <f>IF(AND('Mapa de Riesgos'!$Y$68="Media",'Mapa de Riesgos'!$AA$68="Catastrófico"),CONCATENATE("R10C",'Mapa de Riesgos'!$O$68),"")</f>
        <v/>
      </c>
      <c r="AK35" s="60" t="str">
        <f>IF(AND('Mapa de Riesgos'!$Y$69="Media",'Mapa de Riesgos'!$AA$69="Catastrófico"),CONCATENATE("R10C",'Mapa de Riesgos'!$O$69),"")</f>
        <v/>
      </c>
      <c r="AL35" s="60" t="str">
        <f>IF(AND('Mapa de Riesgos'!$Y$70="Media",'Mapa de Riesgos'!$AA$70="Catastrófico"),CONCATENATE("R10C",'Mapa de Riesgos'!$O$70),"")</f>
        <v/>
      </c>
      <c r="AM35" s="61" t="str">
        <f>IF(AND('Mapa de Riesgos'!$Y$71="Media",'Mapa de Riesgos'!$AA$71="Catastrófico"),CONCATENATE("R10C",'Mapa de Riesgos'!$O$71),"")</f>
        <v/>
      </c>
      <c r="AN35" s="81"/>
      <c r="AO35" s="574"/>
      <c r="AP35" s="575"/>
      <c r="AQ35" s="575"/>
      <c r="AR35" s="575"/>
      <c r="AS35" s="575"/>
      <c r="AT35" s="576"/>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row>
    <row r="36" spans="1:80" ht="15" customHeight="1">
      <c r="A36" s="81"/>
      <c r="B36" s="443"/>
      <c r="C36" s="443"/>
      <c r="D36" s="444"/>
      <c r="E36" s="538" t="s">
        <v>182</v>
      </c>
      <c r="F36" s="539"/>
      <c r="G36" s="539"/>
      <c r="H36" s="539"/>
      <c r="I36" s="539"/>
      <c r="J36" s="71" t="str">
        <f>IF(AND('Mapa de Riesgos'!$Y$12="Baja",'Mapa de Riesgos'!$AA$12="Leve"),CONCATENATE("R1C",'Mapa de Riesgos'!$O$12),"")</f>
        <v/>
      </c>
      <c r="K36" s="72" t="str">
        <f>IF(AND('Mapa de Riesgos'!$Y$13="Baja",'Mapa de Riesgos'!$AA$13="Leve"),CONCATENATE("R1C",'Mapa de Riesgos'!$O$13),"")</f>
        <v/>
      </c>
      <c r="L36" s="72" t="str">
        <f>IF(AND('Mapa de Riesgos'!$Y$14="Baja",'Mapa de Riesgos'!$AA$14="Leve"),CONCATENATE("R1C",'Mapa de Riesgos'!$O$14),"")</f>
        <v/>
      </c>
      <c r="M36" s="72" t="str">
        <f>IF(AND('Mapa de Riesgos'!$Y$15="Baja",'Mapa de Riesgos'!$AA$15="Leve"),CONCATENATE("R1C",'Mapa de Riesgos'!$O$15),"")</f>
        <v/>
      </c>
      <c r="N36" s="72" t="str">
        <f>IF(AND('Mapa de Riesgos'!$Y$16="Baja",'Mapa de Riesgos'!$AA$16="Leve"),CONCATENATE("R1C",'Mapa de Riesgos'!$O$16),"")</f>
        <v/>
      </c>
      <c r="O36" s="73" t="str">
        <f>IF(AND('Mapa de Riesgos'!$Y$17="Baja",'Mapa de Riesgos'!$AA$17="Leve"),CONCATENATE("R1C",'Mapa de Riesgos'!$O$17),"")</f>
        <v/>
      </c>
      <c r="P36" s="62" t="str">
        <f>IF(AND('Mapa de Riesgos'!$Y$12="Baja",'Mapa de Riesgos'!$AA$12="Menor"),CONCATENATE("R1C",'Mapa de Riesgos'!$O$12),"")</f>
        <v/>
      </c>
      <c r="Q36" s="63" t="str">
        <f>IF(AND('Mapa de Riesgos'!$Y$13="Baja",'Mapa de Riesgos'!$AA$13="Menor"),CONCATENATE("R1C",'Mapa de Riesgos'!$O$13),"")</f>
        <v/>
      </c>
      <c r="R36" s="63" t="str">
        <f>IF(AND('Mapa de Riesgos'!$Y$14="Baja",'Mapa de Riesgos'!$AA$14="Menor"),CONCATENATE("R1C",'Mapa de Riesgos'!$O$14),"")</f>
        <v/>
      </c>
      <c r="S36" s="63" t="str">
        <f>IF(AND('Mapa de Riesgos'!$Y$15="Baja",'Mapa de Riesgos'!$AA$15="Menor"),CONCATENATE("R1C",'Mapa de Riesgos'!$O$15),"")</f>
        <v/>
      </c>
      <c r="T36" s="63" t="str">
        <f>IF(AND('Mapa de Riesgos'!$Y$16="Baja",'Mapa de Riesgos'!$AA$16="Menor"),CONCATENATE("R1C",'Mapa de Riesgos'!$O$16),"")</f>
        <v/>
      </c>
      <c r="U36" s="64" t="str">
        <f>IF(AND('Mapa de Riesgos'!$Y$17="Baja",'Mapa de Riesgos'!$AA$17="Menor"),CONCATENATE("R1C",'Mapa de Riesgos'!$O$17),"")</f>
        <v/>
      </c>
      <c r="V36" s="62" t="str">
        <f>IF(AND('Mapa de Riesgos'!$Y$12="Baja",'Mapa de Riesgos'!$AA$12="Moderado"),CONCATENATE("R1C",'Mapa de Riesgos'!$O$12),"")</f>
        <v/>
      </c>
      <c r="W36" s="63" t="str">
        <f>IF(AND('Mapa de Riesgos'!$Y$13="Baja",'Mapa de Riesgos'!$AA$13="Moderado"),CONCATENATE("R1C",'Mapa de Riesgos'!$O$13),"")</f>
        <v/>
      </c>
      <c r="X36" s="63" t="str">
        <f>IF(AND('Mapa de Riesgos'!$Y$14="Baja",'Mapa de Riesgos'!$AA$14="Moderado"),CONCATENATE("R1C",'Mapa de Riesgos'!$O$14),"")</f>
        <v/>
      </c>
      <c r="Y36" s="63" t="str">
        <f>IF(AND('Mapa de Riesgos'!$Y$15="Baja",'Mapa de Riesgos'!$AA$15="Moderado"),CONCATENATE("R1C",'Mapa de Riesgos'!$O$15),"")</f>
        <v/>
      </c>
      <c r="Z36" s="63" t="str">
        <f>IF(AND('Mapa de Riesgos'!$Y$16="Baja",'Mapa de Riesgos'!$AA$16="Moderado"),CONCATENATE("R1C",'Mapa de Riesgos'!$O$16),"")</f>
        <v/>
      </c>
      <c r="AA36" s="64" t="str">
        <f>IF(AND('Mapa de Riesgos'!$Y$17="Baja",'Mapa de Riesgos'!$AA$17="Moderado"),CONCATENATE("R1C",'Mapa de Riesgos'!$O$17),"")</f>
        <v/>
      </c>
      <c r="AB36" s="44" t="str">
        <f>IF(AND('Mapa de Riesgos'!$Y$12="Baja",'Mapa de Riesgos'!$AA$12="Mayor"),CONCATENATE("R1C",'Mapa de Riesgos'!$O$12),"")</f>
        <v/>
      </c>
      <c r="AC36" s="45" t="str">
        <f>IF(AND('Mapa de Riesgos'!$Y$13="Baja",'Mapa de Riesgos'!$AA$13="Mayor"),CONCATENATE("R1C",'Mapa de Riesgos'!$O$13),"")</f>
        <v/>
      </c>
      <c r="AD36" s="45" t="str">
        <f>IF(AND('Mapa de Riesgos'!$Y$14="Baja",'Mapa de Riesgos'!$AA$14="Mayor"),CONCATENATE("R1C",'Mapa de Riesgos'!$O$14),"")</f>
        <v/>
      </c>
      <c r="AE36" s="45" t="str">
        <f>IF(AND('Mapa de Riesgos'!$Y$15="Baja",'Mapa de Riesgos'!$AA$15="Mayor"),CONCATENATE("R1C",'Mapa de Riesgos'!$O$15),"")</f>
        <v/>
      </c>
      <c r="AF36" s="45" t="str">
        <f>IF(AND('Mapa de Riesgos'!$Y$16="Baja",'Mapa de Riesgos'!$AA$16="Mayor"),CONCATENATE("R1C",'Mapa de Riesgos'!$O$16),"")</f>
        <v/>
      </c>
      <c r="AG36" s="46" t="str">
        <f>IF(AND('Mapa de Riesgos'!$Y$17="Baja",'Mapa de Riesgos'!$AA$17="Mayor"),CONCATENATE("R1C",'Mapa de Riesgos'!$O$17),"")</f>
        <v/>
      </c>
      <c r="AH36" s="47" t="str">
        <f>IF(AND('Mapa de Riesgos'!$Y$12="Baja",'Mapa de Riesgos'!$AA$12="Catastrófico"),CONCATENATE("R1C",'Mapa de Riesgos'!$O$12),"")</f>
        <v>R1C1</v>
      </c>
      <c r="AI36" s="48" t="str">
        <f>IF(AND('Mapa de Riesgos'!$Y$13="Baja",'Mapa de Riesgos'!$AA$13="Catastrófico"),CONCATENATE("R1C",'Mapa de Riesgos'!$O$13),"")</f>
        <v/>
      </c>
      <c r="AJ36" s="48" t="str">
        <f>IF(AND('Mapa de Riesgos'!$Y$14="Baja",'Mapa de Riesgos'!$AA$14="Catastrófico"),CONCATENATE("R1C",'Mapa de Riesgos'!$O$14),"")</f>
        <v/>
      </c>
      <c r="AK36" s="48" t="str">
        <f>IF(AND('Mapa de Riesgos'!$Y$15="Baja",'Mapa de Riesgos'!$AA$15="Catastrófico"),CONCATENATE("R1C",'Mapa de Riesgos'!$O$15),"")</f>
        <v/>
      </c>
      <c r="AL36" s="48" t="str">
        <f>IF(AND('Mapa de Riesgos'!$Y$16="Baja",'Mapa de Riesgos'!$AA$16="Catastrófico"),CONCATENATE("R1C",'Mapa de Riesgos'!$O$16),"")</f>
        <v/>
      </c>
      <c r="AM36" s="49" t="str">
        <f>IF(AND('Mapa de Riesgos'!$Y$17="Baja",'Mapa de Riesgos'!$AA$17="Catastrófico"),CONCATENATE("R1C",'Mapa de Riesgos'!$O$17),"")</f>
        <v/>
      </c>
      <c r="AN36" s="81"/>
      <c r="AO36" s="559" t="s">
        <v>183</v>
      </c>
      <c r="AP36" s="560"/>
      <c r="AQ36" s="560"/>
      <c r="AR36" s="560"/>
      <c r="AS36" s="560"/>
      <c r="AT36" s="56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row>
    <row r="37" spans="1:80" ht="15" customHeight="1">
      <c r="A37" s="81"/>
      <c r="B37" s="443"/>
      <c r="C37" s="443"/>
      <c r="D37" s="444"/>
      <c r="E37" s="540"/>
      <c r="F37" s="541"/>
      <c r="G37" s="541"/>
      <c r="H37" s="541"/>
      <c r="I37" s="541"/>
      <c r="J37" s="74" t="str">
        <f>IF(AND('Mapa de Riesgos'!$Y$18="Baja",'Mapa de Riesgos'!$AA$18="Leve"),CONCATENATE("R2C",'Mapa de Riesgos'!$O$18),"")</f>
        <v/>
      </c>
      <c r="K37" s="75" t="str">
        <f>IF(AND('Mapa de Riesgos'!$Y$19="Baja",'Mapa de Riesgos'!$AA$19="Leve"),CONCATENATE("R2C",'Mapa de Riesgos'!$O$19),"")</f>
        <v/>
      </c>
      <c r="L37" s="75" t="str">
        <f>IF(AND('Mapa de Riesgos'!$Y$20="Baja",'Mapa de Riesgos'!$AA$20="Leve"),CONCATENATE("R2C",'Mapa de Riesgos'!$O$20),"")</f>
        <v/>
      </c>
      <c r="M37" s="75" t="str">
        <f>IF(AND('Mapa de Riesgos'!$Y$21="Baja",'Mapa de Riesgos'!$AA$21="Leve"),CONCATENATE("R2C",'Mapa de Riesgos'!$O$21),"")</f>
        <v/>
      </c>
      <c r="N37" s="75" t="str">
        <f>IF(AND('Mapa de Riesgos'!$Y$22="Baja",'Mapa de Riesgos'!$AA$22="Leve"),CONCATENATE("R2C",'Mapa de Riesgos'!$O$22),"")</f>
        <v/>
      </c>
      <c r="O37" s="76" t="str">
        <f>IF(AND('Mapa de Riesgos'!$Y$23="Baja",'Mapa de Riesgos'!$AA$23="Leve"),CONCATENATE("R2C",'Mapa de Riesgos'!$O$23),"")</f>
        <v/>
      </c>
      <c r="P37" s="65" t="str">
        <f>IF(AND('Mapa de Riesgos'!$Y$18="Baja",'Mapa de Riesgos'!$AA$18="Menor"),CONCATENATE("R2C",'Mapa de Riesgos'!$O$18),"")</f>
        <v/>
      </c>
      <c r="Q37" s="66" t="str">
        <f>IF(AND('Mapa de Riesgos'!$Y$19="Baja",'Mapa de Riesgos'!$AA$19="Menor"),CONCATENATE("R2C",'Mapa de Riesgos'!$O$19),"")</f>
        <v/>
      </c>
      <c r="R37" s="66" t="str">
        <f>IF(AND('Mapa de Riesgos'!$Y$20="Baja",'Mapa de Riesgos'!$AA$20="Menor"),CONCATENATE("R2C",'Mapa de Riesgos'!$O$20),"")</f>
        <v/>
      </c>
      <c r="S37" s="66" t="str">
        <f>IF(AND('Mapa de Riesgos'!$Y$21="Baja",'Mapa de Riesgos'!$AA$21="Menor"),CONCATENATE("R2C",'Mapa de Riesgos'!$O$21),"")</f>
        <v/>
      </c>
      <c r="T37" s="66" t="str">
        <f>IF(AND('Mapa de Riesgos'!$Y$22="Baja",'Mapa de Riesgos'!$AA$22="Menor"),CONCATENATE("R2C",'Mapa de Riesgos'!$O$22),"")</f>
        <v/>
      </c>
      <c r="U37" s="67" t="str">
        <f>IF(AND('Mapa de Riesgos'!$Y$23="Baja",'Mapa de Riesgos'!$AA$23="Menor"),CONCATENATE("R2C",'Mapa de Riesgos'!$O$23),"")</f>
        <v/>
      </c>
      <c r="V37" s="65" t="str">
        <f>IF(AND('Mapa de Riesgos'!$Y$18="Baja",'Mapa de Riesgos'!$AA$18="Moderado"),CONCATENATE("R2C",'Mapa de Riesgos'!$O$18),"")</f>
        <v/>
      </c>
      <c r="W37" s="66" t="str">
        <f>IF(AND('Mapa de Riesgos'!$Y$19="Baja",'Mapa de Riesgos'!$AA$19="Moderado"),CONCATENATE("R2C",'Mapa de Riesgos'!$O$19),"")</f>
        <v/>
      </c>
      <c r="X37" s="66" t="str">
        <f>IF(AND('Mapa de Riesgos'!$Y$20="Baja",'Mapa de Riesgos'!$AA$20="Moderado"),CONCATENATE("R2C",'Mapa de Riesgos'!$O$20),"")</f>
        <v/>
      </c>
      <c r="Y37" s="66" t="str">
        <f>IF(AND('Mapa de Riesgos'!$Y$21="Baja",'Mapa de Riesgos'!$AA$21="Moderado"),CONCATENATE("R2C",'Mapa de Riesgos'!$O$21),"")</f>
        <v/>
      </c>
      <c r="Z37" s="66" t="str">
        <f>IF(AND('Mapa de Riesgos'!$Y$22="Baja",'Mapa de Riesgos'!$AA$22="Moderado"),CONCATENATE("R2C",'Mapa de Riesgos'!$O$22),"")</f>
        <v/>
      </c>
      <c r="AA37" s="67" t="str">
        <f>IF(AND('Mapa de Riesgos'!$Y$23="Baja",'Mapa de Riesgos'!$AA$23="Moderado"),CONCATENATE("R2C",'Mapa de Riesgos'!$O$23),"")</f>
        <v/>
      </c>
      <c r="AB37" s="50" t="str">
        <f>IF(AND('Mapa de Riesgos'!$Y$18="Baja",'Mapa de Riesgos'!$AA$18="Mayor"),CONCATENATE("R2C",'Mapa de Riesgos'!$O$18),"")</f>
        <v/>
      </c>
      <c r="AC37" s="51" t="str">
        <f>IF(AND('Mapa de Riesgos'!$Y$19="Baja",'Mapa de Riesgos'!$AA$19="Mayor"),CONCATENATE("R2C",'Mapa de Riesgos'!$O$19),"")</f>
        <v/>
      </c>
      <c r="AD37" s="51" t="str">
        <f>IF(AND('Mapa de Riesgos'!$Y$20="Baja",'Mapa de Riesgos'!$AA$20="Mayor"),CONCATENATE("R2C",'Mapa de Riesgos'!$O$20),"")</f>
        <v/>
      </c>
      <c r="AE37" s="51" t="str">
        <f>IF(AND('Mapa de Riesgos'!$Y$21="Baja",'Mapa de Riesgos'!$AA$21="Mayor"),CONCATENATE("R2C",'Mapa de Riesgos'!$O$21),"")</f>
        <v/>
      </c>
      <c r="AF37" s="51" t="str">
        <f>IF(AND('Mapa de Riesgos'!$Y$22="Baja",'Mapa de Riesgos'!$AA$22="Mayor"),CONCATENATE("R2C",'Mapa de Riesgos'!$O$22),"")</f>
        <v/>
      </c>
      <c r="AG37" s="52" t="str">
        <f>IF(AND('Mapa de Riesgos'!$Y$23="Baja",'Mapa de Riesgos'!$AA$23="Mayor"),CONCATENATE("R2C",'Mapa de Riesgos'!$O$23),"")</f>
        <v/>
      </c>
      <c r="AH37" s="53" t="str">
        <f>IF(AND('Mapa de Riesgos'!$Y$18="Baja",'Mapa de Riesgos'!$AA$18="Catastrófico"),CONCATENATE("R2C",'Mapa de Riesgos'!$O$18),"")</f>
        <v/>
      </c>
      <c r="AI37" s="54" t="str">
        <f>IF(AND('Mapa de Riesgos'!$Y$19="Baja",'Mapa de Riesgos'!$AA$19="Catastrófico"),CONCATENATE("R2C",'Mapa de Riesgos'!$O$19),"")</f>
        <v/>
      </c>
      <c r="AJ37" s="54" t="str">
        <f>IF(AND('Mapa de Riesgos'!$Y$20="Baja",'Mapa de Riesgos'!$AA$20="Catastrófico"),CONCATENATE("R2C",'Mapa de Riesgos'!$O$20),"")</f>
        <v/>
      </c>
      <c r="AK37" s="54" t="str">
        <f>IF(AND('Mapa de Riesgos'!$Y$21="Baja",'Mapa de Riesgos'!$AA$21="Catastrófico"),CONCATENATE("R2C",'Mapa de Riesgos'!$O$21),"")</f>
        <v/>
      </c>
      <c r="AL37" s="54" t="str">
        <f>IF(AND('Mapa de Riesgos'!$Y$22="Baja",'Mapa de Riesgos'!$AA$22="Catastrófico"),CONCATENATE("R2C",'Mapa de Riesgos'!$O$22),"")</f>
        <v/>
      </c>
      <c r="AM37" s="55" t="str">
        <f>IF(AND('Mapa de Riesgos'!$Y$23="Baja",'Mapa de Riesgos'!$AA$23="Catastrófico"),CONCATENATE("R2C",'Mapa de Riesgos'!$O$23),"")</f>
        <v/>
      </c>
      <c r="AN37" s="81"/>
      <c r="AO37" s="562"/>
      <c r="AP37" s="563"/>
      <c r="AQ37" s="563"/>
      <c r="AR37" s="563"/>
      <c r="AS37" s="563"/>
      <c r="AT37" s="564"/>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row>
    <row r="38" spans="1:80" ht="15" customHeight="1">
      <c r="A38" s="81"/>
      <c r="B38" s="443"/>
      <c r="C38" s="443"/>
      <c r="D38" s="444"/>
      <c r="E38" s="542"/>
      <c r="F38" s="541"/>
      <c r="G38" s="541"/>
      <c r="H38" s="541"/>
      <c r="I38" s="541"/>
      <c r="J38" s="74" t="str">
        <f>IF(AND('Mapa de Riesgos'!$Y$24="Baja",'Mapa de Riesgos'!$AA$24="Leve"),CONCATENATE("R3C",'Mapa de Riesgos'!$O$24),"")</f>
        <v/>
      </c>
      <c r="K38" s="75" t="str">
        <f>IF(AND('Mapa de Riesgos'!$Y$25="Baja",'Mapa de Riesgos'!$AA$25="Leve"),CONCATENATE("R3C",'Mapa de Riesgos'!$O$25),"")</f>
        <v/>
      </c>
      <c r="L38" s="75" t="str">
        <f>IF(AND('Mapa de Riesgos'!$Y$26="Baja",'Mapa de Riesgos'!$AA$26="Leve"),CONCATENATE("R3C",'Mapa de Riesgos'!$O$26),"")</f>
        <v/>
      </c>
      <c r="M38" s="75" t="str">
        <f>IF(AND('Mapa de Riesgos'!$Y$27="Baja",'Mapa de Riesgos'!$AA$27="Leve"),CONCATENATE("R3C",'Mapa de Riesgos'!$O$27),"")</f>
        <v/>
      </c>
      <c r="N38" s="75" t="str">
        <f>IF(AND('Mapa de Riesgos'!$Y$28="Baja",'Mapa de Riesgos'!$AA$28="Leve"),CONCATENATE("R3C",'Mapa de Riesgos'!$O$28),"")</f>
        <v/>
      </c>
      <c r="O38" s="76" t="str">
        <f>IF(AND('Mapa de Riesgos'!$Y$29="Baja",'Mapa de Riesgos'!$AA$29="Leve"),CONCATENATE("R3C",'Mapa de Riesgos'!$O$29),"")</f>
        <v/>
      </c>
      <c r="P38" s="65" t="str">
        <f>IF(AND('Mapa de Riesgos'!$Y$24="Baja",'Mapa de Riesgos'!$AA$24="Menor"),CONCATENATE("R3C",'Mapa de Riesgos'!$O$24),"")</f>
        <v/>
      </c>
      <c r="Q38" s="66" t="str">
        <f>IF(AND('Mapa de Riesgos'!$Y$25="Baja",'Mapa de Riesgos'!$AA$25="Menor"),CONCATENATE("R3C",'Mapa de Riesgos'!$O$25),"")</f>
        <v/>
      </c>
      <c r="R38" s="66" t="str">
        <f>IF(AND('Mapa de Riesgos'!$Y$26="Baja",'Mapa de Riesgos'!$AA$26="Menor"),CONCATENATE("R3C",'Mapa de Riesgos'!$O$26),"")</f>
        <v/>
      </c>
      <c r="S38" s="66" t="str">
        <f>IF(AND('Mapa de Riesgos'!$Y$27="Baja",'Mapa de Riesgos'!$AA$27="Menor"),CONCATENATE("R3C",'Mapa de Riesgos'!$O$27),"")</f>
        <v/>
      </c>
      <c r="T38" s="66" t="str">
        <f>IF(AND('Mapa de Riesgos'!$Y$28="Baja",'Mapa de Riesgos'!$AA$28="Menor"),CONCATENATE("R3C",'Mapa de Riesgos'!$O$28),"")</f>
        <v/>
      </c>
      <c r="U38" s="67" t="str">
        <f>IF(AND('Mapa de Riesgos'!$Y$29="Baja",'Mapa de Riesgos'!$AA$29="Menor"),CONCATENATE("R3C",'Mapa de Riesgos'!$O$29),"")</f>
        <v/>
      </c>
      <c r="V38" s="65" t="str">
        <f>IF(AND('Mapa de Riesgos'!$Y$24="Baja",'Mapa de Riesgos'!$AA$24="Moderado"),CONCATENATE("R3C",'Mapa de Riesgos'!$O$24),"")</f>
        <v/>
      </c>
      <c r="W38" s="66" t="str">
        <f>IF(AND('Mapa de Riesgos'!$Y$25="Baja",'Mapa de Riesgos'!$AA$25="Moderado"),CONCATENATE("R3C",'Mapa de Riesgos'!$O$25),"")</f>
        <v/>
      </c>
      <c r="X38" s="66" t="str">
        <f>IF(AND('Mapa de Riesgos'!$Y$26="Baja",'Mapa de Riesgos'!$AA$26="Moderado"),CONCATENATE("R3C",'Mapa de Riesgos'!$O$26),"")</f>
        <v/>
      </c>
      <c r="Y38" s="66" t="str">
        <f>IF(AND('Mapa de Riesgos'!$Y$27="Baja",'Mapa de Riesgos'!$AA$27="Moderado"),CONCATENATE("R3C",'Mapa de Riesgos'!$O$27),"")</f>
        <v/>
      </c>
      <c r="Z38" s="66" t="str">
        <f>IF(AND('Mapa de Riesgos'!$Y$28="Baja",'Mapa de Riesgos'!$AA$28="Moderado"),CONCATENATE("R3C",'Mapa de Riesgos'!$O$28),"")</f>
        <v/>
      </c>
      <c r="AA38" s="67" t="str">
        <f>IF(AND('Mapa de Riesgos'!$Y$29="Baja",'Mapa de Riesgos'!$AA$29="Moderado"),CONCATENATE("R3C",'Mapa de Riesgos'!$O$29),"")</f>
        <v/>
      </c>
      <c r="AB38" s="50" t="str">
        <f>IF(AND('Mapa de Riesgos'!$Y$24="Baja",'Mapa de Riesgos'!$AA$24="Mayor"),CONCATENATE("R3C",'Mapa de Riesgos'!$O$24),"")</f>
        <v/>
      </c>
      <c r="AC38" s="51" t="str">
        <f>IF(AND('Mapa de Riesgos'!$Y$25="Baja",'Mapa de Riesgos'!$AA$25="Mayor"),CONCATENATE("R3C",'Mapa de Riesgos'!$O$25),"")</f>
        <v/>
      </c>
      <c r="AD38" s="51" t="str">
        <f>IF(AND('Mapa de Riesgos'!$Y$26="Baja",'Mapa de Riesgos'!$AA$26="Mayor"),CONCATENATE("R3C",'Mapa de Riesgos'!$O$26),"")</f>
        <v/>
      </c>
      <c r="AE38" s="51" t="str">
        <f>IF(AND('Mapa de Riesgos'!$Y$27="Baja",'Mapa de Riesgos'!$AA$27="Mayor"),CONCATENATE("R3C",'Mapa de Riesgos'!$O$27),"")</f>
        <v/>
      </c>
      <c r="AF38" s="51" t="str">
        <f>IF(AND('Mapa de Riesgos'!$Y$28="Baja",'Mapa de Riesgos'!$AA$28="Mayor"),CONCATENATE("R3C",'Mapa de Riesgos'!$O$28),"")</f>
        <v/>
      </c>
      <c r="AG38" s="52" t="str">
        <f>IF(AND('Mapa de Riesgos'!$Y$29="Baja",'Mapa de Riesgos'!$AA$29="Mayor"),CONCATENATE("R3C",'Mapa de Riesgos'!$O$29),"")</f>
        <v/>
      </c>
      <c r="AH38" s="53" t="str">
        <f>IF(AND('Mapa de Riesgos'!$Y$24="Baja",'Mapa de Riesgos'!$AA$24="Catastrófico"),CONCATENATE("R3C",'Mapa de Riesgos'!$O$24),"")</f>
        <v/>
      </c>
      <c r="AI38" s="54" t="str">
        <f>IF(AND('Mapa de Riesgos'!$Y$25="Baja",'Mapa de Riesgos'!$AA$25="Catastrófico"),CONCATENATE("R3C",'Mapa de Riesgos'!$O$25),"")</f>
        <v/>
      </c>
      <c r="AJ38" s="54" t="str">
        <f>IF(AND('Mapa de Riesgos'!$Y$26="Baja",'Mapa de Riesgos'!$AA$26="Catastrófico"),CONCATENATE("R3C",'Mapa de Riesgos'!$O$26),"")</f>
        <v/>
      </c>
      <c r="AK38" s="54" t="str">
        <f>IF(AND('Mapa de Riesgos'!$Y$27="Baja",'Mapa de Riesgos'!$AA$27="Catastrófico"),CONCATENATE("R3C",'Mapa de Riesgos'!$O$27),"")</f>
        <v/>
      </c>
      <c r="AL38" s="54" t="str">
        <f>IF(AND('Mapa de Riesgos'!$Y$28="Baja",'Mapa de Riesgos'!$AA$28="Catastrófico"),CONCATENATE("R3C",'Mapa de Riesgos'!$O$28),"")</f>
        <v/>
      </c>
      <c r="AM38" s="55" t="str">
        <f>IF(AND('Mapa de Riesgos'!$Y$29="Baja",'Mapa de Riesgos'!$AA$29="Catastrófico"),CONCATENATE("R3C",'Mapa de Riesgos'!$O$29),"")</f>
        <v/>
      </c>
      <c r="AN38" s="81"/>
      <c r="AO38" s="562"/>
      <c r="AP38" s="563"/>
      <c r="AQ38" s="563"/>
      <c r="AR38" s="563"/>
      <c r="AS38" s="563"/>
      <c r="AT38" s="564"/>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row>
    <row r="39" spans="1:80" ht="15" customHeight="1">
      <c r="A39" s="81"/>
      <c r="B39" s="443"/>
      <c r="C39" s="443"/>
      <c r="D39" s="444"/>
      <c r="E39" s="542"/>
      <c r="F39" s="541"/>
      <c r="G39" s="541"/>
      <c r="H39" s="541"/>
      <c r="I39" s="541"/>
      <c r="J39" s="74" t="str">
        <f>IF(AND('Mapa de Riesgos'!$Y$30="Baja",'Mapa de Riesgos'!$AA$30="Leve"),CONCATENATE("R4C",'Mapa de Riesgos'!$O$30),"")</f>
        <v/>
      </c>
      <c r="K39" s="75" t="str">
        <f>IF(AND('Mapa de Riesgos'!$Y$31="Baja",'Mapa de Riesgos'!$AA$31="Leve"),CONCATENATE("R4C",'Mapa de Riesgos'!$O$31),"")</f>
        <v/>
      </c>
      <c r="L39" s="75" t="str">
        <f>IF(AND('Mapa de Riesgos'!$Y$32="Baja",'Mapa de Riesgos'!$AA$32="Leve"),CONCATENATE("R4C",'Mapa de Riesgos'!$O$32),"")</f>
        <v/>
      </c>
      <c r="M39" s="75" t="str">
        <f>IF(AND('Mapa de Riesgos'!$Y$33="Baja",'Mapa de Riesgos'!$AA$33="Leve"),CONCATENATE("R4C",'Mapa de Riesgos'!$O$33),"")</f>
        <v/>
      </c>
      <c r="N39" s="75" t="str">
        <f>IF(AND('Mapa de Riesgos'!$Y$34="Baja",'Mapa de Riesgos'!$AA$34="Leve"),CONCATENATE("R4C",'Mapa de Riesgos'!$O$34),"")</f>
        <v/>
      </c>
      <c r="O39" s="76" t="str">
        <f>IF(AND('Mapa de Riesgos'!$Y$35="Baja",'Mapa de Riesgos'!$AA$35="Leve"),CONCATENATE("R4C",'Mapa de Riesgos'!$O$35),"")</f>
        <v/>
      </c>
      <c r="P39" s="65" t="str">
        <f>IF(AND('Mapa de Riesgos'!$Y$30="Baja",'Mapa de Riesgos'!$AA$30="Menor"),CONCATENATE("R4C",'Mapa de Riesgos'!$O$30),"")</f>
        <v/>
      </c>
      <c r="Q39" s="66" t="str">
        <f>IF(AND('Mapa de Riesgos'!$Y$31="Baja",'Mapa de Riesgos'!$AA$31="Menor"),CONCATENATE("R4C",'Mapa de Riesgos'!$O$31),"")</f>
        <v/>
      </c>
      <c r="R39" s="66" t="str">
        <f>IF(AND('Mapa de Riesgos'!$Y$32="Baja",'Mapa de Riesgos'!$AA$32="Menor"),CONCATENATE("R4C",'Mapa de Riesgos'!$O$32),"")</f>
        <v/>
      </c>
      <c r="S39" s="66" t="str">
        <f>IF(AND('Mapa de Riesgos'!$Y$33="Baja",'Mapa de Riesgos'!$AA$33="Menor"),CONCATENATE("R4C",'Mapa de Riesgos'!$O$33),"")</f>
        <v/>
      </c>
      <c r="T39" s="66" t="str">
        <f>IF(AND('Mapa de Riesgos'!$Y$34="Baja",'Mapa de Riesgos'!$AA$34="Menor"),CONCATENATE("R4C",'Mapa de Riesgos'!$O$34),"")</f>
        <v/>
      </c>
      <c r="U39" s="67" t="str">
        <f>IF(AND('Mapa de Riesgos'!$Y$35="Baja",'Mapa de Riesgos'!$AA$35="Menor"),CONCATENATE("R4C",'Mapa de Riesgos'!$O$35),"")</f>
        <v/>
      </c>
      <c r="V39" s="65" t="str">
        <f>IF(AND('Mapa de Riesgos'!$Y$30="Baja",'Mapa de Riesgos'!$AA$30="Moderado"),CONCATENATE("R4C",'Mapa de Riesgos'!$O$30),"")</f>
        <v/>
      </c>
      <c r="W39" s="66" t="str">
        <f>IF(AND('Mapa de Riesgos'!$Y$31="Baja",'Mapa de Riesgos'!$AA$31="Moderado"),CONCATENATE("R4C",'Mapa de Riesgos'!$O$31),"")</f>
        <v/>
      </c>
      <c r="X39" s="66" t="str">
        <f>IF(AND('Mapa de Riesgos'!$Y$32="Baja",'Mapa de Riesgos'!$AA$32="Moderado"),CONCATENATE("R4C",'Mapa de Riesgos'!$O$32),"")</f>
        <v/>
      </c>
      <c r="Y39" s="66" t="str">
        <f>IF(AND('Mapa de Riesgos'!$Y$33="Baja",'Mapa de Riesgos'!$AA$33="Moderado"),CONCATENATE("R4C",'Mapa de Riesgos'!$O$33),"")</f>
        <v/>
      </c>
      <c r="Z39" s="66" t="str">
        <f>IF(AND('Mapa de Riesgos'!$Y$34="Baja",'Mapa de Riesgos'!$AA$34="Moderado"),CONCATENATE("R4C",'Mapa de Riesgos'!$O$34),"")</f>
        <v/>
      </c>
      <c r="AA39" s="67" t="str">
        <f>IF(AND('Mapa de Riesgos'!$Y$35="Baja",'Mapa de Riesgos'!$AA$35="Moderado"),CONCATENATE("R4C",'Mapa de Riesgos'!$O$35),"")</f>
        <v/>
      </c>
      <c r="AB39" s="50" t="str">
        <f>IF(AND('Mapa de Riesgos'!$Y$30="Baja",'Mapa de Riesgos'!$AA$30="Mayor"),CONCATENATE("R4C",'Mapa de Riesgos'!$O$30),"")</f>
        <v/>
      </c>
      <c r="AC39" s="51" t="str">
        <f>IF(AND('Mapa de Riesgos'!$Y$31="Baja",'Mapa de Riesgos'!$AA$31="Mayor"),CONCATENATE("R4C",'Mapa de Riesgos'!$O$31),"")</f>
        <v/>
      </c>
      <c r="AD39" s="51" t="str">
        <f>IF(AND('Mapa de Riesgos'!$Y$32="Baja",'Mapa de Riesgos'!$AA$32="Mayor"),CONCATENATE("R4C",'Mapa de Riesgos'!$O$32),"")</f>
        <v/>
      </c>
      <c r="AE39" s="51" t="str">
        <f>IF(AND('Mapa de Riesgos'!$Y$33="Baja",'Mapa de Riesgos'!$AA$33="Mayor"),CONCATENATE("R4C",'Mapa de Riesgos'!$O$33),"")</f>
        <v/>
      </c>
      <c r="AF39" s="51" t="str">
        <f>IF(AND('Mapa de Riesgos'!$Y$34="Baja",'Mapa de Riesgos'!$AA$34="Mayor"),CONCATENATE("R4C",'Mapa de Riesgos'!$O$34),"")</f>
        <v/>
      </c>
      <c r="AG39" s="52" t="str">
        <f>IF(AND('Mapa de Riesgos'!$Y$35="Baja",'Mapa de Riesgos'!$AA$35="Mayor"),CONCATENATE("R4C",'Mapa de Riesgos'!$O$35),"")</f>
        <v/>
      </c>
      <c r="AH39" s="53" t="str">
        <f>IF(AND('Mapa de Riesgos'!$Y$30="Baja",'Mapa de Riesgos'!$AA$30="Catastrófico"),CONCATENATE("R4C",'Mapa de Riesgos'!$O$30),"")</f>
        <v/>
      </c>
      <c r="AI39" s="54" t="str">
        <f>IF(AND('Mapa de Riesgos'!$Y$31="Baja",'Mapa de Riesgos'!$AA$31="Catastrófico"),CONCATENATE("R4C",'Mapa de Riesgos'!$O$31),"")</f>
        <v/>
      </c>
      <c r="AJ39" s="54" t="str">
        <f>IF(AND('Mapa de Riesgos'!$Y$32="Baja",'Mapa de Riesgos'!$AA$32="Catastrófico"),CONCATENATE("R4C",'Mapa de Riesgos'!$O$32),"")</f>
        <v/>
      </c>
      <c r="AK39" s="54" t="str">
        <f>IF(AND('Mapa de Riesgos'!$Y$33="Baja",'Mapa de Riesgos'!$AA$33="Catastrófico"),CONCATENATE("R4C",'Mapa de Riesgos'!$O$33),"")</f>
        <v/>
      </c>
      <c r="AL39" s="54" t="str">
        <f>IF(AND('Mapa de Riesgos'!$Y$34="Baja",'Mapa de Riesgos'!$AA$34="Catastrófico"),CONCATENATE("R4C",'Mapa de Riesgos'!$O$34),"")</f>
        <v/>
      </c>
      <c r="AM39" s="55" t="str">
        <f>IF(AND('Mapa de Riesgos'!$Y$35="Baja",'Mapa de Riesgos'!$AA$35="Catastrófico"),CONCATENATE("R4C",'Mapa de Riesgos'!$O$35),"")</f>
        <v/>
      </c>
      <c r="AN39" s="81"/>
      <c r="AO39" s="562"/>
      <c r="AP39" s="563"/>
      <c r="AQ39" s="563"/>
      <c r="AR39" s="563"/>
      <c r="AS39" s="563"/>
      <c r="AT39" s="564"/>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row>
    <row r="40" spans="1:80" ht="15" customHeight="1">
      <c r="A40" s="81"/>
      <c r="B40" s="443"/>
      <c r="C40" s="443"/>
      <c r="D40" s="444"/>
      <c r="E40" s="542"/>
      <c r="F40" s="541"/>
      <c r="G40" s="541"/>
      <c r="H40" s="541"/>
      <c r="I40" s="541"/>
      <c r="J40" s="74" t="str">
        <f>IF(AND('Mapa de Riesgos'!$Y$36="Baja",'Mapa de Riesgos'!$AA$36="Leve"),CONCATENATE("R5C",'Mapa de Riesgos'!$O$36),"")</f>
        <v/>
      </c>
      <c r="K40" s="75" t="str">
        <f>IF(AND('Mapa de Riesgos'!$Y$37="Baja",'Mapa de Riesgos'!$AA$37="Leve"),CONCATENATE("R5C",'Mapa de Riesgos'!$O$37),"")</f>
        <v/>
      </c>
      <c r="L40" s="75" t="str">
        <f>IF(AND('Mapa de Riesgos'!$Y$38="Baja",'Mapa de Riesgos'!$AA$38="Leve"),CONCATENATE("R5C",'Mapa de Riesgos'!$O$38),"")</f>
        <v/>
      </c>
      <c r="M40" s="75" t="str">
        <f>IF(AND('Mapa de Riesgos'!$Y$39="Baja",'Mapa de Riesgos'!$AA$39="Leve"),CONCATENATE("R5C",'Mapa de Riesgos'!$O$39),"")</f>
        <v/>
      </c>
      <c r="N40" s="75" t="str">
        <f>IF(AND('Mapa de Riesgos'!$Y$40="Baja",'Mapa de Riesgos'!$AA$40="Leve"),CONCATENATE("R5C",'Mapa de Riesgos'!$O$40),"")</f>
        <v/>
      </c>
      <c r="O40" s="76" t="str">
        <f>IF(AND('Mapa de Riesgos'!$Y$41="Baja",'Mapa de Riesgos'!$AA$41="Leve"),CONCATENATE("R5C",'Mapa de Riesgos'!$O$41),"")</f>
        <v/>
      </c>
      <c r="P40" s="65" t="str">
        <f>IF(AND('Mapa de Riesgos'!$Y$36="Baja",'Mapa de Riesgos'!$AA$36="Menor"),CONCATENATE("R5C",'Mapa de Riesgos'!$O$36),"")</f>
        <v/>
      </c>
      <c r="Q40" s="66" t="str">
        <f>IF(AND('Mapa de Riesgos'!$Y$37="Baja",'Mapa de Riesgos'!$AA$37="Menor"),CONCATENATE("R5C",'Mapa de Riesgos'!$O$37),"")</f>
        <v/>
      </c>
      <c r="R40" s="66" t="str">
        <f>IF(AND('Mapa de Riesgos'!$Y$38="Baja",'Mapa de Riesgos'!$AA$38="Menor"),CONCATENATE("R5C",'Mapa de Riesgos'!$O$38),"")</f>
        <v/>
      </c>
      <c r="S40" s="66" t="str">
        <f>IF(AND('Mapa de Riesgos'!$Y$39="Baja",'Mapa de Riesgos'!$AA$39="Menor"),CONCATENATE("R5C",'Mapa de Riesgos'!$O$39),"")</f>
        <v/>
      </c>
      <c r="T40" s="66" t="str">
        <f>IF(AND('Mapa de Riesgos'!$Y$40="Baja",'Mapa de Riesgos'!$AA$40="Menor"),CONCATENATE("R5C",'Mapa de Riesgos'!$O$40),"")</f>
        <v/>
      </c>
      <c r="U40" s="67" t="str">
        <f>IF(AND('Mapa de Riesgos'!$Y$41="Baja",'Mapa de Riesgos'!$AA$41="Menor"),CONCATENATE("R5C",'Mapa de Riesgos'!$O$41),"")</f>
        <v/>
      </c>
      <c r="V40" s="65" t="str">
        <f>IF(AND('Mapa de Riesgos'!$Y$36="Baja",'Mapa de Riesgos'!$AA$36="Moderado"),CONCATENATE("R5C",'Mapa de Riesgos'!$O$36),"")</f>
        <v/>
      </c>
      <c r="W40" s="66" t="str">
        <f>IF(AND('Mapa de Riesgos'!$Y$37="Baja",'Mapa de Riesgos'!$AA$37="Moderado"),CONCATENATE("R5C",'Mapa de Riesgos'!$O$37),"")</f>
        <v/>
      </c>
      <c r="X40" s="66" t="str">
        <f>IF(AND('Mapa de Riesgos'!$Y$38="Baja",'Mapa de Riesgos'!$AA$38="Moderado"),CONCATENATE("R5C",'Mapa de Riesgos'!$O$38),"")</f>
        <v/>
      </c>
      <c r="Y40" s="66" t="str">
        <f>IF(AND('Mapa de Riesgos'!$Y$39="Baja",'Mapa de Riesgos'!$AA$39="Moderado"),CONCATENATE("R5C",'Mapa de Riesgos'!$O$39),"")</f>
        <v/>
      </c>
      <c r="Z40" s="66" t="str">
        <f>IF(AND('Mapa de Riesgos'!$Y$40="Baja",'Mapa de Riesgos'!$AA$40="Moderado"),CONCATENATE("R5C",'Mapa de Riesgos'!$O$40),"")</f>
        <v/>
      </c>
      <c r="AA40" s="67" t="str">
        <f>IF(AND('Mapa de Riesgos'!$Y$41="Baja",'Mapa de Riesgos'!$AA$41="Moderado"),CONCATENATE("R5C",'Mapa de Riesgos'!$O$41),"")</f>
        <v/>
      </c>
      <c r="AB40" s="50" t="str">
        <f>IF(AND('Mapa de Riesgos'!$Y$36="Baja",'Mapa de Riesgos'!$AA$36="Mayor"),CONCATENATE("R5C",'Mapa de Riesgos'!$O$36),"")</f>
        <v/>
      </c>
      <c r="AC40" s="51" t="str">
        <f>IF(AND('Mapa de Riesgos'!$Y$37="Baja",'Mapa de Riesgos'!$AA$37="Mayor"),CONCATENATE("R5C",'Mapa de Riesgos'!$O$37),"")</f>
        <v/>
      </c>
      <c r="AD40" s="51" t="str">
        <f>IF(AND('Mapa de Riesgos'!$Y$38="Baja",'Mapa de Riesgos'!$AA$38="Mayor"),CONCATENATE("R5C",'Mapa de Riesgos'!$O$38),"")</f>
        <v/>
      </c>
      <c r="AE40" s="51" t="str">
        <f>IF(AND('Mapa de Riesgos'!$Y$39="Baja",'Mapa de Riesgos'!$AA$39="Mayor"),CONCATENATE("R5C",'Mapa de Riesgos'!$O$39),"")</f>
        <v/>
      </c>
      <c r="AF40" s="51" t="str">
        <f>IF(AND('Mapa de Riesgos'!$Y$40="Baja",'Mapa de Riesgos'!$AA$40="Mayor"),CONCATENATE("R5C",'Mapa de Riesgos'!$O$40),"")</f>
        <v/>
      </c>
      <c r="AG40" s="52" t="str">
        <f>IF(AND('Mapa de Riesgos'!$Y$41="Baja",'Mapa de Riesgos'!$AA$41="Mayor"),CONCATENATE("R5C",'Mapa de Riesgos'!$O$41),"")</f>
        <v/>
      </c>
      <c r="AH40" s="53" t="str">
        <f>IF(AND('Mapa de Riesgos'!$Y$36="Baja",'Mapa de Riesgos'!$AA$36="Catastrófico"),CONCATENATE("R5C",'Mapa de Riesgos'!$O$36),"")</f>
        <v/>
      </c>
      <c r="AI40" s="54" t="str">
        <f>IF(AND('Mapa de Riesgos'!$Y$37="Baja",'Mapa de Riesgos'!$AA$37="Catastrófico"),CONCATENATE("R5C",'Mapa de Riesgos'!$O$37),"")</f>
        <v/>
      </c>
      <c r="AJ40" s="54" t="str">
        <f>IF(AND('Mapa de Riesgos'!$Y$38="Baja",'Mapa de Riesgos'!$AA$38="Catastrófico"),CONCATENATE("R5C",'Mapa de Riesgos'!$O$38),"")</f>
        <v/>
      </c>
      <c r="AK40" s="54" t="str">
        <f>IF(AND('Mapa de Riesgos'!$Y$39="Baja",'Mapa de Riesgos'!$AA$39="Catastrófico"),CONCATENATE("R5C",'Mapa de Riesgos'!$O$39),"")</f>
        <v/>
      </c>
      <c r="AL40" s="54" t="str">
        <f>IF(AND('Mapa de Riesgos'!$Y$40="Baja",'Mapa de Riesgos'!$AA$40="Catastrófico"),CONCATENATE("R5C",'Mapa de Riesgos'!$O$40),"")</f>
        <v/>
      </c>
      <c r="AM40" s="55" t="str">
        <f>IF(AND('Mapa de Riesgos'!$Y$41="Baja",'Mapa de Riesgos'!$AA$41="Catastrófico"),CONCATENATE("R5C",'Mapa de Riesgos'!$O$41),"")</f>
        <v/>
      </c>
      <c r="AN40" s="81"/>
      <c r="AO40" s="562"/>
      <c r="AP40" s="563"/>
      <c r="AQ40" s="563"/>
      <c r="AR40" s="563"/>
      <c r="AS40" s="563"/>
      <c r="AT40" s="564"/>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row>
    <row r="41" spans="1:80" ht="15" customHeight="1">
      <c r="A41" s="81"/>
      <c r="B41" s="443"/>
      <c r="C41" s="443"/>
      <c r="D41" s="444"/>
      <c r="E41" s="542"/>
      <c r="F41" s="541"/>
      <c r="G41" s="541"/>
      <c r="H41" s="541"/>
      <c r="I41" s="541"/>
      <c r="J41" s="74" t="str">
        <f>IF(AND('Mapa de Riesgos'!$Y$42="Baja",'Mapa de Riesgos'!$AA$42="Leve"),CONCATENATE("R6C",'Mapa de Riesgos'!$O$42),"")</f>
        <v/>
      </c>
      <c r="K41" s="75" t="str">
        <f>IF(AND('Mapa de Riesgos'!$Y$43="Baja",'Mapa de Riesgos'!$AA$43="Leve"),CONCATENATE("R6C",'Mapa de Riesgos'!$O$43),"")</f>
        <v/>
      </c>
      <c r="L41" s="75" t="str">
        <f>IF(AND('Mapa de Riesgos'!$Y$44="Baja",'Mapa de Riesgos'!$AA$44="Leve"),CONCATENATE("R6C",'Mapa de Riesgos'!$O$44),"")</f>
        <v/>
      </c>
      <c r="M41" s="75" t="str">
        <f>IF(AND('Mapa de Riesgos'!$Y$45="Baja",'Mapa de Riesgos'!$AA$45="Leve"),CONCATENATE("R6C",'Mapa de Riesgos'!$O$45),"")</f>
        <v/>
      </c>
      <c r="N41" s="75" t="str">
        <f>IF(AND('Mapa de Riesgos'!$Y$46="Baja",'Mapa de Riesgos'!$AA$46="Leve"),CONCATENATE("R6C",'Mapa de Riesgos'!$O$46),"")</f>
        <v/>
      </c>
      <c r="O41" s="76" t="str">
        <f>IF(AND('Mapa de Riesgos'!$Y$47="Baja",'Mapa de Riesgos'!$AA$47="Leve"),CONCATENATE("R6C",'Mapa de Riesgos'!$O$47),"")</f>
        <v/>
      </c>
      <c r="P41" s="65" t="str">
        <f>IF(AND('Mapa de Riesgos'!$Y$42="Baja",'Mapa de Riesgos'!$AA$42="Menor"),CONCATENATE("R6C",'Mapa de Riesgos'!$O$42),"")</f>
        <v/>
      </c>
      <c r="Q41" s="66" t="str">
        <f>IF(AND('Mapa de Riesgos'!$Y$43="Baja",'Mapa de Riesgos'!$AA$43="Menor"),CONCATENATE("R6C",'Mapa de Riesgos'!$O$43),"")</f>
        <v/>
      </c>
      <c r="R41" s="66" t="str">
        <f>IF(AND('Mapa de Riesgos'!$Y$44="Baja",'Mapa de Riesgos'!$AA$44="Menor"),CONCATENATE("R6C",'Mapa de Riesgos'!$O$44),"")</f>
        <v/>
      </c>
      <c r="S41" s="66" t="str">
        <f>IF(AND('Mapa de Riesgos'!$Y$45="Baja",'Mapa de Riesgos'!$AA$45="Menor"),CONCATENATE("R6C",'Mapa de Riesgos'!$O$45),"")</f>
        <v/>
      </c>
      <c r="T41" s="66" t="str">
        <f>IF(AND('Mapa de Riesgos'!$Y$46="Baja",'Mapa de Riesgos'!$AA$46="Menor"),CONCATENATE("R6C",'Mapa de Riesgos'!$O$46),"")</f>
        <v/>
      </c>
      <c r="U41" s="67" t="str">
        <f>IF(AND('Mapa de Riesgos'!$Y$47="Baja",'Mapa de Riesgos'!$AA$47="Menor"),CONCATENATE("R6C",'Mapa de Riesgos'!$O$47),"")</f>
        <v/>
      </c>
      <c r="V41" s="65" t="str">
        <f>IF(AND('Mapa de Riesgos'!$Y$42="Baja",'Mapa de Riesgos'!$AA$42="Moderado"),CONCATENATE("R6C",'Mapa de Riesgos'!$O$42),"")</f>
        <v/>
      </c>
      <c r="W41" s="66" t="str">
        <f>IF(AND('Mapa de Riesgos'!$Y$43="Baja",'Mapa de Riesgos'!$AA$43="Moderado"),CONCATENATE("R6C",'Mapa de Riesgos'!$O$43),"")</f>
        <v/>
      </c>
      <c r="X41" s="66" t="str">
        <f>IF(AND('Mapa de Riesgos'!$Y$44="Baja",'Mapa de Riesgos'!$AA$44="Moderado"),CONCATENATE("R6C",'Mapa de Riesgos'!$O$44),"")</f>
        <v/>
      </c>
      <c r="Y41" s="66" t="str">
        <f>IF(AND('Mapa de Riesgos'!$Y$45="Baja",'Mapa de Riesgos'!$AA$45="Moderado"),CONCATENATE("R6C",'Mapa de Riesgos'!$O$45),"")</f>
        <v/>
      </c>
      <c r="Z41" s="66" t="str">
        <f>IF(AND('Mapa de Riesgos'!$Y$46="Baja",'Mapa de Riesgos'!$AA$46="Moderado"),CONCATENATE("R6C",'Mapa de Riesgos'!$O$46),"")</f>
        <v/>
      </c>
      <c r="AA41" s="67" t="str">
        <f>IF(AND('Mapa de Riesgos'!$Y$47="Baja",'Mapa de Riesgos'!$AA$47="Moderado"),CONCATENATE("R6C",'Mapa de Riesgos'!$O$47),"")</f>
        <v/>
      </c>
      <c r="AB41" s="50" t="str">
        <f>IF(AND('Mapa de Riesgos'!$Y$42="Baja",'Mapa de Riesgos'!$AA$42="Mayor"),CONCATENATE("R6C",'Mapa de Riesgos'!$O$42),"")</f>
        <v/>
      </c>
      <c r="AC41" s="51" t="str">
        <f>IF(AND('Mapa de Riesgos'!$Y$43="Baja",'Mapa de Riesgos'!$AA$43="Mayor"),CONCATENATE("R6C",'Mapa de Riesgos'!$O$43),"")</f>
        <v/>
      </c>
      <c r="AD41" s="51" t="str">
        <f>IF(AND('Mapa de Riesgos'!$Y$44="Baja",'Mapa de Riesgos'!$AA$44="Mayor"),CONCATENATE("R6C",'Mapa de Riesgos'!$O$44),"")</f>
        <v/>
      </c>
      <c r="AE41" s="51" t="str">
        <f>IF(AND('Mapa de Riesgos'!$Y$45="Baja",'Mapa de Riesgos'!$AA$45="Mayor"),CONCATENATE("R6C",'Mapa de Riesgos'!$O$45),"")</f>
        <v/>
      </c>
      <c r="AF41" s="51" t="str">
        <f>IF(AND('Mapa de Riesgos'!$Y$46="Baja",'Mapa de Riesgos'!$AA$46="Mayor"),CONCATENATE("R6C",'Mapa de Riesgos'!$O$46),"")</f>
        <v/>
      </c>
      <c r="AG41" s="52" t="str">
        <f>IF(AND('Mapa de Riesgos'!$Y$47="Baja",'Mapa de Riesgos'!$AA$47="Mayor"),CONCATENATE("R6C",'Mapa de Riesgos'!$O$47),"")</f>
        <v/>
      </c>
      <c r="AH41" s="53" t="str">
        <f>IF(AND('Mapa de Riesgos'!$Y$42="Baja",'Mapa de Riesgos'!$AA$42="Catastrófico"),CONCATENATE("R6C",'Mapa de Riesgos'!$O$42),"")</f>
        <v/>
      </c>
      <c r="AI41" s="54" t="str">
        <f>IF(AND('Mapa de Riesgos'!$Y$43="Baja",'Mapa de Riesgos'!$AA$43="Catastrófico"),CONCATENATE("R6C",'Mapa de Riesgos'!$O$43),"")</f>
        <v/>
      </c>
      <c r="AJ41" s="54" t="str">
        <f>IF(AND('Mapa de Riesgos'!$Y$44="Baja",'Mapa de Riesgos'!$AA$44="Catastrófico"),CONCATENATE("R6C",'Mapa de Riesgos'!$O$44),"")</f>
        <v/>
      </c>
      <c r="AK41" s="54" t="str">
        <f>IF(AND('Mapa de Riesgos'!$Y$45="Baja",'Mapa de Riesgos'!$AA$45="Catastrófico"),CONCATENATE("R6C",'Mapa de Riesgos'!$O$45),"")</f>
        <v/>
      </c>
      <c r="AL41" s="54" t="str">
        <f>IF(AND('Mapa de Riesgos'!$Y$46="Baja",'Mapa de Riesgos'!$AA$46="Catastrófico"),CONCATENATE("R6C",'Mapa de Riesgos'!$O$46),"")</f>
        <v/>
      </c>
      <c r="AM41" s="55" t="str">
        <f>IF(AND('Mapa de Riesgos'!$Y$47="Baja",'Mapa de Riesgos'!$AA$47="Catastrófico"),CONCATENATE("R6C",'Mapa de Riesgos'!$O$47),"")</f>
        <v/>
      </c>
      <c r="AN41" s="81"/>
      <c r="AO41" s="562"/>
      <c r="AP41" s="563"/>
      <c r="AQ41" s="563"/>
      <c r="AR41" s="563"/>
      <c r="AS41" s="563"/>
      <c r="AT41" s="564"/>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row>
    <row r="42" spans="1:80" ht="15" customHeight="1">
      <c r="A42" s="81"/>
      <c r="B42" s="443"/>
      <c r="C42" s="443"/>
      <c r="D42" s="444"/>
      <c r="E42" s="542"/>
      <c r="F42" s="541"/>
      <c r="G42" s="541"/>
      <c r="H42" s="541"/>
      <c r="I42" s="541"/>
      <c r="J42" s="74" t="str">
        <f>IF(AND('Mapa de Riesgos'!$Y$48="Baja",'Mapa de Riesgos'!$AA$48="Leve"),CONCATENATE("R7C",'Mapa de Riesgos'!$O$48),"")</f>
        <v/>
      </c>
      <c r="K42" s="75" t="str">
        <f>IF(AND('Mapa de Riesgos'!$Y$49="Baja",'Mapa de Riesgos'!$AA$49="Leve"),CONCATENATE("R7C",'Mapa de Riesgos'!$O$49),"")</f>
        <v/>
      </c>
      <c r="L42" s="75" t="str">
        <f>IF(AND('Mapa de Riesgos'!$Y$50="Baja",'Mapa de Riesgos'!$AA$50="Leve"),CONCATENATE("R7C",'Mapa de Riesgos'!$O$50),"")</f>
        <v/>
      </c>
      <c r="M42" s="75" t="str">
        <f>IF(AND('Mapa de Riesgos'!$Y$51="Baja",'Mapa de Riesgos'!$AA$51="Leve"),CONCATENATE("R7C",'Mapa de Riesgos'!$O$51),"")</f>
        <v/>
      </c>
      <c r="N42" s="75" t="str">
        <f>IF(AND('Mapa de Riesgos'!$Y$52="Baja",'Mapa de Riesgos'!$AA$52="Leve"),CONCATENATE("R7C",'Mapa de Riesgos'!$O$52),"")</f>
        <v/>
      </c>
      <c r="O42" s="76" t="str">
        <f>IF(AND('Mapa de Riesgos'!$Y$53="Baja",'Mapa de Riesgos'!$AA$53="Leve"),CONCATENATE("R7C",'Mapa de Riesgos'!$O$53),"")</f>
        <v/>
      </c>
      <c r="P42" s="65" t="str">
        <f>IF(AND('Mapa de Riesgos'!$Y$48="Baja",'Mapa de Riesgos'!$AA$48="Menor"),CONCATENATE("R7C",'Mapa de Riesgos'!$O$48),"")</f>
        <v/>
      </c>
      <c r="Q42" s="66" t="str">
        <f>IF(AND('Mapa de Riesgos'!$Y$49="Baja",'Mapa de Riesgos'!$AA$49="Menor"),CONCATENATE("R7C",'Mapa de Riesgos'!$O$49),"")</f>
        <v/>
      </c>
      <c r="R42" s="66" t="str">
        <f>IF(AND('Mapa de Riesgos'!$Y$50="Baja",'Mapa de Riesgos'!$AA$50="Menor"),CONCATENATE("R7C",'Mapa de Riesgos'!$O$50),"")</f>
        <v/>
      </c>
      <c r="S42" s="66" t="str">
        <f>IF(AND('Mapa de Riesgos'!$Y$51="Baja",'Mapa de Riesgos'!$AA$51="Menor"),CONCATENATE("R7C",'Mapa de Riesgos'!$O$51),"")</f>
        <v/>
      </c>
      <c r="T42" s="66" t="str">
        <f>IF(AND('Mapa de Riesgos'!$Y$52="Baja",'Mapa de Riesgos'!$AA$52="Menor"),CONCATENATE("R7C",'Mapa de Riesgos'!$O$52),"")</f>
        <v/>
      </c>
      <c r="U42" s="67" t="str">
        <f>IF(AND('Mapa de Riesgos'!$Y$53="Baja",'Mapa de Riesgos'!$AA$53="Menor"),CONCATENATE("R7C",'Mapa de Riesgos'!$O$53),"")</f>
        <v/>
      </c>
      <c r="V42" s="65" t="str">
        <f>IF(AND('Mapa de Riesgos'!$Y$48="Baja",'Mapa de Riesgos'!$AA$48="Moderado"),CONCATENATE("R7C",'Mapa de Riesgos'!$O$48),"")</f>
        <v/>
      </c>
      <c r="W42" s="66" t="str">
        <f>IF(AND('Mapa de Riesgos'!$Y$49="Baja",'Mapa de Riesgos'!$AA$49="Moderado"),CONCATENATE("R7C",'Mapa de Riesgos'!$O$49),"")</f>
        <v/>
      </c>
      <c r="X42" s="66" t="str">
        <f>IF(AND('Mapa de Riesgos'!$Y$50="Baja",'Mapa de Riesgos'!$AA$50="Moderado"),CONCATENATE("R7C",'Mapa de Riesgos'!$O$50),"")</f>
        <v/>
      </c>
      <c r="Y42" s="66" t="str">
        <f>IF(AND('Mapa de Riesgos'!$Y$51="Baja",'Mapa de Riesgos'!$AA$51="Moderado"),CONCATENATE("R7C",'Mapa de Riesgos'!$O$51),"")</f>
        <v/>
      </c>
      <c r="Z42" s="66" t="str">
        <f>IF(AND('Mapa de Riesgos'!$Y$52="Baja",'Mapa de Riesgos'!$AA$52="Moderado"),CONCATENATE("R7C",'Mapa de Riesgos'!$O$52),"")</f>
        <v/>
      </c>
      <c r="AA42" s="67" t="str">
        <f>IF(AND('Mapa de Riesgos'!$Y$53="Baja",'Mapa de Riesgos'!$AA$53="Moderado"),CONCATENATE("R7C",'Mapa de Riesgos'!$O$53),"")</f>
        <v/>
      </c>
      <c r="AB42" s="50" t="str">
        <f>IF(AND('Mapa de Riesgos'!$Y$48="Baja",'Mapa de Riesgos'!$AA$48="Mayor"),CONCATENATE("R7C",'Mapa de Riesgos'!$O$48),"")</f>
        <v/>
      </c>
      <c r="AC42" s="51" t="str">
        <f>IF(AND('Mapa de Riesgos'!$Y$49="Baja",'Mapa de Riesgos'!$AA$49="Mayor"),CONCATENATE("R7C",'Mapa de Riesgos'!$O$49),"")</f>
        <v/>
      </c>
      <c r="AD42" s="51" t="str">
        <f>IF(AND('Mapa de Riesgos'!$Y$50="Baja",'Mapa de Riesgos'!$AA$50="Mayor"),CONCATENATE("R7C",'Mapa de Riesgos'!$O$50),"")</f>
        <v/>
      </c>
      <c r="AE42" s="51" t="str">
        <f>IF(AND('Mapa de Riesgos'!$Y$51="Baja",'Mapa de Riesgos'!$AA$51="Mayor"),CONCATENATE("R7C",'Mapa de Riesgos'!$O$51),"")</f>
        <v/>
      </c>
      <c r="AF42" s="51" t="str">
        <f>IF(AND('Mapa de Riesgos'!$Y$52="Baja",'Mapa de Riesgos'!$AA$52="Mayor"),CONCATENATE("R7C",'Mapa de Riesgos'!$O$52),"")</f>
        <v/>
      </c>
      <c r="AG42" s="52" t="str">
        <f>IF(AND('Mapa de Riesgos'!$Y$53="Baja",'Mapa de Riesgos'!$AA$53="Mayor"),CONCATENATE("R7C",'Mapa de Riesgos'!$O$53),"")</f>
        <v/>
      </c>
      <c r="AH42" s="53" t="str">
        <f>IF(AND('Mapa de Riesgos'!$Y$48="Baja",'Mapa de Riesgos'!$AA$48="Catastrófico"),CONCATENATE("R7C",'Mapa de Riesgos'!$O$48),"")</f>
        <v/>
      </c>
      <c r="AI42" s="54" t="str">
        <f>IF(AND('Mapa de Riesgos'!$Y$49="Baja",'Mapa de Riesgos'!$AA$49="Catastrófico"),CONCATENATE("R7C",'Mapa de Riesgos'!$O$49),"")</f>
        <v/>
      </c>
      <c r="AJ42" s="54" t="str">
        <f>IF(AND('Mapa de Riesgos'!$Y$50="Baja",'Mapa de Riesgos'!$AA$50="Catastrófico"),CONCATENATE("R7C",'Mapa de Riesgos'!$O$50),"")</f>
        <v/>
      </c>
      <c r="AK42" s="54" t="str">
        <f>IF(AND('Mapa de Riesgos'!$Y$51="Baja",'Mapa de Riesgos'!$AA$51="Catastrófico"),CONCATENATE("R7C",'Mapa de Riesgos'!$O$51),"")</f>
        <v/>
      </c>
      <c r="AL42" s="54" t="str">
        <f>IF(AND('Mapa de Riesgos'!$Y$52="Baja",'Mapa de Riesgos'!$AA$52="Catastrófico"),CONCATENATE("R7C",'Mapa de Riesgos'!$O$52),"")</f>
        <v/>
      </c>
      <c r="AM42" s="55" t="str">
        <f>IF(AND('Mapa de Riesgos'!$Y$53="Baja",'Mapa de Riesgos'!$AA$53="Catastrófico"),CONCATENATE("R7C",'Mapa de Riesgos'!$O$53),"")</f>
        <v/>
      </c>
      <c r="AN42" s="81"/>
      <c r="AO42" s="562"/>
      <c r="AP42" s="563"/>
      <c r="AQ42" s="563"/>
      <c r="AR42" s="563"/>
      <c r="AS42" s="563"/>
      <c r="AT42" s="564"/>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row>
    <row r="43" spans="1:80" ht="15" customHeight="1">
      <c r="A43" s="81"/>
      <c r="B43" s="443"/>
      <c r="C43" s="443"/>
      <c r="D43" s="444"/>
      <c r="E43" s="542"/>
      <c r="F43" s="541"/>
      <c r="G43" s="541"/>
      <c r="H43" s="541"/>
      <c r="I43" s="541"/>
      <c r="J43" s="74" t="str">
        <f>IF(AND('Mapa de Riesgos'!$Y$54="Baja",'Mapa de Riesgos'!$AA$54="Leve"),CONCATENATE("R8C",'Mapa de Riesgos'!$O$54),"")</f>
        <v/>
      </c>
      <c r="K43" s="75" t="str">
        <f>IF(AND('Mapa de Riesgos'!$Y$55="Baja",'Mapa de Riesgos'!$AA$55="Leve"),CONCATENATE("R8C",'Mapa de Riesgos'!$O$55),"")</f>
        <v/>
      </c>
      <c r="L43" s="75" t="str">
        <f>IF(AND('Mapa de Riesgos'!$Y$56="Baja",'Mapa de Riesgos'!$AA$56="Leve"),CONCATENATE("R8C",'Mapa de Riesgos'!$O$56),"")</f>
        <v/>
      </c>
      <c r="M43" s="75" t="str">
        <f>IF(AND('Mapa de Riesgos'!$Y$57="Baja",'Mapa de Riesgos'!$AA$57="Leve"),CONCATENATE("R8C",'Mapa de Riesgos'!$O$57),"")</f>
        <v/>
      </c>
      <c r="N43" s="75" t="str">
        <f>IF(AND('Mapa de Riesgos'!$Y$58="Baja",'Mapa de Riesgos'!$AA$58="Leve"),CONCATENATE("R8C",'Mapa de Riesgos'!$O$58),"")</f>
        <v/>
      </c>
      <c r="O43" s="76" t="str">
        <f>IF(AND('Mapa de Riesgos'!$Y$59="Baja",'Mapa de Riesgos'!$AA$59="Leve"),CONCATENATE("R8C",'Mapa de Riesgos'!$O$59),"")</f>
        <v/>
      </c>
      <c r="P43" s="65" t="str">
        <f>IF(AND('Mapa de Riesgos'!$Y$54="Baja",'Mapa de Riesgos'!$AA$54="Menor"),CONCATENATE("R8C",'Mapa de Riesgos'!$O$54),"")</f>
        <v/>
      </c>
      <c r="Q43" s="66" t="str">
        <f>IF(AND('Mapa de Riesgos'!$Y$55="Baja",'Mapa de Riesgos'!$AA$55="Menor"),CONCATENATE("R8C",'Mapa de Riesgos'!$O$55),"")</f>
        <v/>
      </c>
      <c r="R43" s="66" t="str">
        <f>IF(AND('Mapa de Riesgos'!$Y$56="Baja",'Mapa de Riesgos'!$AA$56="Menor"),CONCATENATE("R8C",'Mapa de Riesgos'!$O$56),"")</f>
        <v/>
      </c>
      <c r="S43" s="66" t="str">
        <f>IF(AND('Mapa de Riesgos'!$Y$57="Baja",'Mapa de Riesgos'!$AA$57="Menor"),CONCATENATE("R8C",'Mapa de Riesgos'!$O$57),"")</f>
        <v/>
      </c>
      <c r="T43" s="66" t="str">
        <f>IF(AND('Mapa de Riesgos'!$Y$58="Baja",'Mapa de Riesgos'!$AA$58="Menor"),CONCATENATE("R8C",'Mapa de Riesgos'!$O$58),"")</f>
        <v/>
      </c>
      <c r="U43" s="67" t="str">
        <f>IF(AND('Mapa de Riesgos'!$Y$59="Baja",'Mapa de Riesgos'!$AA$59="Menor"),CONCATENATE("R8C",'Mapa de Riesgos'!$O$59),"")</f>
        <v/>
      </c>
      <c r="V43" s="65" t="str">
        <f>IF(AND('Mapa de Riesgos'!$Y$54="Baja",'Mapa de Riesgos'!$AA$54="Moderado"),CONCATENATE("R8C",'Mapa de Riesgos'!$O$54),"")</f>
        <v/>
      </c>
      <c r="W43" s="66" t="str">
        <f>IF(AND('Mapa de Riesgos'!$Y$55="Baja",'Mapa de Riesgos'!$AA$55="Moderado"),CONCATENATE("R8C",'Mapa de Riesgos'!$O$55),"")</f>
        <v/>
      </c>
      <c r="X43" s="66" t="str">
        <f>IF(AND('Mapa de Riesgos'!$Y$56="Baja",'Mapa de Riesgos'!$AA$56="Moderado"),CONCATENATE("R8C",'Mapa de Riesgos'!$O$56),"")</f>
        <v/>
      </c>
      <c r="Y43" s="66" t="str">
        <f>IF(AND('Mapa de Riesgos'!$Y$57="Baja",'Mapa de Riesgos'!$AA$57="Moderado"),CONCATENATE("R8C",'Mapa de Riesgos'!$O$57),"")</f>
        <v/>
      </c>
      <c r="Z43" s="66" t="str">
        <f>IF(AND('Mapa de Riesgos'!$Y$58="Baja",'Mapa de Riesgos'!$AA$58="Moderado"),CONCATENATE("R8C",'Mapa de Riesgos'!$O$58),"")</f>
        <v/>
      </c>
      <c r="AA43" s="67" t="str">
        <f>IF(AND('Mapa de Riesgos'!$Y$59="Baja",'Mapa de Riesgos'!$AA$59="Moderado"),CONCATENATE("R8C",'Mapa de Riesgos'!$O$59),"")</f>
        <v/>
      </c>
      <c r="AB43" s="50" t="str">
        <f>IF(AND('Mapa de Riesgos'!$Y$54="Baja",'Mapa de Riesgos'!$AA$54="Mayor"),CONCATENATE("R8C",'Mapa de Riesgos'!$O$54),"")</f>
        <v/>
      </c>
      <c r="AC43" s="51" t="str">
        <f>IF(AND('Mapa de Riesgos'!$Y$55="Baja",'Mapa de Riesgos'!$AA$55="Mayor"),CONCATENATE("R8C",'Mapa de Riesgos'!$O$55),"")</f>
        <v/>
      </c>
      <c r="AD43" s="51" t="str">
        <f>IF(AND('Mapa de Riesgos'!$Y$56="Baja",'Mapa de Riesgos'!$AA$56="Mayor"),CONCATENATE("R8C",'Mapa de Riesgos'!$O$56),"")</f>
        <v/>
      </c>
      <c r="AE43" s="51" t="str">
        <f>IF(AND('Mapa de Riesgos'!$Y$57="Baja",'Mapa de Riesgos'!$AA$57="Mayor"),CONCATENATE("R8C",'Mapa de Riesgos'!$O$57),"")</f>
        <v/>
      </c>
      <c r="AF43" s="51" t="str">
        <f>IF(AND('Mapa de Riesgos'!$Y$58="Baja",'Mapa de Riesgos'!$AA$58="Mayor"),CONCATENATE("R8C",'Mapa de Riesgos'!$O$58),"")</f>
        <v/>
      </c>
      <c r="AG43" s="52" t="str">
        <f>IF(AND('Mapa de Riesgos'!$Y$59="Baja",'Mapa de Riesgos'!$AA$59="Mayor"),CONCATENATE("R8C",'Mapa de Riesgos'!$O$59),"")</f>
        <v/>
      </c>
      <c r="AH43" s="53" t="str">
        <f>IF(AND('Mapa de Riesgos'!$Y$54="Baja",'Mapa de Riesgos'!$AA$54="Catastrófico"),CONCATENATE("R8C",'Mapa de Riesgos'!$O$54),"")</f>
        <v/>
      </c>
      <c r="AI43" s="54" t="str">
        <f>IF(AND('Mapa de Riesgos'!$Y$55="Baja",'Mapa de Riesgos'!$AA$55="Catastrófico"),CONCATENATE("R8C",'Mapa de Riesgos'!$O$55),"")</f>
        <v/>
      </c>
      <c r="AJ43" s="54" t="str">
        <f>IF(AND('Mapa de Riesgos'!$Y$56="Baja",'Mapa de Riesgos'!$AA$56="Catastrófico"),CONCATENATE("R8C",'Mapa de Riesgos'!$O$56),"")</f>
        <v/>
      </c>
      <c r="AK43" s="54" t="str">
        <f>IF(AND('Mapa de Riesgos'!$Y$57="Baja",'Mapa de Riesgos'!$AA$57="Catastrófico"),CONCATENATE("R8C",'Mapa de Riesgos'!$O$57),"")</f>
        <v/>
      </c>
      <c r="AL43" s="54" t="str">
        <f>IF(AND('Mapa de Riesgos'!$Y$58="Baja",'Mapa de Riesgos'!$AA$58="Catastrófico"),CONCATENATE("R8C",'Mapa de Riesgos'!$O$58),"")</f>
        <v/>
      </c>
      <c r="AM43" s="55" t="str">
        <f>IF(AND('Mapa de Riesgos'!$Y$59="Baja",'Mapa de Riesgos'!$AA$59="Catastrófico"),CONCATENATE("R8C",'Mapa de Riesgos'!$O$59),"")</f>
        <v/>
      </c>
      <c r="AN43" s="81"/>
      <c r="AO43" s="562"/>
      <c r="AP43" s="563"/>
      <c r="AQ43" s="563"/>
      <c r="AR43" s="563"/>
      <c r="AS43" s="563"/>
      <c r="AT43" s="564"/>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row>
    <row r="44" spans="1:80" ht="15" customHeight="1">
      <c r="A44" s="81"/>
      <c r="B44" s="443"/>
      <c r="C44" s="443"/>
      <c r="D44" s="444"/>
      <c r="E44" s="542"/>
      <c r="F44" s="541"/>
      <c r="G44" s="541"/>
      <c r="H44" s="541"/>
      <c r="I44" s="541"/>
      <c r="J44" s="74" t="str">
        <f>IF(AND('Mapa de Riesgos'!$Y$60="Baja",'Mapa de Riesgos'!$AA$60="Leve"),CONCATENATE("R9C",'Mapa de Riesgos'!$O$60),"")</f>
        <v/>
      </c>
      <c r="K44" s="75" t="str">
        <f>IF(AND('Mapa de Riesgos'!$Y$61="Baja",'Mapa de Riesgos'!$AA$61="Leve"),CONCATENATE("R9C",'Mapa de Riesgos'!$O$61),"")</f>
        <v/>
      </c>
      <c r="L44" s="75" t="str">
        <f>IF(AND('Mapa de Riesgos'!$Y$62="Baja",'Mapa de Riesgos'!$AA$62="Leve"),CONCATENATE("R9C",'Mapa de Riesgos'!$O$62),"")</f>
        <v/>
      </c>
      <c r="M44" s="75" t="str">
        <f>IF(AND('Mapa de Riesgos'!$Y$63="Baja",'Mapa de Riesgos'!$AA$63="Leve"),CONCATENATE("R9C",'Mapa de Riesgos'!$O$63),"")</f>
        <v/>
      </c>
      <c r="N44" s="75" t="str">
        <f>IF(AND('Mapa de Riesgos'!$Y$64="Baja",'Mapa de Riesgos'!$AA$64="Leve"),CONCATENATE("R9C",'Mapa de Riesgos'!$O$64),"")</f>
        <v/>
      </c>
      <c r="O44" s="76" t="str">
        <f>IF(AND('Mapa de Riesgos'!$Y$65="Baja",'Mapa de Riesgos'!$AA$65="Leve"),CONCATENATE("R9C",'Mapa de Riesgos'!$O$65),"")</f>
        <v/>
      </c>
      <c r="P44" s="65" t="str">
        <f>IF(AND('Mapa de Riesgos'!$Y$60="Baja",'Mapa de Riesgos'!$AA$60="Menor"),CONCATENATE("R9C",'Mapa de Riesgos'!$O$60),"")</f>
        <v/>
      </c>
      <c r="Q44" s="66" t="str">
        <f>IF(AND('Mapa de Riesgos'!$Y$61="Baja",'Mapa de Riesgos'!$AA$61="Menor"),CONCATENATE("R9C",'Mapa de Riesgos'!$O$61),"")</f>
        <v/>
      </c>
      <c r="R44" s="66" t="str">
        <f>IF(AND('Mapa de Riesgos'!$Y$62="Baja",'Mapa de Riesgos'!$AA$62="Menor"),CONCATENATE("R9C",'Mapa de Riesgos'!$O$62),"")</f>
        <v/>
      </c>
      <c r="S44" s="66" t="str">
        <f>IF(AND('Mapa de Riesgos'!$Y$63="Baja",'Mapa de Riesgos'!$AA$63="Menor"),CONCATENATE("R9C",'Mapa de Riesgos'!$O$63),"")</f>
        <v/>
      </c>
      <c r="T44" s="66" t="str">
        <f>IF(AND('Mapa de Riesgos'!$Y$64="Baja",'Mapa de Riesgos'!$AA$64="Menor"),CONCATENATE("R9C",'Mapa de Riesgos'!$O$64),"")</f>
        <v/>
      </c>
      <c r="U44" s="67" t="str">
        <f>IF(AND('Mapa de Riesgos'!$Y$65="Baja",'Mapa de Riesgos'!$AA$65="Menor"),CONCATENATE("R9C",'Mapa de Riesgos'!$O$65),"")</f>
        <v/>
      </c>
      <c r="V44" s="65" t="str">
        <f>IF(AND('Mapa de Riesgos'!$Y$60="Baja",'Mapa de Riesgos'!$AA$60="Moderado"),CONCATENATE("R9C",'Mapa de Riesgos'!$O$60),"")</f>
        <v/>
      </c>
      <c r="W44" s="66" t="str">
        <f>IF(AND('Mapa de Riesgos'!$Y$61="Baja",'Mapa de Riesgos'!$AA$61="Moderado"),CONCATENATE("R9C",'Mapa de Riesgos'!$O$61),"")</f>
        <v/>
      </c>
      <c r="X44" s="66" t="str">
        <f>IF(AND('Mapa de Riesgos'!$Y$62="Baja",'Mapa de Riesgos'!$AA$62="Moderado"),CONCATENATE("R9C",'Mapa de Riesgos'!$O$62),"")</f>
        <v/>
      </c>
      <c r="Y44" s="66" t="str">
        <f>IF(AND('Mapa de Riesgos'!$Y$63="Baja",'Mapa de Riesgos'!$AA$63="Moderado"),CONCATENATE("R9C",'Mapa de Riesgos'!$O$63),"")</f>
        <v/>
      </c>
      <c r="Z44" s="66" t="str">
        <f>IF(AND('Mapa de Riesgos'!$Y$64="Baja",'Mapa de Riesgos'!$AA$64="Moderado"),CONCATENATE("R9C",'Mapa de Riesgos'!$O$64),"")</f>
        <v/>
      </c>
      <c r="AA44" s="67" t="str">
        <f>IF(AND('Mapa de Riesgos'!$Y$65="Baja",'Mapa de Riesgos'!$AA$65="Moderado"),CONCATENATE("R9C",'Mapa de Riesgos'!$O$65),"")</f>
        <v/>
      </c>
      <c r="AB44" s="50" t="str">
        <f>IF(AND('Mapa de Riesgos'!$Y$60="Baja",'Mapa de Riesgos'!$AA$60="Mayor"),CONCATENATE("R9C",'Mapa de Riesgos'!$O$60),"")</f>
        <v/>
      </c>
      <c r="AC44" s="51" t="str">
        <f>IF(AND('Mapa de Riesgos'!$Y$61="Baja",'Mapa de Riesgos'!$AA$61="Mayor"),CONCATENATE("R9C",'Mapa de Riesgos'!$O$61),"")</f>
        <v/>
      </c>
      <c r="AD44" s="51" t="str">
        <f>IF(AND('Mapa de Riesgos'!$Y$62="Baja",'Mapa de Riesgos'!$AA$62="Mayor"),CONCATENATE("R9C",'Mapa de Riesgos'!$O$62),"")</f>
        <v/>
      </c>
      <c r="AE44" s="51" t="str">
        <f>IF(AND('Mapa de Riesgos'!$Y$63="Baja",'Mapa de Riesgos'!$AA$63="Mayor"),CONCATENATE("R9C",'Mapa de Riesgos'!$O$63),"")</f>
        <v/>
      </c>
      <c r="AF44" s="51" t="str">
        <f>IF(AND('Mapa de Riesgos'!$Y$64="Baja",'Mapa de Riesgos'!$AA$64="Mayor"),CONCATENATE("R9C",'Mapa de Riesgos'!$O$64),"")</f>
        <v/>
      </c>
      <c r="AG44" s="52" t="str">
        <f>IF(AND('Mapa de Riesgos'!$Y$65="Baja",'Mapa de Riesgos'!$AA$65="Mayor"),CONCATENATE("R9C",'Mapa de Riesgos'!$O$65),"")</f>
        <v/>
      </c>
      <c r="AH44" s="53" t="str">
        <f>IF(AND('Mapa de Riesgos'!$Y$60="Baja",'Mapa de Riesgos'!$AA$60="Catastrófico"),CONCATENATE("R9C",'Mapa de Riesgos'!$O$60),"")</f>
        <v/>
      </c>
      <c r="AI44" s="54" t="str">
        <f>IF(AND('Mapa de Riesgos'!$Y$61="Baja",'Mapa de Riesgos'!$AA$61="Catastrófico"),CONCATENATE("R9C",'Mapa de Riesgos'!$O$61),"")</f>
        <v/>
      </c>
      <c r="AJ44" s="54" t="str">
        <f>IF(AND('Mapa de Riesgos'!$Y$62="Baja",'Mapa de Riesgos'!$AA$62="Catastrófico"),CONCATENATE("R9C",'Mapa de Riesgos'!$O$62),"")</f>
        <v/>
      </c>
      <c r="AK44" s="54" t="str">
        <f>IF(AND('Mapa de Riesgos'!$Y$63="Baja",'Mapa de Riesgos'!$AA$63="Catastrófico"),CONCATENATE("R9C",'Mapa de Riesgos'!$O$63),"")</f>
        <v/>
      </c>
      <c r="AL44" s="54" t="str">
        <f>IF(AND('Mapa de Riesgos'!$Y$64="Baja",'Mapa de Riesgos'!$AA$64="Catastrófico"),CONCATENATE("R9C",'Mapa de Riesgos'!$O$64),"")</f>
        <v/>
      </c>
      <c r="AM44" s="55" t="str">
        <f>IF(AND('Mapa de Riesgos'!$Y$65="Baja",'Mapa de Riesgos'!$AA$65="Catastrófico"),CONCATENATE("R9C",'Mapa de Riesgos'!$O$65),"")</f>
        <v/>
      </c>
      <c r="AN44" s="81"/>
      <c r="AO44" s="562"/>
      <c r="AP44" s="563"/>
      <c r="AQ44" s="563"/>
      <c r="AR44" s="563"/>
      <c r="AS44" s="563"/>
      <c r="AT44" s="564"/>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0" ht="15.75" customHeight="1" thickBot="1">
      <c r="A45" s="81"/>
      <c r="B45" s="443"/>
      <c r="C45" s="443"/>
      <c r="D45" s="444"/>
      <c r="E45" s="543"/>
      <c r="F45" s="544"/>
      <c r="G45" s="544"/>
      <c r="H45" s="544"/>
      <c r="I45" s="544"/>
      <c r="J45" s="77" t="str">
        <f>IF(AND('Mapa de Riesgos'!$Y$66="Baja",'Mapa de Riesgos'!$AA$66="Leve"),CONCATENATE("R10C",'Mapa de Riesgos'!$O$66),"")</f>
        <v/>
      </c>
      <c r="K45" s="78" t="str">
        <f>IF(AND('Mapa de Riesgos'!$Y$67="Baja",'Mapa de Riesgos'!$AA$67="Leve"),CONCATENATE("R10C",'Mapa de Riesgos'!$O$67),"")</f>
        <v/>
      </c>
      <c r="L45" s="78" t="str">
        <f>IF(AND('Mapa de Riesgos'!$Y$68="Baja",'Mapa de Riesgos'!$AA$68="Leve"),CONCATENATE("R10C",'Mapa de Riesgos'!$O$68),"")</f>
        <v/>
      </c>
      <c r="M45" s="78" t="str">
        <f>IF(AND('Mapa de Riesgos'!$Y$69="Baja",'Mapa de Riesgos'!$AA$69="Leve"),CONCATENATE("R10C",'Mapa de Riesgos'!$O$69),"")</f>
        <v/>
      </c>
      <c r="N45" s="78" t="str">
        <f>IF(AND('Mapa de Riesgos'!$Y$70="Baja",'Mapa de Riesgos'!$AA$70="Leve"),CONCATENATE("R10C",'Mapa de Riesgos'!$O$70),"")</f>
        <v/>
      </c>
      <c r="O45" s="79" t="str">
        <f>IF(AND('Mapa de Riesgos'!$Y$71="Baja",'Mapa de Riesgos'!$AA$71="Leve"),CONCATENATE("R10C",'Mapa de Riesgos'!$O$71),"")</f>
        <v/>
      </c>
      <c r="P45" s="65" t="str">
        <f>IF(AND('Mapa de Riesgos'!$Y$66="Baja",'Mapa de Riesgos'!$AA$66="Menor"),CONCATENATE("R10C",'Mapa de Riesgos'!$O$66),"")</f>
        <v/>
      </c>
      <c r="Q45" s="66" t="str">
        <f>IF(AND('Mapa de Riesgos'!$Y$67="Baja",'Mapa de Riesgos'!$AA$67="Menor"),CONCATENATE("R10C",'Mapa de Riesgos'!$O$67),"")</f>
        <v/>
      </c>
      <c r="R45" s="66" t="str">
        <f>IF(AND('Mapa de Riesgos'!$Y$68="Baja",'Mapa de Riesgos'!$AA$68="Menor"),CONCATENATE("R10C",'Mapa de Riesgos'!$O$68),"")</f>
        <v/>
      </c>
      <c r="S45" s="66" t="str">
        <f>IF(AND('Mapa de Riesgos'!$Y$69="Baja",'Mapa de Riesgos'!$AA$69="Menor"),CONCATENATE("R10C",'Mapa de Riesgos'!$O$69),"")</f>
        <v/>
      </c>
      <c r="T45" s="66" t="str">
        <f>IF(AND('Mapa de Riesgos'!$Y$70="Baja",'Mapa de Riesgos'!$AA$70="Menor"),CONCATENATE("R10C",'Mapa de Riesgos'!$O$70),"")</f>
        <v/>
      </c>
      <c r="U45" s="67" t="str">
        <f>IF(AND('Mapa de Riesgos'!$Y$71="Baja",'Mapa de Riesgos'!$AA$71="Menor"),CONCATENATE("R10C",'Mapa de Riesgos'!$O$71),"")</f>
        <v/>
      </c>
      <c r="V45" s="68" t="str">
        <f>IF(AND('Mapa de Riesgos'!$Y$66="Baja",'Mapa de Riesgos'!$AA$66="Moderado"),CONCATENATE("R10C",'Mapa de Riesgos'!$O$66),"")</f>
        <v/>
      </c>
      <c r="W45" s="69" t="str">
        <f>IF(AND('Mapa de Riesgos'!$Y$67="Baja",'Mapa de Riesgos'!$AA$67="Moderado"),CONCATENATE("R10C",'Mapa de Riesgos'!$O$67),"")</f>
        <v/>
      </c>
      <c r="X45" s="69" t="str">
        <f>IF(AND('Mapa de Riesgos'!$Y$68="Baja",'Mapa de Riesgos'!$AA$68="Moderado"),CONCATENATE("R10C",'Mapa de Riesgos'!$O$68),"")</f>
        <v/>
      </c>
      <c r="Y45" s="69" t="str">
        <f>IF(AND('Mapa de Riesgos'!$Y$69="Baja",'Mapa de Riesgos'!$AA$69="Moderado"),CONCATENATE("R10C",'Mapa de Riesgos'!$O$69),"")</f>
        <v/>
      </c>
      <c r="Z45" s="69" t="str">
        <f>IF(AND('Mapa de Riesgos'!$Y$70="Baja",'Mapa de Riesgos'!$AA$70="Moderado"),CONCATENATE("R10C",'Mapa de Riesgos'!$O$70),"")</f>
        <v/>
      </c>
      <c r="AA45" s="70" t="str">
        <f>IF(AND('Mapa de Riesgos'!$Y$71="Baja",'Mapa de Riesgos'!$AA$71="Moderado"),CONCATENATE("R10C",'Mapa de Riesgos'!$O$71),"")</f>
        <v/>
      </c>
      <c r="AB45" s="56" t="str">
        <f>IF(AND('Mapa de Riesgos'!$Y$66="Baja",'Mapa de Riesgos'!$AA$66="Mayor"),CONCATENATE("R10C",'Mapa de Riesgos'!$O$66),"")</f>
        <v/>
      </c>
      <c r="AC45" s="57" t="str">
        <f>IF(AND('Mapa de Riesgos'!$Y$67="Baja",'Mapa de Riesgos'!$AA$67="Mayor"),CONCATENATE("R10C",'Mapa de Riesgos'!$O$67),"")</f>
        <v/>
      </c>
      <c r="AD45" s="57" t="str">
        <f>IF(AND('Mapa de Riesgos'!$Y$68="Baja",'Mapa de Riesgos'!$AA$68="Mayor"),CONCATENATE("R10C",'Mapa de Riesgos'!$O$68),"")</f>
        <v/>
      </c>
      <c r="AE45" s="57" t="str">
        <f>IF(AND('Mapa de Riesgos'!$Y$69="Baja",'Mapa de Riesgos'!$AA$69="Mayor"),CONCATENATE("R10C",'Mapa de Riesgos'!$O$69),"")</f>
        <v/>
      </c>
      <c r="AF45" s="57" t="str">
        <f>IF(AND('Mapa de Riesgos'!$Y$70="Baja",'Mapa de Riesgos'!$AA$70="Mayor"),CONCATENATE("R10C",'Mapa de Riesgos'!$O$70),"")</f>
        <v/>
      </c>
      <c r="AG45" s="58" t="str">
        <f>IF(AND('Mapa de Riesgos'!$Y$71="Baja",'Mapa de Riesgos'!$AA$71="Mayor"),CONCATENATE("R10C",'Mapa de Riesgos'!$O$71),"")</f>
        <v/>
      </c>
      <c r="AH45" s="59" t="str">
        <f>IF(AND('Mapa de Riesgos'!$Y$66="Baja",'Mapa de Riesgos'!$AA$66="Catastrófico"),CONCATENATE("R10C",'Mapa de Riesgos'!$O$66),"")</f>
        <v/>
      </c>
      <c r="AI45" s="60" t="str">
        <f>IF(AND('Mapa de Riesgos'!$Y$67="Baja",'Mapa de Riesgos'!$AA$67="Catastrófico"),CONCATENATE("R10C",'Mapa de Riesgos'!$O$67),"")</f>
        <v/>
      </c>
      <c r="AJ45" s="60" t="str">
        <f>IF(AND('Mapa de Riesgos'!$Y$68="Baja",'Mapa de Riesgos'!$AA$68="Catastrófico"),CONCATENATE("R10C",'Mapa de Riesgos'!$O$68),"")</f>
        <v/>
      </c>
      <c r="AK45" s="60" t="str">
        <f>IF(AND('Mapa de Riesgos'!$Y$69="Baja",'Mapa de Riesgos'!$AA$69="Catastrófico"),CONCATENATE("R10C",'Mapa de Riesgos'!$O$69),"")</f>
        <v/>
      </c>
      <c r="AL45" s="60" t="str">
        <f>IF(AND('Mapa de Riesgos'!$Y$70="Baja",'Mapa de Riesgos'!$AA$70="Catastrófico"),CONCATENATE("R10C",'Mapa de Riesgos'!$O$70),"")</f>
        <v/>
      </c>
      <c r="AM45" s="61" t="str">
        <f>IF(AND('Mapa de Riesgos'!$Y$71="Baja",'Mapa de Riesgos'!$AA$71="Catastrófico"),CONCATENATE("R10C",'Mapa de Riesgos'!$O$71),"")</f>
        <v/>
      </c>
      <c r="AN45" s="81"/>
      <c r="AO45" s="565"/>
      <c r="AP45" s="566"/>
      <c r="AQ45" s="566"/>
      <c r="AR45" s="566"/>
      <c r="AS45" s="566"/>
      <c r="AT45" s="567"/>
    </row>
    <row r="46" spans="1:80" ht="46.5" customHeight="1">
      <c r="A46" s="81"/>
      <c r="B46" s="443"/>
      <c r="C46" s="443"/>
      <c r="D46" s="444"/>
      <c r="E46" s="538" t="s">
        <v>184</v>
      </c>
      <c r="F46" s="539"/>
      <c r="G46" s="539"/>
      <c r="H46" s="539"/>
      <c r="I46" s="556"/>
      <c r="J46" s="71" t="str">
        <f>IF(AND('Mapa de Riesgos'!$Y$12="Muy Baja",'Mapa de Riesgos'!$AA$12="Leve"),CONCATENATE("R1C",'Mapa de Riesgos'!$O$12),"")</f>
        <v/>
      </c>
      <c r="K46" s="72" t="str">
        <f>IF(AND('Mapa de Riesgos'!$Y$13="Muy Baja",'Mapa de Riesgos'!$AA$13="Leve"),CONCATENATE("R1C",'Mapa de Riesgos'!$O$13),"")</f>
        <v/>
      </c>
      <c r="L46" s="72" t="str">
        <f>IF(AND('Mapa de Riesgos'!$Y$14="Muy Baja",'Mapa de Riesgos'!$AA$14="Leve"),CONCATENATE("R1C",'Mapa de Riesgos'!$O$14),"")</f>
        <v/>
      </c>
      <c r="M46" s="72" t="str">
        <f>IF(AND('Mapa de Riesgos'!$Y$15="Muy Baja",'Mapa de Riesgos'!$AA$15="Leve"),CONCATENATE("R1C",'Mapa de Riesgos'!$O$15),"")</f>
        <v/>
      </c>
      <c r="N46" s="72" t="str">
        <f>IF(AND('Mapa de Riesgos'!$Y$16="Muy Baja",'Mapa de Riesgos'!$AA$16="Leve"),CONCATENATE("R1C",'Mapa de Riesgos'!$O$16),"")</f>
        <v/>
      </c>
      <c r="O46" s="73" t="str">
        <f>IF(AND('Mapa de Riesgos'!$Y$17="Muy Baja",'Mapa de Riesgos'!$AA$17="Leve"),CONCATENATE("R1C",'Mapa de Riesgos'!$O$17),"")</f>
        <v/>
      </c>
      <c r="P46" s="71" t="str">
        <f>IF(AND('Mapa de Riesgos'!$Y$12="Muy Baja",'Mapa de Riesgos'!$AA$12="Menor"),CONCATENATE("R1C",'Mapa de Riesgos'!$O$12),"")</f>
        <v/>
      </c>
      <c r="Q46" s="72" t="str">
        <f>IF(AND('Mapa de Riesgos'!$Y$13="Muy Baja",'Mapa de Riesgos'!$AA$13="Menor"),CONCATENATE("R1C",'Mapa de Riesgos'!$O$13),"")</f>
        <v/>
      </c>
      <c r="R46" s="72" t="str">
        <f>IF(AND('Mapa de Riesgos'!$Y$14="Muy Baja",'Mapa de Riesgos'!$AA$14="Menor"),CONCATENATE("R1C",'Mapa de Riesgos'!$O$14),"")</f>
        <v/>
      </c>
      <c r="S46" s="72" t="str">
        <f>IF(AND('Mapa de Riesgos'!$Y$15="Muy Baja",'Mapa de Riesgos'!$AA$15="Menor"),CONCATENATE("R1C",'Mapa de Riesgos'!$O$15),"")</f>
        <v/>
      </c>
      <c r="T46" s="72" t="str">
        <f>IF(AND('Mapa de Riesgos'!$Y$16="Muy Baja",'Mapa de Riesgos'!$AA$16="Menor"),CONCATENATE("R1C",'Mapa de Riesgos'!$O$16),"")</f>
        <v/>
      </c>
      <c r="U46" s="73" t="str">
        <f>IF(AND('Mapa de Riesgos'!$Y$17="Muy Baja",'Mapa de Riesgos'!$AA$17="Menor"),CONCATENATE("R1C",'Mapa de Riesgos'!$O$17),"")</f>
        <v/>
      </c>
      <c r="V46" s="62" t="str">
        <f>IF(AND('Mapa de Riesgos'!$Y$12="Muy Baja",'Mapa de Riesgos'!$AA$12="Moderado"),CONCATENATE("R1C",'Mapa de Riesgos'!$O$12),"")</f>
        <v/>
      </c>
      <c r="W46" s="80" t="str">
        <f>IF(AND('Mapa de Riesgos'!$Y$13="Muy Baja",'Mapa de Riesgos'!$AA$13="Moderado"),CONCATENATE("R1C",'Mapa de Riesgos'!$O$13),"")</f>
        <v/>
      </c>
      <c r="X46" s="63" t="str">
        <f>IF(AND('Mapa de Riesgos'!$Y$14="Muy Baja",'Mapa de Riesgos'!$AA$14="Moderado"),CONCATENATE("R1C",'Mapa de Riesgos'!$O$14),"")</f>
        <v/>
      </c>
      <c r="Y46" s="63" t="str">
        <f>IF(AND('Mapa de Riesgos'!$Y$15="Muy Baja",'Mapa de Riesgos'!$AA$15="Moderado"),CONCATENATE("R1C",'Mapa de Riesgos'!$O$15),"")</f>
        <v/>
      </c>
      <c r="Z46" s="63" t="str">
        <f>IF(AND('Mapa de Riesgos'!$Y$16="Muy Baja",'Mapa de Riesgos'!$AA$16="Moderado"),CONCATENATE("R1C",'Mapa de Riesgos'!$O$16),"")</f>
        <v/>
      </c>
      <c r="AA46" s="64" t="str">
        <f>IF(AND('Mapa de Riesgos'!$Y$17="Muy Baja",'Mapa de Riesgos'!$AA$17="Moderado"),CONCATENATE("R1C",'Mapa de Riesgos'!$O$17),"")</f>
        <v/>
      </c>
      <c r="AB46" s="44" t="str">
        <f>IF(AND('Mapa de Riesgos'!$Y$12="Muy Baja",'Mapa de Riesgos'!$AA$12="Mayor"),CONCATENATE("R1C",'Mapa de Riesgos'!$O$12),"")</f>
        <v/>
      </c>
      <c r="AC46" s="45" t="str">
        <f>IF(AND('Mapa de Riesgos'!$Y$13="Muy Baja",'Mapa de Riesgos'!$AA$13="Mayor"),CONCATENATE("R1C",'Mapa de Riesgos'!$O$13),"")</f>
        <v/>
      </c>
      <c r="AD46" s="45" t="str">
        <f>IF(AND('Mapa de Riesgos'!$Y$14="Muy Baja",'Mapa de Riesgos'!$AA$14="Mayor"),CONCATENATE("R1C",'Mapa de Riesgos'!$O$14),"")</f>
        <v/>
      </c>
      <c r="AE46" s="45" t="str">
        <f>IF(AND('Mapa de Riesgos'!$Y$15="Muy Baja",'Mapa de Riesgos'!$AA$15="Mayor"),CONCATENATE("R1C",'Mapa de Riesgos'!$O$15),"")</f>
        <v/>
      </c>
      <c r="AF46" s="45" t="str">
        <f>IF(AND('Mapa de Riesgos'!$Y$16="Muy Baja",'Mapa de Riesgos'!$AA$16="Mayor"),CONCATENATE("R1C",'Mapa de Riesgos'!$O$16),"")</f>
        <v/>
      </c>
      <c r="AG46" s="46" t="str">
        <f>IF(AND('Mapa de Riesgos'!$Y$17="Muy Baja",'Mapa de Riesgos'!$AA$17="Mayor"),CONCATENATE("R1C",'Mapa de Riesgos'!$O$17),"")</f>
        <v/>
      </c>
      <c r="AH46" s="47" t="str">
        <f>IF(AND('Mapa de Riesgos'!$Y$12="Muy Baja",'Mapa de Riesgos'!$AA$12="Catastrófico"),CONCATENATE("R1C",'Mapa de Riesgos'!$O$12),"")</f>
        <v/>
      </c>
      <c r="AI46" s="48" t="str">
        <f>IF(AND('Mapa de Riesgos'!$Y$13="Muy Baja",'Mapa de Riesgos'!$AA$13="Catastrófico"),CONCATENATE("R1C",'Mapa de Riesgos'!$O$13),"")</f>
        <v/>
      </c>
      <c r="AJ46" s="48" t="str">
        <f>IF(AND('Mapa de Riesgos'!$Y$14="Muy Baja",'Mapa de Riesgos'!$AA$14="Catastrófico"),CONCATENATE("R1C",'Mapa de Riesgos'!$O$14),"")</f>
        <v/>
      </c>
      <c r="AK46" s="48" t="str">
        <f>IF(AND('Mapa de Riesgos'!$Y$15="Muy Baja",'Mapa de Riesgos'!$AA$15="Catastrófico"),CONCATENATE("R1C",'Mapa de Riesgos'!$O$15),"")</f>
        <v/>
      </c>
      <c r="AL46" s="48" t="str">
        <f>IF(AND('Mapa de Riesgos'!$Y$16="Muy Baja",'Mapa de Riesgos'!$AA$16="Catastrófico"),CONCATENATE("R1C",'Mapa de Riesgos'!$O$16),"")</f>
        <v/>
      </c>
      <c r="AM46" s="49" t="str">
        <f>IF(AND('Mapa de Riesgos'!$Y$17="Muy Baja",'Mapa de Riesgos'!$AA$17="Catastrófico"),CONCATENATE("R1C",'Mapa de Riesgos'!$O$17),"")</f>
        <v/>
      </c>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ht="46.5" customHeight="1">
      <c r="A47" s="81"/>
      <c r="B47" s="443"/>
      <c r="C47" s="443"/>
      <c r="D47" s="444"/>
      <c r="E47" s="540"/>
      <c r="F47" s="541"/>
      <c r="G47" s="541"/>
      <c r="H47" s="541"/>
      <c r="I47" s="557"/>
      <c r="J47" s="74" t="str">
        <f>IF(AND('Mapa de Riesgos'!$Y$18="Muy Baja",'Mapa de Riesgos'!$AA$18="Leve"),CONCATENATE("R2C",'Mapa de Riesgos'!$O$18),"")</f>
        <v/>
      </c>
      <c r="K47" s="75" t="str">
        <f>IF(AND('Mapa de Riesgos'!$Y$19="Muy Baja",'Mapa de Riesgos'!$AA$19="Leve"),CONCATENATE("R2C",'Mapa de Riesgos'!$O$19),"")</f>
        <v/>
      </c>
      <c r="L47" s="75" t="str">
        <f>IF(AND('Mapa de Riesgos'!$Y$20="Muy Baja",'Mapa de Riesgos'!$AA$20="Leve"),CONCATENATE("R2C",'Mapa de Riesgos'!$O$20),"")</f>
        <v/>
      </c>
      <c r="M47" s="75" t="str">
        <f>IF(AND('Mapa de Riesgos'!$Y$21="Muy Baja",'Mapa de Riesgos'!$AA$21="Leve"),CONCATENATE("R2C",'Mapa de Riesgos'!$O$21),"")</f>
        <v/>
      </c>
      <c r="N47" s="75" t="str">
        <f>IF(AND('Mapa de Riesgos'!$Y$22="Muy Baja",'Mapa de Riesgos'!$AA$22="Leve"),CONCATENATE("R2C",'Mapa de Riesgos'!$O$22),"")</f>
        <v/>
      </c>
      <c r="O47" s="76" t="str">
        <f>IF(AND('Mapa de Riesgos'!$Y$23="Muy Baja",'Mapa de Riesgos'!$AA$23="Leve"),CONCATENATE("R2C",'Mapa de Riesgos'!$O$23),"")</f>
        <v/>
      </c>
      <c r="P47" s="74" t="str">
        <f>IF(AND('Mapa de Riesgos'!$Y$18="Muy Baja",'Mapa de Riesgos'!$AA$18="Menor"),CONCATENATE("R2C",'Mapa de Riesgos'!$O$18),"")</f>
        <v/>
      </c>
      <c r="Q47" s="75" t="str">
        <f>IF(AND('Mapa de Riesgos'!$Y$19="Muy Baja",'Mapa de Riesgos'!$AA$19="Menor"),CONCATENATE("R2C",'Mapa de Riesgos'!$O$19),"")</f>
        <v/>
      </c>
      <c r="R47" s="75" t="str">
        <f>IF(AND('Mapa de Riesgos'!$Y$20="Muy Baja",'Mapa de Riesgos'!$AA$20="Menor"),CONCATENATE("R2C",'Mapa de Riesgos'!$O$20),"")</f>
        <v/>
      </c>
      <c r="S47" s="75" t="str">
        <f>IF(AND('Mapa de Riesgos'!$Y$21="Muy Baja",'Mapa de Riesgos'!$AA$21="Menor"),CONCATENATE("R2C",'Mapa de Riesgos'!$O$21),"")</f>
        <v/>
      </c>
      <c r="T47" s="75" t="str">
        <f>IF(AND('Mapa de Riesgos'!$Y$22="Muy Baja",'Mapa de Riesgos'!$AA$22="Menor"),CONCATENATE("R2C",'Mapa de Riesgos'!$O$22),"")</f>
        <v/>
      </c>
      <c r="U47" s="76" t="str">
        <f>IF(AND('Mapa de Riesgos'!$Y$23="Muy Baja",'Mapa de Riesgos'!$AA$23="Menor"),CONCATENATE("R2C",'Mapa de Riesgos'!$O$23),"")</f>
        <v/>
      </c>
      <c r="V47" s="65" t="str">
        <f>IF(AND('Mapa de Riesgos'!$Y$18="Muy Baja",'Mapa de Riesgos'!$AA$18="Moderado"),CONCATENATE("R2C",'Mapa de Riesgos'!$O$18),"")</f>
        <v/>
      </c>
      <c r="W47" s="66" t="str">
        <f>IF(AND('Mapa de Riesgos'!$Y$19="Muy Baja",'Mapa de Riesgos'!$AA$19="Moderado"),CONCATENATE("R2C",'Mapa de Riesgos'!$O$19),"")</f>
        <v/>
      </c>
      <c r="X47" s="66" t="str">
        <f>IF(AND('Mapa de Riesgos'!$Y$20="Muy Baja",'Mapa de Riesgos'!$AA$20="Moderado"),CONCATENATE("R2C",'Mapa de Riesgos'!$O$20),"")</f>
        <v/>
      </c>
      <c r="Y47" s="66" t="str">
        <f>IF(AND('Mapa de Riesgos'!$Y$21="Muy Baja",'Mapa de Riesgos'!$AA$21="Moderado"),CONCATENATE("R2C",'Mapa de Riesgos'!$O$21),"")</f>
        <v/>
      </c>
      <c r="Z47" s="66" t="str">
        <f>IF(AND('Mapa de Riesgos'!$Y$22="Muy Baja",'Mapa de Riesgos'!$AA$22="Moderado"),CONCATENATE("R2C",'Mapa de Riesgos'!$O$22),"")</f>
        <v/>
      </c>
      <c r="AA47" s="67" t="str">
        <f>IF(AND('Mapa de Riesgos'!$Y$23="Muy Baja",'Mapa de Riesgos'!$AA$23="Moderado"),CONCATENATE("R2C",'Mapa de Riesgos'!$O$23),"")</f>
        <v/>
      </c>
      <c r="AB47" s="50" t="str">
        <f>IF(AND('Mapa de Riesgos'!$Y$18="Muy Baja",'Mapa de Riesgos'!$AA$18="Mayor"),CONCATENATE("R2C",'Mapa de Riesgos'!$O$18),"")</f>
        <v>R2C1</v>
      </c>
      <c r="AC47" s="51" t="str">
        <f>IF(AND('Mapa de Riesgos'!$Y$19="Muy Baja",'Mapa de Riesgos'!$AA$19="Mayor"),CONCATENATE("R2C",'Mapa de Riesgos'!$O$19),"")</f>
        <v/>
      </c>
      <c r="AD47" s="51" t="str">
        <f>IF(AND('Mapa de Riesgos'!$Y$20="Muy Baja",'Mapa de Riesgos'!$AA$20="Mayor"),CONCATENATE("R2C",'Mapa de Riesgos'!$O$20),"")</f>
        <v/>
      </c>
      <c r="AE47" s="51" t="str">
        <f>IF(AND('Mapa de Riesgos'!$Y$21="Muy Baja",'Mapa de Riesgos'!$AA$21="Mayor"),CONCATENATE("R2C",'Mapa de Riesgos'!$O$21),"")</f>
        <v/>
      </c>
      <c r="AF47" s="51" t="str">
        <f>IF(AND('Mapa de Riesgos'!$Y$22="Muy Baja",'Mapa de Riesgos'!$AA$22="Mayor"),CONCATENATE("R2C",'Mapa de Riesgos'!$O$22),"")</f>
        <v/>
      </c>
      <c r="AG47" s="52" t="str">
        <f>IF(AND('Mapa de Riesgos'!$Y$23="Muy Baja",'Mapa de Riesgos'!$AA$23="Mayor"),CONCATENATE("R2C",'Mapa de Riesgos'!$O$23),"")</f>
        <v/>
      </c>
      <c r="AH47" s="53" t="str">
        <f>IF(AND('Mapa de Riesgos'!$Y$18="Muy Baja",'Mapa de Riesgos'!$AA$18="Catastrófico"),CONCATENATE("R2C",'Mapa de Riesgos'!$O$18),"")</f>
        <v/>
      </c>
      <c r="AI47" s="54" t="str">
        <f>IF(AND('Mapa de Riesgos'!$Y$19="Muy Baja",'Mapa de Riesgos'!$AA$19="Catastrófico"),CONCATENATE("R2C",'Mapa de Riesgos'!$O$19),"")</f>
        <v/>
      </c>
      <c r="AJ47" s="54" t="str">
        <f>IF(AND('Mapa de Riesgos'!$Y$20="Muy Baja",'Mapa de Riesgos'!$AA$20="Catastrófico"),CONCATENATE("R2C",'Mapa de Riesgos'!$O$20),"")</f>
        <v/>
      </c>
      <c r="AK47" s="54" t="str">
        <f>IF(AND('Mapa de Riesgos'!$Y$21="Muy Baja",'Mapa de Riesgos'!$AA$21="Catastrófico"),CONCATENATE("R2C",'Mapa de Riesgos'!$O$21),"")</f>
        <v/>
      </c>
      <c r="AL47" s="54" t="str">
        <f>IF(AND('Mapa de Riesgos'!$Y$22="Muy Baja",'Mapa de Riesgos'!$AA$22="Catastrófico"),CONCATENATE("R2C",'Mapa de Riesgos'!$O$22),"")</f>
        <v/>
      </c>
      <c r="AM47" s="55" t="str">
        <f>IF(AND('Mapa de Riesgos'!$Y$23="Muy Baja",'Mapa de Riesgos'!$AA$23="Catastrófico"),CONCATENATE("R2C",'Mapa de Riesgos'!$O$23),"")</f>
        <v/>
      </c>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ht="15" customHeight="1">
      <c r="A48" s="81"/>
      <c r="B48" s="443"/>
      <c r="C48" s="443"/>
      <c r="D48" s="444"/>
      <c r="E48" s="540"/>
      <c r="F48" s="541"/>
      <c r="G48" s="541"/>
      <c r="H48" s="541"/>
      <c r="I48" s="557"/>
      <c r="J48" s="74" t="str">
        <f>IF(AND('Mapa de Riesgos'!$Y$24="Muy Baja",'Mapa de Riesgos'!$AA$24="Leve"),CONCATENATE("R3C",'Mapa de Riesgos'!$O$24),"")</f>
        <v/>
      </c>
      <c r="K48" s="75" t="str">
        <f>IF(AND('Mapa de Riesgos'!$Y$25="Muy Baja",'Mapa de Riesgos'!$AA$25="Leve"),CONCATENATE("R3C",'Mapa de Riesgos'!$O$25),"")</f>
        <v/>
      </c>
      <c r="L48" s="75" t="str">
        <f>IF(AND('Mapa de Riesgos'!$Y$26="Muy Baja",'Mapa de Riesgos'!$AA$26="Leve"),CONCATENATE("R3C",'Mapa de Riesgos'!$O$26),"")</f>
        <v/>
      </c>
      <c r="M48" s="75" t="str">
        <f>IF(AND('Mapa de Riesgos'!$Y$27="Muy Baja",'Mapa de Riesgos'!$AA$27="Leve"),CONCATENATE("R3C",'Mapa de Riesgos'!$O$27),"")</f>
        <v/>
      </c>
      <c r="N48" s="75" t="str">
        <f>IF(AND('Mapa de Riesgos'!$Y$28="Muy Baja",'Mapa de Riesgos'!$AA$28="Leve"),CONCATENATE("R3C",'Mapa de Riesgos'!$O$28),"")</f>
        <v/>
      </c>
      <c r="O48" s="76" t="str">
        <f>IF(AND('Mapa de Riesgos'!$Y$29="Muy Baja",'Mapa de Riesgos'!$AA$29="Leve"),CONCATENATE("R3C",'Mapa de Riesgos'!$O$29),"")</f>
        <v/>
      </c>
      <c r="P48" s="74" t="str">
        <f>IF(AND('Mapa de Riesgos'!$Y$24="Muy Baja",'Mapa de Riesgos'!$AA$24="Menor"),CONCATENATE("R3C",'Mapa de Riesgos'!$O$24),"")</f>
        <v/>
      </c>
      <c r="Q48" s="75" t="str">
        <f>IF(AND('Mapa de Riesgos'!$Y$25="Muy Baja",'Mapa de Riesgos'!$AA$25="Menor"),CONCATENATE("R3C",'Mapa de Riesgos'!$O$25),"")</f>
        <v/>
      </c>
      <c r="R48" s="75" t="str">
        <f>IF(AND('Mapa de Riesgos'!$Y$26="Muy Baja",'Mapa de Riesgos'!$AA$26="Menor"),CONCATENATE("R3C",'Mapa de Riesgos'!$O$26),"")</f>
        <v/>
      </c>
      <c r="S48" s="75" t="str">
        <f>IF(AND('Mapa de Riesgos'!$Y$27="Muy Baja",'Mapa de Riesgos'!$AA$27="Menor"),CONCATENATE("R3C",'Mapa de Riesgos'!$O$27),"")</f>
        <v/>
      </c>
      <c r="T48" s="75" t="str">
        <f>IF(AND('Mapa de Riesgos'!$Y$28="Muy Baja",'Mapa de Riesgos'!$AA$28="Menor"),CONCATENATE("R3C",'Mapa de Riesgos'!$O$28),"")</f>
        <v/>
      </c>
      <c r="U48" s="76" t="str">
        <f>IF(AND('Mapa de Riesgos'!$Y$29="Muy Baja",'Mapa de Riesgos'!$AA$29="Menor"),CONCATENATE("R3C",'Mapa de Riesgos'!$O$29),"")</f>
        <v/>
      </c>
      <c r="V48" s="65" t="str">
        <f>IF(AND('Mapa de Riesgos'!$Y$24="Muy Baja",'Mapa de Riesgos'!$AA$24="Moderado"),CONCATENATE("R3C",'Mapa de Riesgos'!$O$24),"")</f>
        <v/>
      </c>
      <c r="W48" s="66" t="str">
        <f>IF(AND('Mapa de Riesgos'!$Y$25="Muy Baja",'Mapa de Riesgos'!$AA$25="Moderado"),CONCATENATE("R3C",'Mapa de Riesgos'!$O$25),"")</f>
        <v/>
      </c>
      <c r="X48" s="66" t="str">
        <f>IF(AND('Mapa de Riesgos'!$Y$26="Muy Baja",'Mapa de Riesgos'!$AA$26="Moderado"),CONCATENATE("R3C",'Mapa de Riesgos'!$O$26),"")</f>
        <v/>
      </c>
      <c r="Y48" s="66" t="str">
        <f>IF(AND('Mapa de Riesgos'!$Y$27="Muy Baja",'Mapa de Riesgos'!$AA$27="Moderado"),CONCATENATE("R3C",'Mapa de Riesgos'!$O$27),"")</f>
        <v/>
      </c>
      <c r="Z48" s="66" t="str">
        <f>IF(AND('Mapa de Riesgos'!$Y$28="Muy Baja",'Mapa de Riesgos'!$AA$28="Moderado"),CONCATENATE("R3C",'Mapa de Riesgos'!$O$28),"")</f>
        <v/>
      </c>
      <c r="AA48" s="67" t="str">
        <f>IF(AND('Mapa de Riesgos'!$Y$29="Muy Baja",'Mapa de Riesgos'!$AA$29="Moderado"),CONCATENATE("R3C",'Mapa de Riesgos'!$O$29),"")</f>
        <v/>
      </c>
      <c r="AB48" s="50" t="str">
        <f>IF(AND('Mapa de Riesgos'!$Y$24="Muy Baja",'Mapa de Riesgos'!$AA$24="Mayor"),CONCATENATE("R3C",'Mapa de Riesgos'!$O$24),"")</f>
        <v/>
      </c>
      <c r="AC48" s="51" t="str">
        <f>IF(AND('Mapa de Riesgos'!$Y$25="Muy Baja",'Mapa de Riesgos'!$AA$25="Mayor"),CONCATENATE("R3C",'Mapa de Riesgos'!$O$25),"")</f>
        <v/>
      </c>
      <c r="AD48" s="51" t="str">
        <f>IF(AND('Mapa de Riesgos'!$Y$26="Muy Baja",'Mapa de Riesgos'!$AA$26="Mayor"),CONCATENATE("R3C",'Mapa de Riesgos'!$O$26),"")</f>
        <v/>
      </c>
      <c r="AE48" s="51" t="str">
        <f>IF(AND('Mapa de Riesgos'!$Y$27="Muy Baja",'Mapa de Riesgos'!$AA$27="Mayor"),CONCATENATE("R3C",'Mapa de Riesgos'!$O$27),"")</f>
        <v/>
      </c>
      <c r="AF48" s="51" t="str">
        <f>IF(AND('Mapa de Riesgos'!$Y$28="Muy Baja",'Mapa de Riesgos'!$AA$28="Mayor"),CONCATENATE("R3C",'Mapa de Riesgos'!$O$28),"")</f>
        <v/>
      </c>
      <c r="AG48" s="52" t="str">
        <f>IF(AND('Mapa de Riesgos'!$Y$29="Muy Baja",'Mapa de Riesgos'!$AA$29="Mayor"),CONCATENATE("R3C",'Mapa de Riesgos'!$O$29),"")</f>
        <v/>
      </c>
      <c r="AH48" s="53" t="str">
        <f>IF(AND('Mapa de Riesgos'!$Y$24="Muy Baja",'Mapa de Riesgos'!$AA$24="Catastrófico"),CONCATENATE("R3C",'Mapa de Riesgos'!$O$24),"")</f>
        <v/>
      </c>
      <c r="AI48" s="54" t="str">
        <f>IF(AND('Mapa de Riesgos'!$Y$25="Muy Baja",'Mapa de Riesgos'!$AA$25="Catastrófico"),CONCATENATE("R3C",'Mapa de Riesgos'!$O$25),"")</f>
        <v/>
      </c>
      <c r="AJ48" s="54" t="str">
        <f>IF(AND('Mapa de Riesgos'!$Y$26="Muy Baja",'Mapa de Riesgos'!$AA$26="Catastrófico"),CONCATENATE("R3C",'Mapa de Riesgos'!$O$26),"")</f>
        <v/>
      </c>
      <c r="AK48" s="54" t="str">
        <f>IF(AND('Mapa de Riesgos'!$Y$27="Muy Baja",'Mapa de Riesgos'!$AA$27="Catastrófico"),CONCATENATE("R3C",'Mapa de Riesgos'!$O$27),"")</f>
        <v/>
      </c>
      <c r="AL48" s="54" t="str">
        <f>IF(AND('Mapa de Riesgos'!$Y$28="Muy Baja",'Mapa de Riesgos'!$AA$28="Catastrófico"),CONCATENATE("R3C",'Mapa de Riesgos'!$O$28),"")</f>
        <v/>
      </c>
      <c r="AM48" s="55" t="str">
        <f>IF(AND('Mapa de Riesgos'!$Y$29="Muy Baja",'Mapa de Riesgos'!$AA$29="Catastrófico"),CONCATENATE("R3C",'Mapa de Riesgos'!$O$29),"")</f>
        <v/>
      </c>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ht="15" customHeight="1">
      <c r="A49" s="81"/>
      <c r="B49" s="443"/>
      <c r="C49" s="443"/>
      <c r="D49" s="444"/>
      <c r="E49" s="542"/>
      <c r="F49" s="541"/>
      <c r="G49" s="541"/>
      <c r="H49" s="541"/>
      <c r="I49" s="557"/>
      <c r="J49" s="74" t="str">
        <f>IF(AND('Mapa de Riesgos'!$Y$30="Muy Baja",'Mapa de Riesgos'!$AA$30="Leve"),CONCATENATE("R4C",'Mapa de Riesgos'!$O$30),"")</f>
        <v/>
      </c>
      <c r="K49" s="75" t="str">
        <f>IF(AND('Mapa de Riesgos'!$Y$31="Muy Baja",'Mapa de Riesgos'!$AA$31="Leve"),CONCATENATE("R4C",'Mapa de Riesgos'!$O$31),"")</f>
        <v/>
      </c>
      <c r="L49" s="75" t="str">
        <f>IF(AND('Mapa de Riesgos'!$Y$32="Muy Baja",'Mapa de Riesgos'!$AA$32="Leve"),CONCATENATE("R4C",'Mapa de Riesgos'!$O$32),"")</f>
        <v/>
      </c>
      <c r="M49" s="75" t="str">
        <f>IF(AND('Mapa de Riesgos'!$Y$33="Muy Baja",'Mapa de Riesgos'!$AA$33="Leve"),CONCATENATE("R4C",'Mapa de Riesgos'!$O$33),"")</f>
        <v/>
      </c>
      <c r="N49" s="75" t="str">
        <f>IF(AND('Mapa de Riesgos'!$Y$34="Muy Baja",'Mapa de Riesgos'!$AA$34="Leve"),CONCATENATE("R4C",'Mapa de Riesgos'!$O$34),"")</f>
        <v/>
      </c>
      <c r="O49" s="76" t="str">
        <f>IF(AND('Mapa de Riesgos'!$Y$35="Muy Baja",'Mapa de Riesgos'!$AA$35="Leve"),CONCATENATE("R4C",'Mapa de Riesgos'!$O$35),"")</f>
        <v/>
      </c>
      <c r="P49" s="74" t="str">
        <f>IF(AND('Mapa de Riesgos'!$Y$30="Muy Baja",'Mapa de Riesgos'!$AA$30="Menor"),CONCATENATE("R4C",'Mapa de Riesgos'!$O$30),"")</f>
        <v/>
      </c>
      <c r="Q49" s="75" t="str">
        <f>IF(AND('Mapa de Riesgos'!$Y$31="Muy Baja",'Mapa de Riesgos'!$AA$31="Menor"),CONCATENATE("R4C",'Mapa de Riesgos'!$O$31),"")</f>
        <v/>
      </c>
      <c r="R49" s="75" t="str">
        <f>IF(AND('Mapa de Riesgos'!$Y$32="Muy Baja",'Mapa de Riesgos'!$AA$32="Menor"),CONCATENATE("R4C",'Mapa de Riesgos'!$O$32),"")</f>
        <v/>
      </c>
      <c r="S49" s="75" t="str">
        <f>IF(AND('Mapa de Riesgos'!$Y$33="Muy Baja",'Mapa de Riesgos'!$AA$33="Menor"),CONCATENATE("R4C",'Mapa de Riesgos'!$O$33),"")</f>
        <v/>
      </c>
      <c r="T49" s="75" t="str">
        <f>IF(AND('Mapa de Riesgos'!$Y$34="Muy Baja",'Mapa de Riesgos'!$AA$34="Menor"),CONCATENATE("R4C",'Mapa de Riesgos'!$O$34),"")</f>
        <v/>
      </c>
      <c r="U49" s="76" t="str">
        <f>IF(AND('Mapa de Riesgos'!$Y$35="Muy Baja",'Mapa de Riesgos'!$AA$35="Menor"),CONCATENATE("R4C",'Mapa de Riesgos'!$O$35),"")</f>
        <v/>
      </c>
      <c r="V49" s="65" t="str">
        <f>IF(AND('Mapa de Riesgos'!$Y$30="Muy Baja",'Mapa de Riesgos'!$AA$30="Moderado"),CONCATENATE("R4C",'Mapa de Riesgos'!$O$30),"")</f>
        <v/>
      </c>
      <c r="W49" s="66" t="str">
        <f>IF(AND('Mapa de Riesgos'!$Y$31="Muy Baja",'Mapa de Riesgos'!$AA$31="Moderado"),CONCATENATE("R4C",'Mapa de Riesgos'!$O$31),"")</f>
        <v/>
      </c>
      <c r="X49" s="66" t="str">
        <f>IF(AND('Mapa de Riesgos'!$Y$32="Muy Baja",'Mapa de Riesgos'!$AA$32="Moderado"),CONCATENATE("R4C",'Mapa de Riesgos'!$O$32),"")</f>
        <v/>
      </c>
      <c r="Y49" s="66" t="str">
        <f>IF(AND('Mapa de Riesgos'!$Y$33="Muy Baja",'Mapa de Riesgos'!$AA$33="Moderado"),CONCATENATE("R4C",'Mapa de Riesgos'!$O$33),"")</f>
        <v/>
      </c>
      <c r="Z49" s="66" t="str">
        <f>IF(AND('Mapa de Riesgos'!$Y$34="Muy Baja",'Mapa de Riesgos'!$AA$34="Moderado"),CONCATENATE("R4C",'Mapa de Riesgos'!$O$34),"")</f>
        <v/>
      </c>
      <c r="AA49" s="67" t="str">
        <f>IF(AND('Mapa de Riesgos'!$Y$35="Muy Baja",'Mapa de Riesgos'!$AA$35="Moderado"),CONCATENATE("R4C",'Mapa de Riesgos'!$O$35),"")</f>
        <v/>
      </c>
      <c r="AB49" s="50" t="str">
        <f>IF(AND('Mapa de Riesgos'!$Y$30="Muy Baja",'Mapa de Riesgos'!$AA$30="Mayor"),CONCATENATE("R4C",'Mapa de Riesgos'!$O$30),"")</f>
        <v/>
      </c>
      <c r="AC49" s="51" t="str">
        <f>IF(AND('Mapa de Riesgos'!$Y$31="Muy Baja",'Mapa de Riesgos'!$AA$31="Mayor"),CONCATENATE("R4C",'Mapa de Riesgos'!$O$31),"")</f>
        <v/>
      </c>
      <c r="AD49" s="51" t="str">
        <f>IF(AND('Mapa de Riesgos'!$Y$32="Muy Baja",'Mapa de Riesgos'!$AA$32="Mayor"),CONCATENATE("R4C",'Mapa de Riesgos'!$O$32),"")</f>
        <v/>
      </c>
      <c r="AE49" s="51" t="str">
        <f>IF(AND('Mapa de Riesgos'!$Y$33="Muy Baja",'Mapa de Riesgos'!$AA$33="Mayor"),CONCATENATE("R4C",'Mapa de Riesgos'!$O$33),"")</f>
        <v/>
      </c>
      <c r="AF49" s="51" t="str">
        <f>IF(AND('Mapa de Riesgos'!$Y$34="Muy Baja",'Mapa de Riesgos'!$AA$34="Mayor"),CONCATENATE("R4C",'Mapa de Riesgos'!$O$34),"")</f>
        <v/>
      </c>
      <c r="AG49" s="52" t="str">
        <f>IF(AND('Mapa de Riesgos'!$Y$35="Muy Baja",'Mapa de Riesgos'!$AA$35="Mayor"),CONCATENATE("R4C",'Mapa de Riesgos'!$O$35),"")</f>
        <v/>
      </c>
      <c r="AH49" s="53" t="str">
        <f>IF(AND('Mapa de Riesgos'!$Y$30="Muy Baja",'Mapa de Riesgos'!$AA$30="Catastrófico"),CONCATENATE("R4C",'Mapa de Riesgos'!$O$30),"")</f>
        <v/>
      </c>
      <c r="AI49" s="54" t="str">
        <f>IF(AND('Mapa de Riesgos'!$Y$31="Muy Baja",'Mapa de Riesgos'!$AA$31="Catastrófico"),CONCATENATE("R4C",'Mapa de Riesgos'!$O$31),"")</f>
        <v/>
      </c>
      <c r="AJ49" s="54" t="str">
        <f>IF(AND('Mapa de Riesgos'!$Y$32="Muy Baja",'Mapa de Riesgos'!$AA$32="Catastrófico"),CONCATENATE("R4C",'Mapa de Riesgos'!$O$32),"")</f>
        <v/>
      </c>
      <c r="AK49" s="54" t="str">
        <f>IF(AND('Mapa de Riesgos'!$Y$33="Muy Baja",'Mapa de Riesgos'!$AA$33="Catastrófico"),CONCATENATE("R4C",'Mapa de Riesgos'!$O$33),"")</f>
        <v/>
      </c>
      <c r="AL49" s="54" t="str">
        <f>IF(AND('Mapa de Riesgos'!$Y$34="Muy Baja",'Mapa de Riesgos'!$AA$34="Catastrófico"),CONCATENATE("R4C",'Mapa de Riesgos'!$O$34),"")</f>
        <v/>
      </c>
      <c r="AM49" s="55" t="str">
        <f>IF(AND('Mapa de Riesgos'!$Y$35="Muy Baja",'Mapa de Riesgos'!$AA$35="Catastrófico"),CONCATENATE("R4C",'Mapa de Riesgos'!$O$35),"")</f>
        <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ht="15" customHeight="1">
      <c r="A50" s="81"/>
      <c r="B50" s="443"/>
      <c r="C50" s="443"/>
      <c r="D50" s="444"/>
      <c r="E50" s="542"/>
      <c r="F50" s="541"/>
      <c r="G50" s="541"/>
      <c r="H50" s="541"/>
      <c r="I50" s="557"/>
      <c r="J50" s="74" t="str">
        <f>IF(AND('Mapa de Riesgos'!$Y$36="Muy Baja",'Mapa de Riesgos'!$AA$36="Leve"),CONCATENATE("R5C",'Mapa de Riesgos'!$O$36),"")</f>
        <v/>
      </c>
      <c r="K50" s="75" t="str">
        <f>IF(AND('Mapa de Riesgos'!$Y$37="Muy Baja",'Mapa de Riesgos'!$AA$37="Leve"),CONCATENATE("R5C",'Mapa de Riesgos'!$O$37),"")</f>
        <v/>
      </c>
      <c r="L50" s="75" t="str">
        <f>IF(AND('Mapa de Riesgos'!$Y$38="Muy Baja",'Mapa de Riesgos'!$AA$38="Leve"),CONCATENATE("R5C",'Mapa de Riesgos'!$O$38),"")</f>
        <v/>
      </c>
      <c r="M50" s="75" t="str">
        <f>IF(AND('Mapa de Riesgos'!$Y$39="Muy Baja",'Mapa de Riesgos'!$AA$39="Leve"),CONCATENATE("R5C",'Mapa de Riesgos'!$O$39),"")</f>
        <v/>
      </c>
      <c r="N50" s="75" t="str">
        <f>IF(AND('Mapa de Riesgos'!$Y$40="Muy Baja",'Mapa de Riesgos'!$AA$40="Leve"),CONCATENATE("R5C",'Mapa de Riesgos'!$O$40),"")</f>
        <v/>
      </c>
      <c r="O50" s="76" t="str">
        <f>IF(AND('Mapa de Riesgos'!$Y$41="Muy Baja",'Mapa de Riesgos'!$AA$41="Leve"),CONCATENATE("R5C",'Mapa de Riesgos'!$O$41),"")</f>
        <v/>
      </c>
      <c r="P50" s="74" t="str">
        <f>IF(AND('Mapa de Riesgos'!$Y$36="Muy Baja",'Mapa de Riesgos'!$AA$36="Menor"),CONCATENATE("R5C",'Mapa de Riesgos'!$O$36),"")</f>
        <v/>
      </c>
      <c r="Q50" s="75" t="str">
        <f>IF(AND('Mapa de Riesgos'!$Y$37="Muy Baja",'Mapa de Riesgos'!$AA$37="Menor"),CONCATENATE("R5C",'Mapa de Riesgos'!$O$37),"")</f>
        <v/>
      </c>
      <c r="R50" s="75" t="str">
        <f>IF(AND('Mapa de Riesgos'!$Y$38="Muy Baja",'Mapa de Riesgos'!$AA$38="Menor"),CONCATENATE("R5C",'Mapa de Riesgos'!$O$38),"")</f>
        <v/>
      </c>
      <c r="S50" s="75" t="str">
        <f>IF(AND('Mapa de Riesgos'!$Y$39="Muy Baja",'Mapa de Riesgos'!$AA$39="Menor"),CONCATENATE("R5C",'Mapa de Riesgos'!$O$39),"")</f>
        <v/>
      </c>
      <c r="T50" s="75" t="str">
        <f>IF(AND('Mapa de Riesgos'!$Y$40="Muy Baja",'Mapa de Riesgos'!$AA$40="Menor"),CONCATENATE("R5C",'Mapa de Riesgos'!$O$40),"")</f>
        <v/>
      </c>
      <c r="U50" s="76" t="str">
        <f>IF(AND('Mapa de Riesgos'!$Y$41="Muy Baja",'Mapa de Riesgos'!$AA$41="Menor"),CONCATENATE("R5C",'Mapa de Riesgos'!$O$41),"")</f>
        <v/>
      </c>
      <c r="V50" s="65" t="str">
        <f>IF(AND('Mapa de Riesgos'!$Y$36="Muy Baja",'Mapa de Riesgos'!$AA$36="Moderado"),CONCATENATE("R5C",'Mapa de Riesgos'!$O$36),"")</f>
        <v/>
      </c>
      <c r="W50" s="66" t="str">
        <f>IF(AND('Mapa de Riesgos'!$Y$37="Muy Baja",'Mapa de Riesgos'!$AA$37="Moderado"),CONCATENATE("R5C",'Mapa de Riesgos'!$O$37),"")</f>
        <v/>
      </c>
      <c r="X50" s="66" t="str">
        <f>IF(AND('Mapa de Riesgos'!$Y$38="Muy Baja",'Mapa de Riesgos'!$AA$38="Moderado"),CONCATENATE("R5C",'Mapa de Riesgos'!$O$38),"")</f>
        <v/>
      </c>
      <c r="Y50" s="66" t="str">
        <f>IF(AND('Mapa de Riesgos'!$Y$39="Muy Baja",'Mapa de Riesgos'!$AA$39="Moderado"),CONCATENATE("R5C",'Mapa de Riesgos'!$O$39),"")</f>
        <v/>
      </c>
      <c r="Z50" s="66" t="str">
        <f>IF(AND('Mapa de Riesgos'!$Y$40="Muy Baja",'Mapa de Riesgos'!$AA$40="Moderado"),CONCATENATE("R5C",'Mapa de Riesgos'!$O$40),"")</f>
        <v/>
      </c>
      <c r="AA50" s="67" t="str">
        <f>IF(AND('Mapa de Riesgos'!$Y$41="Muy Baja",'Mapa de Riesgos'!$AA$41="Moderado"),CONCATENATE("R5C",'Mapa de Riesgos'!$O$41),"")</f>
        <v/>
      </c>
      <c r="AB50" s="50" t="str">
        <f>IF(AND('Mapa de Riesgos'!$Y$36="Muy Baja",'Mapa de Riesgos'!$AA$36="Mayor"),CONCATENATE("R5C",'Mapa de Riesgos'!$O$36),"")</f>
        <v/>
      </c>
      <c r="AC50" s="51" t="str">
        <f>IF(AND('Mapa de Riesgos'!$Y$37="Muy Baja",'Mapa de Riesgos'!$AA$37="Mayor"),CONCATENATE("R5C",'Mapa de Riesgos'!$O$37),"")</f>
        <v/>
      </c>
      <c r="AD50" s="51" t="str">
        <f>IF(AND('Mapa de Riesgos'!$Y$38="Muy Baja",'Mapa de Riesgos'!$AA$38="Mayor"),CONCATENATE("R5C",'Mapa de Riesgos'!$O$38),"")</f>
        <v/>
      </c>
      <c r="AE50" s="51" t="str">
        <f>IF(AND('Mapa de Riesgos'!$Y$39="Muy Baja",'Mapa de Riesgos'!$AA$39="Mayor"),CONCATENATE("R5C",'Mapa de Riesgos'!$O$39),"")</f>
        <v/>
      </c>
      <c r="AF50" s="51" t="str">
        <f>IF(AND('Mapa de Riesgos'!$Y$40="Muy Baja",'Mapa de Riesgos'!$AA$40="Mayor"),CONCATENATE("R5C",'Mapa de Riesgos'!$O$40),"")</f>
        <v/>
      </c>
      <c r="AG50" s="52" t="str">
        <f>IF(AND('Mapa de Riesgos'!$Y$41="Muy Baja",'Mapa de Riesgos'!$AA$41="Mayor"),CONCATENATE("R5C",'Mapa de Riesgos'!$O$41),"")</f>
        <v/>
      </c>
      <c r="AH50" s="53" t="str">
        <f>IF(AND('Mapa de Riesgos'!$Y$36="Muy Baja",'Mapa de Riesgos'!$AA$36="Catastrófico"),CONCATENATE("R5C",'Mapa de Riesgos'!$O$36),"")</f>
        <v/>
      </c>
      <c r="AI50" s="54" t="str">
        <f>IF(AND('Mapa de Riesgos'!$Y$37="Muy Baja",'Mapa de Riesgos'!$AA$37="Catastrófico"),CONCATENATE("R5C",'Mapa de Riesgos'!$O$37),"")</f>
        <v/>
      </c>
      <c r="AJ50" s="54" t="str">
        <f>IF(AND('Mapa de Riesgos'!$Y$38="Muy Baja",'Mapa de Riesgos'!$AA$38="Catastrófico"),CONCATENATE("R5C",'Mapa de Riesgos'!$O$38),"")</f>
        <v/>
      </c>
      <c r="AK50" s="54" t="str">
        <f>IF(AND('Mapa de Riesgos'!$Y$39="Muy Baja",'Mapa de Riesgos'!$AA$39="Catastrófico"),CONCATENATE("R5C",'Mapa de Riesgos'!$O$39),"")</f>
        <v/>
      </c>
      <c r="AL50" s="54" t="str">
        <f>IF(AND('Mapa de Riesgos'!$Y$40="Muy Baja",'Mapa de Riesgos'!$AA$40="Catastrófico"),CONCATENATE("R5C",'Mapa de Riesgos'!$O$40),"")</f>
        <v/>
      </c>
      <c r="AM50" s="55" t="str">
        <f>IF(AND('Mapa de Riesgos'!$Y$41="Muy Baja",'Mapa de Riesgos'!$AA$41="Catastrófico"),CONCATENATE("R5C",'Mapa de Riesgos'!$O$41),"")</f>
        <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 customHeight="1">
      <c r="A51" s="81"/>
      <c r="B51" s="443"/>
      <c r="C51" s="443"/>
      <c r="D51" s="444"/>
      <c r="E51" s="542"/>
      <c r="F51" s="541"/>
      <c r="G51" s="541"/>
      <c r="H51" s="541"/>
      <c r="I51" s="557"/>
      <c r="J51" s="74" t="str">
        <f>IF(AND('Mapa de Riesgos'!$Y$42="Muy Baja",'Mapa de Riesgos'!$AA$42="Leve"),CONCATENATE("R6C",'Mapa de Riesgos'!$O$42),"")</f>
        <v/>
      </c>
      <c r="K51" s="75" t="str">
        <f>IF(AND('Mapa de Riesgos'!$Y$43="Muy Baja",'Mapa de Riesgos'!$AA$43="Leve"),CONCATENATE("R6C",'Mapa de Riesgos'!$O$43),"")</f>
        <v/>
      </c>
      <c r="L51" s="75" t="str">
        <f>IF(AND('Mapa de Riesgos'!$Y$44="Muy Baja",'Mapa de Riesgos'!$AA$44="Leve"),CONCATENATE("R6C",'Mapa de Riesgos'!$O$44),"")</f>
        <v/>
      </c>
      <c r="M51" s="75" t="str">
        <f>IF(AND('Mapa de Riesgos'!$Y$45="Muy Baja",'Mapa de Riesgos'!$AA$45="Leve"),CONCATENATE("R6C",'Mapa de Riesgos'!$O$45),"")</f>
        <v/>
      </c>
      <c r="N51" s="75" t="str">
        <f>IF(AND('Mapa de Riesgos'!$Y$46="Muy Baja",'Mapa de Riesgos'!$AA$46="Leve"),CONCATENATE("R6C",'Mapa de Riesgos'!$O$46),"")</f>
        <v/>
      </c>
      <c r="O51" s="76" t="str">
        <f>IF(AND('Mapa de Riesgos'!$Y$47="Muy Baja",'Mapa de Riesgos'!$AA$47="Leve"),CONCATENATE("R6C",'Mapa de Riesgos'!$O$47),"")</f>
        <v/>
      </c>
      <c r="P51" s="74" t="str">
        <f>IF(AND('Mapa de Riesgos'!$Y$42="Muy Baja",'Mapa de Riesgos'!$AA$42="Menor"),CONCATENATE("R6C",'Mapa de Riesgos'!$O$42),"")</f>
        <v/>
      </c>
      <c r="Q51" s="75" t="str">
        <f>IF(AND('Mapa de Riesgos'!$Y$43="Muy Baja",'Mapa de Riesgos'!$AA$43="Menor"),CONCATENATE("R6C",'Mapa de Riesgos'!$O$43),"")</f>
        <v/>
      </c>
      <c r="R51" s="75" t="str">
        <f>IF(AND('Mapa de Riesgos'!$Y$44="Muy Baja",'Mapa de Riesgos'!$AA$44="Menor"),CONCATENATE("R6C",'Mapa de Riesgos'!$O$44),"")</f>
        <v/>
      </c>
      <c r="S51" s="75" t="str">
        <f>IF(AND('Mapa de Riesgos'!$Y$45="Muy Baja",'Mapa de Riesgos'!$AA$45="Menor"),CONCATENATE("R6C",'Mapa de Riesgos'!$O$45),"")</f>
        <v/>
      </c>
      <c r="T51" s="75" t="str">
        <f>IF(AND('Mapa de Riesgos'!$Y$46="Muy Baja",'Mapa de Riesgos'!$AA$46="Menor"),CONCATENATE("R6C",'Mapa de Riesgos'!$O$46),"")</f>
        <v/>
      </c>
      <c r="U51" s="76" t="str">
        <f>IF(AND('Mapa de Riesgos'!$Y$47="Muy Baja",'Mapa de Riesgos'!$AA$47="Menor"),CONCATENATE("R6C",'Mapa de Riesgos'!$O$47),"")</f>
        <v/>
      </c>
      <c r="V51" s="65" t="str">
        <f>IF(AND('Mapa de Riesgos'!$Y$42="Muy Baja",'Mapa de Riesgos'!$AA$42="Moderado"),CONCATENATE("R6C",'Mapa de Riesgos'!$O$42),"")</f>
        <v/>
      </c>
      <c r="W51" s="66" t="str">
        <f>IF(AND('Mapa de Riesgos'!$Y$43="Muy Baja",'Mapa de Riesgos'!$AA$43="Moderado"),CONCATENATE("R6C",'Mapa de Riesgos'!$O$43),"")</f>
        <v/>
      </c>
      <c r="X51" s="66" t="str">
        <f>IF(AND('Mapa de Riesgos'!$Y$44="Muy Baja",'Mapa de Riesgos'!$AA$44="Moderado"),CONCATENATE("R6C",'Mapa de Riesgos'!$O$44),"")</f>
        <v/>
      </c>
      <c r="Y51" s="66" t="str">
        <f>IF(AND('Mapa de Riesgos'!$Y$45="Muy Baja",'Mapa de Riesgos'!$AA$45="Moderado"),CONCATENATE("R6C",'Mapa de Riesgos'!$O$45),"")</f>
        <v/>
      </c>
      <c r="Z51" s="66" t="str">
        <f>IF(AND('Mapa de Riesgos'!$Y$46="Muy Baja",'Mapa de Riesgos'!$AA$46="Moderado"),CONCATENATE("R6C",'Mapa de Riesgos'!$O$46),"")</f>
        <v/>
      </c>
      <c r="AA51" s="67" t="str">
        <f>IF(AND('Mapa de Riesgos'!$Y$47="Muy Baja",'Mapa de Riesgos'!$AA$47="Moderado"),CONCATENATE("R6C",'Mapa de Riesgos'!$O$47),"")</f>
        <v/>
      </c>
      <c r="AB51" s="50" t="str">
        <f>IF(AND('Mapa de Riesgos'!$Y$42="Muy Baja",'Mapa de Riesgos'!$AA$42="Mayor"),CONCATENATE("R6C",'Mapa de Riesgos'!$O$42),"")</f>
        <v/>
      </c>
      <c r="AC51" s="51" t="str">
        <f>IF(AND('Mapa de Riesgos'!$Y$43="Muy Baja",'Mapa de Riesgos'!$AA$43="Mayor"),CONCATENATE("R6C",'Mapa de Riesgos'!$O$43),"")</f>
        <v/>
      </c>
      <c r="AD51" s="51" t="str">
        <f>IF(AND('Mapa de Riesgos'!$Y$44="Muy Baja",'Mapa de Riesgos'!$AA$44="Mayor"),CONCATENATE("R6C",'Mapa de Riesgos'!$O$44),"")</f>
        <v/>
      </c>
      <c r="AE51" s="51" t="str">
        <f>IF(AND('Mapa de Riesgos'!$Y$45="Muy Baja",'Mapa de Riesgos'!$AA$45="Mayor"),CONCATENATE("R6C",'Mapa de Riesgos'!$O$45),"")</f>
        <v/>
      </c>
      <c r="AF51" s="51" t="str">
        <f>IF(AND('Mapa de Riesgos'!$Y$46="Muy Baja",'Mapa de Riesgos'!$AA$46="Mayor"),CONCATENATE("R6C",'Mapa de Riesgos'!$O$46),"")</f>
        <v/>
      </c>
      <c r="AG51" s="52" t="str">
        <f>IF(AND('Mapa de Riesgos'!$Y$47="Muy Baja",'Mapa de Riesgos'!$AA$47="Mayor"),CONCATENATE("R6C",'Mapa de Riesgos'!$O$47),"")</f>
        <v/>
      </c>
      <c r="AH51" s="53" t="str">
        <f>IF(AND('Mapa de Riesgos'!$Y$42="Muy Baja",'Mapa de Riesgos'!$AA$42="Catastrófico"),CONCATENATE("R6C",'Mapa de Riesgos'!$O$42),"")</f>
        <v/>
      </c>
      <c r="AI51" s="54" t="str">
        <f>IF(AND('Mapa de Riesgos'!$Y$43="Muy Baja",'Mapa de Riesgos'!$AA$43="Catastrófico"),CONCATENATE("R6C",'Mapa de Riesgos'!$O$43),"")</f>
        <v/>
      </c>
      <c r="AJ51" s="54" t="str">
        <f>IF(AND('Mapa de Riesgos'!$Y$44="Muy Baja",'Mapa de Riesgos'!$AA$44="Catastrófico"),CONCATENATE("R6C",'Mapa de Riesgos'!$O$44),"")</f>
        <v/>
      </c>
      <c r="AK51" s="54" t="str">
        <f>IF(AND('Mapa de Riesgos'!$Y$45="Muy Baja",'Mapa de Riesgos'!$AA$45="Catastrófico"),CONCATENATE("R6C",'Mapa de Riesgos'!$O$45),"")</f>
        <v/>
      </c>
      <c r="AL51" s="54" t="str">
        <f>IF(AND('Mapa de Riesgos'!$Y$46="Muy Baja",'Mapa de Riesgos'!$AA$46="Catastrófico"),CONCATENATE("R6C",'Mapa de Riesgos'!$O$46),"")</f>
        <v/>
      </c>
      <c r="AM51" s="55" t="str">
        <f>IF(AND('Mapa de Riesgos'!$Y$47="Muy Baja",'Mapa de Riesgos'!$AA$47="Catastrófico"),CONCATENATE("R6C",'Mapa de Riesgos'!$O$47),"")</f>
        <v/>
      </c>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ht="15" customHeight="1">
      <c r="A52" s="81"/>
      <c r="B52" s="443"/>
      <c r="C52" s="443"/>
      <c r="D52" s="444"/>
      <c r="E52" s="542"/>
      <c r="F52" s="541"/>
      <c r="G52" s="541"/>
      <c r="H52" s="541"/>
      <c r="I52" s="557"/>
      <c r="J52" s="74" t="str">
        <f>IF(AND('Mapa de Riesgos'!$Y$48="Muy Baja",'Mapa de Riesgos'!$AA$48="Leve"),CONCATENATE("R7C",'Mapa de Riesgos'!$O$48),"")</f>
        <v/>
      </c>
      <c r="K52" s="75" t="str">
        <f>IF(AND('Mapa de Riesgos'!$Y$49="Muy Baja",'Mapa de Riesgos'!$AA$49="Leve"),CONCATENATE("R7C",'Mapa de Riesgos'!$O$49),"")</f>
        <v/>
      </c>
      <c r="L52" s="75" t="str">
        <f>IF(AND('Mapa de Riesgos'!$Y$50="Muy Baja",'Mapa de Riesgos'!$AA$50="Leve"),CONCATENATE("R7C",'Mapa de Riesgos'!$O$50),"")</f>
        <v/>
      </c>
      <c r="M52" s="75" t="str">
        <f>IF(AND('Mapa de Riesgos'!$Y$51="Muy Baja",'Mapa de Riesgos'!$AA$51="Leve"),CONCATENATE("R7C",'Mapa de Riesgos'!$O$51),"")</f>
        <v/>
      </c>
      <c r="N52" s="75" t="str">
        <f>IF(AND('Mapa de Riesgos'!$Y$52="Muy Baja",'Mapa de Riesgos'!$AA$52="Leve"),CONCATENATE("R7C",'Mapa de Riesgos'!$O$52),"")</f>
        <v/>
      </c>
      <c r="O52" s="76" t="str">
        <f>IF(AND('Mapa de Riesgos'!$Y$53="Muy Baja",'Mapa de Riesgos'!$AA$53="Leve"),CONCATENATE("R7C",'Mapa de Riesgos'!$O$53),"")</f>
        <v/>
      </c>
      <c r="P52" s="74" t="str">
        <f>IF(AND('Mapa de Riesgos'!$Y$48="Muy Baja",'Mapa de Riesgos'!$AA$48="Menor"),CONCATENATE("R7C",'Mapa de Riesgos'!$O$48),"")</f>
        <v/>
      </c>
      <c r="Q52" s="75" t="str">
        <f>IF(AND('Mapa de Riesgos'!$Y$49="Muy Baja",'Mapa de Riesgos'!$AA$49="Menor"),CONCATENATE("R7C",'Mapa de Riesgos'!$O$49),"")</f>
        <v/>
      </c>
      <c r="R52" s="75" t="str">
        <f>IF(AND('Mapa de Riesgos'!$Y$50="Muy Baja",'Mapa de Riesgos'!$AA$50="Menor"),CONCATENATE("R7C",'Mapa de Riesgos'!$O$50),"")</f>
        <v/>
      </c>
      <c r="S52" s="75" t="str">
        <f>IF(AND('Mapa de Riesgos'!$Y$51="Muy Baja",'Mapa de Riesgos'!$AA$51="Menor"),CONCATENATE("R7C",'Mapa de Riesgos'!$O$51),"")</f>
        <v/>
      </c>
      <c r="T52" s="75" t="str">
        <f>IF(AND('Mapa de Riesgos'!$Y$52="Muy Baja",'Mapa de Riesgos'!$AA$52="Menor"),CONCATENATE("R7C",'Mapa de Riesgos'!$O$52),"")</f>
        <v/>
      </c>
      <c r="U52" s="76" t="str">
        <f>IF(AND('Mapa de Riesgos'!$Y$53="Muy Baja",'Mapa de Riesgos'!$AA$53="Menor"),CONCATENATE("R7C",'Mapa de Riesgos'!$O$53),"")</f>
        <v/>
      </c>
      <c r="V52" s="65" t="str">
        <f>IF(AND('Mapa de Riesgos'!$Y$48="Muy Baja",'Mapa de Riesgos'!$AA$48="Moderado"),CONCATENATE("R7C",'Mapa de Riesgos'!$O$48),"")</f>
        <v/>
      </c>
      <c r="W52" s="66" t="str">
        <f>IF(AND('Mapa de Riesgos'!$Y$49="Muy Baja",'Mapa de Riesgos'!$AA$49="Moderado"),CONCATENATE("R7C",'Mapa de Riesgos'!$O$49),"")</f>
        <v/>
      </c>
      <c r="X52" s="66" t="str">
        <f>IF(AND('Mapa de Riesgos'!$Y$50="Muy Baja",'Mapa de Riesgos'!$AA$50="Moderado"),CONCATENATE("R7C",'Mapa de Riesgos'!$O$50),"")</f>
        <v/>
      </c>
      <c r="Y52" s="66" t="str">
        <f>IF(AND('Mapa de Riesgos'!$Y$51="Muy Baja",'Mapa de Riesgos'!$AA$51="Moderado"),CONCATENATE("R7C",'Mapa de Riesgos'!$O$51),"")</f>
        <v/>
      </c>
      <c r="Z52" s="66" t="str">
        <f>IF(AND('Mapa de Riesgos'!$Y$52="Muy Baja",'Mapa de Riesgos'!$AA$52="Moderado"),CONCATENATE("R7C",'Mapa de Riesgos'!$O$52),"")</f>
        <v/>
      </c>
      <c r="AA52" s="67" t="str">
        <f>IF(AND('Mapa de Riesgos'!$Y$53="Muy Baja",'Mapa de Riesgos'!$AA$53="Moderado"),CONCATENATE("R7C",'Mapa de Riesgos'!$O$53),"")</f>
        <v/>
      </c>
      <c r="AB52" s="50" t="str">
        <f>IF(AND('Mapa de Riesgos'!$Y$48="Muy Baja",'Mapa de Riesgos'!$AA$48="Mayor"),CONCATENATE("R7C",'Mapa de Riesgos'!$O$48),"")</f>
        <v/>
      </c>
      <c r="AC52" s="51" t="str">
        <f>IF(AND('Mapa de Riesgos'!$Y$49="Muy Baja",'Mapa de Riesgos'!$AA$49="Mayor"),CONCATENATE("R7C",'Mapa de Riesgos'!$O$49),"")</f>
        <v/>
      </c>
      <c r="AD52" s="51" t="str">
        <f>IF(AND('Mapa de Riesgos'!$Y$50="Muy Baja",'Mapa de Riesgos'!$AA$50="Mayor"),CONCATENATE("R7C",'Mapa de Riesgos'!$O$50),"")</f>
        <v/>
      </c>
      <c r="AE52" s="51" t="str">
        <f>IF(AND('Mapa de Riesgos'!$Y$51="Muy Baja",'Mapa de Riesgos'!$AA$51="Mayor"),CONCATENATE("R7C",'Mapa de Riesgos'!$O$51),"")</f>
        <v/>
      </c>
      <c r="AF52" s="51" t="str">
        <f>IF(AND('Mapa de Riesgos'!$Y$52="Muy Baja",'Mapa de Riesgos'!$AA$52="Mayor"),CONCATENATE("R7C",'Mapa de Riesgos'!$O$52),"")</f>
        <v/>
      </c>
      <c r="AG52" s="52" t="str">
        <f>IF(AND('Mapa de Riesgos'!$Y$53="Muy Baja",'Mapa de Riesgos'!$AA$53="Mayor"),CONCATENATE("R7C",'Mapa de Riesgos'!$O$53),"")</f>
        <v/>
      </c>
      <c r="AH52" s="53" t="str">
        <f>IF(AND('Mapa de Riesgos'!$Y$48="Muy Baja",'Mapa de Riesgos'!$AA$48="Catastrófico"),CONCATENATE("R7C",'Mapa de Riesgos'!$O$48),"")</f>
        <v/>
      </c>
      <c r="AI52" s="54" t="str">
        <f>IF(AND('Mapa de Riesgos'!$Y$49="Muy Baja",'Mapa de Riesgos'!$AA$49="Catastrófico"),CONCATENATE("R7C",'Mapa de Riesgos'!$O$49),"")</f>
        <v/>
      </c>
      <c r="AJ52" s="54" t="str">
        <f>IF(AND('Mapa de Riesgos'!$Y$50="Muy Baja",'Mapa de Riesgos'!$AA$50="Catastrófico"),CONCATENATE("R7C",'Mapa de Riesgos'!$O$50),"")</f>
        <v/>
      </c>
      <c r="AK52" s="54" t="str">
        <f>IF(AND('Mapa de Riesgos'!$Y$51="Muy Baja",'Mapa de Riesgos'!$AA$51="Catastrófico"),CONCATENATE("R7C",'Mapa de Riesgos'!$O$51),"")</f>
        <v/>
      </c>
      <c r="AL52" s="54" t="str">
        <f>IF(AND('Mapa de Riesgos'!$Y$52="Muy Baja",'Mapa de Riesgos'!$AA$52="Catastrófico"),CONCATENATE("R7C",'Mapa de Riesgos'!$O$52),"")</f>
        <v/>
      </c>
      <c r="AM52" s="55" t="str">
        <f>IF(AND('Mapa de Riesgos'!$Y$53="Muy Baja",'Mapa de Riesgos'!$AA$53="Catastrófico"),CONCATENATE("R7C",'Mapa de Riesgos'!$O$53),"")</f>
        <v/>
      </c>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c r="A53" s="81"/>
      <c r="B53" s="443"/>
      <c r="C53" s="443"/>
      <c r="D53" s="444"/>
      <c r="E53" s="542"/>
      <c r="F53" s="541"/>
      <c r="G53" s="541"/>
      <c r="H53" s="541"/>
      <c r="I53" s="557"/>
      <c r="J53" s="74" t="str">
        <f>IF(AND('Mapa de Riesgos'!$Y$54="Muy Baja",'Mapa de Riesgos'!$AA$54="Leve"),CONCATENATE("R8C",'Mapa de Riesgos'!$O$54),"")</f>
        <v/>
      </c>
      <c r="K53" s="75" t="str">
        <f>IF(AND('Mapa de Riesgos'!$Y$55="Muy Baja",'Mapa de Riesgos'!$AA$55="Leve"),CONCATENATE("R8C",'Mapa de Riesgos'!$O$55),"")</f>
        <v/>
      </c>
      <c r="L53" s="75" t="str">
        <f>IF(AND('Mapa de Riesgos'!$Y$56="Muy Baja",'Mapa de Riesgos'!$AA$56="Leve"),CONCATENATE("R8C",'Mapa de Riesgos'!$O$56),"")</f>
        <v/>
      </c>
      <c r="M53" s="75" t="str">
        <f>IF(AND('Mapa de Riesgos'!$Y$57="Muy Baja",'Mapa de Riesgos'!$AA$57="Leve"),CONCATENATE("R8C",'Mapa de Riesgos'!$O$57),"")</f>
        <v/>
      </c>
      <c r="N53" s="75" t="str">
        <f>IF(AND('Mapa de Riesgos'!$Y$58="Muy Baja",'Mapa de Riesgos'!$AA$58="Leve"),CONCATENATE("R8C",'Mapa de Riesgos'!$O$58),"")</f>
        <v/>
      </c>
      <c r="O53" s="76" t="str">
        <f>IF(AND('Mapa de Riesgos'!$Y$59="Muy Baja",'Mapa de Riesgos'!$AA$59="Leve"),CONCATENATE("R8C",'Mapa de Riesgos'!$O$59),"")</f>
        <v/>
      </c>
      <c r="P53" s="74" t="str">
        <f>IF(AND('Mapa de Riesgos'!$Y$54="Muy Baja",'Mapa de Riesgos'!$AA$54="Menor"),CONCATENATE("R8C",'Mapa de Riesgos'!$O$54),"")</f>
        <v/>
      </c>
      <c r="Q53" s="75" t="str">
        <f>IF(AND('Mapa de Riesgos'!$Y$55="Muy Baja",'Mapa de Riesgos'!$AA$55="Menor"),CONCATENATE("R8C",'Mapa de Riesgos'!$O$55),"")</f>
        <v/>
      </c>
      <c r="R53" s="75" t="str">
        <f>IF(AND('Mapa de Riesgos'!$Y$56="Muy Baja",'Mapa de Riesgos'!$AA$56="Menor"),CONCATENATE("R8C",'Mapa de Riesgos'!$O$56),"")</f>
        <v/>
      </c>
      <c r="S53" s="75" t="str">
        <f>IF(AND('Mapa de Riesgos'!$Y$57="Muy Baja",'Mapa de Riesgos'!$AA$57="Menor"),CONCATENATE("R8C",'Mapa de Riesgos'!$O$57),"")</f>
        <v/>
      </c>
      <c r="T53" s="75" t="str">
        <f>IF(AND('Mapa de Riesgos'!$Y$58="Muy Baja",'Mapa de Riesgos'!$AA$58="Menor"),CONCATENATE("R8C",'Mapa de Riesgos'!$O$58),"")</f>
        <v/>
      </c>
      <c r="U53" s="76" t="str">
        <f>IF(AND('Mapa de Riesgos'!$Y$59="Muy Baja",'Mapa de Riesgos'!$AA$59="Menor"),CONCATENATE("R8C",'Mapa de Riesgos'!$O$59),"")</f>
        <v/>
      </c>
      <c r="V53" s="65" t="str">
        <f>IF(AND('Mapa de Riesgos'!$Y$54="Muy Baja",'Mapa de Riesgos'!$AA$54="Moderado"),CONCATENATE("R8C",'Mapa de Riesgos'!$O$54),"")</f>
        <v/>
      </c>
      <c r="W53" s="66" t="str">
        <f>IF(AND('Mapa de Riesgos'!$Y$55="Muy Baja",'Mapa de Riesgos'!$AA$55="Moderado"),CONCATENATE("R8C",'Mapa de Riesgos'!$O$55),"")</f>
        <v/>
      </c>
      <c r="X53" s="66" t="str">
        <f>IF(AND('Mapa de Riesgos'!$Y$56="Muy Baja",'Mapa de Riesgos'!$AA$56="Moderado"),CONCATENATE("R8C",'Mapa de Riesgos'!$O$56),"")</f>
        <v/>
      </c>
      <c r="Y53" s="66" t="str">
        <f>IF(AND('Mapa de Riesgos'!$Y$57="Muy Baja",'Mapa de Riesgos'!$AA$57="Moderado"),CONCATENATE("R8C",'Mapa de Riesgos'!$O$57),"")</f>
        <v/>
      </c>
      <c r="Z53" s="66" t="str">
        <f>IF(AND('Mapa de Riesgos'!$Y$58="Muy Baja",'Mapa de Riesgos'!$AA$58="Moderado"),CONCATENATE("R8C",'Mapa de Riesgos'!$O$58),"")</f>
        <v/>
      </c>
      <c r="AA53" s="67" t="str">
        <f>IF(AND('Mapa de Riesgos'!$Y$59="Muy Baja",'Mapa de Riesgos'!$AA$59="Moderado"),CONCATENATE("R8C",'Mapa de Riesgos'!$O$59),"")</f>
        <v/>
      </c>
      <c r="AB53" s="50" t="str">
        <f>IF(AND('Mapa de Riesgos'!$Y$54="Muy Baja",'Mapa de Riesgos'!$AA$54="Mayor"),CONCATENATE("R8C",'Mapa de Riesgos'!$O$54),"")</f>
        <v/>
      </c>
      <c r="AC53" s="51" t="str">
        <f>IF(AND('Mapa de Riesgos'!$Y$55="Muy Baja",'Mapa de Riesgos'!$AA$55="Mayor"),CONCATENATE("R8C",'Mapa de Riesgos'!$O$55),"")</f>
        <v/>
      </c>
      <c r="AD53" s="51" t="str">
        <f>IF(AND('Mapa de Riesgos'!$Y$56="Muy Baja",'Mapa de Riesgos'!$AA$56="Mayor"),CONCATENATE("R8C",'Mapa de Riesgos'!$O$56),"")</f>
        <v/>
      </c>
      <c r="AE53" s="51" t="str">
        <f>IF(AND('Mapa de Riesgos'!$Y$57="Muy Baja",'Mapa de Riesgos'!$AA$57="Mayor"),CONCATENATE("R8C",'Mapa de Riesgos'!$O$57),"")</f>
        <v/>
      </c>
      <c r="AF53" s="51" t="str">
        <f>IF(AND('Mapa de Riesgos'!$Y$58="Muy Baja",'Mapa de Riesgos'!$AA$58="Mayor"),CONCATENATE("R8C",'Mapa de Riesgos'!$O$58),"")</f>
        <v/>
      </c>
      <c r="AG53" s="52" t="str">
        <f>IF(AND('Mapa de Riesgos'!$Y$59="Muy Baja",'Mapa de Riesgos'!$AA$59="Mayor"),CONCATENATE("R8C",'Mapa de Riesgos'!$O$59),"")</f>
        <v/>
      </c>
      <c r="AH53" s="53" t="str">
        <f>IF(AND('Mapa de Riesgos'!$Y$54="Muy Baja",'Mapa de Riesgos'!$AA$54="Catastrófico"),CONCATENATE("R8C",'Mapa de Riesgos'!$O$54),"")</f>
        <v/>
      </c>
      <c r="AI53" s="54" t="str">
        <f>IF(AND('Mapa de Riesgos'!$Y$55="Muy Baja",'Mapa de Riesgos'!$AA$55="Catastrófico"),CONCATENATE("R8C",'Mapa de Riesgos'!$O$55),"")</f>
        <v/>
      </c>
      <c r="AJ53" s="54" t="str">
        <f>IF(AND('Mapa de Riesgos'!$Y$56="Muy Baja",'Mapa de Riesgos'!$AA$56="Catastrófico"),CONCATENATE("R8C",'Mapa de Riesgos'!$O$56),"")</f>
        <v/>
      </c>
      <c r="AK53" s="54" t="str">
        <f>IF(AND('Mapa de Riesgos'!$Y$57="Muy Baja",'Mapa de Riesgos'!$AA$57="Catastrófico"),CONCATENATE("R8C",'Mapa de Riesgos'!$O$57),"")</f>
        <v/>
      </c>
      <c r="AL53" s="54" t="str">
        <f>IF(AND('Mapa de Riesgos'!$Y$58="Muy Baja",'Mapa de Riesgos'!$AA$58="Catastrófico"),CONCATENATE("R8C",'Mapa de Riesgos'!$O$58),"")</f>
        <v/>
      </c>
      <c r="AM53" s="55" t="str">
        <f>IF(AND('Mapa de Riesgos'!$Y$59="Muy Baja",'Mapa de Riesgos'!$AA$59="Catastrófico"),CONCATENATE("R8C",'Mapa de Riesgos'!$O$59),"")</f>
        <v/>
      </c>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c r="A54" s="81"/>
      <c r="B54" s="443"/>
      <c r="C54" s="443"/>
      <c r="D54" s="444"/>
      <c r="E54" s="542"/>
      <c r="F54" s="541"/>
      <c r="G54" s="541"/>
      <c r="H54" s="541"/>
      <c r="I54" s="557"/>
      <c r="J54" s="74" t="str">
        <f>IF(AND('Mapa de Riesgos'!$Y$60="Muy Baja",'Mapa de Riesgos'!$AA$60="Leve"),CONCATENATE("R9C",'Mapa de Riesgos'!$O$60),"")</f>
        <v/>
      </c>
      <c r="K54" s="75" t="str">
        <f>IF(AND('Mapa de Riesgos'!$Y$61="Muy Baja",'Mapa de Riesgos'!$AA$61="Leve"),CONCATENATE("R9C",'Mapa de Riesgos'!$O$61),"")</f>
        <v/>
      </c>
      <c r="L54" s="75" t="str">
        <f>IF(AND('Mapa de Riesgos'!$Y$62="Muy Baja",'Mapa de Riesgos'!$AA$62="Leve"),CONCATENATE("R9C",'Mapa de Riesgos'!$O$62),"")</f>
        <v/>
      </c>
      <c r="M54" s="75" t="str">
        <f>IF(AND('Mapa de Riesgos'!$Y$63="Muy Baja",'Mapa de Riesgos'!$AA$63="Leve"),CONCATENATE("R9C",'Mapa de Riesgos'!$O$63),"")</f>
        <v/>
      </c>
      <c r="N54" s="75" t="str">
        <f>IF(AND('Mapa de Riesgos'!$Y$64="Muy Baja",'Mapa de Riesgos'!$AA$64="Leve"),CONCATENATE("R9C",'Mapa de Riesgos'!$O$64),"")</f>
        <v/>
      </c>
      <c r="O54" s="76" t="str">
        <f>IF(AND('Mapa de Riesgos'!$Y$65="Muy Baja",'Mapa de Riesgos'!$AA$65="Leve"),CONCATENATE("R9C",'Mapa de Riesgos'!$O$65),"")</f>
        <v/>
      </c>
      <c r="P54" s="74" t="str">
        <f>IF(AND('Mapa de Riesgos'!$Y$60="Muy Baja",'Mapa de Riesgos'!$AA$60="Menor"),CONCATENATE("R9C",'Mapa de Riesgos'!$O$60),"")</f>
        <v/>
      </c>
      <c r="Q54" s="75" t="str">
        <f>IF(AND('Mapa de Riesgos'!$Y$61="Muy Baja",'Mapa de Riesgos'!$AA$61="Menor"),CONCATENATE("R9C",'Mapa de Riesgos'!$O$61),"")</f>
        <v/>
      </c>
      <c r="R54" s="75" t="str">
        <f>IF(AND('Mapa de Riesgos'!$Y$62="Muy Baja",'Mapa de Riesgos'!$AA$62="Menor"),CONCATENATE("R9C",'Mapa de Riesgos'!$O$62),"")</f>
        <v/>
      </c>
      <c r="S54" s="75" t="str">
        <f>IF(AND('Mapa de Riesgos'!$Y$63="Muy Baja",'Mapa de Riesgos'!$AA$63="Menor"),CONCATENATE("R9C",'Mapa de Riesgos'!$O$63),"")</f>
        <v/>
      </c>
      <c r="T54" s="75" t="str">
        <f>IF(AND('Mapa de Riesgos'!$Y$64="Muy Baja",'Mapa de Riesgos'!$AA$64="Menor"),CONCATENATE("R9C",'Mapa de Riesgos'!$O$64),"")</f>
        <v/>
      </c>
      <c r="U54" s="76" t="str">
        <f>IF(AND('Mapa de Riesgos'!$Y$65="Muy Baja",'Mapa de Riesgos'!$AA$65="Menor"),CONCATENATE("R9C",'Mapa de Riesgos'!$O$65),"")</f>
        <v/>
      </c>
      <c r="V54" s="65" t="str">
        <f>IF(AND('Mapa de Riesgos'!$Y$60="Muy Baja",'Mapa de Riesgos'!$AA$60="Moderado"),CONCATENATE("R9C",'Mapa de Riesgos'!$O$60),"")</f>
        <v/>
      </c>
      <c r="W54" s="66" t="str">
        <f>IF(AND('Mapa de Riesgos'!$Y$61="Muy Baja",'Mapa de Riesgos'!$AA$61="Moderado"),CONCATENATE("R9C",'Mapa de Riesgos'!$O$61),"")</f>
        <v/>
      </c>
      <c r="X54" s="66" t="str">
        <f>IF(AND('Mapa de Riesgos'!$Y$62="Muy Baja",'Mapa de Riesgos'!$AA$62="Moderado"),CONCATENATE("R9C",'Mapa de Riesgos'!$O$62),"")</f>
        <v/>
      </c>
      <c r="Y54" s="66" t="str">
        <f>IF(AND('Mapa de Riesgos'!$Y$63="Muy Baja",'Mapa de Riesgos'!$AA$63="Moderado"),CONCATENATE("R9C",'Mapa de Riesgos'!$O$63),"")</f>
        <v/>
      </c>
      <c r="Z54" s="66" t="str">
        <f>IF(AND('Mapa de Riesgos'!$Y$64="Muy Baja",'Mapa de Riesgos'!$AA$64="Moderado"),CONCATENATE("R9C",'Mapa de Riesgos'!$O$64),"")</f>
        <v/>
      </c>
      <c r="AA54" s="67" t="str">
        <f>IF(AND('Mapa de Riesgos'!$Y$65="Muy Baja",'Mapa de Riesgos'!$AA$65="Moderado"),CONCATENATE("R9C",'Mapa de Riesgos'!$O$65),"")</f>
        <v/>
      </c>
      <c r="AB54" s="50" t="str">
        <f>IF(AND('Mapa de Riesgos'!$Y$60="Muy Baja",'Mapa de Riesgos'!$AA$60="Mayor"),CONCATENATE("R9C",'Mapa de Riesgos'!$O$60),"")</f>
        <v/>
      </c>
      <c r="AC54" s="51" t="str">
        <f>IF(AND('Mapa de Riesgos'!$Y$61="Muy Baja",'Mapa de Riesgos'!$AA$61="Mayor"),CONCATENATE("R9C",'Mapa de Riesgos'!$O$61),"")</f>
        <v/>
      </c>
      <c r="AD54" s="51" t="str">
        <f>IF(AND('Mapa de Riesgos'!$Y$62="Muy Baja",'Mapa de Riesgos'!$AA$62="Mayor"),CONCATENATE("R9C",'Mapa de Riesgos'!$O$62),"")</f>
        <v/>
      </c>
      <c r="AE54" s="51" t="str">
        <f>IF(AND('Mapa de Riesgos'!$Y$63="Muy Baja",'Mapa de Riesgos'!$AA$63="Mayor"),CONCATENATE("R9C",'Mapa de Riesgos'!$O$63),"")</f>
        <v/>
      </c>
      <c r="AF54" s="51" t="str">
        <f>IF(AND('Mapa de Riesgos'!$Y$64="Muy Baja",'Mapa de Riesgos'!$AA$64="Mayor"),CONCATENATE("R9C",'Mapa de Riesgos'!$O$64),"")</f>
        <v/>
      </c>
      <c r="AG54" s="52" t="str">
        <f>IF(AND('Mapa de Riesgos'!$Y$65="Muy Baja",'Mapa de Riesgos'!$AA$65="Mayor"),CONCATENATE("R9C",'Mapa de Riesgos'!$O$65),"")</f>
        <v/>
      </c>
      <c r="AH54" s="53" t="str">
        <f>IF(AND('Mapa de Riesgos'!$Y$60="Muy Baja",'Mapa de Riesgos'!$AA$60="Catastrófico"),CONCATENATE("R9C",'Mapa de Riesgos'!$O$60),"")</f>
        <v/>
      </c>
      <c r="AI54" s="54" t="str">
        <f>IF(AND('Mapa de Riesgos'!$Y$61="Muy Baja",'Mapa de Riesgos'!$AA$61="Catastrófico"),CONCATENATE("R9C",'Mapa de Riesgos'!$O$61),"")</f>
        <v/>
      </c>
      <c r="AJ54" s="54" t="str">
        <f>IF(AND('Mapa de Riesgos'!$Y$62="Muy Baja",'Mapa de Riesgos'!$AA$62="Catastrófico"),CONCATENATE("R9C",'Mapa de Riesgos'!$O$62),"")</f>
        <v/>
      </c>
      <c r="AK54" s="54" t="str">
        <f>IF(AND('Mapa de Riesgos'!$Y$63="Muy Baja",'Mapa de Riesgos'!$AA$63="Catastrófico"),CONCATENATE("R9C",'Mapa de Riesgos'!$O$63),"")</f>
        <v/>
      </c>
      <c r="AL54" s="54" t="str">
        <f>IF(AND('Mapa de Riesgos'!$Y$64="Muy Baja",'Mapa de Riesgos'!$AA$64="Catastrófico"),CONCATENATE("R9C",'Mapa de Riesgos'!$O$64),"")</f>
        <v/>
      </c>
      <c r="AM54" s="55" t="str">
        <f>IF(AND('Mapa de Riesgos'!$Y$65="Muy Baja",'Mapa de Riesgos'!$AA$65="Catastrófico"),CONCATENATE("R9C",'Mapa de Riesgos'!$O$65),"")</f>
        <v/>
      </c>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ht="15.75" customHeight="1" thickBot="1">
      <c r="A55" s="81"/>
      <c r="B55" s="443"/>
      <c r="C55" s="443"/>
      <c r="D55" s="444"/>
      <c r="E55" s="543"/>
      <c r="F55" s="544"/>
      <c r="G55" s="544"/>
      <c r="H55" s="544"/>
      <c r="I55" s="558"/>
      <c r="J55" s="77" t="str">
        <f>IF(AND('Mapa de Riesgos'!$Y$66="Muy Baja",'Mapa de Riesgos'!$AA$66="Leve"),CONCATENATE("R10C",'Mapa de Riesgos'!$O$66),"")</f>
        <v/>
      </c>
      <c r="K55" s="78" t="str">
        <f>IF(AND('Mapa de Riesgos'!$Y$67="Muy Baja",'Mapa de Riesgos'!$AA$67="Leve"),CONCATENATE("R10C",'Mapa de Riesgos'!$O$67),"")</f>
        <v/>
      </c>
      <c r="L55" s="78" t="str">
        <f>IF(AND('Mapa de Riesgos'!$Y$68="Muy Baja",'Mapa de Riesgos'!$AA$68="Leve"),CONCATENATE("R10C",'Mapa de Riesgos'!$O$68),"")</f>
        <v/>
      </c>
      <c r="M55" s="78" t="str">
        <f>IF(AND('Mapa de Riesgos'!$Y$69="Muy Baja",'Mapa de Riesgos'!$AA$69="Leve"),CONCATENATE("R10C",'Mapa de Riesgos'!$O$69),"")</f>
        <v/>
      </c>
      <c r="N55" s="78" t="str">
        <f>IF(AND('Mapa de Riesgos'!$Y$70="Muy Baja",'Mapa de Riesgos'!$AA$70="Leve"),CONCATENATE("R10C",'Mapa de Riesgos'!$O$70),"")</f>
        <v/>
      </c>
      <c r="O55" s="79" t="str">
        <f>IF(AND('Mapa de Riesgos'!$Y$71="Muy Baja",'Mapa de Riesgos'!$AA$71="Leve"),CONCATENATE("R10C",'Mapa de Riesgos'!$O$71),"")</f>
        <v/>
      </c>
      <c r="P55" s="77" t="str">
        <f>IF(AND('Mapa de Riesgos'!$Y$66="Muy Baja",'Mapa de Riesgos'!$AA$66="Menor"),CONCATENATE("R10C",'Mapa de Riesgos'!$O$66),"")</f>
        <v/>
      </c>
      <c r="Q55" s="78" t="str">
        <f>IF(AND('Mapa de Riesgos'!$Y$67="Muy Baja",'Mapa de Riesgos'!$AA$67="Menor"),CONCATENATE("R10C",'Mapa de Riesgos'!$O$67),"")</f>
        <v/>
      </c>
      <c r="R55" s="78" t="str">
        <f>IF(AND('Mapa de Riesgos'!$Y$68="Muy Baja",'Mapa de Riesgos'!$AA$68="Menor"),CONCATENATE("R10C",'Mapa de Riesgos'!$O$68),"")</f>
        <v/>
      </c>
      <c r="S55" s="78" t="str">
        <f>IF(AND('Mapa de Riesgos'!$Y$69="Muy Baja",'Mapa de Riesgos'!$AA$69="Menor"),CONCATENATE("R10C",'Mapa de Riesgos'!$O$69),"")</f>
        <v/>
      </c>
      <c r="T55" s="78" t="str">
        <f>IF(AND('Mapa de Riesgos'!$Y$70="Muy Baja",'Mapa de Riesgos'!$AA$70="Menor"),CONCATENATE("R10C",'Mapa de Riesgos'!$O$70),"")</f>
        <v/>
      </c>
      <c r="U55" s="79" t="str">
        <f>IF(AND('Mapa de Riesgos'!$Y$71="Muy Baja",'Mapa de Riesgos'!$AA$71="Menor"),CONCATENATE("R10C",'Mapa de Riesgos'!$O$71),"")</f>
        <v/>
      </c>
      <c r="V55" s="68" t="str">
        <f>IF(AND('Mapa de Riesgos'!$Y$66="Muy Baja",'Mapa de Riesgos'!$AA$66="Moderado"),CONCATENATE("R10C",'Mapa de Riesgos'!$O$66),"")</f>
        <v/>
      </c>
      <c r="W55" s="69" t="str">
        <f>IF(AND('Mapa de Riesgos'!$Y$67="Muy Baja",'Mapa de Riesgos'!$AA$67="Moderado"),CONCATENATE("R10C",'Mapa de Riesgos'!$O$67),"")</f>
        <v/>
      </c>
      <c r="X55" s="69" t="str">
        <f>IF(AND('Mapa de Riesgos'!$Y$68="Muy Baja",'Mapa de Riesgos'!$AA$68="Moderado"),CONCATENATE("R10C",'Mapa de Riesgos'!$O$68),"")</f>
        <v/>
      </c>
      <c r="Y55" s="69" t="str">
        <f>IF(AND('Mapa de Riesgos'!$Y$69="Muy Baja",'Mapa de Riesgos'!$AA$69="Moderado"),CONCATENATE("R10C",'Mapa de Riesgos'!$O$69),"")</f>
        <v/>
      </c>
      <c r="Z55" s="69" t="str">
        <f>IF(AND('Mapa de Riesgos'!$Y$70="Muy Baja",'Mapa de Riesgos'!$AA$70="Moderado"),CONCATENATE("R10C",'Mapa de Riesgos'!$O$70),"")</f>
        <v/>
      </c>
      <c r="AA55" s="70" t="str">
        <f>IF(AND('Mapa de Riesgos'!$Y$71="Muy Baja",'Mapa de Riesgos'!$AA$71="Moderado"),CONCATENATE("R10C",'Mapa de Riesgos'!$O$71),"")</f>
        <v/>
      </c>
      <c r="AB55" s="56" t="str">
        <f>IF(AND('Mapa de Riesgos'!$Y$66="Muy Baja",'Mapa de Riesgos'!$AA$66="Mayor"),CONCATENATE("R10C",'Mapa de Riesgos'!$O$66),"")</f>
        <v/>
      </c>
      <c r="AC55" s="57" t="str">
        <f>IF(AND('Mapa de Riesgos'!$Y$67="Muy Baja",'Mapa de Riesgos'!$AA$67="Mayor"),CONCATENATE("R10C",'Mapa de Riesgos'!$O$67),"")</f>
        <v/>
      </c>
      <c r="AD55" s="57" t="str">
        <f>IF(AND('Mapa de Riesgos'!$Y$68="Muy Baja",'Mapa de Riesgos'!$AA$68="Mayor"),CONCATENATE("R10C",'Mapa de Riesgos'!$O$68),"")</f>
        <v/>
      </c>
      <c r="AE55" s="57" t="str">
        <f>IF(AND('Mapa de Riesgos'!$Y$69="Muy Baja",'Mapa de Riesgos'!$AA$69="Mayor"),CONCATENATE("R10C",'Mapa de Riesgos'!$O$69),"")</f>
        <v/>
      </c>
      <c r="AF55" s="57" t="str">
        <f>IF(AND('Mapa de Riesgos'!$Y$70="Muy Baja",'Mapa de Riesgos'!$AA$70="Mayor"),CONCATENATE("R10C",'Mapa de Riesgos'!$O$70),"")</f>
        <v/>
      </c>
      <c r="AG55" s="58" t="str">
        <f>IF(AND('Mapa de Riesgos'!$Y$71="Muy Baja",'Mapa de Riesgos'!$AA$71="Mayor"),CONCATENATE("R10C",'Mapa de Riesgos'!$O$71),"")</f>
        <v/>
      </c>
      <c r="AH55" s="59" t="str">
        <f>IF(AND('Mapa de Riesgos'!$Y$66="Muy Baja",'Mapa de Riesgos'!$AA$66="Catastrófico"),CONCATENATE("R10C",'Mapa de Riesgos'!$O$66),"")</f>
        <v/>
      </c>
      <c r="AI55" s="60" t="str">
        <f>IF(AND('Mapa de Riesgos'!$Y$67="Muy Baja",'Mapa de Riesgos'!$AA$67="Catastrófico"),CONCATENATE("R10C",'Mapa de Riesgos'!$O$67),"")</f>
        <v/>
      </c>
      <c r="AJ55" s="60" t="str">
        <f>IF(AND('Mapa de Riesgos'!$Y$68="Muy Baja",'Mapa de Riesgos'!$AA$68="Catastrófico"),CONCATENATE("R10C",'Mapa de Riesgos'!$O$68),"")</f>
        <v/>
      </c>
      <c r="AK55" s="60" t="str">
        <f>IF(AND('Mapa de Riesgos'!$Y$69="Muy Baja",'Mapa de Riesgos'!$AA$69="Catastrófico"),CONCATENATE("R10C",'Mapa de Riesgos'!$O$69),"")</f>
        <v/>
      </c>
      <c r="AL55" s="60" t="str">
        <f>IF(AND('Mapa de Riesgos'!$Y$70="Muy Baja",'Mapa de Riesgos'!$AA$70="Catastrófico"),CONCATENATE("R10C",'Mapa de Riesgos'!$O$70),"")</f>
        <v/>
      </c>
      <c r="AM55" s="61" t="str">
        <f>IF(AND('Mapa de Riesgos'!$Y$71="Muy Baja",'Mapa de Riesgos'!$AA$71="Catastrófico"),CONCATENATE("R10C",'Mapa de Riesgos'!$O$71),"")</f>
        <v/>
      </c>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c r="A56" s="81"/>
      <c r="B56" s="81"/>
      <c r="C56" s="81"/>
      <c r="D56" s="81"/>
      <c r="E56" s="81"/>
      <c r="F56" s="81"/>
      <c r="G56" s="81"/>
      <c r="H56" s="81"/>
      <c r="I56" s="81"/>
      <c r="J56" s="538" t="s">
        <v>185</v>
      </c>
      <c r="K56" s="539"/>
      <c r="L56" s="539"/>
      <c r="M56" s="539"/>
      <c r="N56" s="539"/>
      <c r="O56" s="556"/>
      <c r="P56" s="538" t="s">
        <v>186</v>
      </c>
      <c r="Q56" s="539"/>
      <c r="R56" s="539"/>
      <c r="S56" s="539"/>
      <c r="T56" s="539"/>
      <c r="U56" s="556"/>
      <c r="V56" s="538" t="s">
        <v>187</v>
      </c>
      <c r="W56" s="539"/>
      <c r="X56" s="539"/>
      <c r="Y56" s="539"/>
      <c r="Z56" s="539"/>
      <c r="AA56" s="556"/>
      <c r="AB56" s="538" t="s">
        <v>188</v>
      </c>
      <c r="AC56" s="577"/>
      <c r="AD56" s="539"/>
      <c r="AE56" s="539"/>
      <c r="AF56" s="539"/>
      <c r="AG56" s="556"/>
      <c r="AH56" s="538" t="s">
        <v>189</v>
      </c>
      <c r="AI56" s="539"/>
      <c r="AJ56" s="539"/>
      <c r="AK56" s="539"/>
      <c r="AL56" s="539"/>
      <c r="AM56" s="556"/>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c r="A57" s="81"/>
      <c r="B57" s="81"/>
      <c r="C57" s="81"/>
      <c r="D57" s="81"/>
      <c r="E57" s="81"/>
      <c r="F57" s="81"/>
      <c r="G57" s="81"/>
      <c r="H57" s="81"/>
      <c r="I57" s="81"/>
      <c r="J57" s="542"/>
      <c r="K57" s="541"/>
      <c r="L57" s="541"/>
      <c r="M57" s="541"/>
      <c r="N57" s="541"/>
      <c r="O57" s="557"/>
      <c r="P57" s="542"/>
      <c r="Q57" s="541"/>
      <c r="R57" s="541"/>
      <c r="S57" s="541"/>
      <c r="T57" s="541"/>
      <c r="U57" s="557"/>
      <c r="V57" s="542"/>
      <c r="W57" s="541"/>
      <c r="X57" s="541"/>
      <c r="Y57" s="541"/>
      <c r="Z57" s="541"/>
      <c r="AA57" s="557"/>
      <c r="AB57" s="542"/>
      <c r="AC57" s="541"/>
      <c r="AD57" s="541"/>
      <c r="AE57" s="541"/>
      <c r="AF57" s="541"/>
      <c r="AG57" s="557"/>
      <c r="AH57" s="542"/>
      <c r="AI57" s="541"/>
      <c r="AJ57" s="541"/>
      <c r="AK57" s="541"/>
      <c r="AL57" s="541"/>
      <c r="AM57" s="557"/>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c r="A58" s="81"/>
      <c r="B58" s="81"/>
      <c r="C58" s="81"/>
      <c r="D58" s="81"/>
      <c r="E58" s="81"/>
      <c r="F58" s="81"/>
      <c r="G58" s="81"/>
      <c r="H58" s="81"/>
      <c r="I58" s="81"/>
      <c r="J58" s="542"/>
      <c r="K58" s="541"/>
      <c r="L58" s="541"/>
      <c r="M58" s="541"/>
      <c r="N58" s="541"/>
      <c r="O58" s="557"/>
      <c r="P58" s="542"/>
      <c r="Q58" s="541"/>
      <c r="R58" s="541"/>
      <c r="S58" s="541"/>
      <c r="T58" s="541"/>
      <c r="U58" s="557"/>
      <c r="V58" s="542"/>
      <c r="W58" s="541"/>
      <c r="X58" s="541"/>
      <c r="Y58" s="541"/>
      <c r="Z58" s="541"/>
      <c r="AA58" s="557"/>
      <c r="AB58" s="542"/>
      <c r="AC58" s="541"/>
      <c r="AD58" s="541"/>
      <c r="AE58" s="541"/>
      <c r="AF58" s="541"/>
      <c r="AG58" s="557"/>
      <c r="AH58" s="542"/>
      <c r="AI58" s="541"/>
      <c r="AJ58" s="541"/>
      <c r="AK58" s="541"/>
      <c r="AL58" s="541"/>
      <c r="AM58" s="557"/>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c r="A59" s="81"/>
      <c r="B59" s="81"/>
      <c r="C59" s="81"/>
      <c r="D59" s="81"/>
      <c r="E59" s="81"/>
      <c r="F59" s="81"/>
      <c r="G59" s="81"/>
      <c r="H59" s="81"/>
      <c r="I59" s="81"/>
      <c r="J59" s="542"/>
      <c r="K59" s="541"/>
      <c r="L59" s="541"/>
      <c r="M59" s="541"/>
      <c r="N59" s="541"/>
      <c r="O59" s="557"/>
      <c r="P59" s="542"/>
      <c r="Q59" s="541"/>
      <c r="R59" s="541"/>
      <c r="S59" s="541"/>
      <c r="T59" s="541"/>
      <c r="U59" s="557"/>
      <c r="V59" s="542"/>
      <c r="W59" s="541"/>
      <c r="X59" s="541"/>
      <c r="Y59" s="541"/>
      <c r="Z59" s="541"/>
      <c r="AA59" s="557"/>
      <c r="AB59" s="542"/>
      <c r="AC59" s="541"/>
      <c r="AD59" s="541"/>
      <c r="AE59" s="541"/>
      <c r="AF59" s="541"/>
      <c r="AG59" s="557"/>
      <c r="AH59" s="542"/>
      <c r="AI59" s="541"/>
      <c r="AJ59" s="541"/>
      <c r="AK59" s="541"/>
      <c r="AL59" s="541"/>
      <c r="AM59" s="557"/>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c r="A60" s="81"/>
      <c r="B60" s="81"/>
      <c r="C60" s="81"/>
      <c r="D60" s="81"/>
      <c r="E60" s="81"/>
      <c r="F60" s="81"/>
      <c r="G60" s="81"/>
      <c r="H60" s="81"/>
      <c r="I60" s="81"/>
      <c r="J60" s="542"/>
      <c r="K60" s="541"/>
      <c r="L60" s="541"/>
      <c r="M60" s="541"/>
      <c r="N60" s="541"/>
      <c r="O60" s="557"/>
      <c r="P60" s="542"/>
      <c r="Q60" s="541"/>
      <c r="R60" s="541"/>
      <c r="S60" s="541"/>
      <c r="T60" s="541"/>
      <c r="U60" s="557"/>
      <c r="V60" s="542"/>
      <c r="W60" s="541"/>
      <c r="X60" s="541"/>
      <c r="Y60" s="541"/>
      <c r="Z60" s="541"/>
      <c r="AA60" s="557"/>
      <c r="AB60" s="542"/>
      <c r="AC60" s="541"/>
      <c r="AD60" s="541"/>
      <c r="AE60" s="541"/>
      <c r="AF60" s="541"/>
      <c r="AG60" s="557"/>
      <c r="AH60" s="542"/>
      <c r="AI60" s="541"/>
      <c r="AJ60" s="541"/>
      <c r="AK60" s="541"/>
      <c r="AL60" s="541"/>
      <c r="AM60" s="557"/>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ht="15.75" thickBot="1">
      <c r="A61" s="81"/>
      <c r="B61" s="81"/>
      <c r="C61" s="81"/>
      <c r="D61" s="81"/>
      <c r="E61" s="81"/>
      <c r="F61" s="81"/>
      <c r="G61" s="81"/>
      <c r="H61" s="81"/>
      <c r="I61" s="81"/>
      <c r="J61" s="543"/>
      <c r="K61" s="544"/>
      <c r="L61" s="544"/>
      <c r="M61" s="544"/>
      <c r="N61" s="544"/>
      <c r="O61" s="558"/>
      <c r="P61" s="543"/>
      <c r="Q61" s="544"/>
      <c r="R61" s="544"/>
      <c r="S61" s="544"/>
      <c r="T61" s="544"/>
      <c r="U61" s="558"/>
      <c r="V61" s="543"/>
      <c r="W61" s="544"/>
      <c r="X61" s="544"/>
      <c r="Y61" s="544"/>
      <c r="Z61" s="544"/>
      <c r="AA61" s="558"/>
      <c r="AB61" s="543"/>
      <c r="AC61" s="544"/>
      <c r="AD61" s="544"/>
      <c r="AE61" s="544"/>
      <c r="AF61" s="544"/>
      <c r="AG61" s="558"/>
      <c r="AH61" s="543"/>
      <c r="AI61" s="544"/>
      <c r="AJ61" s="544"/>
      <c r="AK61" s="544"/>
      <c r="AL61" s="544"/>
      <c r="AM61" s="558"/>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row>
    <row r="63" spans="1:80" ht="15" customHeight="1">
      <c r="A63" s="81"/>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1"/>
      <c r="AV63" s="81"/>
      <c r="AW63" s="81"/>
      <c r="AX63" s="81"/>
      <c r="AY63" s="81"/>
      <c r="AZ63" s="81"/>
      <c r="BA63" s="81"/>
      <c r="BB63" s="81"/>
      <c r="BC63" s="81"/>
      <c r="BD63" s="81"/>
      <c r="BE63" s="81"/>
      <c r="BF63" s="81"/>
      <c r="BG63" s="81"/>
      <c r="BH63" s="81"/>
    </row>
    <row r="64" spans="1:80" ht="15" customHeight="1">
      <c r="A64" s="81"/>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1"/>
      <c r="AV64" s="81"/>
      <c r="AW64" s="81"/>
      <c r="AX64" s="81"/>
      <c r="AY64" s="81"/>
      <c r="AZ64" s="81"/>
      <c r="BA64" s="81"/>
      <c r="BB64" s="81"/>
      <c r="BC64" s="81"/>
      <c r="BD64" s="81"/>
      <c r="BE64" s="81"/>
      <c r="BF64" s="81"/>
      <c r="BG64" s="81"/>
      <c r="BH64" s="81"/>
    </row>
    <row r="65" spans="1:60">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row>
    <row r="66" spans="1:60">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row>
    <row r="67" spans="1:60">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row>
    <row r="68" spans="1:60">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row>
    <row r="69" spans="1:60">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row>
    <row r="70" spans="1:60">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row>
    <row r="71" spans="1:60">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row>
    <row r="72" spans="1:60">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row>
    <row r="73" spans="1:60">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row>
    <row r="74" spans="1:60">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row>
    <row r="75" spans="1:60">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row>
    <row r="76" spans="1:60">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row>
    <row r="77" spans="1:60">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row>
    <row r="78" spans="1:60">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row>
    <row r="79" spans="1:60">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row>
    <row r="80" spans="1:60">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row>
    <row r="81" spans="1:60">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row>
    <row r="82" spans="1:60">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row>
    <row r="83" spans="1:60">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row>
    <row r="84" spans="1:60">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row>
    <row r="85" spans="1:60">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row>
    <row r="86" spans="1:60">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row>
    <row r="87" spans="1:60">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row>
    <row r="88" spans="1:60">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row>
    <row r="89" spans="1:60">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row>
    <row r="90" spans="1:60">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row>
    <row r="91" spans="1:60">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row>
    <row r="92" spans="1:60">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row>
    <row r="93" spans="1:60">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row>
    <row r="94" spans="1:60">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row>
    <row r="95" spans="1:60">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row>
    <row r="96" spans="1:60">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row>
    <row r="97" spans="1:60">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row>
    <row r="98" spans="1:60">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row>
    <row r="99" spans="1:60">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row>
    <row r="100" spans="1:60">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row>
    <row r="101" spans="1:60">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row>
    <row r="102" spans="1:60">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row>
    <row r="103" spans="1:60">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row>
    <row r="104" spans="1:60">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row>
    <row r="105" spans="1:60">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row>
    <row r="106" spans="1:60">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row>
    <row r="107" spans="1:60">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row>
    <row r="108" spans="1:60">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row>
    <row r="109" spans="1:60">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row>
    <row r="110" spans="1:60">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row>
    <row r="111" spans="1:60">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row>
    <row r="112" spans="1:60">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row>
    <row r="113" spans="1:60">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row>
    <row r="114" spans="1:60">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row>
    <row r="115" spans="1:60">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row>
    <row r="116" spans="1:60">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row>
    <row r="117" spans="1:60">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row>
    <row r="118" spans="1:60">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row>
    <row r="119" spans="1:60">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row>
    <row r="120" spans="1:60">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row>
    <row r="121" spans="1:60">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row>
    <row r="122" spans="1:60">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row>
    <row r="123" spans="1:60">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row>
    <row r="124" spans="1:60">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row>
    <row r="125" spans="1:60">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row>
    <row r="126" spans="1:60">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row>
    <row r="127" spans="1:60">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row>
    <row r="128" spans="1:60">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row>
    <row r="129" spans="1:60">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row>
    <row r="130" spans="1:60">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row>
    <row r="131" spans="1:60">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row>
    <row r="132" spans="1:60">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row>
    <row r="133" spans="1:60">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row>
    <row r="134" spans="1:60">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row>
    <row r="135" spans="1:60">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row>
    <row r="136" spans="1:60">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row>
    <row r="137" spans="1:60">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row>
    <row r="138" spans="1:60">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row>
    <row r="139" spans="1:60">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row>
    <row r="140" spans="1:60">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row>
    <row r="141" spans="1:60">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row>
    <row r="142" spans="1:60">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row>
    <row r="143" spans="1:60">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row>
    <row r="144" spans="1:60">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row>
    <row r="145" spans="1:60">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row>
    <row r="146" spans="1:60">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row>
    <row r="147" spans="1:60">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row>
    <row r="148" spans="1:60">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row>
    <row r="149" spans="1:60">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row>
    <row r="150" spans="1:60">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row>
    <row r="151" spans="1:60">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row>
    <row r="152" spans="1:60">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row>
    <row r="153" spans="1:60">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row>
    <row r="154" spans="1:60">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row>
    <row r="155" spans="1:60">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row>
    <row r="156" spans="1:60">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row>
    <row r="157" spans="1:60">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row>
    <row r="158" spans="1:60">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row>
    <row r="159" spans="1:60">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row>
    <row r="160" spans="1:60">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row>
    <row r="161" spans="1:60">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row>
    <row r="162" spans="1:60">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row>
    <row r="163" spans="1:60">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row>
    <row r="164" spans="1:60">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row>
    <row r="165" spans="1:60">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row>
    <row r="166" spans="1:60">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row>
    <row r="167" spans="1:60">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row>
    <row r="168" spans="1:60">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row>
    <row r="169" spans="1:60">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row>
    <row r="170" spans="1:60">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row>
    <row r="171" spans="1:60">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row>
    <row r="172" spans="1:60">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row>
    <row r="173" spans="1:60">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row>
    <row r="174" spans="1:60">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row>
    <row r="175" spans="1:60">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row>
    <row r="176" spans="1:60">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row>
    <row r="177" spans="1:60">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row>
    <row r="178" spans="1:60">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row>
    <row r="179" spans="1:60">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row>
    <row r="180" spans="1:60">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row>
    <row r="181" spans="1:60">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row>
    <row r="182" spans="1:60">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row>
    <row r="183" spans="1:60">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row>
    <row r="184" spans="1:60">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81"/>
      <c r="BH184" s="81"/>
    </row>
    <row r="185" spans="1:60">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row>
    <row r="186" spans="1:60">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row>
    <row r="187" spans="1:60">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row>
    <row r="188" spans="1:60">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row>
    <row r="189" spans="1:60">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row>
    <row r="190" spans="1:60">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row>
    <row r="191" spans="1:60">
      <c r="A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row>
    <row r="192" spans="1:60">
      <c r="A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81"/>
      <c r="BH192" s="81"/>
    </row>
    <row r="193" spans="1:60">
      <c r="A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81"/>
      <c r="BH193" s="81"/>
    </row>
    <row r="194" spans="1:60">
      <c r="A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row>
    <row r="195" spans="1:60">
      <c r="A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row>
    <row r="196" spans="1:60">
      <c r="A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row>
    <row r="197" spans="1:60">
      <c r="A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row>
    <row r="198" spans="1:60">
      <c r="A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81"/>
      <c r="BH198" s="81"/>
    </row>
    <row r="199" spans="1:60">
      <c r="A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row>
    <row r="200" spans="1:60">
      <c r="A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81"/>
      <c r="BH200" s="81"/>
    </row>
    <row r="201" spans="1:60">
      <c r="A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81"/>
      <c r="BH201" s="81"/>
    </row>
    <row r="202" spans="1:60">
      <c r="A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row>
    <row r="203" spans="1:60">
      <c r="A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81"/>
      <c r="BH203" s="81"/>
    </row>
    <row r="204" spans="1:60">
      <c r="A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row>
    <row r="205" spans="1:60">
      <c r="A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row>
    <row r="206" spans="1:60">
      <c r="A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row>
    <row r="207" spans="1:60">
      <c r="A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row>
    <row r="208" spans="1:60">
      <c r="A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row>
    <row r="209" spans="1:60">
      <c r="A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row>
    <row r="210" spans="1:60">
      <c r="A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row>
    <row r="211" spans="1:60">
      <c r="A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row>
    <row r="212" spans="1:60">
      <c r="A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row>
    <row r="213" spans="1:60">
      <c r="A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row>
    <row r="214" spans="1:60">
      <c r="A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row>
    <row r="215" spans="1:60">
      <c r="A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row>
    <row r="216" spans="1:60">
      <c r="A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row>
    <row r="217" spans="1:60">
      <c r="A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row>
    <row r="218" spans="1:60">
      <c r="A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row>
    <row r="219" spans="1:60">
      <c r="A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row>
    <row r="220" spans="1:60">
      <c r="A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row>
    <row r="221" spans="1:60">
      <c r="A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row>
    <row r="222" spans="1:60">
      <c r="A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row>
    <row r="223" spans="1:60">
      <c r="A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row>
    <row r="224" spans="1:60">
      <c r="A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row>
    <row r="225" spans="1:60">
      <c r="A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row>
    <row r="226" spans="1:60">
      <c r="A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row>
    <row r="227" spans="1:60">
      <c r="A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row>
    <row r="228" spans="1:60">
      <c r="A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row>
    <row r="229" spans="1:60">
      <c r="A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row>
    <row r="230" spans="1:60">
      <c r="A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row>
    <row r="231" spans="1:60">
      <c r="A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row>
    <row r="232" spans="1:60">
      <c r="A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81"/>
      <c r="BH232" s="81"/>
    </row>
    <row r="233" spans="1:60">
      <c r="A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81"/>
      <c r="BH233" s="81"/>
    </row>
    <row r="234" spans="1:60">
      <c r="A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row>
    <row r="235" spans="1:60">
      <c r="A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row>
    <row r="236" spans="1:60">
      <c r="A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row>
    <row r="237" spans="1:60">
      <c r="A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81"/>
      <c r="BH237" s="81"/>
    </row>
    <row r="238" spans="1:60">
      <c r="A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row>
    <row r="239" spans="1:60">
      <c r="A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row>
    <row r="240" spans="1:60">
      <c r="A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row>
    <row r="241" spans="1:60">
      <c r="A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row>
    <row r="242" spans="1:60">
      <c r="A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row>
    <row r="243" spans="1:60">
      <c r="A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row>
    <row r="244" spans="1:60">
      <c r="A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81"/>
      <c r="BH244" s="81"/>
    </row>
    <row r="245" spans="1:60">
      <c r="A245" s="81"/>
    </row>
    <row r="246" spans="1:60">
      <c r="A246" s="81"/>
    </row>
    <row r="247" spans="1:60">
      <c r="A247" s="81"/>
    </row>
    <row r="248" spans="1:60">
      <c r="A248" s="81"/>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1"/>
      <c r="B1" s="578" t="s">
        <v>191</v>
      </c>
      <c r="C1" s="578"/>
      <c r="D1" s="578"/>
      <c r="E1" s="81"/>
      <c r="F1" s="81"/>
      <c r="G1" s="81"/>
      <c r="H1" s="81"/>
      <c r="I1" s="81"/>
      <c r="J1" s="81"/>
      <c r="K1" s="81"/>
      <c r="L1" s="81"/>
      <c r="M1" s="81"/>
      <c r="N1" s="81"/>
      <c r="O1" s="81"/>
      <c r="P1" s="81"/>
      <c r="Q1" s="81"/>
      <c r="R1" s="81"/>
      <c r="S1" s="81"/>
      <c r="T1" s="81"/>
      <c r="U1" s="81"/>
      <c r="V1" s="81"/>
      <c r="W1" s="81"/>
      <c r="X1" s="81"/>
      <c r="Y1" s="81"/>
      <c r="Z1" s="81"/>
      <c r="AA1" s="81"/>
      <c r="AB1" s="81"/>
      <c r="AC1" s="81"/>
      <c r="AD1" s="81"/>
      <c r="AE1" s="81"/>
    </row>
    <row r="2" spans="1:3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7" ht="25.5">
      <c r="A3" s="81"/>
      <c r="B3" s="10"/>
      <c r="C3" s="11" t="s">
        <v>192</v>
      </c>
      <c r="D3" s="11" t="s">
        <v>175</v>
      </c>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7" ht="51">
      <c r="A4" s="81"/>
      <c r="B4" s="12" t="s">
        <v>193</v>
      </c>
      <c r="C4" s="13" t="s">
        <v>194</v>
      </c>
      <c r="D4" s="14">
        <v>0.2</v>
      </c>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7" ht="51">
      <c r="A5" s="81"/>
      <c r="B5" s="15" t="s">
        <v>195</v>
      </c>
      <c r="C5" s="16" t="s">
        <v>196</v>
      </c>
      <c r="D5" s="17">
        <v>0.4</v>
      </c>
      <c r="E5" s="81"/>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7" ht="51">
      <c r="A6" s="81"/>
      <c r="B6" s="18" t="s">
        <v>197</v>
      </c>
      <c r="C6" s="16" t="s">
        <v>198</v>
      </c>
      <c r="D6" s="17">
        <v>0.6</v>
      </c>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7" ht="76.5">
      <c r="A7" s="81"/>
      <c r="B7" s="19" t="s">
        <v>199</v>
      </c>
      <c r="C7" s="16" t="s">
        <v>200</v>
      </c>
      <c r="D7" s="17">
        <v>0.8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row>
    <row r="8" spans="1:37" ht="51">
      <c r="A8" s="81"/>
      <c r="B8" s="20" t="s">
        <v>201</v>
      </c>
      <c r="C8" s="16" t="s">
        <v>202</v>
      </c>
      <c r="D8" s="17">
        <v>1</v>
      </c>
      <c r="E8" s="81"/>
      <c r="F8" s="81"/>
      <c r="G8" s="81"/>
      <c r="H8" s="81"/>
      <c r="I8" s="81"/>
      <c r="J8" s="81"/>
      <c r="K8" s="81"/>
      <c r="L8" s="81"/>
      <c r="M8" s="81"/>
      <c r="N8" s="81"/>
      <c r="O8" s="81"/>
      <c r="P8" s="81"/>
      <c r="Q8" s="81"/>
      <c r="R8" s="81"/>
      <c r="S8" s="81"/>
      <c r="T8" s="81"/>
      <c r="U8" s="81"/>
      <c r="V8" s="81"/>
      <c r="W8" s="81"/>
      <c r="X8" s="81"/>
      <c r="Y8" s="81"/>
      <c r="Z8" s="81"/>
      <c r="AA8" s="81"/>
      <c r="AB8" s="81"/>
      <c r="AC8" s="81"/>
      <c r="AD8" s="81"/>
      <c r="AE8" s="81"/>
    </row>
    <row r="9" spans="1:37">
      <c r="A9" s="81"/>
      <c r="B9" s="102"/>
      <c r="C9" s="102"/>
      <c r="D9" s="102"/>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ht="16.5">
      <c r="A10" s="81"/>
      <c r="B10" s="103"/>
      <c r="C10" s="102"/>
      <c r="D10" s="102"/>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row>
    <row r="11" spans="1:37">
      <c r="A11" s="81"/>
      <c r="B11" s="102"/>
      <c r="C11" s="102"/>
      <c r="D11" s="102"/>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c r="A12" s="81"/>
      <c r="B12" s="102"/>
      <c r="C12" s="102"/>
      <c r="D12" s="102"/>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1:37">
      <c r="A13" s="81"/>
      <c r="B13" s="102"/>
      <c r="C13" s="102"/>
      <c r="D13" s="102"/>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1:37">
      <c r="A14" s="81"/>
      <c r="B14" s="102"/>
      <c r="C14" s="102"/>
      <c r="D14" s="102"/>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1:37">
      <c r="A15" s="81"/>
      <c r="B15" s="102"/>
      <c r="C15" s="102"/>
      <c r="D15" s="102"/>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1:37">
      <c r="A16" s="81"/>
      <c r="B16" s="102"/>
      <c r="C16" s="102"/>
      <c r="D16" s="102"/>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1:37">
      <c r="A17" s="81"/>
      <c r="B17" s="102"/>
      <c r="C17" s="102"/>
      <c r="D17" s="102"/>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1:37">
      <c r="A18" s="81"/>
      <c r="B18" s="102"/>
      <c r="C18" s="102"/>
      <c r="D18" s="102"/>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row>
    <row r="20" spans="1:37">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1:37">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1:37">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1:37">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1:37">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1:37">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1:37">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row>
    <row r="33" spans="1:31">
      <c r="A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c r="A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c r="A35" s="81"/>
    </row>
    <row r="36" spans="1:31">
      <c r="A36" s="81"/>
    </row>
    <row r="37" spans="1:31">
      <c r="A37" s="81"/>
    </row>
    <row r="38" spans="1:31">
      <c r="A38" s="81"/>
    </row>
    <row r="39" spans="1:31">
      <c r="A39" s="81"/>
    </row>
    <row r="40" spans="1:31">
      <c r="A40" s="81"/>
    </row>
    <row r="41" spans="1:31">
      <c r="A41" s="81"/>
    </row>
    <row r="42" spans="1:31">
      <c r="A42" s="81"/>
    </row>
    <row r="43" spans="1:31">
      <c r="A43" s="81"/>
    </row>
    <row r="44" spans="1:31">
      <c r="A44" s="81"/>
    </row>
    <row r="45" spans="1:31">
      <c r="A45" s="81"/>
    </row>
    <row r="46" spans="1:31">
      <c r="A46" s="81"/>
    </row>
    <row r="47" spans="1:31">
      <c r="A47" s="81"/>
    </row>
    <row r="48" spans="1:31">
      <c r="A48" s="81"/>
    </row>
    <row r="49" spans="1:1">
      <c r="A49" s="81"/>
    </row>
    <row r="50" spans="1:1">
      <c r="A50" s="81"/>
    </row>
    <row r="51" spans="1:1">
      <c r="A51" s="81"/>
    </row>
    <row r="52" spans="1:1">
      <c r="A52" s="81"/>
    </row>
    <row r="53" spans="1:1">
      <c r="A53" s="81"/>
    </row>
    <row r="54" spans="1:1">
      <c r="A54" s="81"/>
    </row>
    <row r="55" spans="1:1">
      <c r="A55" s="81"/>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1"/>
      <c r="B1" s="579" t="s">
        <v>203</v>
      </c>
      <c r="C1" s="579"/>
      <c r="D1" s="579"/>
      <c r="E1" s="81"/>
      <c r="F1" s="81"/>
      <c r="G1" s="81"/>
      <c r="H1" s="81"/>
      <c r="I1" s="81"/>
      <c r="J1" s="81"/>
      <c r="K1" s="81"/>
      <c r="L1" s="81"/>
      <c r="M1" s="81"/>
      <c r="N1" s="81"/>
      <c r="O1" s="81"/>
      <c r="P1" s="81"/>
      <c r="Q1" s="81"/>
      <c r="R1" s="81"/>
      <c r="S1" s="81"/>
      <c r="T1" s="81"/>
      <c r="U1" s="81"/>
    </row>
    <row r="2" spans="1:21">
      <c r="A2" s="81"/>
      <c r="B2" s="81"/>
      <c r="C2" s="81"/>
      <c r="D2" s="81"/>
      <c r="E2" s="81"/>
      <c r="F2" s="81"/>
      <c r="G2" s="81"/>
      <c r="H2" s="81"/>
      <c r="I2" s="81"/>
      <c r="J2" s="81"/>
      <c r="K2" s="81"/>
      <c r="L2" s="81"/>
      <c r="M2" s="81"/>
      <c r="N2" s="81"/>
      <c r="O2" s="81"/>
      <c r="P2" s="81"/>
      <c r="Q2" s="81"/>
      <c r="R2" s="81"/>
      <c r="S2" s="81"/>
      <c r="T2" s="81"/>
      <c r="U2" s="81"/>
    </row>
    <row r="3" spans="1:21" ht="30">
      <c r="A3" s="81"/>
      <c r="B3" s="99"/>
      <c r="C3" s="34" t="s">
        <v>204</v>
      </c>
      <c r="D3" s="34" t="s">
        <v>205</v>
      </c>
      <c r="E3" s="81"/>
      <c r="F3" s="81"/>
      <c r="G3" s="81"/>
      <c r="H3" s="81"/>
      <c r="I3" s="81"/>
      <c r="J3" s="81"/>
      <c r="K3" s="81"/>
      <c r="L3" s="81"/>
      <c r="M3" s="81"/>
      <c r="N3" s="81"/>
      <c r="O3" s="81"/>
      <c r="P3" s="81"/>
      <c r="Q3" s="81"/>
      <c r="R3" s="81"/>
      <c r="S3" s="81"/>
      <c r="T3" s="81"/>
      <c r="U3" s="81"/>
    </row>
    <row r="4" spans="1:21" ht="33.75">
      <c r="A4" s="98" t="s">
        <v>206</v>
      </c>
      <c r="B4" s="37" t="s">
        <v>207</v>
      </c>
      <c r="C4" s="42" t="s">
        <v>208</v>
      </c>
      <c r="D4" s="35" t="s">
        <v>209</v>
      </c>
      <c r="E4" s="81"/>
      <c r="F4" s="81"/>
      <c r="G4" s="81"/>
      <c r="H4" s="81"/>
      <c r="I4" s="81"/>
      <c r="J4" s="81"/>
      <c r="K4" s="81"/>
      <c r="L4" s="81"/>
      <c r="M4" s="81"/>
      <c r="N4" s="81"/>
      <c r="O4" s="81"/>
      <c r="P4" s="81"/>
      <c r="Q4" s="81"/>
      <c r="R4" s="81"/>
      <c r="S4" s="81"/>
      <c r="T4" s="81"/>
      <c r="U4" s="81"/>
    </row>
    <row r="5" spans="1:21" ht="67.5">
      <c r="A5" s="98" t="s">
        <v>210</v>
      </c>
      <c r="B5" s="38" t="s">
        <v>211</v>
      </c>
      <c r="C5" s="43" t="s">
        <v>212</v>
      </c>
      <c r="D5" s="36" t="s">
        <v>213</v>
      </c>
      <c r="E5" s="81"/>
      <c r="F5" s="81"/>
      <c r="G5" s="81"/>
      <c r="H5" s="81"/>
      <c r="I5" s="81"/>
      <c r="J5" s="81"/>
      <c r="K5" s="81"/>
      <c r="L5" s="81"/>
      <c r="M5" s="81"/>
      <c r="N5" s="81"/>
      <c r="O5" s="81"/>
      <c r="P5" s="81"/>
      <c r="Q5" s="81"/>
      <c r="R5" s="81"/>
      <c r="S5" s="81"/>
      <c r="T5" s="81"/>
      <c r="U5" s="81"/>
    </row>
    <row r="6" spans="1:21" ht="67.5">
      <c r="A6" s="98" t="s">
        <v>181</v>
      </c>
      <c r="B6" s="39" t="s">
        <v>214</v>
      </c>
      <c r="C6" s="43" t="s">
        <v>215</v>
      </c>
      <c r="D6" s="36" t="s">
        <v>216</v>
      </c>
      <c r="E6" s="81"/>
      <c r="F6" s="81"/>
      <c r="G6" s="81"/>
      <c r="H6" s="81"/>
      <c r="I6" s="81"/>
      <c r="J6" s="81"/>
      <c r="K6" s="81"/>
      <c r="L6" s="81"/>
      <c r="M6" s="81"/>
      <c r="N6" s="81"/>
      <c r="O6" s="81"/>
      <c r="P6" s="81"/>
      <c r="Q6" s="81"/>
      <c r="R6" s="81"/>
      <c r="S6" s="81"/>
      <c r="T6" s="81"/>
      <c r="U6" s="81"/>
    </row>
    <row r="7" spans="1:21" ht="101.25">
      <c r="A7" s="98" t="s">
        <v>217</v>
      </c>
      <c r="B7" s="40" t="s">
        <v>218</v>
      </c>
      <c r="C7" s="43" t="s">
        <v>219</v>
      </c>
      <c r="D7" s="36" t="s">
        <v>220</v>
      </c>
      <c r="E7" s="81"/>
      <c r="F7" s="81"/>
      <c r="G7" s="81"/>
      <c r="H7" s="81"/>
      <c r="I7" s="81"/>
      <c r="J7" s="81"/>
      <c r="K7" s="81"/>
      <c r="L7" s="81"/>
      <c r="M7" s="81"/>
      <c r="N7" s="81"/>
      <c r="O7" s="81"/>
      <c r="P7" s="81"/>
      <c r="Q7" s="81"/>
      <c r="R7" s="81"/>
      <c r="S7" s="81"/>
      <c r="T7" s="81"/>
      <c r="U7" s="81"/>
    </row>
    <row r="8" spans="1:21" ht="67.5">
      <c r="A8" s="98" t="s">
        <v>221</v>
      </c>
      <c r="B8" s="41" t="s">
        <v>222</v>
      </c>
      <c r="C8" s="43" t="s">
        <v>223</v>
      </c>
      <c r="D8" s="36" t="s">
        <v>224</v>
      </c>
      <c r="E8" s="81"/>
      <c r="F8" s="81"/>
      <c r="G8" s="81"/>
      <c r="H8" s="81"/>
      <c r="I8" s="81"/>
      <c r="J8" s="81"/>
      <c r="K8" s="81"/>
      <c r="L8" s="81"/>
      <c r="M8" s="81"/>
      <c r="N8" s="81"/>
      <c r="O8" s="81"/>
      <c r="P8" s="81"/>
      <c r="Q8" s="81"/>
      <c r="R8" s="81"/>
      <c r="S8" s="81"/>
      <c r="T8" s="81"/>
      <c r="U8" s="81"/>
    </row>
    <row r="9" spans="1:21" ht="20.25">
      <c r="A9" s="98"/>
      <c r="B9" s="98"/>
      <c r="C9" s="100"/>
      <c r="D9" s="100"/>
      <c r="E9" s="81"/>
      <c r="F9" s="81"/>
      <c r="G9" s="81"/>
      <c r="H9" s="81"/>
      <c r="I9" s="81"/>
      <c r="J9" s="81"/>
      <c r="K9" s="81"/>
      <c r="L9" s="81"/>
      <c r="M9" s="81"/>
      <c r="N9" s="81"/>
      <c r="O9" s="81"/>
      <c r="P9" s="81"/>
      <c r="Q9" s="81"/>
      <c r="R9" s="81"/>
      <c r="S9" s="81"/>
      <c r="T9" s="81"/>
      <c r="U9" s="81"/>
    </row>
    <row r="10" spans="1:21" ht="16.5">
      <c r="A10" s="98"/>
      <c r="B10" s="101"/>
      <c r="C10" s="101"/>
      <c r="D10" s="101"/>
      <c r="E10" s="81"/>
      <c r="F10" s="81"/>
      <c r="G10" s="81"/>
      <c r="H10" s="81"/>
      <c r="I10" s="81"/>
      <c r="J10" s="81"/>
      <c r="K10" s="81"/>
      <c r="L10" s="81"/>
      <c r="M10" s="81"/>
      <c r="N10" s="81"/>
      <c r="O10" s="81"/>
      <c r="P10" s="81"/>
      <c r="Q10" s="81"/>
      <c r="R10" s="81"/>
      <c r="S10" s="81"/>
      <c r="T10" s="81"/>
      <c r="U10" s="81"/>
    </row>
    <row r="11" spans="1:21">
      <c r="A11" s="98"/>
      <c r="B11" s="98" t="s">
        <v>225</v>
      </c>
      <c r="C11" s="98" t="s">
        <v>226</v>
      </c>
      <c r="D11" s="98" t="s">
        <v>227</v>
      </c>
      <c r="E11" s="81"/>
      <c r="F11" s="81"/>
      <c r="G11" s="81"/>
      <c r="H11" s="81"/>
      <c r="I11" s="81"/>
      <c r="J11" s="81"/>
      <c r="K11" s="81"/>
      <c r="L11" s="81"/>
      <c r="M11" s="81"/>
      <c r="N11" s="81"/>
      <c r="O11" s="81"/>
      <c r="P11" s="81"/>
      <c r="Q11" s="81"/>
      <c r="R11" s="81"/>
      <c r="S11" s="81"/>
      <c r="T11" s="81"/>
      <c r="U11" s="81"/>
    </row>
    <row r="12" spans="1:21">
      <c r="A12" s="98"/>
      <c r="B12" s="98" t="s">
        <v>228</v>
      </c>
      <c r="C12" s="98" t="s">
        <v>229</v>
      </c>
      <c r="D12" s="98" t="s">
        <v>230</v>
      </c>
      <c r="E12" s="81"/>
      <c r="F12" s="81"/>
      <c r="G12" s="81"/>
      <c r="H12" s="81"/>
      <c r="I12" s="81"/>
      <c r="J12" s="81"/>
      <c r="K12" s="81"/>
      <c r="L12" s="81"/>
      <c r="M12" s="81"/>
      <c r="N12" s="81"/>
      <c r="O12" s="81"/>
      <c r="P12" s="81"/>
      <c r="Q12" s="81"/>
      <c r="R12" s="81"/>
      <c r="S12" s="81"/>
      <c r="T12" s="81"/>
      <c r="U12" s="81"/>
    </row>
    <row r="13" spans="1:21">
      <c r="A13" s="98"/>
      <c r="B13" s="98"/>
      <c r="C13" s="98" t="s">
        <v>231</v>
      </c>
      <c r="D13" s="98" t="s">
        <v>232</v>
      </c>
      <c r="E13" s="81"/>
      <c r="F13" s="81"/>
      <c r="G13" s="81"/>
      <c r="H13" s="81"/>
      <c r="I13" s="81"/>
      <c r="J13" s="81"/>
      <c r="K13" s="81"/>
      <c r="L13" s="81"/>
      <c r="M13" s="81"/>
      <c r="N13" s="81"/>
      <c r="O13" s="81"/>
      <c r="P13" s="81"/>
      <c r="Q13" s="81"/>
      <c r="R13" s="81"/>
      <c r="S13" s="81"/>
      <c r="T13" s="81"/>
      <c r="U13" s="81"/>
    </row>
    <row r="14" spans="1:21">
      <c r="A14" s="98"/>
      <c r="B14" s="98"/>
      <c r="C14" s="98" t="s">
        <v>167</v>
      </c>
      <c r="D14" s="98" t="s">
        <v>233</v>
      </c>
      <c r="E14" s="81"/>
      <c r="F14" s="81"/>
      <c r="G14" s="81"/>
      <c r="H14" s="81"/>
      <c r="I14" s="81"/>
      <c r="J14" s="81"/>
      <c r="K14" s="81"/>
      <c r="L14" s="81"/>
      <c r="M14" s="81"/>
      <c r="N14" s="81"/>
      <c r="O14" s="81"/>
      <c r="P14" s="81"/>
      <c r="Q14" s="81"/>
      <c r="R14" s="81"/>
      <c r="S14" s="81"/>
      <c r="T14" s="81"/>
      <c r="U14" s="81"/>
    </row>
    <row r="15" spans="1:21">
      <c r="A15" s="98"/>
      <c r="B15" s="98"/>
      <c r="C15" s="98" t="s">
        <v>153</v>
      </c>
      <c r="D15" s="98" t="s">
        <v>234</v>
      </c>
      <c r="E15" s="81"/>
      <c r="F15" s="81"/>
      <c r="G15" s="81"/>
      <c r="H15" s="81"/>
      <c r="I15" s="81"/>
      <c r="J15" s="81"/>
      <c r="K15" s="81"/>
      <c r="L15" s="81"/>
      <c r="M15" s="81"/>
      <c r="N15" s="81"/>
      <c r="O15" s="81"/>
      <c r="P15" s="81"/>
      <c r="Q15" s="81"/>
      <c r="R15" s="81"/>
      <c r="S15" s="81"/>
      <c r="T15" s="81"/>
      <c r="U15" s="81"/>
    </row>
    <row r="16" spans="1:21">
      <c r="A16" s="98"/>
      <c r="B16" s="98"/>
      <c r="C16" s="98"/>
      <c r="D16" s="98"/>
      <c r="E16" s="81"/>
      <c r="F16" s="81"/>
      <c r="G16" s="81"/>
      <c r="H16" s="81"/>
      <c r="I16" s="81"/>
      <c r="J16" s="81"/>
      <c r="K16" s="81"/>
      <c r="L16" s="81"/>
      <c r="M16" s="81"/>
      <c r="N16" s="81"/>
      <c r="O16" s="81"/>
    </row>
    <row r="17" spans="1:15">
      <c r="A17" s="98"/>
      <c r="B17" s="98"/>
      <c r="C17" s="98"/>
      <c r="D17" s="98"/>
      <c r="E17" s="81"/>
      <c r="F17" s="81"/>
      <c r="G17" s="81"/>
      <c r="H17" s="81"/>
      <c r="I17" s="81"/>
      <c r="J17" s="81"/>
      <c r="K17" s="81"/>
      <c r="L17" s="81"/>
      <c r="M17" s="81"/>
      <c r="N17" s="81"/>
      <c r="O17" s="81"/>
    </row>
    <row r="18" spans="1:15">
      <c r="A18" s="98"/>
      <c r="B18" s="102"/>
      <c r="C18" s="102"/>
      <c r="D18" s="102"/>
      <c r="E18" s="81"/>
      <c r="F18" s="81"/>
      <c r="G18" s="81"/>
      <c r="H18" s="81"/>
      <c r="I18" s="81"/>
      <c r="J18" s="81"/>
      <c r="K18" s="81"/>
      <c r="L18" s="81"/>
      <c r="M18" s="81"/>
      <c r="N18" s="81"/>
      <c r="O18" s="81"/>
    </row>
    <row r="19" spans="1:15">
      <c r="A19" s="98"/>
      <c r="B19" s="102"/>
      <c r="C19" s="102"/>
      <c r="D19" s="102"/>
      <c r="E19" s="81"/>
      <c r="F19" s="81"/>
      <c r="G19" s="81"/>
      <c r="H19" s="81"/>
      <c r="I19" s="81"/>
      <c r="J19" s="81"/>
      <c r="K19" s="81"/>
      <c r="L19" s="81"/>
      <c r="M19" s="81"/>
      <c r="N19" s="81"/>
      <c r="O19" s="81"/>
    </row>
    <row r="20" spans="1:15">
      <c r="A20" s="98"/>
      <c r="B20" s="102"/>
      <c r="C20" s="102"/>
      <c r="D20" s="102"/>
      <c r="E20" s="81"/>
      <c r="F20" s="81"/>
      <c r="G20" s="81"/>
      <c r="H20" s="81"/>
      <c r="I20" s="81"/>
      <c r="J20" s="81"/>
      <c r="K20" s="81"/>
      <c r="L20" s="81"/>
      <c r="M20" s="81"/>
      <c r="N20" s="81"/>
      <c r="O20" s="81"/>
    </row>
    <row r="21" spans="1:15">
      <c r="A21" s="98"/>
      <c r="B21" s="102"/>
      <c r="C21" s="102"/>
      <c r="D21" s="102"/>
      <c r="E21" s="81"/>
      <c r="F21" s="81"/>
      <c r="G21" s="81"/>
      <c r="H21" s="81"/>
      <c r="I21" s="81"/>
      <c r="J21" s="81"/>
      <c r="K21" s="81"/>
      <c r="L21" s="81"/>
      <c r="M21" s="81"/>
      <c r="N21" s="81"/>
      <c r="O21" s="81"/>
    </row>
    <row r="22" spans="1:15" ht="20.25">
      <c r="A22" s="98"/>
      <c r="B22" s="98"/>
      <c r="C22" s="100"/>
      <c r="D22" s="100"/>
      <c r="E22" s="81"/>
      <c r="F22" s="81"/>
      <c r="G22" s="81"/>
      <c r="H22" s="81"/>
      <c r="I22" s="81"/>
      <c r="J22" s="81"/>
      <c r="K22" s="81"/>
      <c r="L22" s="81"/>
      <c r="M22" s="81"/>
      <c r="N22" s="81"/>
      <c r="O22" s="81"/>
    </row>
    <row r="23" spans="1:15" ht="20.25">
      <c r="A23" s="98"/>
      <c r="B23" s="98"/>
      <c r="C23" s="100"/>
      <c r="D23" s="100"/>
      <c r="E23" s="81"/>
      <c r="F23" s="81"/>
      <c r="G23" s="81"/>
      <c r="H23" s="81"/>
      <c r="I23" s="81"/>
      <c r="J23" s="81"/>
      <c r="K23" s="81"/>
      <c r="L23" s="81"/>
      <c r="M23" s="81"/>
      <c r="N23" s="81"/>
      <c r="O23" s="81"/>
    </row>
    <row r="24" spans="1:15" ht="20.25">
      <c r="A24" s="98"/>
      <c r="B24" s="98"/>
      <c r="C24" s="100"/>
      <c r="D24" s="100"/>
      <c r="E24" s="81"/>
      <c r="F24" s="81"/>
      <c r="G24" s="81"/>
      <c r="H24" s="81"/>
      <c r="I24" s="81"/>
      <c r="J24" s="81"/>
      <c r="K24" s="81"/>
      <c r="L24" s="81"/>
      <c r="M24" s="81"/>
      <c r="N24" s="81"/>
      <c r="O24" s="81"/>
    </row>
    <row r="25" spans="1:15" ht="20.25">
      <c r="A25" s="98"/>
      <c r="B25" s="98"/>
      <c r="C25" s="100"/>
      <c r="D25" s="100"/>
      <c r="E25" s="81"/>
      <c r="F25" s="81"/>
      <c r="G25" s="81"/>
      <c r="H25" s="81"/>
      <c r="I25" s="81"/>
      <c r="J25" s="81"/>
      <c r="K25" s="81"/>
      <c r="L25" s="81"/>
      <c r="M25" s="81"/>
      <c r="N25" s="81"/>
      <c r="O25" s="81"/>
    </row>
    <row r="26" spans="1:15" ht="20.25">
      <c r="A26" s="98"/>
      <c r="B26" s="98"/>
      <c r="C26" s="100"/>
      <c r="D26" s="100"/>
      <c r="E26" s="81"/>
      <c r="F26" s="81"/>
      <c r="G26" s="81"/>
      <c r="H26" s="81"/>
      <c r="I26" s="81"/>
      <c r="J26" s="81"/>
      <c r="K26" s="81"/>
      <c r="L26" s="81"/>
      <c r="M26" s="81"/>
      <c r="N26" s="81"/>
      <c r="O26" s="81"/>
    </row>
    <row r="27" spans="1:15" ht="20.25">
      <c r="A27" s="98"/>
      <c r="B27" s="98"/>
      <c r="C27" s="100"/>
      <c r="D27" s="100"/>
      <c r="E27" s="81"/>
      <c r="F27" s="81"/>
      <c r="G27" s="81"/>
      <c r="H27" s="81"/>
      <c r="I27" s="81"/>
      <c r="J27" s="81"/>
      <c r="K27" s="81"/>
      <c r="L27" s="81"/>
      <c r="M27" s="81"/>
      <c r="N27" s="81"/>
      <c r="O27" s="81"/>
    </row>
    <row r="28" spans="1:15" ht="20.25">
      <c r="A28" s="98"/>
      <c r="B28" s="98"/>
      <c r="C28" s="100"/>
      <c r="D28" s="100"/>
      <c r="E28" s="81"/>
      <c r="F28" s="81"/>
      <c r="G28" s="81"/>
      <c r="H28" s="81"/>
      <c r="I28" s="81"/>
      <c r="J28" s="81"/>
      <c r="K28" s="81"/>
      <c r="L28" s="81"/>
      <c r="M28" s="81"/>
      <c r="N28" s="81"/>
      <c r="O28" s="81"/>
    </row>
    <row r="29" spans="1:15" ht="20.25">
      <c r="A29" s="98"/>
      <c r="B29" s="98"/>
      <c r="C29" s="100"/>
      <c r="D29" s="100"/>
      <c r="E29" s="81"/>
      <c r="F29" s="81"/>
      <c r="G29" s="81"/>
      <c r="H29" s="81"/>
      <c r="I29" s="81"/>
      <c r="J29" s="81"/>
      <c r="K29" s="81"/>
      <c r="L29" s="81"/>
      <c r="M29" s="81"/>
      <c r="N29" s="81"/>
      <c r="O29" s="81"/>
    </row>
    <row r="30" spans="1:15" ht="20.25">
      <c r="A30" s="98"/>
      <c r="B30" s="98"/>
      <c r="C30" s="100"/>
      <c r="D30" s="100"/>
      <c r="E30" s="81"/>
      <c r="F30" s="81"/>
      <c r="G30" s="81"/>
      <c r="H30" s="81"/>
      <c r="I30" s="81"/>
      <c r="J30" s="81"/>
      <c r="K30" s="81"/>
      <c r="L30" s="81"/>
      <c r="M30" s="81"/>
      <c r="N30" s="81"/>
      <c r="O30" s="81"/>
    </row>
    <row r="31" spans="1:15" ht="20.25">
      <c r="A31" s="98"/>
      <c r="B31" s="98"/>
      <c r="C31" s="100"/>
      <c r="D31" s="100"/>
      <c r="E31" s="81"/>
      <c r="F31" s="81"/>
      <c r="G31" s="81"/>
      <c r="H31" s="81"/>
      <c r="I31" s="81"/>
      <c r="J31" s="81"/>
      <c r="K31" s="81"/>
      <c r="L31" s="81"/>
      <c r="M31" s="81"/>
      <c r="N31" s="81"/>
      <c r="O31" s="81"/>
    </row>
    <row r="32" spans="1:15" ht="20.25">
      <c r="A32" s="98"/>
      <c r="B32" s="98"/>
      <c r="C32" s="100"/>
      <c r="D32" s="100"/>
      <c r="E32" s="81"/>
      <c r="F32" s="81"/>
      <c r="G32" s="81"/>
      <c r="H32" s="81"/>
      <c r="I32" s="81"/>
      <c r="J32" s="81"/>
      <c r="K32" s="81"/>
      <c r="L32" s="81"/>
      <c r="M32" s="81"/>
      <c r="N32" s="81"/>
      <c r="O32" s="81"/>
    </row>
    <row r="33" spans="1:15" ht="20.25">
      <c r="A33" s="98"/>
      <c r="B33" s="98"/>
      <c r="C33" s="100"/>
      <c r="D33" s="100"/>
      <c r="E33" s="81"/>
      <c r="F33" s="81"/>
      <c r="G33" s="81"/>
      <c r="H33" s="81"/>
      <c r="I33" s="81"/>
      <c r="J33" s="81"/>
      <c r="K33" s="81"/>
      <c r="L33" s="81"/>
      <c r="M33" s="81"/>
      <c r="N33" s="81"/>
      <c r="O33" s="81"/>
    </row>
    <row r="34" spans="1:15" ht="20.25">
      <c r="A34" s="98"/>
      <c r="B34" s="98"/>
      <c r="C34" s="100"/>
      <c r="D34" s="100"/>
      <c r="E34" s="81"/>
      <c r="F34" s="81"/>
      <c r="G34" s="81"/>
      <c r="H34" s="81"/>
      <c r="I34" s="81"/>
      <c r="J34" s="81"/>
      <c r="K34" s="81"/>
      <c r="L34" s="81"/>
      <c r="M34" s="81"/>
      <c r="N34" s="81"/>
      <c r="O34" s="81"/>
    </row>
    <row r="35" spans="1:15" ht="20.25">
      <c r="A35" s="98"/>
      <c r="B35" s="98"/>
      <c r="C35" s="100"/>
      <c r="D35" s="100"/>
      <c r="E35" s="81"/>
      <c r="F35" s="81"/>
      <c r="G35" s="81"/>
      <c r="H35" s="81"/>
      <c r="I35" s="81"/>
      <c r="J35" s="81"/>
      <c r="K35" s="81"/>
      <c r="L35" s="81"/>
      <c r="M35" s="81"/>
      <c r="N35" s="81"/>
      <c r="O35" s="81"/>
    </row>
    <row r="36" spans="1:15" ht="20.25">
      <c r="A36" s="98"/>
      <c r="B36" s="98"/>
      <c r="C36" s="100"/>
      <c r="D36" s="100"/>
      <c r="E36" s="81"/>
      <c r="F36" s="81"/>
      <c r="G36" s="81"/>
      <c r="H36" s="81"/>
      <c r="I36" s="81"/>
      <c r="J36" s="81"/>
      <c r="K36" s="81"/>
      <c r="L36" s="81"/>
      <c r="M36" s="81"/>
      <c r="N36" s="81"/>
      <c r="O36" s="81"/>
    </row>
    <row r="37" spans="1:15" ht="20.25">
      <c r="A37" s="98"/>
      <c r="B37" s="98"/>
      <c r="C37" s="100"/>
      <c r="D37" s="100"/>
      <c r="E37" s="81"/>
      <c r="F37" s="81"/>
      <c r="G37" s="81"/>
      <c r="H37" s="81"/>
      <c r="I37" s="81"/>
      <c r="J37" s="81"/>
      <c r="K37" s="81"/>
      <c r="L37" s="81"/>
      <c r="M37" s="81"/>
      <c r="N37" s="81"/>
      <c r="O37" s="81"/>
    </row>
    <row r="38" spans="1:15" ht="20.25">
      <c r="A38" s="98"/>
      <c r="B38" s="98"/>
      <c r="C38" s="100"/>
      <c r="D38" s="100"/>
      <c r="E38" s="81"/>
      <c r="F38" s="81"/>
      <c r="G38" s="81"/>
      <c r="H38" s="81"/>
      <c r="I38" s="81"/>
      <c r="J38" s="81"/>
      <c r="K38" s="81"/>
      <c r="L38" s="81"/>
      <c r="M38" s="81"/>
      <c r="N38" s="81"/>
      <c r="O38" s="81"/>
    </row>
    <row r="39" spans="1:15" ht="20.25">
      <c r="A39" s="98"/>
      <c r="B39" s="98"/>
      <c r="C39" s="100"/>
      <c r="D39" s="100"/>
      <c r="E39" s="81"/>
      <c r="F39" s="81"/>
      <c r="G39" s="81"/>
      <c r="H39" s="81"/>
      <c r="I39" s="81"/>
      <c r="J39" s="81"/>
      <c r="K39" s="81"/>
      <c r="L39" s="81"/>
      <c r="M39" s="81"/>
      <c r="N39" s="81"/>
      <c r="O39" s="81"/>
    </row>
    <row r="40" spans="1:15" ht="20.25">
      <c r="A40" s="98"/>
      <c r="B40" s="98"/>
      <c r="C40" s="100"/>
      <c r="D40" s="100"/>
      <c r="E40" s="81"/>
      <c r="F40" s="81"/>
      <c r="G40" s="81"/>
      <c r="H40" s="81"/>
      <c r="I40" s="81"/>
      <c r="J40" s="81"/>
      <c r="K40" s="81"/>
      <c r="L40" s="81"/>
      <c r="M40" s="81"/>
      <c r="N40" s="81"/>
      <c r="O40" s="81"/>
    </row>
    <row r="41" spans="1:15" ht="20.25">
      <c r="A41" s="98"/>
      <c r="B41" s="98"/>
      <c r="C41" s="100"/>
      <c r="D41" s="100"/>
      <c r="E41" s="81"/>
      <c r="F41" s="81"/>
      <c r="G41" s="81"/>
      <c r="H41" s="81"/>
      <c r="I41" s="81"/>
      <c r="J41" s="81"/>
      <c r="K41" s="81"/>
      <c r="L41" s="81"/>
      <c r="M41" s="81"/>
      <c r="N41" s="81"/>
      <c r="O41" s="81"/>
    </row>
    <row r="42" spans="1:15" ht="20.25">
      <c r="A42" s="98"/>
      <c r="B42" s="98"/>
      <c r="C42" s="100"/>
      <c r="D42" s="100"/>
      <c r="E42" s="81"/>
      <c r="F42" s="81"/>
      <c r="G42" s="81"/>
      <c r="H42" s="81"/>
      <c r="I42" s="81"/>
      <c r="J42" s="81"/>
      <c r="K42" s="81"/>
      <c r="L42" s="81"/>
      <c r="M42" s="81"/>
      <c r="N42" s="81"/>
      <c r="O42" s="81"/>
    </row>
    <row r="43" spans="1:15" ht="20.25">
      <c r="A43" s="98"/>
      <c r="B43" s="98"/>
      <c r="C43" s="100"/>
      <c r="D43" s="100"/>
      <c r="E43" s="81"/>
      <c r="F43" s="81"/>
      <c r="G43" s="81"/>
      <c r="H43" s="81"/>
      <c r="I43" s="81"/>
      <c r="J43" s="81"/>
      <c r="K43" s="81"/>
      <c r="L43" s="81"/>
      <c r="M43" s="81"/>
      <c r="N43" s="81"/>
      <c r="O43" s="81"/>
    </row>
    <row r="44" spans="1:15" ht="20.25">
      <c r="A44" s="98"/>
      <c r="B44" s="98"/>
      <c r="C44" s="100"/>
      <c r="D44" s="100"/>
      <c r="E44" s="81"/>
      <c r="F44" s="81"/>
      <c r="G44" s="81"/>
      <c r="H44" s="81"/>
      <c r="I44" s="81"/>
      <c r="J44" s="81"/>
      <c r="K44" s="81"/>
      <c r="L44" s="81"/>
      <c r="M44" s="81"/>
      <c r="N44" s="81"/>
      <c r="O44" s="81"/>
    </row>
    <row r="45" spans="1:15" ht="20.25">
      <c r="A45" s="98"/>
      <c r="B45" s="98"/>
      <c r="C45" s="100"/>
      <c r="D45" s="100"/>
      <c r="E45" s="81"/>
      <c r="F45" s="81"/>
      <c r="G45" s="81"/>
      <c r="H45" s="81"/>
      <c r="I45" s="81"/>
      <c r="J45" s="81"/>
      <c r="K45" s="81"/>
      <c r="L45" s="81"/>
      <c r="M45" s="81"/>
      <c r="N45" s="81"/>
      <c r="O45" s="81"/>
    </row>
    <row r="46" spans="1:15" ht="20.25">
      <c r="A46" s="98"/>
      <c r="B46" s="98"/>
      <c r="C46" s="100"/>
      <c r="D46" s="100"/>
      <c r="E46" s="81"/>
      <c r="F46" s="81"/>
      <c r="G46" s="81"/>
      <c r="H46" s="81"/>
      <c r="I46" s="81"/>
      <c r="J46" s="81"/>
      <c r="K46" s="81"/>
      <c r="L46" s="81"/>
      <c r="M46" s="81"/>
      <c r="N46" s="81"/>
      <c r="O46" s="81"/>
    </row>
    <row r="47" spans="1:15" ht="20.25">
      <c r="A47" s="98"/>
      <c r="B47" s="98"/>
      <c r="C47" s="100"/>
      <c r="D47" s="100"/>
      <c r="E47" s="81"/>
      <c r="F47" s="81"/>
      <c r="G47" s="81"/>
      <c r="H47" s="81"/>
      <c r="I47" s="81"/>
      <c r="J47" s="81"/>
      <c r="K47" s="81"/>
      <c r="L47" s="81"/>
      <c r="M47" s="81"/>
      <c r="N47" s="81"/>
      <c r="O47" s="81"/>
    </row>
    <row r="48" spans="1:15" ht="20.25">
      <c r="A48" s="98"/>
      <c r="B48" s="98"/>
      <c r="C48" s="100"/>
      <c r="D48" s="100"/>
      <c r="E48" s="81"/>
      <c r="F48" s="81"/>
      <c r="G48" s="81"/>
      <c r="H48" s="81"/>
      <c r="I48" s="81"/>
      <c r="J48" s="81"/>
      <c r="K48" s="81"/>
      <c r="L48" s="81"/>
      <c r="M48" s="81"/>
      <c r="N48" s="81"/>
      <c r="O48" s="81"/>
    </row>
    <row r="49" spans="1:15" ht="20.25">
      <c r="A49" s="98"/>
      <c r="B49" s="98"/>
      <c r="C49" s="100"/>
      <c r="D49" s="100"/>
      <c r="E49" s="81"/>
      <c r="F49" s="81"/>
      <c r="G49" s="81"/>
      <c r="H49" s="81"/>
      <c r="I49" s="81"/>
      <c r="J49" s="81"/>
      <c r="K49" s="81"/>
      <c r="L49" s="81"/>
      <c r="M49" s="81"/>
      <c r="N49" s="81"/>
      <c r="O49" s="81"/>
    </row>
    <row r="50" spans="1:15" ht="20.25">
      <c r="A50" s="98"/>
      <c r="B50" s="98"/>
      <c r="C50" s="100"/>
      <c r="D50" s="100"/>
      <c r="E50" s="81"/>
      <c r="F50" s="81"/>
      <c r="G50" s="81"/>
      <c r="H50" s="81"/>
      <c r="I50" s="81"/>
      <c r="J50" s="81"/>
      <c r="K50" s="81"/>
      <c r="L50" s="81"/>
      <c r="M50" s="81"/>
      <c r="N50" s="81"/>
      <c r="O50" s="81"/>
    </row>
    <row r="51" spans="1:15" ht="20.25">
      <c r="A51" s="98"/>
      <c r="B51" s="98"/>
      <c r="C51" s="100"/>
      <c r="D51" s="100"/>
      <c r="E51" s="81"/>
      <c r="F51" s="81"/>
      <c r="G51" s="81"/>
      <c r="H51" s="81"/>
      <c r="I51" s="81"/>
      <c r="J51" s="81"/>
      <c r="K51" s="81"/>
      <c r="L51" s="81"/>
      <c r="M51" s="81"/>
      <c r="N51" s="81"/>
      <c r="O51" s="81"/>
    </row>
    <row r="52" spans="1:15" ht="20.25">
      <c r="A52" s="98"/>
      <c r="B52" s="22"/>
      <c r="C52" s="32"/>
      <c r="D52" s="32"/>
    </row>
    <row r="53" spans="1:15" ht="20.25">
      <c r="A53" s="98"/>
      <c r="B53" s="22"/>
      <c r="C53" s="32"/>
      <c r="D53" s="32"/>
    </row>
    <row r="54" spans="1:15" ht="20.25">
      <c r="A54" s="98"/>
      <c r="B54" s="22"/>
      <c r="C54" s="32"/>
      <c r="D54" s="32"/>
    </row>
    <row r="55" spans="1:15" ht="20.25">
      <c r="A55" s="98"/>
      <c r="B55" s="22"/>
      <c r="C55" s="32"/>
      <c r="D55" s="32"/>
    </row>
    <row r="56" spans="1:15" ht="20.25">
      <c r="A56" s="98"/>
      <c r="B56" s="22"/>
      <c r="C56" s="32"/>
      <c r="D56" s="32"/>
    </row>
    <row r="57" spans="1:15" ht="20.25">
      <c r="A57" s="98"/>
      <c r="B57" s="22"/>
      <c r="C57" s="32"/>
      <c r="D57" s="32"/>
    </row>
    <row r="58" spans="1:15" ht="20.25">
      <c r="A58" s="98"/>
      <c r="B58" s="22"/>
      <c r="C58" s="32"/>
      <c r="D58" s="32"/>
    </row>
    <row r="59" spans="1:15" ht="20.25">
      <c r="A59" s="98"/>
      <c r="B59" s="22"/>
      <c r="C59" s="32"/>
      <c r="D59" s="32"/>
    </row>
    <row r="60" spans="1:15" ht="20.25">
      <c r="A60" s="98"/>
      <c r="B60" s="22"/>
      <c r="C60" s="32"/>
      <c r="D60" s="32"/>
    </row>
    <row r="61" spans="1:15" ht="20.25">
      <c r="A61" s="98"/>
      <c r="B61" s="22"/>
      <c r="C61" s="32"/>
      <c r="D61" s="32"/>
    </row>
    <row r="62" spans="1:15" ht="20.25">
      <c r="A62" s="98"/>
      <c r="B62" s="22"/>
      <c r="C62" s="32"/>
      <c r="D62" s="32"/>
    </row>
    <row r="63" spans="1:15" ht="20.25">
      <c r="A63" s="98"/>
      <c r="B63" s="22"/>
      <c r="C63" s="32"/>
      <c r="D63" s="32"/>
    </row>
    <row r="64" spans="1:15" ht="20.25">
      <c r="A64" s="98"/>
      <c r="B64" s="22"/>
      <c r="C64" s="32"/>
      <c r="D64" s="32"/>
    </row>
    <row r="65" spans="1:4" ht="20.25">
      <c r="A65" s="98"/>
      <c r="B65" s="22"/>
      <c r="C65" s="32"/>
      <c r="D65" s="32"/>
    </row>
    <row r="66" spans="1:4" ht="20.25">
      <c r="A66" s="98"/>
      <c r="B66" s="22"/>
      <c r="C66" s="32"/>
      <c r="D66" s="32"/>
    </row>
    <row r="67" spans="1:4" ht="20.25">
      <c r="A67" s="98"/>
      <c r="B67" s="22"/>
      <c r="C67" s="32"/>
      <c r="D67" s="32"/>
    </row>
    <row r="68" spans="1:4" ht="20.25">
      <c r="A68" s="98"/>
      <c r="B68" s="22"/>
      <c r="C68" s="32"/>
      <c r="D68" s="32"/>
    </row>
    <row r="69" spans="1:4" ht="20.25">
      <c r="A69" s="98"/>
      <c r="B69" s="22"/>
      <c r="C69" s="32"/>
      <c r="D69" s="32"/>
    </row>
    <row r="70" spans="1:4" ht="20.25">
      <c r="A70" s="98"/>
      <c r="B70" s="22"/>
      <c r="C70" s="32"/>
      <c r="D70" s="32"/>
    </row>
    <row r="71" spans="1:4" ht="20.25">
      <c r="A71" s="98"/>
      <c r="B71" s="22"/>
      <c r="C71" s="32"/>
      <c r="D71" s="32"/>
    </row>
    <row r="72" spans="1:4" ht="20.25">
      <c r="A72" s="98"/>
      <c r="B72" s="22"/>
      <c r="C72" s="32"/>
      <c r="D72" s="32"/>
    </row>
    <row r="73" spans="1:4" ht="20.25">
      <c r="A73" s="98"/>
      <c r="B73" s="22"/>
      <c r="C73" s="32"/>
      <c r="D73" s="32"/>
    </row>
    <row r="74" spans="1:4" ht="20.25">
      <c r="A74" s="98"/>
      <c r="B74" s="22"/>
      <c r="C74" s="32"/>
      <c r="D74" s="32"/>
    </row>
    <row r="75" spans="1:4" ht="20.25">
      <c r="A75" s="98"/>
      <c r="B75" s="22"/>
      <c r="C75" s="32"/>
      <c r="D75" s="32"/>
    </row>
    <row r="76" spans="1:4" ht="20.25">
      <c r="A76" s="98"/>
      <c r="B76" s="22"/>
      <c r="C76" s="32"/>
      <c r="D76" s="32"/>
    </row>
    <row r="77" spans="1:4" ht="20.25">
      <c r="A77" s="98"/>
      <c r="B77" s="22"/>
      <c r="C77" s="32"/>
      <c r="D77" s="32"/>
    </row>
    <row r="78" spans="1:4" ht="20.25">
      <c r="A78" s="98"/>
      <c r="B78" s="22"/>
      <c r="C78" s="32"/>
      <c r="D78" s="32"/>
    </row>
    <row r="79" spans="1:4" ht="20.25">
      <c r="A79" s="98"/>
      <c r="B79" s="22"/>
      <c r="C79" s="32"/>
      <c r="D79" s="32"/>
    </row>
    <row r="80" spans="1:4" ht="20.25">
      <c r="A80" s="98"/>
      <c r="B80" s="22"/>
      <c r="C80" s="32"/>
      <c r="D80" s="32"/>
    </row>
    <row r="81" spans="1:4" ht="20.25">
      <c r="A81" s="98"/>
      <c r="B81" s="22"/>
      <c r="C81" s="32"/>
      <c r="D81" s="32"/>
    </row>
    <row r="82" spans="1:4" ht="20.25">
      <c r="A82" s="98"/>
      <c r="B82" s="22"/>
      <c r="C82" s="32"/>
      <c r="D82" s="32"/>
    </row>
    <row r="83" spans="1:4" ht="20.25">
      <c r="A83" s="98"/>
      <c r="B83" s="22"/>
      <c r="C83" s="32"/>
      <c r="D83" s="32"/>
    </row>
    <row r="84" spans="1:4" ht="20.25">
      <c r="A84" s="98"/>
      <c r="B84" s="22"/>
      <c r="C84" s="32"/>
      <c r="D84" s="32"/>
    </row>
    <row r="85" spans="1:4" ht="20.25">
      <c r="A85" s="98"/>
      <c r="B85" s="22"/>
      <c r="C85" s="32"/>
      <c r="D85" s="32"/>
    </row>
    <row r="86" spans="1:4" ht="20.25">
      <c r="A86" s="98"/>
      <c r="B86" s="22"/>
      <c r="C86" s="32"/>
      <c r="D86" s="32"/>
    </row>
    <row r="87" spans="1:4" ht="20.25">
      <c r="A87" s="98"/>
      <c r="B87" s="22"/>
      <c r="C87" s="32"/>
      <c r="D87" s="32"/>
    </row>
    <row r="88" spans="1:4" ht="20.25">
      <c r="A88" s="98"/>
      <c r="B88" s="22"/>
      <c r="C88" s="32"/>
      <c r="D88" s="32"/>
    </row>
    <row r="89" spans="1:4" ht="20.25">
      <c r="A89" s="98"/>
      <c r="B89" s="22"/>
      <c r="C89" s="32"/>
      <c r="D89" s="32"/>
    </row>
    <row r="90" spans="1:4" ht="20.25">
      <c r="A90" s="98"/>
      <c r="B90" s="22"/>
      <c r="C90" s="32"/>
      <c r="D90" s="32"/>
    </row>
    <row r="91" spans="1:4" ht="20.25">
      <c r="A91" s="98"/>
      <c r="B91" s="22"/>
      <c r="C91" s="32"/>
      <c r="D91" s="32"/>
    </row>
    <row r="92" spans="1:4" ht="20.25">
      <c r="A92" s="98"/>
      <c r="B92" s="22"/>
      <c r="C92" s="32"/>
      <c r="D92" s="32"/>
    </row>
    <row r="93" spans="1:4" ht="20.25">
      <c r="A93" s="98"/>
      <c r="B93" s="22"/>
      <c r="C93" s="32"/>
      <c r="D93" s="32"/>
    </row>
    <row r="94" spans="1:4" ht="20.25">
      <c r="A94" s="98"/>
      <c r="B94" s="22"/>
      <c r="C94" s="32"/>
      <c r="D94" s="32"/>
    </row>
    <row r="95" spans="1:4" ht="20.25">
      <c r="A95" s="98"/>
      <c r="B95" s="22"/>
      <c r="C95" s="32"/>
      <c r="D95" s="32"/>
    </row>
    <row r="96" spans="1:4" ht="20.25">
      <c r="A96" s="98"/>
      <c r="B96" s="22"/>
      <c r="C96" s="32"/>
      <c r="D96" s="32"/>
    </row>
    <row r="97" spans="1:4" ht="20.25">
      <c r="A97" s="98"/>
      <c r="B97" s="22"/>
      <c r="C97" s="32"/>
      <c r="D97" s="32"/>
    </row>
    <row r="98" spans="1:4" ht="20.25">
      <c r="A98" s="98"/>
      <c r="B98" s="22"/>
      <c r="C98" s="32"/>
      <c r="D98" s="32"/>
    </row>
    <row r="99" spans="1:4" ht="20.25">
      <c r="A99" s="98"/>
      <c r="B99" s="22"/>
      <c r="C99" s="32"/>
      <c r="D99" s="32"/>
    </row>
    <row r="100" spans="1:4" ht="20.25">
      <c r="A100" s="98"/>
      <c r="B100" s="22"/>
      <c r="C100" s="32"/>
      <c r="D100" s="32"/>
    </row>
    <row r="101" spans="1:4" ht="20.25">
      <c r="A101" s="98"/>
      <c r="B101" s="22"/>
      <c r="C101" s="32"/>
      <c r="D101" s="32"/>
    </row>
    <row r="102" spans="1:4" ht="20.25">
      <c r="A102" s="98"/>
      <c r="B102" s="22"/>
      <c r="C102" s="32"/>
      <c r="D102" s="32"/>
    </row>
    <row r="103" spans="1:4" ht="20.25">
      <c r="A103" s="98"/>
      <c r="B103" s="22"/>
      <c r="C103" s="32"/>
      <c r="D103" s="32"/>
    </row>
    <row r="104" spans="1:4" ht="20.25">
      <c r="A104" s="98"/>
      <c r="B104" s="22"/>
      <c r="C104" s="32"/>
      <c r="D104" s="32"/>
    </row>
    <row r="105" spans="1:4" ht="20.25">
      <c r="A105" s="98"/>
      <c r="B105" s="22"/>
      <c r="C105" s="32"/>
      <c r="D105" s="32"/>
    </row>
    <row r="106" spans="1:4" ht="20.25">
      <c r="A106" s="98"/>
      <c r="B106" s="22"/>
      <c r="C106" s="32"/>
      <c r="D106" s="32"/>
    </row>
    <row r="107" spans="1:4" ht="20.25">
      <c r="A107" s="98"/>
      <c r="B107" s="22"/>
      <c r="C107" s="32"/>
      <c r="D107" s="32"/>
    </row>
    <row r="108" spans="1:4" ht="20.25">
      <c r="A108" s="98"/>
      <c r="B108" s="22"/>
      <c r="C108" s="32"/>
      <c r="D108" s="32"/>
    </row>
    <row r="109" spans="1:4" ht="20.25">
      <c r="A109" s="98"/>
      <c r="B109" s="22"/>
      <c r="C109" s="32"/>
      <c r="D109" s="32"/>
    </row>
    <row r="110" spans="1:4" ht="20.25">
      <c r="A110" s="98"/>
      <c r="B110" s="22"/>
      <c r="C110" s="32"/>
      <c r="D110" s="32"/>
    </row>
    <row r="111" spans="1:4" ht="20.25">
      <c r="A111" s="98"/>
      <c r="B111" s="22"/>
      <c r="C111" s="32"/>
      <c r="D111" s="32"/>
    </row>
    <row r="112" spans="1:4" ht="20.25">
      <c r="A112" s="98"/>
      <c r="B112" s="22"/>
      <c r="C112" s="32"/>
      <c r="D112" s="32"/>
    </row>
    <row r="113" spans="1:4" ht="20.25">
      <c r="A113" s="98"/>
      <c r="B113" s="22"/>
      <c r="C113" s="32"/>
      <c r="D113" s="32"/>
    </row>
    <row r="114" spans="1:4" ht="20.25">
      <c r="A114" s="98"/>
      <c r="B114" s="22"/>
      <c r="C114" s="32"/>
      <c r="D114" s="32"/>
    </row>
    <row r="115" spans="1:4" ht="20.25">
      <c r="A115" s="98"/>
      <c r="B115" s="22"/>
      <c r="C115" s="32"/>
      <c r="D115" s="32"/>
    </row>
    <row r="116" spans="1:4" ht="20.25">
      <c r="A116" s="98"/>
      <c r="B116" s="22"/>
      <c r="C116" s="32"/>
      <c r="D116" s="32"/>
    </row>
    <row r="117" spans="1:4" ht="20.25">
      <c r="A117" s="98"/>
      <c r="B117" s="22"/>
      <c r="C117" s="32"/>
      <c r="D117" s="32"/>
    </row>
    <row r="118" spans="1:4" ht="20.25">
      <c r="A118" s="98"/>
      <c r="B118" s="22"/>
      <c r="C118" s="32"/>
      <c r="D118" s="32"/>
    </row>
    <row r="119" spans="1:4" ht="20.25">
      <c r="A119" s="98"/>
      <c r="B119" s="22"/>
      <c r="C119" s="32"/>
      <c r="D119" s="32"/>
    </row>
    <row r="120" spans="1:4" ht="20.25">
      <c r="A120" s="98"/>
      <c r="B120" s="22"/>
      <c r="C120" s="32"/>
      <c r="D120" s="32"/>
    </row>
    <row r="121" spans="1:4" ht="20.25">
      <c r="A121" s="98"/>
      <c r="B121" s="22"/>
      <c r="C121" s="32"/>
      <c r="D121" s="32"/>
    </row>
    <row r="122" spans="1:4" ht="20.25">
      <c r="A122" s="98"/>
      <c r="B122" s="22"/>
      <c r="C122" s="32"/>
      <c r="D122" s="32"/>
    </row>
    <row r="123" spans="1:4" ht="20.25">
      <c r="A123" s="98"/>
      <c r="B123" s="22"/>
      <c r="C123" s="32"/>
      <c r="D123" s="32"/>
    </row>
    <row r="124" spans="1:4" ht="20.25">
      <c r="A124" s="98"/>
      <c r="B124" s="22"/>
      <c r="C124" s="32"/>
      <c r="D124" s="32"/>
    </row>
    <row r="125" spans="1:4" ht="20.25">
      <c r="A125" s="98"/>
      <c r="B125" s="22"/>
      <c r="C125" s="32"/>
      <c r="D125" s="32"/>
    </row>
    <row r="126" spans="1:4" ht="20.25">
      <c r="A126" s="98"/>
      <c r="B126" s="22"/>
      <c r="C126" s="32"/>
      <c r="D126" s="32"/>
    </row>
    <row r="127" spans="1:4" ht="20.25">
      <c r="A127" s="98"/>
      <c r="B127" s="22"/>
      <c r="C127" s="32"/>
      <c r="D127" s="32"/>
    </row>
    <row r="128" spans="1:4" ht="20.25">
      <c r="A128" s="98"/>
      <c r="B128" s="22"/>
      <c r="C128" s="32"/>
      <c r="D128" s="32"/>
    </row>
    <row r="129" spans="1:4" ht="20.25">
      <c r="A129" s="98"/>
      <c r="B129" s="22"/>
      <c r="C129" s="32"/>
      <c r="D129" s="32"/>
    </row>
    <row r="130" spans="1:4" ht="20.25">
      <c r="A130" s="98"/>
      <c r="B130" s="22"/>
      <c r="C130" s="32"/>
      <c r="D130" s="32"/>
    </row>
    <row r="131" spans="1:4" ht="20.25">
      <c r="A131" s="98"/>
      <c r="B131" s="22"/>
      <c r="C131" s="32"/>
      <c r="D131" s="32"/>
    </row>
    <row r="132" spans="1:4" ht="20.25">
      <c r="A132" s="98"/>
      <c r="B132" s="22"/>
      <c r="C132" s="32"/>
      <c r="D132" s="32"/>
    </row>
    <row r="133" spans="1:4" ht="20.25">
      <c r="A133" s="98"/>
      <c r="B133" s="22"/>
      <c r="C133" s="32"/>
      <c r="D133" s="32"/>
    </row>
    <row r="134" spans="1:4" ht="20.25">
      <c r="A134" s="98"/>
      <c r="B134" s="22"/>
      <c r="C134" s="32"/>
      <c r="D134" s="32"/>
    </row>
    <row r="135" spans="1:4" ht="20.25">
      <c r="A135" s="98"/>
      <c r="B135" s="22"/>
      <c r="C135" s="32"/>
      <c r="D135" s="32"/>
    </row>
    <row r="136" spans="1:4" ht="20.25">
      <c r="A136" s="98"/>
      <c r="B136" s="22"/>
      <c r="C136" s="32"/>
      <c r="D136" s="32"/>
    </row>
    <row r="137" spans="1:4" ht="20.25">
      <c r="A137" s="98"/>
      <c r="B137" s="22"/>
      <c r="C137" s="32"/>
      <c r="D137" s="32"/>
    </row>
    <row r="138" spans="1:4" ht="20.25">
      <c r="A138" s="98"/>
      <c r="B138" s="22"/>
      <c r="C138" s="32"/>
      <c r="D138" s="32"/>
    </row>
    <row r="139" spans="1:4" ht="20.25">
      <c r="A139" s="98"/>
      <c r="B139" s="22"/>
      <c r="C139" s="32"/>
      <c r="D139" s="32"/>
    </row>
    <row r="140" spans="1:4" ht="20.25">
      <c r="A140" s="98"/>
      <c r="B140" s="22"/>
      <c r="C140" s="32"/>
      <c r="D140" s="32"/>
    </row>
    <row r="141" spans="1:4" ht="20.25">
      <c r="A141" s="98"/>
      <c r="B141" s="22"/>
      <c r="C141" s="32"/>
      <c r="D141" s="32"/>
    </row>
    <row r="142" spans="1:4" ht="20.25">
      <c r="A142" s="98"/>
      <c r="B142" s="22"/>
      <c r="C142" s="32"/>
      <c r="D142" s="32"/>
    </row>
    <row r="143" spans="1:4" ht="20.25">
      <c r="A143" s="98"/>
      <c r="B143" s="22"/>
      <c r="C143" s="32"/>
      <c r="D143" s="32"/>
    </row>
    <row r="144" spans="1:4" ht="20.25">
      <c r="A144" s="98"/>
      <c r="B144" s="22"/>
      <c r="C144" s="32"/>
      <c r="D144" s="32"/>
    </row>
    <row r="145" spans="1:4" ht="20.25">
      <c r="A145" s="98"/>
      <c r="B145" s="22"/>
      <c r="C145" s="32"/>
      <c r="D145" s="32"/>
    </row>
    <row r="146" spans="1:4" ht="20.25">
      <c r="A146" s="98"/>
      <c r="B146" s="22"/>
      <c r="C146" s="32"/>
      <c r="D146" s="32"/>
    </row>
    <row r="147" spans="1:4" ht="20.25">
      <c r="A147" s="98"/>
      <c r="B147" s="22"/>
      <c r="C147" s="32"/>
      <c r="D147" s="32"/>
    </row>
    <row r="148" spans="1:4" ht="20.25">
      <c r="A148" s="98"/>
      <c r="B148" s="22"/>
      <c r="C148" s="32"/>
      <c r="D148" s="32"/>
    </row>
    <row r="149" spans="1:4" ht="20.25">
      <c r="A149" s="98"/>
      <c r="B149" s="22"/>
      <c r="C149" s="32"/>
      <c r="D149" s="32"/>
    </row>
    <row r="150" spans="1:4" ht="20.25">
      <c r="A150" s="98"/>
      <c r="B150" s="22"/>
      <c r="C150" s="32"/>
      <c r="D150" s="32"/>
    </row>
    <row r="151" spans="1:4" ht="20.25">
      <c r="A151" s="98"/>
      <c r="B151" s="22"/>
      <c r="C151" s="32"/>
      <c r="D151" s="32"/>
    </row>
    <row r="152" spans="1:4" ht="20.25">
      <c r="A152" s="98"/>
      <c r="B152" s="22"/>
      <c r="C152" s="32"/>
      <c r="D152" s="32"/>
    </row>
    <row r="153" spans="1:4" ht="20.25">
      <c r="A153" s="98"/>
      <c r="B153" s="22"/>
      <c r="C153" s="32"/>
      <c r="D153" s="32"/>
    </row>
    <row r="154" spans="1:4" ht="20.25">
      <c r="A154" s="98"/>
      <c r="B154" s="22"/>
      <c r="C154" s="32"/>
      <c r="D154" s="32"/>
    </row>
    <row r="155" spans="1:4" ht="20.25">
      <c r="A155" s="98"/>
      <c r="B155" s="22"/>
      <c r="C155" s="32"/>
      <c r="D155" s="32"/>
    </row>
    <row r="156" spans="1:4" ht="20.25">
      <c r="A156" s="98"/>
      <c r="B156" s="22"/>
      <c r="C156" s="32"/>
      <c r="D156" s="32"/>
    </row>
    <row r="157" spans="1:4" ht="20.25">
      <c r="A157" s="98"/>
      <c r="B157" s="22"/>
      <c r="C157" s="32"/>
      <c r="D157" s="32"/>
    </row>
    <row r="158" spans="1:4" ht="20.25">
      <c r="A158" s="98"/>
      <c r="B158" s="22"/>
      <c r="C158" s="32"/>
      <c r="D158" s="32"/>
    </row>
    <row r="159" spans="1:4" ht="20.25">
      <c r="A159" s="98"/>
      <c r="B159" s="22"/>
      <c r="C159" s="32"/>
      <c r="D159" s="32"/>
    </row>
    <row r="160" spans="1:4" ht="20.25">
      <c r="A160" s="98"/>
      <c r="B160" s="22"/>
      <c r="C160" s="32"/>
      <c r="D160" s="32"/>
    </row>
    <row r="161" spans="1:4" ht="20.25">
      <c r="A161" s="98"/>
      <c r="B161" s="22"/>
      <c r="C161" s="32"/>
      <c r="D161" s="32"/>
    </row>
    <row r="162" spans="1:4" ht="20.25">
      <c r="A162" s="98"/>
      <c r="B162" s="22"/>
      <c r="C162" s="32"/>
      <c r="D162" s="32"/>
    </row>
    <row r="163" spans="1:4" ht="20.25">
      <c r="A163" s="98"/>
      <c r="B163" s="22"/>
      <c r="C163" s="32"/>
      <c r="D163" s="32"/>
    </row>
    <row r="164" spans="1:4" ht="20.25">
      <c r="A164" s="98"/>
      <c r="B164" s="22"/>
      <c r="C164" s="32"/>
      <c r="D164" s="32"/>
    </row>
    <row r="165" spans="1:4" ht="20.25">
      <c r="A165" s="98"/>
      <c r="B165" s="22"/>
      <c r="C165" s="32"/>
      <c r="D165" s="32"/>
    </row>
    <row r="166" spans="1:4" ht="20.25">
      <c r="A166" s="98"/>
      <c r="B166" s="22"/>
      <c r="C166" s="32"/>
      <c r="D166" s="32"/>
    </row>
    <row r="167" spans="1:4" ht="20.25">
      <c r="A167" s="98"/>
      <c r="B167" s="22"/>
      <c r="C167" s="32"/>
      <c r="D167" s="32"/>
    </row>
    <row r="168" spans="1:4" ht="20.25">
      <c r="A168" s="98"/>
      <c r="B168" s="22"/>
      <c r="C168" s="32"/>
      <c r="D168" s="32"/>
    </row>
    <row r="169" spans="1:4" ht="20.25">
      <c r="A169" s="98"/>
      <c r="B169" s="22"/>
      <c r="C169" s="32"/>
      <c r="D169" s="32"/>
    </row>
    <row r="170" spans="1:4" ht="20.25">
      <c r="A170" s="98"/>
      <c r="B170" s="22"/>
      <c r="C170" s="32"/>
      <c r="D170" s="32"/>
    </row>
    <row r="171" spans="1:4" ht="20.25">
      <c r="A171" s="98"/>
      <c r="B171" s="22"/>
      <c r="C171" s="32"/>
      <c r="D171" s="32"/>
    </row>
    <row r="172" spans="1:4" ht="20.25">
      <c r="A172" s="98"/>
      <c r="B172" s="22"/>
      <c r="C172" s="32"/>
      <c r="D172" s="32"/>
    </row>
    <row r="173" spans="1:4" ht="20.25">
      <c r="A173" s="98"/>
      <c r="B173" s="22"/>
      <c r="C173" s="32"/>
      <c r="D173" s="32"/>
    </row>
    <row r="174" spans="1:4" ht="20.25">
      <c r="A174" s="98"/>
      <c r="B174" s="22"/>
      <c r="C174" s="32"/>
      <c r="D174" s="32"/>
    </row>
    <row r="175" spans="1:4" ht="20.25">
      <c r="A175" s="98"/>
      <c r="B175" s="22"/>
      <c r="C175" s="32"/>
      <c r="D175" s="32"/>
    </row>
    <row r="176" spans="1:4" ht="20.25">
      <c r="A176" s="98"/>
      <c r="B176" s="22"/>
      <c r="C176" s="32"/>
      <c r="D176" s="32"/>
    </row>
    <row r="177" spans="1:4" ht="20.25">
      <c r="A177" s="98"/>
      <c r="B177" s="22"/>
      <c r="C177" s="32"/>
      <c r="D177" s="32"/>
    </row>
    <row r="178" spans="1:4" ht="20.25">
      <c r="A178" s="98"/>
      <c r="B178" s="22"/>
      <c r="C178" s="32"/>
      <c r="D178" s="32"/>
    </row>
    <row r="179" spans="1:4" ht="20.25">
      <c r="A179" s="98"/>
      <c r="B179" s="22"/>
      <c r="C179" s="32"/>
      <c r="D179" s="32"/>
    </row>
    <row r="180" spans="1:4" ht="20.25">
      <c r="A180" s="98"/>
      <c r="B180" s="22"/>
      <c r="C180" s="32"/>
      <c r="D180" s="32"/>
    </row>
    <row r="181" spans="1:4" ht="20.25">
      <c r="A181" s="98"/>
      <c r="B181" s="22"/>
      <c r="C181" s="32"/>
      <c r="D181" s="32"/>
    </row>
    <row r="182" spans="1:4" ht="20.25">
      <c r="A182" s="98"/>
      <c r="B182" s="22"/>
      <c r="C182" s="32"/>
      <c r="D182" s="32"/>
    </row>
    <row r="183" spans="1:4" ht="20.25">
      <c r="A183" s="98"/>
      <c r="B183" s="22"/>
      <c r="C183" s="32"/>
      <c r="D183" s="32"/>
    </row>
    <row r="184" spans="1:4" ht="20.25">
      <c r="A184" s="98"/>
      <c r="B184" s="22"/>
      <c r="C184" s="32"/>
      <c r="D184" s="32"/>
    </row>
    <row r="185" spans="1:4" ht="20.25">
      <c r="A185" s="98"/>
      <c r="B185" s="22"/>
      <c r="C185" s="32"/>
      <c r="D185" s="32"/>
    </row>
    <row r="186" spans="1:4" ht="20.25">
      <c r="A186" s="98"/>
      <c r="B186" s="22"/>
      <c r="C186" s="32"/>
      <c r="D186" s="32"/>
    </row>
    <row r="187" spans="1:4" ht="20.25">
      <c r="A187" s="98"/>
      <c r="B187" s="22"/>
      <c r="C187" s="32"/>
      <c r="D187" s="32"/>
    </row>
    <row r="188" spans="1:4" ht="20.25">
      <c r="A188" s="98"/>
      <c r="B188" s="22"/>
      <c r="C188" s="32"/>
      <c r="D188" s="32"/>
    </row>
    <row r="189" spans="1:4" ht="20.25">
      <c r="A189" s="98"/>
      <c r="B189" s="22"/>
      <c r="C189" s="32"/>
      <c r="D189" s="32"/>
    </row>
    <row r="190" spans="1:4" ht="20.25">
      <c r="A190" s="98"/>
      <c r="B190" s="22"/>
      <c r="C190" s="32"/>
      <c r="D190" s="32"/>
    </row>
    <row r="191" spans="1:4" ht="20.25">
      <c r="A191" s="98"/>
      <c r="B191" s="22"/>
      <c r="C191" s="32"/>
      <c r="D191" s="32"/>
    </row>
    <row r="192" spans="1:4" ht="20.25">
      <c r="A192" s="98"/>
      <c r="B192" s="22"/>
      <c r="C192" s="32"/>
      <c r="D192" s="32"/>
    </row>
    <row r="193" spans="1:4" ht="20.25">
      <c r="A193" s="98"/>
      <c r="B193" s="22"/>
      <c r="C193" s="32"/>
      <c r="D193" s="32"/>
    </row>
    <row r="194" spans="1:4" ht="20.25">
      <c r="A194" s="98"/>
      <c r="B194" s="22"/>
      <c r="C194" s="32"/>
      <c r="D194" s="32"/>
    </row>
    <row r="195" spans="1:4" ht="20.25">
      <c r="A195" s="98"/>
      <c r="B195" s="22"/>
      <c r="C195" s="32"/>
      <c r="D195" s="32"/>
    </row>
    <row r="196" spans="1:4" ht="20.25">
      <c r="A196" s="98"/>
      <c r="B196" s="22"/>
      <c r="C196" s="32"/>
      <c r="D196" s="32"/>
    </row>
    <row r="197" spans="1:4" ht="20.25">
      <c r="A197" s="98"/>
      <c r="B197" s="22"/>
      <c r="C197" s="32"/>
      <c r="D197" s="32"/>
    </row>
    <row r="198" spans="1:4" ht="20.25">
      <c r="A198" s="98"/>
      <c r="B198" s="22"/>
      <c r="C198" s="32"/>
      <c r="D198" s="32"/>
    </row>
    <row r="199" spans="1:4" ht="20.25">
      <c r="A199" s="98"/>
      <c r="B199" s="22"/>
      <c r="C199" s="32"/>
      <c r="D199" s="32"/>
    </row>
    <row r="200" spans="1:4" ht="20.25">
      <c r="A200" s="98"/>
      <c r="B200" s="22"/>
      <c r="C200" s="32"/>
      <c r="D200" s="32"/>
    </row>
    <row r="201" spans="1:4" ht="20.25">
      <c r="A201" s="98"/>
      <c r="B201" s="22"/>
      <c r="C201" s="32"/>
      <c r="D201" s="32"/>
    </row>
    <row r="202" spans="1:4" ht="20.25">
      <c r="A202" s="98"/>
      <c r="B202" s="22"/>
      <c r="C202" s="32"/>
      <c r="D202" s="32"/>
    </row>
    <row r="203" spans="1:4" ht="20.25">
      <c r="A203" s="98"/>
      <c r="B203" s="22"/>
      <c r="C203" s="32"/>
      <c r="D203" s="32"/>
    </row>
    <row r="204" spans="1:4" ht="20.25">
      <c r="A204" s="98"/>
      <c r="B204" s="22"/>
      <c r="C204" s="32"/>
      <c r="D204" s="32"/>
    </row>
    <row r="205" spans="1:4" ht="20.25">
      <c r="A205" s="98"/>
      <c r="B205" s="22"/>
      <c r="C205" s="32"/>
      <c r="D205" s="32"/>
    </row>
    <row r="206" spans="1:4" ht="20.25">
      <c r="A206" s="98"/>
      <c r="B206" s="22"/>
      <c r="C206" s="32"/>
      <c r="D206" s="32"/>
    </row>
    <row r="207" spans="1:4" ht="20.25">
      <c r="A207" s="98"/>
      <c r="B207" s="22"/>
      <c r="C207" s="32"/>
      <c r="D207" s="32"/>
    </row>
    <row r="208" spans="1:4">
      <c r="A208" s="81"/>
      <c r="B208" s="22"/>
      <c r="C208" s="22"/>
      <c r="D208" s="22"/>
    </row>
    <row r="209" spans="1:8" ht="20.25">
      <c r="A209" s="81"/>
      <c r="B209" s="28" t="s">
        <v>235</v>
      </c>
      <c r="C209" s="28" t="s">
        <v>236</v>
      </c>
      <c r="D209" s="31" t="s">
        <v>235</v>
      </c>
      <c r="E209" s="31" t="s">
        <v>236</v>
      </c>
    </row>
    <row r="210" spans="1:8" ht="21">
      <c r="A210" s="81"/>
      <c r="B210" s="29" t="s">
        <v>237</v>
      </c>
      <c r="C210" s="29" t="s">
        <v>238</v>
      </c>
      <c r="D210" t="s">
        <v>237</v>
      </c>
      <c r="F210" t="str">
        <f>IF(NOT(ISBLANK(D210)),D210,IF(NOT(ISBLANK(E210)),"     "&amp;E210,FALSE))</f>
        <v>Afectación Económica o presupuestal</v>
      </c>
      <c r="G210" t="s">
        <v>237</v>
      </c>
      <c r="H210" t="str">
        <f>IF(NOT(ISERROR(MATCH(G210,_xlfn.ANCHORARRAY(B221),0))),F223&amp;"Por favor no seleccionar los criterios de impacto",G210)</f>
        <v>❌Por favor no seleccionar los criterios de impacto</v>
      </c>
    </row>
    <row r="211" spans="1:8" ht="21">
      <c r="A211" s="81"/>
      <c r="B211" s="29" t="s">
        <v>237</v>
      </c>
      <c r="C211" s="29" t="s">
        <v>212</v>
      </c>
      <c r="E211" t="s">
        <v>238</v>
      </c>
      <c r="F211" t="str">
        <f t="shared" ref="F211:F221" si="0">IF(NOT(ISBLANK(D211)),D211,IF(NOT(ISBLANK(E211)),"     "&amp;E211,FALSE))</f>
        <v xml:space="preserve">     Afectación menor a 10 SMLMV .</v>
      </c>
    </row>
    <row r="212" spans="1:8" ht="21">
      <c r="A212" s="81"/>
      <c r="B212" s="29" t="s">
        <v>237</v>
      </c>
      <c r="C212" s="29" t="s">
        <v>215</v>
      </c>
      <c r="E212" t="s">
        <v>212</v>
      </c>
      <c r="F212" t="str">
        <f t="shared" si="0"/>
        <v xml:space="preserve">     Entre 10 y 50 SMLMV </v>
      </c>
    </row>
    <row r="213" spans="1:8" ht="21">
      <c r="A213" s="81"/>
      <c r="B213" s="29" t="s">
        <v>237</v>
      </c>
      <c r="C213" s="29" t="s">
        <v>219</v>
      </c>
      <c r="E213" t="s">
        <v>215</v>
      </c>
      <c r="F213" t="str">
        <f t="shared" si="0"/>
        <v xml:space="preserve">     Entre 50 y 100 SMLMV </v>
      </c>
    </row>
    <row r="214" spans="1:8" ht="21">
      <c r="A214" s="81"/>
      <c r="B214" s="29" t="s">
        <v>237</v>
      </c>
      <c r="C214" s="29" t="s">
        <v>223</v>
      </c>
      <c r="E214" t="s">
        <v>219</v>
      </c>
      <c r="F214" t="str">
        <f t="shared" si="0"/>
        <v xml:space="preserve">     Entre 100 y 500 SMLMV </v>
      </c>
    </row>
    <row r="215" spans="1:8" ht="21">
      <c r="A215" s="81"/>
      <c r="B215" s="29" t="s">
        <v>205</v>
      </c>
      <c r="C215" s="29" t="s">
        <v>209</v>
      </c>
      <c r="E215" t="s">
        <v>223</v>
      </c>
      <c r="F215" t="str">
        <f t="shared" si="0"/>
        <v xml:space="preserve">     Mayor a 500 SMLMV </v>
      </c>
    </row>
    <row r="216" spans="1:8" ht="21">
      <c r="A216" s="81"/>
      <c r="B216" s="29" t="s">
        <v>205</v>
      </c>
      <c r="C216" s="29" t="s">
        <v>213</v>
      </c>
      <c r="D216" t="s">
        <v>205</v>
      </c>
      <c r="F216" t="str">
        <f t="shared" si="0"/>
        <v>Pérdida Reputacional</v>
      </c>
    </row>
    <row r="217" spans="1:8" ht="21">
      <c r="A217" s="81"/>
      <c r="B217" s="29" t="s">
        <v>205</v>
      </c>
      <c r="C217" s="29" t="s">
        <v>216</v>
      </c>
      <c r="E217" t="s">
        <v>209</v>
      </c>
      <c r="F217" t="str">
        <f t="shared" si="0"/>
        <v xml:space="preserve">     El riesgo afecta la imagen de alguna área de la organización</v>
      </c>
    </row>
    <row r="218" spans="1:8" ht="21">
      <c r="A218" s="81"/>
      <c r="B218" s="29" t="s">
        <v>205</v>
      </c>
      <c r="C218" s="29" t="s">
        <v>220</v>
      </c>
      <c r="E218" t="s">
        <v>213</v>
      </c>
      <c r="F218" t="str">
        <f t="shared" si="0"/>
        <v xml:space="preserve">     El riesgo afecta la imagen de la entidad internamente, de conocimiento general, nivel interno, de junta dircetiva y accionistas y/o de provedores</v>
      </c>
    </row>
    <row r="219" spans="1:8" ht="21">
      <c r="A219" s="81"/>
      <c r="B219" s="29" t="s">
        <v>205</v>
      </c>
      <c r="C219" s="29" t="s">
        <v>224</v>
      </c>
      <c r="E219" t="s">
        <v>216</v>
      </c>
      <c r="F219" t="str">
        <f t="shared" si="0"/>
        <v xml:space="preserve">     El riesgo afecta la imagen de la entidad con algunos usuarios de relevancia frente al logro de los objetivos</v>
      </c>
    </row>
    <row r="220" spans="1:8">
      <c r="A220" s="81"/>
      <c r="B220" s="30"/>
      <c r="C220" s="30"/>
      <c r="E220" t="s">
        <v>220</v>
      </c>
      <c r="F220" t="str">
        <f t="shared" si="0"/>
        <v xml:space="preserve">     El riesgo afecta la imagen de de la entidad con efecto publicitario sostenido a nivel de sector administrativo, nivel departamental o municipal</v>
      </c>
    </row>
    <row r="221" spans="1:8">
      <c r="A221" s="81"/>
      <c r="B221" s="30" t="str" cm="1">
        <f t="array" ref="B221:B223">_xlfn.UNIQUE(Tabla1[[#All],[Criterios]])</f>
        <v>Criterios</v>
      </c>
      <c r="C221" s="30"/>
      <c r="E221" t="s">
        <v>224</v>
      </c>
      <c r="F221" t="str">
        <f t="shared" si="0"/>
        <v xml:space="preserve">     El riesgo afecta la imagen de la entidad a nivel nacional, con efecto publicitarios sostenible a nivel país</v>
      </c>
    </row>
    <row r="222" spans="1:8">
      <c r="A222" s="81"/>
      <c r="B222" s="30" t="str">
        <v>Afectación Económica o presupuestal</v>
      </c>
      <c r="C222" s="30"/>
    </row>
    <row r="223" spans="1:8">
      <c r="B223" s="30" t="str">
        <v>Pérdida Reputacional</v>
      </c>
      <c r="C223" s="30"/>
      <c r="F223" s="33" t="s">
        <v>239</v>
      </c>
    </row>
    <row r="224" spans="1:8">
      <c r="B224" s="21"/>
      <c r="C224" s="21"/>
      <c r="F224" s="33" t="s">
        <v>240</v>
      </c>
    </row>
    <row r="225" spans="2:4">
      <c r="B225" s="21"/>
      <c r="C225" s="21"/>
    </row>
    <row r="226" spans="2:4">
      <c r="B226" s="21"/>
      <c r="C226" s="21"/>
    </row>
    <row r="227" spans="2:4">
      <c r="B227" s="21"/>
      <c r="C227" s="21"/>
      <c r="D227" s="21"/>
    </row>
    <row r="228" spans="2:4">
      <c r="B228" s="21"/>
      <c r="C228" s="21"/>
      <c r="D228" s="21"/>
    </row>
    <row r="229" spans="2:4">
      <c r="B229" s="21"/>
      <c r="C229" s="21"/>
      <c r="D229" s="21"/>
    </row>
    <row r="230" spans="2:4">
      <c r="B230" s="21"/>
      <c r="C230" s="21"/>
      <c r="D230" s="21"/>
    </row>
    <row r="231" spans="2:4">
      <c r="B231" s="21"/>
      <c r="C231" s="21"/>
      <c r="D231" s="21"/>
    </row>
    <row r="232" spans="2:4">
      <c r="B232" s="21"/>
      <c r="C232" s="21"/>
      <c r="D232" s="2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3"/>
    <col min="3" max="3" width="17" style="83" customWidth="1"/>
    <col min="4" max="4" width="14.28515625" style="83"/>
    <col min="5" max="5" width="46" style="83" customWidth="1"/>
    <col min="6" max="16384" width="14.28515625" style="83"/>
  </cols>
  <sheetData>
    <row r="1" spans="2:6" ht="24" customHeight="1" thickBot="1">
      <c r="B1" s="580" t="s">
        <v>241</v>
      </c>
      <c r="C1" s="581"/>
      <c r="D1" s="581"/>
      <c r="E1" s="581"/>
      <c r="F1" s="582"/>
    </row>
    <row r="2" spans="2:6" ht="16.5" thickBot="1">
      <c r="B2" s="84"/>
      <c r="C2" s="84"/>
      <c r="D2" s="84"/>
      <c r="E2" s="84"/>
      <c r="F2" s="84"/>
    </row>
    <row r="3" spans="2:6" ht="16.5" thickBot="1">
      <c r="B3" s="584" t="s">
        <v>242</v>
      </c>
      <c r="C3" s="585"/>
      <c r="D3" s="585"/>
      <c r="E3" s="96" t="s">
        <v>243</v>
      </c>
      <c r="F3" s="97" t="s">
        <v>244</v>
      </c>
    </row>
    <row r="4" spans="2:6" ht="31.5">
      <c r="B4" s="586" t="s">
        <v>245</v>
      </c>
      <c r="C4" s="588" t="s">
        <v>142</v>
      </c>
      <c r="D4" s="85" t="s">
        <v>169</v>
      </c>
      <c r="E4" s="86" t="s">
        <v>246</v>
      </c>
      <c r="F4" s="87">
        <v>0.25</v>
      </c>
    </row>
    <row r="5" spans="2:6" ht="47.25">
      <c r="B5" s="587"/>
      <c r="C5" s="589"/>
      <c r="D5" s="88" t="s">
        <v>155</v>
      </c>
      <c r="E5" s="89" t="s">
        <v>247</v>
      </c>
      <c r="F5" s="90">
        <v>0.15</v>
      </c>
    </row>
    <row r="6" spans="2:6" ht="47.25">
      <c r="B6" s="587"/>
      <c r="C6" s="589"/>
      <c r="D6" s="88" t="s">
        <v>248</v>
      </c>
      <c r="E6" s="89" t="s">
        <v>249</v>
      </c>
      <c r="F6" s="90">
        <v>0.1</v>
      </c>
    </row>
    <row r="7" spans="2:6" ht="63">
      <c r="B7" s="587"/>
      <c r="C7" s="589" t="s">
        <v>143</v>
      </c>
      <c r="D7" s="88" t="s">
        <v>250</v>
      </c>
      <c r="E7" s="89" t="s">
        <v>251</v>
      </c>
      <c r="F7" s="90">
        <v>0.25</v>
      </c>
    </row>
    <row r="8" spans="2:6" ht="31.5">
      <c r="B8" s="587"/>
      <c r="C8" s="589"/>
      <c r="D8" s="88" t="s">
        <v>156</v>
      </c>
      <c r="E8" s="89" t="s">
        <v>252</v>
      </c>
      <c r="F8" s="90">
        <v>0.15</v>
      </c>
    </row>
    <row r="9" spans="2:6" ht="47.25">
      <c r="B9" s="587" t="s">
        <v>253</v>
      </c>
      <c r="C9" s="589" t="s">
        <v>145</v>
      </c>
      <c r="D9" s="88" t="s">
        <v>157</v>
      </c>
      <c r="E9" s="89" t="s">
        <v>254</v>
      </c>
      <c r="F9" s="91" t="s">
        <v>255</v>
      </c>
    </row>
    <row r="10" spans="2:6" ht="63">
      <c r="B10" s="587"/>
      <c r="C10" s="589"/>
      <c r="D10" s="88" t="s">
        <v>256</v>
      </c>
      <c r="E10" s="89" t="s">
        <v>257</v>
      </c>
      <c r="F10" s="91" t="s">
        <v>255</v>
      </c>
    </row>
    <row r="11" spans="2:6" ht="47.25">
      <c r="B11" s="587"/>
      <c r="C11" s="589" t="s">
        <v>146</v>
      </c>
      <c r="D11" s="88" t="s">
        <v>158</v>
      </c>
      <c r="E11" s="89" t="s">
        <v>258</v>
      </c>
      <c r="F11" s="91" t="s">
        <v>255</v>
      </c>
    </row>
    <row r="12" spans="2:6" ht="47.25">
      <c r="B12" s="587"/>
      <c r="C12" s="589"/>
      <c r="D12" s="88" t="s">
        <v>259</v>
      </c>
      <c r="E12" s="89" t="s">
        <v>260</v>
      </c>
      <c r="F12" s="91" t="s">
        <v>255</v>
      </c>
    </row>
    <row r="13" spans="2:6" ht="31.5">
      <c r="B13" s="587"/>
      <c r="C13" s="589" t="s">
        <v>147</v>
      </c>
      <c r="D13" s="88" t="s">
        <v>159</v>
      </c>
      <c r="E13" s="89" t="s">
        <v>261</v>
      </c>
      <c r="F13" s="91" t="s">
        <v>255</v>
      </c>
    </row>
    <row r="14" spans="2:6" ht="32.25" thickBot="1">
      <c r="B14" s="590"/>
      <c r="C14" s="591"/>
      <c r="D14" s="92" t="s">
        <v>262</v>
      </c>
      <c r="E14" s="93" t="s">
        <v>263</v>
      </c>
      <c r="F14" s="94" t="s">
        <v>255</v>
      </c>
    </row>
    <row r="15" spans="2:6" ht="49.5" customHeight="1">
      <c r="B15" s="583" t="s">
        <v>264</v>
      </c>
      <c r="C15" s="583"/>
      <c r="D15" s="583"/>
      <c r="E15" s="583"/>
      <c r="F15" s="583"/>
    </row>
    <row r="16" spans="2:6" ht="27" customHeight="1">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defaultColWidth="11.42578125" defaultRowHeight="15"/>
  <sheetData>
    <row r="2" spans="2:5">
      <c r="B2" t="s">
        <v>265</v>
      </c>
      <c r="E2" t="s">
        <v>266</v>
      </c>
    </row>
    <row r="3" spans="2:5">
      <c r="B3" t="s">
        <v>267</v>
      </c>
      <c r="E3" t="s">
        <v>268</v>
      </c>
    </row>
    <row r="4" spans="2:5">
      <c r="B4" t="s">
        <v>269</v>
      </c>
      <c r="E4" t="s">
        <v>148</v>
      </c>
    </row>
    <row r="5" spans="2:5">
      <c r="B5" t="s">
        <v>160</v>
      </c>
    </row>
    <row r="8" spans="2:5">
      <c r="B8" t="s">
        <v>270</v>
      </c>
    </row>
    <row r="9" spans="2:5">
      <c r="B9" t="s">
        <v>271</v>
      </c>
    </row>
    <row r="10" spans="2:5">
      <c r="B10" t="s">
        <v>272</v>
      </c>
    </row>
    <row r="13" spans="2:5">
      <c r="B13" t="s">
        <v>273</v>
      </c>
    </row>
    <row r="14" spans="2:5">
      <c r="B14" t="s">
        <v>152</v>
      </c>
    </row>
    <row r="15" spans="2:5">
      <c r="B15" t="s">
        <v>274</v>
      </c>
    </row>
    <row r="16" spans="2:5">
      <c r="B16" t="s">
        <v>275</v>
      </c>
    </row>
    <row r="17" spans="2:2">
      <c r="B17" t="s">
        <v>276</v>
      </c>
    </row>
    <row r="18" spans="2:2">
      <c r="B18" t="s">
        <v>277</v>
      </c>
    </row>
    <row r="19" spans="2:2">
      <c r="B19" t="s">
        <v>278</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2021-10-21T19:33:10Z</dcterms:modified>
  <cp:category/>
  <cp:contentStatus/>
</cp:coreProperties>
</file>