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613"/>
  <workbookPr hidePivotFieldList="1" defaultThemeVersion="124226"/>
  <mc:AlternateContent xmlns:mc="http://schemas.openxmlformats.org/markup-compatibility/2006">
    <mc:Choice Requires="x15">
      <x15ac:absPath xmlns:x15ac="http://schemas.microsoft.com/office/spreadsheetml/2010/11/ac" url="C:\Users\Danna\Desktop\Marggy 2020\Marggy no borrar\OFICINA DE PLANEACION ALCALDIA DE BGA\Año_2021\MAPA DE RIESGOS\Cambio de Formato riesgos de Gestión\"/>
    </mc:Choice>
  </mc:AlternateContent>
  <xr:revisionPtr revIDLastSave="9" documentId="11_2ABEA3927CFA474B164CE2E634E94DD447C2CC0E" xr6:coauthVersionLast="47" xr6:coauthVersionMax="47" xr10:uidLastSave="{E2DEB04E-65A0-4648-9D34-9345C74D2FEC}"/>
  <bookViews>
    <workbookView xWindow="-120" yWindow="-120" windowWidth="20730" windowHeight="11160" tabRatio="882" firstSheet="2" activeTab="2" xr2:uid="{00000000-000D-0000-FFFF-FFFF00000000}"/>
  </bookViews>
  <sheets>
    <sheet name="Intructivo " sheetId="21" r:id="rId1"/>
    <sheet name="CONTEXTO" sheetId="22" r:id="rId2"/>
    <sheet name="Mapa de Riesgos" sheetId="1" r:id="rId3"/>
    <sheet name="Matriz Calor Inherente" sheetId="18" r:id="rId4"/>
    <sheet name="Matriz Calor Residual" sheetId="19" r:id="rId5"/>
    <sheet name="Tabla probabilidad" sheetId="12" r:id="rId6"/>
    <sheet name="Tabla Impacto" sheetId="13" r:id="rId7"/>
    <sheet name="Tabla Valoración controles" sheetId="15" r:id="rId8"/>
    <sheet name="Opciones Tratamiento" sheetId="16" state="hidden" r:id="rId9"/>
    <sheet name="Hoja1" sheetId="11" state="hidden" r:id="rId10"/>
  </sheets>
  <calcPr calcId="191028"/>
  <pivotCaches>
    <pivotCache cacheId="13541" r:id="rId11"/>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60" i="1" l="1"/>
  <c r="I60" i="1" s="1"/>
  <c r="H66" i="1"/>
  <c r="I66" i="1" s="1"/>
  <c r="Q67" i="1"/>
  <c r="T67" i="1"/>
  <c r="Q68" i="1"/>
  <c r="T68" i="1"/>
  <c r="Q69" i="1"/>
  <c r="T69" i="1"/>
  <c r="Q70" i="1"/>
  <c r="T70" i="1"/>
  <c r="Q71" i="1"/>
  <c r="T71" i="1"/>
  <c r="K63" i="1"/>
  <c r="K70" i="1"/>
  <c r="K67" i="1"/>
  <c r="K71" i="1"/>
  <c r="K61" i="1"/>
  <c r="K68" i="1"/>
  <c r="K62" i="1"/>
  <c r="K64" i="1"/>
  <c r="K69" i="1"/>
  <c r="K65" i="1"/>
  <c r="X68" i="1" l="1"/>
  <c r="Y68" i="1" s="1"/>
  <c r="AB67" i="1"/>
  <c r="AA67" i="1" s="1"/>
  <c r="X71" i="1"/>
  <c r="Z71" i="1" s="1"/>
  <c r="X67" i="1"/>
  <c r="Z67" i="1" s="1"/>
  <c r="X70" i="1"/>
  <c r="Y70" i="1" s="1"/>
  <c r="AB68" i="1"/>
  <c r="AA68" i="1" s="1"/>
  <c r="X69" i="1"/>
  <c r="Z69" i="1" s="1"/>
  <c r="AB70" i="1"/>
  <c r="AA70" i="1" s="1"/>
  <c r="AB71" i="1"/>
  <c r="AA71" i="1" s="1"/>
  <c r="AB69" i="1"/>
  <c r="AA69" i="1" s="1"/>
  <c r="Z68" i="1" l="1"/>
  <c r="AC68" i="1"/>
  <c r="Y69" i="1"/>
  <c r="AC69" i="1" s="1"/>
  <c r="Y71" i="1"/>
  <c r="AC71" i="1" s="1"/>
  <c r="Y67" i="1"/>
  <c r="AC67" i="1" s="1"/>
  <c r="Z70" i="1"/>
  <c r="AC70" i="1"/>
  <c r="T24" i="1" l="1"/>
  <c r="T12" i="1" l="1"/>
  <c r="Q12" i="1"/>
  <c r="H12" i="1" l="1"/>
  <c r="I12" i="1" s="1"/>
  <c r="K39" i="1"/>
  <c r="K57" i="1"/>
  <c r="K40" i="1"/>
  <c r="K44" i="1"/>
  <c r="K47" i="1"/>
  <c r="K19" i="1"/>
  <c r="K50" i="1"/>
  <c r="K20" i="1"/>
  <c r="K35" i="1"/>
  <c r="K28" i="1"/>
  <c r="K53" i="1"/>
  <c r="K23" i="1"/>
  <c r="K51" i="1"/>
  <c r="K41" i="1"/>
  <c r="K38" i="1"/>
  <c r="K58" i="1"/>
  <c r="K29" i="1"/>
  <c r="K33" i="1"/>
  <c r="K56" i="1"/>
  <c r="K32" i="1"/>
  <c r="K34" i="1"/>
  <c r="K43" i="1"/>
  <c r="K37" i="1"/>
  <c r="K52" i="1"/>
  <c r="K21" i="1"/>
  <c r="K31" i="1"/>
  <c r="K22" i="1"/>
  <c r="K59" i="1"/>
  <c r="K27" i="1"/>
  <c r="K49" i="1"/>
  <c r="K46" i="1"/>
  <c r="K26" i="1"/>
  <c r="K55" i="1"/>
  <c r="K25" i="1"/>
  <c r="K45" i="1"/>
  <c r="F221" i="13" l="1"/>
  <c r="F211" i="13"/>
  <c r="F212" i="13"/>
  <c r="F213" i="13"/>
  <c r="F214" i="13"/>
  <c r="F215" i="13"/>
  <c r="F216" i="13"/>
  <c r="F217" i="13"/>
  <c r="F218" i="13"/>
  <c r="F219" i="13"/>
  <c r="F220" i="13"/>
  <c r="F210" i="13"/>
  <c r="B221" i="13" a="1"/>
  <c r="K15" i="1"/>
  <c r="K16" i="1"/>
  <c r="K14" i="1"/>
  <c r="K13" i="1"/>
  <c r="K17" i="1"/>
  <c r="B221" i="13" l="1"/>
  <c r="K60" i="1" l="1"/>
  <c r="L60" i="1" s="1"/>
  <c r="K66" i="1"/>
  <c r="L66" i="1" s="1"/>
  <c r="AL44" i="18"/>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M66" i="1" l="1"/>
  <c r="N66" i="1"/>
  <c r="N60" i="1"/>
  <c r="M60" i="1"/>
  <c r="H54" i="1"/>
  <c r="I54" i="1" s="1"/>
  <c r="H48" i="1"/>
  <c r="I48" i="1" s="1"/>
  <c r="T46" i="1"/>
  <c r="Q46" i="1"/>
  <c r="T45" i="1"/>
  <c r="Q45" i="1"/>
  <c r="H42" i="1"/>
  <c r="I42" i="1" s="1"/>
  <c r="H36" i="1"/>
  <c r="I36" i="1" s="1"/>
  <c r="T35" i="1"/>
  <c r="Q35" i="1"/>
  <c r="T34" i="1"/>
  <c r="Q34" i="1"/>
  <c r="T33" i="1"/>
  <c r="Q33" i="1"/>
  <c r="T32" i="1"/>
  <c r="Q32" i="1"/>
  <c r="T31" i="1"/>
  <c r="Q31" i="1"/>
  <c r="H30" i="1"/>
  <c r="I30" i="1" s="1"/>
  <c r="T29" i="1"/>
  <c r="Q29" i="1"/>
  <c r="T28" i="1"/>
  <c r="Q28" i="1"/>
  <c r="T27" i="1"/>
  <c r="Q27" i="1"/>
  <c r="T26" i="1"/>
  <c r="Q26" i="1"/>
  <c r="T25" i="1"/>
  <c r="H24" i="1"/>
  <c r="I24" i="1" s="1"/>
  <c r="H18" i="1"/>
  <c r="Q17" i="1"/>
  <c r="Q16" i="1"/>
  <c r="T23" i="1"/>
  <c r="Q23" i="1"/>
  <c r="T22" i="1"/>
  <c r="Q22" i="1"/>
  <c r="T21" i="1"/>
  <c r="Q21" i="1"/>
  <c r="T20" i="1"/>
  <c r="Q20" i="1"/>
  <c r="T19" i="1"/>
  <c r="Q19" i="1"/>
  <c r="T18" i="1"/>
  <c r="Q18" i="1"/>
  <c r="X27" i="1" l="1"/>
  <c r="X46" i="1"/>
  <c r="X32" i="1"/>
  <c r="X29" i="1"/>
  <c r="X35" i="1"/>
  <c r="X34" i="1"/>
  <c r="X33" i="1"/>
  <c r="X31" i="1"/>
  <c r="X24" i="1"/>
  <c r="X26" i="1"/>
  <c r="X28" i="1"/>
  <c r="X45" i="1"/>
  <c r="AB31" i="1"/>
  <c r="I18" i="1"/>
  <c r="X18" i="1" s="1"/>
  <c r="Z31" i="1" l="1"/>
  <c r="Y32" i="1" s="1"/>
  <c r="Y24" i="1"/>
  <c r="Z24" i="1"/>
  <c r="Y18" i="1"/>
  <c r="Z18" i="1"/>
  <c r="X19" i="1" s="1"/>
  <c r="X25" i="1" l="1"/>
  <c r="Y25" i="1" s="1"/>
  <c r="Y31" i="1"/>
  <c r="Z32"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T13" i="1"/>
  <c r="T16" i="1"/>
  <c r="T17" i="1"/>
  <c r="Z25" i="1" l="1"/>
  <c r="Y26" i="1" s="1"/>
  <c r="Z26" i="1"/>
  <c r="Z27" i="1" s="1"/>
  <c r="Y34" i="1"/>
  <c r="Y19" i="1"/>
  <c r="Z19" i="1"/>
  <c r="X20" i="1" s="1"/>
  <c r="Y20" i="1" s="1"/>
  <c r="Y27" i="1" l="1"/>
  <c r="Y45" i="1"/>
  <c r="Z45" i="1"/>
  <c r="Y46" i="1" s="1"/>
  <c r="Y33" i="1"/>
  <c r="Z33" i="1"/>
  <c r="Z34" i="1"/>
  <c r="Z20" i="1"/>
  <c r="X21" i="1" s="1"/>
  <c r="Y21" i="1" s="1"/>
  <c r="Z46" i="1" l="1"/>
  <c r="Y28" i="1"/>
  <c r="Z28" i="1"/>
  <c r="Y29" i="1" s="1"/>
  <c r="Y35" i="1"/>
  <c r="Z35" i="1"/>
  <c r="Z21" i="1"/>
  <c r="X22" i="1" s="1"/>
  <c r="Z22" i="1" s="1"/>
  <c r="X23" i="1" s="1"/>
  <c r="X12" i="1"/>
  <c r="Y12" i="1" s="1"/>
  <c r="Z29" i="1" l="1"/>
  <c r="Y22" i="1"/>
  <c r="Y23" i="1"/>
  <c r="Z23" i="1"/>
  <c r="Q13" i="1"/>
  <c r="Z12" i="1" l="1"/>
  <c r="X13" i="1" s="1"/>
  <c r="Y13" i="1" l="1"/>
  <c r="Z13" i="1" l="1"/>
  <c r="X16" i="1" l="1"/>
  <c r="Y16" i="1" l="1"/>
  <c r="Z16" i="1"/>
  <c r="X17" i="1" s="1"/>
  <c r="Y17" i="1" l="1"/>
  <c r="Z17" i="1"/>
  <c r="K42" i="1" l="1"/>
  <c r="L42" i="1" s="1"/>
  <c r="K30" i="1"/>
  <c r="L30" i="1" s="1"/>
  <c r="K24" i="1"/>
  <c r="L24" i="1" s="1"/>
  <c r="K54" i="1"/>
  <c r="L54" i="1" s="1"/>
  <c r="K48" i="1"/>
  <c r="L48" i="1" s="1"/>
  <c r="K36" i="1"/>
  <c r="L36" i="1" s="1"/>
  <c r="K12" i="1"/>
  <c r="L12" i="1" s="1"/>
  <c r="K18" i="1"/>
  <c r="L18" i="1" s="1"/>
  <c r="Z42" i="18" l="1"/>
  <c r="N42" i="18"/>
  <c r="AF26" i="18"/>
  <c r="N26" i="18"/>
  <c r="AF18" i="18"/>
  <c r="T10" i="18"/>
  <c r="N34" i="18"/>
  <c r="T34" i="18"/>
  <c r="T18" i="18"/>
  <c r="Z18" i="18"/>
  <c r="Z10" i="18"/>
  <c r="AL18" i="18"/>
  <c r="Z26" i="18"/>
  <c r="T42" i="18"/>
  <c r="AF34" i="18"/>
  <c r="AL10" i="18"/>
  <c r="N18" i="18"/>
  <c r="N10" i="18"/>
  <c r="AL34" i="18"/>
  <c r="AL42" i="18"/>
  <c r="AF10" i="18"/>
  <c r="Z34" i="18"/>
  <c r="AF42" i="18"/>
  <c r="AL26" i="18"/>
  <c r="T26" i="18"/>
  <c r="AJ34" i="18"/>
  <c r="R34" i="18"/>
  <c r="R42" i="18"/>
  <c r="AJ26" i="18"/>
  <c r="X10" i="18"/>
  <c r="X42" i="18"/>
  <c r="L42" i="18"/>
  <c r="R18" i="18"/>
  <c r="R26" i="18"/>
  <c r="L34" i="18"/>
  <c r="X26" i="18"/>
  <c r="X34" i="18"/>
  <c r="AD18" i="18"/>
  <c r="AD34" i="18"/>
  <c r="L26" i="18"/>
  <c r="AJ10" i="18"/>
  <c r="M54" i="1"/>
  <c r="AJ42" i="18"/>
  <c r="AJ18" i="18"/>
  <c r="AD26" i="18"/>
  <c r="L10" i="18"/>
  <c r="AD10" i="18"/>
  <c r="X18" i="18"/>
  <c r="AD42" i="18"/>
  <c r="L18" i="18"/>
  <c r="R10" i="18"/>
  <c r="N54" i="1"/>
  <c r="AB36" i="18"/>
  <c r="AH12" i="18"/>
  <c r="P28" i="18"/>
  <c r="AH20" i="18"/>
  <c r="P36" i="18"/>
  <c r="V12" i="18"/>
  <c r="AH28" i="18"/>
  <c r="AB20" i="18"/>
  <c r="J12" i="18"/>
  <c r="J20" i="18"/>
  <c r="P44" i="18"/>
  <c r="AB44" i="18"/>
  <c r="V28" i="18"/>
  <c r="V36" i="18"/>
  <c r="J28" i="18"/>
  <c r="AH36" i="18"/>
  <c r="J44" i="18"/>
  <c r="P12" i="18"/>
  <c r="AB12" i="18"/>
  <c r="V44" i="18"/>
  <c r="AH44" i="18"/>
  <c r="V20" i="18"/>
  <c r="P20" i="18"/>
  <c r="J36" i="18"/>
  <c r="AB28" i="18"/>
  <c r="T38" i="18"/>
  <c r="AF22" i="18"/>
  <c r="N38" i="18"/>
  <c r="AF30" i="18"/>
  <c r="AL6" i="18"/>
  <c r="Z6" i="18"/>
  <c r="N24" i="1"/>
  <c r="T14" i="18"/>
  <c r="T22" i="18"/>
  <c r="N6" i="18"/>
  <c r="AL30" i="18"/>
  <c r="Z22" i="18"/>
  <c r="Z14" i="18"/>
  <c r="M24" i="1"/>
  <c r="Z30" i="18"/>
  <c r="AL38" i="18"/>
  <c r="AL14" i="18"/>
  <c r="AF6" i="18"/>
  <c r="AL22" i="18"/>
  <c r="T30" i="18"/>
  <c r="Z38" i="18"/>
  <c r="AF14" i="18"/>
  <c r="N30" i="18"/>
  <c r="N14" i="18"/>
  <c r="N22" i="18"/>
  <c r="AF38" i="18"/>
  <c r="T6" i="18"/>
  <c r="M36" i="1"/>
  <c r="X32" i="18"/>
  <c r="AD32" i="18"/>
  <c r="AJ8" i="18"/>
  <c r="L16" i="18"/>
  <c r="R32" i="18"/>
  <c r="AJ32" i="18"/>
  <c r="N36" i="1"/>
  <c r="R40" i="18"/>
  <c r="AJ40" i="18"/>
  <c r="AD24" i="18"/>
  <c r="AJ24" i="18"/>
  <c r="R24" i="18"/>
  <c r="AJ16" i="18"/>
  <c r="AD8" i="18"/>
  <c r="L32" i="18"/>
  <c r="L40" i="18"/>
  <c r="R16" i="18"/>
  <c r="L24" i="18"/>
  <c r="AD16" i="18"/>
  <c r="L8" i="18"/>
  <c r="R8" i="18"/>
  <c r="X40" i="18"/>
  <c r="X8" i="18"/>
  <c r="X16" i="18"/>
  <c r="AD40" i="18"/>
  <c r="X24" i="18"/>
  <c r="M30" i="1"/>
  <c r="J40" i="18"/>
  <c r="J16" i="18"/>
  <c r="P16" i="18"/>
  <c r="V8" i="18"/>
  <c r="J8" i="18"/>
  <c r="J24" i="18"/>
  <c r="AH16" i="18"/>
  <c r="AB16" i="18"/>
  <c r="AB40" i="18"/>
  <c r="P32" i="18"/>
  <c r="P40" i="18"/>
  <c r="AH24" i="18"/>
  <c r="AB32" i="18"/>
  <c r="J32" i="18"/>
  <c r="V16" i="18"/>
  <c r="V40" i="18"/>
  <c r="AH32" i="18"/>
  <c r="V24" i="18"/>
  <c r="V32" i="18"/>
  <c r="AH8" i="18"/>
  <c r="AB8" i="18"/>
  <c r="P8" i="18"/>
  <c r="N30" i="1"/>
  <c r="AH40" i="18"/>
  <c r="AB24" i="18"/>
  <c r="P24" i="18"/>
  <c r="AD38" i="18"/>
  <c r="L30" i="18"/>
  <c r="AD30" i="18"/>
  <c r="AJ6" i="18"/>
  <c r="L14" i="18"/>
  <c r="L22" i="18"/>
  <c r="X6" i="18"/>
  <c r="L6" i="18"/>
  <c r="N18" i="1"/>
  <c r="R38" i="18"/>
  <c r="AJ38" i="18"/>
  <c r="L38" i="18"/>
  <c r="AD6" i="18"/>
  <c r="R6" i="18"/>
  <c r="AJ30" i="18"/>
  <c r="R30" i="18"/>
  <c r="AD22" i="18"/>
  <c r="AJ14" i="18"/>
  <c r="AJ22" i="18"/>
  <c r="AD14" i="18"/>
  <c r="X38" i="18"/>
  <c r="X14" i="18"/>
  <c r="R22" i="18"/>
  <c r="X22" i="18"/>
  <c r="M18" i="1"/>
  <c r="R14" i="18"/>
  <c r="X30" i="18"/>
  <c r="J6" i="18"/>
  <c r="AB38" i="18"/>
  <c r="AH30" i="18"/>
  <c r="P14" i="18"/>
  <c r="AH14" i="18"/>
  <c r="AB22" i="18"/>
  <c r="J30" i="18"/>
  <c r="J38" i="18"/>
  <c r="P30" i="18"/>
  <c r="P22" i="18"/>
  <c r="J22" i="18"/>
  <c r="V22" i="18"/>
  <c r="AH38" i="18"/>
  <c r="V30" i="18"/>
  <c r="P38" i="18"/>
  <c r="AH6" i="18"/>
  <c r="AH22" i="18"/>
  <c r="AB30" i="18"/>
  <c r="V38" i="18"/>
  <c r="V14" i="18"/>
  <c r="J14" i="18"/>
  <c r="AB14" i="18"/>
  <c r="AB6" i="18"/>
  <c r="V6" i="18"/>
  <c r="P6" i="18"/>
  <c r="M12" i="1"/>
  <c r="AB12" i="1" s="1"/>
  <c r="AB13" i="1" s="1"/>
  <c r="N12" i="1"/>
  <c r="M48" i="1"/>
  <c r="AH34" i="18"/>
  <c r="AH42" i="18"/>
  <c r="AH18" i="18"/>
  <c r="AB10" i="18"/>
  <c r="J26" i="18"/>
  <c r="V18" i="18"/>
  <c r="V42" i="18"/>
  <c r="J42" i="18"/>
  <c r="P10" i="18"/>
  <c r="AB26" i="18"/>
  <c r="J34" i="18"/>
  <c r="J18" i="18"/>
  <c r="AH10" i="18"/>
  <c r="AB34" i="18"/>
  <c r="P26" i="18"/>
  <c r="P34" i="18"/>
  <c r="V34" i="18"/>
  <c r="AH26" i="18"/>
  <c r="J10" i="18"/>
  <c r="N48" i="1"/>
  <c r="P18" i="18"/>
  <c r="AB42" i="18"/>
  <c r="V10" i="18"/>
  <c r="AB18" i="18"/>
  <c r="P42" i="18"/>
  <c r="V26" i="18"/>
  <c r="Z32" i="18"/>
  <c r="N24" i="18"/>
  <c r="AL32" i="18"/>
  <c r="AL40" i="18"/>
  <c r="N8" i="18"/>
  <c r="AF24" i="18"/>
  <c r="Z40" i="18"/>
  <c r="Z16" i="18"/>
  <c r="N32" i="18"/>
  <c r="T32" i="18"/>
  <c r="N40" i="18"/>
  <c r="T8" i="18"/>
  <c r="M42" i="1"/>
  <c r="AF32" i="18"/>
  <c r="AL8" i="18"/>
  <c r="T24" i="18"/>
  <c r="N16" i="18"/>
  <c r="T16" i="18"/>
  <c r="Z24" i="18"/>
  <c r="AF16" i="18"/>
  <c r="N42" i="1"/>
  <c r="T40" i="18"/>
  <c r="AF8" i="18"/>
  <c r="AL24" i="18"/>
  <c r="Z8" i="18"/>
  <c r="AF40" i="18"/>
  <c r="AL16" i="18"/>
  <c r="AA12" i="1" l="1"/>
  <c r="AB18" i="1"/>
  <c r="AB24" i="1"/>
  <c r="AA24" i="1" l="1"/>
  <c r="P18" i="19" s="1"/>
  <c r="AB25" i="1"/>
  <c r="AA25" i="1" s="1"/>
  <c r="AA18" i="1"/>
  <c r="J47" i="19" s="1"/>
  <c r="AB19" i="1"/>
  <c r="AB20" i="1" s="1"/>
  <c r="J40" i="19"/>
  <c r="V30" i="19"/>
  <c r="AH20" i="19"/>
  <c r="J30" i="19"/>
  <c r="V20" i="19"/>
  <c r="AH10" i="19"/>
  <c r="P10" i="19"/>
  <c r="AB50" i="19"/>
  <c r="J50" i="19"/>
  <c r="AB40" i="19"/>
  <c r="P30" i="19"/>
  <c r="V50" i="19"/>
  <c r="P50" i="19"/>
  <c r="AB10" i="19"/>
  <c r="AH30" i="19"/>
  <c r="AH40" i="19"/>
  <c r="J10" i="19"/>
  <c r="AB20" i="19"/>
  <c r="AH50" i="19"/>
  <c r="V10" i="19"/>
  <c r="P20" i="19"/>
  <c r="J20" i="19"/>
  <c r="P40" i="19"/>
  <c r="V40" i="19"/>
  <c r="AB30" i="19"/>
  <c r="J11" i="19"/>
  <c r="V11" i="19"/>
  <c r="AB21" i="19"/>
  <c r="P31" i="19"/>
  <c r="J31" i="19"/>
  <c r="AB41" i="19"/>
  <c r="AH41" i="19"/>
  <c r="P41" i="19"/>
  <c r="J21" i="19"/>
  <c r="AB31" i="19"/>
  <c r="AB51" i="19"/>
  <c r="P21" i="19"/>
  <c r="V41" i="19"/>
  <c r="V31" i="19"/>
  <c r="AH21" i="19"/>
  <c r="AB11" i="19"/>
  <c r="P51" i="19"/>
  <c r="V21" i="19"/>
  <c r="AH31" i="19"/>
  <c r="V51" i="19"/>
  <c r="J51" i="19"/>
  <c r="AH51" i="19"/>
  <c r="AH11" i="19"/>
  <c r="J41" i="19"/>
  <c r="P11" i="19"/>
  <c r="AB26" i="1"/>
  <c r="AB36" i="19"/>
  <c r="AH16" i="19"/>
  <c r="P16" i="19"/>
  <c r="V46" i="19"/>
  <c r="J6" i="19"/>
  <c r="AB16" i="19"/>
  <c r="V26" i="19"/>
  <c r="V16" i="19"/>
  <c r="AB6" i="19"/>
  <c r="J26" i="19"/>
  <c r="P6" i="19"/>
  <c r="AH46" i="19"/>
  <c r="P46" i="19"/>
  <c r="AH26" i="19"/>
  <c r="AH36" i="19"/>
  <c r="V36" i="19"/>
  <c r="P36" i="19"/>
  <c r="V6" i="19"/>
  <c r="AH6" i="19"/>
  <c r="AB46" i="19"/>
  <c r="AB26" i="19"/>
  <c r="J16" i="19"/>
  <c r="P26" i="19"/>
  <c r="AC12" i="1"/>
  <c r="J36" i="19"/>
  <c r="J46" i="19"/>
  <c r="V25" i="19"/>
  <c r="AH25" i="19"/>
  <c r="P45" i="19"/>
  <c r="AH45" i="19"/>
  <c r="AH15" i="19"/>
  <c r="AB55" i="19"/>
  <c r="J45" i="19"/>
  <c r="AH35" i="19"/>
  <c r="V45" i="19"/>
  <c r="AH55" i="19"/>
  <c r="V15" i="19"/>
  <c r="J25" i="19"/>
  <c r="V35" i="19"/>
  <c r="P25" i="19"/>
  <c r="V55" i="19"/>
  <c r="J15" i="19"/>
  <c r="AB15" i="19"/>
  <c r="J35" i="19"/>
  <c r="AB35" i="19"/>
  <c r="J55" i="19"/>
  <c r="AB25" i="19"/>
  <c r="P35" i="19"/>
  <c r="P55" i="19"/>
  <c r="AB45" i="19"/>
  <c r="P15" i="19"/>
  <c r="V27" i="19"/>
  <c r="P47" i="19"/>
  <c r="J17" i="19"/>
  <c r="V47" i="19"/>
  <c r="J37" i="19"/>
  <c r="AB37" i="19"/>
  <c r="V7" i="19"/>
  <c r="AH37" i="19"/>
  <c r="P27" i="19"/>
  <c r="P17" i="19"/>
  <c r="AH47" i="19"/>
  <c r="AB17" i="19"/>
  <c r="J7" i="19"/>
  <c r="V37" i="19"/>
  <c r="AH17" i="19"/>
  <c r="P7" i="19"/>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J39" i="19"/>
  <c r="AB39" i="19"/>
  <c r="AH49" i="19"/>
  <c r="P39" i="19"/>
  <c r="P9" i="19"/>
  <c r="AB9" i="19"/>
  <c r="V39" i="19"/>
  <c r="V9" i="19"/>
  <c r="AH9" i="19"/>
  <c r="J29" i="19"/>
  <c r="J19" i="19"/>
  <c r="V29" i="19"/>
  <c r="P29" i="19"/>
  <c r="AB49" i="19"/>
  <c r="AB29" i="19"/>
  <c r="P49" i="19"/>
  <c r="J49" i="19"/>
  <c r="P19" i="19"/>
  <c r="V49" i="19"/>
  <c r="AH39" i="19"/>
  <c r="V19" i="19"/>
  <c r="AH19" i="19"/>
  <c r="AH29" i="19"/>
  <c r="AB19" i="19"/>
  <c r="J9" i="19"/>
  <c r="AC24" i="1"/>
  <c r="AH8" i="19"/>
  <c r="P38" i="19"/>
  <c r="AB48" i="19"/>
  <c r="AH38" i="19"/>
  <c r="V8" i="19"/>
  <c r="P48" i="19"/>
  <c r="AH48" i="19"/>
  <c r="AB18" i="19"/>
  <c r="AH18" i="19"/>
  <c r="J8" i="19"/>
  <c r="V18" i="19"/>
  <c r="J18" i="19"/>
  <c r="J38" i="19"/>
  <c r="AA13" i="1"/>
  <c r="AB45" i="1"/>
  <c r="V32" i="19"/>
  <c r="P42" i="19"/>
  <c r="J12" i="19"/>
  <c r="J32" i="19"/>
  <c r="AB52" i="19"/>
  <c r="J22" i="19"/>
  <c r="V22" i="19"/>
  <c r="J52" i="19"/>
  <c r="AH12" i="19"/>
  <c r="J42" i="19"/>
  <c r="AH42" i="19"/>
  <c r="P32" i="19"/>
  <c r="AB12" i="19"/>
  <c r="AH32" i="19"/>
  <c r="AB32" i="19"/>
  <c r="AB42" i="19"/>
  <c r="V42" i="19"/>
  <c r="V12" i="19"/>
  <c r="V52" i="19"/>
  <c r="AB22" i="19"/>
  <c r="AH52" i="19"/>
  <c r="AH22" i="19"/>
  <c r="P22" i="19"/>
  <c r="P12" i="19"/>
  <c r="P52" i="19"/>
  <c r="AA31" i="1"/>
  <c r="AB32" i="1"/>
  <c r="P8" i="19" l="1"/>
  <c r="V48" i="19"/>
  <c r="AB38" i="19"/>
  <c r="AH28" i="19"/>
  <c r="V38" i="19"/>
  <c r="AB28" i="19"/>
  <c r="P28" i="19"/>
  <c r="AB8" i="19"/>
  <c r="V28" i="19"/>
  <c r="J48" i="19"/>
  <c r="J28" i="19"/>
  <c r="AB47" i="19"/>
  <c r="AB7" i="19"/>
  <c r="AB27" i="19"/>
  <c r="AA19" i="1"/>
  <c r="W27" i="19" s="1"/>
  <c r="P37" i="19"/>
  <c r="J27" i="19"/>
  <c r="AH7" i="19"/>
  <c r="AH27" i="19"/>
  <c r="V17" i="19"/>
  <c r="AC18" i="1"/>
  <c r="K35" i="19"/>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AB21" i="1"/>
  <c r="AA20" i="1"/>
  <c r="AA32" i="1"/>
  <c r="AB33" i="1"/>
  <c r="K42" i="19"/>
  <c r="AC32" i="19"/>
  <c r="W42" i="19"/>
  <c r="AI52" i="19"/>
  <c r="K22" i="19"/>
  <c r="Q32" i="19"/>
  <c r="AI12" i="19"/>
  <c r="AC52" i="19"/>
  <c r="Q42" i="19"/>
  <c r="AC42" i="19"/>
  <c r="K12" i="19"/>
  <c r="Q22" i="19"/>
  <c r="W52" i="19"/>
  <c r="AI42" i="19"/>
  <c r="W32" i="19"/>
  <c r="AI22" i="19"/>
  <c r="W12" i="19"/>
  <c r="AI32" i="19"/>
  <c r="AC12" i="19"/>
  <c r="Q12" i="19"/>
  <c r="Q52" i="19"/>
  <c r="K32" i="19"/>
  <c r="W22" i="19"/>
  <c r="K52" i="19"/>
  <c r="AC22"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AC13" i="1"/>
  <c r="AI6" i="19"/>
  <c r="W26" i="19"/>
  <c r="AI36" i="19"/>
  <c r="W36" i="19"/>
  <c r="K46" i="19"/>
  <c r="Q46" i="19"/>
  <c r="W16" i="19"/>
  <c r="Q6" i="19"/>
  <c r="AI16" i="19"/>
  <c r="K26" i="19"/>
  <c r="AI26" i="19"/>
  <c r="AC36" i="19"/>
  <c r="AI46" i="19"/>
  <c r="AC26" i="19"/>
  <c r="K36" i="19"/>
  <c r="K6" i="19"/>
  <c r="Q36" i="19"/>
  <c r="W46" i="19"/>
  <c r="AC6" i="19"/>
  <c r="K16" i="19"/>
  <c r="AC46" i="19"/>
  <c r="AC16" i="19"/>
  <c r="Q26" i="19"/>
  <c r="Q16" i="19"/>
  <c r="W6" i="19"/>
  <c r="AB27" i="1"/>
  <c r="AA26" i="1"/>
  <c r="K39" i="19"/>
  <c r="AC39" i="19"/>
  <c r="W29" i="19"/>
  <c r="AI49" i="19"/>
  <c r="W9" i="19"/>
  <c r="AC19" i="19"/>
  <c r="Q49" i="19"/>
  <c r="W49" i="19"/>
  <c r="AC9" i="19"/>
  <c r="AI9" i="19"/>
  <c r="Q29" i="19"/>
  <c r="W39" i="19"/>
  <c r="Q39" i="19"/>
  <c r="AC31" i="1"/>
  <c r="K9" i="19"/>
  <c r="W19" i="19"/>
  <c r="AI39" i="19"/>
  <c r="K29" i="19"/>
  <c r="AC49" i="19"/>
  <c r="AI19" i="19"/>
  <c r="AC29" i="19"/>
  <c r="K19" i="19"/>
  <c r="K49" i="19"/>
  <c r="Q19" i="19"/>
  <c r="Q9" i="19"/>
  <c r="AI29" i="19"/>
  <c r="K23" i="19"/>
  <c r="AI43" i="19"/>
  <c r="AC43" i="19"/>
  <c r="AC53" i="19"/>
  <c r="W43" i="19"/>
  <c r="K13" i="19"/>
  <c r="Q53" i="19"/>
  <c r="AI53" i="19"/>
  <c r="K33" i="19"/>
  <c r="K43" i="19"/>
  <c r="AI33" i="19"/>
  <c r="AC33" i="19"/>
  <c r="Q33" i="19"/>
  <c r="AI23" i="19"/>
  <c r="K53" i="19"/>
  <c r="AC23" i="19"/>
  <c r="AC13" i="19"/>
  <c r="W23" i="19"/>
  <c r="W33" i="19"/>
  <c r="Q13" i="19"/>
  <c r="W13" i="19"/>
  <c r="AI13" i="19"/>
  <c r="Q43" i="19"/>
  <c r="Q23" i="19"/>
  <c r="W53" i="19"/>
  <c r="M12" i="19"/>
  <c r="AK42" i="19"/>
  <c r="AE32" i="19"/>
  <c r="M52" i="19"/>
  <c r="S12" i="19"/>
  <c r="M32" i="19"/>
  <c r="S52" i="19"/>
  <c r="Y52" i="19"/>
  <c r="Y42" i="19"/>
  <c r="AK12" i="19"/>
  <c r="S22" i="19"/>
  <c r="AE12" i="19"/>
  <c r="Y22" i="19"/>
  <c r="S32" i="19"/>
  <c r="AK52" i="19"/>
  <c r="M22" i="19"/>
  <c r="AK32" i="19"/>
  <c r="AE22" i="19"/>
  <c r="AE42" i="19"/>
  <c r="Y32" i="19"/>
  <c r="M42" i="19"/>
  <c r="Y12" i="19"/>
  <c r="AE52" i="19"/>
  <c r="AK22" i="19"/>
  <c r="S42" i="19"/>
  <c r="AA45" i="1"/>
  <c r="AB46" i="1"/>
  <c r="AA46" i="1" s="1"/>
  <c r="AB16" i="1"/>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AC25" i="1"/>
  <c r="K7" i="19" l="1"/>
  <c r="Q7" i="19"/>
  <c r="AI37" i="19"/>
  <c r="AC17" i="19"/>
  <c r="AC27" i="19"/>
  <c r="Q27" i="19"/>
  <c r="AI7" i="19"/>
  <c r="K17" i="19"/>
  <c r="W37" i="19"/>
  <c r="AI27" i="19"/>
  <c r="K27" i="19"/>
  <c r="AC37" i="19"/>
  <c r="W47" i="19"/>
  <c r="AI47" i="19"/>
  <c r="AC7" i="19"/>
  <c r="K47" i="19"/>
  <c r="Q17" i="19"/>
  <c r="K37" i="19"/>
  <c r="AI17" i="19"/>
  <c r="AC19" i="1"/>
  <c r="W7" i="19"/>
  <c r="Q47" i="19"/>
  <c r="Q37" i="19"/>
  <c r="AC47" i="19"/>
  <c r="W17" i="19"/>
  <c r="AA16" i="1"/>
  <c r="AB17" i="1"/>
  <c r="AA17" i="1" s="1"/>
  <c r="R40" i="19"/>
  <c r="AD10" i="19"/>
  <c r="X40" i="19"/>
  <c r="AJ10" i="19"/>
  <c r="R50" i="19"/>
  <c r="X10" i="19"/>
  <c r="R30" i="19"/>
  <c r="L10" i="19"/>
  <c r="L50" i="19"/>
  <c r="AJ20" i="19"/>
  <c r="AJ40" i="19"/>
  <c r="AD30" i="19"/>
  <c r="R20" i="19"/>
  <c r="AD50" i="19"/>
  <c r="AJ30" i="19"/>
  <c r="AJ50" i="19"/>
  <c r="X30" i="19"/>
  <c r="AD20" i="19"/>
  <c r="L40" i="19"/>
  <c r="X50" i="19"/>
  <c r="X20" i="19"/>
  <c r="AD40" i="19"/>
  <c r="R10" i="19"/>
  <c r="L30" i="19"/>
  <c r="L20" i="19"/>
  <c r="AD47" i="19"/>
  <c r="AJ27" i="19"/>
  <c r="AD27" i="19"/>
  <c r="AJ7" i="19"/>
  <c r="AJ37" i="19"/>
  <c r="L27" i="19"/>
  <c r="AD17" i="19"/>
  <c r="L37" i="19"/>
  <c r="R17" i="19"/>
  <c r="AJ17" i="19"/>
  <c r="X7" i="19"/>
  <c r="X47" i="19"/>
  <c r="L7" i="19"/>
  <c r="L17" i="19"/>
  <c r="R27" i="19"/>
  <c r="X27" i="19"/>
  <c r="R7" i="19"/>
  <c r="X17" i="19"/>
  <c r="AJ47" i="19"/>
  <c r="L47" i="19"/>
  <c r="R37" i="19"/>
  <c r="AD7" i="19"/>
  <c r="X37" i="19"/>
  <c r="AC20" i="1"/>
  <c r="R47" i="19"/>
  <c r="AD37" i="19"/>
  <c r="AB28" i="1"/>
  <c r="AA28" i="1" s="1"/>
  <c r="AA27" i="1"/>
  <c r="AB29" i="1"/>
  <c r="AA29" i="1" s="1"/>
  <c r="AJ43" i="19"/>
  <c r="AD33" i="19"/>
  <c r="X33" i="19"/>
  <c r="X13" i="19"/>
  <c r="AD43" i="19"/>
  <c r="L43" i="19"/>
  <c r="X23" i="19"/>
  <c r="R33" i="19"/>
  <c r="R43" i="19"/>
  <c r="AD53" i="19"/>
  <c r="AJ13" i="19"/>
  <c r="R23" i="19"/>
  <c r="R13" i="19"/>
  <c r="AJ53" i="19"/>
  <c r="L33" i="19"/>
  <c r="L23" i="19"/>
  <c r="X43" i="19"/>
  <c r="X53" i="19"/>
  <c r="AD13" i="19"/>
  <c r="L53" i="19"/>
  <c r="L13" i="19"/>
  <c r="AD23" i="19"/>
  <c r="AJ33" i="19"/>
  <c r="AJ23" i="19"/>
  <c r="R53" i="19"/>
  <c r="AA21" i="1"/>
  <c r="AB22" i="1"/>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C26" i="1"/>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C46" i="1"/>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A33" i="1"/>
  <c r="AB34" i="1"/>
  <c r="AA34" i="1" s="1"/>
  <c r="AB35" i="1"/>
  <c r="AA35" i="1" s="1"/>
  <c r="AJ46" i="19"/>
  <c r="AD46" i="19"/>
  <c r="L36" i="19"/>
  <c r="X16" i="19"/>
  <c r="AJ26" i="19"/>
  <c r="L46" i="19"/>
  <c r="X6" i="19"/>
  <c r="R36" i="19"/>
  <c r="X36" i="19"/>
  <c r="R6" i="19"/>
  <c r="AJ6" i="19"/>
  <c r="AD36" i="19"/>
  <c r="R46" i="19"/>
  <c r="AD26" i="19"/>
  <c r="L16" i="19"/>
  <c r="AD16" i="19"/>
  <c r="X46" i="19"/>
  <c r="X26" i="19"/>
  <c r="AJ36" i="19"/>
  <c r="R26" i="19"/>
  <c r="AD6" i="19"/>
  <c r="L6" i="19"/>
  <c r="L26" i="19"/>
  <c r="R16" i="19"/>
  <c r="AJ16" i="19"/>
  <c r="AE11" i="19"/>
  <c r="Y41" i="19"/>
  <c r="M41" i="19"/>
  <c r="Y21" i="19"/>
  <c r="AK41" i="19"/>
  <c r="S31" i="19"/>
  <c r="M31" i="19"/>
  <c r="M51" i="19"/>
  <c r="Y51" i="19"/>
  <c r="AK21" i="19"/>
  <c r="AK31" i="19"/>
  <c r="Y11" i="19"/>
  <c r="AE41" i="19"/>
  <c r="AE21" i="19"/>
  <c r="S51" i="19"/>
  <c r="AE51" i="19"/>
  <c r="AK51" i="19"/>
  <c r="M21" i="19"/>
  <c r="AE31" i="19"/>
  <c r="AC45" i="1"/>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C32" i="1"/>
  <c r="AD9" i="19"/>
  <c r="AJ49" i="19"/>
  <c r="L39" i="19"/>
  <c r="R19" i="19"/>
  <c r="AJ39" i="19"/>
  <c r="AJ29" i="19"/>
  <c r="AJ19" i="19"/>
  <c r="AJ9" i="19"/>
  <c r="AD49" i="19"/>
  <c r="L19" i="19"/>
  <c r="L29" i="19"/>
  <c r="R49" i="19"/>
  <c r="AG39" i="19" l="1"/>
  <c r="AG29" i="19"/>
  <c r="AM19" i="19"/>
  <c r="O39" i="19"/>
  <c r="AC35"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C21"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C27" i="1"/>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4" i="1"/>
  <c r="T19" i="19"/>
  <c r="AL49" i="19"/>
  <c r="T29" i="19"/>
  <c r="AF29" i="19"/>
  <c r="T18" i="19"/>
  <c r="N48" i="19"/>
  <c r="N8" i="19"/>
  <c r="T28" i="19"/>
  <c r="AF38" i="19"/>
  <c r="Z28" i="19"/>
  <c r="Z18" i="19"/>
  <c r="AF8" i="19"/>
  <c r="AC28"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3" i="1"/>
  <c r="M9" i="19"/>
  <c r="Y29" i="19"/>
  <c r="AM46" i="19"/>
  <c r="U36" i="19"/>
  <c r="AG16" i="19"/>
  <c r="O6" i="19"/>
  <c r="AA36" i="19"/>
  <c r="AM16" i="19"/>
  <c r="U6" i="19"/>
  <c r="AG46" i="19"/>
  <c r="AA16" i="19"/>
  <c r="AC17" i="1"/>
  <c r="AA6" i="19"/>
  <c r="AG6" i="19"/>
  <c r="AA46" i="19"/>
  <c r="AM26" i="19"/>
  <c r="U16" i="19"/>
  <c r="O36" i="19"/>
  <c r="U26" i="19"/>
  <c r="O46" i="19"/>
  <c r="AA26" i="19"/>
  <c r="AM6" i="19"/>
  <c r="U46" i="19"/>
  <c r="AG26" i="19"/>
  <c r="O16" i="19"/>
  <c r="AG36" i="19"/>
  <c r="O26" i="19"/>
  <c r="AM36" i="19"/>
  <c r="AB23" i="1"/>
  <c r="AA23" i="1" s="1"/>
  <c r="AA22" i="1"/>
  <c r="O8" i="19"/>
  <c r="AA48" i="19"/>
  <c r="AM38" i="19"/>
  <c r="U48" i="19"/>
  <c r="AA18" i="19"/>
  <c r="AG18" i="19"/>
  <c r="AG48" i="19"/>
  <c r="AM18" i="19"/>
  <c r="AA28" i="19"/>
  <c r="AG28" i="19"/>
  <c r="AA8" i="19"/>
  <c r="U18" i="19"/>
  <c r="AG38" i="19"/>
  <c r="U38" i="19"/>
  <c r="AM8" i="19"/>
  <c r="AA38" i="19"/>
  <c r="AM48" i="19"/>
  <c r="U28" i="19"/>
  <c r="O38" i="19"/>
  <c r="U8" i="19"/>
  <c r="AG8" i="19"/>
  <c r="AC29"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M33" i="19"/>
  <c r="AF6" i="19"/>
  <c r="N46" i="19"/>
  <c r="Z26" i="19"/>
  <c r="AL6" i="19"/>
  <c r="AL36" i="19"/>
  <c r="AF26" i="19"/>
  <c r="Z6" i="19"/>
  <c r="T26" i="19"/>
  <c r="Z46" i="19"/>
  <c r="AF46" i="19"/>
  <c r="T46" i="19"/>
  <c r="T6" i="19"/>
  <c r="AF36" i="19"/>
  <c r="N26" i="19"/>
  <c r="Z16" i="19"/>
  <c r="AL26" i="19"/>
  <c r="Z36" i="19"/>
  <c r="N36" i="19"/>
  <c r="AL46" i="19"/>
  <c r="T36" i="19"/>
  <c r="AF16" i="19"/>
  <c r="N6" i="19"/>
  <c r="N16" i="19"/>
  <c r="AC16"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T53" i="19"/>
  <c r="AL33" i="19"/>
  <c r="T13" i="19"/>
  <c r="Z33" i="19"/>
  <c r="Z47" i="19"/>
  <c r="T7" i="19"/>
  <c r="AL37" i="19"/>
  <c r="T17" i="19"/>
  <c r="Z17" i="19"/>
  <c r="AF7" i="19"/>
  <c r="AF37" i="19"/>
  <c r="N17" i="19"/>
  <c r="AF27" i="19"/>
  <c r="AC22"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3" i="1"/>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<sst xmlns="http://schemas.openxmlformats.org/spreadsheetml/2006/main" count="453" uniqueCount="321">
  <si>
    <t>Matriz Mapa de Riesgos</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</si>
  <si>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6"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</si>
  <si>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Orientaciones Generales</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</si>
  <si>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</si>
  <si>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Contexto: </t>
    </r>
    <r>
      <rPr>
        <sz val="11"/>
        <rFont val="Arial Narrow"/>
        <family val="2"/>
      </rPr>
      <t>Diligenciar formato Contexto Extratégico - Código: F-DPM-1210-238,37-014</t>
    </r>
    <r>
      <rPr>
        <sz val="10"/>
        <rFont val="Arial Narrow"/>
        <family val="2"/>
      </rPr>
      <t xml:space="preserve">
</t>
    </r>
  </si>
  <si>
    <t>Columna</t>
  </si>
  <si>
    <t>Descripción - Lineamientos para el diligenciamiento</t>
  </si>
  <si>
    <t>Proceso</t>
  </si>
  <si>
    <t>Diligencie el nombre del proceso al cual se le identificarán y valorarán los riesgos.</t>
  </si>
  <si>
    <t>Alcance</t>
  </si>
  <si>
    <t>Diligencie el alcance del proceso.</t>
  </si>
  <si>
    <t>Objetivos estratégicos</t>
  </si>
  <si>
    <t>Utilice la lista de despligue que se encuentra parametrizada, le aparecerán los cuatro objetivos estratégicos de la entidad, seleccione el de su proceso.</t>
  </si>
  <si>
    <t>Objetivo del proceso</t>
  </si>
  <si>
    <t>Diligencie el objetivo del proceso.</t>
  </si>
  <si>
    <t>Planeación institucional</t>
  </si>
  <si>
    <t xml:space="preserve">Describa los productos del proceso. </t>
  </si>
  <si>
    <t>Puntos de riesgo en la cadena de valor</t>
  </si>
  <si>
    <t>Identifique las actividades del proceso donde exista evidencia de que pueda ocurrir eventos de riesgo operativo.</t>
  </si>
  <si>
    <t xml:space="preserve"> -  Hoja 3 Mapa de Riesgos Final: Encontrará la totalidad de la estructura para la identificación y valoración de los riesgos por proceso, programa o proyecto, acorde con el nivel de desagregación que la entidad considere necesaria.</t>
  </si>
  <si>
    <t>Objetivo</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</si>
  <si>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</si>
  <si>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</si>
  <si>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t>Impacto</t>
  </si>
  <si>
    <t>Analice las consecuencias que puede ocasionar a la organización la materialización del riesgo, redacte de la forma más concreta posible.</t>
  </si>
  <si>
    <t>Causa Inmediata</t>
  </si>
  <si>
    <t>Circunstancias bajo las cuales se presenta el riesgo, es la situación más evidente frente al riesgo, redacte de la forma más concreta posible.</t>
  </si>
  <si>
    <t>Causa Raíz</t>
  </si>
  <si>
    <t>Causa  principal  o básica, corresponde a las razones por la cuales se puede presentar  el riesgo, redacte de la forma más concreta posible.</t>
  </si>
  <si>
    <t>Descripción del Riesgo</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</si>
  <si>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</si>
  <si>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Clasificación del Riesgo</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</si>
  <si>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</si>
  <si>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Frecuencia con la cual se lleva a cabo la actividad</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</si>
  <si>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</si>
  <si>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</si>
  <si>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</si>
  <si>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Zona de Riesgo Inherente</t>
  </si>
  <si>
    <t>Teniendo en cuenta que ingresó la información de PROBABILIDAD e IMPACTO, la matriz automáticamente hará el cálculo para la zona de riesgo inherente (Columna N)</t>
  </si>
  <si>
    <t>Descripción del Control</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</si>
  <si>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</si>
  <si>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Afectación</t>
  </si>
  <si>
    <t>Esta casilla no se diligencia, depende de la selección en la columna R.</t>
  </si>
  <si>
    <r>
      <t xml:space="preserve">ATRIBUTOS EFICIENCIA
</t>
    </r>
    <r>
      <rPr>
        <sz val="9"/>
        <rFont val="Arial Narrow"/>
        <family val="2"/>
      </rPr>
      <t>Tipo</t>
    </r>
  </si>
  <si>
    <t>Utilice la lista de despligue que se encuentra parametrizada, le aparecerán las opciones: i)Preventivo, ii)Detectivo, iii)Correctivo.</t>
  </si>
  <si>
    <r>
      <t xml:space="preserve">ATRIBUTOS EFICIENCIA
</t>
    </r>
    <r>
      <rPr>
        <sz val="9"/>
        <rFont val="Arial Narrow"/>
        <family val="2"/>
      </rPr>
      <t>Implementación</t>
    </r>
  </si>
  <si>
    <t>Utilice la lista de despligue que se encuentra parametrizada, le aparecerán las opciones: i)Automático, ii)Manual.</t>
  </si>
  <si>
    <r>
      <t xml:space="preserve">ATRIBUTOS EFICIENCIA
</t>
    </r>
    <r>
      <rPr>
        <sz val="9"/>
        <rFont val="Arial Narrow"/>
        <family val="2"/>
      </rPr>
      <t>Calificación</t>
    </r>
  </si>
  <si>
    <t xml:space="preserve">La matriz automáticamente hará el cálculo para el control analizado (Columna T) </t>
  </si>
  <si>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</si>
  <si>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</si>
  <si>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</si>
  <si>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</si>
  <si>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</si>
  <si>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</si>
  <si>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</si>
  <si>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</si>
  <si>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Tratamiento</t>
  </si>
  <si>
    <t>Utilice la lista de despligue que se encuentra parametrizada, le aparecerán las opciones: i)Aceptar, ii)Evitar, iii)Reducir (compartir), iv)Reducir (mitigar).</t>
  </si>
  <si>
    <r>
      <t xml:space="preserve">Plan de Acción
</t>
    </r>
    <r>
      <rPr>
        <sz val="9"/>
        <rFont val="Arial Narrow"/>
        <family val="2"/>
      </rPr>
      <t xml:space="preserve">Responsable, fecha de inicio, fecha de terminación, fecha seguimiento, seguimiento. </t>
    </r>
  </si>
  <si>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</si>
  <si>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t>Estado</t>
  </si>
  <si>
    <t>Utilice la lista de despligue que se encuentra parametrizada, le aparecerán las opciones: i)Finalizado, ii)En curso, la selección en este caso dependerá de las acciones del plan que se hayan establecido en cada caso.</t>
  </si>
  <si>
    <r>
      <t xml:space="preserve"> -</t>
    </r>
    <r>
      <rPr>
        <sz val="11"/>
        <rFont val="Arial Narrow"/>
        <family val="2"/>
      </rPr>
      <t xml:space="preserve"> </t>
    </r>
    <r>
      <rPr>
        <b/>
        <sz val="11"/>
        <rFont val="Arial Narrow"/>
        <family val="2"/>
      </rPr>
      <t xml:space="preserve"> Hoja 4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</si>
  <si>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</si>
  <si>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6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</si>
  <si>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</si>
  <si>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8 Tabla de Valoración de Controles: </t>
    </r>
    <r>
      <rPr>
        <sz val="11"/>
        <rFont val="Arial Narrow"/>
        <family val="2"/>
      </rPr>
      <t>Tabla referente para todos los cálculos (no se diligencia)</t>
    </r>
  </si>
  <si>
    <r>
      <rPr>
        <b/>
        <sz val="11"/>
        <rFont val="Calibri"/>
        <family val="2"/>
        <scheme val="minor"/>
      </rPr>
      <t>Capacidades institucionales:</t>
    </r>
    <r>
      <rPr>
        <sz val="11"/>
        <rFont val="Calibri"/>
        <family val="2"/>
        <scheme val="minor"/>
      </rPr>
      <t xml:space="preserve">
Fortalecer las instituciones públicas en sus capacidades de gestión fiscal (generación de ingresos, gasto eficiente, inversión óptima), transparencia (control social, participación ciudadana, publicidad de información), gestión de procesos (sistema de gestión, estructura, plataforma tecnológica), gestión humana (cualificación, evaluación, bienestar), ejercicio de la autoridad (civil, sanitaria, educativa, territorial) y servicio al ciudadano (trámites, información, participación). 
</t>
    </r>
  </si>
  <si>
    <t>CONTEXTO ESTRATÉGICO</t>
  </si>
  <si>
    <t>Código: F-DPM-1210-238,37-014</t>
  </si>
  <si>
    <t>Hábitat y territorio:
Planear, desarrollar y liderar una ciudad segura y a escala humana, con conectividad digital, espacio público inclusivo, sistema de movilidad sostenible, ambientes de vivienda dignos, y prevención y mitigación de riesgos.</t>
  </si>
  <si>
    <t>Versión: 1.0</t>
  </si>
  <si>
    <t xml:space="preserve">Desarrollo sostenible:
Promover una ciudad ambientalmente sostenible, socialmente inclusiva y económicamente dinámica, que fomenta el desarrollo equilibrado de sus ecosistemas, su tejido social y su base empresarial, y se integra con liderazgo en los escenarios nacional e internacional.  </t>
  </si>
  <si>
    <t>Fecha: Abril 27-2021</t>
  </si>
  <si>
    <t xml:space="preserve">Calidad de vida:
Proteger la salud pública y proporcionar a la ciudadanía una oferta educativa equitativa, con calidad, pertinente y adecuada al ciclo de vida, así como programación y espacios para la expresión y disfrute del patrimonio, el arte y la cultura, la convivencia, la recreación, el deporte, y el ejercicio de sus derechos. </t>
  </si>
  <si>
    <t>Página: Página 1 de 1</t>
  </si>
  <si>
    <t>PROCESO:</t>
  </si>
  <si>
    <t>PROYECCION Y DESARROLLO COMUNITARIO</t>
  </si>
  <si>
    <t>ALCANCE:</t>
  </si>
  <si>
    <t>El proceso inicia con la identificación de necesidades de la población en situación de vulnerabilidad y pobreza extrema,  insumos para la adopción de políticas públicas de grupos poblacionales,  el diseño de planes, programas y proyectos de corte social y termina  con la implementación y ejecución de  acciones que  superen  condiciones de inequidad social y generen bienestar en los menos favorecidos.</t>
  </si>
  <si>
    <t>OBJETIVOS ESTRATÉGICOS</t>
  </si>
  <si>
    <t>OBJETIVO DEL PROCESO</t>
  </si>
  <si>
    <t>PLANEACIÓN INSTITUCIONAL</t>
  </si>
  <si>
    <t>PUNTOS DE RIESGO EN LA CADENA DE VALOR</t>
  </si>
  <si>
    <t>Direccionar el diseño, monitoreo y asesoría a los diferentes programas las Secretarias de Desarrollo Social y del Interior, mediante estrategias y acciones que promuevan la igualdad de derechos y oportunidades de los diversos grupos poblacionales de Bucaramanga</t>
  </si>
  <si>
    <t>Programas sociales, proyectos, Políticas Públicas, Plan de acción</t>
  </si>
  <si>
    <t xml:space="preserve">Formulación de programas, proyectos, contratación, plan de acción y seguimiento
Entrega de beneficios a población </t>
  </si>
  <si>
    <t>MATRIZ DOFA</t>
  </si>
  <si>
    <t>DEBILIDADES</t>
  </si>
  <si>
    <t>AMENAZAS</t>
  </si>
  <si>
    <t xml:space="preserve"> Insuficiente Personal de  Planta  que lidere la totalidad de los Programas Institucionales</t>
  </si>
  <si>
    <t>Aumento de la población en situación de vulnerabilidad.</t>
  </si>
  <si>
    <t>Insuficientes Recursos Económicos para inversión en  Programas Sociales</t>
  </si>
  <si>
    <t>Falsas noticias en redes sociales</t>
  </si>
  <si>
    <t>Infraestructura inadecuada para una prestación del servicio acorde con normas de salud y seguridad en el trabajo y atención a la comunidad.</t>
  </si>
  <si>
    <t>Falta de compromiso  e interés de la familia del adulto mayor para involucrarse  y apoyarlo en el proceso de envejecimiento digno.</t>
  </si>
  <si>
    <t>Infraestructura tecnológica deficiente</t>
  </si>
  <si>
    <t>Falta de conciencia solidaria con la población en condición de discapacidad.</t>
  </si>
  <si>
    <t>Alternancia en el trabajo</t>
  </si>
  <si>
    <t xml:space="preserve">Continua y permanente llegada de personas víctimas, desplazados y otros  en situaciones socioeconómicas débiles </t>
  </si>
  <si>
    <t>Falta de apoyo del sector empresarial y de la banca al impulso de proyectos de corte social.</t>
  </si>
  <si>
    <t>Alteraciones en el orden publico</t>
  </si>
  <si>
    <t>Insuficiente apoyo logístico  especialmente transporte para la ejecución y seguimiento a proyectos.</t>
  </si>
  <si>
    <t>Actitudes xenofóbicas y homofóbicas aun existentes en la ciudadanía</t>
  </si>
  <si>
    <t>Desconocimiento de uso de plataformas por parte de beneficiarios de programas.</t>
  </si>
  <si>
    <t xml:space="preserve">Desconocimiento de manejo herramientas tecnológicas. </t>
  </si>
  <si>
    <t>Bases de datos desactualizadas</t>
  </si>
  <si>
    <t>Monopolios locales en la producción agropecuaria.</t>
  </si>
  <si>
    <t>Baja seguridad en el manejo y conservación de  datos</t>
  </si>
  <si>
    <t>Crisis económica</t>
  </si>
  <si>
    <t>Falta de profesionales para atención en trabajo social, medicina, enfermería, programa persona mayor.</t>
  </si>
  <si>
    <t>Emergencias sanitaria por COVID 19</t>
  </si>
  <si>
    <t>Limitada caracterización de poblaciones.</t>
  </si>
  <si>
    <t>Crisis humanitaria y política en Venezuela.</t>
  </si>
  <si>
    <t>Uso inadecuado a la ayuda o beneficio  entregado.</t>
  </si>
  <si>
    <t>Alta rotación de la población</t>
  </si>
  <si>
    <t>Alteraciones en el orden público</t>
  </si>
  <si>
    <t>FORTALEZAS</t>
  </si>
  <si>
    <t>OPORTUNIDADES</t>
  </si>
  <si>
    <t>Personal de planta capacitado y  con experiencia.</t>
  </si>
  <si>
    <t>Posibilidad de gestionar recursos en entidades a nivel nacional e internacional.</t>
  </si>
  <si>
    <t>Alto compromiso por parte de  las CPS.</t>
  </si>
  <si>
    <t xml:space="preserve">Acceder a  recursos de Cooperación Internacional  (O.I.M) </t>
  </si>
  <si>
    <t>Trabajo articulado a  nivel interinstitucional.</t>
  </si>
  <si>
    <t>Incentivos y subsidios para población vulnerable por parte del gobierno nacional y local.</t>
  </si>
  <si>
    <t>Adopción de políticas  públicas</t>
  </si>
  <si>
    <t>Posibilidad de implementar programas de  rehabilitación para la población en condición de discapacidad.</t>
  </si>
  <si>
    <t>Implementación de un sistema de identificación de beneficiarios, seguimiento a políticas públicas y cumplimiento de metas.</t>
  </si>
  <si>
    <t>Auge de innovación tecnológica.</t>
  </si>
  <si>
    <t>El contar con tres centros  vida de propiedad del municipio.</t>
  </si>
  <si>
    <t>La exigencia del orden nacional al ente territorial para el cumplimiento  de la política pública</t>
  </si>
  <si>
    <t xml:space="preserve">Equipos de trabajo capacitado con enfoque de género y enfoque diferencial </t>
  </si>
  <si>
    <t xml:space="preserve">La vinculación del sector empresarial y gremial en la generación de empresas asociativas de trabajo </t>
  </si>
  <si>
    <t xml:space="preserve">Actitud de servicio del equipo de trabajo </t>
  </si>
  <si>
    <t>Cambio de conciencia hacia la aceptación de las diferencias de identidad de género y orientación sexual.</t>
  </si>
  <si>
    <t>Amplio conocimiento de los programas ejecutados por parte  del equipo de trabajo.</t>
  </si>
  <si>
    <t>Interés del gobierno Nacional y local en la implementación de políticas de protección al adulto mayor en condición de  vulnerabilidad y pobreza extrema.</t>
  </si>
  <si>
    <t>Liderazgo y compromiso del nivel directivo</t>
  </si>
  <si>
    <t>Oportunidad para establecer nuevos convenios interinsticionales</t>
  </si>
  <si>
    <t>Practica de inclusión en los diferentes programas implementados.</t>
  </si>
  <si>
    <t>Reactivación económica.</t>
  </si>
  <si>
    <t xml:space="preserve"> Matriz Mapa Riesgos de Gestión</t>
  </si>
  <si>
    <t>Código: F-DPM-1210-238,37-013</t>
  </si>
  <si>
    <t>Versión: 3.0</t>
  </si>
  <si>
    <t>Fecha de aprobación: Octubre 19-2021</t>
  </si>
  <si>
    <t xml:space="preserve">Página: 1 de 1 </t>
  </si>
  <si>
    <t>Proceso:</t>
  </si>
  <si>
    <t>PROYECCIÓN Y DESARROLLO COMUNITARIO</t>
  </si>
  <si>
    <t>Objetivo:</t>
  </si>
  <si>
    <t>Alcance:</t>
  </si>
  <si>
    <t>Identificación del riesgo</t>
  </si>
  <si>
    <t>Análisis del riesgo inherente</t>
  </si>
  <si>
    <t>Evaluación del riesgo - Valoración de los controles</t>
  </si>
  <si>
    <t>Evaluación del riesgo - Nivel del riesgo residual</t>
  </si>
  <si>
    <t>Plan de Acción</t>
  </si>
  <si>
    <t xml:space="preserve">Referencia </t>
  </si>
  <si>
    <t>Frecuencia con la cual se realiza la actividad</t>
  </si>
  <si>
    <t>Probabilidad Inherente</t>
  </si>
  <si>
    <t>%</t>
  </si>
  <si>
    <t>Criterios de impacto</t>
  </si>
  <si>
    <t>Observación de criterio</t>
  </si>
  <si>
    <t>Impacto 
Inherente</t>
  </si>
  <si>
    <t>No. Control</t>
  </si>
  <si>
    <t>Atributos</t>
  </si>
  <si>
    <t>Probabilidad Residual</t>
  </si>
  <si>
    <t>Probabilidad Residual Final</t>
  </si>
  <si>
    <t>Impacto Residual Final</t>
  </si>
  <si>
    <t>Zona de Riesgo Final</t>
  </si>
  <si>
    <t>Responsable</t>
  </si>
  <si>
    <t>Fecha de inicio</t>
  </si>
  <si>
    <t>Fecha de terminación</t>
  </si>
  <si>
    <t>Fecha Seguimiento</t>
  </si>
  <si>
    <t>Seguimiento</t>
  </si>
  <si>
    <t>Tipo</t>
  </si>
  <si>
    <t>Implementación</t>
  </si>
  <si>
    <t>Calificación</t>
  </si>
  <si>
    <t>Documentación</t>
  </si>
  <si>
    <t>Frecuencia</t>
  </si>
  <si>
    <t>Evidencia</t>
  </si>
  <si>
    <t>Económico y Reputacional</t>
  </si>
  <si>
    <t xml:space="preserve">Sanciones disciplinarias, administrativas y fiscales por  entes  de control </t>
  </si>
  <si>
    <t>Bases de datos de personas priorizadas para entrega de beneficios desactualizadas, generando la entrega inadecuada de los mismos.</t>
  </si>
  <si>
    <t>Posibilidad de afectación económica y reputacional por sanciones disciplinarias, administrativas y fiscales por  entes  de control,  debido a la desactualización de  bases de datos de personas priorizadas para entrega de beneficios, generando la entrega inadecuada de los mismos</t>
  </si>
  <si>
    <t>Ejecucion y Administracion de procesos</t>
  </si>
  <si>
    <t xml:space="preserve">     El riesgo afecta la imagen de de la entidad con efecto publicitario sostenido a nivel de sector administrativo, nivel departamental o municipal</t>
  </si>
  <si>
    <t xml:space="preserve">El Subsecretario de Desarrollo Social, el líder del respectivo programa y el encargado de administrar bases de datos  verifican que las mismas se encuentren actualizadas haciendo uso de la herramienta adoptadas para tal fin. </t>
  </si>
  <si>
    <t>Preventivo</t>
  </si>
  <si>
    <t>Manual</t>
  </si>
  <si>
    <t>Documentado</t>
  </si>
  <si>
    <t>Continua</t>
  </si>
  <si>
    <t>Con Registro</t>
  </si>
  <si>
    <t>Reducir (mitigar)</t>
  </si>
  <si>
    <t>Adoptar una  (1) herramienta  para el registro de bases  de datos depuradas y actualizadas de beneficiarios de la oferta Institucional.</t>
  </si>
  <si>
    <t>Subsecretario de Desarrollo Social/líder del programa-encargado de manejo de plataforma bases de datos</t>
  </si>
  <si>
    <t>El Subsecretario de Desarrollo Social, el líder del respectivo programa  y su equipo de trabajo realiza el seguimiento  y monitoreo a las bases de datos de personas priorizadas, conforme a los criterios  y   lineamentos para la entrega  de los beneficios acorde con los requisitos de ley.</t>
  </si>
  <si>
    <t>Detectivo</t>
  </si>
  <si>
    <t>Realizar un (1) informe del seguimiento a las bases de datos de personas priorizadas, y la implementación  de los lineamentos para la entrega  de los beneficios acorde con los requisitos de ley.</t>
  </si>
  <si>
    <t>Subsecretario  de Desarrollo de Social - equipo de trabajo seleccionado</t>
  </si>
  <si>
    <t>Reputacional</t>
  </si>
  <si>
    <t xml:space="preserve">Sanciones disciplinarias, administrativas  por  entes  de control </t>
  </si>
  <si>
    <t>Publicación extemporánea de los documentos generados en los procesos de contratación en la Secretaría de Desarrollo Social.</t>
  </si>
  <si>
    <t>Posibilidad de afectación  reputacional por sanciones disciplinarias y  administrativas por  entes  de control,  originado por la publicación extemporánea de los documentos generados en los procesos de contratación en la Secretaría de Desarrollo Social.</t>
  </si>
  <si>
    <t>El Secretario de  Desarrollo Social,   emite lineamientos a supervisores y contratistas sobre  la obligatoriedad de publicar a tiempo en la plataforma SECOP  los documentos generados en los diferentes procesos contractuales  conforme lo establece la norma.</t>
  </si>
  <si>
    <t>Expedir una (1) circular con el sustento normativo sobre la obligatoriedad de registrar los documentos de contratación en el SECOP, en los tiempos establecidos en la Ley</t>
  </si>
  <si>
    <t>Secretario de  Desarrollo Social.</t>
  </si>
  <si>
    <t>El Subsecretario de despacho impartirá instrucciones al equipo de contratación  y supervisores de contratos de la Secretaría de Desarrollo Social, para realizar  seguimiento y monitoreo aleatorio al registro de documentos en el SECOP.</t>
  </si>
  <si>
    <t xml:space="preserve">Realizar un seguimiento al 20% de los procesos contractuales  registrados en el SECOP.  </t>
  </si>
  <si>
    <t>Subsecretario  de Desarrollo de Social - equipo de contratación, supervisores de contratos.</t>
  </si>
  <si>
    <t>30/12/02021</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</si>
  <si>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</si>
  <si>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Fuente:  Adaptado de Curso Riesgo Operativo Universidad del Rosario por Dirección de Gestión y Desempeño Institucional de Función Pública,  2020.</t>
  </si>
  <si>
    <t>Matriz de Calor Inherente</t>
  </si>
  <si>
    <t>Probabilidad</t>
  </si>
  <si>
    <t>Muy Alta
100%</t>
  </si>
  <si>
    <t>Extremo</t>
  </si>
  <si>
    <t>Alta
80%</t>
  </si>
  <si>
    <t>Alto</t>
  </si>
  <si>
    <t>Media
60%</t>
  </si>
  <si>
    <t>Moderado</t>
  </si>
  <si>
    <t>Baja
40%</t>
  </si>
  <si>
    <t>Bajo</t>
  </si>
  <si>
    <t>Muy Baja
20%</t>
  </si>
  <si>
    <t>Leve
20%</t>
  </si>
  <si>
    <t>Menor
40%</t>
  </si>
  <si>
    <t>Moderado
60%</t>
  </si>
  <si>
    <t>Mayor
80%</t>
  </si>
  <si>
    <t>Catastrófico
100%</t>
  </si>
  <si>
    <t xml:space="preserve"> Matriz de Calor Residual</t>
  </si>
  <si>
    <t>Tabla Criterios para definir el nivel de probabilidad</t>
  </si>
  <si>
    <t>Frecuencia de la Actividad</t>
  </si>
  <si>
    <t>Muy Baja</t>
  </si>
  <si>
    <t>La actividad que conlleva el riesgo se ejecuta como máximos 2 veces por año</t>
  </si>
  <si>
    <t>Baja</t>
  </si>
  <si>
    <t>La actividad que conlleva el riesgo se ejecuta de 3 a 24 veces por año</t>
  </si>
  <si>
    <t>Media</t>
  </si>
  <si>
    <t>La actividad que conlleva el riesgo se ejecuta de 24 a 500 veces por año</t>
  </si>
  <si>
    <t>Alta</t>
  </si>
  <si>
    <t>La actividad que conlleva el riesgo se ejecuta mínimo 500 veces al año y máximo 5000 veces por año</t>
  </si>
  <si>
    <t>Muy Alta</t>
  </si>
  <si>
    <t>La actividad que conlleva el riesgo se ejecuta más de 5000 veces por año</t>
  </si>
  <si>
    <t>Tabla Criterios para definir el nivel de impacto</t>
  </si>
  <si>
    <t>Afectación Económica (o presupuestal)</t>
  </si>
  <si>
    <t>Pérdida Reputacional</t>
  </si>
  <si>
    <t>Insignificante</t>
  </si>
  <si>
    <t>Leve 20%</t>
  </si>
  <si>
    <t xml:space="preserve">Afectación menor a 10 SMLMV </t>
  </si>
  <si>
    <t>El riesgo afecta la imagen de alguna área de la organización</t>
  </si>
  <si>
    <t>Menor</t>
  </si>
  <si>
    <t xml:space="preserve">Menor-40% </t>
  </si>
  <si>
    <t xml:space="preserve">Entre 10 y 50 SMLMV </t>
  </si>
  <si>
    <t>El riesgo afecta la imagen de la entidad internamente, de conocimiento general, nivel interno, de junta dircetiva y accionistas y/o de provedores</t>
  </si>
  <si>
    <t>Moderado 60%</t>
  </si>
  <si>
    <t xml:space="preserve">Entre 50 y 100 SMLMV </t>
  </si>
  <si>
    <t>El riesgo afecta la imagen de la entidad con algunos usuarios de relevancia frente al logro de los objetivos</t>
  </si>
  <si>
    <t>Mayor</t>
  </si>
  <si>
    <t>Mayor 80%</t>
  </si>
  <si>
    <t xml:space="preserve">Entre 100 y 500 SMLMV </t>
  </si>
  <si>
    <t>El riesgo afecta la imagen de de la entidad con efecto publicitario sostenido a nivel de sector administrativo, nivel departamental o municipal</t>
  </si>
  <si>
    <t>Catastrófico</t>
  </si>
  <si>
    <t>Catastrófico 100%</t>
  </si>
  <si>
    <t xml:space="preserve">Mayor a 500 SMLMV </t>
  </si>
  <si>
    <t>El riesgo afecta la imagen de la entidad a nivel nacional, con efecto publicitarios sostenible a nivel país</t>
  </si>
  <si>
    <t>Afectación_Económica_o_presupuestal</t>
  </si>
  <si>
    <t xml:space="preserve">     Afectación menor a 10 SMLMV .</t>
  </si>
  <si>
    <t xml:space="preserve">     El riesgo afecta la imagen de alguna área de la organización</t>
  </si>
  <si>
    <t>Pérdida_Reputacional</t>
  </si>
  <si>
    <t xml:space="preserve">     Entre 10 y 50 SMLMV </t>
  </si>
  <si>
    <t xml:space="preserve">     El riesgo afecta la imagen de la entidad internamente, de conocimiento general, nivel interno, de junta dircetiva y accionistas y/o de provedores</t>
  </si>
  <si>
    <t xml:space="preserve">     Entre 50 y 100 SMLMV </t>
  </si>
  <si>
    <t xml:space="preserve">     El riesgo afecta la imagen de la entidad con algunos usuarios de relevancia frente al logro de los objetivos</t>
  </si>
  <si>
    <t xml:space="preserve">     Entre 100 y 500 SMLMV </t>
  </si>
  <si>
    <t xml:space="preserve">     Mayor a 500 SMLMV </t>
  </si>
  <si>
    <t xml:space="preserve">     El riesgo afecta la imagen de la entidad a nivel nacional, con efecto publicitarios sostenible a nivel país</t>
  </si>
  <si>
    <t>Criterios</t>
  </si>
  <si>
    <t>Subcriterios</t>
  </si>
  <si>
    <t>Afectación Económica o presupuestal</t>
  </si>
  <si>
    <t>Afectación menor a 10 SMLMV .</t>
  </si>
  <si>
    <t>❌</t>
  </si>
  <si>
    <t>✔</t>
  </si>
  <si>
    <t>Tabla Atributos de para el diseño del control</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</si>
  <si>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</si>
  <si>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</si>
  <si>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</si>
  <si>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</si>
  <si>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</si>
  <si>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</si>
  <si>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Correctivo</t>
  </si>
  <si>
    <t>Dado que permiten reducir el impacto de la materialización del riesgo, tienen un costo en su implementación.</t>
  </si>
  <si>
    <t>Automático</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</si>
  <si>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</si>
  <si>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</si>
  <si>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</si>
  <si>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Controles que están documentados en el proceso, ya sea en manuales, procedimientos, flujogramas o cualquier otro documento propio del proceso.</t>
  </si>
  <si>
    <t>-</t>
  </si>
  <si>
    <t>Sin Documentar</t>
  </si>
  <si>
    <t>Identifica a los controles que pese a que se ejecutan en el proceso no se encuentran documentados en ningún documento propio del proceso</t>
  </si>
  <si>
    <t>Este atributo identifica a los controles que se ejecutan siempre que se realiza la actividad originadora del riesgo.</t>
  </si>
  <si>
    <t>Aleatoria</t>
  </si>
  <si>
    <t>Este atributo identifica a los controles que no siempre se ejecutan cuando se realiza la actividad originadora del riesgo</t>
  </si>
  <si>
    <t>El control deja un registro que permite evidenciar la ejecución del control</t>
  </si>
  <si>
    <t>Sin Registro</t>
  </si>
  <si>
    <t>El control no deja registro de la ejecución del control</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</si>
  <si>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</si>
  <si>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Aceptar</t>
  </si>
  <si>
    <t>Económico</t>
  </si>
  <si>
    <t>Evitar</t>
  </si>
  <si>
    <t>Reducir (compartir)</t>
  </si>
  <si>
    <t>Plan de accion (solo para la opción reducir)</t>
  </si>
  <si>
    <t>Finalizado</t>
  </si>
  <si>
    <t>En curso</t>
  </si>
  <si>
    <t>Daños Activos Fisicos</t>
  </si>
  <si>
    <t>Fallas Tecnologicas</t>
  </si>
  <si>
    <t>Fraude Externo</t>
  </si>
  <si>
    <t>Fraude Interno</t>
  </si>
  <si>
    <t>Relaciones Laborales</t>
  </si>
  <si>
    <t>Usuarios, productos y practicas , organizacionales</t>
  </si>
  <si>
    <t>Registro Sustancial</t>
  </si>
  <si>
    <t>Registro Material</t>
  </si>
  <si>
    <t>Sin registro</t>
  </si>
  <si>
    <t>Reducir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</si>
</sst>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8">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2"/>
      <color theme="1"/>
      <name val="Arial Narrow"/>
      <family val="2"/>
    </font>
    <font>
      <sz val="12"/>
      <name val="Arial Narrow"/>
      <family val="2"/>
    </font>
    <font>
      <b/>
      <sz val="10"/>
      <color theme="6" tint="-0.249977111117893"/>
      <name val="Arial Narrow"/>
      <family val="2"/>
    </font>
    <font>
      <b/>
      <sz val="11"/>
      <name val="Calibri"/>
      <family val="2"/>
      <scheme val="minor"/>
    </font>
    <font>
      <b/>
      <sz val="12"/>
      <color rgb="FF000000"/>
      <name val="Arial"/>
      <family val="2"/>
    </font>
    <font>
      <b/>
      <sz val="14"/>
      <color rgb="FF000000"/>
      <name val="Arial"/>
      <family val="2"/>
    </font>
    <font>
      <sz val="11"/>
      <color theme="1"/>
      <name val="Arial"/>
      <family val="2"/>
    </font>
    <font>
      <sz val="9"/>
      <color theme="1"/>
      <name val="Arial"/>
      <family val="2"/>
    </font>
    <font>
      <sz val="11"/>
      <color rgb="FF000000"/>
      <name val="Arial Narrow"/>
      <family val="2"/>
    </font>
    <font>
      <b/>
      <sz val="28"/>
      <color theme="1"/>
      <name val="Arial Narrow"/>
      <family val="2"/>
    </font>
  </fonts>
  <fills count="22">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79998168889431442"/>
        <bgColor indexed="64"/>
      </patternFill>
    </fill>
    <fill>
      <patternFill patternType="solid">
        <fgColor theme="6" tint="0.39997558519241921"/>
        <bgColor indexed="64"/>
      </patternFill>
    </fill>
    <fill>
      <patternFill patternType="solid">
        <fgColor theme="2" tint="-9.9978637043366805E-2"/>
        <bgColor indexed="64"/>
      </patternFill>
    </fill>
    <fill>
      <patternFill patternType="solid">
        <fgColor theme="6" tint="0.59999389629810485"/>
        <bgColor rgb="FF000000"/>
      </patternFill>
    </fill>
    <fill>
      <patternFill patternType="solid">
        <fgColor theme="0"/>
        <bgColor rgb="FF000000"/>
      </patternFill>
    </fill>
    <fill>
      <patternFill patternType="solid">
        <fgColor rgb="FFFFFFFF"/>
        <bgColor rgb="FF000000"/>
      </patternFill>
    </fill>
    <fill>
      <patternFill patternType="solid">
        <fgColor theme="6" tint="0.59999389629810485"/>
        <bgColor indexed="64"/>
      </patternFill>
    </fill>
    <fill>
      <patternFill patternType="solid">
        <fgColor rgb="FFFFFFFF"/>
        <bgColor indexed="64"/>
      </patternFill>
    </fill>
  </fills>
  <borders count="113">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hair">
        <color indexed="64"/>
      </left>
      <right style="thin">
        <color indexed="64"/>
      </right>
      <top style="thin">
        <color indexed="64"/>
      </top>
      <bottom style="hair">
        <color indexed="64"/>
      </bottom>
      <diagonal/>
    </border>
    <border>
      <left/>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hair">
        <color indexed="64"/>
      </right>
      <top style="thin">
        <color indexed="64"/>
      </top>
      <bottom style="double">
        <color indexed="64"/>
      </bottom>
      <diagonal/>
    </border>
    <border>
      <left style="hair">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double">
        <color indexed="64"/>
      </right>
      <top style="thin">
        <color indexed="64"/>
      </top>
      <bottom style="double">
        <color indexed="64"/>
      </bottom>
      <diagonal/>
    </border>
    <border>
      <left style="medium">
        <color indexed="64"/>
      </left>
      <right style="double">
        <color indexed="64"/>
      </right>
      <top/>
      <bottom/>
      <diagonal/>
    </border>
    <border>
      <left/>
      <right/>
      <top style="double">
        <color indexed="64"/>
      </top>
      <bottom style="thin">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thin">
        <color indexed="64"/>
      </bottom>
      <diagonal/>
    </border>
    <border>
      <left/>
      <right style="double">
        <color indexed="64"/>
      </right>
      <top/>
      <bottom style="thin">
        <color indexed="64"/>
      </bottom>
      <diagonal/>
    </border>
    <border>
      <left/>
      <right style="hair">
        <color indexed="64"/>
      </right>
      <top style="thin">
        <color indexed="64"/>
      </top>
      <bottom style="hair">
        <color indexed="64"/>
      </bottom>
      <diagonal/>
    </border>
    <border>
      <left style="hair">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right style="thin">
        <color auto="1"/>
      </right>
      <top style="medium">
        <color auto="1"/>
      </top>
      <bottom style="thin">
        <color auto="1"/>
      </bottom>
      <diagonal/>
    </border>
    <border>
      <left style="medium">
        <color indexed="64"/>
      </left>
      <right/>
      <top style="thin">
        <color indexed="64"/>
      </top>
      <bottom style="thin">
        <color indexed="64"/>
      </bottom>
      <diagonal/>
    </border>
    <border>
      <left/>
      <right style="medium">
        <color auto="1"/>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style="medium">
        <color indexed="64"/>
      </left>
      <right/>
      <top style="thin">
        <color indexed="64"/>
      </top>
      <bottom style="medium">
        <color indexed="64"/>
      </bottom>
      <diagonal/>
    </border>
    <border>
      <left/>
      <right style="dashed">
        <color theme="9" tint="-0.24994659260841701"/>
      </right>
      <top/>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582">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Alignment="1">
      <alignment vertical="center"/>
    </xf>
    <xf numFmtId="0" fontId="30" fillId="0" borderId="0" xfId="0" applyFont="1"/>
    <xf numFmtId="0" fontId="28" fillId="0" borderId="0" xfId="0" applyFont="1"/>
    <xf numFmtId="0" fontId="0" fillId="0" borderId="0" xfId="0" pivotButton="1"/>
    <xf numFmtId="0" fontId="13" fillId="0" borderId="0" xfId="0" applyFont="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4" borderId="45" xfId="0" applyFont="1" applyFill="1" applyBorder="1" applyAlignment="1">
      <alignment horizontal="center" vertical="center" wrapText="1" readingOrder="1"/>
    </xf>
    <xf numFmtId="0" fontId="38" fillId="14"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1" fillId="0" borderId="2" xfId="0" applyFont="1" applyBorder="1" applyAlignment="1">
      <alignment horizontal="center" vertical="top"/>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36" fillId="0" borderId="2" xfId="0" applyFont="1" applyBorder="1" applyAlignment="1" applyProtection="1">
      <alignment horizontal="center" vertical="top" textRotation="90"/>
      <protection locked="0"/>
    </xf>
    <xf numFmtId="0" fontId="36" fillId="0" borderId="2" xfId="0" applyFont="1" applyBorder="1" applyAlignment="1" applyProtection="1">
      <alignment horizontal="center" vertical="top" wrapText="1"/>
      <protection locked="0"/>
    </xf>
    <xf numFmtId="0" fontId="50" fillId="3" borderId="51" xfId="2" applyFont="1" applyFill="1" applyBorder="1"/>
    <xf numFmtId="0" fontId="50" fillId="3" borderId="52" xfId="2" applyFont="1" applyFill="1" applyBorder="1"/>
    <xf numFmtId="0" fontId="50" fillId="3" borderId="53" xfId="2" applyFont="1" applyFill="1" applyBorder="1"/>
    <xf numFmtId="0" fontId="0" fillId="3" borderId="15" xfId="0" applyFill="1" applyBorder="1"/>
    <xf numFmtId="0" fontId="52" fillId="3" borderId="0" xfId="2" quotePrefix="1" applyFont="1" applyFill="1" applyAlignment="1">
      <alignment horizontal="left" vertical="top" wrapText="1"/>
    </xf>
    <xf numFmtId="0" fontId="53" fillId="3" borderId="0" xfId="2" quotePrefix="1" applyFont="1" applyFill="1" applyAlignment="1">
      <alignment horizontal="left" vertical="top" wrapText="1"/>
    </xf>
    <xf numFmtId="0" fontId="53" fillId="3" borderId="75" xfId="2" quotePrefix="1" applyFont="1" applyFill="1" applyBorder="1" applyAlignment="1">
      <alignment horizontal="left" vertical="top" wrapText="1"/>
    </xf>
    <xf numFmtId="0" fontId="50" fillId="3" borderId="0" xfId="2" quotePrefix="1" applyFont="1" applyFill="1" applyAlignment="1">
      <alignment horizontal="left" vertical="top" wrapText="1"/>
    </xf>
    <xf numFmtId="0" fontId="50" fillId="3" borderId="75" xfId="2" quotePrefix="1" applyFont="1" applyFill="1" applyBorder="1" applyAlignment="1">
      <alignment horizontal="left" vertical="top" wrapText="1"/>
    </xf>
    <xf numFmtId="0" fontId="50" fillId="0" borderId="75" xfId="2" quotePrefix="1" applyFont="1" applyBorder="1" applyAlignment="1">
      <alignment horizontal="left" vertical="top" wrapText="1"/>
    </xf>
    <xf numFmtId="0" fontId="54" fillId="3" borderId="0" xfId="2" quotePrefix="1" applyFont="1" applyFill="1" applyAlignment="1">
      <alignment horizontal="left" vertical="top" wrapText="1"/>
    </xf>
    <xf numFmtId="0" fontId="54" fillId="3" borderId="86" xfId="2" quotePrefix="1" applyFont="1" applyFill="1" applyBorder="1" applyAlignment="1">
      <alignment horizontal="left" vertical="top" wrapText="1"/>
    </xf>
    <xf numFmtId="0" fontId="54" fillId="3" borderId="75" xfId="2" quotePrefix="1" applyFont="1" applyFill="1" applyBorder="1" applyAlignment="1">
      <alignment horizontal="left" vertical="top" wrapText="1"/>
    </xf>
    <xf numFmtId="0" fontId="50" fillId="3" borderId="86" xfId="2" applyFont="1" applyFill="1" applyBorder="1"/>
    <xf numFmtId="0" fontId="50" fillId="3" borderId="0" xfId="2" applyFont="1" applyFill="1"/>
    <xf numFmtId="0" fontId="50" fillId="3" borderId="75" xfId="2" applyFont="1" applyFill="1" applyBorder="1"/>
    <xf numFmtId="0" fontId="50" fillId="3" borderId="15" xfId="2" applyFont="1" applyFill="1" applyBorder="1"/>
    <xf numFmtId="0" fontId="50" fillId="3" borderId="14" xfId="2" applyFont="1" applyFill="1" applyBorder="1"/>
    <xf numFmtId="0" fontId="55" fillId="3" borderId="0" xfId="0" applyFont="1" applyFill="1" applyAlignment="1">
      <alignment horizontal="left" vertical="center" wrapText="1"/>
    </xf>
    <xf numFmtId="0" fontId="56" fillId="3" borderId="0" xfId="0" applyFont="1" applyFill="1" applyAlignment="1">
      <alignment horizontal="left" vertical="top" wrapText="1"/>
    </xf>
    <xf numFmtId="0" fontId="50" fillId="3" borderId="0" xfId="2" applyFont="1" applyFill="1" applyAlignment="1">
      <alignment horizontal="left" vertical="top" wrapText="1"/>
    </xf>
    <xf numFmtId="0" fontId="50" fillId="3" borderId="14" xfId="2" applyFont="1" applyFill="1" applyBorder="1" applyAlignment="1">
      <alignment horizontal="left" vertical="top" wrapText="1"/>
    </xf>
    <xf numFmtId="0" fontId="50" fillId="3" borderId="15" xfId="2" applyFont="1" applyFill="1" applyBorder="1" applyAlignment="1">
      <alignment horizontal="left" vertical="top" wrapText="1"/>
    </xf>
    <xf numFmtId="0" fontId="50" fillId="3" borderId="16" xfId="2" applyFont="1" applyFill="1" applyBorder="1"/>
    <xf numFmtId="0" fontId="50" fillId="3" borderId="18" xfId="2" applyFont="1" applyFill="1" applyBorder="1"/>
    <xf numFmtId="0" fontId="50" fillId="3" borderId="17" xfId="2" applyFont="1" applyFill="1" applyBorder="1"/>
    <xf numFmtId="0" fontId="16" fillId="16" borderId="0" xfId="0" applyFont="1" applyFill="1" applyAlignment="1">
      <alignment horizontal="left" vertical="top" wrapText="1"/>
    </xf>
    <xf numFmtId="0" fontId="48" fillId="3" borderId="95" xfId="0" applyFont="1" applyFill="1" applyBorder="1" applyAlignment="1">
      <alignment vertical="center" wrapText="1"/>
    </xf>
    <xf numFmtId="0" fontId="48" fillId="3" borderId="97" xfId="0" applyFont="1" applyFill="1" applyBorder="1" applyAlignment="1">
      <alignment vertical="center" wrapText="1"/>
    </xf>
    <xf numFmtId="0" fontId="16" fillId="16" borderId="0" xfId="0" applyFont="1" applyFill="1" applyAlignment="1">
      <alignment wrapText="1"/>
    </xf>
    <xf numFmtId="0" fontId="5" fillId="0" borderId="0" xfId="0" applyFont="1" applyAlignment="1">
      <alignment vertical="top" wrapText="1"/>
    </xf>
    <xf numFmtId="0" fontId="63" fillId="0" borderId="0" xfId="0" applyFont="1" applyAlignment="1">
      <alignment horizontal="center" vertical="center" wrapText="1"/>
    </xf>
    <xf numFmtId="0" fontId="64" fillId="0" borderId="0" xfId="0" applyFont="1" applyAlignment="1">
      <alignment vertical="center" wrapText="1"/>
    </xf>
    <xf numFmtId="0" fontId="45" fillId="17" borderId="98" xfId="0" applyFont="1" applyFill="1" applyBorder="1" applyAlignment="1">
      <alignment horizontal="left" vertical="center" wrapText="1" indent="1"/>
    </xf>
    <xf numFmtId="0" fontId="45" fillId="17" borderId="100" xfId="0" applyFont="1" applyFill="1" applyBorder="1" applyAlignment="1">
      <alignment horizontal="left" vertical="center" wrapText="1" indent="1"/>
    </xf>
    <xf numFmtId="0" fontId="58" fillId="17" borderId="104" xfId="0" applyFont="1" applyFill="1" applyBorder="1" applyAlignment="1">
      <alignment horizontal="center" vertical="center" wrapText="1"/>
    </xf>
    <xf numFmtId="0" fontId="58" fillId="17" borderId="47" xfId="0" applyFont="1" applyFill="1" applyBorder="1" applyAlignment="1">
      <alignment horizontal="center" vertical="center" wrapText="1"/>
    </xf>
    <xf numFmtId="0" fontId="59" fillId="0" borderId="104" xfId="0" applyFont="1" applyBorder="1" applyAlignment="1">
      <alignment horizontal="center" vertical="center" wrapText="1"/>
    </xf>
    <xf numFmtId="0" fontId="59" fillId="0" borderId="47" xfId="0" applyFont="1" applyBorder="1" applyAlignment="1">
      <alignment horizontal="center" vertical="center" wrapText="1"/>
    </xf>
    <xf numFmtId="0" fontId="62" fillId="0" borderId="0" xfId="0" applyFont="1" applyAlignment="1">
      <alignment horizontal="center" vertical="center"/>
    </xf>
    <xf numFmtId="0" fontId="65" fillId="0" borderId="0" xfId="0" applyFont="1" applyAlignment="1">
      <alignment horizontal="center" vertical="center"/>
    </xf>
    <xf numFmtId="0" fontId="36" fillId="0" borderId="2" xfId="0" applyFont="1" applyBorder="1" applyAlignment="1" applyProtection="1">
      <alignment horizontal="center" vertical="center" textRotation="90"/>
      <protection locked="0"/>
    </xf>
    <xf numFmtId="9" fontId="36" fillId="0" borderId="2" xfId="0" applyNumberFormat="1" applyFont="1" applyBorder="1" applyAlignment="1" applyProtection="1">
      <alignment horizontal="center" vertical="center"/>
      <protection hidden="1"/>
    </xf>
    <xf numFmtId="164" fontId="1" fillId="0" borderId="2" xfId="1" applyNumberFormat="1" applyFont="1" applyBorder="1" applyAlignment="1">
      <alignment horizontal="center" vertical="center"/>
    </xf>
    <xf numFmtId="0" fontId="58" fillId="0" borderId="2" xfId="0" applyFont="1" applyBorder="1" applyAlignment="1" applyProtection="1">
      <alignment horizontal="center" vertical="center" textRotation="90" wrapText="1"/>
      <protection hidden="1"/>
    </xf>
    <xf numFmtId="9" fontId="36" fillId="0" borderId="4" xfId="0" applyNumberFormat="1" applyFont="1" applyBorder="1" applyAlignment="1" applyProtection="1">
      <alignment horizontal="center" vertical="center"/>
      <protection hidden="1"/>
    </xf>
    <xf numFmtId="0" fontId="1" fillId="0" borderId="2" xfId="0" applyFont="1" applyBorder="1" applyAlignment="1" applyProtection="1">
      <alignment horizontal="center" vertical="center"/>
      <protection hidden="1"/>
    </xf>
    <xf numFmtId="0" fontId="36" fillId="0" borderId="4" xfId="0" applyFont="1" applyBorder="1" applyAlignment="1" applyProtection="1">
      <alignment horizontal="center" vertical="center" textRotation="90"/>
      <protection locked="0"/>
    </xf>
    <xf numFmtId="0" fontId="36" fillId="0" borderId="2" xfId="0" applyFont="1" applyBorder="1" applyAlignment="1" applyProtection="1">
      <alignment horizontal="center" vertical="center"/>
      <protection locked="0"/>
    </xf>
    <xf numFmtId="14" fontId="36" fillId="0" borderId="2" xfId="0" applyNumberFormat="1" applyFont="1" applyBorder="1" applyAlignment="1" applyProtection="1">
      <alignment horizontal="center" vertical="center"/>
      <protection locked="0"/>
    </xf>
    <xf numFmtId="0" fontId="58" fillId="0" borderId="2" xfId="0" applyFont="1" applyBorder="1" applyAlignment="1" applyProtection="1">
      <alignment horizontal="center" vertical="center" textRotation="90"/>
      <protection hidden="1"/>
    </xf>
    <xf numFmtId="0" fontId="1" fillId="0" borderId="2" xfId="0" applyFont="1" applyBorder="1" applyAlignment="1" applyProtection="1">
      <alignment horizontal="center" vertical="center" wrapText="1"/>
      <protection locked="0"/>
    </xf>
    <xf numFmtId="0" fontId="1" fillId="0" borderId="2" xfId="0" applyFont="1" applyBorder="1" applyAlignment="1" applyProtection="1">
      <alignment horizontal="center" vertical="center"/>
      <protection locked="0"/>
    </xf>
    <xf numFmtId="14" fontId="1" fillId="0" borderId="2" xfId="0" applyNumberFormat="1" applyFont="1" applyBorder="1" applyAlignment="1" applyProtection="1">
      <alignment horizontal="center" vertical="center"/>
      <protection locked="0"/>
    </xf>
    <xf numFmtId="0" fontId="1" fillId="0" borderId="2" xfId="0" applyFont="1" applyBorder="1" applyAlignment="1" applyProtection="1">
      <alignment horizontal="center" vertical="center" textRotation="90"/>
      <protection locked="0"/>
    </xf>
    <xf numFmtId="9" fontId="1" fillId="0" borderId="2" xfId="0" applyNumberFormat="1" applyFont="1" applyBorder="1" applyAlignment="1" applyProtection="1">
      <alignment horizontal="center" vertical="center"/>
      <protection hidden="1"/>
    </xf>
    <xf numFmtId="0" fontId="4" fillId="0" borderId="2" xfId="0" applyFont="1" applyBorder="1" applyAlignment="1" applyProtection="1">
      <alignment horizontal="center" vertical="center" textRotation="90" wrapText="1"/>
      <protection hidden="1"/>
    </xf>
    <xf numFmtId="9" fontId="1" fillId="0" borderId="4" xfId="0" applyNumberFormat="1" applyFont="1" applyBorder="1" applyAlignment="1" applyProtection="1">
      <alignment horizontal="center" vertical="center"/>
      <protection hidden="1"/>
    </xf>
    <xf numFmtId="0" fontId="4" fillId="0" borderId="2" xfId="0" applyFont="1" applyBorder="1" applyAlignment="1" applyProtection="1">
      <alignment horizontal="center" vertical="center" textRotation="90"/>
      <protection hidden="1"/>
    </xf>
    <xf numFmtId="0" fontId="1" fillId="0" borderId="4" xfId="0" applyFont="1" applyBorder="1" applyAlignment="1" applyProtection="1">
      <alignment horizontal="center" vertical="center" textRotation="90"/>
      <protection locked="0"/>
    </xf>
    <xf numFmtId="0" fontId="6" fillId="0" borderId="2" xfId="0" applyFont="1" applyBorder="1" applyAlignment="1" applyProtection="1">
      <alignment horizontal="center" vertical="top" wrapText="1"/>
      <protection locked="0"/>
    </xf>
    <xf numFmtId="0" fontId="6" fillId="0" borderId="2" xfId="0" applyFont="1" applyBorder="1" applyAlignment="1" applyProtection="1">
      <alignment horizontal="center" vertical="center" wrapText="1"/>
      <protection locked="0"/>
    </xf>
    <xf numFmtId="14" fontId="6" fillId="0" borderId="2" xfId="0" applyNumberFormat="1" applyFont="1" applyBorder="1" applyAlignment="1" applyProtection="1">
      <alignment horizontal="center" vertical="center"/>
      <protection locked="0"/>
    </xf>
    <xf numFmtId="0" fontId="6" fillId="0" borderId="2" xfId="0" applyFont="1" applyBorder="1" applyAlignment="1" applyProtection="1">
      <alignment horizontal="center" vertical="center"/>
      <protection locked="0"/>
    </xf>
    <xf numFmtId="0" fontId="6" fillId="0" borderId="2" xfId="0" applyFont="1" applyBorder="1" applyAlignment="1" applyProtection="1">
      <alignment horizontal="justify" vertical="center" wrapText="1"/>
      <protection locked="0"/>
    </xf>
    <xf numFmtId="0" fontId="1" fillId="0" borderId="2" xfId="0" applyFont="1" applyBorder="1" applyAlignment="1" applyProtection="1">
      <alignment horizontal="justify" vertical="center"/>
      <protection locked="0"/>
    </xf>
    <xf numFmtId="0" fontId="6" fillId="0" borderId="2" xfId="0" applyFont="1" applyBorder="1" applyAlignment="1" applyProtection="1">
      <alignment horizontal="justify" vertical="center"/>
      <protection locked="0"/>
    </xf>
    <xf numFmtId="0" fontId="1" fillId="3" borderId="0" xfId="0" applyFont="1" applyFill="1" applyAlignment="1">
      <alignment horizontal="justify" vertical="center"/>
    </xf>
    <xf numFmtId="0" fontId="1" fillId="0" borderId="0" xfId="0" applyFont="1" applyAlignment="1">
      <alignment horizontal="justify" vertical="center"/>
    </xf>
    <xf numFmtId="0" fontId="36" fillId="0" borderId="45" xfId="0" applyFont="1" applyBorder="1" applyAlignment="1">
      <alignment horizontal="center" vertical="center" wrapText="1"/>
    </xf>
    <xf numFmtId="0" fontId="6" fillId="3" borderId="111" xfId="0" applyFont="1" applyFill="1" applyBorder="1" applyAlignment="1">
      <alignment horizontal="left" vertical="top"/>
    </xf>
    <xf numFmtId="0" fontId="6" fillId="3" borderId="102" xfId="0" applyFont="1" applyFill="1" applyBorder="1" applyAlignment="1">
      <alignment horizontal="left" vertical="top"/>
    </xf>
    <xf numFmtId="0" fontId="6" fillId="0" borderId="102" xfId="0" applyFont="1" applyBorder="1" applyAlignment="1">
      <alignment horizontal="left" vertical="top"/>
    </xf>
    <xf numFmtId="0" fontId="55" fillId="3" borderId="69" xfId="0" applyFont="1" applyFill="1" applyBorder="1" applyAlignment="1">
      <alignment horizontal="left" vertical="center" wrapText="1"/>
    </xf>
    <xf numFmtId="0" fontId="55" fillId="3" borderId="70" xfId="0" applyFont="1" applyFill="1" applyBorder="1" applyAlignment="1">
      <alignment horizontal="left" vertical="center" wrapText="1"/>
    </xf>
    <xf numFmtId="0" fontId="56" fillId="3" borderId="62" xfId="2" applyFont="1" applyFill="1" applyBorder="1" applyAlignment="1">
      <alignment horizontal="justify" vertical="center" wrapText="1"/>
    </xf>
    <xf numFmtId="0" fontId="56" fillId="3" borderId="63" xfId="2" applyFont="1" applyFill="1" applyBorder="1" applyAlignment="1">
      <alignment horizontal="justify" vertical="center" wrapText="1"/>
    </xf>
    <xf numFmtId="0" fontId="55" fillId="3" borderId="71" xfId="0" applyFont="1" applyFill="1" applyBorder="1" applyAlignment="1">
      <alignment horizontal="left" vertical="center" wrapText="1"/>
    </xf>
    <xf numFmtId="0" fontId="55" fillId="3" borderId="72" xfId="0" applyFont="1" applyFill="1" applyBorder="1" applyAlignment="1">
      <alignment horizontal="left" vertical="center" wrapText="1"/>
    </xf>
    <xf numFmtId="0" fontId="56" fillId="3" borderId="64" xfId="0" applyFont="1" applyFill="1" applyBorder="1" applyAlignment="1">
      <alignment horizontal="justify" vertical="center" wrapText="1"/>
    </xf>
    <xf numFmtId="0" fontId="56" fillId="3" borderId="65" xfId="0" applyFont="1" applyFill="1" applyBorder="1" applyAlignment="1">
      <alignment horizontal="justify" vertical="center" wrapText="1"/>
    </xf>
    <xf numFmtId="0" fontId="55" fillId="3" borderId="60" xfId="0" applyFont="1" applyFill="1" applyBorder="1" applyAlignment="1">
      <alignment horizontal="left" vertical="center" wrapText="1"/>
    </xf>
    <xf numFmtId="0" fontId="55" fillId="3" borderId="61" xfId="0" applyFont="1" applyFill="1" applyBorder="1" applyAlignment="1">
      <alignment horizontal="left" vertical="center" wrapText="1"/>
    </xf>
    <xf numFmtId="0" fontId="55" fillId="3" borderId="92" xfId="3" applyFont="1" applyFill="1" applyBorder="1" applyAlignment="1">
      <alignment horizontal="left" vertical="top" wrapText="1" readingOrder="1"/>
    </xf>
    <xf numFmtId="0" fontId="55" fillId="3" borderId="57" xfId="3" applyFont="1" applyFill="1" applyBorder="1" applyAlignment="1">
      <alignment horizontal="left" vertical="top" wrapText="1" readingOrder="1"/>
    </xf>
    <xf numFmtId="0" fontId="56" fillId="3" borderId="93" xfId="2" applyFont="1" applyFill="1" applyBorder="1" applyAlignment="1">
      <alignment horizontal="justify" vertical="center" wrapText="1"/>
    </xf>
    <xf numFmtId="0" fontId="56" fillId="3" borderId="80" xfId="2" applyFont="1" applyFill="1" applyBorder="1" applyAlignment="1">
      <alignment horizontal="justify" vertical="center" wrapText="1"/>
    </xf>
    <xf numFmtId="0" fontId="56" fillId="3" borderId="58" xfId="2" applyFont="1" applyFill="1" applyBorder="1" applyAlignment="1">
      <alignment horizontal="justify" vertical="center" wrapText="1"/>
    </xf>
    <xf numFmtId="0" fontId="56" fillId="3" borderId="59" xfId="2" applyFont="1" applyFill="1" applyBorder="1" applyAlignment="1">
      <alignment horizontal="justify" vertical="center" wrapText="1"/>
    </xf>
    <xf numFmtId="0" fontId="55" fillId="3" borderId="56" xfId="3" applyFont="1" applyFill="1" applyBorder="1" applyAlignment="1">
      <alignment horizontal="left" vertical="top" wrapText="1" readingOrder="1"/>
    </xf>
    <xf numFmtId="0" fontId="55" fillId="3" borderId="78" xfId="3" applyFont="1" applyFill="1" applyBorder="1" applyAlignment="1">
      <alignment horizontal="left" vertical="top" wrapText="1" readingOrder="1"/>
    </xf>
    <xf numFmtId="0" fontId="56" fillId="3" borderId="79" xfId="2" applyFont="1" applyFill="1" applyBorder="1" applyAlignment="1">
      <alignment horizontal="justify" vertical="center" wrapText="1"/>
    </xf>
    <xf numFmtId="0" fontId="56" fillId="3" borderId="81" xfId="2" applyFont="1" applyFill="1" applyBorder="1" applyAlignment="1">
      <alignment horizontal="justify" vertical="center" wrapText="1"/>
    </xf>
    <xf numFmtId="0" fontId="55" fillId="3" borderId="82" xfId="3" applyFont="1" applyFill="1" applyBorder="1" applyAlignment="1">
      <alignment horizontal="left" vertical="top" wrapText="1" readingOrder="1"/>
    </xf>
    <xf numFmtId="0" fontId="55" fillId="3" borderId="83" xfId="3" applyFont="1" applyFill="1" applyBorder="1" applyAlignment="1">
      <alignment horizontal="left" vertical="top" wrapText="1" readingOrder="1"/>
    </xf>
    <xf numFmtId="0" fontId="56" fillId="3" borderId="84" xfId="2" applyFont="1" applyFill="1" applyBorder="1" applyAlignment="1">
      <alignment horizontal="justify" vertical="center" wrapText="1"/>
    </xf>
    <xf numFmtId="0" fontId="56" fillId="3" borderId="85" xfId="2" applyFont="1" applyFill="1" applyBorder="1" applyAlignment="1">
      <alignment horizontal="justify" vertical="center" wrapText="1"/>
    </xf>
    <xf numFmtId="0" fontId="54" fillId="3" borderId="14" xfId="2" quotePrefix="1" applyFont="1" applyFill="1" applyBorder="1" applyAlignment="1">
      <alignment horizontal="center" vertical="top" wrapText="1"/>
    </xf>
    <xf numFmtId="0" fontId="54" fillId="3" borderId="0" xfId="2" quotePrefix="1" applyFont="1" applyFill="1" applyAlignment="1">
      <alignment horizontal="center" vertical="top" wrapText="1"/>
    </xf>
    <xf numFmtId="0" fontId="54" fillId="3" borderId="75" xfId="2" quotePrefix="1" applyFont="1" applyFill="1" applyBorder="1" applyAlignment="1">
      <alignment horizontal="center" vertical="top" wrapText="1"/>
    </xf>
    <xf numFmtId="0" fontId="55" fillId="15" borderId="87" xfId="3" applyFont="1" applyFill="1" applyBorder="1" applyAlignment="1">
      <alignment horizontal="center" vertical="center" wrapText="1"/>
    </xf>
    <xf numFmtId="0" fontId="55" fillId="15" borderId="77" xfId="3" applyFont="1" applyFill="1" applyBorder="1" applyAlignment="1">
      <alignment horizontal="center" vertical="center" wrapText="1"/>
    </xf>
    <xf numFmtId="0" fontId="55" fillId="15" borderId="54" xfId="2" applyFont="1" applyFill="1" applyBorder="1" applyAlignment="1">
      <alignment horizontal="center" vertical="center"/>
    </xf>
    <xf numFmtId="0" fontId="55" fillId="15" borderId="55" xfId="2" applyFont="1" applyFill="1" applyBorder="1" applyAlignment="1">
      <alignment horizontal="center" vertical="center"/>
    </xf>
    <xf numFmtId="0" fontId="55" fillId="3" borderId="88" xfId="3" applyFont="1" applyFill="1" applyBorder="1" applyAlignment="1">
      <alignment horizontal="left" vertical="top" wrapText="1" readingOrder="1"/>
    </xf>
    <xf numFmtId="0" fontId="55" fillId="3" borderId="89" xfId="3" applyFont="1" applyFill="1" applyBorder="1" applyAlignment="1">
      <alignment horizontal="left" vertical="top" wrapText="1" readingOrder="1"/>
    </xf>
    <xf numFmtId="0" fontId="56" fillId="3" borderId="90" xfId="2" applyFont="1" applyFill="1" applyBorder="1" applyAlignment="1">
      <alignment horizontal="justify" vertical="center" wrapText="1"/>
    </xf>
    <xf numFmtId="0" fontId="56" fillId="3" borderId="91" xfId="2" applyFont="1" applyFill="1" applyBorder="1" applyAlignment="1">
      <alignment horizontal="justify" vertical="center" wrapText="1"/>
    </xf>
    <xf numFmtId="0" fontId="55" fillId="15" borderId="76" xfId="3" applyFont="1" applyFill="1" applyBorder="1" applyAlignment="1">
      <alignment horizontal="center" vertical="center" wrapText="1"/>
    </xf>
    <xf numFmtId="0" fontId="51" fillId="15" borderId="48" xfId="2" applyFont="1" applyFill="1" applyBorder="1" applyAlignment="1">
      <alignment horizontal="center" vertical="center" wrapText="1"/>
    </xf>
    <xf numFmtId="0" fontId="51" fillId="15" borderId="49" xfId="2" applyFont="1" applyFill="1" applyBorder="1" applyAlignment="1">
      <alignment horizontal="center" vertical="center" wrapText="1"/>
    </xf>
    <xf numFmtId="0" fontId="51" fillId="15" borderId="50" xfId="2" applyFont="1" applyFill="1" applyBorder="1" applyAlignment="1">
      <alignment horizontal="center" vertical="center" wrapText="1"/>
    </xf>
    <xf numFmtId="0" fontId="50" fillId="0" borderId="14" xfId="2" quotePrefix="1" applyFont="1" applyBorder="1" applyAlignment="1">
      <alignment horizontal="left" vertical="center" wrapText="1"/>
    </xf>
    <xf numFmtId="0" fontId="50" fillId="0" borderId="0" xfId="2" quotePrefix="1" applyFont="1" applyAlignment="1">
      <alignment horizontal="left" vertical="center" wrapText="1"/>
    </xf>
    <xf numFmtId="0" fontId="50" fillId="0" borderId="15" xfId="2" quotePrefix="1" applyFont="1" applyBorder="1" applyAlignment="1">
      <alignment horizontal="left" vertical="center" wrapText="1"/>
    </xf>
    <xf numFmtId="0" fontId="50" fillId="0" borderId="66" xfId="2" quotePrefix="1" applyFont="1" applyBorder="1" applyAlignment="1">
      <alignment horizontal="left" vertical="center" wrapText="1"/>
    </xf>
    <xf numFmtId="0" fontId="50" fillId="0" borderId="67" xfId="2" quotePrefix="1" applyFont="1" applyBorder="1" applyAlignment="1">
      <alignment horizontal="left" vertical="center" wrapText="1"/>
    </xf>
    <xf numFmtId="0" fontId="50" fillId="0" borderId="68" xfId="2" quotePrefix="1" applyFont="1" applyBorder="1" applyAlignment="1">
      <alignment horizontal="left" vertical="center" wrapText="1"/>
    </xf>
    <xf numFmtId="0" fontId="52" fillId="3" borderId="52" xfId="2" quotePrefix="1" applyFont="1" applyFill="1" applyBorder="1" applyAlignment="1">
      <alignment horizontal="left" vertical="top" wrapText="1"/>
    </xf>
    <xf numFmtId="0" fontId="53" fillId="3" borderId="52" xfId="2" quotePrefix="1" applyFont="1" applyFill="1" applyBorder="1" applyAlignment="1">
      <alignment horizontal="left" vertical="top" wrapText="1"/>
    </xf>
    <xf numFmtId="0" fontId="53" fillId="3" borderId="73" xfId="2" quotePrefix="1" applyFont="1" applyFill="1" applyBorder="1" applyAlignment="1">
      <alignment horizontal="left" vertical="top" wrapText="1"/>
    </xf>
    <xf numFmtId="0" fontId="2" fillId="3" borderId="67" xfId="2" quotePrefix="1" applyFont="1" applyFill="1" applyBorder="1" applyAlignment="1">
      <alignment horizontal="justify" vertical="center" wrapText="1"/>
    </xf>
    <xf numFmtId="0" fontId="2" fillId="3" borderId="74" xfId="2" quotePrefix="1" applyFont="1" applyFill="1" applyBorder="1" applyAlignment="1">
      <alignment horizontal="justify" vertical="center" wrapText="1"/>
    </xf>
    <xf numFmtId="0" fontId="50" fillId="3" borderId="0" xfId="2" quotePrefix="1" applyFont="1" applyFill="1" applyAlignment="1">
      <alignment horizontal="left" vertical="top" wrapText="1"/>
    </xf>
    <xf numFmtId="0" fontId="50" fillId="3" borderId="75" xfId="2" quotePrefix="1" applyFont="1" applyFill="1" applyBorder="1" applyAlignment="1">
      <alignment horizontal="left" vertical="top" wrapText="1"/>
    </xf>
    <xf numFmtId="0" fontId="1" fillId="3" borderId="33" xfId="0" applyFont="1" applyFill="1" applyBorder="1" applyAlignment="1">
      <alignment horizontal="left" vertical="top"/>
    </xf>
    <xf numFmtId="0" fontId="6" fillId="3" borderId="107" xfId="0" applyFont="1" applyFill="1" applyBorder="1" applyAlignment="1">
      <alignment horizontal="left" vertical="top"/>
    </xf>
    <xf numFmtId="0" fontId="6" fillId="3" borderId="79" xfId="0" applyFont="1" applyFill="1" applyBorder="1" applyAlignment="1">
      <alignment horizontal="left" vertical="top"/>
    </xf>
    <xf numFmtId="0" fontId="6" fillId="3" borderId="108" xfId="0" applyFont="1" applyFill="1" applyBorder="1" applyAlignment="1">
      <alignment horizontal="left" vertical="top"/>
    </xf>
    <xf numFmtId="0" fontId="6" fillId="0" borderId="109" xfId="0" applyFont="1" applyBorder="1" applyAlignment="1">
      <alignment horizontal="left" vertical="top" wrapText="1"/>
    </xf>
    <xf numFmtId="0" fontId="6" fillId="0" borderId="38" xfId="0" applyFont="1" applyBorder="1" applyAlignment="1">
      <alignment horizontal="left" vertical="top" wrapText="1"/>
    </xf>
    <xf numFmtId="0" fontId="6" fillId="0" borderId="79" xfId="0" applyFont="1" applyBorder="1" applyAlignment="1">
      <alignment horizontal="left" vertical="top"/>
    </xf>
    <xf numFmtId="0" fontId="6" fillId="0" borderId="108" xfId="0" applyFont="1" applyBorder="1" applyAlignment="1">
      <alignment horizontal="left" vertical="top"/>
    </xf>
    <xf numFmtId="0" fontId="6" fillId="3" borderId="107" xfId="0" applyFont="1" applyFill="1" applyBorder="1" applyAlignment="1">
      <alignment horizontal="left" vertical="top" wrapText="1"/>
    </xf>
    <xf numFmtId="0" fontId="6" fillId="3" borderId="79" xfId="0" applyFont="1" applyFill="1" applyBorder="1" applyAlignment="1">
      <alignment horizontal="left" vertical="top" wrapText="1"/>
    </xf>
    <xf numFmtId="0" fontId="6" fillId="3" borderId="108" xfId="0" applyFont="1" applyFill="1" applyBorder="1" applyAlignment="1">
      <alignment horizontal="left" vertical="top" wrapText="1"/>
    </xf>
    <xf numFmtId="0" fontId="1" fillId="0" borderId="37" xfId="0" applyFont="1" applyBorder="1" applyAlignment="1">
      <alignment horizontal="left" vertical="center" wrapText="1"/>
    </xf>
    <xf numFmtId="0" fontId="1" fillId="0" borderId="38" xfId="0" applyFont="1" applyBorder="1" applyAlignment="1">
      <alignment horizontal="left" vertical="center" wrapText="1"/>
    </xf>
    <xf numFmtId="0" fontId="3" fillId="0" borderId="109" xfId="0" applyFont="1" applyBorder="1" applyAlignment="1">
      <alignment horizontal="left" vertical="top" wrapText="1"/>
    </xf>
    <xf numFmtId="0" fontId="3" fillId="0" borderId="38" xfId="0" applyFont="1" applyBorder="1" applyAlignment="1">
      <alignment horizontal="left" vertical="top" wrapText="1"/>
    </xf>
    <xf numFmtId="0" fontId="1" fillId="3" borderId="39" xfId="0" applyFont="1" applyFill="1" applyBorder="1" applyAlignment="1">
      <alignment horizontal="left" vertical="center"/>
    </xf>
    <xf numFmtId="0" fontId="1" fillId="3" borderId="40" xfId="0" applyFont="1" applyFill="1" applyBorder="1" applyAlignment="1">
      <alignment horizontal="left" vertical="center"/>
    </xf>
    <xf numFmtId="0" fontId="1" fillId="3" borderId="41" xfId="0" applyFont="1" applyFill="1" applyBorder="1" applyAlignment="1">
      <alignment horizontal="left" vertical="center"/>
    </xf>
    <xf numFmtId="0" fontId="66" fillId="0" borderId="110" xfId="0" applyFont="1" applyBorder="1" applyAlignment="1">
      <alignment horizontal="left" wrapText="1"/>
    </xf>
    <xf numFmtId="0" fontId="66" fillId="0" borderId="41" xfId="0" applyFont="1" applyBorder="1" applyAlignment="1">
      <alignment horizontal="left" wrapText="1"/>
    </xf>
    <xf numFmtId="0" fontId="45" fillId="20" borderId="14" xfId="0" applyFont="1" applyFill="1" applyBorder="1" applyAlignment="1">
      <alignment horizontal="center" vertical="center" wrapText="1"/>
    </xf>
    <xf numFmtId="0" fontId="45" fillId="20" borderId="0" xfId="0" applyFont="1" applyFill="1" applyAlignment="1">
      <alignment horizontal="center" vertical="center" wrapText="1"/>
    </xf>
    <xf numFmtId="0" fontId="45" fillId="20" borderId="35" xfId="0" applyFont="1" applyFill="1" applyBorder="1" applyAlignment="1">
      <alignment horizontal="center" vertical="center" wrapText="1"/>
    </xf>
    <xf numFmtId="0" fontId="45" fillId="20" borderId="47" xfId="0" applyFont="1" applyFill="1" applyBorder="1" applyAlignment="1">
      <alignment horizontal="center" vertical="center" wrapText="1"/>
    </xf>
    <xf numFmtId="0" fontId="3" fillId="0" borderId="106" xfId="0" applyFont="1" applyBorder="1" applyAlignment="1">
      <alignment horizontal="left" vertical="top" wrapText="1"/>
    </xf>
    <xf numFmtId="0" fontId="3" fillId="0" borderId="105" xfId="0" applyFont="1" applyBorder="1" applyAlignment="1">
      <alignment horizontal="left" vertical="top" wrapText="1"/>
    </xf>
    <xf numFmtId="0" fontId="3" fillId="0" borderId="37" xfId="0" applyFont="1" applyBorder="1" applyAlignment="1">
      <alignment horizontal="left" vertical="top"/>
    </xf>
    <xf numFmtId="0" fontId="3" fillId="0" borderId="38" xfId="0" applyFont="1" applyBorder="1" applyAlignment="1">
      <alignment horizontal="left" vertical="top"/>
    </xf>
    <xf numFmtId="0" fontId="6" fillId="0" borderId="37" xfId="0" applyFont="1" applyBorder="1" applyAlignment="1">
      <alignment horizontal="left" vertical="top"/>
    </xf>
    <xf numFmtId="0" fontId="6" fillId="0" borderId="38" xfId="0" applyFont="1" applyBorder="1" applyAlignment="1">
      <alignment horizontal="left" vertical="top"/>
    </xf>
    <xf numFmtId="0" fontId="6" fillId="3" borderId="111" xfId="0" applyFont="1" applyFill="1" applyBorder="1" applyAlignment="1">
      <alignment horizontal="left" vertical="top"/>
    </xf>
    <xf numFmtId="0" fontId="6" fillId="3" borderId="102" xfId="0" applyFont="1" applyFill="1" applyBorder="1" applyAlignment="1">
      <alignment horizontal="left" vertical="top"/>
    </xf>
    <xf numFmtId="0" fontId="3" fillId="0" borderId="39" xfId="0" applyFont="1" applyBorder="1" applyAlignment="1">
      <alignment horizontal="left" vertical="top"/>
    </xf>
    <xf numFmtId="0" fontId="3" fillId="0" borderId="41" xfId="0" applyFont="1" applyBorder="1" applyAlignment="1">
      <alignment horizontal="left" vertical="top"/>
    </xf>
    <xf numFmtId="0" fontId="6" fillId="3" borderId="37" xfId="0" applyFont="1" applyFill="1" applyBorder="1" applyAlignment="1">
      <alignment horizontal="left" vertical="top"/>
    </xf>
    <xf numFmtId="0" fontId="6" fillId="3" borderId="38" xfId="0" applyFont="1" applyFill="1" applyBorder="1" applyAlignment="1">
      <alignment horizontal="left" vertical="top"/>
    </xf>
    <xf numFmtId="0" fontId="6" fillId="0" borderId="37" xfId="0" applyFont="1" applyBorder="1" applyAlignment="1">
      <alignment horizontal="left" vertical="top" wrapText="1"/>
    </xf>
    <xf numFmtId="0" fontId="6" fillId="3" borderId="48" xfId="0" applyFont="1" applyFill="1" applyBorder="1" applyAlignment="1">
      <alignment horizontal="left" vertical="top"/>
    </xf>
    <xf numFmtId="0" fontId="6" fillId="3" borderId="49" xfId="0" applyFont="1" applyFill="1" applyBorder="1" applyAlignment="1">
      <alignment horizontal="left" vertical="top"/>
    </xf>
    <xf numFmtId="0" fontId="5" fillId="0" borderId="94" xfId="0" applyFont="1" applyBorder="1" applyAlignment="1">
      <alignment vertical="top" wrapText="1"/>
    </xf>
    <xf numFmtId="0" fontId="5" fillId="0" borderId="96" xfId="0" applyFont="1" applyBorder="1" applyAlignment="1">
      <alignment vertical="top" wrapText="1"/>
    </xf>
    <xf numFmtId="0" fontId="5" fillId="0" borderId="97" xfId="0" applyFont="1" applyBorder="1" applyAlignment="1">
      <alignment vertical="top" wrapText="1"/>
    </xf>
    <xf numFmtId="0" fontId="62" fillId="0" borderId="12" xfId="0" applyFont="1" applyBorder="1" applyAlignment="1">
      <alignment horizontal="center" vertical="center" wrapText="1"/>
    </xf>
    <xf numFmtId="0" fontId="62" fillId="0" borderId="19" xfId="0" applyFont="1" applyBorder="1" applyAlignment="1">
      <alignment horizontal="center" vertical="center" wrapText="1"/>
    </xf>
    <xf numFmtId="0" fontId="62" fillId="0" borderId="14" xfId="0" applyFont="1" applyBorder="1" applyAlignment="1">
      <alignment horizontal="center" vertical="center" wrapText="1"/>
    </xf>
    <xf numFmtId="0" fontId="62" fillId="0" borderId="0" xfId="0" applyFont="1" applyAlignment="1">
      <alignment horizontal="center" vertical="center" wrapText="1"/>
    </xf>
    <xf numFmtId="0" fontId="62" fillId="0" borderId="16" xfId="0" applyFont="1" applyBorder="1" applyAlignment="1">
      <alignment horizontal="center" vertical="center" wrapText="1"/>
    </xf>
    <xf numFmtId="0" fontId="62" fillId="0" borderId="18" xfId="0" applyFont="1" applyBorder="1" applyAlignment="1">
      <alignment horizontal="center" vertical="center" wrapText="1"/>
    </xf>
    <xf numFmtId="0" fontId="59" fillId="18" borderId="99" xfId="0" applyFont="1" applyFill="1" applyBorder="1" applyAlignment="1">
      <alignment horizontal="left" vertical="center" wrapText="1" indent="1"/>
    </xf>
    <xf numFmtId="0" fontId="59" fillId="18" borderId="49" xfId="0" applyFont="1" applyFill="1" applyBorder="1" applyAlignment="1">
      <alignment horizontal="left" vertical="center" wrapText="1" indent="1"/>
    </xf>
    <xf numFmtId="0" fontId="59" fillId="18" borderId="50" xfId="0" applyFont="1" applyFill="1" applyBorder="1" applyAlignment="1">
      <alignment horizontal="left" vertical="center" wrapText="1" indent="1"/>
    </xf>
    <xf numFmtId="0" fontId="59" fillId="18" borderId="101" xfId="0" applyFont="1" applyFill="1" applyBorder="1" applyAlignment="1">
      <alignment horizontal="left" vertical="center" wrapText="1" indent="1"/>
    </xf>
    <xf numFmtId="0" fontId="59" fillId="18" borderId="102" xfId="0" applyFont="1" applyFill="1" applyBorder="1" applyAlignment="1">
      <alignment horizontal="left" vertical="center" wrapText="1" indent="1"/>
    </xf>
    <xf numFmtId="0" fontId="59" fillId="18" borderId="103" xfId="0" applyFont="1" applyFill="1" applyBorder="1" applyAlignment="1">
      <alignment horizontal="left" vertical="center" wrapText="1" indent="1"/>
    </xf>
    <xf numFmtId="0" fontId="38" fillId="19" borderId="0" xfId="0" applyFont="1" applyFill="1" applyAlignment="1">
      <alignment horizontal="center" vertical="center" wrapText="1"/>
    </xf>
    <xf numFmtId="0" fontId="45" fillId="17" borderId="12" xfId="0" applyFont="1" applyFill="1" applyBorder="1" applyAlignment="1">
      <alignment horizontal="center" vertical="center" wrapText="1"/>
    </xf>
    <xf numFmtId="0" fontId="45" fillId="17" borderId="19" xfId="0" applyFont="1" applyFill="1" applyBorder="1" applyAlignment="1">
      <alignment horizontal="center" vertical="center" wrapText="1"/>
    </xf>
    <xf numFmtId="0" fontId="45" fillId="17" borderId="13" xfId="0" applyFont="1" applyFill="1" applyBorder="1" applyAlignment="1">
      <alignment horizontal="center" vertical="center" wrapText="1"/>
    </xf>
    <xf numFmtId="0" fontId="58" fillId="17" borderId="35" xfId="0" applyFont="1" applyFill="1" applyBorder="1" applyAlignment="1">
      <alignment horizontal="center" vertical="center" wrapText="1"/>
    </xf>
    <xf numFmtId="0" fontId="58" fillId="17" borderId="104" xfId="0" applyFont="1" applyFill="1" applyBorder="1" applyAlignment="1">
      <alignment horizontal="center" vertical="center" wrapText="1"/>
    </xf>
    <xf numFmtId="0" fontId="59" fillId="0" borderId="35" xfId="0" applyFont="1" applyBorder="1" applyAlignment="1">
      <alignment horizontal="left" vertical="center" wrapText="1"/>
    </xf>
    <xf numFmtId="0" fontId="59" fillId="0" borderId="104" xfId="0" applyFont="1" applyBorder="1" applyAlignment="1">
      <alignment horizontal="left" vertical="center" wrapText="1"/>
    </xf>
    <xf numFmtId="0" fontId="63" fillId="0" borderId="0" xfId="0" applyFont="1" applyAlignment="1">
      <alignment horizontal="center" vertical="center"/>
    </xf>
    <xf numFmtId="0" fontId="45" fillId="20" borderId="12" xfId="0" applyFont="1" applyFill="1" applyBorder="1" applyAlignment="1">
      <alignment horizontal="center" vertical="center" wrapText="1"/>
    </xf>
    <xf numFmtId="0" fontId="45" fillId="20" borderId="19" xfId="0" applyFont="1" applyFill="1" applyBorder="1" applyAlignment="1">
      <alignment horizontal="center" vertical="center" wrapText="1"/>
    </xf>
    <xf numFmtId="0" fontId="45" fillId="20" borderId="13" xfId="0" applyFont="1" applyFill="1" applyBorder="1" applyAlignment="1">
      <alignment horizontal="center" vertical="center" wrapText="1"/>
    </xf>
    <xf numFmtId="0" fontId="1" fillId="0" borderId="4" xfId="0" applyFont="1" applyBorder="1" applyAlignment="1">
      <alignment horizontal="center" vertical="top"/>
    </xf>
    <xf numFmtId="0" fontId="1" fillId="0" borderId="8" xfId="0" applyFont="1" applyBorder="1" applyAlignment="1">
      <alignment horizontal="center" vertical="top"/>
    </xf>
    <xf numFmtId="0" fontId="1" fillId="0" borderId="5" xfId="0" applyFont="1" applyBorder="1" applyAlignment="1">
      <alignment horizontal="center" vertical="top"/>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4" fillId="0" borderId="4" xfId="0" applyFont="1" applyBorder="1" applyAlignment="1" applyProtection="1">
      <alignment horizontal="center" vertical="top" wrapText="1"/>
      <protection hidden="1"/>
    </xf>
    <xf numFmtId="0" fontId="4" fillId="0" borderId="8" xfId="0" applyFont="1" applyBorder="1" applyAlignment="1" applyProtection="1">
      <alignment horizontal="center" vertical="top" wrapText="1"/>
      <protection hidden="1"/>
    </xf>
    <xf numFmtId="0" fontId="4" fillId="0" borderId="5" xfId="0"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0" fontId="4" fillId="2" borderId="6" xfId="0" applyFont="1" applyFill="1" applyBorder="1" applyAlignment="1">
      <alignment horizontal="left" vertical="center"/>
    </xf>
    <xf numFmtId="0" fontId="4" fillId="2" borderId="7" xfId="0" applyFont="1" applyFill="1" applyBorder="1" applyAlignment="1">
      <alignment horizontal="left" vertical="center"/>
    </xf>
    <xf numFmtId="0" fontId="58" fillId="2" borderId="6" xfId="0" applyFont="1" applyFill="1" applyBorder="1" applyAlignment="1">
      <alignment horizontal="left" vertical="center"/>
    </xf>
    <xf numFmtId="0" fontId="58" fillId="2" borderId="7" xfId="0" applyFont="1" applyFill="1" applyBorder="1" applyAlignment="1">
      <alignment horizontal="left" vertical="center"/>
    </xf>
    <xf numFmtId="0" fontId="67" fillId="2" borderId="28" xfId="0" applyFont="1" applyFill="1" applyBorder="1" applyAlignment="1">
      <alignment horizontal="center" vertical="center" wrapText="1"/>
    </xf>
    <xf numFmtId="0" fontId="67" fillId="2" borderId="29" xfId="0" applyFont="1" applyFill="1" applyBorder="1" applyAlignment="1">
      <alignment horizontal="center" vertical="center" wrapText="1"/>
    </xf>
    <xf numFmtId="0" fontId="67" fillId="2" borderId="30" xfId="0" applyFont="1" applyFill="1" applyBorder="1" applyAlignment="1">
      <alignment horizontal="center" vertical="center" wrapText="1"/>
    </xf>
    <xf numFmtId="0" fontId="67" fillId="2" borderId="9" xfId="0" applyFont="1" applyFill="1" applyBorder="1" applyAlignment="1">
      <alignment horizontal="center" vertical="center" wrapText="1"/>
    </xf>
    <xf numFmtId="0" fontId="67" fillId="2" borderId="0" xfId="0" applyFont="1" applyFill="1" applyAlignment="1">
      <alignment horizontal="center" vertical="center" wrapText="1"/>
    </xf>
    <xf numFmtId="0" fontId="67" fillId="2" borderId="112" xfId="0" applyFont="1" applyFill="1" applyBorder="1" applyAlignment="1">
      <alignment horizontal="center" vertical="center" wrapText="1"/>
    </xf>
    <xf numFmtId="0" fontId="67" fillId="2" borderId="3" xfId="0" applyFont="1" applyFill="1" applyBorder="1" applyAlignment="1">
      <alignment horizontal="center" vertical="center" wrapText="1"/>
    </xf>
    <xf numFmtId="0" fontId="67" fillId="2" borderId="31" xfId="0" applyFont="1" applyFill="1" applyBorder="1" applyAlignment="1">
      <alignment horizontal="center" vertical="center" wrapText="1"/>
    </xf>
    <xf numFmtId="0" fontId="67" fillId="2" borderId="32" xfId="0" applyFont="1" applyFill="1" applyBorder="1" applyAlignment="1">
      <alignment horizontal="center" vertical="center" wrapText="1"/>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0" fontId="1" fillId="3" borderId="0" xfId="0" applyFont="1" applyFill="1" applyAlignment="1">
      <alignment horizontal="left" vertical="center"/>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9" fontId="1" fillId="0" borderId="4" xfId="0" applyNumberFormat="1" applyFont="1" applyBorder="1" applyAlignment="1" applyProtection="1">
      <alignment horizontal="center" vertical="center" wrapText="1"/>
      <protection hidden="1"/>
    </xf>
    <xf numFmtId="9" fontId="1" fillId="0" borderId="8" xfId="0" applyNumberFormat="1" applyFont="1" applyBorder="1" applyAlignment="1" applyProtection="1">
      <alignment horizontal="center" vertical="center" wrapText="1"/>
      <protection hidden="1"/>
    </xf>
    <xf numFmtId="9" fontId="1" fillId="0" borderId="5" xfId="0" applyNumberFormat="1" applyFont="1" applyBorder="1" applyAlignment="1" applyProtection="1">
      <alignment horizontal="center" vertical="center" wrapText="1"/>
      <protection hidden="1"/>
    </xf>
    <xf numFmtId="0" fontId="25" fillId="3" borderId="28" xfId="0" applyFont="1" applyFill="1" applyBorder="1" applyAlignment="1">
      <alignment horizontal="center" vertical="center"/>
    </xf>
    <xf numFmtId="0" fontId="25" fillId="3" borderId="29" xfId="0" applyFont="1" applyFill="1" applyBorder="1" applyAlignment="1">
      <alignment horizontal="center" vertical="center"/>
    </xf>
    <xf numFmtId="0" fontId="25" fillId="3" borderId="30" xfId="0" applyFont="1" applyFill="1" applyBorder="1" applyAlignment="1">
      <alignment horizontal="center" vertical="center"/>
    </xf>
    <xf numFmtId="0" fontId="25" fillId="3" borderId="9" xfId="0" applyFont="1" applyFill="1" applyBorder="1" applyAlignment="1">
      <alignment horizontal="center" vertical="center"/>
    </xf>
    <xf numFmtId="0" fontId="25" fillId="3" borderId="0" xfId="0" applyFont="1" applyFill="1" applyAlignment="1">
      <alignment horizontal="center" vertical="center"/>
    </xf>
    <xf numFmtId="0" fontId="25" fillId="3" borderId="112" xfId="0" applyFont="1" applyFill="1" applyBorder="1" applyAlignment="1">
      <alignment horizontal="center" vertical="center"/>
    </xf>
    <xf numFmtId="0" fontId="25" fillId="3" borderId="3" xfId="0" applyFont="1" applyFill="1" applyBorder="1" applyAlignment="1">
      <alignment horizontal="center" vertical="center"/>
    </xf>
    <xf numFmtId="0" fontId="25" fillId="3" borderId="31" xfId="0" applyFont="1" applyFill="1" applyBorder="1" applyAlignment="1">
      <alignment horizontal="center" vertical="center"/>
    </xf>
    <xf numFmtId="0" fontId="25" fillId="3" borderId="32" xfId="0" applyFont="1" applyFill="1" applyBorder="1" applyAlignment="1">
      <alignment horizontal="center" vertical="center"/>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4" xfId="0" applyFont="1" applyBorder="1" applyAlignment="1" applyProtection="1">
      <alignment horizontal="center" vertical="center"/>
      <protection hidden="1"/>
    </xf>
    <xf numFmtId="0" fontId="4" fillId="0" borderId="8" xfId="0" applyFont="1" applyBorder="1" applyAlignment="1" applyProtection="1">
      <alignment horizontal="center" vertical="center"/>
      <protection hidden="1"/>
    </xf>
    <xf numFmtId="0" fontId="4" fillId="0" borderId="5" xfId="0" applyFont="1" applyBorder="1" applyAlignment="1" applyProtection="1">
      <alignment horizontal="center" vertical="center"/>
      <protection hidden="1"/>
    </xf>
    <xf numFmtId="0" fontId="1" fillId="0" borderId="4" xfId="0" applyFont="1" applyBorder="1" applyAlignment="1" applyProtection="1">
      <alignment horizontal="center" vertical="center" wrapText="1"/>
      <protection locked="0"/>
    </xf>
    <xf numFmtId="0" fontId="1" fillId="0" borderId="8"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4" xfId="0" applyFont="1" applyBorder="1" applyAlignment="1" applyProtection="1">
      <alignment horizontal="center" vertical="center"/>
      <protection locked="0"/>
    </xf>
    <xf numFmtId="0" fontId="1" fillId="0" borderId="8"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9" fontId="1" fillId="0" borderId="4" xfId="0" applyNumberFormat="1" applyFont="1" applyBorder="1" applyAlignment="1" applyProtection="1">
      <alignment horizontal="center" vertical="center" wrapText="1"/>
      <protection locked="0"/>
    </xf>
    <xf numFmtId="9" fontId="1" fillId="0" borderId="8" xfId="0" applyNumberFormat="1" applyFont="1" applyBorder="1" applyAlignment="1" applyProtection="1">
      <alignment horizontal="center" vertical="center" wrapText="1"/>
      <protection locked="0"/>
    </xf>
    <xf numFmtId="9" fontId="1" fillId="0" borderId="5" xfId="0" applyNumberFormat="1" applyFont="1" applyBorder="1" applyAlignment="1" applyProtection="1">
      <alignment horizontal="center" vertical="center" wrapText="1"/>
      <protection locked="0"/>
    </xf>
    <xf numFmtId="0" fontId="1" fillId="0" borderId="4" xfId="0" applyFont="1" applyBorder="1" applyAlignment="1">
      <alignment horizontal="center" vertical="center"/>
    </xf>
    <xf numFmtId="0" fontId="1" fillId="0" borderId="8" xfId="0" applyFont="1" applyBorder="1" applyAlignment="1">
      <alignment horizontal="center" vertical="center"/>
    </xf>
    <xf numFmtId="0" fontId="1" fillId="0" borderId="5" xfId="0" applyFont="1" applyBorder="1" applyAlignment="1">
      <alignment horizontal="center" vertical="center"/>
    </xf>
    <xf numFmtId="0" fontId="2" fillId="0" borderId="4"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5" xfId="0" applyFont="1" applyBorder="1" applyAlignment="1" applyProtection="1">
      <alignment horizontal="center" vertical="center" wrapText="1"/>
      <protection locked="0"/>
    </xf>
    <xf numFmtId="0" fontId="4" fillId="2" borderId="2" xfId="0" applyFont="1" applyFill="1" applyBorder="1" applyAlignment="1">
      <alignment horizontal="center" vertical="center" wrapText="1"/>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5"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4" fillId="2" borderId="2" xfId="0" applyFont="1" applyFill="1" applyBorder="1" applyAlignment="1">
      <alignment horizontal="center" vertical="center" textRotation="90"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36" fillId="0" borderId="4" xfId="0" applyFont="1" applyBorder="1" applyAlignment="1" applyProtection="1">
      <alignment horizontal="center" vertical="center" wrapText="1"/>
      <protection locked="0"/>
    </xf>
    <xf numFmtId="0" fontId="36" fillId="0" borderId="8" xfId="0" applyFont="1" applyBorder="1" applyAlignment="1" applyProtection="1">
      <alignment horizontal="center" vertical="center" wrapText="1"/>
      <protection locked="0"/>
    </xf>
    <xf numFmtId="0" fontId="36" fillId="0" borderId="5" xfId="0" applyFont="1" applyBorder="1" applyAlignment="1" applyProtection="1">
      <alignment horizontal="center" vertical="center" wrapText="1"/>
      <protection locked="0"/>
    </xf>
    <xf numFmtId="0" fontId="8" fillId="0" borderId="4" xfId="0" applyFont="1" applyBorder="1" applyAlignment="1" applyProtection="1">
      <alignment horizontal="center" vertical="center"/>
      <protection locked="0"/>
    </xf>
    <xf numFmtId="0" fontId="8" fillId="0" borderId="8" xfId="0" applyFont="1" applyBorder="1" applyAlignment="1" applyProtection="1">
      <alignment horizontal="center" vertical="center"/>
      <protection locked="0"/>
    </xf>
    <xf numFmtId="0" fontId="8" fillId="0" borderId="5" xfId="0" applyFont="1" applyBorder="1" applyAlignment="1" applyProtection="1">
      <alignment horizontal="center" vertical="center"/>
      <protection locked="0"/>
    </xf>
    <xf numFmtId="0" fontId="58" fillId="0" borderId="4" xfId="0" applyFont="1" applyBorder="1" applyAlignment="1" applyProtection="1">
      <alignment horizontal="center" vertical="center" wrapText="1"/>
      <protection hidden="1"/>
    </xf>
    <xf numFmtId="0" fontId="58" fillId="0" borderId="8" xfId="0" applyFont="1" applyBorder="1" applyAlignment="1" applyProtection="1">
      <alignment horizontal="center" vertical="center" wrapText="1"/>
      <protection hidden="1"/>
    </xf>
    <xf numFmtId="0" fontId="58" fillId="0" borderId="5" xfId="0" applyFont="1" applyBorder="1" applyAlignment="1" applyProtection="1">
      <alignment horizontal="center" vertical="center" wrapText="1"/>
      <protection hidden="1"/>
    </xf>
    <xf numFmtId="0" fontId="59" fillId="0" borderId="4" xfId="0" applyFont="1" applyBorder="1" applyAlignment="1" applyProtection="1">
      <alignment horizontal="center" vertical="center" wrapText="1"/>
      <protection locked="0"/>
    </xf>
    <xf numFmtId="0" fontId="59" fillId="0" borderId="8" xfId="0" applyFont="1" applyBorder="1" applyAlignment="1" applyProtection="1">
      <alignment horizontal="center" vertical="center" wrapText="1"/>
      <protection locked="0"/>
    </xf>
    <xf numFmtId="0" fontId="59" fillId="0" borderId="5" xfId="0" applyFont="1" applyBorder="1" applyAlignment="1" applyProtection="1">
      <alignment horizontal="center" vertical="center" wrapText="1"/>
      <protection locked="0"/>
    </xf>
    <xf numFmtId="0" fontId="58" fillId="0" borderId="4" xfId="0" applyFont="1" applyBorder="1" applyAlignment="1" applyProtection="1">
      <alignment horizontal="center" vertical="center"/>
      <protection hidden="1"/>
    </xf>
    <xf numFmtId="0" fontId="58" fillId="0" borderId="8" xfId="0" applyFont="1" applyBorder="1" applyAlignment="1" applyProtection="1">
      <alignment horizontal="center" vertical="center"/>
      <protection hidden="1"/>
    </xf>
    <xf numFmtId="0" fontId="58" fillId="0" borderId="5" xfId="0" applyFont="1" applyBorder="1" applyAlignment="1" applyProtection="1">
      <alignment horizontal="center" vertical="center"/>
      <protection hidden="1"/>
    </xf>
    <xf numFmtId="9" fontId="36" fillId="0" borderId="4" xfId="0" applyNumberFormat="1" applyFont="1" applyBorder="1" applyAlignment="1" applyProtection="1">
      <alignment horizontal="center" vertical="center" wrapText="1"/>
      <protection hidden="1"/>
    </xf>
    <xf numFmtId="9" fontId="36" fillId="0" borderId="8" xfId="0" applyNumberFormat="1" applyFont="1" applyBorder="1" applyAlignment="1" applyProtection="1">
      <alignment horizontal="center" vertical="center" wrapText="1"/>
      <protection hidden="1"/>
    </xf>
    <xf numFmtId="9" fontId="36" fillId="0" borderId="5" xfId="0" applyNumberFormat="1" applyFont="1" applyBorder="1" applyAlignment="1" applyProtection="1">
      <alignment horizontal="center" vertical="center" wrapText="1"/>
      <protection hidden="1"/>
    </xf>
    <xf numFmtId="9" fontId="36" fillId="0" borderId="4" xfId="0" applyNumberFormat="1" applyFont="1" applyBorder="1" applyAlignment="1" applyProtection="1">
      <alignment horizontal="center" vertical="center" wrapText="1"/>
      <protection locked="0"/>
    </xf>
    <xf numFmtId="9" fontId="36" fillId="0" borderId="8" xfId="0" applyNumberFormat="1" applyFont="1" applyBorder="1" applyAlignment="1" applyProtection="1">
      <alignment horizontal="center" vertical="center" wrapText="1"/>
      <protection locked="0"/>
    </xf>
    <xf numFmtId="9" fontId="36" fillId="0" borderId="5" xfId="0" applyNumberFormat="1" applyFont="1" applyBorder="1" applyAlignment="1" applyProtection="1">
      <alignment horizontal="center" vertical="center" wrapText="1"/>
      <protection locked="0"/>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9" xfId="0" applyFont="1" applyBorder="1" applyAlignment="1">
      <alignment horizontal="center" vertical="center" wrapText="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5" borderId="0" xfId="0" applyFont="1" applyFill="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4"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6" fillId="0" borderId="0" xfId="0" applyFont="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4" xfId="0" applyFont="1" applyBorder="1" applyAlignment="1">
      <alignment horizontal="center" vertical="center" wrapText="1"/>
    </xf>
    <xf numFmtId="0" fontId="44" fillId="0" borderId="0" xfId="0" applyFont="1" applyAlignment="1">
      <alignment horizontal="center" vertical="center"/>
    </xf>
    <xf numFmtId="0" fontId="44" fillId="0" borderId="14"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4" fillId="0" borderId="13" xfId="0" applyFont="1" applyBorder="1" applyAlignment="1">
      <alignment horizontal="center" vertical="center"/>
    </xf>
    <xf numFmtId="0" fontId="44" fillId="0" borderId="15" xfId="0" applyFont="1" applyBorder="1" applyAlignment="1">
      <alignment horizontal="center" vertical="center"/>
    </xf>
    <xf numFmtId="0" fontId="44" fillId="0" borderId="17" xfId="0" applyFont="1" applyBorder="1" applyAlignment="1">
      <alignment horizontal="center" vertical="center"/>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44" fillId="0" borderId="19" xfId="0" applyFont="1" applyBorder="1" applyAlignment="1">
      <alignment horizontal="center" vertical="center" wrapText="1"/>
    </xf>
    <xf numFmtId="0" fontId="25" fillId="0" borderId="0" xfId="0" applyFont="1" applyAlignment="1">
      <alignment horizontal="center" vertical="center"/>
    </xf>
    <xf numFmtId="0" fontId="46" fillId="0" borderId="0" xfId="0" applyFont="1" applyAlignment="1">
      <alignment horizontal="center" vertical="center"/>
    </xf>
    <xf numFmtId="0" fontId="41" fillId="14" borderId="35" xfId="0" applyFont="1" applyFill="1" applyBorder="1" applyAlignment="1">
      <alignment horizontal="center" vertical="center" wrapText="1" readingOrder="1"/>
    </xf>
    <xf numFmtId="0" fontId="41" fillId="14" borderId="36" xfId="0" applyFont="1" applyFill="1" applyBorder="1" applyAlignment="1">
      <alignment horizontal="center" vertical="center" wrapText="1" readingOrder="1"/>
    </xf>
    <xf numFmtId="0" fontId="41" fillId="14" borderId="47" xfId="0" applyFont="1" applyFill="1" applyBorder="1" applyAlignment="1">
      <alignment horizontal="center" vertical="center" wrapText="1" readingOrder="1"/>
    </xf>
    <xf numFmtId="0" fontId="36" fillId="3" borderId="0" xfId="0" applyFont="1" applyFill="1" applyAlignment="1">
      <alignment horizontal="justify" vertical="center" wrapText="1"/>
    </xf>
    <xf numFmtId="0" fontId="38" fillId="14" borderId="44" xfId="0" applyFont="1" applyFill="1" applyBorder="1" applyAlignment="1">
      <alignment horizontal="center" vertical="center" wrapText="1" readingOrder="1"/>
    </xf>
    <xf numFmtId="0" fontId="38" fillId="14"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27" fillId="21" borderId="6" xfId="0" applyFont="1" applyFill="1" applyBorder="1" applyAlignment="1" applyProtection="1">
      <alignment horizontal="left" vertical="center"/>
      <protection locked="0"/>
    </xf>
    <xf numFmtId="0" fontId="27" fillId="21" borderId="10" xfId="0" applyFont="1" applyFill="1" applyBorder="1" applyAlignment="1" applyProtection="1">
      <alignment horizontal="left" vertical="center"/>
      <protection locked="0"/>
    </xf>
    <xf numFmtId="0" fontId="27" fillId="21" borderId="7" xfId="0" applyFont="1" applyFill="1" applyBorder="1" applyAlignment="1" applyProtection="1">
      <alignment horizontal="left" vertical="center"/>
      <protection locked="0"/>
    </xf>
    <xf numFmtId="0" fontId="38" fillId="2" borderId="6" xfId="0" applyFont="1" applyFill="1" applyBorder="1" applyAlignment="1">
      <alignment horizontal="left" vertical="center"/>
    </xf>
    <xf numFmtId="0" fontId="38" fillId="2" borderId="7" xfId="0" applyFont="1" applyFill="1" applyBorder="1" applyAlignment="1">
      <alignment horizontal="left" vertical="center"/>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235">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139560</xdr:colOff>
      <xdr:row>1</xdr:row>
      <xdr:rowOff>104671</xdr:rowOff>
    </xdr:from>
    <xdr:to>
      <xdr:col>1</xdr:col>
      <xdr:colOff>964259</xdr:colOff>
      <xdr:row>4</xdr:row>
      <xdr:rowOff>69781</xdr:rowOff>
    </xdr:to>
    <xdr:pic>
      <xdr:nvPicPr>
        <xdr:cNvPr id="2" name="Imagen 2" descr="escudo">
          <a:extLst>
            <a:ext uri="{FF2B5EF4-FFF2-40B4-BE49-F238E27FC236}">
              <a16:creationId xmlns:a16="http://schemas.microsoft.com/office/drawing/2014/main" id="{682D0558-9D58-4032-A33D-2C1596A8097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44385" y="314221"/>
          <a:ext cx="824699" cy="6509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814918</xdr:colOff>
      <xdr:row>0</xdr:row>
      <xdr:rowOff>63501</xdr:rowOff>
    </xdr:from>
    <xdr:to>
      <xdr:col>2</xdr:col>
      <xdr:colOff>650877</xdr:colOff>
      <xdr:row>3</xdr:row>
      <xdr:rowOff>146051</xdr:rowOff>
    </xdr:to>
    <xdr:pic>
      <xdr:nvPicPr>
        <xdr:cNvPr id="2" name="Imagen 1">
          <a:extLst>
            <a:ext uri="{FF2B5EF4-FFF2-40B4-BE49-F238E27FC236}">
              <a16:creationId xmlns:a16="http://schemas.microsoft.com/office/drawing/2014/main" id="{6AD5DBC8-C320-4F78-AA78-307E2B5D38D5}"/>
            </a:ext>
          </a:extLst>
        </xdr:cNvPr>
        <xdr:cNvPicPr>
          <a:picLocks noChangeAspect="1"/>
        </xdr:cNvPicPr>
      </xdr:nvPicPr>
      <xdr:blipFill>
        <a:blip xmlns:r="http://schemas.openxmlformats.org/officeDocument/2006/relationships" r:embed="rId1"/>
        <a:stretch>
          <a:fillRect/>
        </a:stretch>
      </xdr:blipFill>
      <xdr:spPr>
        <a:xfrm>
          <a:off x="1079501" y="63501"/>
          <a:ext cx="777876" cy="65405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0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600-000000000000}" name="TablaDinámica1" cacheId="13541"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3" dataDxfId="2">
  <autoFilter ref="B209:C219" xr:uid="{00000000-0009-0000-0100-000001000000}"/>
  <tableColumns count="2">
    <tableColumn id="1" xr3:uid="{00000000-0010-0000-0000-000001000000}" name="Criterios" dataDxfId="1"/>
    <tableColumn id="2" xr3:uid="{00000000-0010-0000-0000-000002000000}" name="Subcriterio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7.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56"/>
  <sheetViews>
    <sheetView topLeftCell="A7" zoomScale="120" zoomScaleNormal="120" workbookViewId="0">
      <selection activeCell="E46" sqref="E46:F46"/>
    </sheetView>
  </sheetViews>
  <sheetFormatPr defaultColWidth="11.42578125" defaultRowHeight="15"/>
  <cols>
    <col min="1" max="1" width="2.7109375" style="83" customWidth="1" collapsed="1"/>
    <col min="2" max="3" width="24.7109375" style="83" customWidth="1" collapsed="1"/>
    <col min="4" max="4" width="16" style="83" customWidth="1" collapsed="1"/>
    <col min="5" max="5" width="24.7109375" style="83" customWidth="1" collapsed="1"/>
    <col min="6" max="6" width="27.7109375" style="83" customWidth="1" collapsed="1"/>
    <col min="7" max="8" width="24.7109375" style="83" customWidth="1" collapsed="1"/>
    <col min="9" max="16384" width="11.42578125" style="83" collapsed="1"/>
  </cols>
  <sheetData>
    <row r="1" spans="1:8" ht="15.75" thickBot="1"/>
    <row r="2" spans="1:8" ht="18">
      <c r="B2" s="229" t="s">
        <v>0</v>
      </c>
      <c r="C2" s="230"/>
      <c r="D2" s="230"/>
      <c r="E2" s="230"/>
      <c r="F2" s="230"/>
      <c r="G2" s="230"/>
      <c r="H2" s="231"/>
    </row>
    <row r="3" spans="1:8">
      <c r="B3" s="120"/>
      <c r="C3" s="121"/>
      <c r="D3" s="121"/>
      <c r="E3" s="121"/>
      <c r="F3" s="121"/>
      <c r="G3" s="121"/>
      <c r="H3" s="122"/>
    </row>
    <row r="4" spans="1:8" ht="63" customHeight="1">
      <c r="B4" s="232" t="s">
        <v>1</v>
      </c>
      <c r="C4" s="233"/>
      <c r="D4" s="233"/>
      <c r="E4" s="233"/>
      <c r="F4" s="233"/>
      <c r="G4" s="233"/>
      <c r="H4" s="234"/>
    </row>
    <row r="5" spans="1:8" ht="63" customHeight="1">
      <c r="B5" s="235"/>
      <c r="C5" s="236"/>
      <c r="D5" s="236"/>
      <c r="E5" s="236"/>
      <c r="F5" s="236"/>
      <c r="G5" s="236"/>
      <c r="H5" s="237"/>
    </row>
    <row r="6" spans="1:8" ht="16.5">
      <c r="A6" s="123"/>
      <c r="B6" s="238" t="s">
        <v>2</v>
      </c>
      <c r="C6" s="239"/>
      <c r="D6" s="239"/>
      <c r="E6" s="239"/>
      <c r="F6" s="239"/>
      <c r="G6" s="239"/>
      <c r="H6" s="240"/>
    </row>
    <row r="7" spans="1:8" ht="95.25" customHeight="1">
      <c r="A7" s="123"/>
      <c r="B7" s="241" t="s">
        <v>3</v>
      </c>
      <c r="C7" s="241"/>
      <c r="D7" s="241"/>
      <c r="E7" s="241"/>
      <c r="F7" s="241"/>
      <c r="G7" s="241"/>
      <c r="H7" s="242"/>
    </row>
    <row r="8" spans="1:8" ht="16.5">
      <c r="A8" s="123"/>
      <c r="B8" s="124"/>
      <c r="C8" s="125"/>
      <c r="D8" s="125"/>
      <c r="E8" s="125"/>
      <c r="F8" s="125"/>
      <c r="G8" s="125"/>
      <c r="H8" s="126"/>
    </row>
    <row r="9" spans="1:8" ht="16.5" customHeight="1">
      <c r="A9" s="123"/>
      <c r="B9" s="243" t="s">
        <v>4</v>
      </c>
      <c r="C9" s="243"/>
      <c r="D9" s="243"/>
      <c r="E9" s="243"/>
      <c r="F9" s="243"/>
      <c r="G9" s="243"/>
      <c r="H9" s="244"/>
    </row>
    <row r="10" spans="1:8" ht="16.5" customHeight="1">
      <c r="A10" s="123"/>
      <c r="B10" s="243"/>
      <c r="C10" s="243"/>
      <c r="D10" s="243"/>
      <c r="E10" s="243"/>
      <c r="F10" s="243"/>
      <c r="G10" s="243"/>
      <c r="H10" s="244"/>
    </row>
    <row r="11" spans="1:8" ht="11.65" customHeight="1">
      <c r="A11" s="123"/>
      <c r="B11" s="243"/>
      <c r="C11" s="243"/>
      <c r="D11" s="243"/>
      <c r="E11" s="243"/>
      <c r="F11" s="243"/>
      <c r="G11" s="243"/>
      <c r="H11" s="244"/>
    </row>
    <row r="12" spans="1:8" ht="11.65" customHeight="1" thickBot="1">
      <c r="A12" s="123"/>
      <c r="B12" s="127"/>
      <c r="C12" s="127"/>
      <c r="D12" s="127"/>
      <c r="E12" s="127"/>
      <c r="F12" s="127"/>
      <c r="G12" s="127"/>
      <c r="H12" s="128"/>
    </row>
    <row r="13" spans="1:8" ht="15.4" customHeight="1" thickTop="1">
      <c r="A13" s="123"/>
      <c r="B13" s="127"/>
      <c r="C13" s="228" t="s">
        <v>5</v>
      </c>
      <c r="D13" s="221"/>
      <c r="E13" s="222" t="s">
        <v>6</v>
      </c>
      <c r="F13" s="223"/>
      <c r="G13" s="127"/>
      <c r="H13" s="128"/>
    </row>
    <row r="14" spans="1:8" ht="11.65" customHeight="1">
      <c r="A14" s="123"/>
      <c r="B14" s="127"/>
      <c r="C14" s="209" t="s">
        <v>7</v>
      </c>
      <c r="D14" s="210"/>
      <c r="E14" s="211" t="s">
        <v>8</v>
      </c>
      <c r="F14" s="206"/>
      <c r="G14" s="127"/>
      <c r="H14" s="128"/>
    </row>
    <row r="15" spans="1:8" ht="11.65" customHeight="1">
      <c r="A15" s="123"/>
      <c r="B15" s="127"/>
      <c r="C15" s="209" t="s">
        <v>9</v>
      </c>
      <c r="D15" s="210"/>
      <c r="E15" s="211" t="s">
        <v>10</v>
      </c>
      <c r="F15" s="206"/>
      <c r="G15" s="127"/>
      <c r="H15" s="128"/>
    </row>
    <row r="16" spans="1:8" ht="11.65" customHeight="1">
      <c r="A16" s="123"/>
      <c r="B16" s="127"/>
      <c r="C16" s="209" t="s">
        <v>11</v>
      </c>
      <c r="D16" s="210"/>
      <c r="E16" s="211" t="s">
        <v>12</v>
      </c>
      <c r="F16" s="206"/>
      <c r="G16" s="127"/>
      <c r="H16" s="128"/>
    </row>
    <row r="17" spans="1:8" ht="13.5" customHeight="1">
      <c r="A17" s="123"/>
      <c r="B17" s="127"/>
      <c r="C17" s="209" t="s">
        <v>13</v>
      </c>
      <c r="D17" s="210"/>
      <c r="E17" s="211" t="s">
        <v>14</v>
      </c>
      <c r="F17" s="206"/>
      <c r="G17" s="127"/>
      <c r="H17" s="129"/>
    </row>
    <row r="18" spans="1:8" ht="12.4" customHeight="1">
      <c r="A18" s="123"/>
      <c r="B18" s="127"/>
      <c r="C18" s="209" t="s">
        <v>15</v>
      </c>
      <c r="D18" s="210"/>
      <c r="E18" s="212" t="s">
        <v>16</v>
      </c>
      <c r="F18" s="206"/>
      <c r="G18" s="127"/>
      <c r="H18" s="128"/>
    </row>
    <row r="19" spans="1:8" ht="24" customHeight="1" thickBot="1">
      <c r="A19" s="123"/>
      <c r="B19" s="127"/>
      <c r="C19" s="213" t="s">
        <v>17</v>
      </c>
      <c r="D19" s="214"/>
      <c r="E19" s="215" t="s">
        <v>18</v>
      </c>
      <c r="F19" s="216"/>
      <c r="G19" s="127"/>
      <c r="H19" s="128"/>
    </row>
    <row r="20" spans="1:8" ht="11.65" customHeight="1" thickTop="1">
      <c r="A20" s="123"/>
      <c r="B20" s="127"/>
      <c r="C20" s="130"/>
      <c r="D20" s="130"/>
      <c r="E20" s="130"/>
      <c r="F20" s="130"/>
      <c r="G20" s="127"/>
      <c r="H20" s="128"/>
    </row>
    <row r="21" spans="1:8" ht="27.4" customHeight="1" thickBot="1">
      <c r="A21" s="123"/>
      <c r="B21" s="217" t="s">
        <v>19</v>
      </c>
      <c r="C21" s="218"/>
      <c r="D21" s="218"/>
      <c r="E21" s="218"/>
      <c r="F21" s="218"/>
      <c r="G21" s="218"/>
      <c r="H21" s="219"/>
    </row>
    <row r="22" spans="1:8" ht="15.75" thickTop="1">
      <c r="A22" s="123"/>
      <c r="B22" s="131"/>
      <c r="C22" s="220" t="s">
        <v>5</v>
      </c>
      <c r="D22" s="221"/>
      <c r="E22" s="222" t="s">
        <v>6</v>
      </c>
      <c r="F22" s="223"/>
      <c r="G22" s="130"/>
      <c r="H22" s="132"/>
    </row>
    <row r="23" spans="1:8" ht="13.5" customHeight="1">
      <c r="A23" s="123"/>
      <c r="B23" s="133"/>
      <c r="C23" s="224" t="s">
        <v>7</v>
      </c>
      <c r="D23" s="225"/>
      <c r="E23" s="226" t="s">
        <v>8</v>
      </c>
      <c r="F23" s="227"/>
      <c r="G23" s="134"/>
      <c r="H23" s="135"/>
    </row>
    <row r="24" spans="1:8" ht="13.5" customHeight="1">
      <c r="A24" s="123"/>
      <c r="B24" s="133"/>
      <c r="C24" s="203" t="s">
        <v>20</v>
      </c>
      <c r="D24" s="204"/>
      <c r="E24" s="205" t="s">
        <v>14</v>
      </c>
      <c r="F24" s="206"/>
      <c r="G24" s="134"/>
      <c r="H24" s="135"/>
    </row>
    <row r="25" spans="1:8" ht="13.5" customHeight="1">
      <c r="A25" s="123"/>
      <c r="B25" s="133"/>
      <c r="C25" s="203" t="s">
        <v>9</v>
      </c>
      <c r="D25" s="204"/>
      <c r="E25" s="205" t="s">
        <v>10</v>
      </c>
      <c r="F25" s="206"/>
      <c r="G25" s="134"/>
      <c r="H25" s="135"/>
    </row>
    <row r="26" spans="1:8" ht="22.9" customHeight="1">
      <c r="A26" s="123"/>
      <c r="B26" s="133"/>
      <c r="C26" s="203" t="s">
        <v>21</v>
      </c>
      <c r="D26" s="204"/>
      <c r="E26" s="207" t="s">
        <v>22</v>
      </c>
      <c r="F26" s="208"/>
      <c r="G26" s="134"/>
      <c r="H26" s="135"/>
    </row>
    <row r="27" spans="1:8" ht="69.75" customHeight="1">
      <c r="A27" s="123"/>
      <c r="B27" s="133"/>
      <c r="C27" s="194" t="s">
        <v>23</v>
      </c>
      <c r="D27" s="202"/>
      <c r="E27" s="195" t="s">
        <v>24</v>
      </c>
      <c r="F27" s="196"/>
      <c r="G27" s="134"/>
      <c r="H27" s="136"/>
    </row>
    <row r="28" spans="1:8" ht="34.5" customHeight="1">
      <c r="B28" s="137"/>
      <c r="C28" s="201" t="s">
        <v>25</v>
      </c>
      <c r="D28" s="202"/>
      <c r="E28" s="195" t="s">
        <v>26</v>
      </c>
      <c r="F28" s="196"/>
      <c r="G28" s="134"/>
      <c r="H28" s="136"/>
    </row>
    <row r="29" spans="1:8" ht="27.75" customHeight="1">
      <c r="B29" s="137"/>
      <c r="C29" s="201" t="s">
        <v>27</v>
      </c>
      <c r="D29" s="202"/>
      <c r="E29" s="195" t="s">
        <v>28</v>
      </c>
      <c r="F29" s="196"/>
      <c r="G29" s="134"/>
      <c r="H29" s="136"/>
    </row>
    <row r="30" spans="1:8" ht="28.5" customHeight="1">
      <c r="B30" s="137"/>
      <c r="C30" s="201" t="s">
        <v>29</v>
      </c>
      <c r="D30" s="202"/>
      <c r="E30" s="195" t="s">
        <v>30</v>
      </c>
      <c r="F30" s="196"/>
      <c r="G30" s="134"/>
      <c r="H30" s="136"/>
    </row>
    <row r="31" spans="1:8" ht="72.75" customHeight="1">
      <c r="B31" s="137"/>
      <c r="C31" s="201" t="s">
        <v>31</v>
      </c>
      <c r="D31" s="202"/>
      <c r="E31" s="195" t="s">
        <v>32</v>
      </c>
      <c r="F31" s="196"/>
      <c r="G31" s="134"/>
      <c r="H31" s="136"/>
    </row>
    <row r="32" spans="1:8" ht="64.5" customHeight="1">
      <c r="B32" s="137"/>
      <c r="C32" s="201" t="s">
        <v>33</v>
      </c>
      <c r="D32" s="202"/>
      <c r="E32" s="195" t="s">
        <v>34</v>
      </c>
      <c r="F32" s="196"/>
      <c r="G32" s="134"/>
      <c r="H32" s="136"/>
    </row>
    <row r="33" spans="2:8" ht="71.25" customHeight="1">
      <c r="B33" s="137"/>
      <c r="C33" s="193" t="s">
        <v>35</v>
      </c>
      <c r="D33" s="194"/>
      <c r="E33" s="195" t="s">
        <v>36</v>
      </c>
      <c r="F33" s="196"/>
      <c r="G33" s="134"/>
      <c r="H33" s="136"/>
    </row>
    <row r="34" spans="2:8" ht="55.5" customHeight="1">
      <c r="B34" s="137"/>
      <c r="C34" s="193" t="s">
        <v>37</v>
      </c>
      <c r="D34" s="194"/>
      <c r="E34" s="195" t="s">
        <v>38</v>
      </c>
      <c r="F34" s="196"/>
      <c r="G34" s="134"/>
      <c r="H34" s="136"/>
    </row>
    <row r="35" spans="2:8" ht="42" customHeight="1">
      <c r="B35" s="137"/>
      <c r="C35" s="193" t="s">
        <v>39</v>
      </c>
      <c r="D35" s="194"/>
      <c r="E35" s="195" t="s">
        <v>40</v>
      </c>
      <c r="F35" s="196"/>
      <c r="G35" s="134"/>
      <c r="H35" s="136"/>
    </row>
    <row r="36" spans="2:8" ht="59.25" customHeight="1">
      <c r="B36" s="137"/>
      <c r="C36" s="193" t="s">
        <v>41</v>
      </c>
      <c r="D36" s="194"/>
      <c r="E36" s="195" t="s">
        <v>42</v>
      </c>
      <c r="F36" s="196"/>
      <c r="G36" s="134"/>
      <c r="H36" s="136"/>
    </row>
    <row r="37" spans="2:8" ht="23.25" customHeight="1">
      <c r="B37" s="137"/>
      <c r="C37" s="193" t="s">
        <v>43</v>
      </c>
      <c r="D37" s="194"/>
      <c r="E37" s="195" t="s">
        <v>44</v>
      </c>
      <c r="F37" s="196"/>
      <c r="G37" s="134"/>
      <c r="H37" s="136"/>
    </row>
    <row r="38" spans="2:8" ht="30.75" customHeight="1">
      <c r="B38" s="137"/>
      <c r="C38" s="193" t="s">
        <v>45</v>
      </c>
      <c r="D38" s="194"/>
      <c r="E38" s="195" t="s">
        <v>46</v>
      </c>
      <c r="F38" s="196"/>
      <c r="G38" s="134"/>
      <c r="H38" s="136"/>
    </row>
    <row r="39" spans="2:8" ht="35.25" customHeight="1">
      <c r="B39" s="137"/>
      <c r="C39" s="193" t="s">
        <v>45</v>
      </c>
      <c r="D39" s="194"/>
      <c r="E39" s="195" t="s">
        <v>46</v>
      </c>
      <c r="F39" s="196"/>
      <c r="G39" s="134"/>
      <c r="H39" s="136"/>
    </row>
    <row r="40" spans="2:8" ht="33" customHeight="1">
      <c r="B40" s="137"/>
      <c r="C40" s="193" t="s">
        <v>47</v>
      </c>
      <c r="D40" s="194"/>
      <c r="E40" s="195" t="s">
        <v>48</v>
      </c>
      <c r="F40" s="196"/>
      <c r="G40" s="134"/>
      <c r="H40" s="136"/>
    </row>
    <row r="41" spans="2:8" ht="30" customHeight="1">
      <c r="B41" s="137"/>
      <c r="C41" s="193" t="s">
        <v>49</v>
      </c>
      <c r="D41" s="194"/>
      <c r="E41" s="195" t="s">
        <v>50</v>
      </c>
      <c r="F41" s="196"/>
      <c r="G41" s="134"/>
      <c r="H41" s="136"/>
    </row>
    <row r="42" spans="2:8" ht="35.25" customHeight="1">
      <c r="B42" s="137"/>
      <c r="C42" s="193" t="s">
        <v>51</v>
      </c>
      <c r="D42" s="194"/>
      <c r="E42" s="195" t="s">
        <v>52</v>
      </c>
      <c r="F42" s="196"/>
      <c r="G42" s="134"/>
      <c r="H42" s="136"/>
    </row>
    <row r="43" spans="2:8" ht="31.5" customHeight="1">
      <c r="B43" s="137"/>
      <c r="C43" s="193" t="s">
        <v>53</v>
      </c>
      <c r="D43" s="194"/>
      <c r="E43" s="195" t="s">
        <v>54</v>
      </c>
      <c r="F43" s="196"/>
      <c r="G43" s="134"/>
      <c r="H43" s="136"/>
    </row>
    <row r="44" spans="2:8" ht="35.25" customHeight="1">
      <c r="B44" s="137"/>
      <c r="C44" s="193" t="s">
        <v>55</v>
      </c>
      <c r="D44" s="194"/>
      <c r="E44" s="195" t="s">
        <v>56</v>
      </c>
      <c r="F44" s="196"/>
      <c r="G44" s="134"/>
      <c r="H44" s="136"/>
    </row>
    <row r="45" spans="2:8" ht="59.25" customHeight="1">
      <c r="B45" s="137"/>
      <c r="C45" s="193" t="s">
        <v>57</v>
      </c>
      <c r="D45" s="194"/>
      <c r="E45" s="195" t="s">
        <v>58</v>
      </c>
      <c r="F45" s="196"/>
      <c r="G45" s="134"/>
      <c r="H45" s="136"/>
    </row>
    <row r="46" spans="2:8" ht="59.25" customHeight="1">
      <c r="B46" s="137"/>
      <c r="C46" s="193" t="s">
        <v>59</v>
      </c>
      <c r="D46" s="194"/>
      <c r="E46" s="195" t="s">
        <v>60</v>
      </c>
      <c r="F46" s="196"/>
      <c r="G46" s="134"/>
      <c r="H46" s="136"/>
    </row>
    <row r="47" spans="2:8" ht="82.5" customHeight="1">
      <c r="B47" s="137"/>
      <c r="C47" s="193" t="s">
        <v>61</v>
      </c>
      <c r="D47" s="194"/>
      <c r="E47" s="195" t="s">
        <v>62</v>
      </c>
      <c r="F47" s="196"/>
      <c r="G47" s="134"/>
      <c r="H47" s="136"/>
    </row>
    <row r="48" spans="2:8" ht="46.5" customHeight="1" thickBot="1">
      <c r="B48" s="137"/>
      <c r="C48" s="197"/>
      <c r="D48" s="198"/>
      <c r="E48" s="199"/>
      <c r="F48" s="200"/>
      <c r="G48" s="134"/>
      <c r="H48" s="136"/>
    </row>
    <row r="49" spans="2:8" ht="6.75" customHeight="1" thickTop="1">
      <c r="B49" s="137"/>
      <c r="C49" s="138"/>
      <c r="D49" s="138"/>
      <c r="E49" s="139"/>
      <c r="F49" s="139"/>
      <c r="G49" s="134"/>
      <c r="H49" s="136"/>
    </row>
    <row r="50" spans="2:8">
      <c r="B50" s="137"/>
      <c r="C50" s="140"/>
      <c r="D50" s="140"/>
      <c r="E50" s="140"/>
      <c r="F50" s="140"/>
      <c r="G50" s="134"/>
      <c r="H50" s="136"/>
    </row>
    <row r="51" spans="2:8" ht="21" customHeight="1">
      <c r="B51" s="141" t="s">
        <v>63</v>
      </c>
      <c r="C51" s="140"/>
      <c r="D51" s="140"/>
      <c r="E51" s="140"/>
      <c r="F51" s="140"/>
      <c r="G51" s="140"/>
      <c r="H51" s="142"/>
    </row>
    <row r="52" spans="2:8" ht="20.25" customHeight="1">
      <c r="B52" s="141" t="s">
        <v>64</v>
      </c>
      <c r="C52" s="140"/>
      <c r="D52" s="140"/>
      <c r="E52" s="140"/>
      <c r="F52" s="140"/>
      <c r="G52" s="140"/>
      <c r="H52" s="142"/>
    </row>
    <row r="53" spans="2:8" ht="20.25" customHeight="1">
      <c r="B53" s="141" t="s">
        <v>65</v>
      </c>
      <c r="C53" s="140"/>
      <c r="D53" s="140"/>
      <c r="E53" s="140"/>
      <c r="F53" s="140"/>
      <c r="G53" s="140"/>
      <c r="H53" s="142"/>
    </row>
    <row r="54" spans="2:8" ht="20.25" customHeight="1">
      <c r="B54" s="141" t="s">
        <v>66</v>
      </c>
      <c r="C54" s="140"/>
      <c r="D54" s="140"/>
      <c r="E54" s="140"/>
      <c r="F54" s="140"/>
      <c r="G54" s="140"/>
      <c r="H54" s="142"/>
    </row>
    <row r="55" spans="2:8" ht="14.65" customHeight="1">
      <c r="B55" s="141" t="s">
        <v>67</v>
      </c>
      <c r="C55" s="140"/>
      <c r="D55" s="140"/>
      <c r="E55" s="140"/>
      <c r="F55" s="140"/>
      <c r="G55" s="140"/>
      <c r="H55" s="142"/>
    </row>
    <row r="56" spans="2:8" ht="15.75" thickBot="1">
      <c r="B56" s="143"/>
      <c r="C56" s="144"/>
      <c r="D56" s="144"/>
      <c r="E56" s="144"/>
      <c r="F56" s="144"/>
      <c r="G56" s="144"/>
      <c r="H56" s="145"/>
    </row>
  </sheetData>
  <mergeCells count="74">
    <mergeCell ref="C13:D13"/>
    <mergeCell ref="E13:F13"/>
    <mergeCell ref="B2:H2"/>
    <mergeCell ref="B4:H5"/>
    <mergeCell ref="B6:H6"/>
    <mergeCell ref="B7:H7"/>
    <mergeCell ref="B9:H11"/>
    <mergeCell ref="C14:D14"/>
    <mergeCell ref="E14:F14"/>
    <mergeCell ref="C15:D15"/>
    <mergeCell ref="E15:F15"/>
    <mergeCell ref="C16:D16"/>
    <mergeCell ref="E16:F16"/>
    <mergeCell ref="C24:D24"/>
    <mergeCell ref="E24:F24"/>
    <mergeCell ref="C17:D17"/>
    <mergeCell ref="E17:F17"/>
    <mergeCell ref="C18:D18"/>
    <mergeCell ref="E18:F18"/>
    <mergeCell ref="C19:D19"/>
    <mergeCell ref="E19:F19"/>
    <mergeCell ref="B21:H21"/>
    <mergeCell ref="C22:D22"/>
    <mergeCell ref="E22:F22"/>
    <mergeCell ref="C23:D23"/>
    <mergeCell ref="E23:F23"/>
    <mergeCell ref="C25:D25"/>
    <mergeCell ref="E25:F25"/>
    <mergeCell ref="C26:D26"/>
    <mergeCell ref="E26:F26"/>
    <mergeCell ref="C27:D27"/>
    <mergeCell ref="E27:F27"/>
    <mergeCell ref="C28:D28"/>
    <mergeCell ref="E28:F28"/>
    <mergeCell ref="C29:D29"/>
    <mergeCell ref="E29:F29"/>
    <mergeCell ref="C30:D30"/>
    <mergeCell ref="E30:F30"/>
    <mergeCell ref="C31:D31"/>
    <mergeCell ref="E31:F31"/>
    <mergeCell ref="C32:D32"/>
    <mergeCell ref="E32:F32"/>
    <mergeCell ref="C33:D33"/>
    <mergeCell ref="E33:F33"/>
    <mergeCell ref="C34:D34"/>
    <mergeCell ref="E34:F34"/>
    <mergeCell ref="C35:D35"/>
    <mergeCell ref="E35:F35"/>
    <mergeCell ref="C36:D36"/>
    <mergeCell ref="E36:F36"/>
    <mergeCell ref="C37:D37"/>
    <mergeCell ref="E37:F37"/>
    <mergeCell ref="C38:D38"/>
    <mergeCell ref="E38:F38"/>
    <mergeCell ref="C39:D39"/>
    <mergeCell ref="E39:F39"/>
    <mergeCell ref="C40:D40"/>
    <mergeCell ref="E40:F40"/>
    <mergeCell ref="C41:D41"/>
    <mergeCell ref="E41:F41"/>
    <mergeCell ref="C42:D42"/>
    <mergeCell ref="E42:F42"/>
    <mergeCell ref="C43:D43"/>
    <mergeCell ref="E43:F43"/>
    <mergeCell ref="C44:D44"/>
    <mergeCell ref="E44:F44"/>
    <mergeCell ref="C45:D45"/>
    <mergeCell ref="E45:F45"/>
    <mergeCell ref="C46:D46"/>
    <mergeCell ref="E46:F46"/>
    <mergeCell ref="C47:D47"/>
    <mergeCell ref="E47:F47"/>
    <mergeCell ref="C48:D48"/>
    <mergeCell ref="E48:F48"/>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B1:AZ43"/>
  <sheetViews>
    <sheetView showGridLines="0" zoomScale="66" zoomScaleNormal="66" workbookViewId="0">
      <selection activeCell="B14" sqref="B14:F14"/>
    </sheetView>
  </sheetViews>
  <sheetFormatPr defaultColWidth="11.42578125" defaultRowHeight="15"/>
  <cols>
    <col min="1" max="1" width="7.5703125" customWidth="1"/>
    <col min="2" max="2" width="16.7109375" customWidth="1" collapsed="1"/>
    <col min="3" max="3" width="29.7109375" customWidth="1" collapsed="1"/>
    <col min="4" max="4" width="43.7109375" customWidth="1" collapsed="1"/>
    <col min="5" max="5" width="39.28515625" customWidth="1" collapsed="1"/>
    <col min="6" max="6" width="39.28515625" customWidth="1"/>
    <col min="15" max="15" width="37" customWidth="1"/>
    <col min="51" max="51" width="6.140625" customWidth="1"/>
    <col min="52" max="52" width="130.5703125" customWidth="1"/>
  </cols>
  <sheetData>
    <row r="1" spans="2:52" ht="16.5" customHeight="1" thickBot="1">
      <c r="AZ1" s="146" t="s">
        <v>68</v>
      </c>
    </row>
    <row r="2" spans="2:52" ht="18" customHeight="1" thickBot="1">
      <c r="B2" s="284"/>
      <c r="C2" s="287" t="s">
        <v>69</v>
      </c>
      <c r="D2" s="288"/>
      <c r="E2" s="288"/>
      <c r="F2" s="147" t="s">
        <v>70</v>
      </c>
      <c r="AZ2" s="146" t="s">
        <v>71</v>
      </c>
    </row>
    <row r="3" spans="2:52" ht="18" customHeight="1" thickBot="1">
      <c r="B3" s="285"/>
      <c r="C3" s="289"/>
      <c r="D3" s="290"/>
      <c r="E3" s="290"/>
      <c r="F3" s="148" t="s">
        <v>72</v>
      </c>
      <c r="AZ3" s="146" t="s">
        <v>73</v>
      </c>
    </row>
    <row r="4" spans="2:52" ht="18" customHeight="1" thickBot="1">
      <c r="B4" s="285"/>
      <c r="C4" s="289"/>
      <c r="D4" s="290"/>
      <c r="E4" s="290"/>
      <c r="F4" s="148" t="s">
        <v>74</v>
      </c>
      <c r="AZ4" s="146" t="s">
        <v>75</v>
      </c>
    </row>
    <row r="5" spans="2:52" ht="18" customHeight="1" thickBot="1">
      <c r="B5" s="286"/>
      <c r="C5" s="291"/>
      <c r="D5" s="292"/>
      <c r="E5" s="292"/>
      <c r="F5" s="148" t="s">
        <v>76</v>
      </c>
      <c r="AZ5" s="149"/>
    </row>
    <row r="6" spans="2:52" ht="18" customHeight="1" thickBot="1">
      <c r="B6" s="150"/>
      <c r="C6" s="151"/>
      <c r="D6" s="151"/>
      <c r="E6" s="151"/>
      <c r="F6" s="152"/>
      <c r="AZ6" s="149"/>
    </row>
    <row r="7" spans="2:52" ht="33.4" customHeight="1">
      <c r="B7" s="153" t="s">
        <v>77</v>
      </c>
      <c r="C7" s="293" t="s">
        <v>78</v>
      </c>
      <c r="D7" s="294"/>
      <c r="E7" s="294"/>
      <c r="F7" s="295"/>
      <c r="AZ7" s="149"/>
    </row>
    <row r="8" spans="2:52" ht="78" customHeight="1" thickBot="1">
      <c r="B8" s="154" t="s">
        <v>79</v>
      </c>
      <c r="C8" s="296" t="s">
        <v>80</v>
      </c>
      <c r="D8" s="297"/>
      <c r="E8" s="297"/>
      <c r="F8" s="298"/>
      <c r="AZ8" s="149"/>
    </row>
    <row r="9" spans="2:52" ht="16.5" thickBot="1">
      <c r="B9" s="299"/>
      <c r="C9" s="299"/>
      <c r="D9" s="299"/>
      <c r="E9" s="299"/>
      <c r="F9" s="299"/>
    </row>
    <row r="10" spans="2:52" ht="15.6" customHeight="1" thickBot="1">
      <c r="B10" s="300" t="s">
        <v>69</v>
      </c>
      <c r="C10" s="301"/>
      <c r="D10" s="301"/>
      <c r="E10" s="301"/>
      <c r="F10" s="302"/>
    </row>
    <row r="11" spans="2:52" ht="32.25" thickBot="1">
      <c r="B11" s="303" t="s">
        <v>81</v>
      </c>
      <c r="C11" s="304"/>
      <c r="D11" s="155" t="s">
        <v>82</v>
      </c>
      <c r="E11" s="155" t="s">
        <v>83</v>
      </c>
      <c r="F11" s="156" t="s">
        <v>84</v>
      </c>
    </row>
    <row r="12" spans="2:52" ht="162.75" customHeight="1" thickBot="1">
      <c r="B12" s="305" t="s">
        <v>73</v>
      </c>
      <c r="C12" s="306"/>
      <c r="D12" s="189" t="s">
        <v>85</v>
      </c>
      <c r="E12" s="157" t="s">
        <v>86</v>
      </c>
      <c r="F12" s="158" t="s">
        <v>87</v>
      </c>
    </row>
    <row r="14" spans="2:52" ht="18">
      <c r="B14" s="307" t="s">
        <v>88</v>
      </c>
      <c r="C14" s="307"/>
      <c r="D14" s="307"/>
      <c r="E14" s="307"/>
      <c r="F14" s="307"/>
    </row>
    <row r="15" spans="2:52" ht="15.75">
      <c r="B15" s="159"/>
    </row>
    <row r="16" spans="2:52" ht="15.75" thickBot="1">
      <c r="B16" s="160"/>
    </row>
    <row r="17" spans="2:6" ht="16.5" thickBot="1">
      <c r="B17" s="308" t="s">
        <v>89</v>
      </c>
      <c r="C17" s="309"/>
      <c r="D17" s="310"/>
      <c r="E17" s="308" t="s">
        <v>90</v>
      </c>
      <c r="F17" s="310"/>
    </row>
    <row r="18" spans="2:6" ht="15" customHeight="1">
      <c r="B18" s="282" t="s">
        <v>91</v>
      </c>
      <c r="C18" s="283"/>
      <c r="D18" s="283"/>
      <c r="E18" s="273" t="s">
        <v>92</v>
      </c>
      <c r="F18" s="274"/>
    </row>
    <row r="19" spans="2:6" ht="15" customHeight="1">
      <c r="B19" s="246" t="s">
        <v>93</v>
      </c>
      <c r="C19" s="247"/>
      <c r="D19" s="247"/>
      <c r="E19" s="273" t="s">
        <v>94</v>
      </c>
      <c r="F19" s="274"/>
    </row>
    <row r="20" spans="2:6" ht="15" customHeight="1">
      <c r="B20" s="246" t="s">
        <v>95</v>
      </c>
      <c r="C20" s="247"/>
      <c r="D20" s="247"/>
      <c r="E20" s="281" t="s">
        <v>96</v>
      </c>
      <c r="F20" s="250"/>
    </row>
    <row r="21" spans="2:6" ht="15" customHeight="1">
      <c r="B21" s="246" t="s">
        <v>97</v>
      </c>
      <c r="C21" s="247"/>
      <c r="D21" s="247"/>
      <c r="E21" s="273" t="s">
        <v>98</v>
      </c>
      <c r="F21" s="274"/>
    </row>
    <row r="22" spans="2:6" ht="15" customHeight="1">
      <c r="B22" s="246" t="s">
        <v>99</v>
      </c>
      <c r="C22" s="247"/>
      <c r="D22" s="247"/>
      <c r="E22" s="279" t="s">
        <v>100</v>
      </c>
      <c r="F22" s="280"/>
    </row>
    <row r="23" spans="2:6" ht="15" customHeight="1">
      <c r="B23" s="246" t="s">
        <v>101</v>
      </c>
      <c r="C23" s="247"/>
      <c r="D23" s="247"/>
      <c r="E23" s="273" t="s">
        <v>102</v>
      </c>
      <c r="F23" s="274"/>
    </row>
    <row r="24" spans="2:6" ht="15" customHeight="1">
      <c r="B24" s="246" t="s">
        <v>103</v>
      </c>
      <c r="C24" s="247"/>
      <c r="D24" s="247"/>
      <c r="E24" s="273" t="s">
        <v>104</v>
      </c>
      <c r="F24" s="274"/>
    </row>
    <row r="25" spans="2:6" ht="15.75" customHeight="1">
      <c r="B25" s="246" t="s">
        <v>105</v>
      </c>
      <c r="C25" s="247"/>
      <c r="D25" s="247"/>
      <c r="E25" s="279" t="s">
        <v>106</v>
      </c>
      <c r="F25" s="280"/>
    </row>
    <row r="26" spans="2:6">
      <c r="B26" s="246" t="s">
        <v>107</v>
      </c>
      <c r="C26" s="247"/>
      <c r="D26" s="247"/>
      <c r="E26" s="273" t="s">
        <v>108</v>
      </c>
      <c r="F26" s="274"/>
    </row>
    <row r="27" spans="2:6" ht="15" customHeight="1">
      <c r="B27" s="246" t="s">
        <v>109</v>
      </c>
      <c r="C27" s="247"/>
      <c r="D27" s="247"/>
      <c r="E27" s="273" t="s">
        <v>110</v>
      </c>
      <c r="F27" s="274"/>
    </row>
    <row r="28" spans="2:6" ht="15" customHeight="1">
      <c r="B28" s="246" t="s">
        <v>111</v>
      </c>
      <c r="C28" s="247"/>
      <c r="D28" s="247"/>
      <c r="E28" s="271" t="s">
        <v>112</v>
      </c>
      <c r="F28" s="272"/>
    </row>
    <row r="29" spans="2:6" ht="15" customHeight="1">
      <c r="B29" s="246" t="s">
        <v>113</v>
      </c>
      <c r="C29" s="247"/>
      <c r="D29" s="247"/>
      <c r="E29" s="273" t="s">
        <v>114</v>
      </c>
      <c r="F29" s="274"/>
    </row>
    <row r="30" spans="2:6" ht="15" customHeight="1" thickBot="1">
      <c r="B30" s="275" t="s">
        <v>115</v>
      </c>
      <c r="C30" s="276"/>
      <c r="D30" s="276"/>
      <c r="E30" s="277" t="s">
        <v>116</v>
      </c>
      <c r="F30" s="278"/>
    </row>
    <row r="31" spans="2:6" ht="15" customHeight="1" thickBot="1">
      <c r="B31" s="260"/>
      <c r="C31" s="261"/>
      <c r="D31" s="262"/>
      <c r="E31" s="263" t="s">
        <v>117</v>
      </c>
      <c r="F31" s="264"/>
    </row>
    <row r="32" spans="2:6" ht="15" customHeight="1" thickBot="1">
      <c r="B32" s="265" t="s">
        <v>118</v>
      </c>
      <c r="C32" s="266"/>
      <c r="D32" s="266"/>
      <c r="E32" s="267" t="s">
        <v>119</v>
      </c>
      <c r="F32" s="268"/>
    </row>
    <row r="33" spans="2:6" ht="15.75" customHeight="1">
      <c r="B33" s="246" t="s">
        <v>120</v>
      </c>
      <c r="C33" s="247"/>
      <c r="D33" s="248"/>
      <c r="E33" s="269" t="s">
        <v>121</v>
      </c>
      <c r="F33" s="270"/>
    </row>
    <row r="34" spans="2:6" ht="16.5" customHeight="1">
      <c r="B34" s="246" t="s">
        <v>122</v>
      </c>
      <c r="C34" s="247"/>
      <c r="D34" s="248"/>
      <c r="E34" s="249" t="s">
        <v>123</v>
      </c>
      <c r="F34" s="250"/>
    </row>
    <row r="35" spans="2:6" ht="16.5" customHeight="1">
      <c r="B35" s="246" t="s">
        <v>124</v>
      </c>
      <c r="C35" s="247"/>
      <c r="D35" s="248"/>
      <c r="E35" s="258" t="s">
        <v>125</v>
      </c>
      <c r="F35" s="259"/>
    </row>
    <row r="36" spans="2:6" ht="16.5" customHeight="1">
      <c r="B36" s="246" t="s">
        <v>126</v>
      </c>
      <c r="C36" s="247"/>
      <c r="D36" s="248"/>
      <c r="E36" s="258" t="s">
        <v>127</v>
      </c>
      <c r="F36" s="259"/>
    </row>
    <row r="37" spans="2:6" ht="16.5" customHeight="1">
      <c r="B37" s="253" t="s">
        <v>128</v>
      </c>
      <c r="C37" s="254"/>
      <c r="D37" s="255"/>
      <c r="E37" s="256" t="s">
        <v>129</v>
      </c>
      <c r="F37" s="257"/>
    </row>
    <row r="38" spans="2:6" ht="16.5" customHeight="1">
      <c r="B38" s="246" t="s">
        <v>130</v>
      </c>
      <c r="C38" s="247"/>
      <c r="D38" s="248"/>
      <c r="E38" s="258" t="s">
        <v>131</v>
      </c>
      <c r="F38" s="259"/>
    </row>
    <row r="39" spans="2:6" ht="16.5" customHeight="1">
      <c r="B39" s="246" t="s">
        <v>132</v>
      </c>
      <c r="C39" s="247"/>
      <c r="D39" s="248"/>
      <c r="E39" s="249" t="s">
        <v>133</v>
      </c>
      <c r="F39" s="250"/>
    </row>
    <row r="40" spans="2:6" ht="16.5" customHeight="1">
      <c r="B40" s="246" t="s">
        <v>134</v>
      </c>
      <c r="C40" s="247"/>
      <c r="D40" s="248"/>
      <c r="E40" s="249" t="s">
        <v>135</v>
      </c>
      <c r="F40" s="250"/>
    </row>
    <row r="41" spans="2:6" ht="16.5" customHeight="1">
      <c r="B41" s="246" t="s">
        <v>136</v>
      </c>
      <c r="C41" s="247"/>
      <c r="D41" s="248"/>
      <c r="E41" s="249" t="s">
        <v>137</v>
      </c>
      <c r="F41" s="250"/>
    </row>
    <row r="42" spans="2:6">
      <c r="B42" s="246" t="s">
        <v>138</v>
      </c>
      <c r="C42" s="247"/>
      <c r="D42" s="248"/>
      <c r="E42" s="251" t="s">
        <v>139</v>
      </c>
      <c r="F42" s="252"/>
    </row>
    <row r="43" spans="2:6" ht="17.25" customHeight="1" thickBot="1">
      <c r="B43" s="190" t="s">
        <v>140</v>
      </c>
      <c r="C43" s="191"/>
      <c r="D43" s="192"/>
      <c r="E43" s="245" t="s">
        <v>141</v>
      </c>
      <c r="F43" s="245"/>
    </row>
  </sheetData>
  <mergeCells count="62">
    <mergeCell ref="B18:D18"/>
    <mergeCell ref="E18:F18"/>
    <mergeCell ref="B2:B5"/>
    <mergeCell ref="C2:E5"/>
    <mergeCell ref="C7:F7"/>
    <mergeCell ref="C8:F8"/>
    <mergeCell ref="B9:F9"/>
    <mergeCell ref="B10:F10"/>
    <mergeCell ref="B11:C11"/>
    <mergeCell ref="B12:C12"/>
    <mergeCell ref="B14:F14"/>
    <mergeCell ref="B17:D17"/>
    <mergeCell ref="E17:F17"/>
    <mergeCell ref="B19:D19"/>
    <mergeCell ref="E19:F19"/>
    <mergeCell ref="B20:D20"/>
    <mergeCell ref="E20:F20"/>
    <mergeCell ref="B21:D21"/>
    <mergeCell ref="E21:F21"/>
    <mergeCell ref="B22:D22"/>
    <mergeCell ref="E22:F22"/>
    <mergeCell ref="B23:D23"/>
    <mergeCell ref="E23:F23"/>
    <mergeCell ref="B24:D24"/>
    <mergeCell ref="E24:F24"/>
    <mergeCell ref="B25:D25"/>
    <mergeCell ref="E25:F25"/>
    <mergeCell ref="B26:D26"/>
    <mergeCell ref="E26:F26"/>
    <mergeCell ref="B27:D27"/>
    <mergeCell ref="E27:F27"/>
    <mergeCell ref="B28:D28"/>
    <mergeCell ref="E28:F28"/>
    <mergeCell ref="B29:D29"/>
    <mergeCell ref="E29:F29"/>
    <mergeCell ref="B30:D30"/>
    <mergeCell ref="E30:F30"/>
    <mergeCell ref="B31:D31"/>
    <mergeCell ref="E31:F31"/>
    <mergeCell ref="B32:D32"/>
    <mergeCell ref="E32:F32"/>
    <mergeCell ref="B33:D33"/>
    <mergeCell ref="E33:F33"/>
    <mergeCell ref="B34:D34"/>
    <mergeCell ref="E34:F34"/>
    <mergeCell ref="B35:D35"/>
    <mergeCell ref="E35:F35"/>
    <mergeCell ref="B36:D36"/>
    <mergeCell ref="E36:F36"/>
    <mergeCell ref="B37:D37"/>
    <mergeCell ref="E37:F37"/>
    <mergeCell ref="B38:D38"/>
    <mergeCell ref="E38:F38"/>
    <mergeCell ref="B39:D39"/>
    <mergeCell ref="E39:F39"/>
    <mergeCell ref="E43:F43"/>
    <mergeCell ref="B40:D40"/>
    <mergeCell ref="E40:F40"/>
    <mergeCell ref="B41:D41"/>
    <mergeCell ref="E41:F41"/>
    <mergeCell ref="B42:D42"/>
    <mergeCell ref="E42:F42"/>
  </mergeCells>
  <dataValidations count="1">
    <dataValidation type="list" allowBlank="1" showInputMessage="1" showErrorMessage="1" sqref="B12:C12" xr:uid="{00000000-0002-0000-0100-000000000000}">
      <formula1>$AZ$1:$AZ$4</formula1>
    </dataValidation>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2060"/>
  </sheetPr>
  <dimension ref="A1:BQ74"/>
  <sheetViews>
    <sheetView tabSelected="1" topLeftCell="U14" zoomScale="51" zoomScaleNormal="51" workbookViewId="0">
      <selection activeCell="AI18" sqref="AI18:AI19"/>
    </sheetView>
  </sheetViews>
  <sheetFormatPr defaultColWidth="11.42578125" defaultRowHeight="16.5"/>
  <cols>
    <col min="1" max="1" width="4" style="2" bestFit="1" customWidth="1"/>
    <col min="2" max="2" width="14.140625" style="2" customWidth="1"/>
    <col min="3" max="3" width="13.140625" style="2" customWidth="1"/>
    <col min="4" max="4" width="16.140625" style="2" customWidth="1"/>
    <col min="5" max="5" width="32.42578125" style="1" customWidth="1"/>
    <col min="6" max="6" width="19" style="5" customWidth="1"/>
    <col min="7" max="7" width="17.85546875" style="1" customWidth="1"/>
    <col min="8" max="8" width="16.5703125" style="1" customWidth="1"/>
    <col min="9" max="9" width="6.28515625" style="1" bestFit="1" customWidth="1"/>
    <col min="10" max="10" width="27.28515625" style="1" bestFit="1" customWidth="1"/>
    <col min="11" max="11" width="16.28515625" style="1" hidden="1" customWidth="1"/>
    <col min="12" max="12" width="17.5703125" style="1" customWidth="1"/>
    <col min="13" max="13" width="6.28515625" style="1" bestFit="1" customWidth="1"/>
    <col min="14" max="14" width="16" style="1" customWidth="1"/>
    <col min="15" max="15" width="5.85546875" style="1" customWidth="1"/>
    <col min="16" max="16" width="43.5703125" style="188" customWidth="1"/>
    <col min="17" max="17" width="15.140625" style="1" bestFit="1" customWidth="1"/>
    <col min="18" max="18" width="6.85546875" style="1" customWidth="1"/>
    <col min="19" max="19" width="5" style="1" customWidth="1"/>
    <col min="20" max="20" width="5.5703125" style="1" customWidth="1"/>
    <col min="21" max="21" width="7.140625" style="1" customWidth="1"/>
    <col min="22" max="22" width="6.7109375" style="1" customWidth="1"/>
    <col min="23" max="23" width="7.5703125" style="1" customWidth="1"/>
    <col min="24" max="24" width="9.28515625" style="1" hidden="1" customWidth="1"/>
    <col min="25" max="25" width="8.7109375" style="1" customWidth="1"/>
    <col min="26" max="26" width="10.42578125" style="1" customWidth="1"/>
    <col min="27" max="27" width="9.28515625" style="1" customWidth="1"/>
    <col min="28" max="28" width="9.140625" style="1" customWidth="1"/>
    <col min="29" max="29" width="8.42578125" style="1" customWidth="1"/>
    <col min="30" max="30" width="7.28515625" style="1" customWidth="1"/>
    <col min="31" max="31" width="23" style="1" customWidth="1"/>
    <col min="32" max="32" width="18.85546875" style="1" customWidth="1"/>
    <col min="33" max="34" width="16.85546875" style="1" customWidth="1"/>
    <col min="35" max="35" width="14.85546875" style="1" customWidth="1"/>
    <col min="36" max="36" width="18.5703125" style="1" customWidth="1"/>
    <col min="37" max="37" width="21" style="1" customWidth="1"/>
    <col min="38" max="16384" width="11.42578125" style="1"/>
  </cols>
  <sheetData>
    <row r="1" spans="1:69" ht="15" customHeight="1">
      <c r="A1" s="355"/>
      <c r="B1" s="356"/>
      <c r="C1" s="356"/>
      <c r="D1" s="357"/>
      <c r="E1" s="333" t="s">
        <v>142</v>
      </c>
      <c r="F1" s="334"/>
      <c r="G1" s="334"/>
      <c r="H1" s="334"/>
      <c r="I1" s="334"/>
      <c r="J1" s="334"/>
      <c r="K1" s="334"/>
      <c r="L1" s="334"/>
      <c r="M1" s="334"/>
      <c r="N1" s="334"/>
      <c r="O1" s="334"/>
      <c r="P1" s="334"/>
      <c r="Q1" s="334"/>
      <c r="R1" s="334"/>
      <c r="S1" s="334"/>
      <c r="T1" s="334"/>
      <c r="U1" s="334"/>
      <c r="V1" s="334"/>
      <c r="W1" s="334"/>
      <c r="X1" s="334"/>
      <c r="Y1" s="334"/>
      <c r="Z1" s="334"/>
      <c r="AA1" s="334"/>
      <c r="AB1" s="334"/>
      <c r="AC1" s="334"/>
      <c r="AD1" s="334"/>
      <c r="AE1" s="334"/>
      <c r="AF1" s="334"/>
      <c r="AG1" s="334"/>
      <c r="AH1" s="334"/>
      <c r="AI1" s="335"/>
      <c r="AJ1" s="329" t="s">
        <v>143</v>
      </c>
      <c r="AK1" s="330"/>
    </row>
    <row r="2" spans="1:69" ht="15" customHeight="1">
      <c r="A2" s="358"/>
      <c r="B2" s="359"/>
      <c r="C2" s="359"/>
      <c r="D2" s="360"/>
      <c r="E2" s="336"/>
      <c r="F2" s="337"/>
      <c r="G2" s="337"/>
      <c r="H2" s="337"/>
      <c r="I2" s="337"/>
      <c r="J2" s="337"/>
      <c r="K2" s="337"/>
      <c r="L2" s="337"/>
      <c r="M2" s="337"/>
      <c r="N2" s="337"/>
      <c r="O2" s="337"/>
      <c r="P2" s="337"/>
      <c r="Q2" s="337"/>
      <c r="R2" s="337"/>
      <c r="S2" s="337"/>
      <c r="T2" s="337"/>
      <c r="U2" s="337"/>
      <c r="V2" s="337"/>
      <c r="W2" s="337"/>
      <c r="X2" s="337"/>
      <c r="Y2" s="337"/>
      <c r="Z2" s="337"/>
      <c r="AA2" s="337"/>
      <c r="AB2" s="337"/>
      <c r="AC2" s="337"/>
      <c r="AD2" s="337"/>
      <c r="AE2" s="337"/>
      <c r="AF2" s="337"/>
      <c r="AG2" s="337"/>
      <c r="AH2" s="337"/>
      <c r="AI2" s="338"/>
      <c r="AJ2" s="580" t="s">
        <v>144</v>
      </c>
      <c r="AK2" s="581"/>
    </row>
    <row r="3" spans="1:69" ht="15" customHeight="1">
      <c r="A3" s="358"/>
      <c r="B3" s="359"/>
      <c r="C3" s="359"/>
      <c r="D3" s="360"/>
      <c r="E3" s="336"/>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8"/>
      <c r="AJ3" s="580" t="s">
        <v>145</v>
      </c>
      <c r="AK3" s="581"/>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c r="BQ3" s="8"/>
    </row>
    <row r="4" spans="1:69" ht="15" customHeight="1">
      <c r="A4" s="361"/>
      <c r="B4" s="362"/>
      <c r="C4" s="362"/>
      <c r="D4" s="363"/>
      <c r="E4" s="339"/>
      <c r="F4" s="340"/>
      <c r="G4" s="340"/>
      <c r="H4" s="340"/>
      <c r="I4" s="340"/>
      <c r="J4" s="340"/>
      <c r="K4" s="340"/>
      <c r="L4" s="340"/>
      <c r="M4" s="340"/>
      <c r="N4" s="340"/>
      <c r="O4" s="340"/>
      <c r="P4" s="340"/>
      <c r="Q4" s="340"/>
      <c r="R4" s="340"/>
      <c r="S4" s="340"/>
      <c r="T4" s="340"/>
      <c r="U4" s="340"/>
      <c r="V4" s="340"/>
      <c r="W4" s="340"/>
      <c r="X4" s="340"/>
      <c r="Y4" s="340"/>
      <c r="Z4" s="340"/>
      <c r="AA4" s="340"/>
      <c r="AB4" s="340"/>
      <c r="AC4" s="340"/>
      <c r="AD4" s="340"/>
      <c r="AE4" s="340"/>
      <c r="AF4" s="340"/>
      <c r="AG4" s="340"/>
      <c r="AH4" s="340"/>
      <c r="AI4" s="341"/>
      <c r="AJ4" s="331" t="s">
        <v>146</v>
      </c>
      <c r="AK4" s="332"/>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c r="BQ4" s="8"/>
    </row>
    <row r="5" spans="1:69" ht="16.5" customHeight="1">
      <c r="A5" s="28"/>
      <c r="B5" s="29"/>
      <c r="C5" s="28"/>
      <c r="D5" s="28"/>
      <c r="E5" s="8"/>
      <c r="F5" s="27"/>
      <c r="G5" s="8"/>
      <c r="H5" s="8"/>
      <c r="I5" s="8"/>
      <c r="J5" s="8"/>
      <c r="K5" s="8"/>
      <c r="L5" s="8"/>
      <c r="M5" s="8"/>
      <c r="N5" s="8"/>
      <c r="O5" s="8"/>
      <c r="P5" s="187"/>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row>
    <row r="6" spans="1:69" ht="26.25" customHeight="1">
      <c r="A6" s="389" t="s">
        <v>147</v>
      </c>
      <c r="B6" s="390"/>
      <c r="C6" s="577" t="s">
        <v>148</v>
      </c>
      <c r="D6" s="578"/>
      <c r="E6" s="578"/>
      <c r="F6" s="578"/>
      <c r="G6" s="578"/>
      <c r="H6" s="578"/>
      <c r="I6" s="578"/>
      <c r="J6" s="578"/>
      <c r="K6" s="578"/>
      <c r="L6" s="578"/>
      <c r="M6" s="578"/>
      <c r="N6" s="579"/>
      <c r="O6" s="348"/>
      <c r="P6" s="348"/>
      <c r="Q6" s="34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c r="BQ6" s="8"/>
    </row>
    <row r="7" spans="1:69" ht="45" customHeight="1">
      <c r="A7" s="389" t="s">
        <v>149</v>
      </c>
      <c r="B7" s="390"/>
      <c r="C7" s="399" t="s">
        <v>85</v>
      </c>
      <c r="D7" s="400"/>
      <c r="E7" s="400"/>
      <c r="F7" s="400"/>
      <c r="G7" s="400"/>
      <c r="H7" s="400"/>
      <c r="I7" s="400"/>
      <c r="J7" s="400"/>
      <c r="K7" s="400"/>
      <c r="L7" s="400"/>
      <c r="M7" s="400"/>
      <c r="N7" s="401"/>
      <c r="O7" s="8"/>
      <c r="P7" s="187"/>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row>
    <row r="8" spans="1:69" ht="66" customHeight="1">
      <c r="A8" s="389" t="s">
        <v>150</v>
      </c>
      <c r="B8" s="390"/>
      <c r="C8" s="399" t="s">
        <v>80</v>
      </c>
      <c r="D8" s="400"/>
      <c r="E8" s="400"/>
      <c r="F8" s="400"/>
      <c r="G8" s="400"/>
      <c r="H8" s="400"/>
      <c r="I8" s="400"/>
      <c r="J8" s="400"/>
      <c r="K8" s="400"/>
      <c r="L8" s="400"/>
      <c r="M8" s="400"/>
      <c r="N8" s="401"/>
      <c r="O8" s="8"/>
      <c r="P8" s="187"/>
      <c r="Q8" s="8"/>
      <c r="R8" s="8"/>
      <c r="S8" s="8"/>
      <c r="T8" s="8"/>
      <c r="U8" s="8"/>
      <c r="V8" s="8"/>
      <c r="W8" s="8"/>
      <c r="X8" s="8"/>
      <c r="Y8" s="8"/>
      <c r="Z8" s="8"/>
      <c r="AA8" s="8"/>
      <c r="AB8" s="8"/>
      <c r="AC8" s="8"/>
      <c r="AD8" s="8"/>
      <c r="AE8" s="8"/>
      <c r="AF8" s="8"/>
      <c r="AG8" s="8"/>
      <c r="AH8" s="8"/>
      <c r="AI8" s="8"/>
      <c r="AJ8" s="8"/>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row>
    <row r="9" spans="1:69">
      <c r="A9" s="349" t="s">
        <v>151</v>
      </c>
      <c r="B9" s="350"/>
      <c r="C9" s="350"/>
      <c r="D9" s="350"/>
      <c r="E9" s="350"/>
      <c r="F9" s="350"/>
      <c r="G9" s="351"/>
      <c r="H9" s="349" t="s">
        <v>152</v>
      </c>
      <c r="I9" s="350"/>
      <c r="J9" s="350"/>
      <c r="K9" s="350"/>
      <c r="L9" s="350"/>
      <c r="M9" s="350"/>
      <c r="N9" s="351"/>
      <c r="O9" s="349" t="s">
        <v>153</v>
      </c>
      <c r="P9" s="350"/>
      <c r="Q9" s="350"/>
      <c r="R9" s="350"/>
      <c r="S9" s="350"/>
      <c r="T9" s="350"/>
      <c r="U9" s="350"/>
      <c r="V9" s="350"/>
      <c r="W9" s="351"/>
      <c r="X9" s="349" t="s">
        <v>154</v>
      </c>
      <c r="Y9" s="350"/>
      <c r="Z9" s="350"/>
      <c r="AA9" s="350"/>
      <c r="AB9" s="350"/>
      <c r="AC9" s="350"/>
      <c r="AD9" s="351"/>
      <c r="AE9" s="349" t="s">
        <v>155</v>
      </c>
      <c r="AF9" s="350"/>
      <c r="AG9" s="350"/>
      <c r="AH9" s="350"/>
      <c r="AI9" s="350"/>
      <c r="AJ9" s="350"/>
      <c r="AK9" s="351"/>
      <c r="AL9" s="8"/>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row>
    <row r="10" spans="1:69" ht="16.5" customHeight="1">
      <c r="A10" s="391" t="s">
        <v>156</v>
      </c>
      <c r="B10" s="396" t="s">
        <v>23</v>
      </c>
      <c r="C10" s="394" t="s">
        <v>25</v>
      </c>
      <c r="D10" s="394" t="s">
        <v>27</v>
      </c>
      <c r="E10" s="395" t="s">
        <v>29</v>
      </c>
      <c r="F10" s="393" t="s">
        <v>31</v>
      </c>
      <c r="G10" s="394" t="s">
        <v>157</v>
      </c>
      <c r="H10" s="403" t="s">
        <v>158</v>
      </c>
      <c r="I10" s="404" t="s">
        <v>159</v>
      </c>
      <c r="J10" s="393" t="s">
        <v>160</v>
      </c>
      <c r="K10" s="393" t="s">
        <v>161</v>
      </c>
      <c r="L10" s="406" t="s">
        <v>162</v>
      </c>
      <c r="M10" s="404" t="s">
        <v>159</v>
      </c>
      <c r="N10" s="394" t="s">
        <v>37</v>
      </c>
      <c r="O10" s="397" t="s">
        <v>163</v>
      </c>
      <c r="P10" s="388" t="s">
        <v>39</v>
      </c>
      <c r="Q10" s="393" t="s">
        <v>41</v>
      </c>
      <c r="R10" s="388" t="s">
        <v>164</v>
      </c>
      <c r="S10" s="388"/>
      <c r="T10" s="388"/>
      <c r="U10" s="388"/>
      <c r="V10" s="388"/>
      <c r="W10" s="388"/>
      <c r="X10" s="402" t="s">
        <v>165</v>
      </c>
      <c r="Y10" s="402" t="s">
        <v>166</v>
      </c>
      <c r="Z10" s="402" t="s">
        <v>159</v>
      </c>
      <c r="AA10" s="402" t="s">
        <v>167</v>
      </c>
      <c r="AB10" s="402" t="s">
        <v>159</v>
      </c>
      <c r="AC10" s="402" t="s">
        <v>168</v>
      </c>
      <c r="AD10" s="397" t="s">
        <v>57</v>
      </c>
      <c r="AE10" s="388" t="s">
        <v>155</v>
      </c>
      <c r="AF10" s="388" t="s">
        <v>169</v>
      </c>
      <c r="AG10" s="388" t="s">
        <v>170</v>
      </c>
      <c r="AH10" s="388" t="s">
        <v>171</v>
      </c>
      <c r="AI10" s="388" t="s">
        <v>172</v>
      </c>
      <c r="AJ10" s="388" t="s">
        <v>173</v>
      </c>
      <c r="AK10" s="388" t="s">
        <v>61</v>
      </c>
      <c r="AL10" s="8"/>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row>
    <row r="11" spans="1:69" s="4" customFormat="1" ht="94.5" customHeight="1">
      <c r="A11" s="392"/>
      <c r="B11" s="396"/>
      <c r="C11" s="388"/>
      <c r="D11" s="388"/>
      <c r="E11" s="396"/>
      <c r="F11" s="394"/>
      <c r="G11" s="388"/>
      <c r="H11" s="394"/>
      <c r="I11" s="405"/>
      <c r="J11" s="394"/>
      <c r="K11" s="394"/>
      <c r="L11" s="405"/>
      <c r="M11" s="405"/>
      <c r="N11" s="388"/>
      <c r="O11" s="398"/>
      <c r="P11" s="388"/>
      <c r="Q11" s="394"/>
      <c r="R11" s="7" t="s">
        <v>174</v>
      </c>
      <c r="S11" s="7" t="s">
        <v>175</v>
      </c>
      <c r="T11" s="7" t="s">
        <v>176</v>
      </c>
      <c r="U11" s="7" t="s">
        <v>177</v>
      </c>
      <c r="V11" s="7" t="s">
        <v>178</v>
      </c>
      <c r="W11" s="7" t="s">
        <v>179</v>
      </c>
      <c r="X11" s="402"/>
      <c r="Y11" s="402"/>
      <c r="Z11" s="402"/>
      <c r="AA11" s="402"/>
      <c r="AB11" s="402"/>
      <c r="AC11" s="402"/>
      <c r="AD11" s="398"/>
      <c r="AE11" s="388"/>
      <c r="AF11" s="388"/>
      <c r="AG11" s="388"/>
      <c r="AH11" s="388"/>
      <c r="AI11" s="388"/>
      <c r="AJ11" s="388"/>
      <c r="AK11" s="388"/>
      <c r="AL11" s="25"/>
      <c r="AM11" s="25"/>
      <c r="AN11" s="25"/>
      <c r="AO11" s="25"/>
      <c r="AP11" s="25"/>
      <c r="AQ11" s="25"/>
      <c r="AR11" s="25"/>
      <c r="AS11" s="25"/>
      <c r="AT11" s="25"/>
      <c r="AU11" s="25"/>
      <c r="AV11" s="25"/>
      <c r="AW11" s="25"/>
      <c r="AX11" s="25"/>
      <c r="AY11" s="25"/>
      <c r="AZ11" s="25"/>
      <c r="BA11" s="25"/>
      <c r="BB11" s="25"/>
      <c r="BC11" s="25"/>
      <c r="BD11" s="25"/>
      <c r="BE11" s="25"/>
      <c r="BF11" s="25"/>
      <c r="BG11" s="25"/>
      <c r="BH11" s="25"/>
      <c r="BI11" s="25"/>
      <c r="BJ11" s="25"/>
      <c r="BK11" s="25"/>
      <c r="BL11" s="25"/>
      <c r="BM11" s="25"/>
      <c r="BN11" s="25"/>
      <c r="BO11" s="25"/>
      <c r="BP11" s="25"/>
      <c r="BQ11" s="25"/>
    </row>
    <row r="12" spans="1:69" s="3" customFormat="1" ht="100.5" customHeight="1">
      <c r="A12" s="382">
        <v>1</v>
      </c>
      <c r="B12" s="407" t="s">
        <v>180</v>
      </c>
      <c r="C12" s="407" t="s">
        <v>181</v>
      </c>
      <c r="D12" s="407" t="s">
        <v>182</v>
      </c>
      <c r="E12" s="416" t="s">
        <v>183</v>
      </c>
      <c r="F12" s="407" t="s">
        <v>184</v>
      </c>
      <c r="G12" s="410">
        <v>100</v>
      </c>
      <c r="H12" s="413" t="str">
        <f>IF(G12&lt;=0,"",IF(G12&lt;=2,"Muy Baja",IF(G12&lt;=24,"Baja",IF(G12&lt;=500,"Media",IF(G12&lt;=5000,"Alta","Muy Alta")))))</f>
        <v>Media</v>
      </c>
      <c r="I12" s="422">
        <f>IF(H12="","",IF(H12="Muy Baja",0.2,IF(H12="Baja",0.4,IF(H12="Media",0.6,IF(H12="Alta",0.8,IF(H12="Muy Alta",1,))))))</f>
        <v>0.6</v>
      </c>
      <c r="J12" s="425" t="s">
        <v>185</v>
      </c>
      <c r="K12" s="422" t="str">
        <f>IF(NOT(ISERROR(MATCH(J12,'Tabla Impacto'!$B$221:$B$223,0))),'Tabla Impacto'!$F$223&amp;"Por favor no seleccionar los criterios de impacto(Afectación Económica o presupuestal y Pérdida Reputacional)",J12)</f>
        <v xml:space="preserve">     El riesgo afecta la imagen de de la entidad con efecto publicitario sostenido a nivel de sector administrativo, nivel departamental o municipal</v>
      </c>
      <c r="L12" s="413" t="str">
        <f>IF(OR(K12='Tabla Impacto'!$C$11,K12='Tabla Impacto'!$D$11),"Leve",IF(OR(K12='Tabla Impacto'!$C$12,K12='Tabla Impacto'!$D$12),"Menor",IF(OR(K12='Tabla Impacto'!$C$13,K12='Tabla Impacto'!$D$13),"Moderado",IF(OR(K12='Tabla Impacto'!$C$14,K12='Tabla Impacto'!$D$14),"Mayor",IF(OR(K12='Tabla Impacto'!$C$15,K12='Tabla Impacto'!$D$15),"Catastrófico","")))))</f>
        <v>Mayor</v>
      </c>
      <c r="M12" s="422">
        <f>IF(L12="","",IF(L12="Leve",0.2,IF(L12="Menor",0.4,IF(L12="Moderado",0.6,IF(L12="Mayor",0.8,IF(L12="Catastrófico",1,))))))</f>
        <v>0.8</v>
      </c>
      <c r="N12" s="419" t="str">
        <f>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Alto</v>
      </c>
      <c r="O12" s="6">
        <v>1</v>
      </c>
      <c r="P12" s="184" t="s">
        <v>186</v>
      </c>
      <c r="Q12" s="166" t="str">
        <f>IF(OR(R12="Preventivo",R12="Detectivo"),"Probabilidad",IF(R12="Correctivo","Impacto",""))</f>
        <v>Probabilidad</v>
      </c>
      <c r="R12" s="161" t="s">
        <v>187</v>
      </c>
      <c r="S12" s="161" t="s">
        <v>188</v>
      </c>
      <c r="T12" s="162" t="str">
        <f>IF(AND(R12="Preventivo",S12="Automático"),"50%",IF(AND(R12="Preventivo",S12="Manual"),"40%",IF(AND(R12="Detectivo",S12="Automático"),"40%",IF(AND(R12="Detectivo",S12="Manual"),"30%",IF(AND(R12="Correctivo",S12="Automático"),"35%",IF(AND(R12="Correctivo",S12="Manual"),"25%",""))))))</f>
        <v>40%</v>
      </c>
      <c r="U12" s="161" t="s">
        <v>189</v>
      </c>
      <c r="V12" s="161" t="s">
        <v>190</v>
      </c>
      <c r="W12" s="161" t="s">
        <v>191</v>
      </c>
      <c r="X12" s="163">
        <f>IFERROR(IF(Q12="Probabilidad",(I12-(+I12*T12)),IF(Q12="Impacto",I12,"")),"")</f>
        <v>0.36</v>
      </c>
      <c r="Y12" s="164" t="str">
        <f>IFERROR(IF(X12="","",IF(X12&lt;=0.2,"Muy Baja",IF(X12&lt;=0.4,"Baja",IF(X12&lt;=0.6,"Media",IF(X12&lt;=0.8,"Alta","Muy Alta"))))),"")</f>
        <v>Baja</v>
      </c>
      <c r="Z12" s="165">
        <f>+X12</f>
        <v>0.36</v>
      </c>
      <c r="AA12" s="164" t="str">
        <f>IFERROR(IF(AB12="","",IF(AB12&lt;=0.2,"Leve",IF(AB12&lt;=0.4,"Menor",IF(AB12&lt;=0.6,"Moderado",IF(AB12&lt;=0.8,"Mayor","Catastrófico"))))),"")</f>
        <v>Mayor</v>
      </c>
      <c r="AB12" s="165">
        <f>IFERROR(IF(Q12="Impacto",(M12-(+M12*T12)),IF(Q12="Probabilidad",M12,"")),"")</f>
        <v>0.8</v>
      </c>
      <c r="AC12" s="170" t="str">
        <f>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Alto</v>
      </c>
      <c r="AD12" s="167" t="s">
        <v>192</v>
      </c>
      <c r="AE12" s="181" t="s">
        <v>193</v>
      </c>
      <c r="AF12" s="181" t="s">
        <v>194</v>
      </c>
      <c r="AG12" s="182">
        <v>44550</v>
      </c>
      <c r="AH12" s="182">
        <v>44560</v>
      </c>
      <c r="AI12" s="169">
        <v>44483</v>
      </c>
      <c r="AJ12" s="119"/>
      <c r="AK12" s="168"/>
      <c r="AL12" s="26"/>
      <c r="AM12" s="26"/>
      <c r="AN12" s="26"/>
      <c r="AO12" s="26"/>
      <c r="AP12" s="26"/>
      <c r="AQ12" s="26"/>
      <c r="AR12" s="26"/>
      <c r="AS12" s="26"/>
      <c r="AT12" s="26"/>
      <c r="AU12" s="26"/>
      <c r="AV12" s="26"/>
      <c r="AW12" s="26"/>
      <c r="AX12" s="26"/>
      <c r="AY12" s="26"/>
      <c r="AZ12" s="26"/>
      <c r="BA12" s="26"/>
      <c r="BB12" s="26"/>
      <c r="BC12" s="26"/>
      <c r="BD12" s="26"/>
      <c r="BE12" s="26"/>
      <c r="BF12" s="26"/>
      <c r="BG12" s="26"/>
      <c r="BH12" s="26"/>
      <c r="BI12" s="26"/>
      <c r="BJ12" s="26"/>
      <c r="BK12" s="26"/>
      <c r="BL12" s="26"/>
      <c r="BM12" s="26"/>
      <c r="BN12" s="26"/>
      <c r="BO12" s="26"/>
      <c r="BP12" s="26"/>
      <c r="BQ12" s="26"/>
    </row>
    <row r="13" spans="1:69" ht="87" customHeight="1">
      <c r="A13" s="383"/>
      <c r="B13" s="408"/>
      <c r="C13" s="408"/>
      <c r="D13" s="408"/>
      <c r="E13" s="417"/>
      <c r="F13" s="408"/>
      <c r="G13" s="411"/>
      <c r="H13" s="414"/>
      <c r="I13" s="423"/>
      <c r="J13" s="426"/>
      <c r="K13" s="423">
        <f>IF(NOT(ISERROR(MATCH(J13,_xlfn.ANCHORARRAY(E24),0))),I26&amp;"Por favor no seleccionar los criterios de impacto",J13)</f>
        <v>0</v>
      </c>
      <c r="L13" s="414"/>
      <c r="M13" s="423"/>
      <c r="N13" s="420"/>
      <c r="O13" s="6">
        <v>2</v>
      </c>
      <c r="P13" s="184" t="s">
        <v>195</v>
      </c>
      <c r="Q13" s="166" t="str">
        <f>IF(OR(R13="Preventivo",R13="Detectivo"),"Probabilidad",IF(R13="Correctivo","Impacto",""))</f>
        <v>Probabilidad</v>
      </c>
      <c r="R13" s="161" t="s">
        <v>196</v>
      </c>
      <c r="S13" s="161" t="s">
        <v>188</v>
      </c>
      <c r="T13" s="162" t="str">
        <f t="shared" ref="T13:T17" si="0">IF(AND(R13="Preventivo",S13="Automático"),"50%",IF(AND(R13="Preventivo",S13="Manual"),"40%",IF(AND(R13="Detectivo",S13="Automático"),"40%",IF(AND(R13="Detectivo",S13="Manual"),"30%",IF(AND(R13="Correctivo",S13="Automático"),"35%",IF(AND(R13="Correctivo",S13="Manual"),"25%",""))))))</f>
        <v>30%</v>
      </c>
      <c r="U13" s="161" t="s">
        <v>189</v>
      </c>
      <c r="V13" s="161" t="s">
        <v>190</v>
      </c>
      <c r="W13" s="161" t="s">
        <v>191</v>
      </c>
      <c r="X13" s="163">
        <f>IFERROR(IF(AND(Q12="Probabilidad",Q13="Probabilidad"),(Z12-(+Z12*T13)),IF(Q13="Probabilidad",(I12-(+I12*T13)),IF(Q13="Impacto",Z12,""))),"")</f>
        <v>0.252</v>
      </c>
      <c r="Y13" s="164" t="str">
        <f t="shared" ref="Y13:Y71" si="1">IFERROR(IF(X13="","",IF(X13&lt;=0.2,"Muy Baja",IF(X13&lt;=0.4,"Baja",IF(X13&lt;=0.6,"Media",IF(X13&lt;=0.8,"Alta","Muy Alta"))))),"")</f>
        <v>Baja</v>
      </c>
      <c r="Z13" s="165">
        <f t="shared" ref="Z13:Z17" si="2">+X13</f>
        <v>0.252</v>
      </c>
      <c r="AA13" s="164" t="str">
        <f t="shared" ref="AA13:AA71" si="3">IFERROR(IF(AB13="","",IF(AB13&lt;=0.2,"Leve",IF(AB13&lt;=0.4,"Menor",IF(AB13&lt;=0.6,"Moderado",IF(AB13&lt;=0.8,"Mayor","Catastrófico"))))),"")</f>
        <v>Mayor</v>
      </c>
      <c r="AB13" s="165">
        <f>IFERROR(IF(AND(Q12="Impacto",Q13="Impacto"),(AB12-(+AB12*T13)),IF(Q13="Impacto",(M12-(+M12*T13)),IF(Q13="Probabilidad",AB12,""))),"")</f>
        <v>0.8</v>
      </c>
      <c r="AC13" s="170" t="str">
        <f t="shared" ref="AC13:AC17" si="4">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Alto</v>
      </c>
      <c r="AD13" s="167" t="s">
        <v>192</v>
      </c>
      <c r="AE13" s="181" t="s">
        <v>197</v>
      </c>
      <c r="AF13" s="181" t="s">
        <v>198</v>
      </c>
      <c r="AG13" s="182">
        <v>44438</v>
      </c>
      <c r="AH13" s="182">
        <v>44560</v>
      </c>
      <c r="AI13" s="173">
        <v>44483</v>
      </c>
      <c r="AJ13" s="115"/>
      <c r="AK13" s="172"/>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c r="BQ13" s="8"/>
    </row>
    <row r="14" spans="1:69" ht="87" customHeight="1">
      <c r="A14" s="383"/>
      <c r="B14" s="408"/>
      <c r="C14" s="408"/>
      <c r="D14" s="408"/>
      <c r="E14" s="417"/>
      <c r="F14" s="408"/>
      <c r="G14" s="411"/>
      <c r="H14" s="414"/>
      <c r="I14" s="423"/>
      <c r="J14" s="426"/>
      <c r="K14" s="423">
        <f>IF(NOT(ISERROR(MATCH(J14,_xlfn.ANCHORARRAY(E25),0))),I27&amp;"Por favor no seleccionar los criterios de impacto",J14)</f>
        <v>0</v>
      </c>
      <c r="L14" s="414"/>
      <c r="M14" s="423"/>
      <c r="N14" s="420"/>
      <c r="O14" s="106">
        <v>3</v>
      </c>
      <c r="P14" s="185"/>
      <c r="Q14" s="107"/>
      <c r="R14" s="108"/>
      <c r="S14" s="108"/>
      <c r="T14" s="109"/>
      <c r="U14" s="118"/>
      <c r="V14" s="118"/>
      <c r="W14" s="118"/>
      <c r="X14" s="110"/>
      <c r="Y14" s="111"/>
      <c r="Z14" s="112"/>
      <c r="AA14" s="111"/>
      <c r="AB14" s="112"/>
      <c r="AC14" s="113"/>
      <c r="AD14" s="114"/>
      <c r="AE14" s="115"/>
      <c r="AF14" s="116"/>
      <c r="AG14" s="117"/>
      <c r="AH14" s="117"/>
      <c r="AI14" s="117"/>
      <c r="AJ14" s="115"/>
      <c r="AK14" s="116"/>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c r="BQ14" s="8"/>
    </row>
    <row r="15" spans="1:69" ht="30.75" customHeight="1">
      <c r="A15" s="383"/>
      <c r="B15" s="408"/>
      <c r="C15" s="408"/>
      <c r="D15" s="408"/>
      <c r="E15" s="417"/>
      <c r="F15" s="408"/>
      <c r="G15" s="411"/>
      <c r="H15" s="414"/>
      <c r="I15" s="423"/>
      <c r="J15" s="426"/>
      <c r="K15" s="423">
        <f>IF(NOT(ISERROR(MATCH(J15,_xlfn.ANCHORARRAY(E26),0))),I28&amp;"Por favor no seleccionar los criterios de impacto",J15)</f>
        <v>0</v>
      </c>
      <c r="L15" s="414"/>
      <c r="M15" s="423"/>
      <c r="N15" s="420"/>
      <c r="O15" s="106">
        <v>4</v>
      </c>
      <c r="P15" s="184"/>
      <c r="Q15" s="107"/>
      <c r="R15" s="108"/>
      <c r="S15" s="108"/>
      <c r="T15" s="109"/>
      <c r="U15" s="108"/>
      <c r="V15" s="108"/>
      <c r="W15" s="108"/>
      <c r="X15" s="110"/>
      <c r="Y15" s="111"/>
      <c r="Z15" s="112"/>
      <c r="AA15" s="111"/>
      <c r="AB15" s="112"/>
      <c r="AC15" s="113"/>
      <c r="AD15" s="114"/>
      <c r="AE15" s="115"/>
      <c r="AF15" s="116"/>
      <c r="AG15" s="117"/>
      <c r="AH15" s="117"/>
      <c r="AI15" s="117"/>
      <c r="AJ15" s="115"/>
      <c r="AK15" s="116"/>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c r="BQ15" s="8"/>
    </row>
    <row r="16" spans="1:69" ht="26.25" customHeight="1">
      <c r="A16" s="383"/>
      <c r="B16" s="408"/>
      <c r="C16" s="408"/>
      <c r="D16" s="408"/>
      <c r="E16" s="417"/>
      <c r="F16" s="408"/>
      <c r="G16" s="411"/>
      <c r="H16" s="414"/>
      <c r="I16" s="423"/>
      <c r="J16" s="426"/>
      <c r="K16" s="423">
        <f>IF(NOT(ISERROR(MATCH(J16,_xlfn.ANCHORARRAY(E27),0))),I29&amp;"Por favor no seleccionar los criterios de impacto",J16)</f>
        <v>0</v>
      </c>
      <c r="L16" s="414"/>
      <c r="M16" s="423"/>
      <c r="N16" s="420"/>
      <c r="O16" s="106">
        <v>5</v>
      </c>
      <c r="P16" s="184"/>
      <c r="Q16" s="107" t="str">
        <f t="shared" ref="Q16:Q17" si="5">IF(OR(R16="Preventivo",R16="Detectivo"),"Probabilidad",IF(R16="Correctivo","Impacto",""))</f>
        <v/>
      </c>
      <c r="R16" s="108"/>
      <c r="S16" s="108"/>
      <c r="T16" s="109" t="str">
        <f t="shared" si="0"/>
        <v/>
      </c>
      <c r="U16" s="108"/>
      <c r="V16" s="108"/>
      <c r="W16" s="108"/>
      <c r="X16" s="110" t="str">
        <f t="shared" ref="X16:X17" si="6">IFERROR(IF(AND(Q15="Probabilidad",Q16="Probabilidad"),(Z15-(+Z15*T16)),IF(AND(Q15="Impacto",Q16="Probabilidad"),(Z14-(+Z14*T16)),IF(Q16="Impacto",Z15,""))),"")</f>
        <v/>
      </c>
      <c r="Y16" s="111" t="str">
        <f t="shared" si="1"/>
        <v/>
      </c>
      <c r="Z16" s="112" t="str">
        <f t="shared" si="2"/>
        <v/>
      </c>
      <c r="AA16" s="111" t="str">
        <f t="shared" si="3"/>
        <v/>
      </c>
      <c r="AB16" s="112" t="str">
        <f t="shared" ref="AB16:AB17" si="7">IFERROR(IF(AND(Q15="Impacto",Q16="Impacto"),(AB15-(+AB15*T16)),IF(AND(Q15="Probabilidad",Q16="Impacto"),(AB14-(+AB14*T16)),IF(Q16="Probabilidad",AB15,""))),"")</f>
        <v/>
      </c>
      <c r="AC16" s="113" t="str">
        <f t="shared" si="4"/>
        <v/>
      </c>
      <c r="AD16" s="114"/>
      <c r="AE16" s="115"/>
      <c r="AF16" s="116"/>
      <c r="AG16" s="117"/>
      <c r="AH16" s="117"/>
      <c r="AI16" s="117"/>
      <c r="AJ16" s="115"/>
      <c r="AK16" s="116"/>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c r="BQ16" s="8"/>
    </row>
    <row r="17" spans="1:69" ht="27.75" customHeight="1">
      <c r="A17" s="384"/>
      <c r="B17" s="409"/>
      <c r="C17" s="409"/>
      <c r="D17" s="409"/>
      <c r="E17" s="418"/>
      <c r="F17" s="409"/>
      <c r="G17" s="412"/>
      <c r="H17" s="415"/>
      <c r="I17" s="424"/>
      <c r="J17" s="427"/>
      <c r="K17" s="424">
        <f>IF(NOT(ISERROR(MATCH(J17,_xlfn.ANCHORARRAY(E28),0))),I30&amp;"Por favor no seleccionar los criterios de impacto",J17)</f>
        <v>0</v>
      </c>
      <c r="L17" s="415"/>
      <c r="M17" s="424"/>
      <c r="N17" s="421"/>
      <c r="O17" s="106">
        <v>6</v>
      </c>
      <c r="P17" s="184"/>
      <c r="Q17" s="107" t="str">
        <f t="shared" si="5"/>
        <v/>
      </c>
      <c r="R17" s="108"/>
      <c r="S17" s="108"/>
      <c r="T17" s="109" t="str">
        <f t="shared" si="0"/>
        <v/>
      </c>
      <c r="U17" s="108"/>
      <c r="V17" s="108"/>
      <c r="W17" s="108"/>
      <c r="X17" s="110" t="str">
        <f t="shared" si="6"/>
        <v/>
      </c>
      <c r="Y17" s="111" t="str">
        <f t="shared" si="1"/>
        <v/>
      </c>
      <c r="Z17" s="112" t="str">
        <f t="shared" si="2"/>
        <v/>
      </c>
      <c r="AA17" s="111" t="str">
        <f t="shared" si="3"/>
        <v/>
      </c>
      <c r="AB17" s="112" t="str">
        <f t="shared" si="7"/>
        <v/>
      </c>
      <c r="AC17" s="113" t="str">
        <f t="shared" si="4"/>
        <v/>
      </c>
      <c r="AD17" s="114"/>
      <c r="AE17" s="115"/>
      <c r="AF17" s="116"/>
      <c r="AG17" s="117"/>
      <c r="AH17" s="117"/>
      <c r="AI17" s="117"/>
      <c r="AJ17" s="115"/>
      <c r="AK17" s="116"/>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c r="BQ17" s="8"/>
    </row>
    <row r="18" spans="1:69" ht="102" customHeight="1">
      <c r="A18" s="382">
        <v>2</v>
      </c>
      <c r="B18" s="373" t="s">
        <v>199</v>
      </c>
      <c r="C18" s="373" t="s">
        <v>200</v>
      </c>
      <c r="D18" s="373" t="s">
        <v>201</v>
      </c>
      <c r="E18" s="385" t="s">
        <v>202</v>
      </c>
      <c r="F18" s="373" t="s">
        <v>184</v>
      </c>
      <c r="G18" s="376">
        <v>120</v>
      </c>
      <c r="H18" s="367" t="str">
        <f>IF(G18&lt;=0,"",IF(G18&lt;=2,"Muy Baja",IF(G18&lt;=24,"Baja",IF(G18&lt;=500,"Media",IF(G18&lt;=5000,"Alta","Muy Alta")))))</f>
        <v>Media</v>
      </c>
      <c r="I18" s="352">
        <f>IF(H18="","",IF(H18="Muy Baja",0.2,IF(H18="Baja",0.4,IF(H18="Media",0.6,IF(H18="Alta",0.8,IF(H18="Muy Alta",1,))))))</f>
        <v>0.6</v>
      </c>
      <c r="J18" s="379" t="s">
        <v>185</v>
      </c>
      <c r="K18" s="352" t="str">
        <f>IF(NOT(ISERROR(MATCH(J18,'Tabla Impacto'!$B$221:$B$223,0))),'Tabla Impacto'!$F$223&amp;"Por favor no seleccionar los criterios de impacto(Afectación Económica o presupuestal y Pérdida Reputacional)",J18)</f>
        <v xml:space="preserve">     El riesgo afecta la imagen de de la entidad con efecto publicitario sostenido a nivel de sector administrativo, nivel departamental o municipal</v>
      </c>
      <c r="L18" s="367" t="str">
        <f>IF(OR(K18='Tabla Impacto'!$C$11,K18='Tabla Impacto'!$D$11),"Leve",IF(OR(K18='Tabla Impacto'!$C$12,K18='Tabla Impacto'!$D$12),"Menor",IF(OR(K18='Tabla Impacto'!$C$13,K18='Tabla Impacto'!$D$13),"Moderado",IF(OR(K18='Tabla Impacto'!$C$14,K18='Tabla Impacto'!$D$14),"Mayor",IF(OR(K18='Tabla Impacto'!$C$15,K18='Tabla Impacto'!$D$15),"Catastrófico","")))))</f>
        <v>Mayor</v>
      </c>
      <c r="M18" s="352">
        <f>IF(L18="","",IF(L18="Leve",0.2,IF(L18="Menor",0.4,IF(L18="Moderado",0.6,IF(L18="Mayor",0.8,IF(L18="Catastrófico",1,))))))</f>
        <v>0.8</v>
      </c>
      <c r="N18" s="370" t="str">
        <f>IF(OR(AND(H18="Muy Baja",L18="Leve"),AND(H18="Muy Baja",L18="Menor"),AND(H18="Baja",L18="Leve")),"Bajo",IF(OR(AND(H18="Muy baja",L18="Moderado"),AND(H18="Baja",L18="Menor"),AND(H18="Baja",L18="Moderado"),AND(H18="Media",L18="Leve"),AND(H18="Media",L18="Menor"),AND(H18="Media",L18="Moderado"),AND(H18="Alta",L18="Leve"),AND(H18="Alta",L18="Menor")),"Moderado",IF(OR(AND(H18="Muy Baja",L18="Mayor"),AND(H18="Baja",L18="Mayor"),AND(H18="Media",L18="Mayor"),AND(H18="Alta",L18="Moderado"),AND(H18="Alta",L18="Mayor"),AND(H18="Muy Alta",L18="Leve"),AND(H18="Muy Alta",L18="Menor"),AND(H18="Muy Alta",L18="Moderado"),AND(H18="Muy Alta",L18="Mayor")),"Alto",IF(OR(AND(H18="Muy Baja",L18="Catastrófico"),AND(H18="Baja",L18="Catastrófico"),AND(H18="Media",L18="Catastrófico"),AND(H18="Alta",L18="Catastrófico"),AND(H18="Muy Alta",L18="Catastrófico")),"Extremo",""))))</f>
        <v>Alto</v>
      </c>
      <c r="O18" s="106">
        <v>1</v>
      </c>
      <c r="P18" s="184" t="s">
        <v>203</v>
      </c>
      <c r="Q18" s="166" t="str">
        <f>IF(OR(R18="Preventivo",R18="Detectivo"),"Probabilidad",IF(R18="Correctivo","Impacto",""))</f>
        <v>Probabilidad</v>
      </c>
      <c r="R18" s="174" t="s">
        <v>187</v>
      </c>
      <c r="S18" s="174" t="s">
        <v>188</v>
      </c>
      <c r="T18" s="175" t="str">
        <f>IF(AND(R18="Preventivo",S18="Automático"),"50%",IF(AND(R18="Preventivo",S18="Manual"),"40%",IF(AND(R18="Detectivo",S18="Automático"),"40%",IF(AND(R18="Detectivo",S18="Manual"),"30%",IF(AND(R18="Correctivo",S18="Automático"),"35%",IF(AND(R18="Correctivo",S18="Manual"),"25%",""))))))</f>
        <v>40%</v>
      </c>
      <c r="U18" s="174" t="s">
        <v>189</v>
      </c>
      <c r="V18" s="174" t="s">
        <v>190</v>
      </c>
      <c r="W18" s="174" t="s">
        <v>191</v>
      </c>
      <c r="X18" s="163">
        <f>IFERROR(IF(Q18="Probabilidad",(I18-(+I18*T18)),IF(Q18="Impacto",I18,"")),"")</f>
        <v>0.36</v>
      </c>
      <c r="Y18" s="176" t="str">
        <f>IFERROR(IF(X18="","",IF(X18&lt;=0.2,"Muy Baja",IF(X18&lt;=0.4,"Baja",IF(X18&lt;=0.6,"Media",IF(X18&lt;=0.8,"Alta","Muy Alta"))))),"")</f>
        <v>Baja</v>
      </c>
      <c r="Z18" s="177">
        <f>+X18</f>
        <v>0.36</v>
      </c>
      <c r="AA18" s="176" t="str">
        <f>IFERROR(IF(AB18="","",IF(AB18&lt;=0.2,"Leve",IF(AB18&lt;=0.4,"Menor",IF(AB18&lt;=0.6,"Moderado",IF(AB18&lt;=0.8,"Mayor","Catastrófico"))))),"")</f>
        <v>Mayor</v>
      </c>
      <c r="AB18" s="177">
        <f>IFERROR(IF(Q18="Impacto",(M18-(+M18*T18)),IF(Q18="Probabilidad",M18,"")),"")</f>
        <v>0.8</v>
      </c>
      <c r="AC18" s="178" t="str">
        <f>IFERROR(IF(OR(AND(Y18="Muy Baja",AA18="Leve"),AND(Y18="Muy Baja",AA18="Menor"),AND(Y18="Baja",AA18="Leve")),"Bajo",IF(OR(AND(Y18="Muy baja",AA18="Moderado"),AND(Y18="Baja",AA18="Menor"),AND(Y18="Baja",AA18="Moderado"),AND(Y18="Media",AA18="Leve"),AND(Y18="Media",AA18="Menor"),AND(Y18="Media",AA18="Moderado"),AND(Y18="Alta",AA18="Leve"),AND(Y18="Alta",AA18="Menor")),"Moderado",IF(OR(AND(Y18="Muy Baja",AA18="Mayor"),AND(Y18="Baja",AA18="Mayor"),AND(Y18="Media",AA18="Mayor"),AND(Y18="Alta",AA18="Moderado"),AND(Y18="Alta",AA18="Mayor"),AND(Y18="Muy Alta",AA18="Leve"),AND(Y18="Muy Alta",AA18="Menor"),AND(Y18="Muy Alta",AA18="Moderado"),AND(Y18="Muy Alta",AA18="Mayor")),"Alto",IF(OR(AND(Y18="Muy Baja",AA18="Catastrófico"),AND(Y18="Baja",AA18="Catastrófico"),AND(Y18="Media",AA18="Catastrófico"),AND(Y18="Alta",AA18="Catastrófico"),AND(Y18="Muy Alta",AA18="Catastrófico")),"Extremo","")))),"")</f>
        <v>Alto</v>
      </c>
      <c r="AD18" s="179" t="s">
        <v>192</v>
      </c>
      <c r="AE18" s="181" t="s">
        <v>204</v>
      </c>
      <c r="AF18" s="181" t="s">
        <v>205</v>
      </c>
      <c r="AG18" s="182">
        <v>44377</v>
      </c>
      <c r="AH18" s="182">
        <v>44560</v>
      </c>
      <c r="AI18" s="173">
        <v>44483</v>
      </c>
      <c r="AJ18" s="115"/>
      <c r="AK18" s="116"/>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c r="BQ18" s="8"/>
    </row>
    <row r="19" spans="1:69" ht="101.25" customHeight="1">
      <c r="A19" s="383"/>
      <c r="B19" s="374"/>
      <c r="C19" s="374"/>
      <c r="D19" s="374"/>
      <c r="E19" s="386"/>
      <c r="F19" s="374"/>
      <c r="G19" s="377"/>
      <c r="H19" s="368"/>
      <c r="I19" s="353"/>
      <c r="J19" s="380"/>
      <c r="K19" s="353">
        <f>IF(NOT(ISERROR(MATCH(J19,_xlfn.ANCHORARRAY(E30),0))),I32&amp;"Por favor no seleccionar los criterios de impacto",J19)</f>
        <v>0</v>
      </c>
      <c r="L19" s="368"/>
      <c r="M19" s="353"/>
      <c r="N19" s="371"/>
      <c r="O19" s="106">
        <v>2</v>
      </c>
      <c r="P19" s="184" t="s">
        <v>206</v>
      </c>
      <c r="Q19" s="166" t="str">
        <f>IF(OR(R19="Preventivo",R19="Detectivo"),"Probabilidad",IF(R19="Correctivo","Impacto",""))</f>
        <v>Probabilidad</v>
      </c>
      <c r="R19" s="174" t="s">
        <v>196</v>
      </c>
      <c r="S19" s="174" t="s">
        <v>188</v>
      </c>
      <c r="T19" s="175" t="str">
        <f t="shared" ref="T19:T23" si="8">IF(AND(R19="Preventivo",S19="Automático"),"50%",IF(AND(R19="Preventivo",S19="Manual"),"40%",IF(AND(R19="Detectivo",S19="Automático"),"40%",IF(AND(R19="Detectivo",S19="Manual"),"30%",IF(AND(R19="Correctivo",S19="Automático"),"35%",IF(AND(R19="Correctivo",S19="Manual"),"25%",""))))))</f>
        <v>30%</v>
      </c>
      <c r="U19" s="174" t="s">
        <v>189</v>
      </c>
      <c r="V19" s="174" t="s">
        <v>190</v>
      </c>
      <c r="W19" s="174" t="s">
        <v>191</v>
      </c>
      <c r="X19" s="163">
        <f>IFERROR(IF(AND(Q18="Probabilidad",Q19="Probabilidad"),(Z18-(+Z18*T19)),IF(Q19="Probabilidad",(I18-(+I18*T19)),IF(Q19="Impacto",Z18,""))),"")</f>
        <v>0.252</v>
      </c>
      <c r="Y19" s="176" t="str">
        <f t="shared" si="1"/>
        <v>Baja</v>
      </c>
      <c r="Z19" s="177">
        <f t="shared" ref="Z19:Z23" si="9">+X19</f>
        <v>0.252</v>
      </c>
      <c r="AA19" s="176" t="str">
        <f t="shared" si="3"/>
        <v>Mayor</v>
      </c>
      <c r="AB19" s="177">
        <f>IFERROR(IF(AND(Q18="Impacto",Q19="Impacto"),(AB18-(+AB18*T19)),IF(Q19="Impacto",(M18-(+M18*T19)),IF(Q19="Probabilidad",AB18,""))),"")</f>
        <v>0.8</v>
      </c>
      <c r="AC19" s="178" t="str">
        <f t="shared" ref="AC19:AC20" si="10">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Alto</v>
      </c>
      <c r="AD19" s="179" t="s">
        <v>192</v>
      </c>
      <c r="AE19" s="181" t="s">
        <v>207</v>
      </c>
      <c r="AF19" s="181" t="s">
        <v>208</v>
      </c>
      <c r="AG19" s="182">
        <v>44469</v>
      </c>
      <c r="AH19" s="182" t="s">
        <v>209</v>
      </c>
      <c r="AI19" s="173">
        <v>44483</v>
      </c>
      <c r="AJ19" s="115"/>
      <c r="AK19" s="116"/>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c r="BQ19" s="8"/>
    </row>
    <row r="20" spans="1:69" ht="27.75" customHeight="1">
      <c r="A20" s="383"/>
      <c r="B20" s="374"/>
      <c r="C20" s="374"/>
      <c r="D20" s="374"/>
      <c r="E20" s="386"/>
      <c r="F20" s="374"/>
      <c r="G20" s="377"/>
      <c r="H20" s="368"/>
      <c r="I20" s="353"/>
      <c r="J20" s="380"/>
      <c r="K20" s="353">
        <f>IF(NOT(ISERROR(MATCH(J20,_xlfn.ANCHORARRAY(E31),0))),I33&amp;"Por favor no seleccionar los criterios de impacto",J20)</f>
        <v>0</v>
      </c>
      <c r="L20" s="368"/>
      <c r="M20" s="353"/>
      <c r="N20" s="371"/>
      <c r="O20" s="106">
        <v>3</v>
      </c>
      <c r="P20" s="186"/>
      <c r="Q20" s="166" t="str">
        <f>IF(OR(R20="Preventivo",R20="Detectivo"),"Probabilidad",IF(R20="Correctivo","Impacto",""))</f>
        <v/>
      </c>
      <c r="R20" s="174"/>
      <c r="S20" s="174"/>
      <c r="T20" s="175" t="str">
        <f t="shared" si="8"/>
        <v/>
      </c>
      <c r="U20" s="174"/>
      <c r="V20" s="174"/>
      <c r="W20" s="174"/>
      <c r="X20" s="163" t="str">
        <f>IFERROR(IF(AND(Q19="Probabilidad",Q20="Probabilidad"),(Z19-(+Z19*T20)),IF(AND(Q19="Impacto",Q20="Probabilidad"),(Z18-(+Z18*T20)),IF(Q20="Impacto",Z19,""))),"")</f>
        <v/>
      </c>
      <c r="Y20" s="176" t="str">
        <f t="shared" si="1"/>
        <v/>
      </c>
      <c r="Z20" s="177" t="str">
        <f t="shared" si="9"/>
        <v/>
      </c>
      <c r="AA20" s="176" t="str">
        <f t="shared" si="3"/>
        <v/>
      </c>
      <c r="AB20" s="177" t="str">
        <f>IFERROR(IF(AND(Q19="Impacto",Q20="Impacto"),(AB19-(+AB19*T20)),IF(AND(Q19="Probabilidad",Q20="Impacto"),(AB18-(+AB18*T20)),IF(Q20="Probabilidad",AB19,""))),"")</f>
        <v/>
      </c>
      <c r="AC20" s="178" t="str">
        <f t="shared" si="10"/>
        <v/>
      </c>
      <c r="AD20" s="179"/>
      <c r="AE20" s="181"/>
      <c r="AF20" s="183"/>
      <c r="AG20" s="182"/>
      <c r="AH20" s="182"/>
      <c r="AI20" s="117"/>
      <c r="AJ20" s="115"/>
      <c r="AK20" s="116"/>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c r="BQ20" s="8"/>
    </row>
    <row r="21" spans="1:69" ht="25.5" customHeight="1">
      <c r="A21" s="383"/>
      <c r="B21" s="374"/>
      <c r="C21" s="374"/>
      <c r="D21" s="374"/>
      <c r="E21" s="386"/>
      <c r="F21" s="374"/>
      <c r="G21" s="377"/>
      <c r="H21" s="368"/>
      <c r="I21" s="353"/>
      <c r="J21" s="380"/>
      <c r="K21" s="353">
        <f>IF(NOT(ISERROR(MATCH(J21,_xlfn.ANCHORARRAY(E32),0))),I34&amp;"Por favor no seleccionar los criterios de impacto",J21)</f>
        <v>0</v>
      </c>
      <c r="L21" s="368"/>
      <c r="M21" s="353"/>
      <c r="N21" s="371"/>
      <c r="O21" s="106">
        <v>4</v>
      </c>
      <c r="P21" s="184"/>
      <c r="Q21" s="107" t="str">
        <f t="shared" ref="Q21:Q23" si="11">IF(OR(R21="Preventivo",R21="Detectivo"),"Probabilidad",IF(R21="Correctivo","Impacto",""))</f>
        <v/>
      </c>
      <c r="R21" s="108"/>
      <c r="S21" s="108"/>
      <c r="T21" s="109" t="str">
        <f t="shared" si="8"/>
        <v/>
      </c>
      <c r="U21" s="108"/>
      <c r="V21" s="108"/>
      <c r="W21" s="108"/>
      <c r="X21" s="110" t="str">
        <f t="shared" ref="X21:X23" si="12">IFERROR(IF(AND(Q20="Probabilidad",Q21="Probabilidad"),(Z20-(+Z20*T21)),IF(AND(Q20="Impacto",Q21="Probabilidad"),(Z19-(+Z19*T21)),IF(Q21="Impacto",Z20,""))),"")</f>
        <v/>
      </c>
      <c r="Y21" s="111" t="str">
        <f t="shared" si="1"/>
        <v/>
      </c>
      <c r="Z21" s="112" t="str">
        <f t="shared" si="9"/>
        <v/>
      </c>
      <c r="AA21" s="111" t="str">
        <f t="shared" si="3"/>
        <v/>
      </c>
      <c r="AB21" s="112" t="str">
        <f t="shared" ref="AB21:AB23" si="13">IFERROR(IF(AND(Q20="Impacto",Q21="Impacto"),(AB20-(+AB20*T21)),IF(AND(Q20="Probabilidad",Q21="Impacto"),(AB19-(+AB19*T21)),IF(Q21="Probabilidad",AB20,""))),"")</f>
        <v/>
      </c>
      <c r="AC21" s="113" t="str">
        <f>IFERROR(IF(OR(AND(Y21="Muy Baja",AA21="Leve"),AND(Y21="Muy Baja",AA21="Menor"),AND(Y21="Baja",AA21="Leve")),"Bajo",IF(OR(AND(Y21="Muy baja",AA21="Moderado"),AND(Y21="Baja",AA21="Menor"),AND(Y21="Baja",AA21="Moderado"),AND(Y21="Media",AA21="Leve"),AND(Y21="Media",AA21="Menor"),AND(Y21="Media",AA21="Moderado"),AND(Y21="Alta",AA21="Leve"),AND(Y21="Alta",AA21="Menor")),"Moderado",IF(OR(AND(Y21="Muy Baja",AA21="Mayor"),AND(Y21="Baja",AA21="Mayor"),AND(Y21="Media",AA21="Mayor"),AND(Y21="Alta",AA21="Moderado"),AND(Y21="Alta",AA21="Mayor"),AND(Y21="Muy Alta",AA21="Leve"),AND(Y21="Muy Alta",AA21="Menor"),AND(Y21="Muy Alta",AA21="Moderado"),AND(Y21="Muy Alta",AA21="Mayor")),"Alto",IF(OR(AND(Y21="Muy Baja",AA21="Catastrófico"),AND(Y21="Baja",AA21="Catastrófico"),AND(Y21="Media",AA21="Catastrófico"),AND(Y21="Alta",AA21="Catastrófico"),AND(Y21="Muy Alta",AA21="Catastrófico")),"Extremo","")))),"")</f>
        <v/>
      </c>
      <c r="AD21" s="114"/>
      <c r="AE21" s="115"/>
      <c r="AF21" s="116"/>
      <c r="AG21" s="117"/>
      <c r="AH21" s="117"/>
      <c r="AI21" s="117"/>
      <c r="AJ21" s="115"/>
      <c r="AK21" s="116"/>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c r="BQ21" s="8"/>
    </row>
    <row r="22" spans="1:69" ht="24" customHeight="1">
      <c r="A22" s="383"/>
      <c r="B22" s="374"/>
      <c r="C22" s="374"/>
      <c r="D22" s="374"/>
      <c r="E22" s="386"/>
      <c r="F22" s="374"/>
      <c r="G22" s="377"/>
      <c r="H22" s="368"/>
      <c r="I22" s="353"/>
      <c r="J22" s="380"/>
      <c r="K22" s="353">
        <f>IF(NOT(ISERROR(MATCH(J22,_xlfn.ANCHORARRAY(E33),0))),I35&amp;"Por favor no seleccionar los criterios de impacto",J22)</f>
        <v>0</v>
      </c>
      <c r="L22" s="368"/>
      <c r="M22" s="353"/>
      <c r="N22" s="371"/>
      <c r="O22" s="106">
        <v>5</v>
      </c>
      <c r="P22" s="184"/>
      <c r="Q22" s="107" t="str">
        <f t="shared" si="11"/>
        <v/>
      </c>
      <c r="R22" s="108"/>
      <c r="S22" s="108"/>
      <c r="T22" s="109" t="str">
        <f t="shared" si="8"/>
        <v/>
      </c>
      <c r="U22" s="108"/>
      <c r="V22" s="108"/>
      <c r="W22" s="108"/>
      <c r="X22" s="110" t="str">
        <f t="shared" si="12"/>
        <v/>
      </c>
      <c r="Y22" s="111" t="str">
        <f t="shared" si="1"/>
        <v/>
      </c>
      <c r="Z22" s="112" t="str">
        <f t="shared" si="9"/>
        <v/>
      </c>
      <c r="AA22" s="111" t="str">
        <f t="shared" si="3"/>
        <v/>
      </c>
      <c r="AB22" s="112" t="str">
        <f t="shared" si="13"/>
        <v/>
      </c>
      <c r="AC22" s="113" t="str">
        <f t="shared" ref="AC22:AC23" si="14">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
      </c>
      <c r="AD22" s="114"/>
      <c r="AE22" s="115"/>
      <c r="AF22" s="116"/>
      <c r="AG22" s="117"/>
      <c r="AH22" s="117"/>
      <c r="AI22" s="117"/>
      <c r="AJ22" s="115"/>
      <c r="AK22" s="116"/>
      <c r="AL22" s="8"/>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c r="BQ22" s="8"/>
    </row>
    <row r="23" spans="1:69" ht="25.5" customHeight="1">
      <c r="A23" s="384"/>
      <c r="B23" s="375"/>
      <c r="C23" s="375"/>
      <c r="D23" s="375"/>
      <c r="E23" s="387"/>
      <c r="F23" s="375"/>
      <c r="G23" s="378"/>
      <c r="H23" s="369"/>
      <c r="I23" s="354"/>
      <c r="J23" s="381"/>
      <c r="K23" s="354">
        <f>IF(NOT(ISERROR(MATCH(J23,_xlfn.ANCHORARRAY(E34),0))),I36&amp;"Por favor no seleccionar los criterios de impacto",J23)</f>
        <v>0</v>
      </c>
      <c r="L23" s="369"/>
      <c r="M23" s="354"/>
      <c r="N23" s="372"/>
      <c r="O23" s="106">
        <v>6</v>
      </c>
      <c r="P23" s="184"/>
      <c r="Q23" s="107" t="str">
        <f t="shared" si="11"/>
        <v/>
      </c>
      <c r="R23" s="108"/>
      <c r="S23" s="108"/>
      <c r="T23" s="109" t="str">
        <f t="shared" si="8"/>
        <v/>
      </c>
      <c r="U23" s="108"/>
      <c r="V23" s="108"/>
      <c r="W23" s="108"/>
      <c r="X23" s="110" t="str">
        <f t="shared" si="12"/>
        <v/>
      </c>
      <c r="Y23" s="111" t="str">
        <f t="shared" si="1"/>
        <v/>
      </c>
      <c r="Z23" s="112" t="str">
        <f t="shared" si="9"/>
        <v/>
      </c>
      <c r="AA23" s="111" t="str">
        <f t="shared" si="3"/>
        <v/>
      </c>
      <c r="AB23" s="112" t="str">
        <f t="shared" si="13"/>
        <v/>
      </c>
      <c r="AC23" s="113" t="str">
        <f t="shared" si="14"/>
        <v/>
      </c>
      <c r="AD23" s="114"/>
      <c r="AE23" s="115"/>
      <c r="AF23" s="116"/>
      <c r="AG23" s="117"/>
      <c r="AH23" s="117"/>
      <c r="AI23" s="117"/>
      <c r="AJ23" s="115"/>
      <c r="AK23" s="116"/>
      <c r="AL23" s="8"/>
      <c r="AM23" s="8"/>
      <c r="AN23" s="8"/>
      <c r="AO23" s="8"/>
      <c r="AP23" s="8"/>
      <c r="AQ23" s="8"/>
      <c r="AR23" s="8"/>
      <c r="AS23" s="8"/>
      <c r="AT23" s="8"/>
      <c r="AU23" s="8"/>
      <c r="AV23" s="8"/>
      <c r="AW23" s="8"/>
      <c r="AX23" s="8"/>
      <c r="AY23" s="8"/>
      <c r="AZ23" s="8"/>
      <c r="BA23" s="8"/>
      <c r="BB23" s="8"/>
      <c r="BC23" s="8"/>
      <c r="BD23" s="8"/>
      <c r="BE23" s="8"/>
      <c r="BF23" s="8"/>
      <c r="BG23" s="8"/>
      <c r="BH23" s="8"/>
      <c r="BI23" s="8"/>
      <c r="BJ23" s="8"/>
      <c r="BK23" s="8"/>
      <c r="BL23" s="8"/>
      <c r="BM23" s="8"/>
      <c r="BN23" s="8"/>
      <c r="BO23" s="8"/>
      <c r="BP23" s="8"/>
      <c r="BQ23" s="8"/>
    </row>
    <row r="24" spans="1:69" ht="30" hidden="1" customHeight="1">
      <c r="A24" s="311">
        <v>3</v>
      </c>
      <c r="B24" s="314"/>
      <c r="C24" s="314"/>
      <c r="D24" s="314"/>
      <c r="E24" s="317"/>
      <c r="F24" s="314"/>
      <c r="G24" s="320"/>
      <c r="H24" s="323" t="str">
        <f>IF(G24&lt;=0,"",IF(G24&lt;=2,"Muy Baja",IF(G24&lt;=24,"Baja",IF(G24&lt;=500,"Media",IF(G24&lt;=5000,"Alta","Muy Alta")))))</f>
        <v/>
      </c>
      <c r="I24" s="326" t="str">
        <f>IF(H24="","",IF(H24="Muy Baja",0.2,IF(H24="Baja",0.4,IF(H24="Media",0.6,IF(H24="Alta",0.8,IF(H24="Muy Alta",1,))))))</f>
        <v/>
      </c>
      <c r="J24" s="342"/>
      <c r="K24" s="326">
        <f>IF(NOT(ISERROR(MATCH(J24,'Tabla Impacto'!$B$221:$B$223,0))),'Tabla Impacto'!$F$223&amp;"Por favor no seleccionar los criterios de impacto(Afectación Económica o presupuestal y Pérdida Reputacional)",J24)</f>
        <v>0</v>
      </c>
      <c r="L24" s="323" t="str">
        <f>IF(OR(K24='Tabla Impacto'!$C$11,K24='Tabla Impacto'!$D$11),"Leve",IF(OR(K24='Tabla Impacto'!$C$12,K24='Tabla Impacto'!$D$12),"Menor",IF(OR(K24='Tabla Impacto'!$C$13,K24='Tabla Impacto'!$D$13),"Moderado",IF(OR(K24='Tabla Impacto'!$C$14,K24='Tabla Impacto'!$D$14),"Mayor",IF(OR(K24='Tabla Impacto'!$C$15,K24='Tabla Impacto'!$D$15),"Catastrófico","")))))</f>
        <v/>
      </c>
      <c r="M24" s="326" t="str">
        <f>IF(L24="","",IF(L24="Leve",0.2,IF(L24="Menor",0.4,IF(L24="Moderado",0.6,IF(L24="Mayor",0.8,IF(L24="Catastrófico",1,))))))</f>
        <v/>
      </c>
      <c r="N24" s="345" t="str">
        <f>IF(OR(AND(H24="Muy Baja",L24="Leve"),AND(H24="Muy Baja",L24="Menor"),AND(H24="Baja",L24="Leve")),"Bajo",IF(OR(AND(H24="Muy baja",L24="Moderado"),AND(H24="Baja",L24="Menor"),AND(H24="Baja",L24="Moderado"),AND(H24="Media",L24="Leve"),AND(H24="Media",L24="Menor"),AND(H24="Media",L24="Moderado"),AND(H24="Alta",L24="Leve"),AND(H24="Alta",L24="Menor")),"Moderado",IF(OR(AND(H24="Muy Baja",L24="Mayor"),AND(H24="Baja",L24="Mayor"),AND(H24="Media",L24="Mayor"),AND(H24="Alta",L24="Moderado"),AND(H24="Alta",L24="Mayor"),AND(H24="Muy Alta",L24="Leve"),AND(H24="Muy Alta",L24="Menor"),AND(H24="Muy Alta",L24="Moderado"),AND(H24="Muy Alta",L24="Mayor")),"Alto",IF(OR(AND(H24="Muy Baja",L24="Catastrófico"),AND(H24="Baja",L24="Catastrófico"),AND(H24="Media",L24="Catastrófico"),AND(H24="Alta",L24="Catastrófico"),AND(H24="Muy Alta",L24="Catastrófico")),"Extremo",""))))</f>
        <v/>
      </c>
      <c r="O24" s="106">
        <v>1</v>
      </c>
      <c r="P24" s="184"/>
      <c r="Q24" s="166"/>
      <c r="R24" s="174"/>
      <c r="S24" s="174"/>
      <c r="T24" s="175" t="str">
        <f>IF(AND(R24="Preventivo",S24="Automático"),"50%",IF(AND(R24="Preventivo",S24="Manual"),"40%",IF(AND(R24="Detectivo",S24="Automático"),"40%",IF(AND(R24="Detectivo",S24="Manual"),"30%",IF(AND(R24="Correctivo",S24="Automático"),"35%",IF(AND(R24="Correctivo",S24="Manual"),"25%",""))))))</f>
        <v/>
      </c>
      <c r="U24" s="174"/>
      <c r="V24" s="174"/>
      <c r="W24" s="174"/>
      <c r="X24" s="163" t="str">
        <f>IFERROR(IF(Q24="Probabilidad",(I24-(+I24*T24)),IF(Q24="Impacto",I24,"")),"")</f>
        <v/>
      </c>
      <c r="Y24" s="176" t="str">
        <f>IFERROR(IF(X24="","",IF(X24&lt;=0.2,"Muy Baja",IF(X24&lt;=0.4,"Baja",IF(X24&lt;=0.6,"Media",IF(X24&lt;=0.8,"Alta","Muy Alta"))))),"")</f>
        <v/>
      </c>
      <c r="Z24" s="177" t="str">
        <f>+X24</f>
        <v/>
      </c>
      <c r="AA24" s="176" t="str">
        <f>IFERROR(IF(AB24="","",IF(AB24&lt;=0.2,"Leve",IF(AB24&lt;=0.4,"Menor",IF(AB24&lt;=0.6,"Moderado",IF(AB24&lt;=0.8,"Mayor","Catastrófico"))))),"")</f>
        <v/>
      </c>
      <c r="AB24" s="177" t="str">
        <f>IFERROR(IF(Q24="Impacto",(M24-(+M24*T24)),IF(Q24="Probabilidad",M24,"")),"")</f>
        <v/>
      </c>
      <c r="AC24" s="178" t="str">
        <f>IFERROR(IF(OR(AND(Y24="Muy Baja",AA24="Leve"),AND(Y24="Muy Baja",AA24="Menor"),AND(Y24="Baja",AA24="Leve")),"Bajo",IF(OR(AND(Y24="Muy baja",AA24="Moderado"),AND(Y24="Baja",AA24="Menor"),AND(Y24="Baja",AA24="Moderado"),AND(Y24="Media",AA24="Leve"),AND(Y24="Media",AA24="Menor"),AND(Y24="Media",AA24="Moderado"),AND(Y24="Alta",AA24="Leve"),AND(Y24="Alta",AA24="Menor")),"Moderado",IF(OR(AND(Y24="Muy Baja",AA24="Mayor"),AND(Y24="Baja",AA24="Mayor"),AND(Y24="Media",AA24="Mayor"),AND(Y24="Alta",AA24="Moderado"),AND(Y24="Alta",AA24="Mayor"),AND(Y24="Muy Alta",AA24="Leve"),AND(Y24="Muy Alta",AA24="Menor"),AND(Y24="Muy Alta",AA24="Moderado"),AND(Y24="Muy Alta",AA24="Mayor")),"Alto",IF(OR(AND(Y24="Muy Baja",AA24="Catastrófico"),AND(Y24="Baja",AA24="Catastrófico"),AND(Y24="Media",AA24="Catastrófico"),AND(Y24="Alta",AA24="Catastrófico"),AND(Y24="Muy Alta",AA24="Catastrófico")),"Extremo","")))),"")</f>
        <v/>
      </c>
      <c r="AD24" s="179"/>
      <c r="AE24" s="181"/>
      <c r="AF24" s="180"/>
      <c r="AG24" s="117"/>
      <c r="AH24" s="117"/>
      <c r="AI24" s="117"/>
      <c r="AJ24" s="115"/>
      <c r="AK24" s="116"/>
      <c r="AL24" s="8"/>
      <c r="AM24" s="8"/>
      <c r="AN24" s="8"/>
      <c r="AO24" s="8"/>
      <c r="AP24" s="8"/>
      <c r="AQ24" s="8"/>
      <c r="AR24" s="8"/>
      <c r="AS24" s="8"/>
      <c r="AT24" s="8"/>
      <c r="AU24" s="8"/>
      <c r="AV24" s="8"/>
      <c r="AW24" s="8"/>
      <c r="AX24" s="8"/>
      <c r="AY24" s="8"/>
      <c r="AZ24" s="8"/>
      <c r="BA24" s="8"/>
      <c r="BB24" s="8"/>
      <c r="BC24" s="8"/>
      <c r="BD24" s="8"/>
      <c r="BE24" s="8"/>
      <c r="BF24" s="8"/>
      <c r="BG24" s="8"/>
      <c r="BH24" s="8"/>
      <c r="BI24" s="8"/>
      <c r="BJ24" s="8"/>
      <c r="BK24" s="8"/>
      <c r="BL24" s="8"/>
      <c r="BM24" s="8"/>
      <c r="BN24" s="8"/>
      <c r="BO24" s="8"/>
      <c r="BP24" s="8"/>
      <c r="BQ24" s="8"/>
    </row>
    <row r="25" spans="1:69" ht="30" hidden="1" customHeight="1">
      <c r="A25" s="312"/>
      <c r="B25" s="315"/>
      <c r="C25" s="315"/>
      <c r="D25" s="315"/>
      <c r="E25" s="318"/>
      <c r="F25" s="315"/>
      <c r="G25" s="321"/>
      <c r="H25" s="324"/>
      <c r="I25" s="327"/>
      <c r="J25" s="343"/>
      <c r="K25" s="327">
        <f>IF(NOT(ISERROR(MATCH(J25,_xlfn.ANCHORARRAY(E36),0))),I38&amp;"Por favor no seleccionar los criterios de impacto",J25)</f>
        <v>0</v>
      </c>
      <c r="L25" s="324"/>
      <c r="M25" s="327"/>
      <c r="N25" s="346"/>
      <c r="O25" s="106">
        <v>2</v>
      </c>
      <c r="P25" s="184"/>
      <c r="Q25" s="107"/>
      <c r="R25" s="174"/>
      <c r="S25" s="174"/>
      <c r="T25" s="175" t="str">
        <f t="shared" ref="T25:T29" si="15">IF(AND(R25="Preventivo",S25="Automático"),"50%",IF(AND(R25="Preventivo",S25="Manual"),"40%",IF(AND(R25="Detectivo",S25="Automático"),"40%",IF(AND(R25="Detectivo",S25="Manual"),"30%",IF(AND(R25="Correctivo",S25="Automático"),"35%",IF(AND(R25="Correctivo",S25="Manual"),"25%",""))))))</f>
        <v/>
      </c>
      <c r="U25" s="174"/>
      <c r="V25" s="174"/>
      <c r="W25" s="174"/>
      <c r="X25" s="163" t="str">
        <f>IFERROR(IF(AND(Q24="Probabilidad",Q25="Probabilidad"),(Z24-(+Z24*T25)),IF(Q25="Probabilidad",(I24-(+I24*T25)),IF(Q25="Impacto",Z24,""))),"")</f>
        <v/>
      </c>
      <c r="Y25" s="176" t="str">
        <f t="shared" si="1"/>
        <v/>
      </c>
      <c r="Z25" s="177" t="str">
        <f t="shared" ref="Z25:Z29" si="16">+X25</f>
        <v/>
      </c>
      <c r="AA25" s="176" t="str">
        <f t="shared" si="3"/>
        <v/>
      </c>
      <c r="AB25" s="177" t="str">
        <f>IFERROR(IF(AND(Q24="Impacto",Q25="Impacto"),(AB24-(+AB24*T25)),IF(Q25="Impacto",(M24-(+M24*T25)),IF(Q25="Probabilidad",AB24,""))),"")</f>
        <v/>
      </c>
      <c r="AC25" s="178" t="str">
        <f t="shared" ref="AC25:AC26" si="17">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79"/>
      <c r="AE25" s="181"/>
      <c r="AF25" s="180"/>
      <c r="AG25" s="117"/>
      <c r="AH25" s="117"/>
      <c r="AI25" s="117"/>
      <c r="AJ25" s="115"/>
      <c r="AK25" s="116"/>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c r="BQ25" s="8"/>
    </row>
    <row r="26" spans="1:69" ht="30" hidden="1" customHeight="1">
      <c r="A26" s="312"/>
      <c r="B26" s="315"/>
      <c r="C26" s="315"/>
      <c r="D26" s="315"/>
      <c r="E26" s="318"/>
      <c r="F26" s="315"/>
      <c r="G26" s="321"/>
      <c r="H26" s="324"/>
      <c r="I26" s="327"/>
      <c r="J26" s="343"/>
      <c r="K26" s="327">
        <f>IF(NOT(ISERROR(MATCH(J26,_xlfn.ANCHORARRAY(E37),0))),I39&amp;"Por favor no seleccionar los criterios de impacto",J26)</f>
        <v>0</v>
      </c>
      <c r="L26" s="324"/>
      <c r="M26" s="327"/>
      <c r="N26" s="346"/>
      <c r="O26" s="106">
        <v>3</v>
      </c>
      <c r="P26" s="185"/>
      <c r="Q26" s="107" t="str">
        <f>IF(OR(R26="Preventivo",R26="Detectivo"),"Probabilidad",IF(R26="Correctivo","Impacto",""))</f>
        <v/>
      </c>
      <c r="R26" s="108"/>
      <c r="S26" s="108"/>
      <c r="T26" s="109" t="str">
        <f t="shared" si="15"/>
        <v/>
      </c>
      <c r="U26" s="108"/>
      <c r="V26" s="108"/>
      <c r="W26" s="108"/>
      <c r="X26" s="110" t="str">
        <f>IFERROR(IF(AND(Q25="Probabilidad",Q26="Probabilidad"),(Z25-(+Z25*T26)),IF(AND(Q25="Impacto",Q26="Probabilidad"),(Z24-(+Z24*T26)),IF(Q26="Impacto",Z25,""))),"")</f>
        <v/>
      </c>
      <c r="Y26" s="111" t="str">
        <f t="shared" si="1"/>
        <v/>
      </c>
      <c r="Z26" s="112" t="str">
        <f t="shared" si="16"/>
        <v/>
      </c>
      <c r="AA26" s="111" t="str">
        <f t="shared" si="3"/>
        <v/>
      </c>
      <c r="AB26" s="112" t="str">
        <f>IFERROR(IF(AND(Q25="Impacto",Q26="Impacto"),(AB25-(+AB25*T26)),IF(AND(Q25="Probabilidad",Q26="Impacto"),(AB24-(+AB24*T26)),IF(Q26="Probabilidad",AB25,""))),"")</f>
        <v/>
      </c>
      <c r="AC26" s="113" t="str">
        <f t="shared" si="17"/>
        <v/>
      </c>
      <c r="AD26" s="114"/>
      <c r="AE26" s="115"/>
      <c r="AF26" s="116"/>
      <c r="AG26" s="117"/>
      <c r="AH26" s="117"/>
      <c r="AI26" s="117"/>
      <c r="AJ26" s="115"/>
      <c r="AK26" s="116"/>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c r="BQ26" s="8"/>
    </row>
    <row r="27" spans="1:69" ht="30" hidden="1" customHeight="1">
      <c r="A27" s="312"/>
      <c r="B27" s="315"/>
      <c r="C27" s="315"/>
      <c r="D27" s="315"/>
      <c r="E27" s="318"/>
      <c r="F27" s="315"/>
      <c r="G27" s="321"/>
      <c r="H27" s="324"/>
      <c r="I27" s="327"/>
      <c r="J27" s="343"/>
      <c r="K27" s="327">
        <f>IF(NOT(ISERROR(MATCH(J27,_xlfn.ANCHORARRAY(E38),0))),I40&amp;"Por favor no seleccionar los criterios de impacto",J27)</f>
        <v>0</v>
      </c>
      <c r="L27" s="324"/>
      <c r="M27" s="327"/>
      <c r="N27" s="346"/>
      <c r="O27" s="106">
        <v>4</v>
      </c>
      <c r="P27" s="184"/>
      <c r="Q27" s="107" t="str">
        <f t="shared" ref="Q27:Q29" si="18">IF(OR(R27="Preventivo",R27="Detectivo"),"Probabilidad",IF(R27="Correctivo","Impacto",""))</f>
        <v/>
      </c>
      <c r="R27" s="108"/>
      <c r="S27" s="108"/>
      <c r="T27" s="109" t="str">
        <f t="shared" si="15"/>
        <v/>
      </c>
      <c r="U27" s="108"/>
      <c r="V27" s="108"/>
      <c r="W27" s="108"/>
      <c r="X27" s="110" t="str">
        <f t="shared" ref="X27:X29" si="19">IFERROR(IF(AND(Q26="Probabilidad",Q27="Probabilidad"),(Z26-(+Z26*T27)),IF(AND(Q26="Impacto",Q27="Probabilidad"),(Z25-(+Z25*T27)),IF(Q27="Impacto",Z26,""))),"")</f>
        <v/>
      </c>
      <c r="Y27" s="111" t="str">
        <f t="shared" si="1"/>
        <v/>
      </c>
      <c r="Z27" s="112" t="str">
        <f t="shared" si="16"/>
        <v/>
      </c>
      <c r="AA27" s="111" t="str">
        <f t="shared" si="3"/>
        <v/>
      </c>
      <c r="AB27" s="112" t="str">
        <f t="shared" ref="AB27:AB29" si="20">IFERROR(IF(AND(Q26="Impacto",Q27="Impacto"),(AB26-(+AB26*T27)),IF(AND(Q26="Probabilidad",Q27="Impacto"),(AB25-(+AB25*T27)),IF(Q27="Probabilidad",AB26,""))),"")</f>
        <v/>
      </c>
      <c r="AC27" s="113" t="str">
        <f>IFERROR(IF(OR(AND(Y27="Muy Baja",AA27="Leve"),AND(Y27="Muy Baja",AA27="Menor"),AND(Y27="Baja",AA27="Leve")),"Bajo",IF(OR(AND(Y27="Muy baja",AA27="Moderado"),AND(Y27="Baja",AA27="Menor"),AND(Y27="Baja",AA27="Moderado"),AND(Y27="Media",AA27="Leve"),AND(Y27="Media",AA27="Menor"),AND(Y27="Media",AA27="Moderado"),AND(Y27="Alta",AA27="Leve"),AND(Y27="Alta",AA27="Menor")),"Moderado",IF(OR(AND(Y27="Muy Baja",AA27="Mayor"),AND(Y27="Baja",AA27="Mayor"),AND(Y27="Media",AA27="Mayor"),AND(Y27="Alta",AA27="Moderado"),AND(Y27="Alta",AA27="Mayor"),AND(Y27="Muy Alta",AA27="Leve"),AND(Y27="Muy Alta",AA27="Menor"),AND(Y27="Muy Alta",AA27="Moderado"),AND(Y27="Muy Alta",AA27="Mayor")),"Alto",IF(OR(AND(Y27="Muy Baja",AA27="Catastrófico"),AND(Y27="Baja",AA27="Catastrófico"),AND(Y27="Media",AA27="Catastrófico"),AND(Y27="Alta",AA27="Catastrófico"),AND(Y27="Muy Alta",AA27="Catastrófico")),"Extremo","")))),"")</f>
        <v/>
      </c>
      <c r="AD27" s="114"/>
      <c r="AE27" s="115"/>
      <c r="AF27" s="116"/>
      <c r="AG27" s="117"/>
      <c r="AH27" s="117"/>
      <c r="AI27" s="117"/>
      <c r="AJ27" s="115"/>
      <c r="AK27" s="116"/>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c r="BQ27" s="8"/>
    </row>
    <row r="28" spans="1:69" ht="30" hidden="1" customHeight="1">
      <c r="A28" s="312"/>
      <c r="B28" s="315"/>
      <c r="C28" s="315"/>
      <c r="D28" s="315"/>
      <c r="E28" s="318"/>
      <c r="F28" s="315"/>
      <c r="G28" s="321"/>
      <c r="H28" s="324"/>
      <c r="I28" s="327"/>
      <c r="J28" s="343"/>
      <c r="K28" s="327">
        <f>IF(NOT(ISERROR(MATCH(J28,_xlfn.ANCHORARRAY(E39),0))),I41&amp;"Por favor no seleccionar los criterios de impacto",J28)</f>
        <v>0</v>
      </c>
      <c r="L28" s="324"/>
      <c r="M28" s="327"/>
      <c r="N28" s="346"/>
      <c r="O28" s="106">
        <v>5</v>
      </c>
      <c r="P28" s="184"/>
      <c r="Q28" s="107" t="str">
        <f t="shared" si="18"/>
        <v/>
      </c>
      <c r="R28" s="108"/>
      <c r="S28" s="108"/>
      <c r="T28" s="109" t="str">
        <f t="shared" si="15"/>
        <v/>
      </c>
      <c r="U28" s="108"/>
      <c r="V28" s="108"/>
      <c r="W28" s="108"/>
      <c r="X28" s="110" t="str">
        <f t="shared" si="19"/>
        <v/>
      </c>
      <c r="Y28" s="111" t="str">
        <f t="shared" si="1"/>
        <v/>
      </c>
      <c r="Z28" s="112" t="str">
        <f t="shared" si="16"/>
        <v/>
      </c>
      <c r="AA28" s="111" t="str">
        <f t="shared" si="3"/>
        <v/>
      </c>
      <c r="AB28" s="112" t="str">
        <f t="shared" si="20"/>
        <v/>
      </c>
      <c r="AC28" s="113" t="str">
        <f t="shared" ref="AC28:AC29" si="21">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14"/>
      <c r="AE28" s="115"/>
      <c r="AF28" s="116"/>
      <c r="AG28" s="117"/>
      <c r="AH28" s="117"/>
      <c r="AI28" s="117"/>
      <c r="AJ28" s="115"/>
      <c r="AK28" s="116"/>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c r="BQ28" s="8"/>
    </row>
    <row r="29" spans="1:69" ht="30" hidden="1" customHeight="1">
      <c r="A29" s="313"/>
      <c r="B29" s="316"/>
      <c r="C29" s="316"/>
      <c r="D29" s="316"/>
      <c r="E29" s="319"/>
      <c r="F29" s="316"/>
      <c r="G29" s="322"/>
      <c r="H29" s="325"/>
      <c r="I29" s="328"/>
      <c r="J29" s="344"/>
      <c r="K29" s="328">
        <f>IF(NOT(ISERROR(MATCH(J29,_xlfn.ANCHORARRAY(E40),0))),I42&amp;"Por favor no seleccionar los criterios de impacto",J29)</f>
        <v>0</v>
      </c>
      <c r="L29" s="325"/>
      <c r="M29" s="328"/>
      <c r="N29" s="347"/>
      <c r="O29" s="106">
        <v>6</v>
      </c>
      <c r="P29" s="184"/>
      <c r="Q29" s="107" t="str">
        <f t="shared" si="18"/>
        <v/>
      </c>
      <c r="R29" s="108"/>
      <c r="S29" s="108"/>
      <c r="T29" s="109" t="str">
        <f t="shared" si="15"/>
        <v/>
      </c>
      <c r="U29" s="108"/>
      <c r="V29" s="108"/>
      <c r="W29" s="108"/>
      <c r="X29" s="110" t="str">
        <f t="shared" si="19"/>
        <v/>
      </c>
      <c r="Y29" s="111" t="str">
        <f t="shared" si="1"/>
        <v/>
      </c>
      <c r="Z29" s="112" t="str">
        <f t="shared" si="16"/>
        <v/>
      </c>
      <c r="AA29" s="111" t="str">
        <f t="shared" si="3"/>
        <v/>
      </c>
      <c r="AB29" s="112" t="str">
        <f t="shared" si="20"/>
        <v/>
      </c>
      <c r="AC29" s="113" t="str">
        <f t="shared" si="21"/>
        <v/>
      </c>
      <c r="AD29" s="114"/>
      <c r="AE29" s="115"/>
      <c r="AF29" s="116"/>
      <c r="AG29" s="117"/>
      <c r="AH29" s="117"/>
      <c r="AI29" s="117"/>
      <c r="AJ29" s="115"/>
      <c r="AK29" s="116"/>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c r="BQ29" s="8"/>
    </row>
    <row r="30" spans="1:69" ht="30" hidden="1" customHeight="1">
      <c r="A30" s="311">
        <v>4</v>
      </c>
      <c r="B30" s="314"/>
      <c r="C30" s="314"/>
      <c r="D30" s="314"/>
      <c r="E30" s="317"/>
      <c r="F30" s="314"/>
      <c r="G30" s="320"/>
      <c r="H30" s="323" t="str">
        <f>IF(G30&lt;=0,"",IF(G30&lt;=2,"Muy Baja",IF(G30&lt;=24,"Baja",IF(G30&lt;=500,"Media",IF(G30&lt;=5000,"Alta","Muy Alta")))))</f>
        <v/>
      </c>
      <c r="I30" s="326" t="str">
        <f>IF(H30="","",IF(H30="Muy Baja",0.2,IF(H30="Baja",0.4,IF(H30="Media",0.6,IF(H30="Alta",0.8,IF(H30="Muy Alta",1,))))))</f>
        <v/>
      </c>
      <c r="J30" s="342"/>
      <c r="K30" s="326">
        <f>IF(NOT(ISERROR(MATCH(J30,'Tabla Impacto'!$B$221:$B$223,0))),'Tabla Impacto'!$F$223&amp;"Por favor no seleccionar los criterios de impacto(Afectación Económica o presupuestal y Pérdida Reputacional)",J30)</f>
        <v>0</v>
      </c>
      <c r="L30" s="323" t="str">
        <f>IF(OR(K30='Tabla Impacto'!$C$11,K30='Tabla Impacto'!$D$11),"Leve",IF(OR(K30='Tabla Impacto'!$C$12,K30='Tabla Impacto'!$D$12),"Menor",IF(OR(K30='Tabla Impacto'!$C$13,K30='Tabla Impacto'!$D$13),"Moderado",IF(OR(K30='Tabla Impacto'!$C$14,K30='Tabla Impacto'!$D$14),"Mayor",IF(OR(K30='Tabla Impacto'!$C$15,K30='Tabla Impacto'!$D$15),"Catastrófico","")))))</f>
        <v/>
      </c>
      <c r="M30" s="326" t="str">
        <f>IF(L30="","",IF(L30="Leve",0.2,IF(L30="Menor",0.4,IF(L30="Moderado",0.6,IF(L30="Mayor",0.8,IF(L30="Catastrófico",1,))))))</f>
        <v/>
      </c>
      <c r="N30" s="345" t="str">
        <f>IF(OR(AND(H30="Muy Baja",L30="Leve"),AND(H30="Muy Baja",L30="Menor"),AND(H30="Baja",L30="Leve")),"Bajo",IF(OR(AND(H30="Muy baja",L30="Moderado"),AND(H30="Baja",L30="Menor"),AND(H30="Baja",L30="Moderado"),AND(H30="Media",L30="Leve"),AND(H30="Media",L30="Menor"),AND(H30="Media",L30="Moderado"),AND(H30="Alta",L30="Leve"),AND(H30="Alta",L30="Menor")),"Moderado",IF(OR(AND(H30="Muy Baja",L30="Mayor"),AND(H30="Baja",L30="Mayor"),AND(H30="Media",L30="Mayor"),AND(H30="Alta",L30="Moderado"),AND(H30="Alta",L30="Mayor"),AND(H30="Muy Alta",L30="Leve"),AND(H30="Muy Alta",L30="Menor"),AND(H30="Muy Alta",L30="Moderado"),AND(H30="Muy Alta",L30="Mayor")),"Alto",IF(OR(AND(H30="Muy Baja",L30="Catastrófico"),AND(H30="Baja",L30="Catastrófico"),AND(H30="Media",L30="Catastrófico"),AND(H30="Alta",L30="Catastrófico"),AND(H30="Muy Alta",L30="Catastrófico")),"Extremo",""))))</f>
        <v/>
      </c>
      <c r="O30" s="106">
        <v>1</v>
      </c>
      <c r="P30" s="184"/>
      <c r="Q30" s="166"/>
      <c r="R30" s="174"/>
      <c r="S30" s="174"/>
      <c r="T30" s="175"/>
      <c r="U30" s="174"/>
      <c r="V30" s="174"/>
      <c r="W30" s="174"/>
      <c r="X30" s="163"/>
      <c r="Y30" s="176"/>
      <c r="Z30" s="177"/>
      <c r="AA30" s="176"/>
      <c r="AB30" s="177"/>
      <c r="AC30" s="178"/>
      <c r="AD30" s="179"/>
      <c r="AE30" s="171"/>
      <c r="AF30" s="171"/>
      <c r="AG30" s="173"/>
      <c r="AH30" s="117"/>
      <c r="AI30" s="117"/>
      <c r="AJ30" s="115"/>
      <c r="AK30" s="116"/>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c r="BQ30" s="8"/>
    </row>
    <row r="31" spans="1:69" ht="30" hidden="1" customHeight="1">
      <c r="A31" s="312"/>
      <c r="B31" s="315"/>
      <c r="C31" s="315"/>
      <c r="D31" s="315"/>
      <c r="E31" s="318"/>
      <c r="F31" s="315"/>
      <c r="G31" s="321"/>
      <c r="H31" s="324"/>
      <c r="I31" s="327"/>
      <c r="J31" s="343"/>
      <c r="K31" s="327">
        <f>IF(NOT(ISERROR(MATCH(J31,_xlfn.ANCHORARRAY(E42),0))),I44&amp;"Por favor no seleccionar los criterios de impacto",J31)</f>
        <v>0</v>
      </c>
      <c r="L31" s="324"/>
      <c r="M31" s="327"/>
      <c r="N31" s="346"/>
      <c r="O31" s="106">
        <v>2</v>
      </c>
      <c r="P31" s="184"/>
      <c r="Q31" s="107" t="str">
        <f>IF(OR(R31="Preventivo",R31="Detectivo"),"Probabilidad",IF(R31="Correctivo","Impacto",""))</f>
        <v/>
      </c>
      <c r="R31" s="108"/>
      <c r="S31" s="108"/>
      <c r="T31" s="109" t="str">
        <f t="shared" ref="T31:T35" si="22">IF(AND(R31="Preventivo",S31="Automático"),"50%",IF(AND(R31="Preventivo",S31="Manual"),"40%",IF(AND(R31="Detectivo",S31="Automático"),"40%",IF(AND(R31="Detectivo",S31="Manual"),"30%",IF(AND(R31="Correctivo",S31="Automático"),"35%",IF(AND(R31="Correctivo",S31="Manual"),"25%",""))))))</f>
        <v/>
      </c>
      <c r="U31" s="108"/>
      <c r="V31" s="108"/>
      <c r="W31" s="108"/>
      <c r="X31" s="110" t="str">
        <f>IFERROR(IF(AND(Q30="Probabilidad",Q31="Probabilidad"),(Z30-(+Z30*T31)),IF(Q31="Probabilidad",(I30-(+I30*T31)),IF(Q31="Impacto",Z30,""))),"")</f>
        <v/>
      </c>
      <c r="Y31" s="111" t="str">
        <f t="shared" si="1"/>
        <v/>
      </c>
      <c r="Z31" s="112" t="str">
        <f t="shared" ref="Z31:Z35" si="23">+X31</f>
        <v/>
      </c>
      <c r="AA31" s="111" t="str">
        <f t="shared" si="3"/>
        <v/>
      </c>
      <c r="AB31" s="112" t="str">
        <f>IFERROR(IF(AND(Q30="Impacto",Q31="Impacto"),(AB30-(+AB30*T31)),IF(Q31="Impacto",(M30-(+M30*T31)),IF(Q31="Probabilidad",AB30,""))),"")</f>
        <v/>
      </c>
      <c r="AC31" s="113" t="str">
        <f t="shared" ref="AC31:AC32" si="24">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14"/>
      <c r="AE31" s="115"/>
      <c r="AF31" s="116"/>
      <c r="AG31" s="117"/>
      <c r="AH31" s="117"/>
      <c r="AI31" s="117"/>
      <c r="AJ31" s="115"/>
      <c r="AK31" s="116"/>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c r="BQ31" s="8"/>
    </row>
    <row r="32" spans="1:69" ht="30" hidden="1" customHeight="1">
      <c r="A32" s="312"/>
      <c r="B32" s="315"/>
      <c r="C32" s="315"/>
      <c r="D32" s="315"/>
      <c r="E32" s="318"/>
      <c r="F32" s="315"/>
      <c r="G32" s="321"/>
      <c r="H32" s="324"/>
      <c r="I32" s="327"/>
      <c r="J32" s="343"/>
      <c r="K32" s="327">
        <f>IF(NOT(ISERROR(MATCH(J32,_xlfn.ANCHORARRAY(E43),0))),I45&amp;"Por favor no seleccionar los criterios de impacto",J32)</f>
        <v>0</v>
      </c>
      <c r="L32" s="324"/>
      <c r="M32" s="327"/>
      <c r="N32" s="346"/>
      <c r="O32" s="106">
        <v>3</v>
      </c>
      <c r="P32" s="185"/>
      <c r="Q32" s="107" t="str">
        <f>IF(OR(R32="Preventivo",R32="Detectivo"),"Probabilidad",IF(R32="Correctivo","Impacto",""))</f>
        <v/>
      </c>
      <c r="R32" s="108"/>
      <c r="S32" s="108"/>
      <c r="T32" s="109" t="str">
        <f t="shared" si="22"/>
        <v/>
      </c>
      <c r="U32" s="108"/>
      <c r="V32" s="108"/>
      <c r="W32" s="108"/>
      <c r="X32" s="110" t="str">
        <f>IFERROR(IF(AND(Q31="Probabilidad",Q32="Probabilidad"),(Z31-(+Z31*T32)),IF(AND(Q31="Impacto",Q32="Probabilidad"),(Z30-(+Z30*T32)),IF(Q32="Impacto",Z31,""))),"")</f>
        <v/>
      </c>
      <c r="Y32" s="111" t="str">
        <f t="shared" si="1"/>
        <v/>
      </c>
      <c r="Z32" s="112" t="str">
        <f t="shared" si="23"/>
        <v/>
      </c>
      <c r="AA32" s="111" t="str">
        <f t="shared" si="3"/>
        <v/>
      </c>
      <c r="AB32" s="112" t="str">
        <f>IFERROR(IF(AND(Q31="Impacto",Q32="Impacto"),(AB31-(+AB31*T32)),IF(AND(Q31="Probabilidad",Q32="Impacto"),(AB30-(+AB30*T32)),IF(Q32="Probabilidad",AB31,""))),"")</f>
        <v/>
      </c>
      <c r="AC32" s="113" t="str">
        <f t="shared" si="24"/>
        <v/>
      </c>
      <c r="AD32" s="114"/>
      <c r="AE32" s="115"/>
      <c r="AF32" s="116"/>
      <c r="AG32" s="117"/>
      <c r="AH32" s="117"/>
      <c r="AI32" s="117"/>
      <c r="AJ32" s="115"/>
      <c r="AK32" s="116"/>
      <c r="AL32" s="8"/>
      <c r="AM32" s="8"/>
      <c r="AN32" s="8"/>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c r="BQ32" s="8"/>
    </row>
    <row r="33" spans="1:69" ht="30" hidden="1" customHeight="1">
      <c r="A33" s="312"/>
      <c r="B33" s="315"/>
      <c r="C33" s="315"/>
      <c r="D33" s="315"/>
      <c r="E33" s="318"/>
      <c r="F33" s="315"/>
      <c r="G33" s="321"/>
      <c r="H33" s="324"/>
      <c r="I33" s="327"/>
      <c r="J33" s="343"/>
      <c r="K33" s="327">
        <f>IF(NOT(ISERROR(MATCH(J33,_xlfn.ANCHORARRAY(E44),0))),I46&amp;"Por favor no seleccionar los criterios de impacto",J33)</f>
        <v>0</v>
      </c>
      <c r="L33" s="324"/>
      <c r="M33" s="327"/>
      <c r="N33" s="346"/>
      <c r="O33" s="106">
        <v>4</v>
      </c>
      <c r="P33" s="184"/>
      <c r="Q33" s="107" t="str">
        <f t="shared" ref="Q33:Q35" si="25">IF(OR(R33="Preventivo",R33="Detectivo"),"Probabilidad",IF(R33="Correctivo","Impacto",""))</f>
        <v/>
      </c>
      <c r="R33" s="108"/>
      <c r="S33" s="108"/>
      <c r="T33" s="109" t="str">
        <f t="shared" si="22"/>
        <v/>
      </c>
      <c r="U33" s="108"/>
      <c r="V33" s="108"/>
      <c r="W33" s="108"/>
      <c r="X33" s="110" t="str">
        <f t="shared" ref="X33:X35" si="26">IFERROR(IF(AND(Q32="Probabilidad",Q33="Probabilidad"),(Z32-(+Z32*T33)),IF(AND(Q32="Impacto",Q33="Probabilidad"),(Z31-(+Z31*T33)),IF(Q33="Impacto",Z32,""))),"")</f>
        <v/>
      </c>
      <c r="Y33" s="111" t="str">
        <f t="shared" si="1"/>
        <v/>
      </c>
      <c r="Z33" s="112" t="str">
        <f t="shared" si="23"/>
        <v/>
      </c>
      <c r="AA33" s="111" t="str">
        <f t="shared" si="3"/>
        <v/>
      </c>
      <c r="AB33" s="112" t="str">
        <f t="shared" ref="AB33:AB35" si="27">IFERROR(IF(AND(Q32="Impacto",Q33="Impacto"),(AB32-(+AB32*T33)),IF(AND(Q32="Probabilidad",Q33="Impacto"),(AB31-(+AB31*T33)),IF(Q33="Probabilidad",AB32,""))),"")</f>
        <v/>
      </c>
      <c r="AC33" s="113" t="str">
        <f>IFERROR(IF(OR(AND(Y33="Muy Baja",AA33="Leve"),AND(Y33="Muy Baja",AA33="Menor"),AND(Y33="Baja",AA33="Leve")),"Bajo",IF(OR(AND(Y33="Muy baja",AA33="Moderado"),AND(Y33="Baja",AA33="Menor"),AND(Y33="Baja",AA33="Moderado"),AND(Y33="Media",AA33="Leve"),AND(Y33="Media",AA33="Menor"),AND(Y33="Media",AA33="Moderado"),AND(Y33="Alta",AA33="Leve"),AND(Y33="Alta",AA33="Menor")),"Moderado",IF(OR(AND(Y33="Muy Baja",AA33="Mayor"),AND(Y33="Baja",AA33="Mayor"),AND(Y33="Media",AA33="Mayor"),AND(Y33="Alta",AA33="Moderado"),AND(Y33="Alta",AA33="Mayor"),AND(Y33="Muy Alta",AA33="Leve"),AND(Y33="Muy Alta",AA33="Menor"),AND(Y33="Muy Alta",AA33="Moderado"),AND(Y33="Muy Alta",AA33="Mayor")),"Alto",IF(OR(AND(Y33="Muy Baja",AA33="Catastrófico"),AND(Y33="Baja",AA33="Catastrófico"),AND(Y33="Media",AA33="Catastrófico"),AND(Y33="Alta",AA33="Catastrófico"),AND(Y33="Muy Alta",AA33="Catastrófico")),"Extremo","")))),"")</f>
        <v/>
      </c>
      <c r="AD33" s="114"/>
      <c r="AE33" s="115"/>
      <c r="AF33" s="116"/>
      <c r="AG33" s="117"/>
      <c r="AH33" s="117"/>
      <c r="AI33" s="117"/>
      <c r="AJ33" s="115"/>
      <c r="AK33" s="116"/>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c r="BQ33" s="8"/>
    </row>
    <row r="34" spans="1:69" ht="30" hidden="1" customHeight="1">
      <c r="A34" s="312"/>
      <c r="B34" s="315"/>
      <c r="C34" s="315"/>
      <c r="D34" s="315"/>
      <c r="E34" s="318"/>
      <c r="F34" s="315"/>
      <c r="G34" s="321"/>
      <c r="H34" s="324"/>
      <c r="I34" s="327"/>
      <c r="J34" s="343"/>
      <c r="K34" s="327">
        <f>IF(NOT(ISERROR(MATCH(J34,_xlfn.ANCHORARRAY(E45),0))),I47&amp;"Por favor no seleccionar los criterios de impacto",J34)</f>
        <v>0</v>
      </c>
      <c r="L34" s="324"/>
      <c r="M34" s="327"/>
      <c r="N34" s="346"/>
      <c r="O34" s="106">
        <v>5</v>
      </c>
      <c r="P34" s="184"/>
      <c r="Q34" s="107" t="str">
        <f t="shared" si="25"/>
        <v/>
      </c>
      <c r="R34" s="108"/>
      <c r="S34" s="108"/>
      <c r="T34" s="109" t="str">
        <f t="shared" si="22"/>
        <v/>
      </c>
      <c r="U34" s="108"/>
      <c r="V34" s="108"/>
      <c r="W34" s="108"/>
      <c r="X34" s="110" t="str">
        <f t="shared" si="26"/>
        <v/>
      </c>
      <c r="Y34" s="111" t="str">
        <f>IFERROR(IF(X34="","",IF(X34&lt;=0.2,"Muy Baja",IF(X34&lt;=0.4,"Baja",IF(X34&lt;=0.6,"Media",IF(X34&lt;=0.8,"Alta","Muy Alta"))))),"")</f>
        <v/>
      </c>
      <c r="Z34" s="112" t="str">
        <f t="shared" si="23"/>
        <v/>
      </c>
      <c r="AA34" s="111" t="str">
        <f t="shared" si="3"/>
        <v/>
      </c>
      <c r="AB34" s="112" t="str">
        <f t="shared" si="27"/>
        <v/>
      </c>
      <c r="AC34" s="113" t="str">
        <f t="shared" ref="AC34:AC35" si="28">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14"/>
      <c r="AE34" s="115"/>
      <c r="AF34" s="116"/>
      <c r="AG34" s="117"/>
      <c r="AH34" s="117"/>
      <c r="AI34" s="117"/>
      <c r="AJ34" s="115"/>
      <c r="AK34" s="116"/>
      <c r="AL34" s="8"/>
      <c r="AM34" s="8"/>
      <c r="AN34" s="8"/>
      <c r="AO34" s="8"/>
      <c r="AP34" s="8"/>
      <c r="AQ34" s="8"/>
      <c r="AR34" s="8"/>
      <c r="AS34" s="8"/>
      <c r="AT34" s="8"/>
      <c r="AU34" s="8"/>
      <c r="AV34" s="8"/>
      <c r="AW34" s="8"/>
      <c r="AX34" s="8"/>
      <c r="AY34" s="8"/>
      <c r="AZ34" s="8"/>
      <c r="BA34" s="8"/>
      <c r="BB34" s="8"/>
      <c r="BC34" s="8"/>
      <c r="BD34" s="8"/>
      <c r="BE34" s="8"/>
      <c r="BF34" s="8"/>
      <c r="BG34" s="8"/>
      <c r="BH34" s="8"/>
      <c r="BI34" s="8"/>
      <c r="BJ34" s="8"/>
      <c r="BK34" s="8"/>
      <c r="BL34" s="8"/>
      <c r="BM34" s="8"/>
      <c r="BN34" s="8"/>
      <c r="BO34" s="8"/>
      <c r="BP34" s="8"/>
      <c r="BQ34" s="8"/>
    </row>
    <row r="35" spans="1:69" ht="30" hidden="1" customHeight="1">
      <c r="A35" s="313"/>
      <c r="B35" s="316"/>
      <c r="C35" s="316"/>
      <c r="D35" s="316"/>
      <c r="E35" s="319"/>
      <c r="F35" s="316"/>
      <c r="G35" s="322"/>
      <c r="H35" s="325"/>
      <c r="I35" s="328"/>
      <c r="J35" s="344"/>
      <c r="K35" s="328">
        <f>IF(NOT(ISERROR(MATCH(J35,_xlfn.ANCHORARRAY(E46),0))),I48&amp;"Por favor no seleccionar los criterios de impacto",J35)</f>
        <v>0</v>
      </c>
      <c r="L35" s="325"/>
      <c r="M35" s="328"/>
      <c r="N35" s="347"/>
      <c r="O35" s="106">
        <v>6</v>
      </c>
      <c r="P35" s="184"/>
      <c r="Q35" s="107" t="str">
        <f t="shared" si="25"/>
        <v/>
      </c>
      <c r="R35" s="108"/>
      <c r="S35" s="108"/>
      <c r="T35" s="109" t="str">
        <f t="shared" si="22"/>
        <v/>
      </c>
      <c r="U35" s="108"/>
      <c r="V35" s="108"/>
      <c r="W35" s="108"/>
      <c r="X35" s="110" t="str">
        <f t="shared" si="26"/>
        <v/>
      </c>
      <c r="Y35" s="111" t="str">
        <f t="shared" si="1"/>
        <v/>
      </c>
      <c r="Z35" s="112" t="str">
        <f t="shared" si="23"/>
        <v/>
      </c>
      <c r="AA35" s="111" t="str">
        <f t="shared" si="3"/>
        <v/>
      </c>
      <c r="AB35" s="112" t="str">
        <f t="shared" si="27"/>
        <v/>
      </c>
      <c r="AC35" s="113" t="str">
        <f t="shared" si="28"/>
        <v/>
      </c>
      <c r="AD35" s="114"/>
      <c r="AE35" s="115"/>
      <c r="AF35" s="116"/>
      <c r="AG35" s="117"/>
      <c r="AH35" s="117"/>
      <c r="AI35" s="117"/>
      <c r="AJ35" s="115"/>
      <c r="AK35" s="116"/>
      <c r="AL35" s="8"/>
      <c r="AM35" s="8"/>
      <c r="AN35" s="8"/>
      <c r="AO35" s="8"/>
      <c r="AP35" s="8"/>
      <c r="AQ35" s="8"/>
      <c r="AR35" s="8"/>
      <c r="AS35" s="8"/>
      <c r="AT35" s="8"/>
      <c r="AU35" s="8"/>
      <c r="AV35" s="8"/>
      <c r="AW35" s="8"/>
      <c r="AX35" s="8"/>
      <c r="AY35" s="8"/>
      <c r="AZ35" s="8"/>
      <c r="BA35" s="8"/>
      <c r="BB35" s="8"/>
      <c r="BC35" s="8"/>
      <c r="BD35" s="8"/>
      <c r="BE35" s="8"/>
      <c r="BF35" s="8"/>
      <c r="BG35" s="8"/>
      <c r="BH35" s="8"/>
      <c r="BI35" s="8"/>
      <c r="BJ35" s="8"/>
      <c r="BK35" s="8"/>
      <c r="BL35" s="8"/>
      <c r="BM35" s="8"/>
      <c r="BN35" s="8"/>
      <c r="BO35" s="8"/>
      <c r="BP35" s="8"/>
      <c r="BQ35" s="8"/>
    </row>
    <row r="36" spans="1:69" ht="30" hidden="1" customHeight="1">
      <c r="A36" s="311">
        <v>5</v>
      </c>
      <c r="B36" s="314"/>
      <c r="C36" s="314"/>
      <c r="D36" s="314"/>
      <c r="E36" s="317"/>
      <c r="F36" s="314"/>
      <c r="G36" s="320"/>
      <c r="H36" s="323" t="str">
        <f>IF(G36&lt;=0,"",IF(G36&lt;=2,"Muy Baja",IF(G36&lt;=24,"Baja",IF(G36&lt;=500,"Media",IF(G36&lt;=5000,"Alta","Muy Alta")))))</f>
        <v/>
      </c>
      <c r="I36" s="326" t="str">
        <f>IF(H36="","",IF(H36="Muy Baja",0.2,IF(H36="Baja",0.4,IF(H36="Media",0.6,IF(H36="Alta",0.8,IF(H36="Muy Alta",1,))))))</f>
        <v/>
      </c>
      <c r="J36" s="342"/>
      <c r="K36" s="326">
        <f>IF(NOT(ISERROR(MATCH(J36,'Tabla Impacto'!$B$221:$B$223,0))),'Tabla Impacto'!$F$223&amp;"Por favor no seleccionar los criterios de impacto(Afectación Económica o presupuestal y Pérdida Reputacional)",J36)</f>
        <v>0</v>
      </c>
      <c r="L36" s="323" t="str">
        <f>IF(OR(K36='Tabla Impacto'!$C$11,K36='Tabla Impacto'!$D$11),"Leve",IF(OR(K36='Tabla Impacto'!$C$12,K36='Tabla Impacto'!$D$12),"Menor",IF(OR(K36='Tabla Impacto'!$C$13,K36='Tabla Impacto'!$D$13),"Moderado",IF(OR(K36='Tabla Impacto'!$C$14,K36='Tabla Impacto'!$D$14),"Mayor",IF(OR(K36='Tabla Impacto'!$C$15,K36='Tabla Impacto'!$D$15),"Catastrófico","")))))</f>
        <v/>
      </c>
      <c r="M36" s="326" t="str">
        <f>IF(L36="","",IF(L36="Leve",0.2,IF(L36="Menor",0.4,IF(L36="Moderado",0.6,IF(L36="Mayor",0.8,IF(L36="Catastrófico",1,))))))</f>
        <v/>
      </c>
      <c r="N36" s="345" t="str">
        <f>IF(OR(AND(H36="Muy Baja",L36="Leve"),AND(H36="Muy Baja",L36="Menor"),AND(H36="Baja",L36="Leve")),"Bajo",IF(OR(AND(H36="Muy baja",L36="Moderado"),AND(H36="Baja",L36="Menor"),AND(H36="Baja",L36="Moderado"),AND(H36="Media",L36="Leve"),AND(H36="Media",L36="Menor"),AND(H36="Media",L36="Moderado"),AND(H36="Alta",L36="Leve"),AND(H36="Alta",L36="Menor")),"Moderado",IF(OR(AND(H36="Muy Baja",L36="Mayor"),AND(H36="Baja",L36="Mayor"),AND(H36="Media",L36="Mayor"),AND(H36="Alta",L36="Moderado"),AND(H36="Alta",L36="Mayor"),AND(H36="Muy Alta",L36="Leve"),AND(H36="Muy Alta",L36="Menor"),AND(H36="Muy Alta",L36="Moderado"),AND(H36="Muy Alta",L36="Mayor")),"Alto",IF(OR(AND(H36="Muy Baja",L36="Catastrófico"),AND(H36="Baja",L36="Catastrófico"),AND(H36="Media",L36="Catastrófico"),AND(H36="Alta",L36="Catastrófico"),AND(H36="Muy Alta",L36="Catastrófico")),"Extremo",""))))</f>
        <v/>
      </c>
      <c r="O36" s="106">
        <v>1</v>
      </c>
      <c r="P36" s="184"/>
      <c r="Q36" s="166"/>
      <c r="R36" s="174"/>
      <c r="S36" s="174"/>
      <c r="T36" s="175"/>
      <c r="U36" s="174"/>
      <c r="V36" s="174"/>
      <c r="W36" s="174"/>
      <c r="X36" s="163"/>
      <c r="Y36" s="176"/>
      <c r="Z36" s="177"/>
      <c r="AA36" s="176"/>
      <c r="AB36" s="177"/>
      <c r="AC36" s="178"/>
      <c r="AD36" s="179"/>
      <c r="AE36" s="180"/>
      <c r="AF36" s="181"/>
      <c r="AG36" s="117"/>
      <c r="AH36" s="117"/>
      <c r="AI36" s="117"/>
      <c r="AJ36" s="115"/>
      <c r="AK36" s="116"/>
      <c r="AL36" s="8"/>
      <c r="AM36" s="8"/>
      <c r="AN36" s="8"/>
      <c r="AO36" s="8"/>
      <c r="AP36" s="8"/>
      <c r="AQ36" s="8"/>
      <c r="AR36" s="8"/>
      <c r="AS36" s="8"/>
      <c r="AT36" s="8"/>
      <c r="AU36" s="8"/>
      <c r="AV36" s="8"/>
      <c r="AW36" s="8"/>
      <c r="AX36" s="8"/>
      <c r="AY36" s="8"/>
      <c r="AZ36" s="8"/>
      <c r="BA36" s="8"/>
      <c r="BB36" s="8"/>
      <c r="BC36" s="8"/>
      <c r="BD36" s="8"/>
      <c r="BE36" s="8"/>
      <c r="BF36" s="8"/>
      <c r="BG36" s="8"/>
      <c r="BH36" s="8"/>
      <c r="BI36" s="8"/>
      <c r="BJ36" s="8"/>
      <c r="BK36" s="8"/>
      <c r="BL36" s="8"/>
      <c r="BM36" s="8"/>
      <c r="BN36" s="8"/>
      <c r="BO36" s="8"/>
      <c r="BP36" s="8"/>
      <c r="BQ36" s="8"/>
    </row>
    <row r="37" spans="1:69" ht="30" hidden="1" customHeight="1">
      <c r="A37" s="312"/>
      <c r="B37" s="315"/>
      <c r="C37" s="315"/>
      <c r="D37" s="315"/>
      <c r="E37" s="318"/>
      <c r="F37" s="315"/>
      <c r="G37" s="321"/>
      <c r="H37" s="324"/>
      <c r="I37" s="327"/>
      <c r="J37" s="343"/>
      <c r="K37" s="327">
        <f>IF(NOT(ISERROR(MATCH(J37,_xlfn.ANCHORARRAY(E48),0))),I50&amp;"Por favor no seleccionar los criterios de impacto",J37)</f>
        <v>0</v>
      </c>
      <c r="L37" s="324"/>
      <c r="M37" s="327"/>
      <c r="N37" s="346"/>
      <c r="O37" s="106">
        <v>2</v>
      </c>
      <c r="P37" s="184"/>
      <c r="Q37" s="107"/>
      <c r="R37" s="108"/>
      <c r="S37" s="108"/>
      <c r="T37" s="109"/>
      <c r="U37" s="108"/>
      <c r="V37" s="108"/>
      <c r="W37" s="108"/>
      <c r="X37" s="110"/>
      <c r="Y37" s="111"/>
      <c r="Z37" s="112"/>
      <c r="AA37" s="111"/>
      <c r="AB37" s="112"/>
      <c r="AC37" s="113"/>
      <c r="AD37" s="114"/>
      <c r="AE37" s="115"/>
      <c r="AF37" s="116"/>
      <c r="AG37" s="117"/>
      <c r="AH37" s="117"/>
      <c r="AI37" s="117"/>
      <c r="AJ37" s="115"/>
      <c r="AK37" s="116"/>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c r="BQ37" s="8"/>
    </row>
    <row r="38" spans="1:69" ht="30" hidden="1" customHeight="1">
      <c r="A38" s="312"/>
      <c r="B38" s="315"/>
      <c r="C38" s="315"/>
      <c r="D38" s="315"/>
      <c r="E38" s="318"/>
      <c r="F38" s="315"/>
      <c r="G38" s="321"/>
      <c r="H38" s="324"/>
      <c r="I38" s="327"/>
      <c r="J38" s="343"/>
      <c r="K38" s="327">
        <f>IF(NOT(ISERROR(MATCH(J38,_xlfn.ANCHORARRAY(E49),0))),I51&amp;"Por favor no seleccionar los criterios de impacto",J38)</f>
        <v>0</v>
      </c>
      <c r="L38" s="324"/>
      <c r="M38" s="327"/>
      <c r="N38" s="346"/>
      <c r="O38" s="106">
        <v>3</v>
      </c>
      <c r="P38" s="185"/>
      <c r="Q38" s="107"/>
      <c r="R38" s="108"/>
      <c r="S38" s="108"/>
      <c r="T38" s="109"/>
      <c r="U38" s="108"/>
      <c r="V38" s="108"/>
      <c r="W38" s="108"/>
      <c r="X38" s="110"/>
      <c r="Y38" s="111"/>
      <c r="Z38" s="112"/>
      <c r="AA38" s="111"/>
      <c r="AB38" s="112"/>
      <c r="AC38" s="113"/>
      <c r="AD38" s="114"/>
      <c r="AE38" s="115"/>
      <c r="AF38" s="116"/>
      <c r="AG38" s="117"/>
      <c r="AH38" s="117"/>
      <c r="AI38" s="117"/>
      <c r="AJ38" s="115"/>
      <c r="AK38" s="116"/>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c r="BQ38" s="8"/>
    </row>
    <row r="39" spans="1:69" ht="30" hidden="1" customHeight="1">
      <c r="A39" s="312"/>
      <c r="B39" s="315"/>
      <c r="C39" s="315"/>
      <c r="D39" s="315"/>
      <c r="E39" s="318"/>
      <c r="F39" s="315"/>
      <c r="G39" s="321"/>
      <c r="H39" s="324"/>
      <c r="I39" s="327"/>
      <c r="J39" s="343"/>
      <c r="K39" s="327">
        <f>IF(NOT(ISERROR(MATCH(J39,_xlfn.ANCHORARRAY(E50),0))),I52&amp;"Por favor no seleccionar los criterios de impacto",J39)</f>
        <v>0</v>
      </c>
      <c r="L39" s="324"/>
      <c r="M39" s="327"/>
      <c r="N39" s="346"/>
      <c r="O39" s="106">
        <v>4</v>
      </c>
      <c r="P39" s="184"/>
      <c r="Q39" s="107"/>
      <c r="R39" s="108"/>
      <c r="S39" s="108"/>
      <c r="T39" s="109"/>
      <c r="U39" s="108"/>
      <c r="V39" s="108"/>
      <c r="W39" s="108"/>
      <c r="X39" s="110"/>
      <c r="Y39" s="111"/>
      <c r="Z39" s="112"/>
      <c r="AA39" s="111"/>
      <c r="AB39" s="112"/>
      <c r="AC39" s="113"/>
      <c r="AD39" s="114"/>
      <c r="AE39" s="115"/>
      <c r="AF39" s="116"/>
      <c r="AG39" s="117"/>
      <c r="AH39" s="117"/>
      <c r="AI39" s="117"/>
      <c r="AJ39" s="115"/>
      <c r="AK39" s="116"/>
      <c r="AL39" s="8"/>
      <c r="AM39" s="8"/>
      <c r="AN39" s="8"/>
      <c r="AO39" s="8"/>
      <c r="AP39" s="8"/>
      <c r="AQ39" s="8"/>
      <c r="AR39" s="8"/>
      <c r="AS39" s="8"/>
      <c r="AT39" s="8"/>
      <c r="AU39" s="8"/>
      <c r="AV39" s="8"/>
      <c r="AW39" s="8"/>
      <c r="AX39" s="8"/>
      <c r="AY39" s="8"/>
      <c r="AZ39" s="8"/>
      <c r="BA39" s="8"/>
      <c r="BB39" s="8"/>
      <c r="BC39" s="8"/>
      <c r="BD39" s="8"/>
      <c r="BE39" s="8"/>
      <c r="BF39" s="8"/>
      <c r="BG39" s="8"/>
      <c r="BH39" s="8"/>
      <c r="BI39" s="8"/>
      <c r="BJ39" s="8"/>
      <c r="BK39" s="8"/>
      <c r="BL39" s="8"/>
      <c r="BM39" s="8"/>
      <c r="BN39" s="8"/>
      <c r="BO39" s="8"/>
      <c r="BP39" s="8"/>
      <c r="BQ39" s="8"/>
    </row>
    <row r="40" spans="1:69" ht="30" hidden="1" customHeight="1">
      <c r="A40" s="312"/>
      <c r="B40" s="315"/>
      <c r="C40" s="315"/>
      <c r="D40" s="315"/>
      <c r="E40" s="318"/>
      <c r="F40" s="315"/>
      <c r="G40" s="321"/>
      <c r="H40" s="324"/>
      <c r="I40" s="327"/>
      <c r="J40" s="343"/>
      <c r="K40" s="327">
        <f>IF(NOT(ISERROR(MATCH(J40,_xlfn.ANCHORARRAY(E51),0))),I53&amp;"Por favor no seleccionar los criterios de impacto",J40)</f>
        <v>0</v>
      </c>
      <c r="L40" s="324"/>
      <c r="M40" s="327"/>
      <c r="N40" s="346"/>
      <c r="O40" s="106">
        <v>5</v>
      </c>
      <c r="P40" s="184"/>
      <c r="Q40" s="107"/>
      <c r="R40" s="108"/>
      <c r="S40" s="108"/>
      <c r="T40" s="109"/>
      <c r="U40" s="108"/>
      <c r="V40" s="108"/>
      <c r="W40" s="108"/>
      <c r="X40" s="110"/>
      <c r="Y40" s="111"/>
      <c r="Z40" s="112"/>
      <c r="AA40" s="111"/>
      <c r="AB40" s="112"/>
      <c r="AC40" s="113"/>
      <c r="AD40" s="114"/>
      <c r="AE40" s="115"/>
      <c r="AF40" s="116"/>
      <c r="AG40" s="117"/>
      <c r="AH40" s="117"/>
      <c r="AI40" s="117"/>
      <c r="AJ40" s="115"/>
      <c r="AK40" s="116"/>
      <c r="AL40" s="8"/>
      <c r="AM40" s="8"/>
      <c r="AN40" s="8"/>
      <c r="AO40" s="8"/>
      <c r="AP40" s="8"/>
      <c r="AQ40" s="8"/>
      <c r="AR40" s="8"/>
      <c r="AS40" s="8"/>
      <c r="AT40" s="8"/>
      <c r="AU40" s="8"/>
      <c r="AV40" s="8"/>
      <c r="AW40" s="8"/>
      <c r="AX40" s="8"/>
      <c r="AY40" s="8"/>
      <c r="AZ40" s="8"/>
      <c r="BA40" s="8"/>
      <c r="BB40" s="8"/>
      <c r="BC40" s="8"/>
      <c r="BD40" s="8"/>
      <c r="BE40" s="8"/>
      <c r="BF40" s="8"/>
      <c r="BG40" s="8"/>
      <c r="BH40" s="8"/>
      <c r="BI40" s="8"/>
      <c r="BJ40" s="8"/>
      <c r="BK40" s="8"/>
      <c r="BL40" s="8"/>
      <c r="BM40" s="8"/>
      <c r="BN40" s="8"/>
      <c r="BO40" s="8"/>
      <c r="BP40" s="8"/>
      <c r="BQ40" s="8"/>
    </row>
    <row r="41" spans="1:69" ht="30" hidden="1" customHeight="1">
      <c r="A41" s="313"/>
      <c r="B41" s="316"/>
      <c r="C41" s="316"/>
      <c r="D41" s="316"/>
      <c r="E41" s="319"/>
      <c r="F41" s="316"/>
      <c r="G41" s="322"/>
      <c r="H41" s="325"/>
      <c r="I41" s="328"/>
      <c r="J41" s="344"/>
      <c r="K41" s="328">
        <f>IF(NOT(ISERROR(MATCH(J41,_xlfn.ANCHORARRAY(E52),0))),I54&amp;"Por favor no seleccionar los criterios de impacto",J41)</f>
        <v>0</v>
      </c>
      <c r="L41" s="325"/>
      <c r="M41" s="328"/>
      <c r="N41" s="347"/>
      <c r="O41" s="106">
        <v>6</v>
      </c>
      <c r="P41" s="184"/>
      <c r="Q41" s="107"/>
      <c r="R41" s="108"/>
      <c r="S41" s="108"/>
      <c r="T41" s="109"/>
      <c r="U41" s="108"/>
      <c r="V41" s="108"/>
      <c r="W41" s="108"/>
      <c r="X41" s="110"/>
      <c r="Y41" s="111"/>
      <c r="Z41" s="112"/>
      <c r="AA41" s="111"/>
      <c r="AB41" s="112"/>
      <c r="AC41" s="113"/>
      <c r="AD41" s="114"/>
      <c r="AE41" s="115"/>
      <c r="AF41" s="116"/>
      <c r="AG41" s="117"/>
      <c r="AH41" s="117"/>
      <c r="AI41" s="117"/>
      <c r="AJ41" s="115"/>
      <c r="AK41" s="116"/>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c r="BQ41" s="8"/>
    </row>
    <row r="42" spans="1:69" ht="30" hidden="1" customHeight="1">
      <c r="A42" s="311">
        <v>6</v>
      </c>
      <c r="B42" s="314"/>
      <c r="C42" s="314"/>
      <c r="D42" s="314"/>
      <c r="E42" s="317"/>
      <c r="F42" s="314"/>
      <c r="G42" s="320"/>
      <c r="H42" s="323" t="str">
        <f>IF(G42&lt;=0,"",IF(G42&lt;=2,"Muy Baja",IF(G42&lt;=24,"Baja",IF(G42&lt;=500,"Media",IF(G42&lt;=5000,"Alta","Muy Alta")))))</f>
        <v/>
      </c>
      <c r="I42" s="326" t="str">
        <f>IF(H42="","",IF(H42="Muy Baja",0.2,IF(H42="Baja",0.4,IF(H42="Media",0.6,IF(H42="Alta",0.8,IF(H42="Muy Alta",1,))))))</f>
        <v/>
      </c>
      <c r="J42" s="342"/>
      <c r="K42" s="326">
        <f>IF(NOT(ISERROR(MATCH(J42,'Tabla Impacto'!$B$221:$B$223,0))),'Tabla Impacto'!$F$223&amp;"Por favor no seleccionar los criterios de impacto(Afectación Económica o presupuestal y Pérdida Reputacional)",J42)</f>
        <v>0</v>
      </c>
      <c r="L42" s="323" t="str">
        <f>IF(OR(K42='Tabla Impacto'!$C$11,K42='Tabla Impacto'!$D$11),"Leve",IF(OR(K42='Tabla Impacto'!$C$12,K42='Tabla Impacto'!$D$12),"Menor",IF(OR(K42='Tabla Impacto'!$C$13,K42='Tabla Impacto'!$D$13),"Moderado",IF(OR(K42='Tabla Impacto'!$C$14,K42='Tabla Impacto'!$D$14),"Mayor",IF(OR(K42='Tabla Impacto'!$C$15,K42='Tabla Impacto'!$D$15),"Catastrófico","")))))</f>
        <v/>
      </c>
      <c r="M42" s="326" t="str">
        <f>IF(L42="","",IF(L42="Leve",0.2,IF(L42="Menor",0.4,IF(L42="Moderado",0.6,IF(L42="Mayor",0.8,IF(L42="Catastrófico",1,))))))</f>
        <v/>
      </c>
      <c r="N42" s="345" t="str">
        <f>IF(OR(AND(H42="Muy Baja",L42="Leve"),AND(H42="Muy Baja",L42="Menor"),AND(H42="Baja",L42="Leve")),"Bajo",IF(OR(AND(H42="Muy baja",L42="Moderado"),AND(H42="Baja",L42="Menor"),AND(H42="Baja",L42="Moderado"),AND(H42="Media",L42="Leve"),AND(H42="Media",L42="Menor"),AND(H42="Media",L42="Moderado"),AND(H42="Alta",L42="Leve"),AND(H42="Alta",L42="Menor")),"Moderado",IF(OR(AND(H42="Muy Baja",L42="Mayor"),AND(H42="Baja",L42="Mayor"),AND(H42="Media",L42="Mayor"),AND(H42="Alta",L42="Moderado"),AND(H42="Alta",L42="Mayor"),AND(H42="Muy Alta",L42="Leve"),AND(H42="Muy Alta",L42="Menor"),AND(H42="Muy Alta",L42="Moderado"),AND(H42="Muy Alta",L42="Mayor")),"Alto",IF(OR(AND(H42="Muy Baja",L42="Catastrófico"),AND(H42="Baja",L42="Catastrófico"),AND(H42="Media",L42="Catastrófico"),AND(H42="Alta",L42="Catastrófico"),AND(H42="Muy Alta",L42="Catastrófico")),"Extremo",""))))</f>
        <v/>
      </c>
      <c r="O42" s="106">
        <v>1</v>
      </c>
      <c r="P42" s="184"/>
      <c r="Q42" s="107"/>
      <c r="R42" s="108"/>
      <c r="S42" s="108"/>
      <c r="T42" s="109"/>
      <c r="U42" s="108"/>
      <c r="V42" s="108"/>
      <c r="W42" s="108"/>
      <c r="X42" s="110"/>
      <c r="Y42" s="111"/>
      <c r="Z42" s="112"/>
      <c r="AA42" s="111"/>
      <c r="AB42" s="112"/>
      <c r="AC42" s="113"/>
      <c r="AD42" s="114"/>
      <c r="AE42" s="180"/>
      <c r="AF42" s="115"/>
      <c r="AG42" s="117"/>
      <c r="AH42" s="117"/>
      <c r="AI42" s="117"/>
      <c r="AJ42" s="115"/>
      <c r="AK42" s="116"/>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c r="BQ42" s="8"/>
    </row>
    <row r="43" spans="1:69" ht="30" hidden="1" customHeight="1">
      <c r="A43" s="312"/>
      <c r="B43" s="315"/>
      <c r="C43" s="315"/>
      <c r="D43" s="315"/>
      <c r="E43" s="318"/>
      <c r="F43" s="315"/>
      <c r="G43" s="321"/>
      <c r="H43" s="324"/>
      <c r="I43" s="327"/>
      <c r="J43" s="343"/>
      <c r="K43" s="327">
        <f>IF(NOT(ISERROR(MATCH(J43,_xlfn.ANCHORARRAY(E54),0))),I56&amp;"Por favor no seleccionar los criterios de impacto",J43)</f>
        <v>0</v>
      </c>
      <c r="L43" s="324"/>
      <c r="M43" s="327"/>
      <c r="N43" s="346"/>
      <c r="O43" s="106">
        <v>2</v>
      </c>
      <c r="P43" s="184"/>
      <c r="Q43" s="107"/>
      <c r="R43" s="108"/>
      <c r="S43" s="108"/>
      <c r="T43" s="109"/>
      <c r="U43" s="108"/>
      <c r="V43" s="108"/>
      <c r="W43" s="108"/>
      <c r="X43" s="110"/>
      <c r="Y43" s="111"/>
      <c r="Z43" s="112"/>
      <c r="AA43" s="111"/>
      <c r="AB43" s="112"/>
      <c r="AC43" s="113"/>
      <c r="AD43" s="114"/>
      <c r="AE43" s="115"/>
      <c r="AF43" s="116"/>
      <c r="AG43" s="117"/>
      <c r="AH43" s="117"/>
      <c r="AI43" s="117"/>
      <c r="AJ43" s="115"/>
      <c r="AK43" s="116"/>
      <c r="AL43" s="8"/>
      <c r="AM43" s="8"/>
      <c r="AN43" s="8"/>
      <c r="AO43" s="8"/>
      <c r="AP43" s="8"/>
      <c r="AQ43" s="8"/>
      <c r="AR43" s="8"/>
      <c r="AS43" s="8"/>
      <c r="AT43" s="8"/>
      <c r="AU43" s="8"/>
      <c r="AV43" s="8"/>
      <c r="AW43" s="8"/>
      <c r="AX43" s="8"/>
      <c r="AY43" s="8"/>
      <c r="AZ43" s="8"/>
      <c r="BA43" s="8"/>
      <c r="BB43" s="8"/>
      <c r="BC43" s="8"/>
      <c r="BD43" s="8"/>
      <c r="BE43" s="8"/>
      <c r="BF43" s="8"/>
      <c r="BG43" s="8"/>
      <c r="BH43" s="8"/>
      <c r="BI43" s="8"/>
      <c r="BJ43" s="8"/>
      <c r="BK43" s="8"/>
      <c r="BL43" s="8"/>
      <c r="BM43" s="8"/>
      <c r="BN43" s="8"/>
      <c r="BO43" s="8"/>
      <c r="BP43" s="8"/>
      <c r="BQ43" s="8"/>
    </row>
    <row r="44" spans="1:69" ht="30" hidden="1" customHeight="1">
      <c r="A44" s="312"/>
      <c r="B44" s="315"/>
      <c r="C44" s="315"/>
      <c r="D44" s="315"/>
      <c r="E44" s="318"/>
      <c r="F44" s="315"/>
      <c r="G44" s="321"/>
      <c r="H44" s="324"/>
      <c r="I44" s="327"/>
      <c r="J44" s="343"/>
      <c r="K44" s="327">
        <f>IF(NOT(ISERROR(MATCH(J44,_xlfn.ANCHORARRAY(E55),0))),I57&amp;"Por favor no seleccionar los criterios de impacto",J44)</f>
        <v>0</v>
      </c>
      <c r="L44" s="324"/>
      <c r="M44" s="327"/>
      <c r="N44" s="346"/>
      <c r="O44" s="106">
        <v>3</v>
      </c>
      <c r="P44" s="185"/>
      <c r="Q44" s="107"/>
      <c r="R44" s="108"/>
      <c r="S44" s="108"/>
      <c r="T44" s="109"/>
      <c r="U44" s="108"/>
      <c r="V44" s="108"/>
      <c r="W44" s="108"/>
      <c r="X44" s="110"/>
      <c r="Y44" s="111"/>
      <c r="Z44" s="112"/>
      <c r="AA44" s="111"/>
      <c r="AB44" s="112"/>
      <c r="AC44" s="113"/>
      <c r="AD44" s="114"/>
      <c r="AE44" s="115"/>
      <c r="AF44" s="116"/>
      <c r="AG44" s="117"/>
      <c r="AH44" s="117"/>
      <c r="AI44" s="117"/>
      <c r="AJ44" s="115"/>
      <c r="AK44" s="116"/>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c r="BQ44" s="8"/>
    </row>
    <row r="45" spans="1:69" ht="30" hidden="1" customHeight="1">
      <c r="A45" s="312"/>
      <c r="B45" s="315"/>
      <c r="C45" s="315"/>
      <c r="D45" s="315"/>
      <c r="E45" s="318"/>
      <c r="F45" s="315"/>
      <c r="G45" s="321"/>
      <c r="H45" s="324"/>
      <c r="I45" s="327"/>
      <c r="J45" s="343"/>
      <c r="K45" s="327">
        <f>IF(NOT(ISERROR(MATCH(J45,_xlfn.ANCHORARRAY(E56),0))),I58&amp;"Por favor no seleccionar los criterios de impacto",J45)</f>
        <v>0</v>
      </c>
      <c r="L45" s="324"/>
      <c r="M45" s="327"/>
      <c r="N45" s="346"/>
      <c r="O45" s="106">
        <v>4</v>
      </c>
      <c r="P45" s="184"/>
      <c r="Q45" s="107" t="str">
        <f t="shared" ref="Q45:Q46" si="29">IF(OR(R45="Preventivo",R45="Detectivo"),"Probabilidad",IF(R45="Correctivo","Impacto",""))</f>
        <v/>
      </c>
      <c r="R45" s="108"/>
      <c r="S45" s="108"/>
      <c r="T45" s="109" t="str">
        <f t="shared" ref="T45:T46" si="30">IF(AND(R45="Preventivo",S45="Automático"),"50%",IF(AND(R45="Preventivo",S45="Manual"),"40%",IF(AND(R45="Detectivo",S45="Automático"),"40%",IF(AND(R45="Detectivo",S45="Manual"),"30%",IF(AND(R45="Correctivo",S45="Automático"),"35%",IF(AND(R45="Correctivo",S45="Manual"),"25%",""))))))</f>
        <v/>
      </c>
      <c r="U45" s="108"/>
      <c r="V45" s="108"/>
      <c r="W45" s="108"/>
      <c r="X45" s="110" t="str">
        <f t="shared" ref="X45:X46" si="31">IFERROR(IF(AND(Q44="Probabilidad",Q45="Probabilidad"),(Z44-(+Z44*T45)),IF(AND(Q44="Impacto",Q45="Probabilidad"),(Z43-(+Z43*T45)),IF(Q45="Impacto",Z44,""))),"")</f>
        <v/>
      </c>
      <c r="Y45" s="111" t="str">
        <f t="shared" si="1"/>
        <v/>
      </c>
      <c r="Z45" s="112" t="str">
        <f t="shared" ref="Z45:Z46" si="32">+X45</f>
        <v/>
      </c>
      <c r="AA45" s="111" t="str">
        <f t="shared" si="3"/>
        <v/>
      </c>
      <c r="AB45" s="112" t="str">
        <f t="shared" ref="AB45:AB46" si="33">IFERROR(IF(AND(Q44="Impacto",Q45="Impacto"),(AB44-(+AB44*T45)),IF(AND(Q44="Probabilidad",Q45="Impacto"),(AB43-(+AB43*T45)),IF(Q45="Probabilidad",AB44,""))),"")</f>
        <v/>
      </c>
      <c r="AC45" s="113"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14"/>
      <c r="AE45" s="115"/>
      <c r="AF45" s="116"/>
      <c r="AG45" s="117"/>
      <c r="AH45" s="117"/>
      <c r="AI45" s="117"/>
      <c r="AJ45" s="115"/>
      <c r="AK45" s="116"/>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c r="BQ45" s="8"/>
    </row>
    <row r="46" spans="1:69" ht="30" hidden="1" customHeight="1">
      <c r="A46" s="312"/>
      <c r="B46" s="315"/>
      <c r="C46" s="315"/>
      <c r="D46" s="315"/>
      <c r="E46" s="318"/>
      <c r="F46" s="315"/>
      <c r="G46" s="321"/>
      <c r="H46" s="324"/>
      <c r="I46" s="327"/>
      <c r="J46" s="343"/>
      <c r="K46" s="327">
        <f>IF(NOT(ISERROR(MATCH(J46,_xlfn.ANCHORARRAY(E57),0))),I59&amp;"Por favor no seleccionar los criterios de impacto",J46)</f>
        <v>0</v>
      </c>
      <c r="L46" s="324"/>
      <c r="M46" s="327"/>
      <c r="N46" s="346"/>
      <c r="O46" s="106">
        <v>5</v>
      </c>
      <c r="P46" s="184"/>
      <c r="Q46" s="107" t="str">
        <f t="shared" si="29"/>
        <v/>
      </c>
      <c r="R46" s="108"/>
      <c r="S46" s="108"/>
      <c r="T46" s="109" t="str">
        <f t="shared" si="30"/>
        <v/>
      </c>
      <c r="U46" s="108"/>
      <c r="V46" s="108"/>
      <c r="W46" s="108"/>
      <c r="X46" s="110" t="str">
        <f t="shared" si="31"/>
        <v/>
      </c>
      <c r="Y46" s="111" t="str">
        <f t="shared" si="1"/>
        <v/>
      </c>
      <c r="Z46" s="112" t="str">
        <f t="shared" si="32"/>
        <v/>
      </c>
      <c r="AA46" s="111" t="str">
        <f t="shared" si="3"/>
        <v/>
      </c>
      <c r="AB46" s="112" t="str">
        <f t="shared" si="33"/>
        <v/>
      </c>
      <c r="AC46" s="113" t="str">
        <f t="shared" ref="AC46" si="34">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14"/>
      <c r="AE46" s="115"/>
      <c r="AF46" s="116"/>
      <c r="AG46" s="117"/>
      <c r="AH46" s="117"/>
      <c r="AI46" s="117"/>
      <c r="AJ46" s="115"/>
      <c r="AK46" s="116"/>
      <c r="AL46" s="8"/>
      <c r="AM46" s="8"/>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c r="BQ46" s="8"/>
    </row>
    <row r="47" spans="1:69" ht="30" hidden="1" customHeight="1">
      <c r="A47" s="313"/>
      <c r="B47" s="316"/>
      <c r="C47" s="316"/>
      <c r="D47" s="316"/>
      <c r="E47" s="319"/>
      <c r="F47" s="316"/>
      <c r="G47" s="322"/>
      <c r="H47" s="325"/>
      <c r="I47" s="328"/>
      <c r="J47" s="344"/>
      <c r="K47" s="328">
        <f>IF(NOT(ISERROR(MATCH(J47,_xlfn.ANCHORARRAY(E58),0))),I60&amp;"Por favor no seleccionar los criterios de impacto",J47)</f>
        <v>0</v>
      </c>
      <c r="L47" s="325"/>
      <c r="M47" s="328"/>
      <c r="N47" s="347"/>
      <c r="O47" s="106">
        <v>6</v>
      </c>
      <c r="P47" s="184"/>
      <c r="Q47" s="107"/>
      <c r="R47" s="108"/>
      <c r="S47" s="108"/>
      <c r="T47" s="109"/>
      <c r="U47" s="108"/>
      <c r="V47" s="108"/>
      <c r="W47" s="108"/>
      <c r="X47" s="110"/>
      <c r="Y47" s="111"/>
      <c r="Z47" s="112"/>
      <c r="AA47" s="111"/>
      <c r="AB47" s="112"/>
      <c r="AC47" s="113"/>
      <c r="AD47" s="114"/>
      <c r="AE47" s="115"/>
      <c r="AF47" s="116"/>
      <c r="AG47" s="117"/>
      <c r="AH47" s="117"/>
      <c r="AI47" s="117"/>
      <c r="AJ47" s="115"/>
      <c r="AK47" s="116"/>
      <c r="AL47" s="8"/>
      <c r="AM47" s="8"/>
      <c r="AN47" s="8"/>
      <c r="AO47" s="8"/>
      <c r="AP47" s="8"/>
      <c r="AQ47" s="8"/>
      <c r="AR47" s="8"/>
      <c r="AS47" s="8"/>
      <c r="AT47" s="8"/>
      <c r="AU47" s="8"/>
      <c r="AV47" s="8"/>
      <c r="AW47" s="8"/>
      <c r="AX47" s="8"/>
      <c r="AY47" s="8"/>
      <c r="AZ47" s="8"/>
      <c r="BA47" s="8"/>
      <c r="BB47" s="8"/>
      <c r="BC47" s="8"/>
      <c r="BD47" s="8"/>
      <c r="BE47" s="8"/>
      <c r="BF47" s="8"/>
      <c r="BG47" s="8"/>
      <c r="BH47" s="8"/>
      <c r="BI47" s="8"/>
      <c r="BJ47" s="8"/>
      <c r="BK47" s="8"/>
      <c r="BL47" s="8"/>
      <c r="BM47" s="8"/>
      <c r="BN47" s="8"/>
      <c r="BO47" s="8"/>
      <c r="BP47" s="8"/>
      <c r="BQ47" s="8"/>
    </row>
    <row r="48" spans="1:69" ht="30" hidden="1" customHeight="1">
      <c r="A48" s="311">
        <v>7</v>
      </c>
      <c r="B48" s="314"/>
      <c r="C48" s="314"/>
      <c r="D48" s="314"/>
      <c r="E48" s="317"/>
      <c r="F48" s="314"/>
      <c r="G48" s="320"/>
      <c r="H48" s="323" t="str">
        <f>IF(G48&lt;=0,"",IF(G48&lt;=2,"Muy Baja",IF(G48&lt;=24,"Baja",IF(G48&lt;=500,"Media",IF(G48&lt;=5000,"Alta","Muy Alta")))))</f>
        <v/>
      </c>
      <c r="I48" s="326" t="str">
        <f>IF(H48="","",IF(H48="Muy Baja",0.2,IF(H48="Baja",0.4,IF(H48="Media",0.6,IF(H48="Alta",0.8,IF(H48="Muy Alta",1,))))))</f>
        <v/>
      </c>
      <c r="J48" s="342"/>
      <c r="K48" s="326">
        <f>IF(NOT(ISERROR(MATCH(J48,'Tabla Impacto'!$B$221:$B$223,0))),'Tabla Impacto'!$F$223&amp;"Por favor no seleccionar los criterios de impacto(Afectación Económica o presupuestal y Pérdida Reputacional)",J48)</f>
        <v>0</v>
      </c>
      <c r="L48" s="323" t="str">
        <f>IF(OR(K48='Tabla Impacto'!$C$11,K48='Tabla Impacto'!$D$11),"Leve",IF(OR(K48='Tabla Impacto'!$C$12,K48='Tabla Impacto'!$D$12),"Menor",IF(OR(K48='Tabla Impacto'!$C$13,K48='Tabla Impacto'!$D$13),"Moderado",IF(OR(K48='Tabla Impacto'!$C$14,K48='Tabla Impacto'!$D$14),"Mayor",IF(OR(K48='Tabla Impacto'!$C$15,K48='Tabla Impacto'!$D$15),"Catastrófico","")))))</f>
        <v/>
      </c>
      <c r="M48" s="326" t="str">
        <f>IF(L48="","",IF(L48="Leve",0.2,IF(L48="Menor",0.4,IF(L48="Moderado",0.6,IF(L48="Mayor",0.8,IF(L48="Catastrófico",1,))))))</f>
        <v/>
      </c>
      <c r="N48" s="345" t="str">
        <f>IF(OR(AND(H48="Muy Baja",L48="Leve"),AND(H48="Muy Baja",L48="Menor"),AND(H48="Baja",L48="Leve")),"Bajo",IF(OR(AND(H48="Muy baja",L48="Moderado"),AND(H48="Baja",L48="Menor"),AND(H48="Baja",L48="Moderado"),AND(H48="Media",L48="Leve"),AND(H48="Media",L48="Menor"),AND(H48="Media",L48="Moderado"),AND(H48="Alta",L48="Leve"),AND(H48="Alta",L48="Menor")),"Moderado",IF(OR(AND(H48="Muy Baja",L48="Mayor"),AND(H48="Baja",L48="Mayor"),AND(H48="Media",L48="Mayor"),AND(H48="Alta",L48="Moderado"),AND(H48="Alta",L48="Mayor"),AND(H48="Muy Alta",L48="Leve"),AND(H48="Muy Alta",L48="Menor"),AND(H48="Muy Alta",L48="Moderado"),AND(H48="Muy Alta",L48="Mayor")),"Alto",IF(OR(AND(H48="Muy Baja",L48="Catastrófico"),AND(H48="Baja",L48="Catastrófico"),AND(H48="Media",L48="Catastrófico"),AND(H48="Alta",L48="Catastrófico"),AND(H48="Muy Alta",L48="Catastrófico")),"Extremo",""))))</f>
        <v/>
      </c>
      <c r="O48" s="106">
        <v>1</v>
      </c>
      <c r="P48" s="184"/>
      <c r="Q48" s="166"/>
      <c r="R48" s="174"/>
      <c r="S48" s="174"/>
      <c r="T48" s="175"/>
      <c r="U48" s="174"/>
      <c r="V48" s="174"/>
      <c r="W48" s="174"/>
      <c r="X48" s="163"/>
      <c r="Y48" s="176"/>
      <c r="Z48" s="177"/>
      <c r="AA48" s="176"/>
      <c r="AB48" s="177"/>
      <c r="AC48" s="178"/>
      <c r="AD48" s="179"/>
      <c r="AE48" s="115"/>
      <c r="AF48" s="115"/>
      <c r="AG48" s="117"/>
      <c r="AH48" s="117"/>
      <c r="AI48" s="117"/>
      <c r="AJ48" s="115"/>
      <c r="AK48" s="116"/>
      <c r="AL48" s="8"/>
      <c r="AM48" s="8"/>
      <c r="AN48" s="8"/>
      <c r="AO48" s="8"/>
      <c r="AP48" s="8"/>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c r="BQ48" s="8"/>
    </row>
    <row r="49" spans="1:69" ht="30" hidden="1" customHeight="1">
      <c r="A49" s="312"/>
      <c r="B49" s="315"/>
      <c r="C49" s="315"/>
      <c r="D49" s="315"/>
      <c r="E49" s="318"/>
      <c r="F49" s="315"/>
      <c r="G49" s="321"/>
      <c r="H49" s="324"/>
      <c r="I49" s="327"/>
      <c r="J49" s="343"/>
      <c r="K49" s="327">
        <f>IF(NOT(ISERROR(MATCH(J49,_xlfn.ANCHORARRAY(E60),0))),I62&amp;"Por favor no seleccionar los criterios de impacto",J49)</f>
        <v>0</v>
      </c>
      <c r="L49" s="324"/>
      <c r="M49" s="327"/>
      <c r="N49" s="346"/>
      <c r="O49" s="106">
        <v>2</v>
      </c>
      <c r="P49" s="184"/>
      <c r="Q49" s="166"/>
      <c r="R49" s="174"/>
      <c r="S49" s="174"/>
      <c r="T49" s="175"/>
      <c r="U49" s="174"/>
      <c r="V49" s="174"/>
      <c r="W49" s="174"/>
      <c r="X49" s="163"/>
      <c r="Y49" s="176"/>
      <c r="Z49" s="177"/>
      <c r="AA49" s="176"/>
      <c r="AB49" s="177"/>
      <c r="AC49" s="178"/>
      <c r="AD49" s="179"/>
      <c r="AE49" s="115"/>
      <c r="AF49" s="116"/>
      <c r="AG49" s="117"/>
      <c r="AH49" s="117"/>
      <c r="AI49" s="117"/>
      <c r="AJ49" s="115"/>
      <c r="AK49" s="116"/>
      <c r="AL49" s="8"/>
      <c r="AM49" s="8"/>
      <c r="AN49" s="8"/>
      <c r="AO49" s="8"/>
      <c r="AP49" s="8"/>
      <c r="AQ49" s="8"/>
      <c r="AR49" s="8"/>
      <c r="AS49" s="8"/>
      <c r="AT49" s="8"/>
      <c r="AU49" s="8"/>
      <c r="AV49" s="8"/>
      <c r="AW49" s="8"/>
      <c r="AX49" s="8"/>
      <c r="AY49" s="8"/>
      <c r="AZ49" s="8"/>
      <c r="BA49" s="8"/>
      <c r="BB49" s="8"/>
      <c r="BC49" s="8"/>
      <c r="BD49" s="8"/>
      <c r="BE49" s="8"/>
      <c r="BF49" s="8"/>
      <c r="BG49" s="8"/>
      <c r="BH49" s="8"/>
      <c r="BI49" s="8"/>
      <c r="BJ49" s="8"/>
      <c r="BK49" s="8"/>
      <c r="BL49" s="8"/>
      <c r="BM49" s="8"/>
      <c r="BN49" s="8"/>
      <c r="BO49" s="8"/>
      <c r="BP49" s="8"/>
      <c r="BQ49" s="8"/>
    </row>
    <row r="50" spans="1:69" ht="30" hidden="1" customHeight="1">
      <c r="A50" s="312"/>
      <c r="B50" s="315"/>
      <c r="C50" s="315"/>
      <c r="D50" s="315"/>
      <c r="E50" s="318"/>
      <c r="F50" s="315"/>
      <c r="G50" s="321"/>
      <c r="H50" s="324"/>
      <c r="I50" s="327"/>
      <c r="J50" s="343"/>
      <c r="K50" s="327">
        <f>IF(NOT(ISERROR(MATCH(J50,_xlfn.ANCHORARRAY(E61),0))),I63&amp;"Por favor no seleccionar los criterios de impacto",J50)</f>
        <v>0</v>
      </c>
      <c r="L50" s="324"/>
      <c r="M50" s="327"/>
      <c r="N50" s="346"/>
      <c r="O50" s="106">
        <v>3</v>
      </c>
      <c r="P50" s="185"/>
      <c r="Q50" s="107"/>
      <c r="R50" s="108"/>
      <c r="S50" s="108"/>
      <c r="T50" s="109"/>
      <c r="U50" s="108"/>
      <c r="V50" s="108"/>
      <c r="W50" s="108"/>
      <c r="X50" s="110"/>
      <c r="Y50" s="111"/>
      <c r="Z50" s="112"/>
      <c r="AA50" s="111"/>
      <c r="AB50" s="112"/>
      <c r="AC50" s="113"/>
      <c r="AD50" s="114"/>
      <c r="AE50" s="115"/>
      <c r="AF50" s="116"/>
      <c r="AG50" s="117"/>
      <c r="AH50" s="117"/>
      <c r="AI50" s="117"/>
      <c r="AJ50" s="115"/>
      <c r="AK50" s="116"/>
      <c r="AL50" s="8"/>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c r="BQ50" s="8"/>
    </row>
    <row r="51" spans="1:69" ht="30" hidden="1" customHeight="1">
      <c r="A51" s="312"/>
      <c r="B51" s="315"/>
      <c r="C51" s="315"/>
      <c r="D51" s="315"/>
      <c r="E51" s="318"/>
      <c r="F51" s="315"/>
      <c r="G51" s="321"/>
      <c r="H51" s="324"/>
      <c r="I51" s="327"/>
      <c r="J51" s="343"/>
      <c r="K51" s="327">
        <f>IF(NOT(ISERROR(MATCH(J51,_xlfn.ANCHORARRAY(E62),0))),I64&amp;"Por favor no seleccionar los criterios de impacto",J51)</f>
        <v>0</v>
      </c>
      <c r="L51" s="324"/>
      <c r="M51" s="327"/>
      <c r="N51" s="346"/>
      <c r="O51" s="106">
        <v>4</v>
      </c>
      <c r="P51" s="184"/>
      <c r="Q51" s="107"/>
      <c r="R51" s="108"/>
      <c r="S51" s="108"/>
      <c r="T51" s="109"/>
      <c r="U51" s="108"/>
      <c r="V51" s="108"/>
      <c r="W51" s="108"/>
      <c r="X51" s="110"/>
      <c r="Y51" s="111"/>
      <c r="Z51" s="112"/>
      <c r="AA51" s="111"/>
      <c r="AB51" s="112"/>
      <c r="AC51" s="113"/>
      <c r="AD51" s="114"/>
      <c r="AE51" s="115"/>
      <c r="AF51" s="116"/>
      <c r="AG51" s="117"/>
      <c r="AH51" s="117"/>
      <c r="AI51" s="117"/>
      <c r="AJ51" s="115"/>
      <c r="AK51" s="116"/>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c r="BQ51" s="8"/>
    </row>
    <row r="52" spans="1:69" ht="30" hidden="1" customHeight="1">
      <c r="A52" s="312"/>
      <c r="B52" s="315"/>
      <c r="C52" s="315"/>
      <c r="D52" s="315"/>
      <c r="E52" s="318"/>
      <c r="F52" s="315"/>
      <c r="G52" s="321"/>
      <c r="H52" s="324"/>
      <c r="I52" s="327"/>
      <c r="J52" s="343"/>
      <c r="K52" s="327">
        <f>IF(NOT(ISERROR(MATCH(J52,_xlfn.ANCHORARRAY(E63),0))),I65&amp;"Por favor no seleccionar los criterios de impacto",J52)</f>
        <v>0</v>
      </c>
      <c r="L52" s="324"/>
      <c r="M52" s="327"/>
      <c r="N52" s="346"/>
      <c r="O52" s="106">
        <v>5</v>
      </c>
      <c r="P52" s="184"/>
      <c r="Q52" s="107"/>
      <c r="R52" s="108"/>
      <c r="S52" s="108"/>
      <c r="T52" s="109"/>
      <c r="U52" s="108"/>
      <c r="V52" s="108"/>
      <c r="W52" s="108"/>
      <c r="X52" s="110"/>
      <c r="Y52" s="111"/>
      <c r="Z52" s="112"/>
      <c r="AA52" s="111"/>
      <c r="AB52" s="112"/>
      <c r="AC52" s="113"/>
      <c r="AD52" s="114"/>
      <c r="AE52" s="115"/>
      <c r="AF52" s="116"/>
      <c r="AG52" s="117"/>
      <c r="AH52" s="117"/>
      <c r="AI52" s="117"/>
      <c r="AJ52" s="115"/>
      <c r="AK52" s="116"/>
      <c r="AL52" s="8"/>
      <c r="AM52" s="8"/>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c r="BQ52" s="8"/>
    </row>
    <row r="53" spans="1:69" ht="30" hidden="1" customHeight="1">
      <c r="A53" s="313"/>
      <c r="B53" s="316"/>
      <c r="C53" s="316"/>
      <c r="D53" s="316"/>
      <c r="E53" s="319"/>
      <c r="F53" s="316"/>
      <c r="G53" s="322"/>
      <c r="H53" s="325"/>
      <c r="I53" s="328"/>
      <c r="J53" s="344"/>
      <c r="K53" s="328">
        <f>IF(NOT(ISERROR(MATCH(J53,_xlfn.ANCHORARRAY(E64),0))),I66&amp;"Por favor no seleccionar los criterios de impacto",J53)</f>
        <v>0</v>
      </c>
      <c r="L53" s="325"/>
      <c r="M53" s="328"/>
      <c r="N53" s="347"/>
      <c r="O53" s="106">
        <v>6</v>
      </c>
      <c r="P53" s="184"/>
      <c r="Q53" s="107"/>
      <c r="R53" s="108"/>
      <c r="S53" s="108"/>
      <c r="T53" s="109"/>
      <c r="U53" s="108"/>
      <c r="V53" s="108"/>
      <c r="W53" s="108"/>
      <c r="X53" s="110"/>
      <c r="Y53" s="111"/>
      <c r="Z53" s="112"/>
      <c r="AA53" s="111"/>
      <c r="AB53" s="112"/>
      <c r="AC53" s="113"/>
      <c r="AD53" s="114"/>
      <c r="AE53" s="115"/>
      <c r="AF53" s="116"/>
      <c r="AG53" s="117"/>
      <c r="AH53" s="117"/>
      <c r="AI53" s="117"/>
      <c r="AJ53" s="115"/>
      <c r="AK53" s="116"/>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c r="BQ53" s="8"/>
    </row>
    <row r="54" spans="1:69" ht="30" hidden="1" customHeight="1">
      <c r="A54" s="311">
        <v>8</v>
      </c>
      <c r="B54" s="314"/>
      <c r="C54" s="314"/>
      <c r="D54" s="314"/>
      <c r="E54" s="317"/>
      <c r="F54" s="314"/>
      <c r="G54" s="320"/>
      <c r="H54" s="323" t="str">
        <f>IF(G54&lt;=0,"",IF(G54&lt;=2,"Muy Baja",IF(G54&lt;=24,"Baja",IF(G54&lt;=500,"Media",IF(G54&lt;=5000,"Alta","Muy Alta")))))</f>
        <v/>
      </c>
      <c r="I54" s="326" t="str">
        <f>IF(H54="","",IF(H54="Muy Baja",0.2,IF(H54="Baja",0.4,IF(H54="Media",0.6,IF(H54="Alta",0.8,IF(H54="Muy Alta",1,))))))</f>
        <v/>
      </c>
      <c r="J54" s="342"/>
      <c r="K54" s="326">
        <f>IF(NOT(ISERROR(MATCH(J54,'Tabla Impacto'!$B$221:$B$223,0))),'Tabla Impacto'!$F$223&amp;"Por favor no seleccionar los criterios de impacto(Afectación Económica o presupuestal y Pérdida Reputacional)",J54)</f>
        <v>0</v>
      </c>
      <c r="L54" s="323" t="str">
        <f>IF(OR(K54='Tabla Impacto'!$C$11,K54='Tabla Impacto'!$D$11),"Leve",IF(OR(K54='Tabla Impacto'!$C$12,K54='Tabla Impacto'!$D$12),"Menor",IF(OR(K54='Tabla Impacto'!$C$13,K54='Tabla Impacto'!$D$13),"Moderado",IF(OR(K54='Tabla Impacto'!$C$14,K54='Tabla Impacto'!$D$14),"Mayor",IF(OR(K54='Tabla Impacto'!$C$15,K54='Tabla Impacto'!$D$15),"Catastrófico","")))))</f>
        <v/>
      </c>
      <c r="M54" s="326" t="str">
        <f>IF(L54="","",IF(L54="Leve",0.2,IF(L54="Menor",0.4,IF(L54="Moderado",0.6,IF(L54="Mayor",0.8,IF(L54="Catastrófico",1,))))))</f>
        <v/>
      </c>
      <c r="N54" s="345" t="str">
        <f>IF(OR(AND(H54="Muy Baja",L54="Leve"),AND(H54="Muy Baja",L54="Menor"),AND(H54="Baja",L54="Leve")),"Bajo",IF(OR(AND(H54="Muy baja",L54="Moderado"),AND(H54="Baja",L54="Menor"),AND(H54="Baja",L54="Moderado"),AND(H54="Media",L54="Leve"),AND(H54="Media",L54="Menor"),AND(H54="Media",L54="Moderado"),AND(H54="Alta",L54="Leve"),AND(H54="Alta",L54="Menor")),"Moderado",IF(OR(AND(H54="Muy Baja",L54="Mayor"),AND(H54="Baja",L54="Mayor"),AND(H54="Media",L54="Mayor"),AND(H54="Alta",L54="Moderado"),AND(H54="Alta",L54="Mayor"),AND(H54="Muy Alta",L54="Leve"),AND(H54="Muy Alta",L54="Menor"),AND(H54="Muy Alta",L54="Moderado"),AND(H54="Muy Alta",L54="Mayor")),"Alto",IF(OR(AND(H54="Muy Baja",L54="Catastrófico"),AND(H54="Baja",L54="Catastrófico"),AND(H54="Media",L54="Catastrófico"),AND(H54="Alta",L54="Catastrófico"),AND(H54="Muy Alta",L54="Catastrófico")),"Extremo",""))))</f>
        <v/>
      </c>
      <c r="O54" s="106">
        <v>1</v>
      </c>
      <c r="P54" s="184"/>
      <c r="Q54" s="166"/>
      <c r="R54" s="174"/>
      <c r="S54" s="174"/>
      <c r="T54" s="175"/>
      <c r="U54" s="174"/>
      <c r="V54" s="174"/>
      <c r="W54" s="174"/>
      <c r="X54" s="163"/>
      <c r="Y54" s="176"/>
      <c r="Z54" s="177"/>
      <c r="AA54" s="176"/>
      <c r="AB54" s="177"/>
      <c r="AC54" s="178"/>
      <c r="AD54" s="179"/>
      <c r="AE54" s="115"/>
      <c r="AF54" s="115"/>
      <c r="AG54" s="117"/>
      <c r="AH54" s="117"/>
      <c r="AI54" s="117"/>
      <c r="AJ54" s="115"/>
      <c r="AK54" s="116"/>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c r="BQ54" s="8"/>
    </row>
    <row r="55" spans="1:69" ht="30" hidden="1" customHeight="1">
      <c r="A55" s="312"/>
      <c r="B55" s="315"/>
      <c r="C55" s="315"/>
      <c r="D55" s="315"/>
      <c r="E55" s="318"/>
      <c r="F55" s="315"/>
      <c r="G55" s="321"/>
      <c r="H55" s="324"/>
      <c r="I55" s="327"/>
      <c r="J55" s="343"/>
      <c r="K55" s="327">
        <f>IF(NOT(ISERROR(MATCH(J55,_xlfn.ANCHORARRAY(E66),0))),I68&amp;"Por favor no seleccionar los criterios de impacto",J55)</f>
        <v>0</v>
      </c>
      <c r="L55" s="324"/>
      <c r="M55" s="327"/>
      <c r="N55" s="346"/>
      <c r="O55" s="106">
        <v>2</v>
      </c>
      <c r="P55" s="184"/>
      <c r="Q55" s="107"/>
      <c r="R55" s="108"/>
      <c r="S55" s="108"/>
      <c r="T55" s="109"/>
      <c r="U55" s="108"/>
      <c r="V55" s="108"/>
      <c r="W55" s="108"/>
      <c r="X55" s="110"/>
      <c r="Y55" s="111"/>
      <c r="Z55" s="112"/>
      <c r="AA55" s="111"/>
      <c r="AB55" s="112"/>
      <c r="AC55" s="113"/>
      <c r="AD55" s="114"/>
      <c r="AE55" s="115"/>
      <c r="AF55" s="116"/>
      <c r="AG55" s="117"/>
      <c r="AH55" s="117"/>
      <c r="AI55" s="117"/>
      <c r="AJ55" s="115"/>
      <c r="AK55" s="116"/>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c r="BQ55" s="8"/>
    </row>
    <row r="56" spans="1:69" ht="30" hidden="1" customHeight="1">
      <c r="A56" s="312"/>
      <c r="B56" s="315"/>
      <c r="C56" s="315"/>
      <c r="D56" s="315"/>
      <c r="E56" s="318"/>
      <c r="F56" s="315"/>
      <c r="G56" s="321"/>
      <c r="H56" s="324"/>
      <c r="I56" s="327"/>
      <c r="J56" s="343"/>
      <c r="K56" s="327">
        <f>IF(NOT(ISERROR(MATCH(J56,_xlfn.ANCHORARRAY(E67),0))),I69&amp;"Por favor no seleccionar los criterios de impacto",J56)</f>
        <v>0</v>
      </c>
      <c r="L56" s="324"/>
      <c r="M56" s="327"/>
      <c r="N56" s="346"/>
      <c r="O56" s="106">
        <v>3</v>
      </c>
      <c r="P56" s="185"/>
      <c r="Q56" s="107"/>
      <c r="R56" s="108"/>
      <c r="S56" s="108"/>
      <c r="T56" s="109"/>
      <c r="U56" s="108"/>
      <c r="V56" s="108"/>
      <c r="W56" s="108"/>
      <c r="X56" s="110"/>
      <c r="Y56" s="111"/>
      <c r="Z56" s="112"/>
      <c r="AA56" s="111"/>
      <c r="AB56" s="112"/>
      <c r="AC56" s="113"/>
      <c r="AD56" s="114"/>
      <c r="AE56" s="115"/>
      <c r="AF56" s="116"/>
      <c r="AG56" s="117"/>
      <c r="AH56" s="117"/>
      <c r="AI56" s="117"/>
      <c r="AJ56" s="115"/>
      <c r="AK56" s="116"/>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c r="BQ56" s="8"/>
    </row>
    <row r="57" spans="1:69" ht="30" hidden="1" customHeight="1">
      <c r="A57" s="312"/>
      <c r="B57" s="315"/>
      <c r="C57" s="315"/>
      <c r="D57" s="315"/>
      <c r="E57" s="318"/>
      <c r="F57" s="315"/>
      <c r="G57" s="321"/>
      <c r="H57" s="324"/>
      <c r="I57" s="327"/>
      <c r="J57" s="343"/>
      <c r="K57" s="327">
        <f>IF(NOT(ISERROR(MATCH(J57,_xlfn.ANCHORARRAY(E68),0))),I70&amp;"Por favor no seleccionar los criterios de impacto",J57)</f>
        <v>0</v>
      </c>
      <c r="L57" s="324"/>
      <c r="M57" s="327"/>
      <c r="N57" s="346"/>
      <c r="O57" s="106">
        <v>4</v>
      </c>
      <c r="P57" s="184"/>
      <c r="Q57" s="107"/>
      <c r="R57" s="108"/>
      <c r="S57" s="108"/>
      <c r="T57" s="109"/>
      <c r="U57" s="108"/>
      <c r="V57" s="108"/>
      <c r="W57" s="108"/>
      <c r="X57" s="110"/>
      <c r="Y57" s="111"/>
      <c r="Z57" s="112"/>
      <c r="AA57" s="111"/>
      <c r="AB57" s="112"/>
      <c r="AC57" s="113"/>
      <c r="AD57" s="114"/>
      <c r="AE57" s="115"/>
      <c r="AF57" s="116"/>
      <c r="AG57" s="117"/>
      <c r="AH57" s="117"/>
      <c r="AI57" s="117"/>
      <c r="AJ57" s="115"/>
      <c r="AK57" s="116"/>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c r="BQ57" s="8"/>
    </row>
    <row r="58" spans="1:69" ht="30" hidden="1" customHeight="1">
      <c r="A58" s="312"/>
      <c r="B58" s="315"/>
      <c r="C58" s="315"/>
      <c r="D58" s="315"/>
      <c r="E58" s="318"/>
      <c r="F58" s="315"/>
      <c r="G58" s="321"/>
      <c r="H58" s="324"/>
      <c r="I58" s="327"/>
      <c r="J58" s="343"/>
      <c r="K58" s="327">
        <f>IF(NOT(ISERROR(MATCH(J58,_xlfn.ANCHORARRAY(E69),0))),I71&amp;"Por favor no seleccionar los criterios de impacto",J58)</f>
        <v>0</v>
      </c>
      <c r="L58" s="324"/>
      <c r="M58" s="327"/>
      <c r="N58" s="346"/>
      <c r="O58" s="106">
        <v>5</v>
      </c>
      <c r="P58" s="184"/>
      <c r="Q58" s="107"/>
      <c r="R58" s="108"/>
      <c r="S58" s="108"/>
      <c r="T58" s="109"/>
      <c r="U58" s="108"/>
      <c r="V58" s="108"/>
      <c r="W58" s="108"/>
      <c r="X58" s="110"/>
      <c r="Y58" s="111"/>
      <c r="Z58" s="112"/>
      <c r="AA58" s="111"/>
      <c r="AB58" s="112"/>
      <c r="AC58" s="113"/>
      <c r="AD58" s="114"/>
      <c r="AE58" s="115"/>
      <c r="AF58" s="116"/>
      <c r="AG58" s="117"/>
      <c r="AH58" s="117"/>
      <c r="AI58" s="117"/>
      <c r="AJ58" s="115"/>
      <c r="AK58" s="116"/>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c r="BQ58" s="8"/>
    </row>
    <row r="59" spans="1:69" ht="30" hidden="1" customHeight="1">
      <c r="A59" s="313"/>
      <c r="B59" s="316"/>
      <c r="C59" s="316"/>
      <c r="D59" s="316"/>
      <c r="E59" s="319"/>
      <c r="F59" s="316"/>
      <c r="G59" s="322"/>
      <c r="H59" s="325"/>
      <c r="I59" s="328"/>
      <c r="J59" s="344"/>
      <c r="K59" s="328">
        <f>IF(NOT(ISERROR(MATCH(J59,_xlfn.ANCHORARRAY(E70),0))),I72&amp;"Por favor no seleccionar los criterios de impacto",J59)</f>
        <v>0</v>
      </c>
      <c r="L59" s="325"/>
      <c r="M59" s="328"/>
      <c r="N59" s="347"/>
      <c r="O59" s="106">
        <v>6</v>
      </c>
      <c r="P59" s="184"/>
      <c r="Q59" s="107"/>
      <c r="R59" s="108"/>
      <c r="S59" s="108"/>
      <c r="T59" s="109"/>
      <c r="U59" s="108"/>
      <c r="V59" s="108"/>
      <c r="W59" s="108"/>
      <c r="X59" s="110"/>
      <c r="Y59" s="111"/>
      <c r="Z59" s="112"/>
      <c r="AA59" s="111"/>
      <c r="AB59" s="112"/>
      <c r="AC59" s="113"/>
      <c r="AD59" s="114"/>
      <c r="AE59" s="115"/>
      <c r="AF59" s="116"/>
      <c r="AG59" s="117"/>
      <c r="AH59" s="117"/>
      <c r="AI59" s="117"/>
      <c r="AJ59" s="115"/>
      <c r="AK59" s="116"/>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c r="BQ59" s="8"/>
    </row>
    <row r="60" spans="1:69" ht="30" hidden="1" customHeight="1">
      <c r="A60" s="311">
        <v>9</v>
      </c>
      <c r="B60" s="314"/>
      <c r="C60" s="314"/>
      <c r="D60" s="314"/>
      <c r="E60" s="317"/>
      <c r="F60" s="314"/>
      <c r="G60" s="320"/>
      <c r="H60" s="323" t="str">
        <f>IF(G60&lt;=0,"",IF(G60&lt;=2,"Muy Baja",IF(G60&lt;=24,"Baja",IF(G60&lt;=500,"Media",IF(G60&lt;=5000,"Alta","Muy Alta")))))</f>
        <v/>
      </c>
      <c r="I60" s="326" t="str">
        <f>IF(H60="","",IF(H60="Muy Baja",0.2,IF(H60="Baja",0.4,IF(H60="Media",0.6,IF(H60="Alta",0.8,IF(H60="Muy Alta",1,))))))</f>
        <v/>
      </c>
      <c r="J60" s="342"/>
      <c r="K60" s="326">
        <f>IF(NOT(ISERROR(MATCH(J60,'Tabla Impacto'!$B$221:$B$223,0))),'Tabla Impacto'!$F$223&amp;"Por favor no seleccionar los criterios de impacto(Afectación Económica o presupuestal y Pérdida Reputacional)",J60)</f>
        <v>0</v>
      </c>
      <c r="L60" s="323" t="str">
        <f>IF(OR(K60='Tabla Impacto'!$C$11,K60='Tabla Impacto'!$D$11),"Leve",IF(OR(K60='Tabla Impacto'!$C$12,K60='Tabla Impacto'!$D$12),"Menor",IF(OR(K60='Tabla Impacto'!$C$13,K60='Tabla Impacto'!$D$13),"Moderado",IF(OR(K60='Tabla Impacto'!$C$14,K60='Tabla Impacto'!$D$14),"Mayor",IF(OR(K60='Tabla Impacto'!$C$15,K60='Tabla Impacto'!$D$15),"Catastrófico","")))))</f>
        <v/>
      </c>
      <c r="M60" s="326" t="str">
        <f>IF(L60="","",IF(L60="Leve",0.2,IF(L60="Menor",0.4,IF(L60="Moderado",0.6,IF(L60="Mayor",0.8,IF(L60="Catastrófico",1,))))))</f>
        <v/>
      </c>
      <c r="N60" s="345" t="str">
        <f>IF(OR(AND(H60="Muy Baja",L60="Leve"),AND(H60="Muy Baja",L60="Menor"),AND(H60="Baja",L60="Leve")),"Bajo",IF(OR(AND(H60="Muy baja",L60="Moderado"),AND(H60="Baja",L60="Menor"),AND(H60="Baja",L60="Moderado"),AND(H60="Media",L60="Leve"),AND(H60="Media",L60="Menor"),AND(H60="Media",L60="Moderado"),AND(H60="Alta",L60="Leve"),AND(H60="Alta",L60="Menor")),"Moderado",IF(OR(AND(H60="Muy Baja",L60="Mayor"),AND(H60="Baja",L60="Mayor"),AND(H60="Media",L60="Mayor"),AND(H60="Alta",L60="Moderado"),AND(H60="Alta",L60="Mayor"),AND(H60="Muy Alta",L60="Leve"),AND(H60="Muy Alta",L60="Menor"),AND(H60="Muy Alta",L60="Moderado"),AND(H60="Muy Alta",L60="Mayor")),"Alto",IF(OR(AND(H60="Muy Baja",L60="Catastrófico"),AND(H60="Baja",L60="Catastrófico"),AND(H60="Media",L60="Catastrófico"),AND(H60="Alta",L60="Catastrófico"),AND(H60="Muy Alta",L60="Catastrófico")),"Extremo",""))))</f>
        <v/>
      </c>
      <c r="O60" s="106">
        <v>1</v>
      </c>
      <c r="P60" s="184"/>
      <c r="Q60" s="166"/>
      <c r="R60" s="174"/>
      <c r="S60" s="174"/>
      <c r="T60" s="175"/>
      <c r="U60" s="174"/>
      <c r="V60" s="174"/>
      <c r="W60" s="174"/>
      <c r="X60" s="163"/>
      <c r="Y60" s="176"/>
      <c r="Z60" s="177"/>
      <c r="AA60" s="176"/>
      <c r="AB60" s="177"/>
      <c r="AC60" s="178"/>
      <c r="AD60" s="179"/>
      <c r="AE60" s="115"/>
      <c r="AF60" s="115"/>
      <c r="AG60" s="117"/>
      <c r="AH60" s="117"/>
      <c r="AI60" s="117"/>
      <c r="AJ60" s="115"/>
      <c r="AK60" s="116"/>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c r="BQ60" s="8"/>
    </row>
    <row r="61" spans="1:69" ht="30" hidden="1" customHeight="1">
      <c r="A61" s="312"/>
      <c r="B61" s="315"/>
      <c r="C61" s="315"/>
      <c r="D61" s="315"/>
      <c r="E61" s="318"/>
      <c r="F61" s="315"/>
      <c r="G61" s="321"/>
      <c r="H61" s="324"/>
      <c r="I61" s="327"/>
      <c r="J61" s="343"/>
      <c r="K61" s="327">
        <f>IF(NOT(ISERROR(MATCH(J61,_xlfn.ANCHORARRAY(E72),0))),I74&amp;"Por favor no seleccionar los criterios de impacto",J61)</f>
        <v>0</v>
      </c>
      <c r="L61" s="324"/>
      <c r="M61" s="327"/>
      <c r="N61" s="346"/>
      <c r="O61" s="106">
        <v>2</v>
      </c>
      <c r="P61" s="184"/>
      <c r="Q61" s="107"/>
      <c r="R61" s="108"/>
      <c r="S61" s="108"/>
      <c r="T61" s="109"/>
      <c r="U61" s="108"/>
      <c r="V61" s="108"/>
      <c r="W61" s="108"/>
      <c r="X61" s="110"/>
      <c r="Y61" s="111"/>
      <c r="Z61" s="112"/>
      <c r="AA61" s="111"/>
      <c r="AB61" s="112"/>
      <c r="AC61" s="113"/>
      <c r="AD61" s="114"/>
      <c r="AE61" s="115"/>
      <c r="AF61" s="116"/>
      <c r="AG61" s="117"/>
      <c r="AH61" s="117"/>
      <c r="AI61" s="117"/>
      <c r="AJ61" s="115"/>
      <c r="AK61" s="116"/>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c r="BQ61" s="8"/>
    </row>
    <row r="62" spans="1:69" ht="30" hidden="1" customHeight="1">
      <c r="A62" s="312"/>
      <c r="B62" s="315"/>
      <c r="C62" s="315"/>
      <c r="D62" s="315"/>
      <c r="E62" s="318"/>
      <c r="F62" s="315"/>
      <c r="G62" s="321"/>
      <c r="H62" s="324"/>
      <c r="I62" s="327"/>
      <c r="J62" s="343"/>
      <c r="K62" s="327">
        <f>IF(NOT(ISERROR(MATCH(J62,_xlfn.ANCHORARRAY(E73),0))),I75&amp;"Por favor no seleccionar los criterios de impacto",J62)</f>
        <v>0</v>
      </c>
      <c r="L62" s="324"/>
      <c r="M62" s="327"/>
      <c r="N62" s="346"/>
      <c r="O62" s="106">
        <v>3</v>
      </c>
      <c r="P62" s="185"/>
      <c r="Q62" s="107"/>
      <c r="R62" s="108"/>
      <c r="S62" s="108"/>
      <c r="T62" s="109"/>
      <c r="U62" s="108"/>
      <c r="V62" s="108"/>
      <c r="W62" s="108"/>
      <c r="X62" s="110"/>
      <c r="Y62" s="111"/>
      <c r="Z62" s="112"/>
      <c r="AA62" s="111"/>
      <c r="AB62" s="112"/>
      <c r="AC62" s="113"/>
      <c r="AD62" s="114"/>
      <c r="AE62" s="115"/>
      <c r="AF62" s="116"/>
      <c r="AG62" s="117"/>
      <c r="AH62" s="117"/>
      <c r="AI62" s="117"/>
      <c r="AJ62" s="115"/>
      <c r="AK62" s="116"/>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c r="BQ62" s="8"/>
    </row>
    <row r="63" spans="1:69" ht="30" hidden="1" customHeight="1">
      <c r="A63" s="312"/>
      <c r="B63" s="315"/>
      <c r="C63" s="315"/>
      <c r="D63" s="315"/>
      <c r="E63" s="318"/>
      <c r="F63" s="315"/>
      <c r="G63" s="321"/>
      <c r="H63" s="324"/>
      <c r="I63" s="327"/>
      <c r="J63" s="343"/>
      <c r="K63" s="327">
        <f>IF(NOT(ISERROR(MATCH(J63,_xlfn.ANCHORARRAY(E74),0))),I76&amp;"Por favor no seleccionar los criterios de impacto",J63)</f>
        <v>0</v>
      </c>
      <c r="L63" s="324"/>
      <c r="M63" s="327"/>
      <c r="N63" s="346"/>
      <c r="O63" s="106">
        <v>4</v>
      </c>
      <c r="P63" s="184"/>
      <c r="Q63" s="107"/>
      <c r="R63" s="108"/>
      <c r="S63" s="108"/>
      <c r="T63" s="109"/>
      <c r="U63" s="108"/>
      <c r="V63" s="108"/>
      <c r="W63" s="108"/>
      <c r="X63" s="110"/>
      <c r="Y63" s="111"/>
      <c r="Z63" s="112"/>
      <c r="AA63" s="111"/>
      <c r="AB63" s="112"/>
      <c r="AC63" s="113"/>
      <c r="AD63" s="114"/>
      <c r="AE63" s="115"/>
      <c r="AF63" s="116"/>
      <c r="AG63" s="117"/>
      <c r="AH63" s="117"/>
      <c r="AI63" s="117"/>
      <c r="AJ63" s="115"/>
      <c r="AK63" s="116"/>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c r="BQ63" s="8"/>
    </row>
    <row r="64" spans="1:69" ht="30" hidden="1" customHeight="1">
      <c r="A64" s="312"/>
      <c r="B64" s="315"/>
      <c r="C64" s="315"/>
      <c r="D64" s="315"/>
      <c r="E64" s="318"/>
      <c r="F64" s="315"/>
      <c r="G64" s="321"/>
      <c r="H64" s="324"/>
      <c r="I64" s="327"/>
      <c r="J64" s="343"/>
      <c r="K64" s="327">
        <f>IF(NOT(ISERROR(MATCH(J64,_xlfn.ANCHORARRAY(E75),0))),I77&amp;"Por favor no seleccionar los criterios de impacto",J64)</f>
        <v>0</v>
      </c>
      <c r="L64" s="324"/>
      <c r="M64" s="327"/>
      <c r="N64" s="346"/>
      <c r="O64" s="106">
        <v>5</v>
      </c>
      <c r="P64" s="184"/>
      <c r="Q64" s="107"/>
      <c r="R64" s="108"/>
      <c r="S64" s="108"/>
      <c r="T64" s="109"/>
      <c r="U64" s="108"/>
      <c r="V64" s="108"/>
      <c r="W64" s="108"/>
      <c r="X64" s="110"/>
      <c r="Y64" s="111"/>
      <c r="Z64" s="112"/>
      <c r="AA64" s="111"/>
      <c r="AB64" s="112"/>
      <c r="AC64" s="113"/>
      <c r="AD64" s="114"/>
      <c r="AE64" s="115"/>
      <c r="AF64" s="116"/>
      <c r="AG64" s="117"/>
      <c r="AH64" s="117"/>
      <c r="AI64" s="117"/>
      <c r="AJ64" s="115"/>
      <c r="AK64" s="116"/>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c r="BQ64" s="8"/>
    </row>
    <row r="65" spans="1:69" ht="30" hidden="1" customHeight="1">
      <c r="A65" s="313"/>
      <c r="B65" s="316"/>
      <c r="C65" s="316"/>
      <c r="D65" s="316"/>
      <c r="E65" s="319"/>
      <c r="F65" s="316"/>
      <c r="G65" s="322"/>
      <c r="H65" s="325"/>
      <c r="I65" s="328"/>
      <c r="J65" s="344"/>
      <c r="K65" s="328">
        <f>IF(NOT(ISERROR(MATCH(J65,_xlfn.ANCHORARRAY(E76),0))),I78&amp;"Por favor no seleccionar los criterios de impacto",J65)</f>
        <v>0</v>
      </c>
      <c r="L65" s="325"/>
      <c r="M65" s="328"/>
      <c r="N65" s="347"/>
      <c r="O65" s="106">
        <v>6</v>
      </c>
      <c r="P65" s="184"/>
      <c r="Q65" s="107"/>
      <c r="R65" s="108"/>
      <c r="S65" s="108"/>
      <c r="T65" s="109"/>
      <c r="U65" s="108"/>
      <c r="V65" s="108"/>
      <c r="W65" s="108"/>
      <c r="X65" s="110"/>
      <c r="Y65" s="111"/>
      <c r="Z65" s="112"/>
      <c r="AA65" s="111"/>
      <c r="AB65" s="112"/>
      <c r="AC65" s="113"/>
      <c r="AD65" s="114"/>
      <c r="AE65" s="115"/>
      <c r="AF65" s="116"/>
      <c r="AG65" s="117"/>
      <c r="AH65" s="117"/>
      <c r="AI65" s="117"/>
      <c r="AJ65" s="115"/>
      <c r="AK65" s="116"/>
      <c r="AL65" s="8"/>
      <c r="AM65" s="8"/>
      <c r="AN65" s="8"/>
      <c r="AO65" s="8"/>
      <c r="AP65" s="8"/>
      <c r="AQ65" s="8"/>
      <c r="AR65" s="8"/>
      <c r="AS65" s="8"/>
      <c r="AT65" s="8"/>
      <c r="AU65" s="8"/>
      <c r="AV65" s="8"/>
      <c r="AW65" s="8"/>
      <c r="AX65" s="8"/>
      <c r="AY65" s="8"/>
      <c r="AZ65" s="8"/>
      <c r="BA65" s="8"/>
      <c r="BB65" s="8"/>
      <c r="BC65" s="8"/>
      <c r="BD65" s="8"/>
      <c r="BE65" s="8"/>
      <c r="BF65" s="8"/>
      <c r="BG65" s="8"/>
      <c r="BH65" s="8"/>
      <c r="BI65" s="8"/>
      <c r="BJ65" s="8"/>
      <c r="BK65" s="8"/>
      <c r="BL65" s="8"/>
      <c r="BM65" s="8"/>
      <c r="BN65" s="8"/>
      <c r="BO65" s="8"/>
      <c r="BP65" s="8"/>
      <c r="BQ65" s="8"/>
    </row>
    <row r="66" spans="1:69" ht="30" hidden="1" customHeight="1">
      <c r="A66" s="311">
        <v>10</v>
      </c>
      <c r="B66" s="314"/>
      <c r="C66" s="314"/>
      <c r="D66" s="314"/>
      <c r="E66" s="317"/>
      <c r="F66" s="314"/>
      <c r="G66" s="320"/>
      <c r="H66" s="323" t="str">
        <f>IF(G66&lt;=0,"",IF(G66&lt;=2,"Muy Baja",IF(G66&lt;=24,"Baja",IF(G66&lt;=500,"Media",IF(G66&lt;=5000,"Alta","Muy Alta")))))</f>
        <v/>
      </c>
      <c r="I66" s="326" t="str">
        <f>IF(H66="","",IF(H66="Muy Baja",0.2,IF(H66="Baja",0.4,IF(H66="Media",0.6,IF(H66="Alta",0.8,IF(H66="Muy Alta",1,))))))</f>
        <v/>
      </c>
      <c r="J66" s="342"/>
      <c r="K66" s="326">
        <f>IF(NOT(ISERROR(MATCH(J66,'Tabla Impacto'!$B$221:$B$223,0))),'Tabla Impacto'!$F$223&amp;"Por favor no seleccionar los criterios de impacto(Afectación Económica o presupuestal y Pérdida Reputacional)",J66)</f>
        <v>0</v>
      </c>
      <c r="L66" s="323" t="str">
        <f>IF(OR(K66='Tabla Impacto'!$C$11,K66='Tabla Impacto'!$D$11),"Leve",IF(OR(K66='Tabla Impacto'!$C$12,K66='Tabla Impacto'!$D$12),"Menor",IF(OR(K66='Tabla Impacto'!$C$13,K66='Tabla Impacto'!$D$13),"Moderado",IF(OR(K66='Tabla Impacto'!$C$14,K66='Tabla Impacto'!$D$14),"Mayor",IF(OR(K66='Tabla Impacto'!$C$15,K66='Tabla Impacto'!$D$15),"Catastrófico","")))))</f>
        <v/>
      </c>
      <c r="M66" s="326" t="str">
        <f>IF(L66="","",IF(L66="Leve",0.2,IF(L66="Menor",0.4,IF(L66="Moderado",0.6,IF(L66="Mayor",0.8,IF(L66="Catastrófico",1,))))))</f>
        <v/>
      </c>
      <c r="N66" s="345" t="str">
        <f>IF(OR(AND(H66="Muy Baja",L66="Leve"),AND(H66="Muy Baja",L66="Menor"),AND(H66="Baja",L66="Leve")),"Bajo",IF(OR(AND(H66="Muy baja",L66="Moderado"),AND(H66="Baja",L66="Menor"),AND(H66="Baja",L66="Moderado"),AND(H66="Media",L66="Leve"),AND(H66="Media",L66="Menor"),AND(H66="Media",L66="Moderado"),AND(H66="Alta",L66="Leve"),AND(H66="Alta",L66="Menor")),"Moderado",IF(OR(AND(H66="Muy Baja",L66="Mayor"),AND(H66="Baja",L66="Mayor"),AND(H66="Media",L66="Mayor"),AND(H66="Alta",L66="Moderado"),AND(H66="Alta",L66="Mayor"),AND(H66="Muy Alta",L66="Leve"),AND(H66="Muy Alta",L66="Menor"),AND(H66="Muy Alta",L66="Moderado"),AND(H66="Muy Alta",L66="Mayor")),"Alto",IF(OR(AND(H66="Muy Baja",L66="Catastrófico"),AND(H66="Baja",L66="Catastrófico"),AND(H66="Media",L66="Catastrófico"),AND(H66="Alta",L66="Catastrófico"),AND(H66="Muy Alta",L66="Catastrófico")),"Extremo",""))))</f>
        <v/>
      </c>
      <c r="O66" s="106">
        <v>1</v>
      </c>
      <c r="P66" s="184"/>
      <c r="Q66" s="166"/>
      <c r="R66" s="174"/>
      <c r="S66" s="174"/>
      <c r="T66" s="175"/>
      <c r="U66" s="174"/>
      <c r="V66" s="174"/>
      <c r="W66" s="174"/>
      <c r="X66" s="163"/>
      <c r="Y66" s="176"/>
      <c r="Z66" s="177"/>
      <c r="AA66" s="176"/>
      <c r="AB66" s="177"/>
      <c r="AC66" s="178"/>
      <c r="AD66" s="179"/>
      <c r="AE66" s="115"/>
      <c r="AF66" s="116"/>
      <c r="AG66" s="117"/>
      <c r="AH66" s="117"/>
      <c r="AI66" s="117"/>
      <c r="AJ66" s="115"/>
      <c r="AK66" s="116"/>
      <c r="AL66" s="8"/>
      <c r="AM66" s="8"/>
      <c r="AN66" s="8"/>
      <c r="AO66" s="8"/>
      <c r="AP66" s="8"/>
      <c r="AQ66" s="8"/>
      <c r="AR66" s="8"/>
      <c r="AS66" s="8"/>
      <c r="AT66" s="8"/>
      <c r="AU66" s="8"/>
      <c r="AV66" s="8"/>
      <c r="AW66" s="8"/>
      <c r="AX66" s="8"/>
      <c r="AY66" s="8"/>
      <c r="AZ66" s="8"/>
      <c r="BA66" s="8"/>
      <c r="BB66" s="8"/>
      <c r="BC66" s="8"/>
      <c r="BD66" s="8"/>
      <c r="BE66" s="8"/>
      <c r="BF66" s="8"/>
      <c r="BG66" s="8"/>
      <c r="BH66" s="8"/>
      <c r="BI66" s="8"/>
      <c r="BJ66" s="8"/>
      <c r="BK66" s="8"/>
      <c r="BL66" s="8"/>
      <c r="BM66" s="8"/>
      <c r="BN66" s="8"/>
      <c r="BO66" s="8"/>
      <c r="BP66" s="8"/>
      <c r="BQ66" s="8"/>
    </row>
    <row r="67" spans="1:69" ht="30" hidden="1" customHeight="1">
      <c r="A67" s="312"/>
      <c r="B67" s="315"/>
      <c r="C67" s="315"/>
      <c r="D67" s="315"/>
      <c r="E67" s="318"/>
      <c r="F67" s="315"/>
      <c r="G67" s="321"/>
      <c r="H67" s="324"/>
      <c r="I67" s="327"/>
      <c r="J67" s="343"/>
      <c r="K67" s="327">
        <f>IF(NOT(ISERROR(MATCH(J67,_xlfn.ANCHORARRAY(E78),0))),I80&amp;"Por favor no seleccionar los criterios de impacto",J67)</f>
        <v>0</v>
      </c>
      <c r="L67" s="324"/>
      <c r="M67" s="327"/>
      <c r="N67" s="346"/>
      <c r="O67" s="106">
        <v>2</v>
      </c>
      <c r="P67" s="184"/>
      <c r="Q67" s="107" t="str">
        <f>IF(OR(R67="Preventivo",R67="Detectivo"),"Probabilidad",IF(R67="Correctivo","Impacto",""))</f>
        <v/>
      </c>
      <c r="R67" s="108"/>
      <c r="S67" s="108"/>
      <c r="T67" s="109" t="str">
        <f t="shared" ref="T67:T71" si="35">IF(AND(R67="Preventivo",S67="Automático"),"50%",IF(AND(R67="Preventivo",S67="Manual"),"40%",IF(AND(R67="Detectivo",S67="Automático"),"40%",IF(AND(R67="Detectivo",S67="Manual"),"30%",IF(AND(R67="Correctivo",S67="Automático"),"35%",IF(AND(R67="Correctivo",S67="Manual"),"25%",""))))))</f>
        <v/>
      </c>
      <c r="U67" s="108"/>
      <c r="V67" s="108"/>
      <c r="W67" s="108"/>
      <c r="X67" s="110" t="str">
        <f>IFERROR(IF(AND(Q66="Probabilidad",Q67="Probabilidad"),(Z66-(+Z66*T67)),IF(Q67="Probabilidad",(I66-(+I66*T67)),IF(Q67="Impacto",Z66,""))),"")</f>
        <v/>
      </c>
      <c r="Y67" s="111" t="str">
        <f t="shared" si="1"/>
        <v/>
      </c>
      <c r="Z67" s="112" t="str">
        <f t="shared" ref="Z67:Z71" si="36">+X67</f>
        <v/>
      </c>
      <c r="AA67" s="111" t="str">
        <f t="shared" si="3"/>
        <v/>
      </c>
      <c r="AB67" s="112" t="str">
        <f>IFERROR(IF(AND(Q66="Impacto",Q67="Impacto"),(AB66-(+AB66*T67)),IF(Q67="Impacto",(M66-(+M66*T67)),IF(Q67="Probabilidad",AB66,""))),"")</f>
        <v/>
      </c>
      <c r="AC67" s="113" t="str">
        <f t="shared" ref="AC67:AC68" si="37">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14"/>
      <c r="AE67" s="115"/>
      <c r="AF67" s="116"/>
      <c r="AG67" s="117"/>
      <c r="AH67" s="117"/>
      <c r="AI67" s="117"/>
      <c r="AJ67" s="115"/>
      <c r="AK67" s="116"/>
    </row>
    <row r="68" spans="1:69" ht="30" hidden="1" customHeight="1">
      <c r="A68" s="312"/>
      <c r="B68" s="315"/>
      <c r="C68" s="315"/>
      <c r="D68" s="315"/>
      <c r="E68" s="318"/>
      <c r="F68" s="315"/>
      <c r="G68" s="321"/>
      <c r="H68" s="324"/>
      <c r="I68" s="327"/>
      <c r="J68" s="343"/>
      <c r="K68" s="327">
        <f>IF(NOT(ISERROR(MATCH(J68,_xlfn.ANCHORARRAY(E79),0))),I81&amp;"Por favor no seleccionar los criterios de impacto",J68)</f>
        <v>0</v>
      </c>
      <c r="L68" s="324"/>
      <c r="M68" s="327"/>
      <c r="N68" s="346"/>
      <c r="O68" s="106">
        <v>3</v>
      </c>
      <c r="P68" s="185"/>
      <c r="Q68" s="107" t="str">
        <f>IF(OR(R68="Preventivo",R68="Detectivo"),"Probabilidad",IF(R68="Correctivo","Impacto",""))</f>
        <v/>
      </c>
      <c r="R68" s="108"/>
      <c r="S68" s="108"/>
      <c r="T68" s="109" t="str">
        <f t="shared" si="35"/>
        <v/>
      </c>
      <c r="U68" s="108"/>
      <c r="V68" s="108"/>
      <c r="W68" s="108"/>
      <c r="X68" s="110" t="str">
        <f>IFERROR(IF(AND(Q67="Probabilidad",Q68="Probabilidad"),(Z67-(+Z67*T68)),IF(AND(Q67="Impacto",Q68="Probabilidad"),(Z66-(+Z66*T68)),IF(Q68="Impacto",Z67,""))),"")</f>
        <v/>
      </c>
      <c r="Y68" s="111" t="str">
        <f t="shared" si="1"/>
        <v/>
      </c>
      <c r="Z68" s="112" t="str">
        <f t="shared" si="36"/>
        <v/>
      </c>
      <c r="AA68" s="111" t="str">
        <f t="shared" si="3"/>
        <v/>
      </c>
      <c r="AB68" s="112" t="str">
        <f>IFERROR(IF(AND(Q67="Impacto",Q68="Impacto"),(AB67-(+AB67*T68)),IF(AND(Q67="Probabilidad",Q68="Impacto"),(AB66-(+AB66*T68)),IF(Q68="Probabilidad",AB67,""))),"")</f>
        <v/>
      </c>
      <c r="AC68" s="113" t="str">
        <f t="shared" si="37"/>
        <v/>
      </c>
      <c r="AD68" s="114"/>
      <c r="AE68" s="115"/>
      <c r="AF68" s="116"/>
      <c r="AG68" s="117"/>
      <c r="AH68" s="117"/>
      <c r="AI68" s="117"/>
      <c r="AJ68" s="115"/>
      <c r="AK68" s="116"/>
    </row>
    <row r="69" spans="1:69" ht="30" hidden="1" customHeight="1">
      <c r="A69" s="312"/>
      <c r="B69" s="315"/>
      <c r="C69" s="315"/>
      <c r="D69" s="315"/>
      <c r="E69" s="318"/>
      <c r="F69" s="315"/>
      <c r="G69" s="321"/>
      <c r="H69" s="324"/>
      <c r="I69" s="327"/>
      <c r="J69" s="343"/>
      <c r="K69" s="327">
        <f>IF(NOT(ISERROR(MATCH(J69,_xlfn.ANCHORARRAY(E80),0))),I82&amp;"Por favor no seleccionar los criterios de impacto",J69)</f>
        <v>0</v>
      </c>
      <c r="L69" s="324"/>
      <c r="M69" s="327"/>
      <c r="N69" s="346"/>
      <c r="O69" s="106">
        <v>4</v>
      </c>
      <c r="P69" s="184"/>
      <c r="Q69" s="107" t="str">
        <f t="shared" ref="Q69:Q71" si="38">IF(OR(R69="Preventivo",R69="Detectivo"),"Probabilidad",IF(R69="Correctivo","Impacto",""))</f>
        <v/>
      </c>
      <c r="R69" s="108"/>
      <c r="S69" s="108"/>
      <c r="T69" s="109" t="str">
        <f t="shared" si="35"/>
        <v/>
      </c>
      <c r="U69" s="108"/>
      <c r="V69" s="108"/>
      <c r="W69" s="108"/>
      <c r="X69" s="110" t="str">
        <f t="shared" ref="X69:X70" si="39">IFERROR(IF(AND(Q68="Probabilidad",Q69="Probabilidad"),(Z68-(+Z68*T69)),IF(AND(Q68="Impacto",Q69="Probabilidad"),(Z67-(+Z67*T69)),IF(Q69="Impacto",Z68,""))),"")</f>
        <v/>
      </c>
      <c r="Y69" s="111" t="str">
        <f t="shared" si="1"/>
        <v/>
      </c>
      <c r="Z69" s="112" t="str">
        <f t="shared" si="36"/>
        <v/>
      </c>
      <c r="AA69" s="111" t="str">
        <f t="shared" si="3"/>
        <v/>
      </c>
      <c r="AB69" s="112" t="str">
        <f t="shared" ref="AB69:AB70" si="40">IFERROR(IF(AND(Q68="Impacto",Q69="Impacto"),(AB68-(+AB68*T69)),IF(AND(Q68="Probabilidad",Q69="Impacto"),(AB67-(+AB67*T69)),IF(Q69="Probabilidad",AB68,""))),"")</f>
        <v/>
      </c>
      <c r="AC69" s="113" t="str">
        <f>IFERROR(IF(OR(AND(Y69="Muy Baja",AA69="Leve"),AND(Y69="Muy Baja",AA69="Menor"),AND(Y69="Baja",AA69="Leve")),"Bajo",IF(OR(AND(Y69="Muy baja",AA69="Moderado"),AND(Y69="Baja",AA69="Menor"),AND(Y69="Baja",AA69="Moderado"),AND(Y69="Media",AA69="Leve"),AND(Y69="Media",AA69="Menor"),AND(Y69="Media",AA69="Moderado"),AND(Y69="Alta",AA69="Leve"),AND(Y69="Alta",AA69="Menor")),"Moderado",IF(OR(AND(Y69="Muy Baja",AA69="Mayor"),AND(Y69="Baja",AA69="Mayor"),AND(Y69="Media",AA69="Mayor"),AND(Y69="Alta",AA69="Moderado"),AND(Y69="Alta",AA69="Mayor"),AND(Y69="Muy Alta",AA69="Leve"),AND(Y69="Muy Alta",AA69="Menor"),AND(Y69="Muy Alta",AA69="Moderado"),AND(Y69="Muy Alta",AA69="Mayor")),"Alto",IF(OR(AND(Y69="Muy Baja",AA69="Catastrófico"),AND(Y69="Baja",AA69="Catastrófico"),AND(Y69="Media",AA69="Catastrófico"),AND(Y69="Alta",AA69="Catastrófico"),AND(Y69="Muy Alta",AA69="Catastrófico")),"Extremo","")))),"")</f>
        <v/>
      </c>
      <c r="AD69" s="114"/>
      <c r="AE69" s="115"/>
      <c r="AF69" s="116"/>
      <c r="AG69" s="117"/>
      <c r="AH69" s="117"/>
      <c r="AI69" s="117"/>
      <c r="AJ69" s="115"/>
      <c r="AK69" s="116"/>
    </row>
    <row r="70" spans="1:69" ht="30" hidden="1" customHeight="1">
      <c r="A70" s="312"/>
      <c r="B70" s="315"/>
      <c r="C70" s="315"/>
      <c r="D70" s="315"/>
      <c r="E70" s="318"/>
      <c r="F70" s="315"/>
      <c r="G70" s="321"/>
      <c r="H70" s="324"/>
      <c r="I70" s="327"/>
      <c r="J70" s="343"/>
      <c r="K70" s="327">
        <f>IF(NOT(ISERROR(MATCH(J70,_xlfn.ANCHORARRAY(E81),0))),I83&amp;"Por favor no seleccionar los criterios de impacto",J70)</f>
        <v>0</v>
      </c>
      <c r="L70" s="324"/>
      <c r="M70" s="327"/>
      <c r="N70" s="346"/>
      <c r="O70" s="106">
        <v>5</v>
      </c>
      <c r="P70" s="184"/>
      <c r="Q70" s="107" t="str">
        <f t="shared" si="38"/>
        <v/>
      </c>
      <c r="R70" s="108"/>
      <c r="S70" s="108"/>
      <c r="T70" s="109" t="str">
        <f t="shared" si="35"/>
        <v/>
      </c>
      <c r="U70" s="108"/>
      <c r="V70" s="108"/>
      <c r="W70" s="108"/>
      <c r="X70" s="110" t="str">
        <f t="shared" si="39"/>
        <v/>
      </c>
      <c r="Y70" s="111" t="str">
        <f t="shared" si="1"/>
        <v/>
      </c>
      <c r="Z70" s="112" t="str">
        <f t="shared" si="36"/>
        <v/>
      </c>
      <c r="AA70" s="111" t="str">
        <f t="shared" si="3"/>
        <v/>
      </c>
      <c r="AB70" s="112" t="str">
        <f t="shared" si="40"/>
        <v/>
      </c>
      <c r="AC70" s="113" t="str">
        <f t="shared" ref="AC70:AC71" si="41">IFERROR(IF(OR(AND(Y70="Muy Baja",AA70="Leve"),AND(Y70="Muy Baja",AA70="Menor"),AND(Y70="Baja",AA70="Leve")),"Bajo",IF(OR(AND(Y70="Muy baja",AA70="Moderado"),AND(Y70="Baja",AA70="Menor"),AND(Y70="Baja",AA70="Moderado"),AND(Y70="Media",AA70="Leve"),AND(Y70="Media",AA70="Menor"),AND(Y70="Media",AA70="Moderado"),AND(Y70="Alta",AA70="Leve"),AND(Y70="Alta",AA70="Menor")),"Moderado",IF(OR(AND(Y70="Muy Baja",AA70="Mayor"),AND(Y70="Baja",AA70="Mayor"),AND(Y70="Media",AA70="Mayor"),AND(Y70="Alta",AA70="Moderado"),AND(Y70="Alta",AA70="Mayor"),AND(Y70="Muy Alta",AA70="Leve"),AND(Y70="Muy Alta",AA70="Menor"),AND(Y70="Muy Alta",AA70="Moderado"),AND(Y70="Muy Alta",AA70="Mayor")),"Alto",IF(OR(AND(Y70="Muy Baja",AA70="Catastrófico"),AND(Y70="Baja",AA70="Catastrófico"),AND(Y70="Media",AA70="Catastrófico"),AND(Y70="Alta",AA70="Catastrófico"),AND(Y70="Muy Alta",AA70="Catastrófico")),"Extremo","")))),"")</f>
        <v/>
      </c>
      <c r="AD70" s="114"/>
      <c r="AE70" s="115"/>
      <c r="AF70" s="116"/>
      <c r="AG70" s="117"/>
      <c r="AH70" s="117"/>
      <c r="AI70" s="117"/>
      <c r="AJ70" s="115"/>
      <c r="AK70" s="116"/>
    </row>
    <row r="71" spans="1:69" ht="30" hidden="1" customHeight="1">
      <c r="A71" s="313"/>
      <c r="B71" s="316"/>
      <c r="C71" s="316"/>
      <c r="D71" s="316"/>
      <c r="E71" s="319"/>
      <c r="F71" s="316"/>
      <c r="G71" s="322"/>
      <c r="H71" s="325"/>
      <c r="I71" s="328"/>
      <c r="J71" s="344"/>
      <c r="K71" s="328">
        <f>IF(NOT(ISERROR(MATCH(J71,_xlfn.ANCHORARRAY(E82),0))),I84&amp;"Por favor no seleccionar los criterios de impacto",J71)</f>
        <v>0</v>
      </c>
      <c r="L71" s="325"/>
      <c r="M71" s="328"/>
      <c r="N71" s="347"/>
      <c r="O71" s="106">
        <v>6</v>
      </c>
      <c r="P71" s="184"/>
      <c r="Q71" s="107" t="str">
        <f t="shared" si="38"/>
        <v/>
      </c>
      <c r="R71" s="108"/>
      <c r="S71" s="108"/>
      <c r="T71" s="109" t="str">
        <f t="shared" si="35"/>
        <v/>
      </c>
      <c r="U71" s="108"/>
      <c r="V71" s="108"/>
      <c r="W71" s="108"/>
      <c r="X71" s="110" t="str">
        <f>IFERROR(IF(AND(Q70="Probabilidad",Q71="Probabilidad"),(Z70-(+Z70*T71)),IF(AND(Q70="Impacto",Q71="Probabilidad"),(Z69-(+Z69*T71)),IF(Q71="Impacto",Z70,""))),"")</f>
        <v/>
      </c>
      <c r="Y71" s="111" t="str">
        <f t="shared" si="1"/>
        <v/>
      </c>
      <c r="Z71" s="112" t="str">
        <f t="shared" si="36"/>
        <v/>
      </c>
      <c r="AA71" s="111" t="str">
        <f t="shared" si="3"/>
        <v/>
      </c>
      <c r="AB71" s="112" t="str">
        <f>IFERROR(IF(AND(Q70="Impacto",Q71="Impacto"),(AB70-(+AB70*T71)),IF(AND(Q70="Probabilidad",Q71="Impacto"),(AB69-(+AB69*T71)),IF(Q71="Probabilidad",AB70,""))),"")</f>
        <v/>
      </c>
      <c r="AC71" s="113" t="str">
        <f t="shared" si="41"/>
        <v/>
      </c>
      <c r="AD71" s="114"/>
      <c r="AE71" s="115"/>
      <c r="AF71" s="116"/>
      <c r="AG71" s="117"/>
      <c r="AH71" s="117"/>
      <c r="AI71" s="117"/>
      <c r="AJ71" s="115"/>
      <c r="AK71" s="116"/>
    </row>
    <row r="72" spans="1:69" ht="34.5" customHeight="1">
      <c r="A72" s="6"/>
      <c r="B72" s="364" t="s">
        <v>210</v>
      </c>
      <c r="C72" s="365"/>
      <c r="D72" s="365"/>
      <c r="E72" s="365"/>
      <c r="F72" s="365"/>
      <c r="G72" s="365"/>
      <c r="H72" s="365"/>
      <c r="I72" s="365"/>
      <c r="J72" s="365"/>
      <c r="K72" s="365"/>
      <c r="L72" s="365"/>
      <c r="M72" s="365"/>
      <c r="N72" s="365"/>
      <c r="O72" s="365"/>
      <c r="P72" s="365"/>
      <c r="Q72" s="365"/>
      <c r="R72" s="365"/>
      <c r="S72" s="365"/>
      <c r="T72" s="365"/>
      <c r="U72" s="365"/>
      <c r="V72" s="365"/>
      <c r="W72" s="365"/>
      <c r="X72" s="365"/>
      <c r="Y72" s="365"/>
      <c r="Z72" s="365"/>
      <c r="AA72" s="365"/>
      <c r="AB72" s="365"/>
      <c r="AC72" s="365"/>
      <c r="AD72" s="365"/>
      <c r="AE72" s="365"/>
      <c r="AF72" s="365"/>
      <c r="AG72" s="365"/>
      <c r="AH72" s="365"/>
      <c r="AI72" s="365"/>
      <c r="AJ72" s="365"/>
      <c r="AK72" s="366"/>
    </row>
    <row r="74" spans="1:69">
      <c r="A74" s="1"/>
      <c r="B74" s="24" t="s">
        <v>211</v>
      </c>
      <c r="C74" s="1"/>
      <c r="D74" s="1"/>
      <c r="F74" s="1"/>
    </row>
  </sheetData>
  <dataConsolidate/>
  <mergeCells count="191">
    <mergeCell ref="F12:F17"/>
    <mergeCell ref="G12:G17"/>
    <mergeCell ref="H12:H17"/>
    <mergeCell ref="A12:A17"/>
    <mergeCell ref="B12:B17"/>
    <mergeCell ref="C12:C17"/>
    <mergeCell ref="D12:D17"/>
    <mergeCell ref="E12:E17"/>
    <mergeCell ref="N12:N17"/>
    <mergeCell ref="I12:I17"/>
    <mergeCell ref="J12:J17"/>
    <mergeCell ref="K12:K17"/>
    <mergeCell ref="L12:L17"/>
    <mergeCell ref="M12:M17"/>
    <mergeCell ref="Y10:Y11"/>
    <mergeCell ref="Z10:Z11"/>
    <mergeCell ref="G10:G11"/>
    <mergeCell ref="H10:H11"/>
    <mergeCell ref="I10:I11"/>
    <mergeCell ref="L10:L11"/>
    <mergeCell ref="M10:M11"/>
    <mergeCell ref="B10:B11"/>
    <mergeCell ref="N10:N11"/>
    <mergeCell ref="J10:J11"/>
    <mergeCell ref="K10:K11"/>
    <mergeCell ref="Q10:Q11"/>
    <mergeCell ref="R10:W10"/>
    <mergeCell ref="E18:E23"/>
    <mergeCell ref="AE10:AE11"/>
    <mergeCell ref="AK10:AK11"/>
    <mergeCell ref="AJ10:AJ11"/>
    <mergeCell ref="AI10:AI11"/>
    <mergeCell ref="AG10:AG11"/>
    <mergeCell ref="AF10:AF11"/>
    <mergeCell ref="A6:B6"/>
    <mergeCell ref="A7:B7"/>
    <mergeCell ref="A8:B8"/>
    <mergeCell ref="A10:A11"/>
    <mergeCell ref="F10:F11"/>
    <mergeCell ref="E10:E11"/>
    <mergeCell ref="D10:D11"/>
    <mergeCell ref="C10:C11"/>
    <mergeCell ref="AD10:AD11"/>
    <mergeCell ref="C7:N7"/>
    <mergeCell ref="C8:N8"/>
    <mergeCell ref="O10:O11"/>
    <mergeCell ref="AC10:AC11"/>
    <mergeCell ref="AB10:AB11"/>
    <mergeCell ref="X10:X11"/>
    <mergeCell ref="P10:P11"/>
    <mergeCell ref="AA10:AA11"/>
    <mergeCell ref="L18:L23"/>
    <mergeCell ref="M18:M23"/>
    <mergeCell ref="N18:N23"/>
    <mergeCell ref="A24:A29"/>
    <mergeCell ref="B24:B29"/>
    <mergeCell ref="C24:C29"/>
    <mergeCell ref="D24:D29"/>
    <mergeCell ref="E24:E29"/>
    <mergeCell ref="F24:F29"/>
    <mergeCell ref="G24:G29"/>
    <mergeCell ref="H24:H29"/>
    <mergeCell ref="I24:I29"/>
    <mergeCell ref="J24:J29"/>
    <mergeCell ref="K24:K29"/>
    <mergeCell ref="L24:L29"/>
    <mergeCell ref="F18:F23"/>
    <mergeCell ref="G18:G23"/>
    <mergeCell ref="H18:H23"/>
    <mergeCell ref="I18:I23"/>
    <mergeCell ref="J18:J23"/>
    <mergeCell ref="A18:A23"/>
    <mergeCell ref="B18:B23"/>
    <mergeCell ref="C18:C23"/>
    <mergeCell ref="D18:D23"/>
    <mergeCell ref="A30:A35"/>
    <mergeCell ref="B30:B35"/>
    <mergeCell ref="C30:C35"/>
    <mergeCell ref="D30:D35"/>
    <mergeCell ref="E30:E35"/>
    <mergeCell ref="F30:F35"/>
    <mergeCell ref="G30:G35"/>
    <mergeCell ref="H30:H35"/>
    <mergeCell ref="I30:I35"/>
    <mergeCell ref="A36:A41"/>
    <mergeCell ref="B36:B41"/>
    <mergeCell ref="C36:C41"/>
    <mergeCell ref="A42:A47"/>
    <mergeCell ref="B42:B47"/>
    <mergeCell ref="C42:C47"/>
    <mergeCell ref="D42:D47"/>
    <mergeCell ref="E42:E47"/>
    <mergeCell ref="F42:F47"/>
    <mergeCell ref="D36:D41"/>
    <mergeCell ref="E36:E41"/>
    <mergeCell ref="F36:F41"/>
    <mergeCell ref="D48:D53"/>
    <mergeCell ref="E48:E53"/>
    <mergeCell ref="M36:M41"/>
    <mergeCell ref="N36:N41"/>
    <mergeCell ref="M42:M47"/>
    <mergeCell ref="N42:N47"/>
    <mergeCell ref="J48:J53"/>
    <mergeCell ref="K48:K53"/>
    <mergeCell ref="L48:L53"/>
    <mergeCell ref="J42:J47"/>
    <mergeCell ref="K42:K47"/>
    <mergeCell ref="L42:L47"/>
    <mergeCell ref="G36:G41"/>
    <mergeCell ref="H36:H41"/>
    <mergeCell ref="B72:AK72"/>
    <mergeCell ref="M60:M65"/>
    <mergeCell ref="N60:N65"/>
    <mergeCell ref="J60:J65"/>
    <mergeCell ref="K60:K65"/>
    <mergeCell ref="L60:L65"/>
    <mergeCell ref="M48:M53"/>
    <mergeCell ref="N48:N53"/>
    <mergeCell ref="F54:F59"/>
    <mergeCell ref="G54:G59"/>
    <mergeCell ref="H54:H59"/>
    <mergeCell ref="I54:I59"/>
    <mergeCell ref="J54:J59"/>
    <mergeCell ref="F48:F53"/>
    <mergeCell ref="G48:G53"/>
    <mergeCell ref="H48:H53"/>
    <mergeCell ref="I48:I53"/>
    <mergeCell ref="K54:K59"/>
    <mergeCell ref="L54:L59"/>
    <mergeCell ref="M54:M59"/>
    <mergeCell ref="N54:N59"/>
    <mergeCell ref="B54:B59"/>
    <mergeCell ref="C54:C59"/>
    <mergeCell ref="D54:D59"/>
    <mergeCell ref="A1:D4"/>
    <mergeCell ref="A66:A71"/>
    <mergeCell ref="B66:B71"/>
    <mergeCell ref="C66:C71"/>
    <mergeCell ref="D66:D71"/>
    <mergeCell ref="E66:E71"/>
    <mergeCell ref="F66:F71"/>
    <mergeCell ref="G66:G71"/>
    <mergeCell ref="H66:H71"/>
    <mergeCell ref="C6:N6"/>
    <mergeCell ref="A9:G9"/>
    <mergeCell ref="H9:N9"/>
    <mergeCell ref="I36:I41"/>
    <mergeCell ref="J36:J41"/>
    <mergeCell ref="G42:G47"/>
    <mergeCell ref="H42:H47"/>
    <mergeCell ref="I42:I47"/>
    <mergeCell ref="K36:K41"/>
    <mergeCell ref="L36:L41"/>
    <mergeCell ref="A54:A59"/>
    <mergeCell ref="E54:E59"/>
    <mergeCell ref="A48:A53"/>
    <mergeCell ref="B48:B53"/>
    <mergeCell ref="C48:C53"/>
    <mergeCell ref="AJ1:AK1"/>
    <mergeCell ref="AJ2:AK2"/>
    <mergeCell ref="AJ3:AK3"/>
    <mergeCell ref="AJ4:AK4"/>
    <mergeCell ref="E1:AI4"/>
    <mergeCell ref="J66:J71"/>
    <mergeCell ref="K66:K71"/>
    <mergeCell ref="L66:L71"/>
    <mergeCell ref="M66:M71"/>
    <mergeCell ref="N66:N71"/>
    <mergeCell ref="I66:I71"/>
    <mergeCell ref="AH10:AH11"/>
    <mergeCell ref="O6:Q6"/>
    <mergeCell ref="O9:W9"/>
    <mergeCell ref="X9:AD9"/>
    <mergeCell ref="AE9:AK9"/>
    <mergeCell ref="M24:M29"/>
    <mergeCell ref="N24:N29"/>
    <mergeCell ref="J30:J35"/>
    <mergeCell ref="K30:K35"/>
    <mergeCell ref="L30:L35"/>
    <mergeCell ref="M30:M35"/>
    <mergeCell ref="N30:N35"/>
    <mergeCell ref="K18:K23"/>
    <mergeCell ref="A60:A65"/>
    <mergeCell ref="B60:B65"/>
    <mergeCell ref="C60:C65"/>
    <mergeCell ref="D60:D65"/>
    <mergeCell ref="E60:E65"/>
    <mergeCell ref="F60:F65"/>
    <mergeCell ref="G60:G65"/>
    <mergeCell ref="H60:H65"/>
    <mergeCell ref="I60:I65"/>
  </mergeCells>
  <conditionalFormatting sqref="H12 H18">
    <cfRule type="cellIs" dxfId="234" priority="493" operator="equal">
      <formula>"Muy Alta"</formula>
    </cfRule>
    <cfRule type="cellIs" dxfId="233" priority="494" operator="equal">
      <formula>"Alta"</formula>
    </cfRule>
    <cfRule type="cellIs" dxfId="232" priority="495" operator="equal">
      <formula>"Media"</formula>
    </cfRule>
    <cfRule type="cellIs" dxfId="231" priority="496" operator="equal">
      <formula>"Baja"</formula>
    </cfRule>
    <cfRule type="cellIs" dxfId="230" priority="497" operator="equal">
      <formula>"Muy Baja"</formula>
    </cfRule>
  </conditionalFormatting>
  <conditionalFormatting sqref="L12 L18 L24 L30 L36 L42 L48 L54 L60 L66">
    <cfRule type="cellIs" dxfId="229" priority="488" operator="equal">
      <formula>"Catastrófico"</formula>
    </cfRule>
    <cfRule type="cellIs" dxfId="228" priority="489" operator="equal">
      <formula>"Mayor"</formula>
    </cfRule>
    <cfRule type="cellIs" dxfId="227" priority="490" operator="equal">
      <formula>"Moderado"</formula>
    </cfRule>
    <cfRule type="cellIs" dxfId="226" priority="491" operator="equal">
      <formula>"Menor"</formula>
    </cfRule>
    <cfRule type="cellIs" dxfId="225" priority="492" operator="equal">
      <formula>"Leve"</formula>
    </cfRule>
  </conditionalFormatting>
  <conditionalFormatting sqref="N12">
    <cfRule type="cellIs" dxfId="224" priority="484" operator="equal">
      <formula>"Extremo"</formula>
    </cfRule>
    <cfRule type="cellIs" dxfId="223" priority="485" operator="equal">
      <formula>"Alto"</formula>
    </cfRule>
    <cfRule type="cellIs" dxfId="222" priority="486" operator="equal">
      <formula>"Moderado"</formula>
    </cfRule>
    <cfRule type="cellIs" dxfId="221" priority="487" operator="equal">
      <formula>"Bajo"</formula>
    </cfRule>
  </conditionalFormatting>
  <conditionalFormatting sqref="Y12:Y17">
    <cfRule type="cellIs" dxfId="220" priority="479" operator="equal">
      <formula>"Muy Alta"</formula>
    </cfRule>
    <cfRule type="cellIs" dxfId="219" priority="480" operator="equal">
      <formula>"Alta"</formula>
    </cfRule>
    <cfRule type="cellIs" dxfId="218" priority="481" operator="equal">
      <formula>"Media"</formula>
    </cfRule>
    <cfRule type="cellIs" dxfId="217" priority="482" operator="equal">
      <formula>"Baja"</formula>
    </cfRule>
    <cfRule type="cellIs" dxfId="216" priority="483" operator="equal">
      <formula>"Muy Baja"</formula>
    </cfRule>
  </conditionalFormatting>
  <conditionalFormatting sqref="AA12:AA17">
    <cfRule type="cellIs" dxfId="215" priority="474" operator="equal">
      <formula>"Catastrófico"</formula>
    </cfRule>
    <cfRule type="cellIs" dxfId="214" priority="475" operator="equal">
      <formula>"Mayor"</formula>
    </cfRule>
    <cfRule type="cellIs" dxfId="213" priority="476" operator="equal">
      <formula>"Moderado"</formula>
    </cfRule>
    <cfRule type="cellIs" dxfId="212" priority="477" operator="equal">
      <formula>"Menor"</formula>
    </cfRule>
    <cfRule type="cellIs" dxfId="211" priority="478" operator="equal">
      <formula>"Leve"</formula>
    </cfRule>
  </conditionalFormatting>
  <conditionalFormatting sqref="AC12:AC17">
    <cfRule type="cellIs" dxfId="210" priority="470" operator="equal">
      <formula>"Extremo"</formula>
    </cfRule>
    <cfRule type="cellIs" dxfId="209" priority="471" operator="equal">
      <formula>"Alto"</formula>
    </cfRule>
    <cfRule type="cellIs" dxfId="208" priority="472" operator="equal">
      <formula>"Moderado"</formula>
    </cfRule>
    <cfRule type="cellIs" dxfId="207" priority="473" operator="equal">
      <formula>"Bajo"</formula>
    </cfRule>
  </conditionalFormatting>
  <conditionalFormatting sqref="H60">
    <cfRule type="cellIs" dxfId="206" priority="227" operator="equal">
      <formula>"Muy Alta"</formula>
    </cfRule>
    <cfRule type="cellIs" dxfId="205" priority="228" operator="equal">
      <formula>"Alta"</formula>
    </cfRule>
    <cfRule type="cellIs" dxfId="204" priority="229" operator="equal">
      <formula>"Media"</formula>
    </cfRule>
    <cfRule type="cellIs" dxfId="203" priority="230" operator="equal">
      <formula>"Baja"</formula>
    </cfRule>
    <cfRule type="cellIs" dxfId="202" priority="231" operator="equal">
      <formula>"Muy Baja"</formula>
    </cfRule>
  </conditionalFormatting>
  <conditionalFormatting sqref="N18">
    <cfRule type="cellIs" dxfId="201" priority="414" operator="equal">
      <formula>"Extremo"</formula>
    </cfRule>
    <cfRule type="cellIs" dxfId="200" priority="415" operator="equal">
      <formula>"Alto"</formula>
    </cfRule>
    <cfRule type="cellIs" dxfId="199" priority="416" operator="equal">
      <formula>"Moderado"</formula>
    </cfRule>
    <cfRule type="cellIs" dxfId="198" priority="417" operator="equal">
      <formula>"Bajo"</formula>
    </cfRule>
  </conditionalFormatting>
  <conditionalFormatting sqref="Y18:Y23">
    <cfRule type="cellIs" dxfId="197" priority="409" operator="equal">
      <formula>"Muy Alta"</formula>
    </cfRule>
    <cfRule type="cellIs" dxfId="196" priority="410" operator="equal">
      <formula>"Alta"</formula>
    </cfRule>
    <cfRule type="cellIs" dxfId="195" priority="411" operator="equal">
      <formula>"Media"</formula>
    </cfRule>
    <cfRule type="cellIs" dxfId="194" priority="412" operator="equal">
      <formula>"Baja"</formula>
    </cfRule>
    <cfRule type="cellIs" dxfId="193" priority="413" operator="equal">
      <formula>"Muy Baja"</formula>
    </cfRule>
  </conditionalFormatting>
  <conditionalFormatting sqref="AA18:AA23">
    <cfRule type="cellIs" dxfId="192" priority="404" operator="equal">
      <formula>"Catastrófico"</formula>
    </cfRule>
    <cfRule type="cellIs" dxfId="191" priority="405" operator="equal">
      <formula>"Mayor"</formula>
    </cfRule>
    <cfRule type="cellIs" dxfId="190" priority="406" operator="equal">
      <formula>"Moderado"</formula>
    </cfRule>
    <cfRule type="cellIs" dxfId="189" priority="407" operator="equal">
      <formula>"Menor"</formula>
    </cfRule>
    <cfRule type="cellIs" dxfId="188" priority="408" operator="equal">
      <formula>"Leve"</formula>
    </cfRule>
  </conditionalFormatting>
  <conditionalFormatting sqref="AC18:AC23">
    <cfRule type="cellIs" dxfId="187" priority="400" operator="equal">
      <formula>"Extremo"</formula>
    </cfRule>
    <cfRule type="cellIs" dxfId="186" priority="401" operator="equal">
      <formula>"Alto"</formula>
    </cfRule>
    <cfRule type="cellIs" dxfId="185" priority="402" operator="equal">
      <formula>"Moderado"</formula>
    </cfRule>
    <cfRule type="cellIs" dxfId="184" priority="403" operator="equal">
      <formula>"Bajo"</formula>
    </cfRule>
  </conditionalFormatting>
  <conditionalFormatting sqref="H24">
    <cfRule type="cellIs" dxfId="183" priority="395" operator="equal">
      <formula>"Muy Alta"</formula>
    </cfRule>
    <cfRule type="cellIs" dxfId="182" priority="396" operator="equal">
      <formula>"Alta"</formula>
    </cfRule>
    <cfRule type="cellIs" dxfId="181" priority="397" operator="equal">
      <formula>"Media"</formula>
    </cfRule>
    <cfRule type="cellIs" dxfId="180" priority="398" operator="equal">
      <formula>"Baja"</formula>
    </cfRule>
    <cfRule type="cellIs" dxfId="179" priority="399" operator="equal">
      <formula>"Muy Baja"</formula>
    </cfRule>
  </conditionalFormatting>
  <conditionalFormatting sqref="N24">
    <cfRule type="cellIs" dxfId="178" priority="386" operator="equal">
      <formula>"Extremo"</formula>
    </cfRule>
    <cfRule type="cellIs" dxfId="177" priority="387" operator="equal">
      <formula>"Alto"</formula>
    </cfRule>
    <cfRule type="cellIs" dxfId="176" priority="388" operator="equal">
      <formula>"Moderado"</formula>
    </cfRule>
    <cfRule type="cellIs" dxfId="175" priority="389" operator="equal">
      <formula>"Bajo"</formula>
    </cfRule>
  </conditionalFormatting>
  <conditionalFormatting sqref="Y24:Y29">
    <cfRule type="cellIs" dxfId="174" priority="381" operator="equal">
      <formula>"Muy Alta"</formula>
    </cfRule>
    <cfRule type="cellIs" dxfId="173" priority="382" operator="equal">
      <formula>"Alta"</formula>
    </cfRule>
    <cfRule type="cellIs" dxfId="172" priority="383" operator="equal">
      <formula>"Media"</formula>
    </cfRule>
    <cfRule type="cellIs" dxfId="171" priority="384" operator="equal">
      <formula>"Baja"</formula>
    </cfRule>
    <cfRule type="cellIs" dxfId="170" priority="385" operator="equal">
      <formula>"Muy Baja"</formula>
    </cfRule>
  </conditionalFormatting>
  <conditionalFormatting sqref="AA24:AA29">
    <cfRule type="cellIs" dxfId="169" priority="376" operator="equal">
      <formula>"Catastrófico"</formula>
    </cfRule>
    <cfRule type="cellIs" dxfId="168" priority="377" operator="equal">
      <formula>"Mayor"</formula>
    </cfRule>
    <cfRule type="cellIs" dxfId="167" priority="378" operator="equal">
      <formula>"Moderado"</formula>
    </cfRule>
    <cfRule type="cellIs" dxfId="166" priority="379" operator="equal">
      <formula>"Menor"</formula>
    </cfRule>
    <cfRule type="cellIs" dxfId="165" priority="380" operator="equal">
      <formula>"Leve"</formula>
    </cfRule>
  </conditionalFormatting>
  <conditionalFormatting sqref="AC24:AC29">
    <cfRule type="cellIs" dxfId="164" priority="372" operator="equal">
      <formula>"Extremo"</formula>
    </cfRule>
    <cfRule type="cellIs" dxfId="163" priority="373" operator="equal">
      <formula>"Alto"</formula>
    </cfRule>
    <cfRule type="cellIs" dxfId="162" priority="374" operator="equal">
      <formula>"Moderado"</formula>
    </cfRule>
    <cfRule type="cellIs" dxfId="161" priority="375" operator="equal">
      <formula>"Bajo"</formula>
    </cfRule>
  </conditionalFormatting>
  <conditionalFormatting sqref="H30">
    <cfRule type="cellIs" dxfId="160" priority="367" operator="equal">
      <formula>"Muy Alta"</formula>
    </cfRule>
    <cfRule type="cellIs" dxfId="159" priority="368" operator="equal">
      <formula>"Alta"</formula>
    </cfRule>
    <cfRule type="cellIs" dxfId="158" priority="369" operator="equal">
      <formula>"Media"</formula>
    </cfRule>
    <cfRule type="cellIs" dxfId="157" priority="370" operator="equal">
      <formula>"Baja"</formula>
    </cfRule>
    <cfRule type="cellIs" dxfId="156" priority="371" operator="equal">
      <formula>"Muy Baja"</formula>
    </cfRule>
  </conditionalFormatting>
  <conditionalFormatting sqref="N30">
    <cfRule type="cellIs" dxfId="155" priority="358" operator="equal">
      <formula>"Extremo"</formula>
    </cfRule>
    <cfRule type="cellIs" dxfId="154" priority="359" operator="equal">
      <formula>"Alto"</formula>
    </cfRule>
    <cfRule type="cellIs" dxfId="153" priority="360" operator="equal">
      <formula>"Moderado"</formula>
    </cfRule>
    <cfRule type="cellIs" dxfId="152" priority="361" operator="equal">
      <formula>"Bajo"</formula>
    </cfRule>
  </conditionalFormatting>
  <conditionalFormatting sqref="Y30:Y35">
    <cfRule type="cellIs" dxfId="151" priority="353" operator="equal">
      <formula>"Muy Alta"</formula>
    </cfRule>
    <cfRule type="cellIs" dxfId="150" priority="354" operator="equal">
      <formula>"Alta"</formula>
    </cfRule>
    <cfRule type="cellIs" dxfId="149" priority="355" operator="equal">
      <formula>"Media"</formula>
    </cfRule>
    <cfRule type="cellIs" dxfId="148" priority="356" operator="equal">
      <formula>"Baja"</formula>
    </cfRule>
    <cfRule type="cellIs" dxfId="147" priority="357" operator="equal">
      <formula>"Muy Baja"</formula>
    </cfRule>
  </conditionalFormatting>
  <conditionalFormatting sqref="AA30:AA35">
    <cfRule type="cellIs" dxfId="146" priority="348" operator="equal">
      <formula>"Catastrófico"</formula>
    </cfRule>
    <cfRule type="cellIs" dxfId="145" priority="349" operator="equal">
      <formula>"Mayor"</formula>
    </cfRule>
    <cfRule type="cellIs" dxfId="144" priority="350" operator="equal">
      <formula>"Moderado"</formula>
    </cfRule>
    <cfRule type="cellIs" dxfId="143" priority="351" operator="equal">
      <formula>"Menor"</formula>
    </cfRule>
    <cfRule type="cellIs" dxfId="142" priority="352" operator="equal">
      <formula>"Leve"</formula>
    </cfRule>
  </conditionalFormatting>
  <conditionalFormatting sqref="AC30:AC35">
    <cfRule type="cellIs" dxfId="141" priority="344" operator="equal">
      <formula>"Extremo"</formula>
    </cfRule>
    <cfRule type="cellIs" dxfId="140" priority="345" operator="equal">
      <formula>"Alto"</formula>
    </cfRule>
    <cfRule type="cellIs" dxfId="139" priority="346" operator="equal">
      <formula>"Moderado"</formula>
    </cfRule>
    <cfRule type="cellIs" dxfId="138" priority="347" operator="equal">
      <formula>"Bajo"</formula>
    </cfRule>
  </conditionalFormatting>
  <conditionalFormatting sqref="H36">
    <cfRule type="cellIs" dxfId="137" priority="339" operator="equal">
      <formula>"Muy Alta"</formula>
    </cfRule>
    <cfRule type="cellIs" dxfId="136" priority="340" operator="equal">
      <formula>"Alta"</formula>
    </cfRule>
    <cfRule type="cellIs" dxfId="135" priority="341" operator="equal">
      <formula>"Media"</formula>
    </cfRule>
    <cfRule type="cellIs" dxfId="134" priority="342" operator="equal">
      <formula>"Baja"</formula>
    </cfRule>
    <cfRule type="cellIs" dxfId="133" priority="343" operator="equal">
      <formula>"Muy Baja"</formula>
    </cfRule>
  </conditionalFormatting>
  <conditionalFormatting sqref="N36">
    <cfRule type="cellIs" dxfId="132" priority="330" operator="equal">
      <formula>"Extremo"</formula>
    </cfRule>
    <cfRule type="cellIs" dxfId="131" priority="331" operator="equal">
      <formula>"Alto"</formula>
    </cfRule>
    <cfRule type="cellIs" dxfId="130" priority="332" operator="equal">
      <formula>"Moderado"</formula>
    </cfRule>
    <cfRule type="cellIs" dxfId="129" priority="333" operator="equal">
      <formula>"Bajo"</formula>
    </cfRule>
  </conditionalFormatting>
  <conditionalFormatting sqref="Y36:Y41">
    <cfRule type="cellIs" dxfId="128" priority="325" operator="equal">
      <formula>"Muy Alta"</formula>
    </cfRule>
    <cfRule type="cellIs" dxfId="127" priority="326" operator="equal">
      <formula>"Alta"</formula>
    </cfRule>
    <cfRule type="cellIs" dxfId="126" priority="327" operator="equal">
      <formula>"Media"</formula>
    </cfRule>
    <cfRule type="cellIs" dxfId="125" priority="328" operator="equal">
      <formula>"Baja"</formula>
    </cfRule>
    <cfRule type="cellIs" dxfId="124" priority="329" operator="equal">
      <formula>"Muy Baja"</formula>
    </cfRule>
  </conditionalFormatting>
  <conditionalFormatting sqref="AA36:AA41">
    <cfRule type="cellIs" dxfId="123" priority="320" operator="equal">
      <formula>"Catastrófico"</formula>
    </cfRule>
    <cfRule type="cellIs" dxfId="122" priority="321" operator="equal">
      <formula>"Mayor"</formula>
    </cfRule>
    <cfRule type="cellIs" dxfId="121" priority="322" operator="equal">
      <formula>"Moderado"</formula>
    </cfRule>
    <cfRule type="cellIs" dxfId="120" priority="323" operator="equal">
      <formula>"Menor"</formula>
    </cfRule>
    <cfRule type="cellIs" dxfId="119" priority="324" operator="equal">
      <formula>"Leve"</formula>
    </cfRule>
  </conditionalFormatting>
  <conditionalFormatting sqref="AC36:AC41">
    <cfRule type="cellIs" dxfId="118" priority="316" operator="equal">
      <formula>"Extremo"</formula>
    </cfRule>
    <cfRule type="cellIs" dxfId="117" priority="317" operator="equal">
      <formula>"Alto"</formula>
    </cfRule>
    <cfRule type="cellIs" dxfId="116" priority="318" operator="equal">
      <formula>"Moderado"</formula>
    </cfRule>
    <cfRule type="cellIs" dxfId="115" priority="319" operator="equal">
      <formula>"Bajo"</formula>
    </cfRule>
  </conditionalFormatting>
  <conditionalFormatting sqref="H42">
    <cfRule type="cellIs" dxfId="114" priority="311" operator="equal">
      <formula>"Muy Alta"</formula>
    </cfRule>
    <cfRule type="cellIs" dxfId="113" priority="312" operator="equal">
      <formula>"Alta"</formula>
    </cfRule>
    <cfRule type="cellIs" dxfId="112" priority="313" operator="equal">
      <formula>"Media"</formula>
    </cfRule>
    <cfRule type="cellIs" dxfId="111" priority="314" operator="equal">
      <formula>"Baja"</formula>
    </cfRule>
    <cfRule type="cellIs" dxfId="110" priority="315" operator="equal">
      <formula>"Muy Baja"</formula>
    </cfRule>
  </conditionalFormatting>
  <conditionalFormatting sqref="N42">
    <cfRule type="cellIs" dxfId="109" priority="302" operator="equal">
      <formula>"Extremo"</formula>
    </cfRule>
    <cfRule type="cellIs" dxfId="108" priority="303" operator="equal">
      <formula>"Alto"</formula>
    </cfRule>
    <cfRule type="cellIs" dxfId="107" priority="304" operator="equal">
      <formula>"Moderado"</formula>
    </cfRule>
    <cfRule type="cellIs" dxfId="106" priority="305" operator="equal">
      <formula>"Bajo"</formula>
    </cfRule>
  </conditionalFormatting>
  <conditionalFormatting sqref="Y42:Y47">
    <cfRule type="cellIs" dxfId="105" priority="297" operator="equal">
      <formula>"Muy Alta"</formula>
    </cfRule>
    <cfRule type="cellIs" dxfId="104" priority="298" operator="equal">
      <formula>"Alta"</formula>
    </cfRule>
    <cfRule type="cellIs" dxfId="103" priority="299" operator="equal">
      <formula>"Media"</formula>
    </cfRule>
    <cfRule type="cellIs" dxfId="102" priority="300" operator="equal">
      <formula>"Baja"</formula>
    </cfRule>
    <cfRule type="cellIs" dxfId="101" priority="301" operator="equal">
      <formula>"Muy Baja"</formula>
    </cfRule>
  </conditionalFormatting>
  <conditionalFormatting sqref="AA42:AA47">
    <cfRule type="cellIs" dxfId="100" priority="292" operator="equal">
      <formula>"Catastrófico"</formula>
    </cfRule>
    <cfRule type="cellIs" dxfId="99" priority="293" operator="equal">
      <formula>"Mayor"</formula>
    </cfRule>
    <cfRule type="cellIs" dxfId="98" priority="294" operator="equal">
      <formula>"Moderado"</formula>
    </cfRule>
    <cfRule type="cellIs" dxfId="97" priority="295" operator="equal">
      <formula>"Menor"</formula>
    </cfRule>
    <cfRule type="cellIs" dxfId="96" priority="296" operator="equal">
      <formula>"Leve"</formula>
    </cfRule>
  </conditionalFormatting>
  <conditionalFormatting sqref="AC42:AC47">
    <cfRule type="cellIs" dxfId="95" priority="288" operator="equal">
      <formula>"Extremo"</formula>
    </cfRule>
    <cfRule type="cellIs" dxfId="94" priority="289" operator="equal">
      <formula>"Alto"</formula>
    </cfRule>
    <cfRule type="cellIs" dxfId="93" priority="290" operator="equal">
      <formula>"Moderado"</formula>
    </cfRule>
    <cfRule type="cellIs" dxfId="92" priority="291" operator="equal">
      <formula>"Bajo"</formula>
    </cfRule>
  </conditionalFormatting>
  <conditionalFormatting sqref="H48">
    <cfRule type="cellIs" dxfId="91" priority="283" operator="equal">
      <formula>"Muy Alta"</formula>
    </cfRule>
    <cfRule type="cellIs" dxfId="90" priority="284" operator="equal">
      <formula>"Alta"</formula>
    </cfRule>
    <cfRule type="cellIs" dxfId="89" priority="285" operator="equal">
      <formula>"Media"</formula>
    </cfRule>
    <cfRule type="cellIs" dxfId="88" priority="286" operator="equal">
      <formula>"Baja"</formula>
    </cfRule>
    <cfRule type="cellIs" dxfId="87" priority="287" operator="equal">
      <formula>"Muy Baja"</formula>
    </cfRule>
  </conditionalFormatting>
  <conditionalFormatting sqref="N48">
    <cfRule type="cellIs" dxfId="86" priority="274" operator="equal">
      <formula>"Extremo"</formula>
    </cfRule>
    <cfRule type="cellIs" dxfId="85" priority="275" operator="equal">
      <formula>"Alto"</formula>
    </cfRule>
    <cfRule type="cellIs" dxfId="84" priority="276" operator="equal">
      <formula>"Moderado"</formula>
    </cfRule>
    <cfRule type="cellIs" dxfId="83" priority="277" operator="equal">
      <formula>"Bajo"</formula>
    </cfRule>
  </conditionalFormatting>
  <conditionalFormatting sqref="Y48:Y53">
    <cfRule type="cellIs" dxfId="82" priority="269" operator="equal">
      <formula>"Muy Alta"</formula>
    </cfRule>
    <cfRule type="cellIs" dxfId="81" priority="270" operator="equal">
      <formula>"Alta"</formula>
    </cfRule>
    <cfRule type="cellIs" dxfId="80" priority="271" operator="equal">
      <formula>"Media"</formula>
    </cfRule>
    <cfRule type="cellIs" dxfId="79" priority="272" operator="equal">
      <formula>"Baja"</formula>
    </cfRule>
    <cfRule type="cellIs" dxfId="78" priority="273" operator="equal">
      <formula>"Muy Baja"</formula>
    </cfRule>
  </conditionalFormatting>
  <conditionalFormatting sqref="AA48:AA53">
    <cfRule type="cellIs" dxfId="77" priority="264" operator="equal">
      <formula>"Catastrófico"</formula>
    </cfRule>
    <cfRule type="cellIs" dxfId="76" priority="265" operator="equal">
      <formula>"Mayor"</formula>
    </cfRule>
    <cfRule type="cellIs" dxfId="75" priority="266" operator="equal">
      <formula>"Moderado"</formula>
    </cfRule>
    <cfRule type="cellIs" dxfId="74" priority="267" operator="equal">
      <formula>"Menor"</formula>
    </cfRule>
    <cfRule type="cellIs" dxfId="73" priority="268" operator="equal">
      <formula>"Leve"</formula>
    </cfRule>
  </conditionalFormatting>
  <conditionalFormatting sqref="AC48:AC53">
    <cfRule type="cellIs" dxfId="72" priority="260" operator="equal">
      <formula>"Extremo"</formula>
    </cfRule>
    <cfRule type="cellIs" dxfId="71" priority="261" operator="equal">
      <formula>"Alto"</formula>
    </cfRule>
    <cfRule type="cellIs" dxfId="70" priority="262" operator="equal">
      <formula>"Moderado"</formula>
    </cfRule>
    <cfRule type="cellIs" dxfId="69" priority="263" operator="equal">
      <formula>"Bajo"</formula>
    </cfRule>
  </conditionalFormatting>
  <conditionalFormatting sqref="H54">
    <cfRule type="cellIs" dxfId="68" priority="255" operator="equal">
      <formula>"Muy Alta"</formula>
    </cfRule>
    <cfRule type="cellIs" dxfId="67" priority="256" operator="equal">
      <formula>"Alta"</formula>
    </cfRule>
    <cfRule type="cellIs" dxfId="66" priority="257" operator="equal">
      <formula>"Media"</formula>
    </cfRule>
    <cfRule type="cellIs" dxfId="65" priority="258" operator="equal">
      <formula>"Baja"</formula>
    </cfRule>
    <cfRule type="cellIs" dxfId="64" priority="259" operator="equal">
      <formula>"Muy Baja"</formula>
    </cfRule>
  </conditionalFormatting>
  <conditionalFormatting sqref="N54">
    <cfRule type="cellIs" dxfId="63" priority="246" operator="equal">
      <formula>"Extremo"</formula>
    </cfRule>
    <cfRule type="cellIs" dxfId="62" priority="247" operator="equal">
      <formula>"Alto"</formula>
    </cfRule>
    <cfRule type="cellIs" dxfId="61" priority="248" operator="equal">
      <formula>"Moderado"</formula>
    </cfRule>
    <cfRule type="cellIs" dxfId="60" priority="249" operator="equal">
      <formula>"Bajo"</formula>
    </cfRule>
  </conditionalFormatting>
  <conditionalFormatting sqref="Y54:Y59">
    <cfRule type="cellIs" dxfId="59" priority="241" operator="equal">
      <formula>"Muy Alta"</formula>
    </cfRule>
    <cfRule type="cellIs" dxfId="58" priority="242" operator="equal">
      <formula>"Alta"</formula>
    </cfRule>
    <cfRule type="cellIs" dxfId="57" priority="243" operator="equal">
      <formula>"Media"</formula>
    </cfRule>
    <cfRule type="cellIs" dxfId="56" priority="244" operator="equal">
      <formula>"Baja"</formula>
    </cfRule>
    <cfRule type="cellIs" dxfId="55" priority="245" operator="equal">
      <formula>"Muy Baja"</formula>
    </cfRule>
  </conditionalFormatting>
  <conditionalFormatting sqref="AA54:AA59">
    <cfRule type="cellIs" dxfId="54" priority="236" operator="equal">
      <formula>"Catastrófico"</formula>
    </cfRule>
    <cfRule type="cellIs" dxfId="53" priority="237" operator="equal">
      <formula>"Mayor"</formula>
    </cfRule>
    <cfRule type="cellIs" dxfId="52" priority="238" operator="equal">
      <formula>"Moderado"</formula>
    </cfRule>
    <cfRule type="cellIs" dxfId="51" priority="239" operator="equal">
      <formula>"Menor"</formula>
    </cfRule>
    <cfRule type="cellIs" dxfId="50" priority="240" operator="equal">
      <formula>"Leve"</formula>
    </cfRule>
  </conditionalFormatting>
  <conditionalFormatting sqref="AC54:AC59">
    <cfRule type="cellIs" dxfId="49" priority="232" operator="equal">
      <formula>"Extremo"</formula>
    </cfRule>
    <cfRule type="cellIs" dxfId="48" priority="233" operator="equal">
      <formula>"Alto"</formula>
    </cfRule>
    <cfRule type="cellIs" dxfId="47" priority="234" operator="equal">
      <formula>"Moderado"</formula>
    </cfRule>
    <cfRule type="cellIs" dxfId="46" priority="235" operator="equal">
      <formula>"Bajo"</formula>
    </cfRule>
  </conditionalFormatting>
  <conditionalFormatting sqref="N60">
    <cfRule type="cellIs" dxfId="45" priority="218" operator="equal">
      <formula>"Extremo"</formula>
    </cfRule>
    <cfRule type="cellIs" dxfId="44" priority="219" operator="equal">
      <formula>"Alto"</formula>
    </cfRule>
    <cfRule type="cellIs" dxfId="43" priority="220" operator="equal">
      <formula>"Moderado"</formula>
    </cfRule>
    <cfRule type="cellIs" dxfId="42" priority="221" operator="equal">
      <formula>"Bajo"</formula>
    </cfRule>
  </conditionalFormatting>
  <conditionalFormatting sqref="Y60:Y65">
    <cfRule type="cellIs" dxfId="41" priority="213" operator="equal">
      <formula>"Muy Alta"</formula>
    </cfRule>
    <cfRule type="cellIs" dxfId="40" priority="214" operator="equal">
      <formula>"Alta"</formula>
    </cfRule>
    <cfRule type="cellIs" dxfId="39" priority="215" operator="equal">
      <formula>"Media"</formula>
    </cfRule>
    <cfRule type="cellIs" dxfId="38" priority="216" operator="equal">
      <formula>"Baja"</formula>
    </cfRule>
    <cfRule type="cellIs" dxfId="37" priority="217" operator="equal">
      <formula>"Muy Baja"</formula>
    </cfRule>
  </conditionalFormatting>
  <conditionalFormatting sqref="AA60:AA65">
    <cfRule type="cellIs" dxfId="36" priority="208" operator="equal">
      <formula>"Catastrófico"</formula>
    </cfRule>
    <cfRule type="cellIs" dxfId="35" priority="209" operator="equal">
      <formula>"Mayor"</formula>
    </cfRule>
    <cfRule type="cellIs" dxfId="34" priority="210" operator="equal">
      <formula>"Moderado"</formula>
    </cfRule>
    <cfRule type="cellIs" dxfId="33" priority="211" operator="equal">
      <formula>"Menor"</formula>
    </cfRule>
    <cfRule type="cellIs" dxfId="32" priority="212" operator="equal">
      <formula>"Leve"</formula>
    </cfRule>
  </conditionalFormatting>
  <conditionalFormatting sqref="AC60:AC65">
    <cfRule type="cellIs" dxfId="31" priority="204" operator="equal">
      <formula>"Extremo"</formula>
    </cfRule>
    <cfRule type="cellIs" dxfId="30" priority="205" operator="equal">
      <formula>"Alto"</formula>
    </cfRule>
    <cfRule type="cellIs" dxfId="29" priority="206" operator="equal">
      <formula>"Moderado"</formula>
    </cfRule>
    <cfRule type="cellIs" dxfId="28" priority="207" operator="equal">
      <formula>"Bajo"</formula>
    </cfRule>
  </conditionalFormatting>
  <conditionalFormatting sqref="H66">
    <cfRule type="cellIs" dxfId="27" priority="199" operator="equal">
      <formula>"Muy Alta"</formula>
    </cfRule>
    <cfRule type="cellIs" dxfId="26" priority="200" operator="equal">
      <formula>"Alta"</formula>
    </cfRule>
    <cfRule type="cellIs" dxfId="25" priority="201" operator="equal">
      <formula>"Media"</formula>
    </cfRule>
    <cfRule type="cellIs" dxfId="24" priority="202" operator="equal">
      <formula>"Baja"</formula>
    </cfRule>
    <cfRule type="cellIs" dxfId="23" priority="203" operator="equal">
      <formula>"Muy Baja"</formula>
    </cfRule>
  </conditionalFormatting>
  <conditionalFormatting sqref="N66">
    <cfRule type="cellIs" dxfId="22" priority="190" operator="equal">
      <formula>"Extremo"</formula>
    </cfRule>
    <cfRule type="cellIs" dxfId="21" priority="191" operator="equal">
      <formula>"Alto"</formula>
    </cfRule>
    <cfRule type="cellIs" dxfId="20" priority="192" operator="equal">
      <formula>"Moderado"</formula>
    </cfRule>
    <cfRule type="cellIs" dxfId="19" priority="193" operator="equal">
      <formula>"Bajo"</formula>
    </cfRule>
  </conditionalFormatting>
  <conditionalFormatting sqref="Y66:Y71">
    <cfRule type="cellIs" dxfId="18" priority="185" operator="equal">
      <formula>"Muy Alta"</formula>
    </cfRule>
    <cfRule type="cellIs" dxfId="17" priority="186" operator="equal">
      <formula>"Alta"</formula>
    </cfRule>
    <cfRule type="cellIs" dxfId="16" priority="187" operator="equal">
      <formula>"Media"</formula>
    </cfRule>
    <cfRule type="cellIs" dxfId="15" priority="188" operator="equal">
      <formula>"Baja"</formula>
    </cfRule>
    <cfRule type="cellIs" dxfId="14" priority="189" operator="equal">
      <formula>"Muy Baja"</formula>
    </cfRule>
  </conditionalFormatting>
  <conditionalFormatting sqref="AA66:AA71">
    <cfRule type="cellIs" dxfId="13" priority="180" operator="equal">
      <formula>"Catastrófico"</formula>
    </cfRule>
    <cfRule type="cellIs" dxfId="12" priority="181" operator="equal">
      <formula>"Mayor"</formula>
    </cfRule>
    <cfRule type="cellIs" dxfId="11" priority="182" operator="equal">
      <formula>"Moderado"</formula>
    </cfRule>
    <cfRule type="cellIs" dxfId="10" priority="183" operator="equal">
      <formula>"Menor"</formula>
    </cfRule>
    <cfRule type="cellIs" dxfId="9" priority="184" operator="equal">
      <formula>"Leve"</formula>
    </cfRule>
  </conditionalFormatting>
  <conditionalFormatting sqref="AC66:AC71">
    <cfRule type="cellIs" dxfId="8" priority="176" operator="equal">
      <formula>"Extremo"</formula>
    </cfRule>
    <cfRule type="cellIs" dxfId="7" priority="177" operator="equal">
      <formula>"Alto"</formula>
    </cfRule>
    <cfRule type="cellIs" dxfId="6" priority="178" operator="equal">
      <formula>"Moderado"</formula>
    </cfRule>
    <cfRule type="cellIs" dxfId="5" priority="179" operator="equal">
      <formula>"Bajo"</formula>
    </cfRule>
  </conditionalFormatting>
  <conditionalFormatting sqref="K12:K71">
    <cfRule type="containsText" dxfId="4" priority="175" operator="containsText" text="❌">
      <formula>NOT(ISERROR(SEARCH("❌",K12)))</formula>
    </cfRule>
  </conditionalFormatting>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5">
        <x14:dataValidation type="list" allowBlank="1" showInputMessage="1" showErrorMessage="1" xr:uid="{00000000-0002-0000-0200-000000000000}">
          <x14:formula1>
            <xm:f>'Opciones Tratamiento'!$B$9:$B$10</xm:f>
          </x14:formula1>
          <xm:sqref>AK12:AK13 AK15:AK16 AK18:AK19 AK21:AK22 AK24:AK25 AK27:AK28 AK30:AK31 AK33:AK34 AK36:AK37 AK39:AK40 AK42:AK43 AK45:AK46 AK48:AK49 AK51:AK52 AK54:AK55 AK57:AK58 AK60:AK61 AK63:AK64 AK66:AK67 AK69:AK70</xm:sqref>
        </x14:dataValidation>
        <x14:dataValidation type="list" allowBlank="1" showInputMessage="1" showErrorMessage="1" xr:uid="{00000000-0002-0000-0200-000001000000}">
          <x14:formula1>
            <xm:f>'Tabla Valoración controles'!$D$4:$D$6</xm:f>
          </x14:formula1>
          <xm:sqref>R12:R71</xm:sqref>
        </x14:dataValidation>
        <x14:dataValidation type="list" allowBlank="1" showInputMessage="1" showErrorMessage="1" xr:uid="{00000000-0002-0000-0200-000002000000}">
          <x14:formula1>
            <xm:f>'Tabla Valoración controles'!$D$7:$D$8</xm:f>
          </x14:formula1>
          <xm:sqref>S12:S71</xm:sqref>
        </x14:dataValidation>
        <x14:dataValidation type="list" allowBlank="1" showInputMessage="1" showErrorMessage="1" xr:uid="{00000000-0002-0000-0200-000003000000}">
          <x14:formula1>
            <xm:f>'Tabla Valoración controles'!$D$9:$D$10</xm:f>
          </x14:formula1>
          <xm:sqref>U12:U71</xm:sqref>
        </x14:dataValidation>
        <x14:dataValidation type="list" allowBlank="1" showInputMessage="1" showErrorMessage="1" xr:uid="{00000000-0002-0000-0200-000004000000}">
          <x14:formula1>
            <xm:f>'Tabla Valoración controles'!$D$11:$D$12</xm:f>
          </x14:formula1>
          <xm:sqref>V12:V71</xm:sqref>
        </x14:dataValidation>
        <x14:dataValidation type="list" allowBlank="1" showInputMessage="1" showErrorMessage="1" xr:uid="{00000000-0002-0000-0200-000005000000}">
          <x14:formula1>
            <xm:f>'Tabla Valoración controles'!$D$13:$D$14</xm:f>
          </x14:formula1>
          <xm:sqref>W12:W71</xm:sqref>
        </x14:dataValidation>
        <x14:dataValidation type="list" allowBlank="1" showInputMessage="1" showErrorMessage="1" xr:uid="{00000000-0002-0000-0200-000006000000}">
          <x14:formula1>
            <xm:f>'Opciones Tratamiento'!$B$13:$B$19</xm:f>
          </x14:formula1>
          <xm:sqref>F12:F71</xm:sqref>
        </x14:dataValidation>
        <x14:dataValidation type="list" allowBlank="1" showInputMessage="1" showErrorMessage="1" xr:uid="{00000000-0002-0000-0200-000007000000}">
          <x14:formula1>
            <xm:f>'Opciones Tratamiento'!$E$2:$E$4</xm:f>
          </x14:formula1>
          <xm:sqref>B12:B71</xm:sqref>
        </x14:dataValidation>
        <x14:dataValidation type="list" allowBlank="1" showInputMessage="1" showErrorMessage="1" xr:uid="{00000000-0002-0000-0200-000008000000}">
          <x14:formula1>
            <xm:f>'Opciones Tratamiento'!$B$2:$B$5</xm:f>
          </x14:formula1>
          <xm:sqref>AD12:AD71</xm:sqref>
        </x14:dataValidation>
        <x14:dataValidation type="list" allowBlank="1" showInputMessage="1" showErrorMessage="1" xr:uid="{00000000-0002-0000-0200-000009000000}">
          <x14:formula1>
            <xm:f>'Tabla Impacto'!$F$210:$F$221</xm:f>
          </x14:formula1>
          <xm:sqref>J12:J71</xm:sqref>
        </x14:dataValidation>
        <x14:dataValidation type="custom" allowBlank="1" showInputMessage="1" showErrorMessage="1" error="Recuerde que las acciones se generan bajo la medida de mitigar el riesgo" xr:uid="{00000000-0002-0000-0200-00000A000000}">
          <x14:formula1>
            <xm:f>IF(OR(AD12='Opciones Tratamiento'!$B$2,AD12='Opciones Tratamiento'!$B$3,AD12='Opciones Tratamiento'!$B$4),ISBLANK(AD12),ISTEXT(AD12))</xm:f>
          </x14:formula1>
          <xm:sqref>AE12:AE71</xm:sqref>
        </x14:dataValidation>
        <x14:dataValidation type="custom" allowBlank="1" showInputMessage="1" showErrorMessage="1" error="Recuerde que las acciones se generan bajo la medida de mitigar el riesgo" xr:uid="{00000000-0002-0000-0200-00000B000000}">
          <x14:formula1>
            <xm:f>IF(OR(AD12='Opciones Tratamiento'!$B$2,AD12='Opciones Tratamiento'!$B$3,AD12='Opciones Tratamiento'!$B$4),ISBLANK(AD12),ISTEXT(AD12))</xm:f>
          </x14:formula1>
          <xm:sqref>AF12:AF71</xm:sqref>
        </x14:dataValidation>
        <x14:dataValidation type="custom" allowBlank="1" showInputMessage="1" showErrorMessage="1" error="Recuerde que las acciones se generan bajo la medida de mitigar el riesgo" xr:uid="{00000000-0002-0000-0200-00000C000000}">
          <x14:formula1>
            <xm:f>IF(OR(AD12='Opciones Tratamiento'!$B$2,AD12='Opciones Tratamiento'!$B$3,AD12='Opciones Tratamiento'!$B$4),ISBLANK(AD12),ISTEXT(AD12))</xm:f>
          </x14:formula1>
          <xm:sqref>AG12:AH71</xm:sqref>
        </x14:dataValidation>
        <x14:dataValidation type="custom" allowBlank="1" showInputMessage="1" showErrorMessage="1" error="Recuerde que las acciones se generan bajo la medida de mitigar el riesgo" xr:uid="{00000000-0002-0000-0200-00000D000000}">
          <x14:formula1>
            <xm:f>IF(OR(AD12='Opciones Tratamiento'!$B$2,AD12='Opciones Tratamiento'!$B$3,AD12='Opciones Tratamiento'!$B$4),ISBLANK(AD12),ISTEXT(AD12))</xm:f>
          </x14:formula1>
          <xm:sqref>AI12:AI71</xm:sqref>
        </x14:dataValidation>
        <x14:dataValidation type="custom" allowBlank="1" showInputMessage="1" showErrorMessage="1" error="Recuerde que las acciones se generan bajo la medida de mitigar el riesgo" xr:uid="{00000000-0002-0000-0200-00000E000000}">
          <x14:formula1>
            <xm:f>IF(OR(AD12='Opciones Tratamiento'!$B$2,AD12='Opciones Tratamiento'!$B$3,AD12='Opciones Tratamiento'!$B$4),ISBLANK(AD12),ISTEXT(AD12))</xm:f>
          </x14:formula1>
          <xm:sqref>AJ12:AJ71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U140"/>
  <sheetViews>
    <sheetView zoomScale="40" zoomScaleNormal="40" workbookViewId="0">
      <selection activeCell="AB61" sqref="AB61"/>
    </sheetView>
  </sheetViews>
  <sheetFormatPr defaultColWidth="11.42578125" defaultRowHeight="15"/>
  <cols>
    <col min="2" max="39" width="5.7109375" customWidth="1"/>
    <col min="41" max="46" width="5.7109375" customWidth="1"/>
  </cols>
  <sheetData>
    <row r="1" spans="1:99">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c r="CN1" s="83"/>
      <c r="CO1" s="83"/>
      <c r="CP1" s="83"/>
      <c r="CQ1" s="83"/>
      <c r="CR1" s="83"/>
      <c r="CS1" s="83"/>
      <c r="CT1" s="83"/>
      <c r="CU1" s="83"/>
    </row>
    <row r="2" spans="1:99" ht="18" customHeight="1">
      <c r="A2" s="83"/>
      <c r="B2" s="513" t="s">
        <v>212</v>
      </c>
      <c r="C2" s="513"/>
      <c r="D2" s="513"/>
      <c r="E2" s="513"/>
      <c r="F2" s="513"/>
      <c r="G2" s="513"/>
      <c r="H2" s="513"/>
      <c r="I2" s="513"/>
      <c r="J2" s="481" t="s">
        <v>23</v>
      </c>
      <c r="K2" s="481"/>
      <c r="L2" s="481"/>
      <c r="M2" s="481"/>
      <c r="N2" s="481"/>
      <c r="O2" s="481"/>
      <c r="P2" s="481"/>
      <c r="Q2" s="481"/>
      <c r="R2" s="481"/>
      <c r="S2" s="481"/>
      <c r="T2" s="481"/>
      <c r="U2" s="481"/>
      <c r="V2" s="481"/>
      <c r="W2" s="481"/>
      <c r="X2" s="481"/>
      <c r="Y2" s="481"/>
      <c r="Z2" s="481"/>
      <c r="AA2" s="481"/>
      <c r="AB2" s="481"/>
      <c r="AC2" s="481"/>
      <c r="AD2" s="481"/>
      <c r="AE2" s="481"/>
      <c r="AF2" s="481"/>
      <c r="AG2" s="481"/>
      <c r="AH2" s="481"/>
      <c r="AI2" s="481"/>
      <c r="AJ2" s="481"/>
      <c r="AK2" s="481"/>
      <c r="AL2" s="481"/>
      <c r="AM2" s="481"/>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3"/>
      <c r="CT2" s="83"/>
      <c r="CU2" s="83"/>
    </row>
    <row r="3" spans="1:99" ht="18.75" customHeight="1">
      <c r="A3" s="83"/>
      <c r="B3" s="513"/>
      <c r="C3" s="513"/>
      <c r="D3" s="513"/>
      <c r="E3" s="513"/>
      <c r="F3" s="513"/>
      <c r="G3" s="513"/>
      <c r="H3" s="513"/>
      <c r="I3" s="513"/>
      <c r="J3" s="481"/>
      <c r="K3" s="481"/>
      <c r="L3" s="481"/>
      <c r="M3" s="481"/>
      <c r="N3" s="481"/>
      <c r="O3" s="481"/>
      <c r="P3" s="481"/>
      <c r="Q3" s="481"/>
      <c r="R3" s="481"/>
      <c r="S3" s="481"/>
      <c r="T3" s="481"/>
      <c r="U3" s="481"/>
      <c r="V3" s="481"/>
      <c r="W3" s="481"/>
      <c r="X3" s="481"/>
      <c r="Y3" s="481"/>
      <c r="Z3" s="481"/>
      <c r="AA3" s="481"/>
      <c r="AB3" s="481"/>
      <c r="AC3" s="481"/>
      <c r="AD3" s="481"/>
      <c r="AE3" s="481"/>
      <c r="AF3" s="481"/>
      <c r="AG3" s="481"/>
      <c r="AH3" s="481"/>
      <c r="AI3" s="481"/>
      <c r="AJ3" s="481"/>
      <c r="AK3" s="481"/>
      <c r="AL3" s="481"/>
      <c r="AM3" s="481"/>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row>
    <row r="4" spans="1:99" ht="15" customHeight="1">
      <c r="A4" s="83"/>
      <c r="B4" s="513"/>
      <c r="C4" s="513"/>
      <c r="D4" s="513"/>
      <c r="E4" s="513"/>
      <c r="F4" s="513"/>
      <c r="G4" s="513"/>
      <c r="H4" s="513"/>
      <c r="I4" s="513"/>
      <c r="J4" s="481"/>
      <c r="K4" s="481"/>
      <c r="L4" s="481"/>
      <c r="M4" s="481"/>
      <c r="N4" s="481"/>
      <c r="O4" s="481"/>
      <c r="P4" s="481"/>
      <c r="Q4" s="481"/>
      <c r="R4" s="481"/>
      <c r="S4" s="481"/>
      <c r="T4" s="481"/>
      <c r="U4" s="481"/>
      <c r="V4" s="481"/>
      <c r="W4" s="481"/>
      <c r="X4" s="481"/>
      <c r="Y4" s="481"/>
      <c r="Z4" s="481"/>
      <c r="AA4" s="481"/>
      <c r="AB4" s="481"/>
      <c r="AC4" s="481"/>
      <c r="AD4" s="481"/>
      <c r="AE4" s="481"/>
      <c r="AF4" s="481"/>
      <c r="AG4" s="481"/>
      <c r="AH4" s="481"/>
      <c r="AI4" s="481"/>
      <c r="AJ4" s="481"/>
      <c r="AK4" s="481"/>
      <c r="AL4" s="481"/>
      <c r="AM4" s="481"/>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c r="CN4" s="83"/>
      <c r="CO4" s="83"/>
      <c r="CP4" s="83"/>
      <c r="CQ4" s="83"/>
      <c r="CR4" s="83"/>
      <c r="CS4" s="83"/>
      <c r="CT4" s="83"/>
      <c r="CU4" s="83"/>
    </row>
    <row r="5" spans="1:99" ht="15.75" thickBot="1">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row>
    <row r="6" spans="1:99" ht="15" customHeight="1">
      <c r="A6" s="83"/>
      <c r="B6" s="428" t="s">
        <v>213</v>
      </c>
      <c r="C6" s="428"/>
      <c r="D6" s="429"/>
      <c r="E6" s="466" t="s">
        <v>214</v>
      </c>
      <c r="F6" s="467"/>
      <c r="G6" s="467"/>
      <c r="H6" s="467"/>
      <c r="I6" s="468"/>
      <c r="J6" s="477" t="str">
        <f>IF(AND('Mapa de Riesgos'!$H$12="Muy Alta",'Mapa de Riesgos'!$L$12="Leve"),CONCATENATE("R",'Mapa de Riesgos'!$A$12),"")</f>
        <v/>
      </c>
      <c r="K6" s="478"/>
      <c r="L6" s="478" t="str">
        <f>IF(AND('Mapa de Riesgos'!$H$18="Muy Alta",'Mapa de Riesgos'!$L$18="Leve"),CONCATENATE("R",'Mapa de Riesgos'!$A$18),"")</f>
        <v/>
      </c>
      <c r="M6" s="478"/>
      <c r="N6" s="478" t="str">
        <f>IF(AND('Mapa de Riesgos'!$H$24="Muy Alta",'Mapa de Riesgos'!$L$24="Leve"),CONCATENATE("R",'Mapa de Riesgos'!$A$24),"")</f>
        <v/>
      </c>
      <c r="O6" s="480"/>
      <c r="P6" s="477" t="str">
        <f>IF(AND('Mapa de Riesgos'!$H$12="Muy Alta",'Mapa de Riesgos'!$L$12="Menor"),CONCATENATE("R",'Mapa de Riesgos'!$A$12),"")</f>
        <v/>
      </c>
      <c r="Q6" s="478"/>
      <c r="R6" s="478" t="str">
        <f>IF(AND('Mapa de Riesgos'!$H$18="Muy Alta",'Mapa de Riesgos'!$L$18="Menor"),CONCATENATE("R",'Mapa de Riesgos'!$A$18),"")</f>
        <v/>
      </c>
      <c r="S6" s="478"/>
      <c r="T6" s="478" t="str">
        <f>IF(AND('Mapa de Riesgos'!$H$24="Muy Alta",'Mapa de Riesgos'!$L$24="Menor"),CONCATENATE("R",'Mapa de Riesgos'!$A$24),"")</f>
        <v/>
      </c>
      <c r="U6" s="480"/>
      <c r="V6" s="477" t="str">
        <f>IF(AND('Mapa de Riesgos'!$H$12="Muy Alta",'Mapa de Riesgos'!$L$12="Moderado"),CONCATENATE("R",'Mapa de Riesgos'!$A$12),"")</f>
        <v/>
      </c>
      <c r="W6" s="478"/>
      <c r="X6" s="478" t="str">
        <f>IF(AND('Mapa de Riesgos'!$H$18="Muy Alta",'Mapa de Riesgos'!$L$18="Moderado"),CONCATENATE("R",'Mapa de Riesgos'!$A$18),"")</f>
        <v/>
      </c>
      <c r="Y6" s="478"/>
      <c r="Z6" s="478" t="str">
        <f>IF(AND('Mapa de Riesgos'!$H$24="Muy Alta",'Mapa de Riesgos'!$L$24="Moderado"),CONCATENATE("R",'Mapa de Riesgos'!$A$24),"")</f>
        <v/>
      </c>
      <c r="AA6" s="480"/>
      <c r="AB6" s="477" t="str">
        <f>IF(AND('Mapa de Riesgos'!$H$12="Muy Alta",'Mapa de Riesgos'!$L$12="Mayor"),CONCATENATE("R",'Mapa de Riesgos'!$A$12),"")</f>
        <v/>
      </c>
      <c r="AC6" s="478"/>
      <c r="AD6" s="478" t="str">
        <f>IF(AND('Mapa de Riesgos'!$H$18="Muy Alta",'Mapa de Riesgos'!$L$18="Mayor"),CONCATENATE("R",'Mapa de Riesgos'!$A$18),"")</f>
        <v/>
      </c>
      <c r="AE6" s="478"/>
      <c r="AF6" s="478" t="str">
        <f>IF(AND('Mapa de Riesgos'!$H$24="Muy Alta",'Mapa de Riesgos'!$L$24="Mayor"),CONCATENATE("R",'Mapa de Riesgos'!$A$24),"")</f>
        <v/>
      </c>
      <c r="AG6" s="480"/>
      <c r="AH6" s="492" t="str">
        <f>IF(AND('Mapa de Riesgos'!$H$12="Muy Alta",'Mapa de Riesgos'!$L$12="Catastrófico"),CONCATENATE("R",'Mapa de Riesgos'!$A$12),"")</f>
        <v/>
      </c>
      <c r="AI6" s="493"/>
      <c r="AJ6" s="493" t="str">
        <f>IF(AND('Mapa de Riesgos'!$H$18="Muy Alta",'Mapa de Riesgos'!$L$18="Catastrófico"),CONCATENATE("R",'Mapa de Riesgos'!$A$18),"")</f>
        <v/>
      </c>
      <c r="AK6" s="493"/>
      <c r="AL6" s="493" t="str">
        <f>IF(AND('Mapa de Riesgos'!$H$24="Muy Alta",'Mapa de Riesgos'!$L$24="Catastrófico"),CONCATENATE("R",'Mapa de Riesgos'!$A$24),"")</f>
        <v/>
      </c>
      <c r="AM6" s="494"/>
      <c r="AO6" s="430" t="s">
        <v>215</v>
      </c>
      <c r="AP6" s="431"/>
      <c r="AQ6" s="431"/>
      <c r="AR6" s="431"/>
      <c r="AS6" s="431"/>
      <c r="AT6" s="432"/>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row>
    <row r="7" spans="1:99" ht="15" customHeight="1">
      <c r="A7" s="83"/>
      <c r="B7" s="428"/>
      <c r="C7" s="428"/>
      <c r="D7" s="429"/>
      <c r="E7" s="469"/>
      <c r="F7" s="470"/>
      <c r="G7" s="470"/>
      <c r="H7" s="470"/>
      <c r="I7" s="471"/>
      <c r="J7" s="479"/>
      <c r="K7" s="475"/>
      <c r="L7" s="475"/>
      <c r="M7" s="475"/>
      <c r="N7" s="475"/>
      <c r="O7" s="476"/>
      <c r="P7" s="479"/>
      <c r="Q7" s="475"/>
      <c r="R7" s="475"/>
      <c r="S7" s="475"/>
      <c r="T7" s="475"/>
      <c r="U7" s="476"/>
      <c r="V7" s="479"/>
      <c r="W7" s="475"/>
      <c r="X7" s="475"/>
      <c r="Y7" s="475"/>
      <c r="Z7" s="475"/>
      <c r="AA7" s="476"/>
      <c r="AB7" s="479"/>
      <c r="AC7" s="475"/>
      <c r="AD7" s="475"/>
      <c r="AE7" s="475"/>
      <c r="AF7" s="475"/>
      <c r="AG7" s="476"/>
      <c r="AH7" s="486"/>
      <c r="AI7" s="487"/>
      <c r="AJ7" s="487"/>
      <c r="AK7" s="487"/>
      <c r="AL7" s="487"/>
      <c r="AM7" s="488"/>
      <c r="AN7" s="83"/>
      <c r="AO7" s="433"/>
      <c r="AP7" s="434"/>
      <c r="AQ7" s="434"/>
      <c r="AR7" s="434"/>
      <c r="AS7" s="434"/>
      <c r="AT7" s="435"/>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row>
    <row r="8" spans="1:99" ht="15" customHeight="1">
      <c r="A8" s="83"/>
      <c r="B8" s="428"/>
      <c r="C8" s="428"/>
      <c r="D8" s="429"/>
      <c r="E8" s="469"/>
      <c r="F8" s="470"/>
      <c r="G8" s="470"/>
      <c r="H8" s="470"/>
      <c r="I8" s="471"/>
      <c r="J8" s="479" t="str">
        <f>IF(AND('Mapa de Riesgos'!$H$30="Muy Alta",'Mapa de Riesgos'!$L$30="Leve"),CONCATENATE("R",'Mapa de Riesgos'!$A$30),"")</f>
        <v/>
      </c>
      <c r="K8" s="475"/>
      <c r="L8" s="475" t="str">
        <f>IF(AND('Mapa de Riesgos'!$H$36="Muy Alta",'Mapa de Riesgos'!$L$36="Leve"),CONCATENATE("R",'Mapa de Riesgos'!$A$36),"")</f>
        <v/>
      </c>
      <c r="M8" s="475"/>
      <c r="N8" s="475" t="str">
        <f>IF(AND('Mapa de Riesgos'!$H$42="Muy Alta",'Mapa de Riesgos'!$L$42="Leve"),CONCATENATE("R",'Mapa de Riesgos'!$A$42),"")</f>
        <v/>
      </c>
      <c r="O8" s="476"/>
      <c r="P8" s="479" t="str">
        <f>IF(AND('Mapa de Riesgos'!$H$30="Muy Alta",'Mapa de Riesgos'!$L$30="Menor"),CONCATENATE("R",'Mapa de Riesgos'!$A$30),"")</f>
        <v/>
      </c>
      <c r="Q8" s="475"/>
      <c r="R8" s="475" t="str">
        <f>IF(AND('Mapa de Riesgos'!$H$36="Muy Alta",'Mapa de Riesgos'!$L$36="Menor"),CONCATENATE("R",'Mapa de Riesgos'!$A$36),"")</f>
        <v/>
      </c>
      <c r="S8" s="475"/>
      <c r="T8" s="475" t="str">
        <f>IF(AND('Mapa de Riesgos'!$H$42="Muy Alta",'Mapa de Riesgos'!$L$42="Menor"),CONCATENATE("R",'Mapa de Riesgos'!$A$42),"")</f>
        <v/>
      </c>
      <c r="U8" s="476"/>
      <c r="V8" s="479" t="str">
        <f>IF(AND('Mapa de Riesgos'!$H$30="Muy Alta",'Mapa de Riesgos'!$L$30="Moderado"),CONCATENATE("R",'Mapa de Riesgos'!$A$30),"")</f>
        <v/>
      </c>
      <c r="W8" s="475"/>
      <c r="X8" s="475" t="str">
        <f>IF(AND('Mapa de Riesgos'!$H$36="Muy Alta",'Mapa de Riesgos'!$L$36="Moderado"),CONCATENATE("R",'Mapa de Riesgos'!$A$36),"")</f>
        <v/>
      </c>
      <c r="Y8" s="475"/>
      <c r="Z8" s="475" t="str">
        <f>IF(AND('Mapa de Riesgos'!$H$42="Muy Alta",'Mapa de Riesgos'!$L$42="Moderado"),CONCATENATE("R",'Mapa de Riesgos'!$A$42),"")</f>
        <v/>
      </c>
      <c r="AA8" s="476"/>
      <c r="AB8" s="479" t="str">
        <f>IF(AND('Mapa de Riesgos'!$H$30="Muy Alta",'Mapa de Riesgos'!$L$30="Mayor"),CONCATENATE("R",'Mapa de Riesgos'!$A$30),"")</f>
        <v/>
      </c>
      <c r="AC8" s="475"/>
      <c r="AD8" s="475" t="str">
        <f>IF(AND('Mapa de Riesgos'!$H$36="Muy Alta",'Mapa de Riesgos'!$L$36="Mayor"),CONCATENATE("R",'Mapa de Riesgos'!$A$36),"")</f>
        <v/>
      </c>
      <c r="AE8" s="475"/>
      <c r="AF8" s="475" t="str">
        <f>IF(AND('Mapa de Riesgos'!$H$42="Muy Alta",'Mapa de Riesgos'!$L$42="Mayor"),CONCATENATE("R",'Mapa de Riesgos'!$A$42),"")</f>
        <v/>
      </c>
      <c r="AG8" s="476"/>
      <c r="AH8" s="486" t="str">
        <f>IF(AND('Mapa de Riesgos'!$H$30="Muy Alta",'Mapa de Riesgos'!$L$30="Catastrófico"),CONCATENATE("R",'Mapa de Riesgos'!$A$30),"")</f>
        <v/>
      </c>
      <c r="AI8" s="487"/>
      <c r="AJ8" s="487" t="str">
        <f>IF(AND('Mapa de Riesgos'!$H$36="Muy Alta",'Mapa de Riesgos'!$L$36="Catastrófico"),CONCATENATE("R",'Mapa de Riesgos'!$A$36),"")</f>
        <v/>
      </c>
      <c r="AK8" s="487"/>
      <c r="AL8" s="487" t="str">
        <f>IF(AND('Mapa de Riesgos'!$H$42="Muy Alta",'Mapa de Riesgos'!$L$42="Catastrófico"),CONCATENATE("R",'Mapa de Riesgos'!$A$42),"")</f>
        <v/>
      </c>
      <c r="AM8" s="488"/>
      <c r="AN8" s="83"/>
      <c r="AO8" s="433"/>
      <c r="AP8" s="434"/>
      <c r="AQ8" s="434"/>
      <c r="AR8" s="434"/>
      <c r="AS8" s="434"/>
      <c r="AT8" s="435"/>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row>
    <row r="9" spans="1:99" ht="15" customHeight="1">
      <c r="A9" s="83"/>
      <c r="B9" s="428"/>
      <c r="C9" s="428"/>
      <c r="D9" s="429"/>
      <c r="E9" s="469"/>
      <c r="F9" s="470"/>
      <c r="G9" s="470"/>
      <c r="H9" s="470"/>
      <c r="I9" s="471"/>
      <c r="J9" s="479"/>
      <c r="K9" s="475"/>
      <c r="L9" s="475"/>
      <c r="M9" s="475"/>
      <c r="N9" s="475"/>
      <c r="O9" s="476"/>
      <c r="P9" s="479"/>
      <c r="Q9" s="475"/>
      <c r="R9" s="475"/>
      <c r="S9" s="475"/>
      <c r="T9" s="475"/>
      <c r="U9" s="476"/>
      <c r="V9" s="479"/>
      <c r="W9" s="475"/>
      <c r="X9" s="475"/>
      <c r="Y9" s="475"/>
      <c r="Z9" s="475"/>
      <c r="AA9" s="476"/>
      <c r="AB9" s="479"/>
      <c r="AC9" s="475"/>
      <c r="AD9" s="475"/>
      <c r="AE9" s="475"/>
      <c r="AF9" s="475"/>
      <c r="AG9" s="476"/>
      <c r="AH9" s="486"/>
      <c r="AI9" s="487"/>
      <c r="AJ9" s="487"/>
      <c r="AK9" s="487"/>
      <c r="AL9" s="487"/>
      <c r="AM9" s="488"/>
      <c r="AN9" s="83"/>
      <c r="AO9" s="433"/>
      <c r="AP9" s="434"/>
      <c r="AQ9" s="434"/>
      <c r="AR9" s="434"/>
      <c r="AS9" s="434"/>
      <c r="AT9" s="435"/>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row>
    <row r="10" spans="1:99" ht="15" customHeight="1">
      <c r="A10" s="83"/>
      <c r="B10" s="428"/>
      <c r="C10" s="428"/>
      <c r="D10" s="429"/>
      <c r="E10" s="469"/>
      <c r="F10" s="470"/>
      <c r="G10" s="470"/>
      <c r="H10" s="470"/>
      <c r="I10" s="471"/>
      <c r="J10" s="479" t="str">
        <f>IF(AND('Mapa de Riesgos'!$H$48="Muy Alta",'Mapa de Riesgos'!$L$48="Leve"),CONCATENATE("R",'Mapa de Riesgos'!$A$48),"")</f>
        <v/>
      </c>
      <c r="K10" s="475"/>
      <c r="L10" s="475" t="str">
        <f>IF(AND('Mapa de Riesgos'!$H$54="Muy Alta",'Mapa de Riesgos'!$L$54="Leve"),CONCATENATE("R",'Mapa de Riesgos'!$A$54),"")</f>
        <v/>
      </c>
      <c r="M10" s="475"/>
      <c r="N10" s="475" t="str">
        <f>IF(AND('Mapa de Riesgos'!$H$60="Muy Alta",'Mapa de Riesgos'!$L$60="Leve"),CONCATENATE("R",'Mapa de Riesgos'!$A$60),"")</f>
        <v/>
      </c>
      <c r="O10" s="476"/>
      <c r="P10" s="479" t="str">
        <f>IF(AND('Mapa de Riesgos'!$H$48="Muy Alta",'Mapa de Riesgos'!$L$48="Menor"),CONCATENATE("R",'Mapa de Riesgos'!$A$48),"")</f>
        <v/>
      </c>
      <c r="Q10" s="475"/>
      <c r="R10" s="475" t="str">
        <f>IF(AND('Mapa de Riesgos'!$H$54="Muy Alta",'Mapa de Riesgos'!$L$54="Menor"),CONCATENATE("R",'Mapa de Riesgos'!$A$54),"")</f>
        <v/>
      </c>
      <c r="S10" s="475"/>
      <c r="T10" s="475" t="str">
        <f>IF(AND('Mapa de Riesgos'!$H$60="Muy Alta",'Mapa de Riesgos'!$L$60="Menor"),CONCATENATE("R",'Mapa de Riesgos'!$A$60),"")</f>
        <v/>
      </c>
      <c r="U10" s="476"/>
      <c r="V10" s="479" t="str">
        <f>IF(AND('Mapa de Riesgos'!$H$48="Muy Alta",'Mapa de Riesgos'!$L$48="Moderado"),CONCATENATE("R",'Mapa de Riesgos'!$A$48),"")</f>
        <v/>
      </c>
      <c r="W10" s="475"/>
      <c r="X10" s="475" t="str">
        <f>IF(AND('Mapa de Riesgos'!$H$54="Muy Alta",'Mapa de Riesgos'!$L$54="Moderado"),CONCATENATE("R",'Mapa de Riesgos'!$A$54),"")</f>
        <v/>
      </c>
      <c r="Y10" s="475"/>
      <c r="Z10" s="475" t="str">
        <f>IF(AND('Mapa de Riesgos'!$H$60="Muy Alta",'Mapa de Riesgos'!$L$60="Moderado"),CONCATENATE("R",'Mapa de Riesgos'!$A$60),"")</f>
        <v/>
      </c>
      <c r="AA10" s="476"/>
      <c r="AB10" s="479" t="str">
        <f>IF(AND('Mapa de Riesgos'!$H$48="Muy Alta",'Mapa de Riesgos'!$L$48="Mayor"),CONCATENATE("R",'Mapa de Riesgos'!$A$48),"")</f>
        <v/>
      </c>
      <c r="AC10" s="475"/>
      <c r="AD10" s="475" t="str">
        <f>IF(AND('Mapa de Riesgos'!$H$54="Muy Alta",'Mapa de Riesgos'!$L$54="Mayor"),CONCATENATE("R",'Mapa de Riesgos'!$A$54),"")</f>
        <v/>
      </c>
      <c r="AE10" s="475"/>
      <c r="AF10" s="475" t="str">
        <f>IF(AND('Mapa de Riesgos'!$H$60="Muy Alta",'Mapa de Riesgos'!$L$60="Mayor"),CONCATENATE("R",'Mapa de Riesgos'!$A$60),"")</f>
        <v/>
      </c>
      <c r="AG10" s="476"/>
      <c r="AH10" s="486" t="str">
        <f>IF(AND('Mapa de Riesgos'!$H$48="Muy Alta",'Mapa de Riesgos'!$L$48="Catastrófico"),CONCATENATE("R",'Mapa de Riesgos'!$A$48),"")</f>
        <v/>
      </c>
      <c r="AI10" s="487"/>
      <c r="AJ10" s="487" t="str">
        <f>IF(AND('Mapa de Riesgos'!$H$54="Muy Alta",'Mapa de Riesgos'!$L$54="Catastrófico"),CONCATENATE("R",'Mapa de Riesgos'!$A$54),"")</f>
        <v/>
      </c>
      <c r="AK10" s="487"/>
      <c r="AL10" s="487" t="str">
        <f>IF(AND('Mapa de Riesgos'!$H$60="Muy Alta",'Mapa de Riesgos'!$L$60="Catastrófico"),CONCATENATE("R",'Mapa de Riesgos'!$A$60),"")</f>
        <v/>
      </c>
      <c r="AM10" s="488"/>
      <c r="AN10" s="83"/>
      <c r="AO10" s="433"/>
      <c r="AP10" s="434"/>
      <c r="AQ10" s="434"/>
      <c r="AR10" s="434"/>
      <c r="AS10" s="434"/>
      <c r="AT10" s="435"/>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c r="BY10" s="83"/>
      <c r="BZ10" s="83"/>
      <c r="CA10" s="83"/>
      <c r="CB10" s="83"/>
    </row>
    <row r="11" spans="1:99" ht="15" customHeight="1">
      <c r="A11" s="83"/>
      <c r="B11" s="428"/>
      <c r="C11" s="428"/>
      <c r="D11" s="429"/>
      <c r="E11" s="469"/>
      <c r="F11" s="470"/>
      <c r="G11" s="470"/>
      <c r="H11" s="470"/>
      <c r="I11" s="471"/>
      <c r="J11" s="479"/>
      <c r="K11" s="475"/>
      <c r="L11" s="475"/>
      <c r="M11" s="475"/>
      <c r="N11" s="475"/>
      <c r="O11" s="476"/>
      <c r="P11" s="479"/>
      <c r="Q11" s="475"/>
      <c r="R11" s="475"/>
      <c r="S11" s="475"/>
      <c r="T11" s="475"/>
      <c r="U11" s="476"/>
      <c r="V11" s="479"/>
      <c r="W11" s="475"/>
      <c r="X11" s="475"/>
      <c r="Y11" s="475"/>
      <c r="Z11" s="475"/>
      <c r="AA11" s="476"/>
      <c r="AB11" s="479"/>
      <c r="AC11" s="475"/>
      <c r="AD11" s="475"/>
      <c r="AE11" s="475"/>
      <c r="AF11" s="475"/>
      <c r="AG11" s="476"/>
      <c r="AH11" s="486"/>
      <c r="AI11" s="487"/>
      <c r="AJ11" s="487"/>
      <c r="AK11" s="487"/>
      <c r="AL11" s="487"/>
      <c r="AM11" s="488"/>
      <c r="AN11" s="83"/>
      <c r="AO11" s="433"/>
      <c r="AP11" s="434"/>
      <c r="AQ11" s="434"/>
      <c r="AR11" s="434"/>
      <c r="AS11" s="434"/>
      <c r="AT11" s="435"/>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c r="BY11" s="83"/>
      <c r="BZ11" s="83"/>
      <c r="CA11" s="83"/>
      <c r="CB11" s="83"/>
    </row>
    <row r="12" spans="1:99" ht="15" customHeight="1">
      <c r="A12" s="83"/>
      <c r="B12" s="428"/>
      <c r="C12" s="428"/>
      <c r="D12" s="429"/>
      <c r="E12" s="469"/>
      <c r="F12" s="470"/>
      <c r="G12" s="470"/>
      <c r="H12" s="470"/>
      <c r="I12" s="471"/>
      <c r="J12" s="479" t="str">
        <f>IF(AND('Mapa de Riesgos'!$H$66="Muy Alta",'Mapa de Riesgos'!$L$66="Leve"),CONCATENATE("R",'Mapa de Riesgos'!$A$66),"")</f>
        <v/>
      </c>
      <c r="K12" s="475"/>
      <c r="L12" s="475" t="str">
        <f>IF(AND('Mapa de Riesgos'!$H$72="Muy Alta",'Mapa de Riesgos'!$L$72="Leve"),CONCATENATE("R",'Mapa de Riesgos'!$A$72),"")</f>
        <v/>
      </c>
      <c r="M12" s="475"/>
      <c r="N12" s="475" t="str">
        <f>IF(AND('Mapa de Riesgos'!$H$78="Muy Alta",'Mapa de Riesgos'!$L$78="Leve"),CONCATENATE("R",'Mapa de Riesgos'!$A$78),"")</f>
        <v/>
      </c>
      <c r="O12" s="476"/>
      <c r="P12" s="479" t="str">
        <f>IF(AND('Mapa de Riesgos'!$H$66="Muy Alta",'Mapa de Riesgos'!$L$66="Menor"),CONCATENATE("R",'Mapa de Riesgos'!$A$66),"")</f>
        <v/>
      </c>
      <c r="Q12" s="475"/>
      <c r="R12" s="475" t="str">
        <f>IF(AND('Mapa de Riesgos'!$H$72="Muy Alta",'Mapa de Riesgos'!$L$72="Menor"),CONCATENATE("R",'Mapa de Riesgos'!$A$72),"")</f>
        <v/>
      </c>
      <c r="S12" s="475"/>
      <c r="T12" s="475" t="str">
        <f>IF(AND('Mapa de Riesgos'!$H$78="Muy Alta",'Mapa de Riesgos'!$L$78="Menor"),CONCATENATE("R",'Mapa de Riesgos'!$A$78),"")</f>
        <v/>
      </c>
      <c r="U12" s="476"/>
      <c r="V12" s="479" t="str">
        <f>IF(AND('Mapa de Riesgos'!$H$66="Muy Alta",'Mapa de Riesgos'!$L$66="Moderado"),CONCATENATE("R",'Mapa de Riesgos'!$A$66),"")</f>
        <v/>
      </c>
      <c r="W12" s="475"/>
      <c r="X12" s="475" t="str">
        <f>IF(AND('Mapa de Riesgos'!$H$72="Muy Alta",'Mapa de Riesgos'!$L$72="Moderado"),CONCATENATE("R",'Mapa de Riesgos'!$A$72),"")</f>
        <v/>
      </c>
      <c r="Y12" s="475"/>
      <c r="Z12" s="475" t="str">
        <f>IF(AND('Mapa de Riesgos'!$H$78="Muy Alta",'Mapa de Riesgos'!$L$78="Moderado"),CONCATENATE("R",'Mapa de Riesgos'!$A$78),"")</f>
        <v/>
      </c>
      <c r="AA12" s="476"/>
      <c r="AB12" s="479" t="str">
        <f>IF(AND('Mapa de Riesgos'!$H$66="Muy Alta",'Mapa de Riesgos'!$L$66="Mayor"),CONCATENATE("R",'Mapa de Riesgos'!$A$66),"")</f>
        <v/>
      </c>
      <c r="AC12" s="475"/>
      <c r="AD12" s="475" t="str">
        <f>IF(AND('Mapa de Riesgos'!$H$72="Muy Alta",'Mapa de Riesgos'!$L$72="Mayor"),CONCATENATE("R",'Mapa de Riesgos'!$A$72),"")</f>
        <v/>
      </c>
      <c r="AE12" s="475"/>
      <c r="AF12" s="475" t="str">
        <f>IF(AND('Mapa de Riesgos'!$H$78="Muy Alta",'Mapa de Riesgos'!$L$78="Mayor"),CONCATENATE("R",'Mapa de Riesgos'!$A$78),"")</f>
        <v/>
      </c>
      <c r="AG12" s="476"/>
      <c r="AH12" s="486" t="str">
        <f>IF(AND('Mapa de Riesgos'!$H$66="Muy Alta",'Mapa de Riesgos'!$L$66="Catastrófico"),CONCATENATE("R",'Mapa de Riesgos'!$A$66),"")</f>
        <v/>
      </c>
      <c r="AI12" s="487"/>
      <c r="AJ12" s="487" t="str">
        <f>IF(AND('Mapa de Riesgos'!$H$72="Muy Alta",'Mapa de Riesgos'!$L$72="Catastrófico"),CONCATENATE("R",'Mapa de Riesgos'!$A$72),"")</f>
        <v/>
      </c>
      <c r="AK12" s="487"/>
      <c r="AL12" s="487" t="str">
        <f>IF(AND('Mapa de Riesgos'!$H$78="Muy Alta",'Mapa de Riesgos'!$L$78="Catastrófico"),CONCATENATE("R",'Mapa de Riesgos'!$A$78),"")</f>
        <v/>
      </c>
      <c r="AM12" s="488"/>
      <c r="AN12" s="83"/>
      <c r="AO12" s="433"/>
      <c r="AP12" s="434"/>
      <c r="AQ12" s="434"/>
      <c r="AR12" s="434"/>
      <c r="AS12" s="434"/>
      <c r="AT12" s="435"/>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c r="BY12" s="83"/>
      <c r="BZ12" s="83"/>
      <c r="CA12" s="83"/>
      <c r="CB12" s="83"/>
    </row>
    <row r="13" spans="1:99" ht="15.75" customHeight="1" thickBot="1">
      <c r="A13" s="83"/>
      <c r="B13" s="428"/>
      <c r="C13" s="428"/>
      <c r="D13" s="429"/>
      <c r="E13" s="472"/>
      <c r="F13" s="473"/>
      <c r="G13" s="473"/>
      <c r="H13" s="473"/>
      <c r="I13" s="474"/>
      <c r="J13" s="479"/>
      <c r="K13" s="475"/>
      <c r="L13" s="475"/>
      <c r="M13" s="475"/>
      <c r="N13" s="475"/>
      <c r="O13" s="476"/>
      <c r="P13" s="479"/>
      <c r="Q13" s="475"/>
      <c r="R13" s="475"/>
      <c r="S13" s="475"/>
      <c r="T13" s="475"/>
      <c r="U13" s="476"/>
      <c r="V13" s="479"/>
      <c r="W13" s="475"/>
      <c r="X13" s="475"/>
      <c r="Y13" s="475"/>
      <c r="Z13" s="475"/>
      <c r="AA13" s="476"/>
      <c r="AB13" s="479"/>
      <c r="AC13" s="475"/>
      <c r="AD13" s="475"/>
      <c r="AE13" s="475"/>
      <c r="AF13" s="475"/>
      <c r="AG13" s="476"/>
      <c r="AH13" s="489"/>
      <c r="AI13" s="490"/>
      <c r="AJ13" s="490"/>
      <c r="AK13" s="490"/>
      <c r="AL13" s="490"/>
      <c r="AM13" s="491"/>
      <c r="AN13" s="83"/>
      <c r="AO13" s="436"/>
      <c r="AP13" s="437"/>
      <c r="AQ13" s="437"/>
      <c r="AR13" s="437"/>
      <c r="AS13" s="437"/>
      <c r="AT13" s="438"/>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row>
    <row r="14" spans="1:99" ht="15" customHeight="1">
      <c r="A14" s="83"/>
      <c r="B14" s="428"/>
      <c r="C14" s="428"/>
      <c r="D14" s="429"/>
      <c r="E14" s="466" t="s">
        <v>216</v>
      </c>
      <c r="F14" s="467"/>
      <c r="G14" s="467"/>
      <c r="H14" s="467"/>
      <c r="I14" s="467"/>
      <c r="J14" s="501" t="str">
        <f>IF(AND('Mapa de Riesgos'!$H$12="Alta",'Mapa de Riesgos'!$L$12="Leve"),CONCATENATE("R",'Mapa de Riesgos'!$A$12),"")</f>
        <v/>
      </c>
      <c r="K14" s="502"/>
      <c r="L14" s="502" t="str">
        <f>IF(AND('Mapa de Riesgos'!$H$18="Alta",'Mapa de Riesgos'!$L$18="Leve"),CONCATENATE("R",'Mapa de Riesgos'!$A$18),"")</f>
        <v/>
      </c>
      <c r="M14" s="502"/>
      <c r="N14" s="502" t="str">
        <f>IF(AND('Mapa de Riesgos'!$H$24="Alta",'Mapa de Riesgos'!$L$24="Leve"),CONCATENATE("R",'Mapa de Riesgos'!$A$24),"")</f>
        <v/>
      </c>
      <c r="O14" s="503"/>
      <c r="P14" s="501" t="str">
        <f>IF(AND('Mapa de Riesgos'!$H$12="Alta",'Mapa de Riesgos'!$L$12="Menor"),CONCATENATE("R",'Mapa de Riesgos'!$A$12),"")</f>
        <v/>
      </c>
      <c r="Q14" s="502"/>
      <c r="R14" s="502" t="str">
        <f>IF(AND('Mapa de Riesgos'!$H$18="Alta",'Mapa de Riesgos'!$L$18="Menor"),CONCATENATE("R",'Mapa de Riesgos'!$A$18),"")</f>
        <v/>
      </c>
      <c r="S14" s="502"/>
      <c r="T14" s="502" t="str">
        <f>IF(AND('Mapa de Riesgos'!$H$24="Alta",'Mapa de Riesgos'!$L$24="Menor"),CONCATENATE("R",'Mapa de Riesgos'!$A$24),"")</f>
        <v/>
      </c>
      <c r="U14" s="503"/>
      <c r="V14" s="477" t="str">
        <f>IF(AND('Mapa de Riesgos'!$H$12="Alta",'Mapa de Riesgos'!$L$12="Moderado"),CONCATENATE("R",'Mapa de Riesgos'!$A$12),"")</f>
        <v/>
      </c>
      <c r="W14" s="478"/>
      <c r="X14" s="478" t="str">
        <f>IF(AND('Mapa de Riesgos'!$H$18="Alta",'Mapa de Riesgos'!$L$18="Moderado"),CONCATENATE("R",'Mapa de Riesgos'!$A$18),"")</f>
        <v/>
      </c>
      <c r="Y14" s="478"/>
      <c r="Z14" s="478" t="str">
        <f>IF(AND('Mapa de Riesgos'!$H$24="Alta",'Mapa de Riesgos'!$L$24="Moderado"),CONCATENATE("R",'Mapa de Riesgos'!$A$24),"")</f>
        <v/>
      </c>
      <c r="AA14" s="480"/>
      <c r="AB14" s="477" t="str">
        <f>IF(AND('Mapa de Riesgos'!$H$12="Alta",'Mapa de Riesgos'!$L$12="Mayor"),CONCATENATE("R",'Mapa de Riesgos'!$A$12),"")</f>
        <v/>
      </c>
      <c r="AC14" s="478"/>
      <c r="AD14" s="478" t="str">
        <f>IF(AND('Mapa de Riesgos'!$H$18="Alta",'Mapa de Riesgos'!$L$18="Mayor"),CONCATENATE("R",'Mapa de Riesgos'!$A$18),"")</f>
        <v/>
      </c>
      <c r="AE14" s="478"/>
      <c r="AF14" s="478" t="str">
        <f>IF(AND('Mapa de Riesgos'!$H$24="Alta",'Mapa de Riesgos'!$L$24="Mayor"),CONCATENATE("R",'Mapa de Riesgos'!$A$24),"")</f>
        <v/>
      </c>
      <c r="AG14" s="480"/>
      <c r="AH14" s="492" t="str">
        <f>IF(AND('Mapa de Riesgos'!$H$12="Alta",'Mapa de Riesgos'!$L$12="Catastrófico"),CONCATENATE("R",'Mapa de Riesgos'!$A$12),"")</f>
        <v/>
      </c>
      <c r="AI14" s="493"/>
      <c r="AJ14" s="493" t="str">
        <f>IF(AND('Mapa de Riesgos'!$H$18="Alta",'Mapa de Riesgos'!$L$18="Catastrófico"),CONCATENATE("R",'Mapa de Riesgos'!$A$18),"")</f>
        <v/>
      </c>
      <c r="AK14" s="493"/>
      <c r="AL14" s="493" t="str">
        <f>IF(AND('Mapa de Riesgos'!$H$24="Alta",'Mapa de Riesgos'!$L$24="Catastrófico"),CONCATENATE("R",'Mapa de Riesgos'!$A$24),"")</f>
        <v/>
      </c>
      <c r="AM14" s="494"/>
      <c r="AN14" s="83"/>
      <c r="AO14" s="439" t="s">
        <v>217</v>
      </c>
      <c r="AP14" s="440"/>
      <c r="AQ14" s="440"/>
      <c r="AR14" s="440"/>
      <c r="AS14" s="440"/>
      <c r="AT14" s="441"/>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c r="BY14" s="83"/>
      <c r="BZ14" s="83"/>
      <c r="CA14" s="83"/>
      <c r="CB14" s="83"/>
    </row>
    <row r="15" spans="1:99" ht="15" customHeight="1">
      <c r="A15" s="83"/>
      <c r="B15" s="428"/>
      <c r="C15" s="428"/>
      <c r="D15" s="429"/>
      <c r="E15" s="469"/>
      <c r="F15" s="470"/>
      <c r="G15" s="470"/>
      <c r="H15" s="470"/>
      <c r="I15" s="470"/>
      <c r="J15" s="495"/>
      <c r="K15" s="496"/>
      <c r="L15" s="496"/>
      <c r="M15" s="496"/>
      <c r="N15" s="496"/>
      <c r="O15" s="497"/>
      <c r="P15" s="495"/>
      <c r="Q15" s="496"/>
      <c r="R15" s="496"/>
      <c r="S15" s="496"/>
      <c r="T15" s="496"/>
      <c r="U15" s="497"/>
      <c r="V15" s="479"/>
      <c r="W15" s="475"/>
      <c r="X15" s="475"/>
      <c r="Y15" s="475"/>
      <c r="Z15" s="475"/>
      <c r="AA15" s="476"/>
      <c r="AB15" s="479"/>
      <c r="AC15" s="475"/>
      <c r="AD15" s="475"/>
      <c r="AE15" s="475"/>
      <c r="AF15" s="475"/>
      <c r="AG15" s="476"/>
      <c r="AH15" s="486"/>
      <c r="AI15" s="487"/>
      <c r="AJ15" s="487"/>
      <c r="AK15" s="487"/>
      <c r="AL15" s="487"/>
      <c r="AM15" s="488"/>
      <c r="AN15" s="83"/>
      <c r="AO15" s="442"/>
      <c r="AP15" s="443"/>
      <c r="AQ15" s="443"/>
      <c r="AR15" s="443"/>
      <c r="AS15" s="443"/>
      <c r="AT15" s="444"/>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c r="BY15" s="83"/>
      <c r="BZ15" s="83"/>
      <c r="CA15" s="83"/>
      <c r="CB15" s="83"/>
    </row>
    <row r="16" spans="1:99" ht="15" customHeight="1">
      <c r="A16" s="83"/>
      <c r="B16" s="428"/>
      <c r="C16" s="428"/>
      <c r="D16" s="429"/>
      <c r="E16" s="469"/>
      <c r="F16" s="470"/>
      <c r="G16" s="470"/>
      <c r="H16" s="470"/>
      <c r="I16" s="470"/>
      <c r="J16" s="495" t="str">
        <f>IF(AND('Mapa de Riesgos'!$H$30="Alta",'Mapa de Riesgos'!$L$30="Leve"),CONCATENATE("R",'Mapa de Riesgos'!$A$30),"")</f>
        <v/>
      </c>
      <c r="K16" s="496"/>
      <c r="L16" s="496" t="str">
        <f>IF(AND('Mapa de Riesgos'!$H$36="Alta",'Mapa de Riesgos'!$L$36="Leve"),CONCATENATE("R",'Mapa de Riesgos'!$A$36),"")</f>
        <v/>
      </c>
      <c r="M16" s="496"/>
      <c r="N16" s="496" t="str">
        <f>IF(AND('Mapa de Riesgos'!$H$42="Alta",'Mapa de Riesgos'!$L$42="Leve"),CONCATENATE("R",'Mapa de Riesgos'!$A$42),"")</f>
        <v/>
      </c>
      <c r="O16" s="497"/>
      <c r="P16" s="495" t="str">
        <f>IF(AND('Mapa de Riesgos'!$H$30="Alta",'Mapa de Riesgos'!$L$30="Menor"),CONCATENATE("R",'Mapa de Riesgos'!$A$30),"")</f>
        <v/>
      </c>
      <c r="Q16" s="496"/>
      <c r="R16" s="496" t="str">
        <f>IF(AND('Mapa de Riesgos'!$H$36="Alta",'Mapa de Riesgos'!$L$36="Menor"),CONCATENATE("R",'Mapa de Riesgos'!$A$36),"")</f>
        <v/>
      </c>
      <c r="S16" s="496"/>
      <c r="T16" s="496" t="str">
        <f>IF(AND('Mapa de Riesgos'!$H$42="Alta",'Mapa de Riesgos'!$L$42="Menor"),CONCATENATE("R",'Mapa de Riesgos'!$A$42),"")</f>
        <v/>
      </c>
      <c r="U16" s="497"/>
      <c r="V16" s="479" t="str">
        <f>IF(AND('Mapa de Riesgos'!$H$30="Alta",'Mapa de Riesgos'!$L$30="Moderado"),CONCATENATE("R",'Mapa de Riesgos'!$A$30),"")</f>
        <v/>
      </c>
      <c r="W16" s="475"/>
      <c r="X16" s="475" t="str">
        <f>IF(AND('Mapa de Riesgos'!$H$36="Alta",'Mapa de Riesgos'!$L$36="Moderado"),CONCATENATE("R",'Mapa de Riesgos'!$A$36),"")</f>
        <v/>
      </c>
      <c r="Y16" s="475"/>
      <c r="Z16" s="475" t="str">
        <f>IF(AND('Mapa de Riesgos'!$H$42="Alta",'Mapa de Riesgos'!$L$42="Moderado"),CONCATENATE("R",'Mapa de Riesgos'!$A$42),"")</f>
        <v/>
      </c>
      <c r="AA16" s="476"/>
      <c r="AB16" s="479" t="str">
        <f>IF(AND('Mapa de Riesgos'!$H$30="Alta",'Mapa de Riesgos'!$L$30="Mayor"),CONCATENATE("R",'Mapa de Riesgos'!$A$30),"")</f>
        <v/>
      </c>
      <c r="AC16" s="475"/>
      <c r="AD16" s="475" t="str">
        <f>IF(AND('Mapa de Riesgos'!$H$36="Alta",'Mapa de Riesgos'!$L$36="Mayor"),CONCATENATE("R",'Mapa de Riesgos'!$A$36),"")</f>
        <v/>
      </c>
      <c r="AE16" s="475"/>
      <c r="AF16" s="475" t="str">
        <f>IF(AND('Mapa de Riesgos'!$H$42="Alta",'Mapa de Riesgos'!$L$42="Mayor"),CONCATENATE("R",'Mapa de Riesgos'!$A$42),"")</f>
        <v/>
      </c>
      <c r="AG16" s="476"/>
      <c r="AH16" s="486" t="str">
        <f>IF(AND('Mapa de Riesgos'!$H$30="Alta",'Mapa de Riesgos'!$L$30="Catastrófico"),CONCATENATE("R",'Mapa de Riesgos'!$A$30),"")</f>
        <v/>
      </c>
      <c r="AI16" s="487"/>
      <c r="AJ16" s="487" t="str">
        <f>IF(AND('Mapa de Riesgos'!$H$36="Alta",'Mapa de Riesgos'!$L$36="Catastrófico"),CONCATENATE("R",'Mapa de Riesgos'!$A$36),"")</f>
        <v/>
      </c>
      <c r="AK16" s="487"/>
      <c r="AL16" s="487" t="str">
        <f>IF(AND('Mapa de Riesgos'!$H$42="Alta",'Mapa de Riesgos'!$L$42="Catastrófico"),CONCATENATE("R",'Mapa de Riesgos'!$A$42),"")</f>
        <v/>
      </c>
      <c r="AM16" s="488"/>
      <c r="AN16" s="83"/>
      <c r="AO16" s="442"/>
      <c r="AP16" s="443"/>
      <c r="AQ16" s="443"/>
      <c r="AR16" s="443"/>
      <c r="AS16" s="443"/>
      <c r="AT16" s="444"/>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row>
    <row r="17" spans="1:80" ht="15" customHeight="1">
      <c r="A17" s="83"/>
      <c r="B17" s="428"/>
      <c r="C17" s="428"/>
      <c r="D17" s="429"/>
      <c r="E17" s="469"/>
      <c r="F17" s="470"/>
      <c r="G17" s="470"/>
      <c r="H17" s="470"/>
      <c r="I17" s="470"/>
      <c r="J17" s="495"/>
      <c r="K17" s="496"/>
      <c r="L17" s="496"/>
      <c r="M17" s="496"/>
      <c r="N17" s="496"/>
      <c r="O17" s="497"/>
      <c r="P17" s="495"/>
      <c r="Q17" s="496"/>
      <c r="R17" s="496"/>
      <c r="S17" s="496"/>
      <c r="T17" s="496"/>
      <c r="U17" s="497"/>
      <c r="V17" s="479"/>
      <c r="W17" s="475"/>
      <c r="X17" s="475"/>
      <c r="Y17" s="475"/>
      <c r="Z17" s="475"/>
      <c r="AA17" s="476"/>
      <c r="AB17" s="479"/>
      <c r="AC17" s="475"/>
      <c r="AD17" s="475"/>
      <c r="AE17" s="475"/>
      <c r="AF17" s="475"/>
      <c r="AG17" s="476"/>
      <c r="AH17" s="486"/>
      <c r="AI17" s="487"/>
      <c r="AJ17" s="487"/>
      <c r="AK17" s="487"/>
      <c r="AL17" s="487"/>
      <c r="AM17" s="488"/>
      <c r="AN17" s="83"/>
      <c r="AO17" s="442"/>
      <c r="AP17" s="443"/>
      <c r="AQ17" s="443"/>
      <c r="AR17" s="443"/>
      <c r="AS17" s="443"/>
      <c r="AT17" s="444"/>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c r="BY17" s="83"/>
      <c r="BZ17" s="83"/>
      <c r="CA17" s="83"/>
      <c r="CB17" s="83"/>
    </row>
    <row r="18" spans="1:80" ht="15" customHeight="1">
      <c r="A18" s="83"/>
      <c r="B18" s="428"/>
      <c r="C18" s="428"/>
      <c r="D18" s="429"/>
      <c r="E18" s="469"/>
      <c r="F18" s="470"/>
      <c r="G18" s="470"/>
      <c r="H18" s="470"/>
      <c r="I18" s="470"/>
      <c r="J18" s="495" t="str">
        <f>IF(AND('Mapa de Riesgos'!$H$48="Alta",'Mapa de Riesgos'!$L$48="Leve"),CONCATENATE("R",'Mapa de Riesgos'!$A$48),"")</f>
        <v/>
      </c>
      <c r="K18" s="496"/>
      <c r="L18" s="496" t="str">
        <f>IF(AND('Mapa de Riesgos'!$H$54="Alta",'Mapa de Riesgos'!$L$54="Leve"),CONCATENATE("R",'Mapa de Riesgos'!$A$54),"")</f>
        <v/>
      </c>
      <c r="M18" s="496"/>
      <c r="N18" s="496" t="str">
        <f>IF(AND('Mapa de Riesgos'!$H$60="Alta",'Mapa de Riesgos'!$L$60="Leve"),CONCATENATE("R",'Mapa de Riesgos'!$A$60),"")</f>
        <v/>
      </c>
      <c r="O18" s="497"/>
      <c r="P18" s="495" t="str">
        <f>IF(AND('Mapa de Riesgos'!$H$48="Alta",'Mapa de Riesgos'!$L$48="Menor"),CONCATENATE("R",'Mapa de Riesgos'!$A$48),"")</f>
        <v/>
      </c>
      <c r="Q18" s="496"/>
      <c r="R18" s="496" t="str">
        <f>IF(AND('Mapa de Riesgos'!$H$54="Alta",'Mapa de Riesgos'!$L$54="Menor"),CONCATENATE("R",'Mapa de Riesgos'!$A$54),"")</f>
        <v/>
      </c>
      <c r="S18" s="496"/>
      <c r="T18" s="496" t="str">
        <f>IF(AND('Mapa de Riesgos'!$H$60="Alta",'Mapa de Riesgos'!$L$60="Menor"),CONCATENATE("R",'Mapa de Riesgos'!$A$60),"")</f>
        <v/>
      </c>
      <c r="U18" s="497"/>
      <c r="V18" s="479" t="str">
        <f>IF(AND('Mapa de Riesgos'!$H$48="Alta",'Mapa de Riesgos'!$L$48="Moderado"),CONCATENATE("R",'Mapa de Riesgos'!$A$48),"")</f>
        <v/>
      </c>
      <c r="W18" s="475"/>
      <c r="X18" s="475" t="str">
        <f>IF(AND('Mapa de Riesgos'!$H$54="Alta",'Mapa de Riesgos'!$L$54="Moderado"),CONCATENATE("R",'Mapa de Riesgos'!$A$54),"")</f>
        <v/>
      </c>
      <c r="Y18" s="475"/>
      <c r="Z18" s="475" t="str">
        <f>IF(AND('Mapa de Riesgos'!$H$60="Alta",'Mapa de Riesgos'!$L$60="Moderado"),CONCATENATE("R",'Mapa de Riesgos'!$A$60),"")</f>
        <v/>
      </c>
      <c r="AA18" s="476"/>
      <c r="AB18" s="479" t="str">
        <f>IF(AND('Mapa de Riesgos'!$H$48="Alta",'Mapa de Riesgos'!$L$48="Mayor"),CONCATENATE("R",'Mapa de Riesgos'!$A$48),"")</f>
        <v/>
      </c>
      <c r="AC18" s="475"/>
      <c r="AD18" s="475" t="str">
        <f>IF(AND('Mapa de Riesgos'!$H$54="Alta",'Mapa de Riesgos'!$L$54="Mayor"),CONCATENATE("R",'Mapa de Riesgos'!$A$54),"")</f>
        <v/>
      </c>
      <c r="AE18" s="475"/>
      <c r="AF18" s="475" t="str">
        <f>IF(AND('Mapa de Riesgos'!$H$60="Alta",'Mapa de Riesgos'!$L$60="Mayor"),CONCATENATE("R",'Mapa de Riesgos'!$A$60),"")</f>
        <v/>
      </c>
      <c r="AG18" s="476"/>
      <c r="AH18" s="486" t="str">
        <f>IF(AND('Mapa de Riesgos'!$H$48="Alta",'Mapa de Riesgos'!$L$48="Catastrófico"),CONCATENATE("R",'Mapa de Riesgos'!$A$48),"")</f>
        <v/>
      </c>
      <c r="AI18" s="487"/>
      <c r="AJ18" s="487" t="str">
        <f>IF(AND('Mapa de Riesgos'!$H$54="Alta",'Mapa de Riesgos'!$L$54="Catastrófico"),CONCATENATE("R",'Mapa de Riesgos'!$A$54),"")</f>
        <v/>
      </c>
      <c r="AK18" s="487"/>
      <c r="AL18" s="487" t="str">
        <f>IF(AND('Mapa de Riesgos'!$H$60="Alta",'Mapa de Riesgos'!$L$60="Catastrófico"),CONCATENATE("R",'Mapa de Riesgos'!$A$60),"")</f>
        <v/>
      </c>
      <c r="AM18" s="488"/>
      <c r="AN18" s="83"/>
      <c r="AO18" s="442"/>
      <c r="AP18" s="443"/>
      <c r="AQ18" s="443"/>
      <c r="AR18" s="443"/>
      <c r="AS18" s="443"/>
      <c r="AT18" s="444"/>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c r="BY18" s="83"/>
      <c r="BZ18" s="83"/>
      <c r="CA18" s="83"/>
      <c r="CB18" s="83"/>
    </row>
    <row r="19" spans="1:80" ht="15" customHeight="1">
      <c r="A19" s="83"/>
      <c r="B19" s="428"/>
      <c r="C19" s="428"/>
      <c r="D19" s="429"/>
      <c r="E19" s="469"/>
      <c r="F19" s="470"/>
      <c r="G19" s="470"/>
      <c r="H19" s="470"/>
      <c r="I19" s="470"/>
      <c r="J19" s="495"/>
      <c r="K19" s="496"/>
      <c r="L19" s="496"/>
      <c r="M19" s="496"/>
      <c r="N19" s="496"/>
      <c r="O19" s="497"/>
      <c r="P19" s="495"/>
      <c r="Q19" s="496"/>
      <c r="R19" s="496"/>
      <c r="S19" s="496"/>
      <c r="T19" s="496"/>
      <c r="U19" s="497"/>
      <c r="V19" s="479"/>
      <c r="W19" s="475"/>
      <c r="X19" s="475"/>
      <c r="Y19" s="475"/>
      <c r="Z19" s="475"/>
      <c r="AA19" s="476"/>
      <c r="AB19" s="479"/>
      <c r="AC19" s="475"/>
      <c r="AD19" s="475"/>
      <c r="AE19" s="475"/>
      <c r="AF19" s="475"/>
      <c r="AG19" s="476"/>
      <c r="AH19" s="486"/>
      <c r="AI19" s="487"/>
      <c r="AJ19" s="487"/>
      <c r="AK19" s="487"/>
      <c r="AL19" s="487"/>
      <c r="AM19" s="488"/>
      <c r="AN19" s="83"/>
      <c r="AO19" s="442"/>
      <c r="AP19" s="443"/>
      <c r="AQ19" s="443"/>
      <c r="AR19" s="443"/>
      <c r="AS19" s="443"/>
      <c r="AT19" s="444"/>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c r="BY19" s="83"/>
      <c r="BZ19" s="83"/>
      <c r="CA19" s="83"/>
      <c r="CB19" s="83"/>
    </row>
    <row r="20" spans="1:80" ht="15" customHeight="1">
      <c r="A20" s="83"/>
      <c r="B20" s="428"/>
      <c r="C20" s="428"/>
      <c r="D20" s="429"/>
      <c r="E20" s="469"/>
      <c r="F20" s="470"/>
      <c r="G20" s="470"/>
      <c r="H20" s="470"/>
      <c r="I20" s="470"/>
      <c r="J20" s="495" t="str">
        <f>IF(AND('Mapa de Riesgos'!$H$66="Alta",'Mapa de Riesgos'!$L$66="Leve"),CONCATENATE("R",'Mapa de Riesgos'!$A$66),"")</f>
        <v/>
      </c>
      <c r="K20" s="496"/>
      <c r="L20" s="496" t="str">
        <f>IF(AND('Mapa de Riesgos'!$H$72="Alta",'Mapa de Riesgos'!$L$72="Leve"),CONCATENATE("R",'Mapa de Riesgos'!$A$72),"")</f>
        <v/>
      </c>
      <c r="M20" s="496"/>
      <c r="N20" s="496" t="str">
        <f>IF(AND('Mapa de Riesgos'!$H$78="Alta",'Mapa de Riesgos'!$L$78="Leve"),CONCATENATE("R",'Mapa de Riesgos'!$A$78),"")</f>
        <v/>
      </c>
      <c r="O20" s="497"/>
      <c r="P20" s="495" t="str">
        <f>IF(AND('Mapa de Riesgos'!$H$66="Alta",'Mapa de Riesgos'!$L$66="Menor"),CONCATENATE("R",'Mapa de Riesgos'!$A$66),"")</f>
        <v/>
      </c>
      <c r="Q20" s="496"/>
      <c r="R20" s="496" t="str">
        <f>IF(AND('Mapa de Riesgos'!$H$72="Alta",'Mapa de Riesgos'!$L$72="Menor"),CONCATENATE("R",'Mapa de Riesgos'!$A$72),"")</f>
        <v/>
      </c>
      <c r="S20" s="496"/>
      <c r="T20" s="496" t="str">
        <f>IF(AND('Mapa de Riesgos'!$H$78="Alta",'Mapa de Riesgos'!$L$78="Menor"),CONCATENATE("R",'Mapa de Riesgos'!$A$78),"")</f>
        <v/>
      </c>
      <c r="U20" s="497"/>
      <c r="V20" s="479" t="str">
        <f>IF(AND('Mapa de Riesgos'!$H$66="Alta",'Mapa de Riesgos'!$L$66="Moderado"),CONCATENATE("R",'Mapa de Riesgos'!$A$66),"")</f>
        <v/>
      </c>
      <c r="W20" s="475"/>
      <c r="X20" s="475" t="str">
        <f>IF(AND('Mapa de Riesgos'!$H$72="Alta",'Mapa de Riesgos'!$L$72="Moderado"),CONCATENATE("R",'Mapa de Riesgos'!$A$72),"")</f>
        <v/>
      </c>
      <c r="Y20" s="475"/>
      <c r="Z20" s="475" t="str">
        <f>IF(AND('Mapa de Riesgos'!$H$78="Alta",'Mapa de Riesgos'!$L$78="Moderado"),CONCATENATE("R",'Mapa de Riesgos'!$A$78),"")</f>
        <v/>
      </c>
      <c r="AA20" s="476"/>
      <c r="AB20" s="479" t="str">
        <f>IF(AND('Mapa de Riesgos'!$H$66="Alta",'Mapa de Riesgos'!$L$66="Mayor"),CONCATENATE("R",'Mapa de Riesgos'!$A$66),"")</f>
        <v/>
      </c>
      <c r="AC20" s="475"/>
      <c r="AD20" s="475" t="str">
        <f>IF(AND('Mapa de Riesgos'!$H$72="Alta",'Mapa de Riesgos'!$L$72="Mayor"),CONCATENATE("R",'Mapa de Riesgos'!$A$72),"")</f>
        <v/>
      </c>
      <c r="AE20" s="475"/>
      <c r="AF20" s="475" t="str">
        <f>IF(AND('Mapa de Riesgos'!$H$78="Alta",'Mapa de Riesgos'!$L$78="Mayor"),CONCATENATE("R",'Mapa de Riesgos'!$A$78),"")</f>
        <v/>
      </c>
      <c r="AG20" s="476"/>
      <c r="AH20" s="486" t="str">
        <f>IF(AND('Mapa de Riesgos'!$H$66="Alta",'Mapa de Riesgos'!$L$66="Catastrófico"),CONCATENATE("R",'Mapa de Riesgos'!$A$66),"")</f>
        <v/>
      </c>
      <c r="AI20" s="487"/>
      <c r="AJ20" s="487" t="str">
        <f>IF(AND('Mapa de Riesgos'!$H$72="Alta",'Mapa de Riesgos'!$L$72="Catastrófico"),CONCATENATE("R",'Mapa de Riesgos'!$A$72),"")</f>
        <v/>
      </c>
      <c r="AK20" s="487"/>
      <c r="AL20" s="487" t="str">
        <f>IF(AND('Mapa de Riesgos'!$H$78="Alta",'Mapa de Riesgos'!$L$78="Catastrófico"),CONCATENATE("R",'Mapa de Riesgos'!$A$78),"")</f>
        <v/>
      </c>
      <c r="AM20" s="488"/>
      <c r="AN20" s="83"/>
      <c r="AO20" s="442"/>
      <c r="AP20" s="443"/>
      <c r="AQ20" s="443"/>
      <c r="AR20" s="443"/>
      <c r="AS20" s="443"/>
      <c r="AT20" s="444"/>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c r="BY20" s="83"/>
      <c r="BZ20" s="83"/>
      <c r="CA20" s="83"/>
      <c r="CB20" s="83"/>
    </row>
    <row r="21" spans="1:80" ht="15.75" customHeight="1" thickBot="1">
      <c r="A21" s="83"/>
      <c r="B21" s="428"/>
      <c r="C21" s="428"/>
      <c r="D21" s="429"/>
      <c r="E21" s="472"/>
      <c r="F21" s="473"/>
      <c r="G21" s="473"/>
      <c r="H21" s="473"/>
      <c r="I21" s="473"/>
      <c r="J21" s="498"/>
      <c r="K21" s="499"/>
      <c r="L21" s="499"/>
      <c r="M21" s="499"/>
      <c r="N21" s="499"/>
      <c r="O21" s="500"/>
      <c r="P21" s="498"/>
      <c r="Q21" s="499"/>
      <c r="R21" s="499"/>
      <c r="S21" s="499"/>
      <c r="T21" s="499"/>
      <c r="U21" s="500"/>
      <c r="V21" s="483"/>
      <c r="W21" s="484"/>
      <c r="X21" s="484"/>
      <c r="Y21" s="484"/>
      <c r="Z21" s="484"/>
      <c r="AA21" s="485"/>
      <c r="AB21" s="483"/>
      <c r="AC21" s="484"/>
      <c r="AD21" s="484"/>
      <c r="AE21" s="484"/>
      <c r="AF21" s="484"/>
      <c r="AG21" s="485"/>
      <c r="AH21" s="489"/>
      <c r="AI21" s="490"/>
      <c r="AJ21" s="490"/>
      <c r="AK21" s="490"/>
      <c r="AL21" s="490"/>
      <c r="AM21" s="491"/>
      <c r="AN21" s="83"/>
      <c r="AO21" s="445"/>
      <c r="AP21" s="446"/>
      <c r="AQ21" s="446"/>
      <c r="AR21" s="446"/>
      <c r="AS21" s="446"/>
      <c r="AT21" s="447"/>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c r="BY21" s="83"/>
      <c r="BZ21" s="83"/>
      <c r="CA21" s="83"/>
      <c r="CB21" s="83"/>
    </row>
    <row r="22" spans="1:80">
      <c r="A22" s="83"/>
      <c r="B22" s="428"/>
      <c r="C22" s="428"/>
      <c r="D22" s="429"/>
      <c r="E22" s="466" t="s">
        <v>218</v>
      </c>
      <c r="F22" s="467"/>
      <c r="G22" s="467"/>
      <c r="H22" s="467"/>
      <c r="I22" s="468"/>
      <c r="J22" s="501" t="str">
        <f>IF(AND('Mapa de Riesgos'!$H$12="Media",'Mapa de Riesgos'!$L$12="Leve"),CONCATENATE("R",'Mapa de Riesgos'!$A$12),"")</f>
        <v/>
      </c>
      <c r="K22" s="502"/>
      <c r="L22" s="502" t="str">
        <f>IF(AND('Mapa de Riesgos'!$H$18="Media",'Mapa de Riesgos'!$L$18="Leve"),CONCATENATE("R",'Mapa de Riesgos'!$A$18),"")</f>
        <v/>
      </c>
      <c r="M22" s="502"/>
      <c r="N22" s="502" t="str">
        <f>IF(AND('Mapa de Riesgos'!$H$24="Media",'Mapa de Riesgos'!$L$24="Leve"),CONCATENATE("R",'Mapa de Riesgos'!$A$24),"")</f>
        <v/>
      </c>
      <c r="O22" s="503"/>
      <c r="P22" s="501" t="str">
        <f>IF(AND('Mapa de Riesgos'!$H$12="Media",'Mapa de Riesgos'!$L$12="Menor"),CONCATENATE("R",'Mapa de Riesgos'!$A$12),"")</f>
        <v/>
      </c>
      <c r="Q22" s="502"/>
      <c r="R22" s="502" t="str">
        <f>IF(AND('Mapa de Riesgos'!$H$18="Media",'Mapa de Riesgos'!$L$18="Menor"),CONCATENATE("R",'Mapa de Riesgos'!$A$18),"")</f>
        <v/>
      </c>
      <c r="S22" s="502"/>
      <c r="T22" s="502" t="str">
        <f>IF(AND('Mapa de Riesgos'!$H$24="Media",'Mapa de Riesgos'!$L$24="Menor"),CONCATENATE("R",'Mapa de Riesgos'!$A$24),"")</f>
        <v/>
      </c>
      <c r="U22" s="503"/>
      <c r="V22" s="501" t="str">
        <f>IF(AND('Mapa de Riesgos'!$H$12="Media",'Mapa de Riesgos'!$L$12="Moderado"),CONCATENATE("R",'Mapa de Riesgos'!$A$12),"")</f>
        <v/>
      </c>
      <c r="W22" s="502"/>
      <c r="X22" s="502" t="str">
        <f>IF(AND('Mapa de Riesgos'!$H$18="Media",'Mapa de Riesgos'!$L$18="Moderado"),CONCATENATE("R",'Mapa de Riesgos'!$A$18),"")</f>
        <v/>
      </c>
      <c r="Y22" s="502"/>
      <c r="Z22" s="502" t="str">
        <f>IF(AND('Mapa de Riesgos'!$H$24="Media",'Mapa de Riesgos'!$L$24="Moderado"),CONCATENATE("R",'Mapa de Riesgos'!$A$24),"")</f>
        <v/>
      </c>
      <c r="AA22" s="503"/>
      <c r="AB22" s="477" t="str">
        <f>IF(AND('Mapa de Riesgos'!$H$12="Media",'Mapa de Riesgos'!$L$12="Mayor"),CONCATENATE("R",'Mapa de Riesgos'!$A$12),"")</f>
        <v>R1</v>
      </c>
      <c r="AC22" s="478"/>
      <c r="AD22" s="478" t="str">
        <f>IF(AND('Mapa de Riesgos'!$H$18="Media",'Mapa de Riesgos'!$L$18="Mayor"),CONCATENATE("R",'Mapa de Riesgos'!$A$18),"")</f>
        <v>R2</v>
      </c>
      <c r="AE22" s="478"/>
      <c r="AF22" s="478" t="str">
        <f>IF(AND('Mapa de Riesgos'!$H$24="Media",'Mapa de Riesgos'!$L$24="Mayor"),CONCATENATE("R",'Mapa de Riesgos'!$A$24),"")</f>
        <v/>
      </c>
      <c r="AG22" s="480"/>
      <c r="AH22" s="492" t="str">
        <f>IF(AND('Mapa de Riesgos'!$H$12="Media",'Mapa de Riesgos'!$L$12="Catastrófico"),CONCATENATE("R",'Mapa de Riesgos'!$A$12),"")</f>
        <v/>
      </c>
      <c r="AI22" s="493"/>
      <c r="AJ22" s="493" t="str">
        <f>IF(AND('Mapa de Riesgos'!$H$18="Media",'Mapa de Riesgos'!$L$18="Catastrófico"),CONCATENATE("R",'Mapa de Riesgos'!$A$18),"")</f>
        <v/>
      </c>
      <c r="AK22" s="493"/>
      <c r="AL22" s="493" t="str">
        <f>IF(AND('Mapa de Riesgos'!$H$24="Media",'Mapa de Riesgos'!$L$24="Catastrófico"),CONCATENATE("R",'Mapa de Riesgos'!$A$24),"")</f>
        <v/>
      </c>
      <c r="AM22" s="494"/>
      <c r="AN22" s="83"/>
      <c r="AO22" s="448" t="s">
        <v>219</v>
      </c>
      <c r="AP22" s="449"/>
      <c r="AQ22" s="449"/>
      <c r="AR22" s="449"/>
      <c r="AS22" s="449"/>
      <c r="AT22" s="450"/>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c r="BY22" s="83"/>
      <c r="BZ22" s="83"/>
      <c r="CA22" s="83"/>
      <c r="CB22" s="83"/>
    </row>
    <row r="23" spans="1:80">
      <c r="A23" s="83"/>
      <c r="B23" s="428"/>
      <c r="C23" s="428"/>
      <c r="D23" s="429"/>
      <c r="E23" s="469"/>
      <c r="F23" s="470"/>
      <c r="G23" s="470"/>
      <c r="H23" s="470"/>
      <c r="I23" s="471"/>
      <c r="J23" s="495"/>
      <c r="K23" s="496"/>
      <c r="L23" s="496"/>
      <c r="M23" s="496"/>
      <c r="N23" s="496"/>
      <c r="O23" s="497"/>
      <c r="P23" s="495"/>
      <c r="Q23" s="496"/>
      <c r="R23" s="496"/>
      <c r="S23" s="496"/>
      <c r="T23" s="496"/>
      <c r="U23" s="497"/>
      <c r="V23" s="495"/>
      <c r="W23" s="496"/>
      <c r="X23" s="496"/>
      <c r="Y23" s="496"/>
      <c r="Z23" s="496"/>
      <c r="AA23" s="497"/>
      <c r="AB23" s="479"/>
      <c r="AC23" s="475"/>
      <c r="AD23" s="475"/>
      <c r="AE23" s="475"/>
      <c r="AF23" s="475"/>
      <c r="AG23" s="476"/>
      <c r="AH23" s="486"/>
      <c r="AI23" s="487"/>
      <c r="AJ23" s="487"/>
      <c r="AK23" s="487"/>
      <c r="AL23" s="487"/>
      <c r="AM23" s="488"/>
      <c r="AN23" s="83"/>
      <c r="AO23" s="451"/>
      <c r="AP23" s="452"/>
      <c r="AQ23" s="452"/>
      <c r="AR23" s="452"/>
      <c r="AS23" s="452"/>
      <c r="AT23" s="453"/>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c r="BY23" s="83"/>
      <c r="BZ23" s="83"/>
      <c r="CA23" s="83"/>
      <c r="CB23" s="83"/>
    </row>
    <row r="24" spans="1:80">
      <c r="A24" s="83"/>
      <c r="B24" s="428"/>
      <c r="C24" s="428"/>
      <c r="D24" s="429"/>
      <c r="E24" s="469"/>
      <c r="F24" s="470"/>
      <c r="G24" s="470"/>
      <c r="H24" s="470"/>
      <c r="I24" s="471"/>
      <c r="J24" s="495" t="str">
        <f>IF(AND('Mapa de Riesgos'!$H$30="Media",'Mapa de Riesgos'!$L$30="Leve"),CONCATENATE("R",'Mapa de Riesgos'!$A$30),"")</f>
        <v/>
      </c>
      <c r="K24" s="496"/>
      <c r="L24" s="496" t="str">
        <f>IF(AND('Mapa de Riesgos'!$H$36="Media",'Mapa de Riesgos'!$L$36="Leve"),CONCATENATE("R",'Mapa de Riesgos'!$A$36),"")</f>
        <v/>
      </c>
      <c r="M24" s="496"/>
      <c r="N24" s="496" t="str">
        <f>IF(AND('Mapa de Riesgos'!$H$42="Media",'Mapa de Riesgos'!$L$42="Leve"),CONCATENATE("R",'Mapa de Riesgos'!$A$42),"")</f>
        <v/>
      </c>
      <c r="O24" s="497"/>
      <c r="P24" s="495" t="str">
        <f>IF(AND('Mapa de Riesgos'!$H$30="Media",'Mapa de Riesgos'!$L$30="Menor"),CONCATENATE("R",'Mapa de Riesgos'!$A$30),"")</f>
        <v/>
      </c>
      <c r="Q24" s="496"/>
      <c r="R24" s="496" t="str">
        <f>IF(AND('Mapa de Riesgos'!$H$36="Media",'Mapa de Riesgos'!$L$36="Menor"),CONCATENATE("R",'Mapa de Riesgos'!$A$36),"")</f>
        <v/>
      </c>
      <c r="S24" s="496"/>
      <c r="T24" s="496" t="str">
        <f>IF(AND('Mapa de Riesgos'!$H$42="Media",'Mapa de Riesgos'!$L$42="Menor"),CONCATENATE("R",'Mapa de Riesgos'!$A$42),"")</f>
        <v/>
      </c>
      <c r="U24" s="497"/>
      <c r="V24" s="495" t="str">
        <f>IF(AND('Mapa de Riesgos'!$H$30="Media",'Mapa de Riesgos'!$L$30="Moderado"),CONCATENATE("R",'Mapa de Riesgos'!$A$30),"")</f>
        <v/>
      </c>
      <c r="W24" s="496"/>
      <c r="X24" s="496" t="str">
        <f>IF(AND('Mapa de Riesgos'!$H$36="Media",'Mapa de Riesgos'!$L$36="Moderado"),CONCATENATE("R",'Mapa de Riesgos'!$A$36),"")</f>
        <v/>
      </c>
      <c r="Y24" s="496"/>
      <c r="Z24" s="496" t="str">
        <f>IF(AND('Mapa de Riesgos'!$H$42="Media",'Mapa de Riesgos'!$L$42="Moderado"),CONCATENATE("R",'Mapa de Riesgos'!$A$42),"")</f>
        <v/>
      </c>
      <c r="AA24" s="497"/>
      <c r="AB24" s="479" t="str">
        <f>IF(AND('Mapa de Riesgos'!$H$30="Media",'Mapa de Riesgos'!$L$30="Mayor"),CONCATENATE("R",'Mapa de Riesgos'!$A$30),"")</f>
        <v/>
      </c>
      <c r="AC24" s="475"/>
      <c r="AD24" s="475" t="str">
        <f>IF(AND('Mapa de Riesgos'!$H$36="Media",'Mapa de Riesgos'!$L$36="Mayor"),CONCATENATE("R",'Mapa de Riesgos'!$A$36),"")</f>
        <v/>
      </c>
      <c r="AE24" s="475"/>
      <c r="AF24" s="475" t="str">
        <f>IF(AND('Mapa de Riesgos'!$H$42="Media",'Mapa de Riesgos'!$L$42="Mayor"),CONCATENATE("R",'Mapa de Riesgos'!$A$42),"")</f>
        <v/>
      </c>
      <c r="AG24" s="476"/>
      <c r="AH24" s="486" t="str">
        <f>IF(AND('Mapa de Riesgos'!$H$30="Media",'Mapa de Riesgos'!$L$30="Catastrófico"),CONCATENATE("R",'Mapa de Riesgos'!$A$30),"")</f>
        <v/>
      </c>
      <c r="AI24" s="487"/>
      <c r="AJ24" s="487" t="str">
        <f>IF(AND('Mapa de Riesgos'!$H$36="Media",'Mapa de Riesgos'!$L$36="Catastrófico"),CONCATENATE("R",'Mapa de Riesgos'!$A$36),"")</f>
        <v/>
      </c>
      <c r="AK24" s="487"/>
      <c r="AL24" s="487" t="str">
        <f>IF(AND('Mapa de Riesgos'!$H$42="Media",'Mapa de Riesgos'!$L$42="Catastrófico"),CONCATENATE("R",'Mapa de Riesgos'!$A$42),"")</f>
        <v/>
      </c>
      <c r="AM24" s="488"/>
      <c r="AN24" s="83"/>
      <c r="AO24" s="451"/>
      <c r="AP24" s="452"/>
      <c r="AQ24" s="452"/>
      <c r="AR24" s="452"/>
      <c r="AS24" s="452"/>
      <c r="AT24" s="453"/>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c r="BY24" s="83"/>
      <c r="BZ24" s="83"/>
      <c r="CA24" s="83"/>
      <c r="CB24" s="83"/>
    </row>
    <row r="25" spans="1:80">
      <c r="A25" s="83"/>
      <c r="B25" s="428"/>
      <c r="C25" s="428"/>
      <c r="D25" s="429"/>
      <c r="E25" s="469"/>
      <c r="F25" s="470"/>
      <c r="G25" s="470"/>
      <c r="H25" s="470"/>
      <c r="I25" s="471"/>
      <c r="J25" s="495"/>
      <c r="K25" s="496"/>
      <c r="L25" s="496"/>
      <c r="M25" s="496"/>
      <c r="N25" s="496"/>
      <c r="O25" s="497"/>
      <c r="P25" s="495"/>
      <c r="Q25" s="496"/>
      <c r="R25" s="496"/>
      <c r="S25" s="496"/>
      <c r="T25" s="496"/>
      <c r="U25" s="497"/>
      <c r="V25" s="495"/>
      <c r="W25" s="496"/>
      <c r="X25" s="496"/>
      <c r="Y25" s="496"/>
      <c r="Z25" s="496"/>
      <c r="AA25" s="497"/>
      <c r="AB25" s="479"/>
      <c r="AC25" s="475"/>
      <c r="AD25" s="475"/>
      <c r="AE25" s="475"/>
      <c r="AF25" s="475"/>
      <c r="AG25" s="476"/>
      <c r="AH25" s="486"/>
      <c r="AI25" s="487"/>
      <c r="AJ25" s="487"/>
      <c r="AK25" s="487"/>
      <c r="AL25" s="487"/>
      <c r="AM25" s="488"/>
      <c r="AN25" s="83"/>
      <c r="AO25" s="451"/>
      <c r="AP25" s="452"/>
      <c r="AQ25" s="452"/>
      <c r="AR25" s="452"/>
      <c r="AS25" s="452"/>
      <c r="AT25" s="453"/>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c r="BY25" s="83"/>
      <c r="BZ25" s="83"/>
      <c r="CA25" s="83"/>
      <c r="CB25" s="83"/>
    </row>
    <row r="26" spans="1:80">
      <c r="A26" s="83"/>
      <c r="B26" s="428"/>
      <c r="C26" s="428"/>
      <c r="D26" s="429"/>
      <c r="E26" s="469"/>
      <c r="F26" s="470"/>
      <c r="G26" s="470"/>
      <c r="H26" s="470"/>
      <c r="I26" s="471"/>
      <c r="J26" s="495" t="str">
        <f>IF(AND('Mapa de Riesgos'!$H$48="Media",'Mapa de Riesgos'!$L$48="Leve"),CONCATENATE("R",'Mapa de Riesgos'!$A$48),"")</f>
        <v/>
      </c>
      <c r="K26" s="496"/>
      <c r="L26" s="496" t="str">
        <f>IF(AND('Mapa de Riesgos'!$H$54="Media",'Mapa de Riesgos'!$L$54="Leve"),CONCATENATE("R",'Mapa de Riesgos'!$A$54),"")</f>
        <v/>
      </c>
      <c r="M26" s="496"/>
      <c r="N26" s="496" t="str">
        <f>IF(AND('Mapa de Riesgos'!$H$60="Media",'Mapa de Riesgos'!$L$60="Leve"),CONCATENATE("R",'Mapa de Riesgos'!$A$60),"")</f>
        <v/>
      </c>
      <c r="O26" s="497"/>
      <c r="P26" s="495" t="str">
        <f>IF(AND('Mapa de Riesgos'!$H$48="Media",'Mapa de Riesgos'!$L$48="Menor"),CONCATENATE("R",'Mapa de Riesgos'!$A$48),"")</f>
        <v/>
      </c>
      <c r="Q26" s="496"/>
      <c r="R26" s="496" t="str">
        <f>IF(AND('Mapa de Riesgos'!$H$54="Media",'Mapa de Riesgos'!$L$54="Menor"),CONCATENATE("R",'Mapa de Riesgos'!$A$54),"")</f>
        <v/>
      </c>
      <c r="S26" s="496"/>
      <c r="T26" s="496" t="str">
        <f>IF(AND('Mapa de Riesgos'!$H$60="Media",'Mapa de Riesgos'!$L$60="Menor"),CONCATENATE("R",'Mapa de Riesgos'!$A$60),"")</f>
        <v/>
      </c>
      <c r="U26" s="497"/>
      <c r="V26" s="495" t="str">
        <f>IF(AND('Mapa de Riesgos'!$H$48="Media",'Mapa de Riesgos'!$L$48="Moderado"),CONCATENATE("R",'Mapa de Riesgos'!$A$48),"")</f>
        <v/>
      </c>
      <c r="W26" s="496"/>
      <c r="X26" s="496" t="str">
        <f>IF(AND('Mapa de Riesgos'!$H$54="Media",'Mapa de Riesgos'!$L$54="Moderado"),CONCATENATE("R",'Mapa de Riesgos'!$A$54),"")</f>
        <v/>
      </c>
      <c r="Y26" s="496"/>
      <c r="Z26" s="496" t="str">
        <f>IF(AND('Mapa de Riesgos'!$H$60="Media",'Mapa de Riesgos'!$L$60="Moderado"),CONCATENATE("R",'Mapa de Riesgos'!$A$60),"")</f>
        <v/>
      </c>
      <c r="AA26" s="497"/>
      <c r="AB26" s="479" t="str">
        <f>IF(AND('Mapa de Riesgos'!$H$48="Media",'Mapa de Riesgos'!$L$48="Mayor"),CONCATENATE("R",'Mapa de Riesgos'!$A$48),"")</f>
        <v/>
      </c>
      <c r="AC26" s="475"/>
      <c r="AD26" s="475" t="str">
        <f>IF(AND('Mapa de Riesgos'!$H$54="Media",'Mapa de Riesgos'!$L$54="Mayor"),CONCATENATE("R",'Mapa de Riesgos'!$A$54),"")</f>
        <v/>
      </c>
      <c r="AE26" s="475"/>
      <c r="AF26" s="475" t="str">
        <f>IF(AND('Mapa de Riesgos'!$H$60="Media",'Mapa de Riesgos'!$L$60="Mayor"),CONCATENATE("R",'Mapa de Riesgos'!$A$60),"")</f>
        <v/>
      </c>
      <c r="AG26" s="476"/>
      <c r="AH26" s="486" t="str">
        <f>IF(AND('Mapa de Riesgos'!$H$48="Media",'Mapa de Riesgos'!$L$48="Catastrófico"),CONCATENATE("R",'Mapa de Riesgos'!$A$48),"")</f>
        <v/>
      </c>
      <c r="AI26" s="487"/>
      <c r="AJ26" s="487" t="str">
        <f>IF(AND('Mapa de Riesgos'!$H$54="Media",'Mapa de Riesgos'!$L$54="Catastrófico"),CONCATENATE("R",'Mapa de Riesgos'!$A$54),"")</f>
        <v/>
      </c>
      <c r="AK26" s="487"/>
      <c r="AL26" s="487" t="str">
        <f>IF(AND('Mapa de Riesgos'!$H$60="Media",'Mapa de Riesgos'!$L$60="Catastrófico"),CONCATENATE("R",'Mapa de Riesgos'!$A$60),"")</f>
        <v/>
      </c>
      <c r="AM26" s="488"/>
      <c r="AN26" s="83"/>
      <c r="AO26" s="451"/>
      <c r="AP26" s="452"/>
      <c r="AQ26" s="452"/>
      <c r="AR26" s="452"/>
      <c r="AS26" s="452"/>
      <c r="AT26" s="453"/>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c r="BY26" s="83"/>
      <c r="BZ26" s="83"/>
      <c r="CA26" s="83"/>
      <c r="CB26" s="83"/>
    </row>
    <row r="27" spans="1:80">
      <c r="A27" s="83"/>
      <c r="B27" s="428"/>
      <c r="C27" s="428"/>
      <c r="D27" s="429"/>
      <c r="E27" s="469"/>
      <c r="F27" s="470"/>
      <c r="G27" s="470"/>
      <c r="H27" s="470"/>
      <c r="I27" s="471"/>
      <c r="J27" s="495"/>
      <c r="K27" s="496"/>
      <c r="L27" s="496"/>
      <c r="M27" s="496"/>
      <c r="N27" s="496"/>
      <c r="O27" s="497"/>
      <c r="P27" s="495"/>
      <c r="Q27" s="496"/>
      <c r="R27" s="496"/>
      <c r="S27" s="496"/>
      <c r="T27" s="496"/>
      <c r="U27" s="497"/>
      <c r="V27" s="495"/>
      <c r="W27" s="496"/>
      <c r="X27" s="496"/>
      <c r="Y27" s="496"/>
      <c r="Z27" s="496"/>
      <c r="AA27" s="497"/>
      <c r="AB27" s="479"/>
      <c r="AC27" s="475"/>
      <c r="AD27" s="475"/>
      <c r="AE27" s="475"/>
      <c r="AF27" s="475"/>
      <c r="AG27" s="476"/>
      <c r="AH27" s="486"/>
      <c r="AI27" s="487"/>
      <c r="AJ27" s="487"/>
      <c r="AK27" s="487"/>
      <c r="AL27" s="487"/>
      <c r="AM27" s="488"/>
      <c r="AN27" s="83"/>
      <c r="AO27" s="451"/>
      <c r="AP27" s="452"/>
      <c r="AQ27" s="452"/>
      <c r="AR27" s="452"/>
      <c r="AS27" s="452"/>
      <c r="AT27" s="453"/>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c r="BY27" s="83"/>
      <c r="BZ27" s="83"/>
      <c r="CA27" s="83"/>
      <c r="CB27" s="83"/>
    </row>
    <row r="28" spans="1:80">
      <c r="A28" s="83"/>
      <c r="B28" s="428"/>
      <c r="C28" s="428"/>
      <c r="D28" s="429"/>
      <c r="E28" s="469"/>
      <c r="F28" s="470"/>
      <c r="G28" s="470"/>
      <c r="H28" s="470"/>
      <c r="I28" s="471"/>
      <c r="J28" s="495" t="str">
        <f>IF(AND('Mapa de Riesgos'!$H$66="Media",'Mapa de Riesgos'!$L$66="Leve"),CONCATENATE("R",'Mapa de Riesgos'!$A$66),"")</f>
        <v/>
      </c>
      <c r="K28" s="496"/>
      <c r="L28" s="496" t="str">
        <f>IF(AND('Mapa de Riesgos'!$H$72="Media",'Mapa de Riesgos'!$L$72="Leve"),CONCATENATE("R",'Mapa de Riesgos'!$A$72),"")</f>
        <v/>
      </c>
      <c r="M28" s="496"/>
      <c r="N28" s="496" t="str">
        <f>IF(AND('Mapa de Riesgos'!$H$78="Media",'Mapa de Riesgos'!$L$78="Leve"),CONCATENATE("R",'Mapa de Riesgos'!$A$78),"")</f>
        <v/>
      </c>
      <c r="O28" s="497"/>
      <c r="P28" s="495" t="str">
        <f>IF(AND('Mapa de Riesgos'!$H$66="Media",'Mapa de Riesgos'!$L$66="Menor"),CONCATENATE("R",'Mapa de Riesgos'!$A$66),"")</f>
        <v/>
      </c>
      <c r="Q28" s="496"/>
      <c r="R28" s="496" t="str">
        <f>IF(AND('Mapa de Riesgos'!$H$72="Media",'Mapa de Riesgos'!$L$72="Menor"),CONCATENATE("R",'Mapa de Riesgos'!$A$72),"")</f>
        <v/>
      </c>
      <c r="S28" s="496"/>
      <c r="T28" s="496" t="str">
        <f>IF(AND('Mapa de Riesgos'!$H$78="Media",'Mapa de Riesgos'!$L$78="Menor"),CONCATENATE("R",'Mapa de Riesgos'!$A$78),"")</f>
        <v/>
      </c>
      <c r="U28" s="497"/>
      <c r="V28" s="495" t="str">
        <f>IF(AND('Mapa de Riesgos'!$H$66="Media",'Mapa de Riesgos'!$L$66="Moderado"),CONCATENATE("R",'Mapa de Riesgos'!$A$66),"")</f>
        <v/>
      </c>
      <c r="W28" s="496"/>
      <c r="X28" s="496" t="str">
        <f>IF(AND('Mapa de Riesgos'!$H$72="Media",'Mapa de Riesgos'!$L$72="Moderado"),CONCATENATE("R",'Mapa de Riesgos'!$A$72),"")</f>
        <v/>
      </c>
      <c r="Y28" s="496"/>
      <c r="Z28" s="496" t="str">
        <f>IF(AND('Mapa de Riesgos'!$H$78="Media",'Mapa de Riesgos'!$L$78="Moderado"),CONCATENATE("R",'Mapa de Riesgos'!$A$78),"")</f>
        <v/>
      </c>
      <c r="AA28" s="497"/>
      <c r="AB28" s="479" t="str">
        <f>IF(AND('Mapa de Riesgos'!$H$66="Media",'Mapa de Riesgos'!$L$66="Mayor"),CONCATENATE("R",'Mapa de Riesgos'!$A$66),"")</f>
        <v/>
      </c>
      <c r="AC28" s="475"/>
      <c r="AD28" s="475" t="str">
        <f>IF(AND('Mapa de Riesgos'!$H$72="Media",'Mapa de Riesgos'!$L$72="Mayor"),CONCATENATE("R",'Mapa de Riesgos'!$A$72),"")</f>
        <v/>
      </c>
      <c r="AE28" s="475"/>
      <c r="AF28" s="475" t="str">
        <f>IF(AND('Mapa de Riesgos'!$H$78="Media",'Mapa de Riesgos'!$L$78="Mayor"),CONCATENATE("R",'Mapa de Riesgos'!$A$78),"")</f>
        <v/>
      </c>
      <c r="AG28" s="476"/>
      <c r="AH28" s="486" t="str">
        <f>IF(AND('Mapa de Riesgos'!$H$66="Media",'Mapa de Riesgos'!$L$66="Catastrófico"),CONCATENATE("R",'Mapa de Riesgos'!$A$66),"")</f>
        <v/>
      </c>
      <c r="AI28" s="487"/>
      <c r="AJ28" s="487" t="str">
        <f>IF(AND('Mapa de Riesgos'!$H$72="Media",'Mapa de Riesgos'!$L$72="Catastrófico"),CONCATENATE("R",'Mapa de Riesgos'!$A$72),"")</f>
        <v/>
      </c>
      <c r="AK28" s="487"/>
      <c r="AL28" s="487" t="str">
        <f>IF(AND('Mapa de Riesgos'!$H$78="Media",'Mapa de Riesgos'!$L$78="Catastrófico"),CONCATENATE("R",'Mapa de Riesgos'!$A$78),"")</f>
        <v/>
      </c>
      <c r="AM28" s="488"/>
      <c r="AN28" s="83"/>
      <c r="AO28" s="451"/>
      <c r="AP28" s="452"/>
      <c r="AQ28" s="452"/>
      <c r="AR28" s="452"/>
      <c r="AS28" s="452"/>
      <c r="AT28" s="453"/>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c r="BY28" s="83"/>
      <c r="BZ28" s="83"/>
      <c r="CA28" s="83"/>
      <c r="CB28" s="83"/>
    </row>
    <row r="29" spans="1:80" ht="15.75" thickBot="1">
      <c r="A29" s="83"/>
      <c r="B29" s="428"/>
      <c r="C29" s="428"/>
      <c r="D29" s="429"/>
      <c r="E29" s="472"/>
      <c r="F29" s="473"/>
      <c r="G29" s="473"/>
      <c r="H29" s="473"/>
      <c r="I29" s="474"/>
      <c r="J29" s="495"/>
      <c r="K29" s="496"/>
      <c r="L29" s="496"/>
      <c r="M29" s="496"/>
      <c r="N29" s="496"/>
      <c r="O29" s="497"/>
      <c r="P29" s="498"/>
      <c r="Q29" s="499"/>
      <c r="R29" s="499"/>
      <c r="S29" s="499"/>
      <c r="T29" s="499"/>
      <c r="U29" s="500"/>
      <c r="V29" s="498"/>
      <c r="W29" s="499"/>
      <c r="X29" s="499"/>
      <c r="Y29" s="499"/>
      <c r="Z29" s="499"/>
      <c r="AA29" s="500"/>
      <c r="AB29" s="483"/>
      <c r="AC29" s="484"/>
      <c r="AD29" s="484"/>
      <c r="AE29" s="484"/>
      <c r="AF29" s="484"/>
      <c r="AG29" s="485"/>
      <c r="AH29" s="489"/>
      <c r="AI29" s="490"/>
      <c r="AJ29" s="490"/>
      <c r="AK29" s="490"/>
      <c r="AL29" s="490"/>
      <c r="AM29" s="491"/>
      <c r="AN29" s="83"/>
      <c r="AO29" s="454"/>
      <c r="AP29" s="455"/>
      <c r="AQ29" s="455"/>
      <c r="AR29" s="455"/>
      <c r="AS29" s="455"/>
      <c r="AT29" s="456"/>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c r="BY29" s="83"/>
      <c r="BZ29" s="83"/>
      <c r="CA29" s="83"/>
      <c r="CB29" s="83"/>
    </row>
    <row r="30" spans="1:80">
      <c r="A30" s="83"/>
      <c r="B30" s="428"/>
      <c r="C30" s="428"/>
      <c r="D30" s="429"/>
      <c r="E30" s="466" t="s">
        <v>220</v>
      </c>
      <c r="F30" s="467"/>
      <c r="G30" s="467"/>
      <c r="H30" s="467"/>
      <c r="I30" s="467"/>
      <c r="J30" s="510" t="str">
        <f>IF(AND('Mapa de Riesgos'!$H$12="Baja",'Mapa de Riesgos'!$L$12="Leve"),CONCATENATE("R",'Mapa de Riesgos'!$A$12),"")</f>
        <v/>
      </c>
      <c r="K30" s="511"/>
      <c r="L30" s="511" t="str">
        <f>IF(AND('Mapa de Riesgos'!$H$18="Baja",'Mapa de Riesgos'!$L$18="Leve"),CONCATENATE("R",'Mapa de Riesgos'!$A$18),"")</f>
        <v/>
      </c>
      <c r="M30" s="511"/>
      <c r="N30" s="511" t="str">
        <f>IF(AND('Mapa de Riesgos'!$H$24="Baja",'Mapa de Riesgos'!$L$24="Leve"),CONCATENATE("R",'Mapa de Riesgos'!$A$24),"")</f>
        <v/>
      </c>
      <c r="O30" s="512"/>
      <c r="P30" s="502" t="str">
        <f>IF(AND('Mapa de Riesgos'!$H$12="Baja",'Mapa de Riesgos'!$L$12="Menor"),CONCATENATE("R",'Mapa de Riesgos'!$A$12),"")</f>
        <v/>
      </c>
      <c r="Q30" s="502"/>
      <c r="R30" s="502" t="str">
        <f>IF(AND('Mapa de Riesgos'!$H$18="Baja",'Mapa de Riesgos'!$L$18="Menor"),CONCATENATE("R",'Mapa de Riesgos'!$A$18),"")</f>
        <v/>
      </c>
      <c r="S30" s="502"/>
      <c r="T30" s="502" t="str">
        <f>IF(AND('Mapa de Riesgos'!$H$24="Baja",'Mapa de Riesgos'!$L$24="Menor"),CONCATENATE("R",'Mapa de Riesgos'!$A$24),"")</f>
        <v/>
      </c>
      <c r="U30" s="503"/>
      <c r="V30" s="501" t="str">
        <f>IF(AND('Mapa de Riesgos'!$H$12="Baja",'Mapa de Riesgos'!$L$12="Moderado"),CONCATENATE("R",'Mapa de Riesgos'!$A$12),"")</f>
        <v/>
      </c>
      <c r="W30" s="502"/>
      <c r="X30" s="502" t="str">
        <f>IF(AND('Mapa de Riesgos'!$H$18="Baja",'Mapa de Riesgos'!$L$18="Moderado"),CONCATENATE("R",'Mapa de Riesgos'!$A$18),"")</f>
        <v/>
      </c>
      <c r="Y30" s="502"/>
      <c r="Z30" s="502" t="str">
        <f>IF(AND('Mapa de Riesgos'!$H$24="Baja",'Mapa de Riesgos'!$L$24="Moderado"),CONCATENATE("R",'Mapa de Riesgos'!$A$24),"")</f>
        <v/>
      </c>
      <c r="AA30" s="503"/>
      <c r="AB30" s="477" t="str">
        <f>IF(AND('Mapa de Riesgos'!$H$12="Baja",'Mapa de Riesgos'!$L$12="Mayor"),CONCATENATE("R",'Mapa de Riesgos'!$A$12),"")</f>
        <v/>
      </c>
      <c r="AC30" s="478"/>
      <c r="AD30" s="478" t="str">
        <f>IF(AND('Mapa de Riesgos'!$H$18="Baja",'Mapa de Riesgos'!$L$18="Mayor"),CONCATENATE("R",'Mapa de Riesgos'!$A$18),"")</f>
        <v/>
      </c>
      <c r="AE30" s="478"/>
      <c r="AF30" s="478" t="str">
        <f>IF(AND('Mapa de Riesgos'!$H$24="Baja",'Mapa de Riesgos'!$L$24="Mayor"),CONCATENATE("R",'Mapa de Riesgos'!$A$24),"")</f>
        <v/>
      </c>
      <c r="AG30" s="480"/>
      <c r="AH30" s="492" t="str">
        <f>IF(AND('Mapa de Riesgos'!$H$12="Baja",'Mapa de Riesgos'!$L$12="Catastrófico"),CONCATENATE("R",'Mapa de Riesgos'!$A$12),"")</f>
        <v/>
      </c>
      <c r="AI30" s="493"/>
      <c r="AJ30" s="493" t="str">
        <f>IF(AND('Mapa de Riesgos'!$H$18="Baja",'Mapa de Riesgos'!$L$18="Catastrófico"),CONCATENATE("R",'Mapa de Riesgos'!$A$18),"")</f>
        <v/>
      </c>
      <c r="AK30" s="493"/>
      <c r="AL30" s="493" t="str">
        <f>IF(AND('Mapa de Riesgos'!$H$24="Baja",'Mapa de Riesgos'!$L$24="Catastrófico"),CONCATENATE("R",'Mapa de Riesgos'!$A$24),"")</f>
        <v/>
      </c>
      <c r="AM30" s="494"/>
      <c r="AN30" s="83"/>
      <c r="AO30" s="457" t="s">
        <v>221</v>
      </c>
      <c r="AP30" s="458"/>
      <c r="AQ30" s="458"/>
      <c r="AR30" s="458"/>
      <c r="AS30" s="458"/>
      <c r="AT30" s="459"/>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c r="BY30" s="83"/>
      <c r="BZ30" s="83"/>
      <c r="CA30" s="83"/>
      <c r="CB30" s="83"/>
    </row>
    <row r="31" spans="1:80">
      <c r="A31" s="83"/>
      <c r="B31" s="428"/>
      <c r="C31" s="428"/>
      <c r="D31" s="429"/>
      <c r="E31" s="469"/>
      <c r="F31" s="470"/>
      <c r="G31" s="470"/>
      <c r="H31" s="470"/>
      <c r="I31" s="470"/>
      <c r="J31" s="506"/>
      <c r="K31" s="504"/>
      <c r="L31" s="504"/>
      <c r="M31" s="504"/>
      <c r="N31" s="504"/>
      <c r="O31" s="505"/>
      <c r="P31" s="496"/>
      <c r="Q31" s="496"/>
      <c r="R31" s="496"/>
      <c r="S31" s="496"/>
      <c r="T31" s="496"/>
      <c r="U31" s="497"/>
      <c r="V31" s="495"/>
      <c r="W31" s="496"/>
      <c r="X31" s="496"/>
      <c r="Y31" s="496"/>
      <c r="Z31" s="496"/>
      <c r="AA31" s="497"/>
      <c r="AB31" s="479"/>
      <c r="AC31" s="475"/>
      <c r="AD31" s="475"/>
      <c r="AE31" s="475"/>
      <c r="AF31" s="475"/>
      <c r="AG31" s="476"/>
      <c r="AH31" s="486"/>
      <c r="AI31" s="487"/>
      <c r="AJ31" s="487"/>
      <c r="AK31" s="487"/>
      <c r="AL31" s="487"/>
      <c r="AM31" s="488"/>
      <c r="AN31" s="83"/>
      <c r="AO31" s="460"/>
      <c r="AP31" s="461"/>
      <c r="AQ31" s="461"/>
      <c r="AR31" s="461"/>
      <c r="AS31" s="461"/>
      <c r="AT31" s="462"/>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c r="BY31" s="83"/>
      <c r="BZ31" s="83"/>
      <c r="CA31" s="83"/>
      <c r="CB31" s="83"/>
    </row>
    <row r="32" spans="1:80">
      <c r="A32" s="83"/>
      <c r="B32" s="428"/>
      <c r="C32" s="428"/>
      <c r="D32" s="429"/>
      <c r="E32" s="469"/>
      <c r="F32" s="470"/>
      <c r="G32" s="470"/>
      <c r="H32" s="470"/>
      <c r="I32" s="470"/>
      <c r="J32" s="506" t="str">
        <f>IF(AND('Mapa de Riesgos'!$H$30="Baja",'Mapa de Riesgos'!$L$30="Leve"),CONCATENATE("R",'Mapa de Riesgos'!$A$30),"")</f>
        <v/>
      </c>
      <c r="K32" s="504"/>
      <c r="L32" s="504" t="str">
        <f>IF(AND('Mapa de Riesgos'!$H$36="Baja",'Mapa de Riesgos'!$L$36="Leve"),CONCATENATE("R",'Mapa de Riesgos'!$A$36),"")</f>
        <v/>
      </c>
      <c r="M32" s="504"/>
      <c r="N32" s="504" t="str">
        <f>IF(AND('Mapa de Riesgos'!$H$42="Baja",'Mapa de Riesgos'!$L$42="Leve"),CONCATENATE("R",'Mapa de Riesgos'!$A$42),"")</f>
        <v/>
      </c>
      <c r="O32" s="505"/>
      <c r="P32" s="496" t="str">
        <f>IF(AND('Mapa de Riesgos'!$H$30="Baja",'Mapa de Riesgos'!$L$30="Menor"),CONCATENATE("R",'Mapa de Riesgos'!$A$30),"")</f>
        <v/>
      </c>
      <c r="Q32" s="496"/>
      <c r="R32" s="496" t="str">
        <f>IF(AND('Mapa de Riesgos'!$H$36="Baja",'Mapa de Riesgos'!$L$36="Menor"),CONCATENATE("R",'Mapa de Riesgos'!$A$36),"")</f>
        <v/>
      </c>
      <c r="S32" s="496"/>
      <c r="T32" s="496" t="str">
        <f>IF(AND('Mapa de Riesgos'!$H$42="Baja",'Mapa de Riesgos'!$L$42="Menor"),CONCATENATE("R",'Mapa de Riesgos'!$A$42),"")</f>
        <v/>
      </c>
      <c r="U32" s="497"/>
      <c r="V32" s="495" t="str">
        <f>IF(AND('Mapa de Riesgos'!$H$30="Baja",'Mapa de Riesgos'!$L$30="Moderado"),CONCATENATE("R",'Mapa de Riesgos'!$A$30),"")</f>
        <v/>
      </c>
      <c r="W32" s="496"/>
      <c r="X32" s="496" t="str">
        <f>IF(AND('Mapa de Riesgos'!$H$36="Baja",'Mapa de Riesgos'!$L$36="Moderado"),CONCATENATE("R",'Mapa de Riesgos'!$A$36),"")</f>
        <v/>
      </c>
      <c r="Y32" s="496"/>
      <c r="Z32" s="496" t="str">
        <f>IF(AND('Mapa de Riesgos'!$H$42="Baja",'Mapa de Riesgos'!$L$42="Moderado"),CONCATENATE("R",'Mapa de Riesgos'!$A$42),"")</f>
        <v/>
      </c>
      <c r="AA32" s="497"/>
      <c r="AB32" s="479" t="str">
        <f>IF(AND('Mapa de Riesgos'!$H$30="Baja",'Mapa de Riesgos'!$L$30="Mayor"),CONCATENATE("R",'Mapa de Riesgos'!$A$30),"")</f>
        <v/>
      </c>
      <c r="AC32" s="475"/>
      <c r="AD32" s="475" t="str">
        <f>IF(AND('Mapa de Riesgos'!$H$36="Baja",'Mapa de Riesgos'!$L$36="Mayor"),CONCATENATE("R",'Mapa de Riesgos'!$A$36),"")</f>
        <v/>
      </c>
      <c r="AE32" s="475"/>
      <c r="AF32" s="475" t="str">
        <f>IF(AND('Mapa de Riesgos'!$H$42="Baja",'Mapa de Riesgos'!$L$42="Mayor"),CONCATENATE("R",'Mapa de Riesgos'!$A$42),"")</f>
        <v/>
      </c>
      <c r="AG32" s="476"/>
      <c r="AH32" s="486" t="str">
        <f>IF(AND('Mapa de Riesgos'!$H$30="Baja",'Mapa de Riesgos'!$L$30="Catastrófico"),CONCATENATE("R",'Mapa de Riesgos'!$A$30),"")</f>
        <v/>
      </c>
      <c r="AI32" s="487"/>
      <c r="AJ32" s="487" t="str">
        <f>IF(AND('Mapa de Riesgos'!$H$36="Baja",'Mapa de Riesgos'!$L$36="Catastrófico"),CONCATENATE("R",'Mapa de Riesgos'!$A$36),"")</f>
        <v/>
      </c>
      <c r="AK32" s="487"/>
      <c r="AL32" s="487" t="str">
        <f>IF(AND('Mapa de Riesgos'!$H$42="Baja",'Mapa de Riesgos'!$L$42="Catastrófico"),CONCATENATE("R",'Mapa de Riesgos'!$A$42),"")</f>
        <v/>
      </c>
      <c r="AM32" s="488"/>
      <c r="AN32" s="83"/>
      <c r="AO32" s="460"/>
      <c r="AP32" s="461"/>
      <c r="AQ32" s="461"/>
      <c r="AR32" s="461"/>
      <c r="AS32" s="461"/>
      <c r="AT32" s="462"/>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c r="BY32" s="83"/>
      <c r="BZ32" s="83"/>
      <c r="CA32" s="83"/>
      <c r="CB32" s="83"/>
    </row>
    <row r="33" spans="1:80">
      <c r="A33" s="83"/>
      <c r="B33" s="428"/>
      <c r="C33" s="428"/>
      <c r="D33" s="429"/>
      <c r="E33" s="469"/>
      <c r="F33" s="470"/>
      <c r="G33" s="470"/>
      <c r="H33" s="470"/>
      <c r="I33" s="470"/>
      <c r="J33" s="506"/>
      <c r="K33" s="504"/>
      <c r="L33" s="504"/>
      <c r="M33" s="504"/>
      <c r="N33" s="504"/>
      <c r="O33" s="505"/>
      <c r="P33" s="496"/>
      <c r="Q33" s="496"/>
      <c r="R33" s="496"/>
      <c r="S33" s="496"/>
      <c r="T33" s="496"/>
      <c r="U33" s="497"/>
      <c r="V33" s="495"/>
      <c r="W33" s="496"/>
      <c r="X33" s="496"/>
      <c r="Y33" s="496"/>
      <c r="Z33" s="496"/>
      <c r="AA33" s="497"/>
      <c r="AB33" s="479"/>
      <c r="AC33" s="475"/>
      <c r="AD33" s="475"/>
      <c r="AE33" s="475"/>
      <c r="AF33" s="475"/>
      <c r="AG33" s="476"/>
      <c r="AH33" s="486"/>
      <c r="AI33" s="487"/>
      <c r="AJ33" s="487"/>
      <c r="AK33" s="487"/>
      <c r="AL33" s="487"/>
      <c r="AM33" s="488"/>
      <c r="AN33" s="83"/>
      <c r="AO33" s="460"/>
      <c r="AP33" s="461"/>
      <c r="AQ33" s="461"/>
      <c r="AR33" s="461"/>
      <c r="AS33" s="461"/>
      <c r="AT33" s="462"/>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c r="BY33" s="83"/>
      <c r="BZ33" s="83"/>
      <c r="CA33" s="83"/>
      <c r="CB33" s="83"/>
    </row>
    <row r="34" spans="1:80">
      <c r="A34" s="83"/>
      <c r="B34" s="428"/>
      <c r="C34" s="428"/>
      <c r="D34" s="429"/>
      <c r="E34" s="469"/>
      <c r="F34" s="470"/>
      <c r="G34" s="470"/>
      <c r="H34" s="470"/>
      <c r="I34" s="470"/>
      <c r="J34" s="506" t="str">
        <f>IF(AND('Mapa de Riesgos'!$H$48="Baja",'Mapa de Riesgos'!$L$48="Leve"),CONCATENATE("R",'Mapa de Riesgos'!$A$48),"")</f>
        <v/>
      </c>
      <c r="K34" s="504"/>
      <c r="L34" s="504" t="str">
        <f>IF(AND('Mapa de Riesgos'!$H$54="Baja",'Mapa de Riesgos'!$L$54="Leve"),CONCATENATE("R",'Mapa de Riesgos'!$A$54),"")</f>
        <v/>
      </c>
      <c r="M34" s="504"/>
      <c r="N34" s="504" t="str">
        <f>IF(AND('Mapa de Riesgos'!$H$60="Baja",'Mapa de Riesgos'!$L$60="Leve"),CONCATENATE("R",'Mapa de Riesgos'!$A$60),"")</f>
        <v/>
      </c>
      <c r="O34" s="505"/>
      <c r="P34" s="496" t="str">
        <f>IF(AND('Mapa de Riesgos'!$H$48="Baja",'Mapa de Riesgos'!$L$48="Menor"),CONCATENATE("R",'Mapa de Riesgos'!$A$48),"")</f>
        <v/>
      </c>
      <c r="Q34" s="496"/>
      <c r="R34" s="496" t="str">
        <f>IF(AND('Mapa de Riesgos'!$H$54="Baja",'Mapa de Riesgos'!$L$54="Menor"),CONCATENATE("R",'Mapa de Riesgos'!$A$54),"")</f>
        <v/>
      </c>
      <c r="S34" s="496"/>
      <c r="T34" s="496" t="str">
        <f>IF(AND('Mapa de Riesgos'!$H$60="Baja",'Mapa de Riesgos'!$L$60="Menor"),CONCATENATE("R",'Mapa de Riesgos'!$A$60),"")</f>
        <v/>
      </c>
      <c r="U34" s="497"/>
      <c r="V34" s="495" t="str">
        <f>IF(AND('Mapa de Riesgos'!$H$48="Baja",'Mapa de Riesgos'!$L$48="Moderado"),CONCATENATE("R",'Mapa de Riesgos'!$A$48),"")</f>
        <v/>
      </c>
      <c r="W34" s="496"/>
      <c r="X34" s="496" t="str">
        <f>IF(AND('Mapa de Riesgos'!$H$54="Baja",'Mapa de Riesgos'!$L$54="Moderado"),CONCATENATE("R",'Mapa de Riesgos'!$A$54),"")</f>
        <v/>
      </c>
      <c r="Y34" s="496"/>
      <c r="Z34" s="496" t="str">
        <f>IF(AND('Mapa de Riesgos'!$H$60="Baja",'Mapa de Riesgos'!$L$60="Moderado"),CONCATENATE("R",'Mapa de Riesgos'!$A$60),"")</f>
        <v/>
      </c>
      <c r="AA34" s="497"/>
      <c r="AB34" s="479" t="str">
        <f>IF(AND('Mapa de Riesgos'!$H$48="Baja",'Mapa de Riesgos'!$L$48="Mayor"),CONCATENATE("R",'Mapa de Riesgos'!$A$48),"")</f>
        <v/>
      </c>
      <c r="AC34" s="475"/>
      <c r="AD34" s="475" t="str">
        <f>IF(AND('Mapa de Riesgos'!$H$54="Baja",'Mapa de Riesgos'!$L$54="Mayor"),CONCATENATE("R",'Mapa de Riesgos'!$A$54),"")</f>
        <v/>
      </c>
      <c r="AE34" s="475"/>
      <c r="AF34" s="475" t="str">
        <f>IF(AND('Mapa de Riesgos'!$H$60="Baja",'Mapa de Riesgos'!$L$60="Mayor"),CONCATENATE("R",'Mapa de Riesgos'!$A$60),"")</f>
        <v/>
      </c>
      <c r="AG34" s="476"/>
      <c r="AH34" s="486" t="str">
        <f>IF(AND('Mapa de Riesgos'!$H$48="Baja",'Mapa de Riesgos'!$L$48="Catastrófico"),CONCATENATE("R",'Mapa de Riesgos'!$A$48),"")</f>
        <v/>
      </c>
      <c r="AI34" s="487"/>
      <c r="AJ34" s="487" t="str">
        <f>IF(AND('Mapa de Riesgos'!$H$54="Baja",'Mapa de Riesgos'!$L$54="Catastrófico"),CONCATENATE("R",'Mapa de Riesgos'!$A$54),"")</f>
        <v/>
      </c>
      <c r="AK34" s="487"/>
      <c r="AL34" s="487" t="str">
        <f>IF(AND('Mapa de Riesgos'!$H$60="Baja",'Mapa de Riesgos'!$L$60="Catastrófico"),CONCATENATE("R",'Mapa de Riesgos'!$A$60),"")</f>
        <v/>
      </c>
      <c r="AM34" s="488"/>
      <c r="AN34" s="83"/>
      <c r="AO34" s="460"/>
      <c r="AP34" s="461"/>
      <c r="AQ34" s="461"/>
      <c r="AR34" s="461"/>
      <c r="AS34" s="461"/>
      <c r="AT34" s="462"/>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c r="BY34" s="83"/>
      <c r="BZ34" s="83"/>
      <c r="CA34" s="83"/>
      <c r="CB34" s="83"/>
    </row>
    <row r="35" spans="1:80">
      <c r="A35" s="83"/>
      <c r="B35" s="428"/>
      <c r="C35" s="428"/>
      <c r="D35" s="429"/>
      <c r="E35" s="469"/>
      <c r="F35" s="470"/>
      <c r="G35" s="470"/>
      <c r="H35" s="470"/>
      <c r="I35" s="470"/>
      <c r="J35" s="506"/>
      <c r="K35" s="504"/>
      <c r="L35" s="504"/>
      <c r="M35" s="504"/>
      <c r="N35" s="504"/>
      <c r="O35" s="505"/>
      <c r="P35" s="496"/>
      <c r="Q35" s="496"/>
      <c r="R35" s="496"/>
      <c r="S35" s="496"/>
      <c r="T35" s="496"/>
      <c r="U35" s="497"/>
      <c r="V35" s="495"/>
      <c r="W35" s="496"/>
      <c r="X35" s="496"/>
      <c r="Y35" s="496"/>
      <c r="Z35" s="496"/>
      <c r="AA35" s="497"/>
      <c r="AB35" s="479"/>
      <c r="AC35" s="475"/>
      <c r="AD35" s="475"/>
      <c r="AE35" s="475"/>
      <c r="AF35" s="475"/>
      <c r="AG35" s="476"/>
      <c r="AH35" s="486"/>
      <c r="AI35" s="487"/>
      <c r="AJ35" s="487"/>
      <c r="AK35" s="487"/>
      <c r="AL35" s="487"/>
      <c r="AM35" s="488"/>
      <c r="AN35" s="83"/>
      <c r="AO35" s="460"/>
      <c r="AP35" s="461"/>
      <c r="AQ35" s="461"/>
      <c r="AR35" s="461"/>
      <c r="AS35" s="461"/>
      <c r="AT35" s="462"/>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c r="BY35" s="83"/>
      <c r="BZ35" s="83"/>
      <c r="CA35" s="83"/>
      <c r="CB35" s="83"/>
    </row>
    <row r="36" spans="1:80">
      <c r="A36" s="83"/>
      <c r="B36" s="428"/>
      <c r="C36" s="428"/>
      <c r="D36" s="429"/>
      <c r="E36" s="469"/>
      <c r="F36" s="470"/>
      <c r="G36" s="470"/>
      <c r="H36" s="470"/>
      <c r="I36" s="470"/>
      <c r="J36" s="506" t="str">
        <f>IF(AND('Mapa de Riesgos'!$H$66="Baja",'Mapa de Riesgos'!$L$66="Leve"),CONCATENATE("R",'Mapa de Riesgos'!$A$66),"")</f>
        <v/>
      </c>
      <c r="K36" s="504"/>
      <c r="L36" s="504" t="str">
        <f>IF(AND('Mapa de Riesgos'!$H$72="Baja",'Mapa de Riesgos'!$L$72="Leve"),CONCATENATE("R",'Mapa de Riesgos'!$A$72),"")</f>
        <v/>
      </c>
      <c r="M36" s="504"/>
      <c r="N36" s="504" t="str">
        <f>IF(AND('Mapa de Riesgos'!$H$78="Baja",'Mapa de Riesgos'!$L$78="Leve"),CONCATENATE("R",'Mapa de Riesgos'!$A$78),"")</f>
        <v/>
      </c>
      <c r="O36" s="505"/>
      <c r="P36" s="496" t="str">
        <f>IF(AND('Mapa de Riesgos'!$H$66="Baja",'Mapa de Riesgos'!$L$66="Menor"),CONCATENATE("R",'Mapa de Riesgos'!$A$66),"")</f>
        <v/>
      </c>
      <c r="Q36" s="496"/>
      <c r="R36" s="496" t="str">
        <f>IF(AND('Mapa de Riesgos'!$H$72="Baja",'Mapa de Riesgos'!$L$72="Menor"),CONCATENATE("R",'Mapa de Riesgos'!$A$72),"")</f>
        <v/>
      </c>
      <c r="S36" s="496"/>
      <c r="T36" s="496" t="str">
        <f>IF(AND('Mapa de Riesgos'!$H$78="Baja",'Mapa de Riesgos'!$L$78="Menor"),CONCATENATE("R",'Mapa de Riesgos'!$A$78),"")</f>
        <v/>
      </c>
      <c r="U36" s="497"/>
      <c r="V36" s="495" t="str">
        <f>IF(AND('Mapa de Riesgos'!$H$66="Baja",'Mapa de Riesgos'!$L$66="Moderado"),CONCATENATE("R",'Mapa de Riesgos'!$A$66),"")</f>
        <v/>
      </c>
      <c r="W36" s="496"/>
      <c r="X36" s="496" t="str">
        <f>IF(AND('Mapa de Riesgos'!$H$72="Baja",'Mapa de Riesgos'!$L$72="Moderado"),CONCATENATE("R",'Mapa de Riesgos'!$A$72),"")</f>
        <v/>
      </c>
      <c r="Y36" s="496"/>
      <c r="Z36" s="496" t="str">
        <f>IF(AND('Mapa de Riesgos'!$H$78="Baja",'Mapa de Riesgos'!$L$78="Moderado"),CONCATENATE("R",'Mapa de Riesgos'!$A$78),"")</f>
        <v/>
      </c>
      <c r="AA36" s="497"/>
      <c r="AB36" s="479" t="str">
        <f>IF(AND('Mapa de Riesgos'!$H$66="Baja",'Mapa de Riesgos'!$L$66="Mayor"),CONCATENATE("R",'Mapa de Riesgos'!$A$66),"")</f>
        <v/>
      </c>
      <c r="AC36" s="475"/>
      <c r="AD36" s="475" t="str">
        <f>IF(AND('Mapa de Riesgos'!$H$72="Baja",'Mapa de Riesgos'!$L$72="Mayor"),CONCATENATE("R",'Mapa de Riesgos'!$A$72),"")</f>
        <v/>
      </c>
      <c r="AE36" s="475"/>
      <c r="AF36" s="475" t="str">
        <f>IF(AND('Mapa de Riesgos'!$H$78="Baja",'Mapa de Riesgos'!$L$78="Mayor"),CONCATENATE("R",'Mapa de Riesgos'!$A$78),"")</f>
        <v/>
      </c>
      <c r="AG36" s="476"/>
      <c r="AH36" s="486" t="str">
        <f>IF(AND('Mapa de Riesgos'!$H$66="Baja",'Mapa de Riesgos'!$L$66="Catastrófico"),CONCATENATE("R",'Mapa de Riesgos'!$A$66),"")</f>
        <v/>
      </c>
      <c r="AI36" s="487"/>
      <c r="AJ36" s="487" t="str">
        <f>IF(AND('Mapa de Riesgos'!$H$72="Baja",'Mapa de Riesgos'!$L$72="Catastrófico"),CONCATENATE("R",'Mapa de Riesgos'!$A$72),"")</f>
        <v/>
      </c>
      <c r="AK36" s="487"/>
      <c r="AL36" s="487" t="str">
        <f>IF(AND('Mapa de Riesgos'!$H$78="Baja",'Mapa de Riesgos'!$L$78="Catastrófico"),CONCATENATE("R",'Mapa de Riesgos'!$A$78),"")</f>
        <v/>
      </c>
      <c r="AM36" s="488"/>
      <c r="AN36" s="83"/>
      <c r="AO36" s="460"/>
      <c r="AP36" s="461"/>
      <c r="AQ36" s="461"/>
      <c r="AR36" s="461"/>
      <c r="AS36" s="461"/>
      <c r="AT36" s="462"/>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c r="BY36" s="83"/>
      <c r="BZ36" s="83"/>
      <c r="CA36" s="83"/>
      <c r="CB36" s="83"/>
    </row>
    <row r="37" spans="1:80" ht="15.75" thickBot="1">
      <c r="A37" s="83"/>
      <c r="B37" s="428"/>
      <c r="C37" s="428"/>
      <c r="D37" s="429"/>
      <c r="E37" s="472"/>
      <c r="F37" s="473"/>
      <c r="G37" s="473"/>
      <c r="H37" s="473"/>
      <c r="I37" s="473"/>
      <c r="J37" s="507"/>
      <c r="K37" s="508"/>
      <c r="L37" s="508"/>
      <c r="M37" s="508"/>
      <c r="N37" s="508"/>
      <c r="O37" s="509"/>
      <c r="P37" s="499"/>
      <c r="Q37" s="499"/>
      <c r="R37" s="499"/>
      <c r="S37" s="499"/>
      <c r="T37" s="499"/>
      <c r="U37" s="500"/>
      <c r="V37" s="498"/>
      <c r="W37" s="499"/>
      <c r="X37" s="499"/>
      <c r="Y37" s="499"/>
      <c r="Z37" s="499"/>
      <c r="AA37" s="500"/>
      <c r="AB37" s="483"/>
      <c r="AC37" s="484"/>
      <c r="AD37" s="484"/>
      <c r="AE37" s="484"/>
      <c r="AF37" s="484"/>
      <c r="AG37" s="485"/>
      <c r="AH37" s="489"/>
      <c r="AI37" s="490"/>
      <c r="AJ37" s="490"/>
      <c r="AK37" s="490"/>
      <c r="AL37" s="490"/>
      <c r="AM37" s="491"/>
      <c r="AN37" s="83"/>
      <c r="AO37" s="463"/>
      <c r="AP37" s="464"/>
      <c r="AQ37" s="464"/>
      <c r="AR37" s="464"/>
      <c r="AS37" s="464"/>
      <c r="AT37" s="465"/>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c r="BY37" s="83"/>
      <c r="BZ37" s="83"/>
      <c r="CA37" s="83"/>
      <c r="CB37" s="83"/>
    </row>
    <row r="38" spans="1:80">
      <c r="A38" s="83"/>
      <c r="B38" s="428"/>
      <c r="C38" s="428"/>
      <c r="D38" s="429"/>
      <c r="E38" s="466" t="s">
        <v>222</v>
      </c>
      <c r="F38" s="467"/>
      <c r="G38" s="467"/>
      <c r="H38" s="467"/>
      <c r="I38" s="468"/>
      <c r="J38" s="510" t="str">
        <f>IF(AND('Mapa de Riesgos'!$H$12="Muy Baja",'Mapa de Riesgos'!$L$12="Leve"),CONCATENATE("R",'Mapa de Riesgos'!$A$12),"")</f>
        <v/>
      </c>
      <c r="K38" s="511"/>
      <c r="L38" s="511" t="str">
        <f>IF(AND('Mapa de Riesgos'!$H$18="Muy Baja",'Mapa de Riesgos'!$L$18="Leve"),CONCATENATE("R",'Mapa de Riesgos'!$A$18),"")</f>
        <v/>
      </c>
      <c r="M38" s="511"/>
      <c r="N38" s="511" t="str">
        <f>IF(AND('Mapa de Riesgos'!$H$24="Muy Baja",'Mapa de Riesgos'!$L$24="Leve"),CONCATENATE("R",'Mapa de Riesgos'!$A$24),"")</f>
        <v/>
      </c>
      <c r="O38" s="512"/>
      <c r="P38" s="510" t="str">
        <f>IF(AND('Mapa de Riesgos'!$H$12="Muy Baja",'Mapa de Riesgos'!$L$12="Menor"),CONCATENATE("R",'Mapa de Riesgos'!$A$12),"")</f>
        <v/>
      </c>
      <c r="Q38" s="511"/>
      <c r="R38" s="511" t="str">
        <f>IF(AND('Mapa de Riesgos'!$H$18="Muy Baja",'Mapa de Riesgos'!$L$18="Menor"),CONCATENATE("R",'Mapa de Riesgos'!$A$18),"")</f>
        <v/>
      </c>
      <c r="S38" s="511"/>
      <c r="T38" s="511" t="str">
        <f>IF(AND('Mapa de Riesgos'!$H$24="Muy Baja",'Mapa de Riesgos'!$L$24="Menor"),CONCATENATE("R",'Mapa de Riesgos'!$A$24),"")</f>
        <v/>
      </c>
      <c r="U38" s="512"/>
      <c r="V38" s="501" t="str">
        <f>IF(AND('Mapa de Riesgos'!$H$12="Muy Baja",'Mapa de Riesgos'!$L$12="Moderado"),CONCATENATE("R",'Mapa de Riesgos'!$A$12),"")</f>
        <v/>
      </c>
      <c r="W38" s="502"/>
      <c r="X38" s="502" t="str">
        <f>IF(AND('Mapa de Riesgos'!$H$18="Muy Baja",'Mapa de Riesgos'!$L$18="Moderado"),CONCATENATE("R",'Mapa de Riesgos'!$A$18),"")</f>
        <v/>
      </c>
      <c r="Y38" s="502"/>
      <c r="Z38" s="502" t="str">
        <f>IF(AND('Mapa de Riesgos'!$H$24="Muy Baja",'Mapa de Riesgos'!$L$24="Moderado"),CONCATENATE("R",'Mapa de Riesgos'!$A$24),"")</f>
        <v/>
      </c>
      <c r="AA38" s="503"/>
      <c r="AB38" s="477" t="str">
        <f>IF(AND('Mapa de Riesgos'!$H$12="Muy Baja",'Mapa de Riesgos'!$L$12="Mayor"),CONCATENATE("R",'Mapa de Riesgos'!$A$12),"")</f>
        <v/>
      </c>
      <c r="AC38" s="478"/>
      <c r="AD38" s="478" t="str">
        <f>IF(AND('Mapa de Riesgos'!$H$18="Muy Baja",'Mapa de Riesgos'!$L$18="Mayor"),CONCATENATE("R",'Mapa de Riesgos'!$A$18),"")</f>
        <v/>
      </c>
      <c r="AE38" s="478"/>
      <c r="AF38" s="478" t="str">
        <f>IF(AND('Mapa de Riesgos'!$H$24="Muy Baja",'Mapa de Riesgos'!$L$24="Mayor"),CONCATENATE("R",'Mapa de Riesgos'!$A$24),"")</f>
        <v/>
      </c>
      <c r="AG38" s="480"/>
      <c r="AH38" s="492" t="str">
        <f>IF(AND('Mapa de Riesgos'!$H$12="Muy Baja",'Mapa de Riesgos'!$L$12="Catastrófico"),CONCATENATE("R",'Mapa de Riesgos'!$A$12),"")</f>
        <v/>
      </c>
      <c r="AI38" s="493"/>
      <c r="AJ38" s="493" t="str">
        <f>IF(AND('Mapa de Riesgos'!$H$18="Muy Baja",'Mapa de Riesgos'!$L$18="Catastrófico"),CONCATENATE("R",'Mapa de Riesgos'!$A$18),"")</f>
        <v/>
      </c>
      <c r="AK38" s="493"/>
      <c r="AL38" s="493" t="str">
        <f>IF(AND('Mapa de Riesgos'!$H$24="Muy Baja",'Mapa de Riesgos'!$L$24="Catastrófico"),CONCATENATE("R",'Mapa de Riesgos'!$A$24),"")</f>
        <v/>
      </c>
      <c r="AM38" s="494"/>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c r="BY38" s="83"/>
      <c r="BZ38" s="83"/>
      <c r="CA38" s="83"/>
      <c r="CB38" s="83"/>
    </row>
    <row r="39" spans="1:80">
      <c r="A39" s="83"/>
      <c r="B39" s="428"/>
      <c r="C39" s="428"/>
      <c r="D39" s="429"/>
      <c r="E39" s="469"/>
      <c r="F39" s="470"/>
      <c r="G39" s="470"/>
      <c r="H39" s="470"/>
      <c r="I39" s="471"/>
      <c r="J39" s="506"/>
      <c r="K39" s="504"/>
      <c r="L39" s="504"/>
      <c r="M39" s="504"/>
      <c r="N39" s="504"/>
      <c r="O39" s="505"/>
      <c r="P39" s="506"/>
      <c r="Q39" s="504"/>
      <c r="R39" s="504"/>
      <c r="S39" s="504"/>
      <c r="T39" s="504"/>
      <c r="U39" s="505"/>
      <c r="V39" s="495"/>
      <c r="W39" s="496"/>
      <c r="X39" s="496"/>
      <c r="Y39" s="496"/>
      <c r="Z39" s="496"/>
      <c r="AA39" s="497"/>
      <c r="AB39" s="479"/>
      <c r="AC39" s="475"/>
      <c r="AD39" s="475"/>
      <c r="AE39" s="475"/>
      <c r="AF39" s="475"/>
      <c r="AG39" s="476"/>
      <c r="AH39" s="486"/>
      <c r="AI39" s="487"/>
      <c r="AJ39" s="487"/>
      <c r="AK39" s="487"/>
      <c r="AL39" s="487"/>
      <c r="AM39" s="488"/>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c r="BY39" s="83"/>
      <c r="BZ39" s="83"/>
      <c r="CA39" s="83"/>
      <c r="CB39" s="83"/>
    </row>
    <row r="40" spans="1:80">
      <c r="A40" s="83"/>
      <c r="B40" s="428"/>
      <c r="C40" s="428"/>
      <c r="D40" s="429"/>
      <c r="E40" s="469"/>
      <c r="F40" s="470"/>
      <c r="G40" s="470"/>
      <c r="H40" s="470"/>
      <c r="I40" s="471"/>
      <c r="J40" s="506" t="str">
        <f>IF(AND('Mapa de Riesgos'!$H$30="Muy Baja",'Mapa de Riesgos'!$L$30="Leve"),CONCATENATE("R",'Mapa de Riesgos'!$A$30),"")</f>
        <v/>
      </c>
      <c r="K40" s="504"/>
      <c r="L40" s="504" t="str">
        <f>IF(AND('Mapa de Riesgos'!$H$36="Muy Baja",'Mapa de Riesgos'!$L$36="Leve"),CONCATENATE("R",'Mapa de Riesgos'!$A$36),"")</f>
        <v/>
      </c>
      <c r="M40" s="504"/>
      <c r="N40" s="504" t="str">
        <f>IF(AND('Mapa de Riesgos'!$H$42="Muy Baja",'Mapa de Riesgos'!$L$42="Leve"),CONCATENATE("R",'Mapa de Riesgos'!$A$42),"")</f>
        <v/>
      </c>
      <c r="O40" s="505"/>
      <c r="P40" s="506" t="str">
        <f>IF(AND('Mapa de Riesgos'!$H$30="Muy Baja",'Mapa de Riesgos'!$L$30="Menor"),CONCATENATE("R",'Mapa de Riesgos'!$A$30),"")</f>
        <v/>
      </c>
      <c r="Q40" s="504"/>
      <c r="R40" s="504" t="str">
        <f>IF(AND('Mapa de Riesgos'!$H$36="Muy Baja",'Mapa de Riesgos'!$L$36="Menor"),CONCATENATE("R",'Mapa de Riesgos'!$A$36),"")</f>
        <v/>
      </c>
      <c r="S40" s="504"/>
      <c r="T40" s="504" t="str">
        <f>IF(AND('Mapa de Riesgos'!$H$42="Muy Baja",'Mapa de Riesgos'!$L$42="Menor"),CONCATENATE("R",'Mapa de Riesgos'!$A$42),"")</f>
        <v/>
      </c>
      <c r="U40" s="505"/>
      <c r="V40" s="495" t="str">
        <f>IF(AND('Mapa de Riesgos'!$H$30="Muy Baja",'Mapa de Riesgos'!$L$30="Moderado"),CONCATENATE("R",'Mapa de Riesgos'!$A$30),"")</f>
        <v/>
      </c>
      <c r="W40" s="496"/>
      <c r="X40" s="496" t="str">
        <f>IF(AND('Mapa de Riesgos'!$H$36="Muy Baja",'Mapa de Riesgos'!$L$36="Moderado"),CONCATENATE("R",'Mapa de Riesgos'!$A$36),"")</f>
        <v/>
      </c>
      <c r="Y40" s="496"/>
      <c r="Z40" s="496" t="str">
        <f>IF(AND('Mapa de Riesgos'!$H$42="Muy Baja",'Mapa de Riesgos'!$L$42="Moderado"),CONCATENATE("R",'Mapa de Riesgos'!$A$42),"")</f>
        <v/>
      </c>
      <c r="AA40" s="497"/>
      <c r="AB40" s="479" t="str">
        <f>IF(AND('Mapa de Riesgos'!$H$30="Muy Baja",'Mapa de Riesgos'!$L$30="Mayor"),CONCATENATE("R",'Mapa de Riesgos'!$A$30),"")</f>
        <v/>
      </c>
      <c r="AC40" s="475"/>
      <c r="AD40" s="475" t="str">
        <f>IF(AND('Mapa de Riesgos'!$H$36="Muy Baja",'Mapa de Riesgos'!$L$36="Mayor"),CONCATENATE("R",'Mapa de Riesgos'!$A$36),"")</f>
        <v/>
      </c>
      <c r="AE40" s="475"/>
      <c r="AF40" s="475" t="str">
        <f>IF(AND('Mapa de Riesgos'!$H$42="Muy Baja",'Mapa de Riesgos'!$L$42="Mayor"),CONCATENATE("R",'Mapa de Riesgos'!$A$42),"")</f>
        <v/>
      </c>
      <c r="AG40" s="476"/>
      <c r="AH40" s="486" t="str">
        <f>IF(AND('Mapa de Riesgos'!$H$30="Muy Baja",'Mapa de Riesgos'!$L$30="Catastrófico"),CONCATENATE("R",'Mapa de Riesgos'!$A$30),"")</f>
        <v/>
      </c>
      <c r="AI40" s="487"/>
      <c r="AJ40" s="487" t="str">
        <f>IF(AND('Mapa de Riesgos'!$H$36="Muy Baja",'Mapa de Riesgos'!$L$36="Catastrófico"),CONCATENATE("R",'Mapa de Riesgos'!$A$36),"")</f>
        <v/>
      </c>
      <c r="AK40" s="487"/>
      <c r="AL40" s="487" t="str">
        <f>IF(AND('Mapa de Riesgos'!$H$42="Muy Baja",'Mapa de Riesgos'!$L$42="Catastrófico"),CONCATENATE("R",'Mapa de Riesgos'!$A$42),"")</f>
        <v/>
      </c>
      <c r="AM40" s="488"/>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c r="BY40" s="83"/>
      <c r="BZ40" s="83"/>
      <c r="CA40" s="83"/>
      <c r="CB40" s="83"/>
    </row>
    <row r="41" spans="1:80">
      <c r="A41" s="83"/>
      <c r="B41" s="428"/>
      <c r="C41" s="428"/>
      <c r="D41" s="429"/>
      <c r="E41" s="469"/>
      <c r="F41" s="470"/>
      <c r="G41" s="470"/>
      <c r="H41" s="470"/>
      <c r="I41" s="471"/>
      <c r="J41" s="506"/>
      <c r="K41" s="504"/>
      <c r="L41" s="504"/>
      <c r="M41" s="504"/>
      <c r="N41" s="504"/>
      <c r="O41" s="505"/>
      <c r="P41" s="506"/>
      <c r="Q41" s="504"/>
      <c r="R41" s="504"/>
      <c r="S41" s="504"/>
      <c r="T41" s="504"/>
      <c r="U41" s="505"/>
      <c r="V41" s="495"/>
      <c r="W41" s="496"/>
      <c r="X41" s="496"/>
      <c r="Y41" s="496"/>
      <c r="Z41" s="496"/>
      <c r="AA41" s="497"/>
      <c r="AB41" s="479"/>
      <c r="AC41" s="475"/>
      <c r="AD41" s="475"/>
      <c r="AE41" s="475"/>
      <c r="AF41" s="475"/>
      <c r="AG41" s="476"/>
      <c r="AH41" s="486"/>
      <c r="AI41" s="487"/>
      <c r="AJ41" s="487"/>
      <c r="AK41" s="487"/>
      <c r="AL41" s="487"/>
      <c r="AM41" s="488"/>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c r="BY41" s="83"/>
      <c r="BZ41" s="83"/>
      <c r="CA41" s="83"/>
      <c r="CB41" s="83"/>
    </row>
    <row r="42" spans="1:80">
      <c r="A42" s="83"/>
      <c r="B42" s="428"/>
      <c r="C42" s="428"/>
      <c r="D42" s="429"/>
      <c r="E42" s="469"/>
      <c r="F42" s="470"/>
      <c r="G42" s="470"/>
      <c r="H42" s="470"/>
      <c r="I42" s="471"/>
      <c r="J42" s="506" t="str">
        <f>IF(AND('Mapa de Riesgos'!$H$48="Muy Baja",'Mapa de Riesgos'!$L$48="Leve"),CONCATENATE("R",'Mapa de Riesgos'!$A$48),"")</f>
        <v/>
      </c>
      <c r="K42" s="504"/>
      <c r="L42" s="504" t="str">
        <f>IF(AND('Mapa de Riesgos'!$H$54="Muy Baja",'Mapa de Riesgos'!$L$54="Leve"),CONCATENATE("R",'Mapa de Riesgos'!$A$54),"")</f>
        <v/>
      </c>
      <c r="M42" s="504"/>
      <c r="N42" s="504" t="str">
        <f>IF(AND('Mapa de Riesgos'!$H$60="Muy Baja",'Mapa de Riesgos'!$L$60="Leve"),CONCATENATE("R",'Mapa de Riesgos'!$A$60),"")</f>
        <v/>
      </c>
      <c r="O42" s="505"/>
      <c r="P42" s="506" t="str">
        <f>IF(AND('Mapa de Riesgos'!$H$48="Muy Baja",'Mapa de Riesgos'!$L$48="Menor"),CONCATENATE("R",'Mapa de Riesgos'!$A$48),"")</f>
        <v/>
      </c>
      <c r="Q42" s="504"/>
      <c r="R42" s="504" t="str">
        <f>IF(AND('Mapa de Riesgos'!$H$54="Muy Baja",'Mapa de Riesgos'!$L$54="Menor"),CONCATENATE("R",'Mapa de Riesgos'!$A$54),"")</f>
        <v/>
      </c>
      <c r="S42" s="504"/>
      <c r="T42" s="504" t="str">
        <f>IF(AND('Mapa de Riesgos'!$H$60="Muy Baja",'Mapa de Riesgos'!$L$60="Menor"),CONCATENATE("R",'Mapa de Riesgos'!$A$60),"")</f>
        <v/>
      </c>
      <c r="U42" s="505"/>
      <c r="V42" s="495" t="str">
        <f>IF(AND('Mapa de Riesgos'!$H$48="Muy Baja",'Mapa de Riesgos'!$L$48="Moderado"),CONCATENATE("R",'Mapa de Riesgos'!$A$48),"")</f>
        <v/>
      </c>
      <c r="W42" s="496"/>
      <c r="X42" s="496" t="str">
        <f>IF(AND('Mapa de Riesgos'!$H$54="Muy Baja",'Mapa de Riesgos'!$L$54="Moderado"),CONCATENATE("R",'Mapa de Riesgos'!$A$54),"")</f>
        <v/>
      </c>
      <c r="Y42" s="496"/>
      <c r="Z42" s="496" t="str">
        <f>IF(AND('Mapa de Riesgos'!$H$60="Muy Baja",'Mapa de Riesgos'!$L$60="Moderado"),CONCATENATE("R",'Mapa de Riesgos'!$A$60),"")</f>
        <v/>
      </c>
      <c r="AA42" s="497"/>
      <c r="AB42" s="479" t="str">
        <f>IF(AND('Mapa de Riesgos'!$H$48="Muy Baja",'Mapa de Riesgos'!$L$48="Mayor"),CONCATENATE("R",'Mapa de Riesgos'!$A$48),"")</f>
        <v/>
      </c>
      <c r="AC42" s="475"/>
      <c r="AD42" s="475" t="str">
        <f>IF(AND('Mapa de Riesgos'!$H$54="Muy Baja",'Mapa de Riesgos'!$L$54="Mayor"),CONCATENATE("R",'Mapa de Riesgos'!$A$54),"")</f>
        <v/>
      </c>
      <c r="AE42" s="475"/>
      <c r="AF42" s="475" t="str">
        <f>IF(AND('Mapa de Riesgos'!$H$60="Muy Baja",'Mapa de Riesgos'!$L$60="Mayor"),CONCATENATE("R",'Mapa de Riesgos'!$A$60),"")</f>
        <v/>
      </c>
      <c r="AG42" s="476"/>
      <c r="AH42" s="486" t="str">
        <f>IF(AND('Mapa de Riesgos'!$H$48="Muy Baja",'Mapa de Riesgos'!$L$48="Catastrófico"),CONCATENATE("R",'Mapa de Riesgos'!$A$48),"")</f>
        <v/>
      </c>
      <c r="AI42" s="487"/>
      <c r="AJ42" s="487" t="str">
        <f>IF(AND('Mapa de Riesgos'!$H$54="Muy Baja",'Mapa de Riesgos'!$L$54="Catastrófico"),CONCATENATE("R",'Mapa de Riesgos'!$A$54),"")</f>
        <v/>
      </c>
      <c r="AK42" s="487"/>
      <c r="AL42" s="487" t="str">
        <f>IF(AND('Mapa de Riesgos'!$H$60="Muy Baja",'Mapa de Riesgos'!$L$60="Catastrófico"),CONCATENATE("R",'Mapa de Riesgos'!$A$60),"")</f>
        <v/>
      </c>
      <c r="AM42" s="488"/>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c r="BY42" s="83"/>
      <c r="BZ42" s="83"/>
      <c r="CA42" s="83"/>
      <c r="CB42" s="83"/>
    </row>
    <row r="43" spans="1:80">
      <c r="A43" s="83"/>
      <c r="B43" s="428"/>
      <c r="C43" s="428"/>
      <c r="D43" s="429"/>
      <c r="E43" s="469"/>
      <c r="F43" s="470"/>
      <c r="G43" s="470"/>
      <c r="H43" s="470"/>
      <c r="I43" s="471"/>
      <c r="J43" s="506"/>
      <c r="K43" s="504"/>
      <c r="L43" s="504"/>
      <c r="M43" s="504"/>
      <c r="N43" s="504"/>
      <c r="O43" s="505"/>
      <c r="P43" s="506"/>
      <c r="Q43" s="504"/>
      <c r="R43" s="504"/>
      <c r="S43" s="504"/>
      <c r="T43" s="504"/>
      <c r="U43" s="505"/>
      <c r="V43" s="495"/>
      <c r="W43" s="496"/>
      <c r="X43" s="496"/>
      <c r="Y43" s="496"/>
      <c r="Z43" s="496"/>
      <c r="AA43" s="497"/>
      <c r="AB43" s="479"/>
      <c r="AC43" s="475"/>
      <c r="AD43" s="475"/>
      <c r="AE43" s="475"/>
      <c r="AF43" s="475"/>
      <c r="AG43" s="476"/>
      <c r="AH43" s="486"/>
      <c r="AI43" s="487"/>
      <c r="AJ43" s="487"/>
      <c r="AK43" s="487"/>
      <c r="AL43" s="487"/>
      <c r="AM43" s="488"/>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c r="BY43" s="83"/>
      <c r="BZ43" s="83"/>
      <c r="CA43" s="83"/>
      <c r="CB43" s="83"/>
    </row>
    <row r="44" spans="1:80">
      <c r="A44" s="83"/>
      <c r="B44" s="428"/>
      <c r="C44" s="428"/>
      <c r="D44" s="429"/>
      <c r="E44" s="469"/>
      <c r="F44" s="470"/>
      <c r="G44" s="470"/>
      <c r="H44" s="470"/>
      <c r="I44" s="471"/>
      <c r="J44" s="506" t="str">
        <f>IF(AND('Mapa de Riesgos'!$H$66="Muy Baja",'Mapa de Riesgos'!$L$66="Leve"),CONCATENATE("R",'Mapa de Riesgos'!$A$66),"")</f>
        <v/>
      </c>
      <c r="K44" s="504"/>
      <c r="L44" s="504" t="str">
        <f>IF(AND('Mapa de Riesgos'!$H$72="Muy Baja",'Mapa de Riesgos'!$L$72="Leve"),CONCATENATE("R",'Mapa de Riesgos'!$A$72),"")</f>
        <v/>
      </c>
      <c r="M44" s="504"/>
      <c r="N44" s="504" t="str">
        <f>IF(AND('Mapa de Riesgos'!$H$78="Muy Baja",'Mapa de Riesgos'!$L$78="Leve"),CONCATENATE("R",'Mapa de Riesgos'!$A$78),"")</f>
        <v/>
      </c>
      <c r="O44" s="505"/>
      <c r="P44" s="506" t="str">
        <f>IF(AND('Mapa de Riesgos'!$H$66="Muy Baja",'Mapa de Riesgos'!$L$66="Menor"),CONCATENATE("R",'Mapa de Riesgos'!$A$66),"")</f>
        <v/>
      </c>
      <c r="Q44" s="504"/>
      <c r="R44" s="504" t="str">
        <f>IF(AND('Mapa de Riesgos'!$H$72="Muy Baja",'Mapa de Riesgos'!$L$72="Menor"),CONCATENATE("R",'Mapa de Riesgos'!$A$72),"")</f>
        <v/>
      </c>
      <c r="S44" s="504"/>
      <c r="T44" s="504" t="str">
        <f>IF(AND('Mapa de Riesgos'!$H$78="Muy Baja",'Mapa de Riesgos'!$L$78="Menor"),CONCATENATE("R",'Mapa de Riesgos'!$A$78),"")</f>
        <v/>
      </c>
      <c r="U44" s="505"/>
      <c r="V44" s="495" t="str">
        <f>IF(AND('Mapa de Riesgos'!$H$66="Muy Baja",'Mapa de Riesgos'!$L$66="Moderado"),CONCATENATE("R",'Mapa de Riesgos'!$A$66),"")</f>
        <v/>
      </c>
      <c r="W44" s="496"/>
      <c r="X44" s="496" t="str">
        <f>IF(AND('Mapa de Riesgos'!$H$72="Muy Baja",'Mapa de Riesgos'!$L$72="Moderado"),CONCATENATE("R",'Mapa de Riesgos'!$A$72),"")</f>
        <v/>
      </c>
      <c r="Y44" s="496"/>
      <c r="Z44" s="496" t="str">
        <f>IF(AND('Mapa de Riesgos'!$H$78="Muy Baja",'Mapa de Riesgos'!$L$78="Moderado"),CONCATENATE("R",'Mapa de Riesgos'!$A$78),"")</f>
        <v/>
      </c>
      <c r="AA44" s="497"/>
      <c r="AB44" s="479" t="str">
        <f>IF(AND('Mapa de Riesgos'!$H$66="Muy Baja",'Mapa de Riesgos'!$L$66="Mayor"),CONCATENATE("R",'Mapa de Riesgos'!$A$66),"")</f>
        <v/>
      </c>
      <c r="AC44" s="475"/>
      <c r="AD44" s="475" t="str">
        <f>IF(AND('Mapa de Riesgos'!$H$72="Muy Baja",'Mapa de Riesgos'!$L$72="Mayor"),CONCATENATE("R",'Mapa de Riesgos'!$A$72),"")</f>
        <v/>
      </c>
      <c r="AE44" s="475"/>
      <c r="AF44" s="475" t="str">
        <f>IF(AND('Mapa de Riesgos'!$H$78="Muy Baja",'Mapa de Riesgos'!$L$78="Mayor"),CONCATENATE("R",'Mapa de Riesgos'!$A$78),"")</f>
        <v/>
      </c>
      <c r="AG44" s="476"/>
      <c r="AH44" s="486" t="str">
        <f>IF(AND('Mapa de Riesgos'!$H$66="Muy Baja",'Mapa de Riesgos'!$L$66="Catastrófico"),CONCATENATE("R",'Mapa de Riesgos'!$A$66),"")</f>
        <v/>
      </c>
      <c r="AI44" s="487"/>
      <c r="AJ44" s="487" t="str">
        <f>IF(AND('Mapa de Riesgos'!$H$72="Muy Baja",'Mapa de Riesgos'!$L$72="Catastrófico"),CONCATENATE("R",'Mapa de Riesgos'!$A$72),"")</f>
        <v/>
      </c>
      <c r="AK44" s="487"/>
      <c r="AL44" s="487" t="str">
        <f>IF(AND('Mapa de Riesgos'!$H$78="Muy Baja",'Mapa de Riesgos'!$L$78="Catastrófico"),CONCATENATE("R",'Mapa de Riesgos'!$A$78),"")</f>
        <v/>
      </c>
      <c r="AM44" s="488"/>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row>
    <row r="45" spans="1:80" ht="15.75" thickBot="1">
      <c r="A45" s="83"/>
      <c r="B45" s="428"/>
      <c r="C45" s="428"/>
      <c r="D45" s="429"/>
      <c r="E45" s="472"/>
      <c r="F45" s="473"/>
      <c r="G45" s="473"/>
      <c r="H45" s="473"/>
      <c r="I45" s="474"/>
      <c r="J45" s="507"/>
      <c r="K45" s="508"/>
      <c r="L45" s="508"/>
      <c r="M45" s="508"/>
      <c r="N45" s="508"/>
      <c r="O45" s="509"/>
      <c r="P45" s="507"/>
      <c r="Q45" s="508"/>
      <c r="R45" s="508"/>
      <c r="S45" s="508"/>
      <c r="T45" s="508"/>
      <c r="U45" s="509"/>
      <c r="V45" s="498"/>
      <c r="W45" s="499"/>
      <c r="X45" s="499"/>
      <c r="Y45" s="499"/>
      <c r="Z45" s="499"/>
      <c r="AA45" s="500"/>
      <c r="AB45" s="483"/>
      <c r="AC45" s="484"/>
      <c r="AD45" s="484"/>
      <c r="AE45" s="484"/>
      <c r="AF45" s="484"/>
      <c r="AG45" s="485"/>
      <c r="AH45" s="489"/>
      <c r="AI45" s="490"/>
      <c r="AJ45" s="490"/>
      <c r="AK45" s="490"/>
      <c r="AL45" s="490"/>
      <c r="AM45" s="491"/>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83"/>
      <c r="BT45" s="83"/>
      <c r="BU45" s="83"/>
      <c r="BV45" s="83"/>
      <c r="BW45" s="83"/>
      <c r="BX45" s="83"/>
      <c r="BY45" s="83"/>
      <c r="BZ45" s="83"/>
      <c r="CA45" s="83"/>
      <c r="CB45" s="83"/>
    </row>
    <row r="46" spans="1:80">
      <c r="A46" s="83"/>
      <c r="B46" s="83"/>
      <c r="C46" s="83"/>
      <c r="D46" s="83"/>
      <c r="E46" s="83"/>
      <c r="F46" s="83"/>
      <c r="G46" s="83"/>
      <c r="H46" s="83"/>
      <c r="I46" s="83"/>
      <c r="J46" s="466" t="s">
        <v>223</v>
      </c>
      <c r="K46" s="467"/>
      <c r="L46" s="467"/>
      <c r="M46" s="467"/>
      <c r="N46" s="467"/>
      <c r="O46" s="468"/>
      <c r="P46" s="466" t="s">
        <v>224</v>
      </c>
      <c r="Q46" s="467"/>
      <c r="R46" s="467"/>
      <c r="S46" s="467"/>
      <c r="T46" s="467"/>
      <c r="U46" s="468"/>
      <c r="V46" s="466" t="s">
        <v>225</v>
      </c>
      <c r="W46" s="467"/>
      <c r="X46" s="467"/>
      <c r="Y46" s="467"/>
      <c r="Z46" s="467"/>
      <c r="AA46" s="468"/>
      <c r="AB46" s="466" t="s">
        <v>226</v>
      </c>
      <c r="AC46" s="482"/>
      <c r="AD46" s="467"/>
      <c r="AE46" s="467"/>
      <c r="AF46" s="467"/>
      <c r="AG46" s="468"/>
      <c r="AH46" s="466" t="s">
        <v>227</v>
      </c>
      <c r="AI46" s="467"/>
      <c r="AJ46" s="467"/>
      <c r="AK46" s="467"/>
      <c r="AL46" s="467"/>
      <c r="AM46" s="468"/>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c r="A47" s="83"/>
      <c r="B47" s="83"/>
      <c r="C47" s="83"/>
      <c r="D47" s="83"/>
      <c r="E47" s="83"/>
      <c r="F47" s="83"/>
      <c r="G47" s="83"/>
      <c r="H47" s="83"/>
      <c r="I47" s="83"/>
      <c r="J47" s="469"/>
      <c r="K47" s="470"/>
      <c r="L47" s="470"/>
      <c r="M47" s="470"/>
      <c r="N47" s="470"/>
      <c r="O47" s="471"/>
      <c r="P47" s="469"/>
      <c r="Q47" s="470"/>
      <c r="R47" s="470"/>
      <c r="S47" s="470"/>
      <c r="T47" s="470"/>
      <c r="U47" s="471"/>
      <c r="V47" s="469"/>
      <c r="W47" s="470"/>
      <c r="X47" s="470"/>
      <c r="Y47" s="470"/>
      <c r="Z47" s="470"/>
      <c r="AA47" s="471"/>
      <c r="AB47" s="469"/>
      <c r="AC47" s="470"/>
      <c r="AD47" s="470"/>
      <c r="AE47" s="470"/>
      <c r="AF47" s="470"/>
      <c r="AG47" s="471"/>
      <c r="AH47" s="469"/>
      <c r="AI47" s="470"/>
      <c r="AJ47" s="470"/>
      <c r="AK47" s="470"/>
      <c r="AL47" s="470"/>
      <c r="AM47" s="471"/>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c r="A48" s="83"/>
      <c r="B48" s="83"/>
      <c r="C48" s="83"/>
      <c r="D48" s="83"/>
      <c r="E48" s="83"/>
      <c r="F48" s="83"/>
      <c r="G48" s="83"/>
      <c r="H48" s="83"/>
      <c r="I48" s="83"/>
      <c r="J48" s="469"/>
      <c r="K48" s="470"/>
      <c r="L48" s="470"/>
      <c r="M48" s="470"/>
      <c r="N48" s="470"/>
      <c r="O48" s="471"/>
      <c r="P48" s="469"/>
      <c r="Q48" s="470"/>
      <c r="R48" s="470"/>
      <c r="S48" s="470"/>
      <c r="T48" s="470"/>
      <c r="U48" s="471"/>
      <c r="V48" s="469"/>
      <c r="W48" s="470"/>
      <c r="X48" s="470"/>
      <c r="Y48" s="470"/>
      <c r="Z48" s="470"/>
      <c r="AA48" s="471"/>
      <c r="AB48" s="469"/>
      <c r="AC48" s="470"/>
      <c r="AD48" s="470"/>
      <c r="AE48" s="470"/>
      <c r="AF48" s="470"/>
      <c r="AG48" s="471"/>
      <c r="AH48" s="469"/>
      <c r="AI48" s="470"/>
      <c r="AJ48" s="470"/>
      <c r="AK48" s="470"/>
      <c r="AL48" s="470"/>
      <c r="AM48" s="471"/>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c r="A49" s="83"/>
      <c r="B49" s="83"/>
      <c r="C49" s="83"/>
      <c r="D49" s="83"/>
      <c r="E49" s="83"/>
      <c r="F49" s="83"/>
      <c r="G49" s="83"/>
      <c r="H49" s="83"/>
      <c r="I49" s="83"/>
      <c r="J49" s="469"/>
      <c r="K49" s="470"/>
      <c r="L49" s="470"/>
      <c r="M49" s="470"/>
      <c r="N49" s="470"/>
      <c r="O49" s="471"/>
      <c r="P49" s="469"/>
      <c r="Q49" s="470"/>
      <c r="R49" s="470"/>
      <c r="S49" s="470"/>
      <c r="T49" s="470"/>
      <c r="U49" s="471"/>
      <c r="V49" s="469"/>
      <c r="W49" s="470"/>
      <c r="X49" s="470"/>
      <c r="Y49" s="470"/>
      <c r="Z49" s="470"/>
      <c r="AA49" s="471"/>
      <c r="AB49" s="469"/>
      <c r="AC49" s="470"/>
      <c r="AD49" s="470"/>
      <c r="AE49" s="470"/>
      <c r="AF49" s="470"/>
      <c r="AG49" s="471"/>
      <c r="AH49" s="469"/>
      <c r="AI49" s="470"/>
      <c r="AJ49" s="470"/>
      <c r="AK49" s="470"/>
      <c r="AL49" s="470"/>
      <c r="AM49" s="471"/>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c r="A50" s="83"/>
      <c r="B50" s="83"/>
      <c r="C50" s="83"/>
      <c r="D50" s="83"/>
      <c r="E50" s="83"/>
      <c r="F50" s="83"/>
      <c r="G50" s="83"/>
      <c r="H50" s="83"/>
      <c r="I50" s="83"/>
      <c r="J50" s="469"/>
      <c r="K50" s="470"/>
      <c r="L50" s="470"/>
      <c r="M50" s="470"/>
      <c r="N50" s="470"/>
      <c r="O50" s="471"/>
      <c r="P50" s="469"/>
      <c r="Q50" s="470"/>
      <c r="R50" s="470"/>
      <c r="S50" s="470"/>
      <c r="T50" s="470"/>
      <c r="U50" s="471"/>
      <c r="V50" s="469"/>
      <c r="W50" s="470"/>
      <c r="X50" s="470"/>
      <c r="Y50" s="470"/>
      <c r="Z50" s="470"/>
      <c r="AA50" s="471"/>
      <c r="AB50" s="469"/>
      <c r="AC50" s="470"/>
      <c r="AD50" s="470"/>
      <c r="AE50" s="470"/>
      <c r="AF50" s="470"/>
      <c r="AG50" s="471"/>
      <c r="AH50" s="469"/>
      <c r="AI50" s="470"/>
      <c r="AJ50" s="470"/>
      <c r="AK50" s="470"/>
      <c r="AL50" s="470"/>
      <c r="AM50" s="471"/>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75" thickBot="1">
      <c r="A51" s="83"/>
      <c r="B51" s="83"/>
      <c r="C51" s="83"/>
      <c r="D51" s="83"/>
      <c r="E51" s="83"/>
      <c r="F51" s="83"/>
      <c r="G51" s="83"/>
      <c r="H51" s="83"/>
      <c r="I51" s="83"/>
      <c r="J51" s="472"/>
      <c r="K51" s="473"/>
      <c r="L51" s="473"/>
      <c r="M51" s="473"/>
      <c r="N51" s="473"/>
      <c r="O51" s="474"/>
      <c r="P51" s="472"/>
      <c r="Q51" s="473"/>
      <c r="R51" s="473"/>
      <c r="S51" s="473"/>
      <c r="T51" s="473"/>
      <c r="U51" s="474"/>
      <c r="V51" s="472"/>
      <c r="W51" s="473"/>
      <c r="X51" s="473"/>
      <c r="Y51" s="473"/>
      <c r="Z51" s="473"/>
      <c r="AA51" s="474"/>
      <c r="AB51" s="472"/>
      <c r="AC51" s="473"/>
      <c r="AD51" s="473"/>
      <c r="AE51" s="473"/>
      <c r="AF51" s="473"/>
      <c r="AG51" s="474"/>
      <c r="AH51" s="472"/>
      <c r="AI51" s="473"/>
      <c r="AJ51" s="473"/>
      <c r="AK51" s="473"/>
      <c r="AL51" s="473"/>
      <c r="AM51" s="474"/>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c r="A52" s="83"/>
      <c r="B52" s="83"/>
      <c r="C52" s="83"/>
      <c r="D52" s="83"/>
      <c r="E52" s="83"/>
      <c r="F52" s="83"/>
      <c r="G52" s="83"/>
      <c r="H52" s="83"/>
      <c r="I52" s="83"/>
      <c r="J52" s="83"/>
      <c r="K52" s="83"/>
      <c r="L52" s="83"/>
      <c r="M52" s="83"/>
      <c r="N52" s="83"/>
      <c r="O52" s="83"/>
      <c r="P52" s="83"/>
      <c r="Q52" s="83"/>
      <c r="R52" s="83"/>
      <c r="S52" s="83"/>
      <c r="T52" s="83"/>
      <c r="U52" s="83"/>
      <c r="V52" s="83"/>
      <c r="W52" s="83"/>
      <c r="X52" s="83"/>
      <c r="Y52" s="83"/>
      <c r="Z52" s="83"/>
      <c r="AA52" s="83"/>
      <c r="AB52" s="83"/>
      <c r="AC52" s="83"/>
      <c r="AD52" s="83"/>
      <c r="AE52" s="83"/>
      <c r="AF52" s="83"/>
      <c r="AG52" s="83"/>
      <c r="AH52" s="83"/>
      <c r="AI52" s="83"/>
      <c r="AJ52" s="83"/>
      <c r="AK52" s="83"/>
      <c r="AL52" s="83"/>
      <c r="AM52" s="83"/>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c r="A53" s="83"/>
      <c r="B53" s="84"/>
      <c r="C53" s="84"/>
      <c r="D53" s="84"/>
      <c r="E53" s="84"/>
      <c r="F53" s="84"/>
      <c r="G53" s="84"/>
      <c r="H53" s="84"/>
      <c r="I53" s="84"/>
      <c r="J53" s="84"/>
      <c r="K53" s="84"/>
      <c r="L53" s="84"/>
      <c r="M53" s="84"/>
      <c r="N53" s="84"/>
      <c r="O53" s="84"/>
      <c r="P53" s="84"/>
      <c r="Q53" s="84"/>
      <c r="R53" s="84"/>
      <c r="S53" s="84"/>
      <c r="T53" s="84"/>
      <c r="U53" s="84"/>
      <c r="V53" s="84"/>
      <c r="W53" s="84"/>
      <c r="X53" s="84"/>
      <c r="Y53" s="84"/>
      <c r="Z53" s="84"/>
      <c r="AA53" s="84"/>
      <c r="AB53" s="84"/>
      <c r="AC53" s="84"/>
      <c r="AD53" s="84"/>
      <c r="AE53" s="84"/>
      <c r="AF53" s="84"/>
      <c r="AG53" s="84"/>
      <c r="AH53" s="84"/>
      <c r="AI53" s="84"/>
      <c r="AJ53" s="84"/>
      <c r="AK53" s="84"/>
      <c r="AL53" s="84"/>
      <c r="AM53" s="84"/>
      <c r="AN53" s="84"/>
      <c r="AO53" s="84"/>
      <c r="AP53" s="84"/>
      <c r="AQ53" s="84"/>
      <c r="AR53" s="84"/>
      <c r="AS53" s="84"/>
      <c r="AT53" s="84"/>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c r="A54" s="83"/>
      <c r="B54" s="84"/>
      <c r="C54" s="84"/>
      <c r="D54" s="84"/>
      <c r="E54" s="84"/>
      <c r="F54" s="84"/>
      <c r="G54" s="84"/>
      <c r="H54" s="84"/>
      <c r="I54" s="84"/>
      <c r="J54" s="84"/>
      <c r="K54" s="84"/>
      <c r="L54" s="84"/>
      <c r="M54" s="84"/>
      <c r="N54" s="84"/>
      <c r="O54" s="84"/>
      <c r="P54" s="84"/>
      <c r="Q54" s="84"/>
      <c r="R54" s="84"/>
      <c r="S54" s="84"/>
      <c r="T54" s="84"/>
      <c r="U54" s="84"/>
      <c r="V54" s="84"/>
      <c r="W54" s="84"/>
      <c r="X54" s="84"/>
      <c r="Y54" s="84"/>
      <c r="Z54" s="84"/>
      <c r="AA54" s="84"/>
      <c r="AB54" s="84"/>
      <c r="AC54" s="84"/>
      <c r="AD54" s="84"/>
      <c r="AE54" s="84"/>
      <c r="AF54" s="84"/>
      <c r="AG54" s="84"/>
      <c r="AH54" s="84"/>
      <c r="AI54" s="84"/>
      <c r="AJ54" s="84"/>
      <c r="AK54" s="84"/>
      <c r="AL54" s="84"/>
      <c r="AM54" s="84"/>
      <c r="AN54" s="84"/>
      <c r="AO54" s="84"/>
      <c r="AP54" s="84"/>
      <c r="AQ54" s="84"/>
      <c r="AR54" s="84"/>
      <c r="AS54" s="84"/>
      <c r="AT54" s="84"/>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c r="A55" s="83"/>
      <c r="B55" s="83"/>
      <c r="C55" s="83"/>
      <c r="D55" s="83"/>
      <c r="E55" s="83"/>
      <c r="F55" s="83"/>
      <c r="G55" s="83"/>
      <c r="H55" s="83"/>
      <c r="I55" s="83"/>
      <c r="J55" s="83"/>
      <c r="K55" s="83"/>
      <c r="L55" s="83"/>
      <c r="M55" s="83"/>
      <c r="N55" s="83"/>
      <c r="O55" s="83"/>
      <c r="P55" s="83"/>
      <c r="Q55" s="83"/>
      <c r="R55" s="83"/>
      <c r="S55" s="83"/>
      <c r="T55" s="83"/>
      <c r="U55" s="83"/>
      <c r="V55" s="83"/>
      <c r="W55" s="83"/>
      <c r="X55" s="83"/>
      <c r="Y55" s="83"/>
      <c r="Z55" s="83"/>
      <c r="AA55" s="83"/>
      <c r="AB55" s="83"/>
      <c r="AC55" s="83"/>
      <c r="AD55" s="83"/>
      <c r="AE55" s="83"/>
      <c r="AF55" s="83"/>
      <c r="AG55" s="83"/>
      <c r="AH55" s="83"/>
      <c r="AI55" s="83"/>
      <c r="AJ55" s="83"/>
      <c r="AK55" s="83"/>
      <c r="AL55" s="83"/>
      <c r="AM55" s="83"/>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c r="A56" s="83"/>
      <c r="B56" s="83"/>
      <c r="C56" s="83"/>
      <c r="D56" s="83"/>
      <c r="E56" s="83"/>
      <c r="F56" s="83"/>
      <c r="G56" s="83"/>
      <c r="H56" s="83"/>
      <c r="I56" s="83"/>
      <c r="J56" s="83"/>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c r="A57" s="83"/>
      <c r="B57" s="83"/>
      <c r="C57" s="83"/>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3"/>
      <c r="AE57" s="83"/>
      <c r="AF57" s="83"/>
      <c r="AG57" s="83"/>
      <c r="AH57" s="83"/>
      <c r="AI57" s="83"/>
      <c r="AJ57" s="83"/>
      <c r="AK57" s="83"/>
      <c r="AL57" s="83"/>
      <c r="AM57" s="83"/>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c r="A58" s="83"/>
      <c r="B58" s="83"/>
      <c r="C58" s="83"/>
      <c r="D58" s="83"/>
      <c r="E58" s="83"/>
      <c r="F58" s="83"/>
      <c r="G58" s="83"/>
      <c r="H58" s="83"/>
      <c r="I58" s="83"/>
      <c r="J58" s="83"/>
      <c r="K58" s="83"/>
      <c r="L58" s="83"/>
      <c r="M58" s="83"/>
      <c r="N58" s="83"/>
      <c r="O58" s="83"/>
      <c r="P58" s="83"/>
      <c r="Q58" s="83"/>
      <c r="R58" s="83"/>
      <c r="S58" s="83"/>
      <c r="T58" s="83"/>
      <c r="U58" s="83"/>
      <c r="V58" s="83"/>
      <c r="W58" s="83"/>
      <c r="X58" s="83"/>
      <c r="Y58" s="83"/>
      <c r="Z58" s="83"/>
      <c r="AA58" s="83"/>
      <c r="AB58" s="83"/>
      <c r="AC58" s="83"/>
      <c r="AD58" s="83"/>
      <c r="AE58" s="83"/>
      <c r="AF58" s="83"/>
      <c r="AG58" s="83"/>
      <c r="AH58" s="83"/>
      <c r="AI58" s="83"/>
      <c r="AJ58" s="83"/>
      <c r="AK58" s="83"/>
      <c r="AL58" s="83"/>
      <c r="AM58" s="83"/>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c r="A59" s="83"/>
      <c r="B59" s="83"/>
      <c r="C59" s="83"/>
      <c r="D59" s="83"/>
      <c r="E59" s="83"/>
      <c r="F59" s="83"/>
      <c r="G59" s="83"/>
      <c r="H59" s="83"/>
      <c r="I59" s="83"/>
      <c r="J59" s="83"/>
      <c r="K59" s="83"/>
      <c r="L59" s="83"/>
      <c r="M59" s="83"/>
      <c r="N59" s="83"/>
      <c r="O59" s="83"/>
      <c r="P59" s="83"/>
      <c r="Q59" s="83"/>
      <c r="R59" s="83"/>
      <c r="S59" s="83"/>
      <c r="T59" s="83"/>
      <c r="U59" s="83"/>
      <c r="V59" s="83"/>
      <c r="W59" s="83"/>
      <c r="X59" s="83"/>
      <c r="Y59" s="83"/>
      <c r="Z59" s="83"/>
      <c r="AA59" s="83"/>
      <c r="AB59" s="83"/>
      <c r="AC59" s="83"/>
      <c r="AD59" s="83"/>
      <c r="AE59" s="83"/>
      <c r="AF59" s="83"/>
      <c r="AG59" s="83"/>
      <c r="AH59" s="83"/>
      <c r="AI59" s="83"/>
      <c r="AJ59" s="83"/>
      <c r="AK59" s="83"/>
      <c r="AL59" s="83"/>
      <c r="AM59" s="83"/>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c r="A60" s="83"/>
      <c r="B60" s="83"/>
      <c r="C60" s="83"/>
      <c r="D60" s="83"/>
      <c r="E60" s="83"/>
      <c r="F60" s="83"/>
      <c r="G60" s="83"/>
      <c r="H60" s="83"/>
      <c r="I60" s="83"/>
      <c r="J60" s="83"/>
      <c r="K60" s="83"/>
      <c r="L60" s="83"/>
      <c r="M60" s="83"/>
      <c r="N60" s="83"/>
      <c r="O60" s="83"/>
      <c r="P60" s="83"/>
      <c r="Q60" s="83"/>
      <c r="R60" s="83"/>
      <c r="S60" s="83"/>
      <c r="T60" s="83"/>
      <c r="U60" s="83"/>
      <c r="V60" s="83"/>
      <c r="W60" s="83"/>
      <c r="X60" s="83"/>
      <c r="Y60" s="83"/>
      <c r="Z60" s="83"/>
      <c r="AA60" s="83"/>
      <c r="AB60" s="83"/>
      <c r="AC60" s="83"/>
      <c r="AD60" s="83"/>
      <c r="AE60" s="83"/>
      <c r="AF60" s="83"/>
      <c r="AG60" s="83"/>
      <c r="AH60" s="83"/>
      <c r="AI60" s="83"/>
      <c r="AJ60" s="83"/>
      <c r="AK60" s="83"/>
      <c r="AL60" s="83"/>
      <c r="AM60" s="83"/>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c r="A61" s="83"/>
      <c r="B61" s="83"/>
      <c r="C61" s="83"/>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c r="BI62" s="83"/>
      <c r="BJ62" s="83"/>
      <c r="BK62" s="83"/>
      <c r="BL62" s="83"/>
      <c r="BM62" s="83"/>
      <c r="BN62" s="83"/>
      <c r="BO62" s="83"/>
      <c r="BP62" s="83"/>
      <c r="BQ62" s="83"/>
      <c r="BR62" s="83"/>
      <c r="BS62" s="83"/>
      <c r="BT62" s="83"/>
      <c r="BU62" s="83"/>
      <c r="BV62" s="83"/>
      <c r="BW62" s="83"/>
      <c r="BX62" s="83"/>
      <c r="BY62" s="83"/>
      <c r="BZ62" s="83"/>
      <c r="CA62" s="83"/>
      <c r="CB62" s="83"/>
    </row>
    <row r="63" spans="1:80">
      <c r="A63" s="83"/>
      <c r="B63" s="83"/>
      <c r="C63" s="83"/>
      <c r="D63" s="83"/>
      <c r="E63" s="83"/>
      <c r="F63" s="83"/>
      <c r="G63" s="83"/>
      <c r="H63" s="83"/>
      <c r="I63" s="83"/>
      <c r="J63" s="83"/>
      <c r="K63" s="83"/>
      <c r="L63" s="83"/>
      <c r="M63" s="83"/>
      <c r="N63" s="83"/>
      <c r="O63" s="83"/>
      <c r="P63" s="83"/>
      <c r="Q63" s="83"/>
      <c r="R63" s="83"/>
      <c r="S63" s="83"/>
      <c r="T63" s="83"/>
      <c r="U63" s="83"/>
      <c r="V63" s="83"/>
      <c r="W63" s="83"/>
      <c r="X63" s="83"/>
      <c r="Y63" s="83"/>
      <c r="Z63" s="83"/>
      <c r="AA63" s="83"/>
      <c r="AB63" s="83"/>
      <c r="AC63" s="83"/>
      <c r="AD63" s="83"/>
      <c r="AE63" s="83"/>
      <c r="AF63" s="83"/>
      <c r="AG63" s="83"/>
      <c r="AH63" s="83"/>
      <c r="AI63" s="83"/>
      <c r="AJ63" s="83"/>
      <c r="AK63" s="83"/>
      <c r="AL63" s="83"/>
      <c r="AM63" s="83"/>
      <c r="AN63" s="83"/>
      <c r="AO63" s="83"/>
      <c r="AP63" s="83"/>
      <c r="AQ63" s="83"/>
      <c r="AR63" s="83"/>
      <c r="AS63" s="83"/>
      <c r="AT63" s="83"/>
      <c r="AU63" s="83"/>
      <c r="AV63" s="83"/>
      <c r="AW63" s="83"/>
      <c r="AX63" s="83"/>
      <c r="AY63" s="83"/>
      <c r="AZ63" s="83"/>
      <c r="BA63" s="83"/>
      <c r="BB63" s="83"/>
      <c r="BC63" s="83"/>
      <c r="BD63" s="83"/>
      <c r="BE63" s="83"/>
      <c r="BF63" s="83"/>
      <c r="BG63" s="83"/>
      <c r="BH63" s="83"/>
      <c r="BI63" s="83"/>
      <c r="BJ63" s="83"/>
      <c r="BK63" s="83"/>
      <c r="BL63" s="83"/>
      <c r="BM63" s="83"/>
      <c r="BN63" s="83"/>
      <c r="BO63" s="83"/>
      <c r="BP63" s="83"/>
      <c r="BQ63" s="83"/>
      <c r="BR63" s="83"/>
      <c r="BS63" s="83"/>
      <c r="BT63" s="83"/>
      <c r="BU63" s="83"/>
      <c r="BV63" s="83"/>
      <c r="BW63" s="83"/>
      <c r="BX63" s="83"/>
      <c r="BY63" s="83"/>
      <c r="BZ63" s="83"/>
      <c r="CA63" s="83"/>
      <c r="CB63" s="83"/>
    </row>
    <row r="64" spans="1:80">
      <c r="A64" s="83"/>
      <c r="B64" s="83"/>
      <c r="C64" s="83"/>
      <c r="D64" s="83"/>
      <c r="E64" s="83"/>
      <c r="F64" s="83"/>
      <c r="G64" s="83"/>
      <c r="H64" s="83"/>
      <c r="I64" s="83"/>
      <c r="J64" s="83"/>
      <c r="K64" s="83"/>
      <c r="L64" s="83"/>
      <c r="M64" s="83"/>
      <c r="N64" s="83"/>
      <c r="O64" s="83"/>
      <c r="P64" s="83"/>
      <c r="Q64" s="83"/>
      <c r="R64" s="83"/>
      <c r="S64" s="83"/>
      <c r="T64" s="83"/>
      <c r="U64" s="83"/>
      <c r="V64" s="83"/>
      <c r="W64" s="83"/>
      <c r="X64" s="83"/>
      <c r="Y64" s="83"/>
      <c r="Z64" s="83"/>
      <c r="AA64" s="83"/>
      <c r="AB64" s="83"/>
      <c r="AC64" s="83"/>
      <c r="AD64" s="83"/>
      <c r="AE64" s="83"/>
      <c r="AF64" s="83"/>
      <c r="AG64" s="83"/>
      <c r="AH64" s="83"/>
      <c r="AI64" s="83"/>
      <c r="AJ64" s="83"/>
      <c r="AK64" s="83"/>
      <c r="AL64" s="83"/>
      <c r="AM64" s="83"/>
      <c r="AN64" s="83"/>
      <c r="AO64" s="83"/>
      <c r="AP64" s="83"/>
      <c r="AQ64" s="83"/>
      <c r="AR64" s="83"/>
      <c r="AS64" s="83"/>
      <c r="AT64" s="83"/>
      <c r="AU64" s="83"/>
      <c r="AV64" s="83"/>
      <c r="AW64" s="83"/>
      <c r="AX64" s="83"/>
      <c r="AY64" s="83"/>
      <c r="AZ64" s="83"/>
      <c r="BA64" s="83"/>
      <c r="BB64" s="83"/>
      <c r="BC64" s="83"/>
      <c r="BD64" s="83"/>
      <c r="BE64" s="83"/>
      <c r="BF64" s="83"/>
      <c r="BG64" s="83"/>
      <c r="BH64" s="83"/>
      <c r="BI64" s="83"/>
      <c r="BJ64" s="83"/>
      <c r="BK64" s="83"/>
      <c r="BL64" s="83"/>
      <c r="BM64" s="83"/>
      <c r="BN64" s="83"/>
      <c r="BO64" s="83"/>
      <c r="BP64" s="83"/>
      <c r="BQ64" s="83"/>
      <c r="BR64" s="83"/>
      <c r="BS64" s="83"/>
      <c r="BT64" s="83"/>
      <c r="BU64" s="83"/>
      <c r="BV64" s="83"/>
      <c r="BW64" s="83"/>
      <c r="BX64" s="83"/>
      <c r="BY64" s="83"/>
      <c r="BZ64" s="83"/>
      <c r="CA64" s="83"/>
      <c r="CB64" s="83"/>
    </row>
    <row r="65" spans="1:80">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c r="BI65" s="83"/>
      <c r="BJ65" s="83"/>
      <c r="BK65" s="83"/>
      <c r="BL65" s="83"/>
      <c r="BM65" s="83"/>
      <c r="BN65" s="83"/>
      <c r="BO65" s="83"/>
      <c r="BP65" s="83"/>
      <c r="BQ65" s="83"/>
      <c r="BR65" s="83"/>
      <c r="BS65" s="83"/>
      <c r="BT65" s="83"/>
      <c r="BU65" s="83"/>
      <c r="BV65" s="83"/>
      <c r="BW65" s="83"/>
      <c r="BX65" s="83"/>
      <c r="BY65" s="83"/>
      <c r="BZ65" s="83"/>
      <c r="CA65" s="83"/>
      <c r="CB65" s="83"/>
    </row>
    <row r="66" spans="1:80">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c r="BI66" s="83"/>
      <c r="BJ66" s="83"/>
      <c r="BK66" s="83"/>
      <c r="BL66" s="83"/>
      <c r="BM66" s="83"/>
      <c r="BN66" s="83"/>
      <c r="BO66" s="83"/>
      <c r="BP66" s="83"/>
      <c r="BQ66" s="83"/>
      <c r="BR66" s="83"/>
      <c r="BS66" s="83"/>
      <c r="BT66" s="83"/>
      <c r="BU66" s="83"/>
      <c r="BV66" s="83"/>
      <c r="BW66" s="83"/>
      <c r="BX66" s="83"/>
      <c r="BY66" s="83"/>
      <c r="BZ66" s="83"/>
      <c r="CA66" s="83"/>
      <c r="CB66" s="83"/>
    </row>
    <row r="67" spans="1:80">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c r="BI67" s="83"/>
      <c r="BJ67" s="83"/>
      <c r="BK67" s="83"/>
      <c r="BL67" s="83"/>
      <c r="BM67" s="83"/>
      <c r="BN67" s="83"/>
      <c r="BO67" s="83"/>
      <c r="BP67" s="83"/>
      <c r="BQ67" s="83"/>
      <c r="BR67" s="83"/>
      <c r="BS67" s="83"/>
      <c r="BT67" s="83"/>
      <c r="BU67" s="83"/>
      <c r="BV67" s="83"/>
      <c r="BW67" s="83"/>
      <c r="BX67" s="83"/>
      <c r="BY67" s="83"/>
      <c r="BZ67" s="83"/>
      <c r="CA67" s="83"/>
      <c r="CB67" s="83"/>
    </row>
    <row r="68" spans="1:80">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c r="BI68" s="83"/>
      <c r="BJ68" s="83"/>
      <c r="BK68" s="83"/>
      <c r="BL68" s="83"/>
      <c r="BM68" s="83"/>
      <c r="BN68" s="83"/>
      <c r="BO68" s="83"/>
      <c r="BP68" s="83"/>
      <c r="BQ68" s="83"/>
      <c r="BR68" s="83"/>
      <c r="BS68" s="83"/>
      <c r="BT68" s="83"/>
      <c r="BU68" s="83"/>
      <c r="BV68" s="83"/>
      <c r="BW68" s="83"/>
      <c r="BX68" s="83"/>
      <c r="BY68" s="83"/>
      <c r="BZ68" s="83"/>
      <c r="CA68" s="83"/>
      <c r="CB68" s="83"/>
    </row>
    <row r="69" spans="1:80">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c r="BI69" s="83"/>
      <c r="BJ69" s="83"/>
      <c r="BK69" s="83"/>
      <c r="BL69" s="83"/>
      <c r="BM69" s="83"/>
      <c r="BN69" s="83"/>
      <c r="BO69" s="83"/>
      <c r="BP69" s="83"/>
      <c r="BQ69" s="83"/>
      <c r="BR69" s="83"/>
      <c r="BS69" s="83"/>
      <c r="BT69" s="83"/>
      <c r="BU69" s="83"/>
      <c r="BV69" s="83"/>
      <c r="BW69" s="83"/>
      <c r="BX69" s="83"/>
      <c r="BY69" s="83"/>
      <c r="BZ69" s="83"/>
      <c r="CA69" s="83"/>
      <c r="CB69" s="83"/>
    </row>
    <row r="70" spans="1:80">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c r="BI70" s="83"/>
      <c r="BJ70" s="83"/>
      <c r="BK70" s="83"/>
      <c r="BL70" s="83"/>
      <c r="BM70" s="83"/>
      <c r="BN70" s="83"/>
      <c r="BO70" s="83"/>
      <c r="BP70" s="83"/>
      <c r="BQ70" s="83"/>
      <c r="BR70" s="83"/>
      <c r="BS70" s="83"/>
      <c r="BT70" s="83"/>
      <c r="BU70" s="83"/>
      <c r="BV70" s="83"/>
      <c r="BW70" s="83"/>
      <c r="BX70" s="83"/>
      <c r="BY70" s="83"/>
      <c r="BZ70" s="83"/>
      <c r="CA70" s="83"/>
      <c r="CB70" s="83"/>
    </row>
    <row r="71" spans="1:80">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c r="BI71" s="83"/>
      <c r="BJ71" s="83"/>
      <c r="BK71" s="83"/>
      <c r="BL71" s="83"/>
      <c r="BM71" s="83"/>
      <c r="BN71" s="83"/>
      <c r="BO71" s="83"/>
      <c r="BP71" s="83"/>
      <c r="BQ71" s="83"/>
      <c r="BR71" s="83"/>
      <c r="BS71" s="83"/>
      <c r="BT71" s="83"/>
      <c r="BU71" s="83"/>
      <c r="BV71" s="83"/>
      <c r="BW71" s="83"/>
      <c r="BX71" s="83"/>
      <c r="BY71" s="83"/>
      <c r="BZ71" s="83"/>
      <c r="CA71" s="83"/>
      <c r="CB71" s="83"/>
    </row>
    <row r="72" spans="1:80">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c r="BI72" s="83"/>
      <c r="BJ72" s="83"/>
      <c r="BK72" s="83"/>
      <c r="BL72" s="83"/>
      <c r="BM72" s="83"/>
      <c r="BN72" s="83"/>
      <c r="BO72" s="83"/>
      <c r="BP72" s="83"/>
      <c r="BQ72" s="83"/>
      <c r="BR72" s="83"/>
      <c r="BS72" s="83"/>
      <c r="BT72" s="83"/>
      <c r="BU72" s="83"/>
      <c r="BV72" s="83"/>
      <c r="BW72" s="83"/>
      <c r="BX72" s="83"/>
      <c r="BY72" s="83"/>
      <c r="BZ72" s="83"/>
      <c r="CA72" s="83"/>
      <c r="CB72" s="83"/>
    </row>
    <row r="73" spans="1:80">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c r="BI73" s="83"/>
      <c r="BJ73" s="83"/>
      <c r="BK73" s="83"/>
      <c r="BL73" s="83"/>
      <c r="BM73" s="83"/>
      <c r="BN73" s="83"/>
      <c r="BO73" s="83"/>
      <c r="BP73" s="83"/>
      <c r="BQ73" s="83"/>
      <c r="BR73" s="83"/>
      <c r="BS73" s="83"/>
      <c r="BT73" s="83"/>
      <c r="BU73" s="83"/>
      <c r="BV73" s="83"/>
      <c r="BW73" s="83"/>
      <c r="BX73" s="83"/>
      <c r="BY73" s="83"/>
      <c r="BZ73" s="83"/>
      <c r="CA73" s="83"/>
      <c r="CB73" s="83"/>
    </row>
    <row r="74" spans="1:80">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c r="BI74" s="83"/>
      <c r="BJ74" s="83"/>
      <c r="BK74" s="83"/>
      <c r="BL74" s="83"/>
      <c r="BM74" s="83"/>
      <c r="BN74" s="83"/>
      <c r="BO74" s="83"/>
      <c r="BP74" s="83"/>
      <c r="BQ74" s="83"/>
      <c r="BR74" s="83"/>
      <c r="BS74" s="83"/>
      <c r="BT74" s="83"/>
      <c r="BU74" s="83"/>
      <c r="BV74" s="83"/>
      <c r="BW74" s="83"/>
      <c r="BX74" s="83"/>
      <c r="BY74" s="83"/>
      <c r="BZ74" s="83"/>
      <c r="CA74" s="83"/>
      <c r="CB74" s="83"/>
    </row>
    <row r="75" spans="1:80">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c r="BM75" s="83"/>
      <c r="BN75" s="83"/>
      <c r="BO75" s="83"/>
      <c r="BP75" s="83"/>
      <c r="BQ75" s="83"/>
      <c r="BR75" s="83"/>
      <c r="BS75" s="83"/>
      <c r="BT75" s="83"/>
      <c r="BU75" s="83"/>
      <c r="BV75" s="83"/>
      <c r="BW75" s="83"/>
      <c r="BX75" s="83"/>
      <c r="BY75" s="83"/>
      <c r="BZ75" s="83"/>
      <c r="CA75" s="83"/>
      <c r="CB75" s="83"/>
    </row>
    <row r="76" spans="1:80">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row>
    <row r="77" spans="1:80">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c r="BI77" s="83"/>
      <c r="BJ77" s="83"/>
      <c r="BK77" s="83"/>
      <c r="BL77" s="83"/>
      <c r="BM77" s="83"/>
      <c r="BN77" s="83"/>
      <c r="BO77" s="83"/>
      <c r="BP77" s="83"/>
      <c r="BQ77" s="83"/>
      <c r="BR77" s="83"/>
      <c r="BS77" s="83"/>
      <c r="BT77" s="83"/>
      <c r="BU77" s="83"/>
      <c r="BV77" s="83"/>
      <c r="BW77" s="83"/>
      <c r="BX77" s="83"/>
      <c r="BY77" s="83"/>
      <c r="BZ77" s="83"/>
      <c r="CA77" s="83"/>
      <c r="CB77" s="83"/>
    </row>
    <row r="78" spans="1:80">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c r="BI78" s="83"/>
      <c r="BJ78" s="83"/>
      <c r="BK78" s="83"/>
      <c r="BL78" s="83"/>
      <c r="BM78" s="83"/>
      <c r="BN78" s="83"/>
      <c r="BO78" s="83"/>
      <c r="BP78" s="83"/>
      <c r="BQ78" s="83"/>
      <c r="BR78" s="83"/>
      <c r="BS78" s="83"/>
      <c r="BT78" s="83"/>
      <c r="BU78" s="83"/>
      <c r="BV78" s="83"/>
      <c r="BW78" s="83"/>
      <c r="BX78" s="83"/>
      <c r="BY78" s="83"/>
      <c r="BZ78" s="83"/>
      <c r="CA78" s="83"/>
      <c r="CB78" s="83"/>
    </row>
    <row r="79" spans="1:80">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row>
    <row r="80" spans="1:80">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c r="BI80" s="83"/>
      <c r="BJ80" s="83"/>
      <c r="BK80" s="83"/>
    </row>
    <row r="81" spans="1:63">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c r="BI81" s="83"/>
      <c r="BJ81" s="83"/>
      <c r="BK81" s="83"/>
    </row>
    <row r="82" spans="1:63">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c r="BI82" s="83"/>
      <c r="BJ82" s="83"/>
      <c r="BK82" s="83"/>
    </row>
    <row r="83" spans="1:63">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row>
    <row r="84" spans="1:63">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row>
    <row r="85" spans="1:63">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c r="BI85" s="83"/>
      <c r="BJ85" s="83"/>
      <c r="BK85" s="83"/>
    </row>
    <row r="86" spans="1:63">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c r="BI86" s="83"/>
      <c r="BJ86" s="83"/>
      <c r="BK86" s="83"/>
    </row>
    <row r="87" spans="1:63">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row>
    <row r="88" spans="1:63">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c r="BI88" s="83"/>
      <c r="BJ88" s="83"/>
      <c r="BK88" s="83"/>
    </row>
    <row r="89" spans="1:63">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c r="BI89" s="83"/>
      <c r="BJ89" s="83"/>
      <c r="BK89" s="83"/>
    </row>
    <row r="90" spans="1:63">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c r="BI90" s="83"/>
      <c r="BJ90" s="83"/>
      <c r="BK90" s="83"/>
    </row>
    <row r="91" spans="1:63">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c r="BI91" s="83"/>
      <c r="BJ91" s="83"/>
      <c r="BK91" s="83"/>
    </row>
    <row r="92" spans="1:63">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c r="BI92" s="83"/>
      <c r="BJ92" s="83"/>
      <c r="BK92" s="83"/>
    </row>
    <row r="93" spans="1:63">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c r="BI93" s="83"/>
      <c r="BJ93" s="83"/>
      <c r="BK93" s="83"/>
    </row>
    <row r="94" spans="1:63">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c r="BI94" s="83"/>
      <c r="BJ94" s="83"/>
      <c r="BK94" s="83"/>
    </row>
    <row r="95" spans="1:63">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c r="BI95" s="83"/>
      <c r="BJ95" s="83"/>
      <c r="BK95" s="83"/>
    </row>
    <row r="96" spans="1:63">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c r="BI96" s="83"/>
      <c r="BJ96" s="83"/>
      <c r="BK96" s="83"/>
    </row>
    <row r="97" spans="1:63">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c r="BI97" s="83"/>
      <c r="BJ97" s="83"/>
      <c r="BK97" s="83"/>
    </row>
    <row r="98" spans="1:63">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c r="BI98" s="83"/>
      <c r="BJ98" s="83"/>
      <c r="BK98" s="83"/>
    </row>
    <row r="99" spans="1:63">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c r="BI99" s="83"/>
      <c r="BJ99" s="83"/>
      <c r="BK99" s="83"/>
    </row>
    <row r="100" spans="1:63">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c r="BI100" s="83"/>
      <c r="BJ100" s="83"/>
      <c r="BK100" s="83"/>
    </row>
    <row r="101" spans="1:63">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c r="BI101" s="83"/>
      <c r="BJ101" s="83"/>
      <c r="BK101" s="83"/>
    </row>
    <row r="102" spans="1:63">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c r="BI102" s="83"/>
      <c r="BJ102" s="83"/>
      <c r="BK102" s="83"/>
    </row>
    <row r="103" spans="1:63">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c r="BI103" s="83"/>
      <c r="BJ103" s="83"/>
      <c r="BK103" s="83"/>
    </row>
    <row r="104" spans="1:63">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c r="BI104" s="83"/>
      <c r="BJ104" s="83"/>
      <c r="BK104" s="83"/>
    </row>
    <row r="105" spans="1:63">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c r="BI105" s="83"/>
      <c r="BJ105" s="83"/>
      <c r="BK105" s="83"/>
    </row>
    <row r="106" spans="1:63">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c r="BI106" s="83"/>
      <c r="BJ106" s="83"/>
      <c r="BK106" s="83"/>
    </row>
    <row r="107" spans="1:63">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c r="BI107" s="83"/>
      <c r="BJ107" s="83"/>
      <c r="BK107" s="83"/>
    </row>
    <row r="108" spans="1:63">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c r="BI108" s="83"/>
      <c r="BJ108" s="83"/>
      <c r="BK108" s="83"/>
    </row>
    <row r="109" spans="1:63">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c r="BI109" s="83"/>
      <c r="BJ109" s="83"/>
      <c r="BK109" s="83"/>
    </row>
    <row r="110" spans="1:63">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c r="BI110" s="83"/>
      <c r="BJ110" s="83"/>
      <c r="BK110" s="83"/>
    </row>
    <row r="111" spans="1:63">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c r="BI111" s="83"/>
      <c r="BJ111" s="83"/>
      <c r="BK111" s="83"/>
    </row>
    <row r="112" spans="1:63">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c r="BI112" s="83"/>
      <c r="BJ112" s="83"/>
      <c r="BK112" s="83"/>
    </row>
    <row r="113" spans="1:63">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c r="BI113" s="83"/>
      <c r="BJ113" s="83"/>
      <c r="BK113" s="83"/>
    </row>
    <row r="114" spans="1:63">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c r="BI114" s="83"/>
      <c r="BJ114" s="83"/>
      <c r="BK114" s="83"/>
    </row>
    <row r="115" spans="1:63">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c r="BI115" s="83"/>
      <c r="BJ115" s="83"/>
      <c r="BK115" s="83"/>
    </row>
    <row r="116" spans="1:63">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c r="BI116" s="83"/>
      <c r="BJ116" s="83"/>
      <c r="BK116" s="83"/>
    </row>
    <row r="117" spans="1:63">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c r="BI117" s="83"/>
      <c r="BJ117" s="83"/>
      <c r="BK117" s="83"/>
    </row>
    <row r="118" spans="1:63">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c r="BI118" s="83"/>
      <c r="BJ118" s="83"/>
      <c r="BK118" s="83"/>
    </row>
    <row r="119" spans="1:63">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c r="BI119" s="83"/>
      <c r="BJ119" s="83"/>
      <c r="BK119" s="83"/>
    </row>
    <row r="120" spans="1:63">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c r="BI120" s="83"/>
      <c r="BJ120" s="83"/>
      <c r="BK120" s="83"/>
    </row>
    <row r="121" spans="1:63">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c r="BI121" s="83"/>
      <c r="BJ121" s="83"/>
      <c r="BK121" s="83"/>
    </row>
    <row r="122" spans="1:63">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c r="BI122" s="83"/>
      <c r="BJ122" s="83"/>
      <c r="BK122" s="83"/>
    </row>
    <row r="123" spans="1:63">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c r="BI123" s="83"/>
      <c r="BJ123" s="83"/>
      <c r="BK123" s="83"/>
    </row>
    <row r="124" spans="1:63">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c r="BI124" s="83"/>
      <c r="BJ124" s="83"/>
      <c r="BK124" s="83"/>
    </row>
    <row r="125" spans="1:63">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c r="BI125" s="83"/>
      <c r="BJ125" s="83"/>
      <c r="BK125" s="83"/>
    </row>
    <row r="126" spans="1:63">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c r="BI126" s="83"/>
      <c r="BJ126" s="83"/>
      <c r="BK126" s="83"/>
    </row>
    <row r="127" spans="1:63">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c r="BI127" s="83"/>
      <c r="BJ127" s="83"/>
      <c r="BK127" s="83"/>
    </row>
    <row r="128" spans="1:63">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c r="BI128" s="83"/>
      <c r="BJ128" s="83"/>
      <c r="BK128" s="83"/>
    </row>
    <row r="129" spans="2:63">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c r="BI129" s="83"/>
      <c r="BJ129" s="83"/>
      <c r="BK129" s="83"/>
    </row>
    <row r="130" spans="2:63">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c r="BI130" s="83"/>
      <c r="BJ130" s="83"/>
      <c r="BK130" s="83"/>
    </row>
    <row r="131" spans="2:6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row>
    <row r="132" spans="2:63">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c r="BI132" s="83"/>
      <c r="BJ132" s="83"/>
      <c r="BK132" s="83"/>
    </row>
    <row r="133" spans="2:63">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c r="BI133" s="83"/>
      <c r="BJ133" s="83"/>
      <c r="BK133" s="83"/>
    </row>
    <row r="134" spans="2:63">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c r="BI134" s="83"/>
      <c r="BJ134" s="83"/>
      <c r="BK134" s="83"/>
    </row>
    <row r="135" spans="2:63">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c r="BI135" s="83"/>
      <c r="BJ135" s="83"/>
      <c r="BK135" s="83"/>
    </row>
    <row r="136" spans="2:63">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c r="BI136" s="83"/>
      <c r="BJ136" s="83"/>
      <c r="BK136" s="83"/>
    </row>
    <row r="137" spans="2:63">
      <c r="B137" s="83"/>
      <c r="C137" s="83"/>
      <c r="D137" s="83"/>
      <c r="E137" s="83"/>
      <c r="F137" s="83"/>
      <c r="G137" s="83"/>
      <c r="H137" s="83"/>
      <c r="I137" s="83"/>
    </row>
    <row r="138" spans="2:63">
      <c r="B138" s="83"/>
      <c r="C138" s="83"/>
      <c r="D138" s="83"/>
      <c r="E138" s="83"/>
      <c r="F138" s="83"/>
      <c r="G138" s="83"/>
      <c r="H138" s="83"/>
      <c r="I138" s="83"/>
    </row>
    <row r="139" spans="2:63">
      <c r="B139" s="83"/>
      <c r="C139" s="83"/>
      <c r="D139" s="83"/>
      <c r="E139" s="83"/>
      <c r="F139" s="83"/>
      <c r="G139" s="83"/>
      <c r="H139" s="83"/>
      <c r="I139" s="83"/>
    </row>
    <row r="140" spans="2:63">
      <c r="B140" s="83"/>
      <c r="C140" s="83"/>
      <c r="D140" s="83"/>
      <c r="E140" s="83"/>
      <c r="F140" s="83"/>
      <c r="G140" s="83"/>
      <c r="H140" s="83"/>
      <c r="I140" s="83"/>
    </row>
  </sheetData>
  <sheetProtection algorithmName="SHA-512" hashValue="kpXlidzmWxbP3brn8k4eIEWxhYHkoNV8mMuhH1lPT/xypiCOesm15jiCfvbsOoPDCD8/umcOeC7isQqNzzQXVQ==" saltValue="e8t6+j8RQ+iPDyNDapgnxw==" spinCount="100000" sheet="1" objects="1" scenarios="1"/>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M248"/>
  <sheetViews>
    <sheetView topLeftCell="C1" zoomScale="55" zoomScaleNormal="55" workbookViewId="0">
      <selection activeCell="AR48" sqref="AR48"/>
    </sheetView>
  </sheetViews>
  <sheetFormatPr defaultColWidth="11.42578125" defaultRowHeight="1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row>
    <row r="2" spans="1:91" ht="18" customHeight="1">
      <c r="A2" s="83"/>
      <c r="B2" s="539" t="s">
        <v>228</v>
      </c>
      <c r="C2" s="540"/>
      <c r="D2" s="540"/>
      <c r="E2" s="540"/>
      <c r="F2" s="540"/>
      <c r="G2" s="540"/>
      <c r="H2" s="540"/>
      <c r="I2" s="540"/>
      <c r="J2" s="481" t="s">
        <v>23</v>
      </c>
      <c r="K2" s="481"/>
      <c r="L2" s="481"/>
      <c r="M2" s="481"/>
      <c r="N2" s="481"/>
      <c r="O2" s="481"/>
      <c r="P2" s="481"/>
      <c r="Q2" s="481"/>
      <c r="R2" s="481"/>
      <c r="S2" s="481"/>
      <c r="T2" s="481"/>
      <c r="U2" s="481"/>
      <c r="V2" s="481"/>
      <c r="W2" s="481"/>
      <c r="X2" s="481"/>
      <c r="Y2" s="481"/>
      <c r="Z2" s="481"/>
      <c r="AA2" s="481"/>
      <c r="AB2" s="481"/>
      <c r="AC2" s="481"/>
      <c r="AD2" s="481"/>
      <c r="AE2" s="481"/>
      <c r="AF2" s="481"/>
      <c r="AG2" s="481"/>
      <c r="AH2" s="481"/>
      <c r="AI2" s="481"/>
      <c r="AJ2" s="481"/>
      <c r="AK2" s="481"/>
      <c r="AL2" s="481"/>
      <c r="AM2" s="481"/>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row>
    <row r="3" spans="1:91" ht="18.75" customHeight="1">
      <c r="A3" s="83"/>
      <c r="B3" s="540"/>
      <c r="C3" s="540"/>
      <c r="D3" s="540"/>
      <c r="E3" s="540"/>
      <c r="F3" s="540"/>
      <c r="G3" s="540"/>
      <c r="H3" s="540"/>
      <c r="I3" s="540"/>
      <c r="J3" s="481"/>
      <c r="K3" s="481"/>
      <c r="L3" s="481"/>
      <c r="M3" s="481"/>
      <c r="N3" s="481"/>
      <c r="O3" s="481"/>
      <c r="P3" s="481"/>
      <c r="Q3" s="481"/>
      <c r="R3" s="481"/>
      <c r="S3" s="481"/>
      <c r="T3" s="481"/>
      <c r="U3" s="481"/>
      <c r="V3" s="481"/>
      <c r="W3" s="481"/>
      <c r="X3" s="481"/>
      <c r="Y3" s="481"/>
      <c r="Z3" s="481"/>
      <c r="AA3" s="481"/>
      <c r="AB3" s="481"/>
      <c r="AC3" s="481"/>
      <c r="AD3" s="481"/>
      <c r="AE3" s="481"/>
      <c r="AF3" s="481"/>
      <c r="AG3" s="481"/>
      <c r="AH3" s="481"/>
      <c r="AI3" s="481"/>
      <c r="AJ3" s="481"/>
      <c r="AK3" s="481"/>
      <c r="AL3" s="481"/>
      <c r="AM3" s="481"/>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row>
    <row r="4" spans="1:91" ht="15" customHeight="1">
      <c r="A4" s="83"/>
      <c r="B4" s="540"/>
      <c r="C4" s="540"/>
      <c r="D4" s="540"/>
      <c r="E4" s="540"/>
      <c r="F4" s="540"/>
      <c r="G4" s="540"/>
      <c r="H4" s="540"/>
      <c r="I4" s="540"/>
      <c r="J4" s="481"/>
      <c r="K4" s="481"/>
      <c r="L4" s="481"/>
      <c r="M4" s="481"/>
      <c r="N4" s="481"/>
      <c r="O4" s="481"/>
      <c r="P4" s="481"/>
      <c r="Q4" s="481"/>
      <c r="R4" s="481"/>
      <c r="S4" s="481"/>
      <c r="T4" s="481"/>
      <c r="U4" s="481"/>
      <c r="V4" s="481"/>
      <c r="W4" s="481"/>
      <c r="X4" s="481"/>
      <c r="Y4" s="481"/>
      <c r="Z4" s="481"/>
      <c r="AA4" s="481"/>
      <c r="AB4" s="481"/>
      <c r="AC4" s="481"/>
      <c r="AD4" s="481"/>
      <c r="AE4" s="481"/>
      <c r="AF4" s="481"/>
      <c r="AG4" s="481"/>
      <c r="AH4" s="481"/>
      <c r="AI4" s="481"/>
      <c r="AJ4" s="481"/>
      <c r="AK4" s="481"/>
      <c r="AL4" s="481"/>
      <c r="AM4" s="481"/>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row>
    <row r="5" spans="1:91" ht="15.75" thickBot="1">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row>
    <row r="6" spans="1:91" ht="15" customHeight="1">
      <c r="A6" s="83"/>
      <c r="B6" s="428" t="s">
        <v>213</v>
      </c>
      <c r="C6" s="428"/>
      <c r="D6" s="429"/>
      <c r="E6" s="523" t="s">
        <v>214</v>
      </c>
      <c r="F6" s="524"/>
      <c r="G6" s="524"/>
      <c r="H6" s="524"/>
      <c r="I6" s="541"/>
      <c r="J6" s="46" t="str">
        <f>IF(AND('Mapa de Riesgos'!$Y$12="Muy Alta",'Mapa de Riesgos'!$AA$12="Leve"),CONCATENATE("R1C",'Mapa de Riesgos'!$O$12),"")</f>
        <v/>
      </c>
      <c r="K6" s="47" t="str">
        <f>IF(AND('Mapa de Riesgos'!$Y$13="Muy Alta",'Mapa de Riesgos'!$AA$13="Leve"),CONCATENATE("R1C",'Mapa de Riesgos'!$O$13),"")</f>
        <v/>
      </c>
      <c r="L6" s="47" t="str">
        <f>IF(AND('Mapa de Riesgos'!$Y$14="Muy Alta",'Mapa de Riesgos'!$AA$14="Leve"),CONCATENATE("R1C",'Mapa de Riesgos'!$O$14),"")</f>
        <v/>
      </c>
      <c r="M6" s="47" t="str">
        <f>IF(AND('Mapa de Riesgos'!$Y$15="Muy Alta",'Mapa de Riesgos'!$AA$15="Leve"),CONCATENATE("R1C",'Mapa de Riesgos'!$O$15),"")</f>
        <v/>
      </c>
      <c r="N6" s="47" t="str">
        <f>IF(AND('Mapa de Riesgos'!$Y$16="Muy Alta",'Mapa de Riesgos'!$AA$16="Leve"),CONCATENATE("R1C",'Mapa de Riesgos'!$O$16),"")</f>
        <v/>
      </c>
      <c r="O6" s="48" t="str">
        <f>IF(AND('Mapa de Riesgos'!$Y$17="Muy Alta",'Mapa de Riesgos'!$AA$17="Leve"),CONCATENATE("R1C",'Mapa de Riesgos'!$O$17),"")</f>
        <v/>
      </c>
      <c r="P6" s="46" t="str">
        <f>IF(AND('Mapa de Riesgos'!$Y$12="Muy Alta",'Mapa de Riesgos'!$AA$12="Menor"),CONCATENATE("R1C",'Mapa de Riesgos'!$O$12),"")</f>
        <v/>
      </c>
      <c r="Q6" s="47" t="str">
        <f>IF(AND('Mapa de Riesgos'!$Y$13="Muy Alta",'Mapa de Riesgos'!$AA$13="Menor"),CONCATENATE("R1C",'Mapa de Riesgos'!$O$13),"")</f>
        <v/>
      </c>
      <c r="R6" s="47" t="str">
        <f>IF(AND('Mapa de Riesgos'!$Y$14="Muy Alta",'Mapa de Riesgos'!$AA$14="Menor"),CONCATENATE("R1C",'Mapa de Riesgos'!$O$14),"")</f>
        <v/>
      </c>
      <c r="S6" s="47" t="str">
        <f>IF(AND('Mapa de Riesgos'!$Y$15="Muy Alta",'Mapa de Riesgos'!$AA$15="Menor"),CONCATENATE("R1C",'Mapa de Riesgos'!$O$15),"")</f>
        <v/>
      </c>
      <c r="T6" s="47" t="str">
        <f>IF(AND('Mapa de Riesgos'!$Y$16="Muy Alta",'Mapa de Riesgos'!$AA$16="Menor"),CONCATENATE("R1C",'Mapa de Riesgos'!$O$16),"")</f>
        <v/>
      </c>
      <c r="U6" s="48" t="str">
        <f>IF(AND('Mapa de Riesgos'!$Y$17="Muy Alta",'Mapa de Riesgos'!$AA$17="Menor"),CONCATENATE("R1C",'Mapa de Riesgos'!$O$17),"")</f>
        <v/>
      </c>
      <c r="V6" s="46" t="str">
        <f>IF(AND('Mapa de Riesgos'!$Y$12="Muy Alta",'Mapa de Riesgos'!$AA$12="Moderado"),CONCATENATE("R1C",'Mapa de Riesgos'!$O$12),"")</f>
        <v/>
      </c>
      <c r="W6" s="47" t="str">
        <f>IF(AND('Mapa de Riesgos'!$Y$13="Muy Alta",'Mapa de Riesgos'!$AA$13="Moderado"),CONCATENATE("R1C",'Mapa de Riesgos'!$O$13),"")</f>
        <v/>
      </c>
      <c r="X6" s="47" t="str">
        <f>IF(AND('Mapa de Riesgos'!$Y$14="Muy Alta",'Mapa de Riesgos'!$AA$14="Moderado"),CONCATENATE("R1C",'Mapa de Riesgos'!$O$14),"")</f>
        <v/>
      </c>
      <c r="Y6" s="47" t="str">
        <f>IF(AND('Mapa de Riesgos'!$Y$15="Muy Alta",'Mapa de Riesgos'!$AA$15="Moderado"),CONCATENATE("R1C",'Mapa de Riesgos'!$O$15),"")</f>
        <v/>
      </c>
      <c r="Z6" s="47" t="str">
        <f>IF(AND('Mapa de Riesgos'!$Y$16="Muy Alta",'Mapa de Riesgos'!$AA$16="Moderado"),CONCATENATE("R1C",'Mapa de Riesgos'!$O$16),"")</f>
        <v/>
      </c>
      <c r="AA6" s="48" t="str">
        <f>IF(AND('Mapa de Riesgos'!$Y$17="Muy Alta",'Mapa de Riesgos'!$AA$17="Moderado"),CONCATENATE("R1C",'Mapa de Riesgos'!$O$17),"")</f>
        <v/>
      </c>
      <c r="AB6" s="46" t="str">
        <f>IF(AND('Mapa de Riesgos'!$Y$12="Muy Alta",'Mapa de Riesgos'!$AA$12="Mayor"),CONCATENATE("R1C",'Mapa de Riesgos'!$O$12),"")</f>
        <v/>
      </c>
      <c r="AC6" s="47" t="str">
        <f>IF(AND('Mapa de Riesgos'!$Y$13="Muy Alta",'Mapa de Riesgos'!$AA$13="Mayor"),CONCATENATE("R1C",'Mapa de Riesgos'!$O$13),"")</f>
        <v/>
      </c>
      <c r="AD6" s="47" t="str">
        <f>IF(AND('Mapa de Riesgos'!$Y$14="Muy Alta",'Mapa de Riesgos'!$AA$14="Mayor"),CONCATENATE("R1C",'Mapa de Riesgos'!$O$14),"")</f>
        <v/>
      </c>
      <c r="AE6" s="47" t="str">
        <f>IF(AND('Mapa de Riesgos'!$Y$15="Muy Alta",'Mapa de Riesgos'!$AA$15="Mayor"),CONCATENATE("R1C",'Mapa de Riesgos'!$O$15),"")</f>
        <v/>
      </c>
      <c r="AF6" s="47" t="str">
        <f>IF(AND('Mapa de Riesgos'!$Y$16="Muy Alta",'Mapa de Riesgos'!$AA$16="Mayor"),CONCATENATE("R1C",'Mapa de Riesgos'!$O$16),"")</f>
        <v/>
      </c>
      <c r="AG6" s="48" t="str">
        <f>IF(AND('Mapa de Riesgos'!$Y$17="Muy Alta",'Mapa de Riesgos'!$AA$17="Mayor"),CONCATENATE("R1C",'Mapa de Riesgos'!$O$17),"")</f>
        <v/>
      </c>
      <c r="AH6" s="49" t="str">
        <f>IF(AND('Mapa de Riesgos'!$Y$12="Muy Alta",'Mapa de Riesgos'!$AA$12="Catastrófico"),CONCATENATE("R1C",'Mapa de Riesgos'!$O$12),"")</f>
        <v/>
      </c>
      <c r="AI6" s="50" t="str">
        <f>IF(AND('Mapa de Riesgos'!$Y$13="Muy Alta",'Mapa de Riesgos'!$AA$13="Catastrófico"),CONCATENATE("R1C",'Mapa de Riesgos'!$O$13),"")</f>
        <v/>
      </c>
      <c r="AJ6" s="50" t="str">
        <f>IF(AND('Mapa de Riesgos'!$Y$14="Muy Alta",'Mapa de Riesgos'!$AA$14="Catastrófico"),CONCATENATE("R1C",'Mapa de Riesgos'!$O$14),"")</f>
        <v/>
      </c>
      <c r="AK6" s="50" t="str">
        <f>IF(AND('Mapa de Riesgos'!$Y$15="Muy Alta",'Mapa de Riesgos'!$AA$15="Catastrófico"),CONCATENATE("R1C",'Mapa de Riesgos'!$O$15),"")</f>
        <v/>
      </c>
      <c r="AL6" s="50" t="str">
        <f>IF(AND('Mapa de Riesgos'!$Y$16="Muy Alta",'Mapa de Riesgos'!$AA$16="Catastrófico"),CONCATENATE("R1C",'Mapa de Riesgos'!$O$16),"")</f>
        <v/>
      </c>
      <c r="AM6" s="51" t="str">
        <f>IF(AND('Mapa de Riesgos'!$Y$17="Muy Alta",'Mapa de Riesgos'!$AA$17="Catastrófico"),CONCATENATE("R1C",'Mapa de Riesgos'!$O$17),"")</f>
        <v/>
      </c>
      <c r="AN6" s="83"/>
      <c r="AO6" s="530" t="s">
        <v>215</v>
      </c>
      <c r="AP6" s="531"/>
      <c r="AQ6" s="531"/>
      <c r="AR6" s="531"/>
      <c r="AS6" s="531"/>
      <c r="AT6" s="532"/>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row>
    <row r="7" spans="1:91" ht="15" customHeight="1">
      <c r="A7" s="83"/>
      <c r="B7" s="428"/>
      <c r="C7" s="428"/>
      <c r="D7" s="429"/>
      <c r="E7" s="527"/>
      <c r="F7" s="526"/>
      <c r="G7" s="526"/>
      <c r="H7" s="526"/>
      <c r="I7" s="542"/>
      <c r="J7" s="52" t="str">
        <f>IF(AND('Mapa de Riesgos'!$Y$18="Muy Alta",'Mapa de Riesgos'!$AA$18="Leve"),CONCATENATE("R2C",'Mapa de Riesgos'!$O$18),"")</f>
        <v/>
      </c>
      <c r="K7" s="53" t="str">
        <f>IF(AND('Mapa de Riesgos'!$Y$19="Muy Alta",'Mapa de Riesgos'!$AA$19="Leve"),CONCATENATE("R2C",'Mapa de Riesgos'!$O$19),"")</f>
        <v/>
      </c>
      <c r="L7" s="53" t="str">
        <f>IF(AND('Mapa de Riesgos'!$Y$20="Muy Alta",'Mapa de Riesgos'!$AA$20="Leve"),CONCATENATE("R2C",'Mapa de Riesgos'!$O$20),"")</f>
        <v/>
      </c>
      <c r="M7" s="53" t="str">
        <f>IF(AND('Mapa de Riesgos'!$Y$21="Muy Alta",'Mapa de Riesgos'!$AA$21="Leve"),CONCATENATE("R2C",'Mapa de Riesgos'!$O$21),"")</f>
        <v/>
      </c>
      <c r="N7" s="53" t="str">
        <f>IF(AND('Mapa de Riesgos'!$Y$22="Muy Alta",'Mapa de Riesgos'!$AA$22="Leve"),CONCATENATE("R2C",'Mapa de Riesgos'!$O$22),"")</f>
        <v/>
      </c>
      <c r="O7" s="54" t="str">
        <f>IF(AND('Mapa de Riesgos'!$Y$23="Muy Alta",'Mapa de Riesgos'!$AA$23="Leve"),CONCATENATE("R2C",'Mapa de Riesgos'!$O$23),"")</f>
        <v/>
      </c>
      <c r="P7" s="52" t="str">
        <f>IF(AND('Mapa de Riesgos'!$Y$18="Muy Alta",'Mapa de Riesgos'!$AA$18="Menor"),CONCATENATE("R2C",'Mapa de Riesgos'!$O$18),"")</f>
        <v/>
      </c>
      <c r="Q7" s="53" t="str">
        <f>IF(AND('Mapa de Riesgos'!$Y$19="Muy Alta",'Mapa de Riesgos'!$AA$19="Menor"),CONCATENATE("R2C",'Mapa de Riesgos'!$O$19),"")</f>
        <v/>
      </c>
      <c r="R7" s="53" t="str">
        <f>IF(AND('Mapa de Riesgos'!$Y$20="Muy Alta",'Mapa de Riesgos'!$AA$20="Menor"),CONCATENATE("R2C",'Mapa de Riesgos'!$O$20),"")</f>
        <v/>
      </c>
      <c r="S7" s="53" t="str">
        <f>IF(AND('Mapa de Riesgos'!$Y$21="Muy Alta",'Mapa de Riesgos'!$AA$21="Menor"),CONCATENATE("R2C",'Mapa de Riesgos'!$O$21),"")</f>
        <v/>
      </c>
      <c r="T7" s="53" t="str">
        <f>IF(AND('Mapa de Riesgos'!$Y$22="Muy Alta",'Mapa de Riesgos'!$AA$22="Menor"),CONCATENATE("R2C",'Mapa de Riesgos'!$O$22),"")</f>
        <v/>
      </c>
      <c r="U7" s="54" t="str">
        <f>IF(AND('Mapa de Riesgos'!$Y$23="Muy Alta",'Mapa de Riesgos'!$AA$23="Menor"),CONCATENATE("R2C",'Mapa de Riesgos'!$O$23),"")</f>
        <v/>
      </c>
      <c r="V7" s="52" t="str">
        <f>IF(AND('Mapa de Riesgos'!$Y$18="Muy Alta",'Mapa de Riesgos'!$AA$18="Moderado"),CONCATENATE("R2C",'Mapa de Riesgos'!$O$18),"")</f>
        <v/>
      </c>
      <c r="W7" s="53" t="str">
        <f>IF(AND('Mapa de Riesgos'!$Y$19="Muy Alta",'Mapa de Riesgos'!$AA$19="Moderado"),CONCATENATE("R2C",'Mapa de Riesgos'!$O$19),"")</f>
        <v/>
      </c>
      <c r="X7" s="53" t="str">
        <f>IF(AND('Mapa de Riesgos'!$Y$20="Muy Alta",'Mapa de Riesgos'!$AA$20="Moderado"),CONCATENATE("R2C",'Mapa de Riesgos'!$O$20),"")</f>
        <v/>
      </c>
      <c r="Y7" s="53" t="str">
        <f>IF(AND('Mapa de Riesgos'!$Y$21="Muy Alta",'Mapa de Riesgos'!$AA$21="Moderado"),CONCATENATE("R2C",'Mapa de Riesgos'!$O$21),"")</f>
        <v/>
      </c>
      <c r="Z7" s="53" t="str">
        <f>IF(AND('Mapa de Riesgos'!$Y$22="Muy Alta",'Mapa de Riesgos'!$AA$22="Moderado"),CONCATENATE("R2C",'Mapa de Riesgos'!$O$22),"")</f>
        <v/>
      </c>
      <c r="AA7" s="54" t="str">
        <f>IF(AND('Mapa de Riesgos'!$Y$23="Muy Alta",'Mapa de Riesgos'!$AA$23="Moderado"),CONCATENATE("R2C",'Mapa de Riesgos'!$O$23),"")</f>
        <v/>
      </c>
      <c r="AB7" s="52" t="str">
        <f>IF(AND('Mapa de Riesgos'!$Y$18="Muy Alta",'Mapa de Riesgos'!$AA$18="Mayor"),CONCATENATE("R2C",'Mapa de Riesgos'!$O$18),"")</f>
        <v/>
      </c>
      <c r="AC7" s="53" t="str">
        <f>IF(AND('Mapa de Riesgos'!$Y$19="Muy Alta",'Mapa de Riesgos'!$AA$19="Mayor"),CONCATENATE("R2C",'Mapa de Riesgos'!$O$19),"")</f>
        <v/>
      </c>
      <c r="AD7" s="53" t="str">
        <f>IF(AND('Mapa de Riesgos'!$Y$20="Muy Alta",'Mapa de Riesgos'!$AA$20="Mayor"),CONCATENATE("R2C",'Mapa de Riesgos'!$O$20),"")</f>
        <v/>
      </c>
      <c r="AE7" s="53" t="str">
        <f>IF(AND('Mapa de Riesgos'!$Y$21="Muy Alta",'Mapa de Riesgos'!$AA$21="Mayor"),CONCATENATE("R2C",'Mapa de Riesgos'!$O$21),"")</f>
        <v/>
      </c>
      <c r="AF7" s="53" t="str">
        <f>IF(AND('Mapa de Riesgos'!$Y$22="Muy Alta",'Mapa de Riesgos'!$AA$22="Mayor"),CONCATENATE("R2C",'Mapa de Riesgos'!$O$22),"")</f>
        <v/>
      </c>
      <c r="AG7" s="54" t="str">
        <f>IF(AND('Mapa de Riesgos'!$Y$23="Muy Alta",'Mapa de Riesgos'!$AA$23="Mayor"),CONCATENATE("R2C",'Mapa de Riesgos'!$O$23),"")</f>
        <v/>
      </c>
      <c r="AH7" s="55" t="str">
        <f>IF(AND('Mapa de Riesgos'!$Y$18="Muy Alta",'Mapa de Riesgos'!$AA$18="Catastrófico"),CONCATENATE("R2C",'Mapa de Riesgos'!$O$18),"")</f>
        <v/>
      </c>
      <c r="AI7" s="56" t="str">
        <f>IF(AND('Mapa de Riesgos'!$Y$19="Muy Alta",'Mapa de Riesgos'!$AA$19="Catastrófico"),CONCATENATE("R2C",'Mapa de Riesgos'!$O$19),"")</f>
        <v/>
      </c>
      <c r="AJ7" s="56" t="str">
        <f>IF(AND('Mapa de Riesgos'!$Y$20="Muy Alta",'Mapa de Riesgos'!$AA$20="Catastrófico"),CONCATENATE("R2C",'Mapa de Riesgos'!$O$20),"")</f>
        <v/>
      </c>
      <c r="AK7" s="56" t="str">
        <f>IF(AND('Mapa de Riesgos'!$Y$21="Muy Alta",'Mapa de Riesgos'!$AA$21="Catastrófico"),CONCATENATE("R2C",'Mapa de Riesgos'!$O$21),"")</f>
        <v/>
      </c>
      <c r="AL7" s="56" t="str">
        <f>IF(AND('Mapa de Riesgos'!$Y$22="Muy Alta",'Mapa de Riesgos'!$AA$22="Catastrófico"),CONCATENATE("R2C",'Mapa de Riesgos'!$O$22),"")</f>
        <v/>
      </c>
      <c r="AM7" s="57" t="str">
        <f>IF(AND('Mapa de Riesgos'!$Y$23="Muy Alta",'Mapa de Riesgos'!$AA$23="Catastrófico"),CONCATENATE("R2C",'Mapa de Riesgos'!$O$23),"")</f>
        <v/>
      </c>
      <c r="AN7" s="83"/>
      <c r="AO7" s="533"/>
      <c r="AP7" s="534"/>
      <c r="AQ7" s="534"/>
      <c r="AR7" s="534"/>
      <c r="AS7" s="534"/>
      <c r="AT7" s="535"/>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row>
    <row r="8" spans="1:91" ht="15" customHeight="1">
      <c r="A8" s="83"/>
      <c r="B8" s="428"/>
      <c r="C8" s="428"/>
      <c r="D8" s="429"/>
      <c r="E8" s="527"/>
      <c r="F8" s="526"/>
      <c r="G8" s="526"/>
      <c r="H8" s="526"/>
      <c r="I8" s="542"/>
      <c r="J8" s="52" t="str">
        <f>IF(AND('Mapa de Riesgos'!$Y$24="Muy Alta",'Mapa de Riesgos'!$AA$24="Leve"),CONCATENATE("R3C",'Mapa de Riesgos'!$O$24),"")</f>
        <v/>
      </c>
      <c r="K8" s="53" t="str">
        <f>IF(AND('Mapa de Riesgos'!$Y$25="Muy Alta",'Mapa de Riesgos'!$AA$25="Leve"),CONCATENATE("R3C",'Mapa de Riesgos'!$O$25),"")</f>
        <v/>
      </c>
      <c r="L8" s="53" t="str">
        <f>IF(AND('Mapa de Riesgos'!$Y$26="Muy Alta",'Mapa de Riesgos'!$AA$26="Leve"),CONCATENATE("R3C",'Mapa de Riesgos'!$O$26),"")</f>
        <v/>
      </c>
      <c r="M8" s="53" t="str">
        <f>IF(AND('Mapa de Riesgos'!$Y$27="Muy Alta",'Mapa de Riesgos'!$AA$27="Leve"),CONCATENATE("R3C",'Mapa de Riesgos'!$O$27),"")</f>
        <v/>
      </c>
      <c r="N8" s="53" t="str">
        <f>IF(AND('Mapa de Riesgos'!$Y$28="Muy Alta",'Mapa de Riesgos'!$AA$28="Leve"),CONCATENATE("R3C",'Mapa de Riesgos'!$O$28),"")</f>
        <v/>
      </c>
      <c r="O8" s="54" t="str">
        <f>IF(AND('Mapa de Riesgos'!$Y$29="Muy Alta",'Mapa de Riesgos'!$AA$29="Leve"),CONCATENATE("R3C",'Mapa de Riesgos'!$O$29),"")</f>
        <v/>
      </c>
      <c r="P8" s="52" t="str">
        <f>IF(AND('Mapa de Riesgos'!$Y$24="Muy Alta",'Mapa de Riesgos'!$AA$24="Menor"),CONCATENATE("R3C",'Mapa de Riesgos'!$O$24),"")</f>
        <v/>
      </c>
      <c r="Q8" s="53" t="str">
        <f>IF(AND('Mapa de Riesgos'!$Y$25="Muy Alta",'Mapa de Riesgos'!$AA$25="Menor"),CONCATENATE("R3C",'Mapa de Riesgos'!$O$25),"")</f>
        <v/>
      </c>
      <c r="R8" s="53" t="str">
        <f>IF(AND('Mapa de Riesgos'!$Y$26="Muy Alta",'Mapa de Riesgos'!$AA$26="Menor"),CONCATENATE("R3C",'Mapa de Riesgos'!$O$26),"")</f>
        <v/>
      </c>
      <c r="S8" s="53" t="str">
        <f>IF(AND('Mapa de Riesgos'!$Y$27="Muy Alta",'Mapa de Riesgos'!$AA$27="Menor"),CONCATENATE("R3C",'Mapa de Riesgos'!$O$27),"")</f>
        <v/>
      </c>
      <c r="T8" s="53" t="str">
        <f>IF(AND('Mapa de Riesgos'!$Y$28="Muy Alta",'Mapa de Riesgos'!$AA$28="Menor"),CONCATENATE("R3C",'Mapa de Riesgos'!$O$28),"")</f>
        <v/>
      </c>
      <c r="U8" s="54" t="str">
        <f>IF(AND('Mapa de Riesgos'!$Y$29="Muy Alta",'Mapa de Riesgos'!$AA$29="Menor"),CONCATENATE("R3C",'Mapa de Riesgos'!$O$29),"")</f>
        <v/>
      </c>
      <c r="V8" s="52" t="str">
        <f>IF(AND('Mapa de Riesgos'!$Y$24="Muy Alta",'Mapa de Riesgos'!$AA$24="Moderado"),CONCATENATE("R3C",'Mapa de Riesgos'!$O$24),"")</f>
        <v/>
      </c>
      <c r="W8" s="53" t="str">
        <f>IF(AND('Mapa de Riesgos'!$Y$25="Muy Alta",'Mapa de Riesgos'!$AA$25="Moderado"),CONCATENATE("R3C",'Mapa de Riesgos'!$O$25),"")</f>
        <v/>
      </c>
      <c r="X8" s="53" t="str">
        <f>IF(AND('Mapa de Riesgos'!$Y$26="Muy Alta",'Mapa de Riesgos'!$AA$26="Moderado"),CONCATENATE("R3C",'Mapa de Riesgos'!$O$26),"")</f>
        <v/>
      </c>
      <c r="Y8" s="53" t="str">
        <f>IF(AND('Mapa de Riesgos'!$Y$27="Muy Alta",'Mapa de Riesgos'!$AA$27="Moderado"),CONCATENATE("R3C",'Mapa de Riesgos'!$O$27),"")</f>
        <v/>
      </c>
      <c r="Z8" s="53" t="str">
        <f>IF(AND('Mapa de Riesgos'!$Y$28="Muy Alta",'Mapa de Riesgos'!$AA$28="Moderado"),CONCATENATE("R3C",'Mapa de Riesgos'!$O$28),"")</f>
        <v/>
      </c>
      <c r="AA8" s="54" t="str">
        <f>IF(AND('Mapa de Riesgos'!$Y$29="Muy Alta",'Mapa de Riesgos'!$AA$29="Moderado"),CONCATENATE("R3C",'Mapa de Riesgos'!$O$29),"")</f>
        <v/>
      </c>
      <c r="AB8" s="52" t="str">
        <f>IF(AND('Mapa de Riesgos'!$Y$24="Muy Alta",'Mapa de Riesgos'!$AA$24="Mayor"),CONCATENATE("R3C",'Mapa de Riesgos'!$O$24),"")</f>
        <v/>
      </c>
      <c r="AC8" s="53" t="str">
        <f>IF(AND('Mapa de Riesgos'!$Y$25="Muy Alta",'Mapa de Riesgos'!$AA$25="Mayor"),CONCATENATE("R3C",'Mapa de Riesgos'!$O$25),"")</f>
        <v/>
      </c>
      <c r="AD8" s="53" t="str">
        <f>IF(AND('Mapa de Riesgos'!$Y$26="Muy Alta",'Mapa de Riesgos'!$AA$26="Mayor"),CONCATENATE("R3C",'Mapa de Riesgos'!$O$26),"")</f>
        <v/>
      </c>
      <c r="AE8" s="53" t="str">
        <f>IF(AND('Mapa de Riesgos'!$Y$27="Muy Alta",'Mapa de Riesgos'!$AA$27="Mayor"),CONCATENATE("R3C",'Mapa de Riesgos'!$O$27),"")</f>
        <v/>
      </c>
      <c r="AF8" s="53" t="str">
        <f>IF(AND('Mapa de Riesgos'!$Y$28="Muy Alta",'Mapa de Riesgos'!$AA$28="Mayor"),CONCATENATE("R3C",'Mapa de Riesgos'!$O$28),"")</f>
        <v/>
      </c>
      <c r="AG8" s="54" t="str">
        <f>IF(AND('Mapa de Riesgos'!$Y$29="Muy Alta",'Mapa de Riesgos'!$AA$29="Mayor"),CONCATENATE("R3C",'Mapa de Riesgos'!$O$29),"")</f>
        <v/>
      </c>
      <c r="AH8" s="55" t="str">
        <f>IF(AND('Mapa de Riesgos'!$Y$24="Muy Alta",'Mapa de Riesgos'!$AA$24="Catastrófico"),CONCATENATE("R3C",'Mapa de Riesgos'!$O$24),"")</f>
        <v/>
      </c>
      <c r="AI8" s="56" t="str">
        <f>IF(AND('Mapa de Riesgos'!$Y$25="Muy Alta",'Mapa de Riesgos'!$AA$25="Catastrófico"),CONCATENATE("R3C",'Mapa de Riesgos'!$O$25),"")</f>
        <v/>
      </c>
      <c r="AJ8" s="56" t="str">
        <f>IF(AND('Mapa de Riesgos'!$Y$26="Muy Alta",'Mapa de Riesgos'!$AA$26="Catastrófico"),CONCATENATE("R3C",'Mapa de Riesgos'!$O$26),"")</f>
        <v/>
      </c>
      <c r="AK8" s="56" t="str">
        <f>IF(AND('Mapa de Riesgos'!$Y$27="Muy Alta",'Mapa de Riesgos'!$AA$27="Catastrófico"),CONCATENATE("R3C",'Mapa de Riesgos'!$O$27),"")</f>
        <v/>
      </c>
      <c r="AL8" s="56" t="str">
        <f>IF(AND('Mapa de Riesgos'!$Y$28="Muy Alta",'Mapa de Riesgos'!$AA$28="Catastrófico"),CONCATENATE("R3C",'Mapa de Riesgos'!$O$28),"")</f>
        <v/>
      </c>
      <c r="AM8" s="57" t="str">
        <f>IF(AND('Mapa de Riesgos'!$Y$29="Muy Alta",'Mapa de Riesgos'!$AA$29="Catastrófico"),CONCATENATE("R3C",'Mapa de Riesgos'!$O$29),"")</f>
        <v/>
      </c>
      <c r="AN8" s="83"/>
      <c r="AO8" s="533"/>
      <c r="AP8" s="534"/>
      <c r="AQ8" s="534"/>
      <c r="AR8" s="534"/>
      <c r="AS8" s="534"/>
      <c r="AT8" s="535"/>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row>
    <row r="9" spans="1:91" ht="15" customHeight="1">
      <c r="A9" s="83"/>
      <c r="B9" s="428"/>
      <c r="C9" s="428"/>
      <c r="D9" s="429"/>
      <c r="E9" s="527"/>
      <c r="F9" s="526"/>
      <c r="G9" s="526"/>
      <c r="H9" s="526"/>
      <c r="I9" s="542"/>
      <c r="J9" s="52" t="str">
        <f>IF(AND('Mapa de Riesgos'!$Y$30="Muy Alta",'Mapa de Riesgos'!$AA$30="Leve"),CONCATENATE("R4C",'Mapa de Riesgos'!$O$30),"")</f>
        <v/>
      </c>
      <c r="K9" s="53" t="str">
        <f>IF(AND('Mapa de Riesgos'!$Y$31="Muy Alta",'Mapa de Riesgos'!$AA$31="Leve"),CONCATENATE("R4C",'Mapa de Riesgos'!$O$31),"")</f>
        <v/>
      </c>
      <c r="L9" s="53" t="str">
        <f>IF(AND('Mapa de Riesgos'!$Y$32="Muy Alta",'Mapa de Riesgos'!$AA$32="Leve"),CONCATENATE("R4C",'Mapa de Riesgos'!$O$32),"")</f>
        <v/>
      </c>
      <c r="M9" s="53" t="str">
        <f>IF(AND('Mapa de Riesgos'!$Y$33="Muy Alta",'Mapa de Riesgos'!$AA$33="Leve"),CONCATENATE("R4C",'Mapa de Riesgos'!$O$33),"")</f>
        <v/>
      </c>
      <c r="N9" s="53" t="str">
        <f>IF(AND('Mapa de Riesgos'!$Y$34="Muy Alta",'Mapa de Riesgos'!$AA$34="Leve"),CONCATENATE("R4C",'Mapa de Riesgos'!$O$34),"")</f>
        <v/>
      </c>
      <c r="O9" s="54" t="str">
        <f>IF(AND('Mapa de Riesgos'!$Y$35="Muy Alta",'Mapa de Riesgos'!$AA$35="Leve"),CONCATENATE("R4C",'Mapa de Riesgos'!$O$35),"")</f>
        <v/>
      </c>
      <c r="P9" s="52" t="str">
        <f>IF(AND('Mapa de Riesgos'!$Y$30="Muy Alta",'Mapa de Riesgos'!$AA$30="Menor"),CONCATENATE("R4C",'Mapa de Riesgos'!$O$30),"")</f>
        <v/>
      </c>
      <c r="Q9" s="53" t="str">
        <f>IF(AND('Mapa de Riesgos'!$Y$31="Muy Alta",'Mapa de Riesgos'!$AA$31="Menor"),CONCATENATE("R4C",'Mapa de Riesgos'!$O$31),"")</f>
        <v/>
      </c>
      <c r="R9" s="53" t="str">
        <f>IF(AND('Mapa de Riesgos'!$Y$32="Muy Alta",'Mapa de Riesgos'!$AA$32="Menor"),CONCATENATE("R4C",'Mapa de Riesgos'!$O$32),"")</f>
        <v/>
      </c>
      <c r="S9" s="53" t="str">
        <f>IF(AND('Mapa de Riesgos'!$Y$33="Muy Alta",'Mapa de Riesgos'!$AA$33="Menor"),CONCATENATE("R4C",'Mapa de Riesgos'!$O$33),"")</f>
        <v/>
      </c>
      <c r="T9" s="53" t="str">
        <f>IF(AND('Mapa de Riesgos'!$Y$34="Muy Alta",'Mapa de Riesgos'!$AA$34="Menor"),CONCATENATE("R4C",'Mapa de Riesgos'!$O$34),"")</f>
        <v/>
      </c>
      <c r="U9" s="54" t="str">
        <f>IF(AND('Mapa de Riesgos'!$Y$35="Muy Alta",'Mapa de Riesgos'!$AA$35="Menor"),CONCATENATE("R4C",'Mapa de Riesgos'!$O$35),"")</f>
        <v/>
      </c>
      <c r="V9" s="52" t="str">
        <f>IF(AND('Mapa de Riesgos'!$Y$30="Muy Alta",'Mapa de Riesgos'!$AA$30="Moderado"),CONCATENATE("R4C",'Mapa de Riesgos'!$O$30),"")</f>
        <v/>
      </c>
      <c r="W9" s="53" t="str">
        <f>IF(AND('Mapa de Riesgos'!$Y$31="Muy Alta",'Mapa de Riesgos'!$AA$31="Moderado"),CONCATENATE("R4C",'Mapa de Riesgos'!$O$31),"")</f>
        <v/>
      </c>
      <c r="X9" s="53" t="str">
        <f>IF(AND('Mapa de Riesgos'!$Y$32="Muy Alta",'Mapa de Riesgos'!$AA$32="Moderado"),CONCATENATE("R4C",'Mapa de Riesgos'!$O$32),"")</f>
        <v/>
      </c>
      <c r="Y9" s="53" t="str">
        <f>IF(AND('Mapa de Riesgos'!$Y$33="Muy Alta",'Mapa de Riesgos'!$AA$33="Moderado"),CONCATENATE("R4C",'Mapa de Riesgos'!$O$33),"")</f>
        <v/>
      </c>
      <c r="Z9" s="53" t="str">
        <f>IF(AND('Mapa de Riesgos'!$Y$34="Muy Alta",'Mapa de Riesgos'!$AA$34="Moderado"),CONCATENATE("R4C",'Mapa de Riesgos'!$O$34),"")</f>
        <v/>
      </c>
      <c r="AA9" s="54" t="str">
        <f>IF(AND('Mapa de Riesgos'!$Y$35="Muy Alta",'Mapa de Riesgos'!$AA$35="Moderado"),CONCATENATE("R4C",'Mapa de Riesgos'!$O$35),"")</f>
        <v/>
      </c>
      <c r="AB9" s="52" t="str">
        <f>IF(AND('Mapa de Riesgos'!$Y$30="Muy Alta",'Mapa de Riesgos'!$AA$30="Mayor"),CONCATENATE("R4C",'Mapa de Riesgos'!$O$30),"")</f>
        <v/>
      </c>
      <c r="AC9" s="53" t="str">
        <f>IF(AND('Mapa de Riesgos'!$Y$31="Muy Alta",'Mapa de Riesgos'!$AA$31="Mayor"),CONCATENATE("R4C",'Mapa de Riesgos'!$O$31),"")</f>
        <v/>
      </c>
      <c r="AD9" s="53" t="str">
        <f>IF(AND('Mapa de Riesgos'!$Y$32="Muy Alta",'Mapa de Riesgos'!$AA$32="Mayor"),CONCATENATE("R4C",'Mapa de Riesgos'!$O$32),"")</f>
        <v/>
      </c>
      <c r="AE9" s="53" t="str">
        <f>IF(AND('Mapa de Riesgos'!$Y$33="Muy Alta",'Mapa de Riesgos'!$AA$33="Mayor"),CONCATENATE("R4C",'Mapa de Riesgos'!$O$33),"")</f>
        <v/>
      </c>
      <c r="AF9" s="53" t="str">
        <f>IF(AND('Mapa de Riesgos'!$Y$34="Muy Alta",'Mapa de Riesgos'!$AA$34="Mayor"),CONCATENATE("R4C",'Mapa de Riesgos'!$O$34),"")</f>
        <v/>
      </c>
      <c r="AG9" s="54" t="str">
        <f>IF(AND('Mapa de Riesgos'!$Y$35="Muy Alta",'Mapa de Riesgos'!$AA$35="Mayor"),CONCATENATE("R4C",'Mapa de Riesgos'!$O$35),"")</f>
        <v/>
      </c>
      <c r="AH9" s="55" t="str">
        <f>IF(AND('Mapa de Riesgos'!$Y$30="Muy Alta",'Mapa de Riesgos'!$AA$30="Catastrófico"),CONCATENATE("R4C",'Mapa de Riesgos'!$O$30),"")</f>
        <v/>
      </c>
      <c r="AI9" s="56" t="str">
        <f>IF(AND('Mapa de Riesgos'!$Y$31="Muy Alta",'Mapa de Riesgos'!$AA$31="Catastrófico"),CONCATENATE("R4C",'Mapa de Riesgos'!$O$31),"")</f>
        <v/>
      </c>
      <c r="AJ9" s="56" t="str">
        <f>IF(AND('Mapa de Riesgos'!$Y$32="Muy Alta",'Mapa de Riesgos'!$AA$32="Catastrófico"),CONCATENATE("R4C",'Mapa de Riesgos'!$O$32),"")</f>
        <v/>
      </c>
      <c r="AK9" s="56" t="str">
        <f>IF(AND('Mapa de Riesgos'!$Y$33="Muy Alta",'Mapa de Riesgos'!$AA$33="Catastrófico"),CONCATENATE("R4C",'Mapa de Riesgos'!$O$33),"")</f>
        <v/>
      </c>
      <c r="AL9" s="56" t="str">
        <f>IF(AND('Mapa de Riesgos'!$Y$34="Muy Alta",'Mapa de Riesgos'!$AA$34="Catastrófico"),CONCATENATE("R4C",'Mapa de Riesgos'!$O$34),"")</f>
        <v/>
      </c>
      <c r="AM9" s="57" t="str">
        <f>IF(AND('Mapa de Riesgos'!$Y$35="Muy Alta",'Mapa de Riesgos'!$AA$35="Catastrófico"),CONCATENATE("R4C",'Mapa de Riesgos'!$O$35),"")</f>
        <v/>
      </c>
      <c r="AN9" s="83"/>
      <c r="AO9" s="533"/>
      <c r="AP9" s="534"/>
      <c r="AQ9" s="534"/>
      <c r="AR9" s="534"/>
      <c r="AS9" s="534"/>
      <c r="AT9" s="535"/>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row>
    <row r="10" spans="1:91" ht="15" customHeight="1">
      <c r="A10" s="83"/>
      <c r="B10" s="428"/>
      <c r="C10" s="428"/>
      <c r="D10" s="429"/>
      <c r="E10" s="527"/>
      <c r="F10" s="526"/>
      <c r="G10" s="526"/>
      <c r="H10" s="526"/>
      <c r="I10" s="542"/>
      <c r="J10" s="52" t="str">
        <f>IF(AND('Mapa de Riesgos'!$Y$36="Muy Alta",'Mapa de Riesgos'!$AA$36="Leve"),CONCATENATE("R5C",'Mapa de Riesgos'!$O$36),"")</f>
        <v/>
      </c>
      <c r="K10" s="53" t="str">
        <f>IF(AND('Mapa de Riesgos'!$Y$37="Muy Alta",'Mapa de Riesgos'!$AA$37="Leve"),CONCATENATE("R5C",'Mapa de Riesgos'!$O$37),"")</f>
        <v/>
      </c>
      <c r="L10" s="53" t="str">
        <f>IF(AND('Mapa de Riesgos'!$Y$38="Muy Alta",'Mapa de Riesgos'!$AA$38="Leve"),CONCATENATE("R5C",'Mapa de Riesgos'!$O$38),"")</f>
        <v/>
      </c>
      <c r="M10" s="53" t="str">
        <f>IF(AND('Mapa de Riesgos'!$Y$39="Muy Alta",'Mapa de Riesgos'!$AA$39="Leve"),CONCATENATE("R5C",'Mapa de Riesgos'!$O$39),"")</f>
        <v/>
      </c>
      <c r="N10" s="53" t="str">
        <f>IF(AND('Mapa de Riesgos'!$Y$40="Muy Alta",'Mapa de Riesgos'!$AA$40="Leve"),CONCATENATE("R5C",'Mapa de Riesgos'!$O$40),"")</f>
        <v/>
      </c>
      <c r="O10" s="54" t="str">
        <f>IF(AND('Mapa de Riesgos'!$Y$41="Muy Alta",'Mapa de Riesgos'!$AA$41="Leve"),CONCATENATE("R5C",'Mapa de Riesgos'!$O$41),"")</f>
        <v/>
      </c>
      <c r="P10" s="52" t="str">
        <f>IF(AND('Mapa de Riesgos'!$Y$36="Muy Alta",'Mapa de Riesgos'!$AA$36="Menor"),CONCATENATE("R5C",'Mapa de Riesgos'!$O$36),"")</f>
        <v/>
      </c>
      <c r="Q10" s="53" t="str">
        <f>IF(AND('Mapa de Riesgos'!$Y$37="Muy Alta",'Mapa de Riesgos'!$AA$37="Menor"),CONCATENATE("R5C",'Mapa de Riesgos'!$O$37),"")</f>
        <v/>
      </c>
      <c r="R10" s="53" t="str">
        <f>IF(AND('Mapa de Riesgos'!$Y$38="Muy Alta",'Mapa de Riesgos'!$AA$38="Menor"),CONCATENATE("R5C",'Mapa de Riesgos'!$O$38),"")</f>
        <v/>
      </c>
      <c r="S10" s="53" t="str">
        <f>IF(AND('Mapa de Riesgos'!$Y$39="Muy Alta",'Mapa de Riesgos'!$AA$39="Menor"),CONCATENATE("R5C",'Mapa de Riesgos'!$O$39),"")</f>
        <v/>
      </c>
      <c r="T10" s="53" t="str">
        <f>IF(AND('Mapa de Riesgos'!$Y$40="Muy Alta",'Mapa de Riesgos'!$AA$40="Menor"),CONCATENATE("R5C",'Mapa de Riesgos'!$O$40),"")</f>
        <v/>
      </c>
      <c r="U10" s="54" t="str">
        <f>IF(AND('Mapa de Riesgos'!$Y$41="Muy Alta",'Mapa de Riesgos'!$AA$41="Menor"),CONCATENATE("R5C",'Mapa de Riesgos'!$O$41),"")</f>
        <v/>
      </c>
      <c r="V10" s="52" t="str">
        <f>IF(AND('Mapa de Riesgos'!$Y$36="Muy Alta",'Mapa de Riesgos'!$AA$36="Moderado"),CONCATENATE("R5C",'Mapa de Riesgos'!$O$36),"")</f>
        <v/>
      </c>
      <c r="W10" s="53" t="str">
        <f>IF(AND('Mapa de Riesgos'!$Y$37="Muy Alta",'Mapa de Riesgos'!$AA$37="Moderado"),CONCATENATE("R5C",'Mapa de Riesgos'!$O$37),"")</f>
        <v/>
      </c>
      <c r="X10" s="53" t="str">
        <f>IF(AND('Mapa de Riesgos'!$Y$38="Muy Alta",'Mapa de Riesgos'!$AA$38="Moderado"),CONCATENATE("R5C",'Mapa de Riesgos'!$O$38),"")</f>
        <v/>
      </c>
      <c r="Y10" s="53" t="str">
        <f>IF(AND('Mapa de Riesgos'!$Y$39="Muy Alta",'Mapa de Riesgos'!$AA$39="Moderado"),CONCATENATE("R5C",'Mapa de Riesgos'!$O$39),"")</f>
        <v/>
      </c>
      <c r="Z10" s="53" t="str">
        <f>IF(AND('Mapa de Riesgos'!$Y$40="Muy Alta",'Mapa de Riesgos'!$AA$40="Moderado"),CONCATENATE("R5C",'Mapa de Riesgos'!$O$40),"")</f>
        <v/>
      </c>
      <c r="AA10" s="54" t="str">
        <f>IF(AND('Mapa de Riesgos'!$Y$41="Muy Alta",'Mapa de Riesgos'!$AA$41="Moderado"),CONCATENATE("R5C",'Mapa de Riesgos'!$O$41),"")</f>
        <v/>
      </c>
      <c r="AB10" s="52" t="str">
        <f>IF(AND('Mapa de Riesgos'!$Y$36="Muy Alta",'Mapa de Riesgos'!$AA$36="Mayor"),CONCATENATE("R5C",'Mapa de Riesgos'!$O$36),"")</f>
        <v/>
      </c>
      <c r="AC10" s="53" t="str">
        <f>IF(AND('Mapa de Riesgos'!$Y$37="Muy Alta",'Mapa de Riesgos'!$AA$37="Mayor"),CONCATENATE("R5C",'Mapa de Riesgos'!$O$37),"")</f>
        <v/>
      </c>
      <c r="AD10" s="53" t="str">
        <f>IF(AND('Mapa de Riesgos'!$Y$38="Muy Alta",'Mapa de Riesgos'!$AA$38="Mayor"),CONCATENATE("R5C",'Mapa de Riesgos'!$O$38),"")</f>
        <v/>
      </c>
      <c r="AE10" s="53" t="str">
        <f>IF(AND('Mapa de Riesgos'!$Y$39="Muy Alta",'Mapa de Riesgos'!$AA$39="Mayor"),CONCATENATE("R5C",'Mapa de Riesgos'!$O$39),"")</f>
        <v/>
      </c>
      <c r="AF10" s="53" t="str">
        <f>IF(AND('Mapa de Riesgos'!$Y$40="Muy Alta",'Mapa de Riesgos'!$AA$40="Mayor"),CONCATENATE("R5C",'Mapa de Riesgos'!$O$40),"")</f>
        <v/>
      </c>
      <c r="AG10" s="54" t="str">
        <f>IF(AND('Mapa de Riesgos'!$Y$41="Muy Alta",'Mapa de Riesgos'!$AA$41="Mayor"),CONCATENATE("R5C",'Mapa de Riesgos'!$O$41),"")</f>
        <v/>
      </c>
      <c r="AH10" s="55" t="str">
        <f>IF(AND('Mapa de Riesgos'!$Y$36="Muy Alta",'Mapa de Riesgos'!$AA$36="Catastrófico"),CONCATENATE("R5C",'Mapa de Riesgos'!$O$36),"")</f>
        <v/>
      </c>
      <c r="AI10" s="56" t="str">
        <f>IF(AND('Mapa de Riesgos'!$Y$37="Muy Alta",'Mapa de Riesgos'!$AA$37="Catastrófico"),CONCATENATE("R5C",'Mapa de Riesgos'!$O$37),"")</f>
        <v/>
      </c>
      <c r="AJ10" s="56" t="str">
        <f>IF(AND('Mapa de Riesgos'!$Y$38="Muy Alta",'Mapa de Riesgos'!$AA$38="Catastrófico"),CONCATENATE("R5C",'Mapa de Riesgos'!$O$38),"")</f>
        <v/>
      </c>
      <c r="AK10" s="56" t="str">
        <f>IF(AND('Mapa de Riesgos'!$Y$39="Muy Alta",'Mapa de Riesgos'!$AA$39="Catastrófico"),CONCATENATE("R5C",'Mapa de Riesgos'!$O$39),"")</f>
        <v/>
      </c>
      <c r="AL10" s="56" t="str">
        <f>IF(AND('Mapa de Riesgos'!$Y$40="Muy Alta",'Mapa de Riesgos'!$AA$40="Catastrófico"),CONCATENATE("R5C",'Mapa de Riesgos'!$O$40),"")</f>
        <v/>
      </c>
      <c r="AM10" s="57" t="str">
        <f>IF(AND('Mapa de Riesgos'!$Y$41="Muy Alta",'Mapa de Riesgos'!$AA$41="Catastrófico"),CONCATENATE("R5C",'Mapa de Riesgos'!$O$41),"")</f>
        <v/>
      </c>
      <c r="AN10" s="83"/>
      <c r="AO10" s="533"/>
      <c r="AP10" s="534"/>
      <c r="AQ10" s="534"/>
      <c r="AR10" s="534"/>
      <c r="AS10" s="534"/>
      <c r="AT10" s="535"/>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row>
    <row r="11" spans="1:91" ht="15" customHeight="1">
      <c r="A11" s="83"/>
      <c r="B11" s="428"/>
      <c r="C11" s="428"/>
      <c r="D11" s="429"/>
      <c r="E11" s="527"/>
      <c r="F11" s="526"/>
      <c r="G11" s="526"/>
      <c r="H11" s="526"/>
      <c r="I11" s="542"/>
      <c r="J11" s="52" t="str">
        <f>IF(AND('Mapa de Riesgos'!$Y$42="Muy Alta",'Mapa de Riesgos'!$AA$42="Leve"),CONCATENATE("R6C",'Mapa de Riesgos'!$O$42),"")</f>
        <v/>
      </c>
      <c r="K11" s="53" t="str">
        <f>IF(AND('Mapa de Riesgos'!$Y$43="Muy Alta",'Mapa de Riesgos'!$AA$43="Leve"),CONCATENATE("R6C",'Mapa de Riesgos'!$O$43),"")</f>
        <v/>
      </c>
      <c r="L11" s="53" t="str">
        <f>IF(AND('Mapa de Riesgos'!$Y$44="Muy Alta",'Mapa de Riesgos'!$AA$44="Leve"),CONCATENATE("R6C",'Mapa de Riesgos'!$O$44),"")</f>
        <v/>
      </c>
      <c r="M11" s="53" t="str">
        <f>IF(AND('Mapa de Riesgos'!$Y$45="Muy Alta",'Mapa de Riesgos'!$AA$45="Leve"),CONCATENATE("R6C",'Mapa de Riesgos'!$O$45),"")</f>
        <v/>
      </c>
      <c r="N11" s="53" t="str">
        <f>IF(AND('Mapa de Riesgos'!$Y$46="Muy Alta",'Mapa de Riesgos'!$AA$46="Leve"),CONCATENATE("R6C",'Mapa de Riesgos'!$O$46),"")</f>
        <v/>
      </c>
      <c r="O11" s="54" t="str">
        <f>IF(AND('Mapa de Riesgos'!$Y$47="Muy Alta",'Mapa de Riesgos'!$AA$47="Leve"),CONCATENATE("R6C",'Mapa de Riesgos'!$O$47),"")</f>
        <v/>
      </c>
      <c r="P11" s="52" t="str">
        <f>IF(AND('Mapa de Riesgos'!$Y$42="Muy Alta",'Mapa de Riesgos'!$AA$42="Menor"),CONCATENATE("R6C",'Mapa de Riesgos'!$O$42),"")</f>
        <v/>
      </c>
      <c r="Q11" s="53" t="str">
        <f>IF(AND('Mapa de Riesgos'!$Y$43="Muy Alta",'Mapa de Riesgos'!$AA$43="Menor"),CONCATENATE("R6C",'Mapa de Riesgos'!$O$43),"")</f>
        <v/>
      </c>
      <c r="R11" s="53" t="str">
        <f>IF(AND('Mapa de Riesgos'!$Y$44="Muy Alta",'Mapa de Riesgos'!$AA$44="Menor"),CONCATENATE("R6C",'Mapa de Riesgos'!$O$44),"")</f>
        <v/>
      </c>
      <c r="S11" s="53" t="str">
        <f>IF(AND('Mapa de Riesgos'!$Y$45="Muy Alta",'Mapa de Riesgos'!$AA$45="Menor"),CONCATENATE("R6C",'Mapa de Riesgos'!$O$45),"")</f>
        <v/>
      </c>
      <c r="T11" s="53" t="str">
        <f>IF(AND('Mapa de Riesgos'!$Y$46="Muy Alta",'Mapa de Riesgos'!$AA$46="Menor"),CONCATENATE("R6C",'Mapa de Riesgos'!$O$46),"")</f>
        <v/>
      </c>
      <c r="U11" s="54" t="str">
        <f>IF(AND('Mapa de Riesgos'!$Y$47="Muy Alta",'Mapa de Riesgos'!$AA$47="Menor"),CONCATENATE("R6C",'Mapa de Riesgos'!$O$47),"")</f>
        <v/>
      </c>
      <c r="V11" s="52" t="str">
        <f>IF(AND('Mapa de Riesgos'!$Y$42="Muy Alta",'Mapa de Riesgos'!$AA$42="Moderado"),CONCATENATE("R6C",'Mapa de Riesgos'!$O$42),"")</f>
        <v/>
      </c>
      <c r="W11" s="53" t="str">
        <f>IF(AND('Mapa de Riesgos'!$Y$43="Muy Alta",'Mapa de Riesgos'!$AA$43="Moderado"),CONCATENATE("R6C",'Mapa de Riesgos'!$O$43),"")</f>
        <v/>
      </c>
      <c r="X11" s="53" t="str">
        <f>IF(AND('Mapa de Riesgos'!$Y$44="Muy Alta",'Mapa de Riesgos'!$AA$44="Moderado"),CONCATENATE("R6C",'Mapa de Riesgos'!$O$44),"")</f>
        <v/>
      </c>
      <c r="Y11" s="53" t="str">
        <f>IF(AND('Mapa de Riesgos'!$Y$45="Muy Alta",'Mapa de Riesgos'!$AA$45="Moderado"),CONCATENATE("R6C",'Mapa de Riesgos'!$O$45),"")</f>
        <v/>
      </c>
      <c r="Z11" s="53" t="str">
        <f>IF(AND('Mapa de Riesgos'!$Y$46="Muy Alta",'Mapa de Riesgos'!$AA$46="Moderado"),CONCATENATE("R6C",'Mapa de Riesgos'!$O$46),"")</f>
        <v/>
      </c>
      <c r="AA11" s="54" t="str">
        <f>IF(AND('Mapa de Riesgos'!$Y$47="Muy Alta",'Mapa de Riesgos'!$AA$47="Moderado"),CONCATENATE("R6C",'Mapa de Riesgos'!$O$47),"")</f>
        <v/>
      </c>
      <c r="AB11" s="52" t="str">
        <f>IF(AND('Mapa de Riesgos'!$Y$42="Muy Alta",'Mapa de Riesgos'!$AA$42="Mayor"),CONCATENATE("R6C",'Mapa de Riesgos'!$O$42),"")</f>
        <v/>
      </c>
      <c r="AC11" s="53" t="str">
        <f>IF(AND('Mapa de Riesgos'!$Y$43="Muy Alta",'Mapa de Riesgos'!$AA$43="Mayor"),CONCATENATE("R6C",'Mapa de Riesgos'!$O$43),"")</f>
        <v/>
      </c>
      <c r="AD11" s="53" t="str">
        <f>IF(AND('Mapa de Riesgos'!$Y$44="Muy Alta",'Mapa de Riesgos'!$AA$44="Mayor"),CONCATENATE("R6C",'Mapa de Riesgos'!$O$44),"")</f>
        <v/>
      </c>
      <c r="AE11" s="53" t="str">
        <f>IF(AND('Mapa de Riesgos'!$Y$45="Muy Alta",'Mapa de Riesgos'!$AA$45="Mayor"),CONCATENATE("R6C",'Mapa de Riesgos'!$O$45),"")</f>
        <v/>
      </c>
      <c r="AF11" s="53" t="str">
        <f>IF(AND('Mapa de Riesgos'!$Y$46="Muy Alta",'Mapa de Riesgos'!$AA$46="Mayor"),CONCATENATE("R6C",'Mapa de Riesgos'!$O$46),"")</f>
        <v/>
      </c>
      <c r="AG11" s="54" t="str">
        <f>IF(AND('Mapa de Riesgos'!$Y$47="Muy Alta",'Mapa de Riesgos'!$AA$47="Mayor"),CONCATENATE("R6C",'Mapa de Riesgos'!$O$47),"")</f>
        <v/>
      </c>
      <c r="AH11" s="55" t="str">
        <f>IF(AND('Mapa de Riesgos'!$Y$42="Muy Alta",'Mapa de Riesgos'!$AA$42="Catastrófico"),CONCATENATE("R6C",'Mapa de Riesgos'!$O$42),"")</f>
        <v/>
      </c>
      <c r="AI11" s="56" t="str">
        <f>IF(AND('Mapa de Riesgos'!$Y$43="Muy Alta",'Mapa de Riesgos'!$AA$43="Catastrófico"),CONCATENATE("R6C",'Mapa de Riesgos'!$O$43),"")</f>
        <v/>
      </c>
      <c r="AJ11" s="56" t="str">
        <f>IF(AND('Mapa de Riesgos'!$Y$44="Muy Alta",'Mapa de Riesgos'!$AA$44="Catastrófico"),CONCATENATE("R6C",'Mapa de Riesgos'!$O$44),"")</f>
        <v/>
      </c>
      <c r="AK11" s="56" t="str">
        <f>IF(AND('Mapa de Riesgos'!$Y$45="Muy Alta",'Mapa de Riesgos'!$AA$45="Catastrófico"),CONCATENATE("R6C",'Mapa de Riesgos'!$O$45),"")</f>
        <v/>
      </c>
      <c r="AL11" s="56" t="str">
        <f>IF(AND('Mapa de Riesgos'!$Y$46="Muy Alta",'Mapa de Riesgos'!$AA$46="Catastrófico"),CONCATENATE("R6C",'Mapa de Riesgos'!$O$46),"")</f>
        <v/>
      </c>
      <c r="AM11" s="57" t="str">
        <f>IF(AND('Mapa de Riesgos'!$Y$47="Muy Alta",'Mapa de Riesgos'!$AA$47="Catastrófico"),CONCATENATE("R6C",'Mapa de Riesgos'!$O$47),"")</f>
        <v/>
      </c>
      <c r="AN11" s="83"/>
      <c r="AO11" s="533"/>
      <c r="AP11" s="534"/>
      <c r="AQ11" s="534"/>
      <c r="AR11" s="534"/>
      <c r="AS11" s="534"/>
      <c r="AT11" s="535"/>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row>
    <row r="12" spans="1:91" ht="15" customHeight="1">
      <c r="A12" s="83"/>
      <c r="B12" s="428"/>
      <c r="C12" s="428"/>
      <c r="D12" s="429"/>
      <c r="E12" s="527"/>
      <c r="F12" s="526"/>
      <c r="G12" s="526"/>
      <c r="H12" s="526"/>
      <c r="I12" s="542"/>
      <c r="J12" s="52" t="str">
        <f>IF(AND('Mapa de Riesgos'!$Y$48="Muy Alta",'Mapa de Riesgos'!$AA$48="Leve"),CONCATENATE("R7C",'Mapa de Riesgos'!$O$48),"")</f>
        <v/>
      </c>
      <c r="K12" s="53" t="str">
        <f>IF(AND('Mapa de Riesgos'!$Y$49="Muy Alta",'Mapa de Riesgos'!$AA$49="Leve"),CONCATENATE("R7C",'Mapa de Riesgos'!$O$49),"")</f>
        <v/>
      </c>
      <c r="L12" s="53" t="str">
        <f>IF(AND('Mapa de Riesgos'!$Y$50="Muy Alta",'Mapa de Riesgos'!$AA$50="Leve"),CONCATENATE("R7C",'Mapa de Riesgos'!$O$50),"")</f>
        <v/>
      </c>
      <c r="M12" s="53" t="str">
        <f>IF(AND('Mapa de Riesgos'!$Y$51="Muy Alta",'Mapa de Riesgos'!$AA$51="Leve"),CONCATENATE("R7C",'Mapa de Riesgos'!$O$51),"")</f>
        <v/>
      </c>
      <c r="N12" s="53" t="str">
        <f>IF(AND('Mapa de Riesgos'!$Y$52="Muy Alta",'Mapa de Riesgos'!$AA$52="Leve"),CONCATENATE("R7C",'Mapa de Riesgos'!$O$52),"")</f>
        <v/>
      </c>
      <c r="O12" s="54" t="str">
        <f>IF(AND('Mapa de Riesgos'!$Y$53="Muy Alta",'Mapa de Riesgos'!$AA$53="Leve"),CONCATENATE("R7C",'Mapa de Riesgos'!$O$53),"")</f>
        <v/>
      </c>
      <c r="P12" s="52" t="str">
        <f>IF(AND('Mapa de Riesgos'!$Y$48="Muy Alta",'Mapa de Riesgos'!$AA$48="Menor"),CONCATENATE("R7C",'Mapa de Riesgos'!$O$48),"")</f>
        <v/>
      </c>
      <c r="Q12" s="53" t="str">
        <f>IF(AND('Mapa de Riesgos'!$Y$49="Muy Alta",'Mapa de Riesgos'!$AA$49="Menor"),CONCATENATE("R7C",'Mapa de Riesgos'!$O$49),"")</f>
        <v/>
      </c>
      <c r="R12" s="53" t="str">
        <f>IF(AND('Mapa de Riesgos'!$Y$50="Muy Alta",'Mapa de Riesgos'!$AA$50="Menor"),CONCATENATE("R7C",'Mapa de Riesgos'!$O$50),"")</f>
        <v/>
      </c>
      <c r="S12" s="53" t="str">
        <f>IF(AND('Mapa de Riesgos'!$Y$51="Muy Alta",'Mapa de Riesgos'!$AA$51="Menor"),CONCATENATE("R7C",'Mapa de Riesgos'!$O$51),"")</f>
        <v/>
      </c>
      <c r="T12" s="53" t="str">
        <f>IF(AND('Mapa de Riesgos'!$Y$52="Muy Alta",'Mapa de Riesgos'!$AA$52="Menor"),CONCATENATE("R7C",'Mapa de Riesgos'!$O$52),"")</f>
        <v/>
      </c>
      <c r="U12" s="54" t="str">
        <f>IF(AND('Mapa de Riesgos'!$Y$53="Muy Alta",'Mapa de Riesgos'!$AA$53="Menor"),CONCATENATE("R7C",'Mapa de Riesgos'!$O$53),"")</f>
        <v/>
      </c>
      <c r="V12" s="52" t="str">
        <f>IF(AND('Mapa de Riesgos'!$Y$48="Muy Alta",'Mapa de Riesgos'!$AA$48="Moderado"),CONCATENATE("R7C",'Mapa de Riesgos'!$O$48),"")</f>
        <v/>
      </c>
      <c r="W12" s="53" t="str">
        <f>IF(AND('Mapa de Riesgos'!$Y$49="Muy Alta",'Mapa de Riesgos'!$AA$49="Moderado"),CONCATENATE("R7C",'Mapa de Riesgos'!$O$49),"")</f>
        <v/>
      </c>
      <c r="X12" s="53" t="str">
        <f>IF(AND('Mapa de Riesgos'!$Y$50="Muy Alta",'Mapa de Riesgos'!$AA$50="Moderado"),CONCATENATE("R7C",'Mapa de Riesgos'!$O$50),"")</f>
        <v/>
      </c>
      <c r="Y12" s="53" t="str">
        <f>IF(AND('Mapa de Riesgos'!$Y$51="Muy Alta",'Mapa de Riesgos'!$AA$51="Moderado"),CONCATENATE("R7C",'Mapa de Riesgos'!$O$51),"")</f>
        <v/>
      </c>
      <c r="Z12" s="53" t="str">
        <f>IF(AND('Mapa de Riesgos'!$Y$52="Muy Alta",'Mapa de Riesgos'!$AA$52="Moderado"),CONCATENATE("R7C",'Mapa de Riesgos'!$O$52),"")</f>
        <v/>
      </c>
      <c r="AA12" s="54" t="str">
        <f>IF(AND('Mapa de Riesgos'!$Y$53="Muy Alta",'Mapa de Riesgos'!$AA$53="Moderado"),CONCATENATE("R7C",'Mapa de Riesgos'!$O$53),"")</f>
        <v/>
      </c>
      <c r="AB12" s="52" t="str">
        <f>IF(AND('Mapa de Riesgos'!$Y$48="Muy Alta",'Mapa de Riesgos'!$AA$48="Mayor"),CONCATENATE("R7C",'Mapa de Riesgos'!$O$48),"")</f>
        <v/>
      </c>
      <c r="AC12" s="53" t="str">
        <f>IF(AND('Mapa de Riesgos'!$Y$49="Muy Alta",'Mapa de Riesgos'!$AA$49="Mayor"),CONCATENATE("R7C",'Mapa de Riesgos'!$O$49),"")</f>
        <v/>
      </c>
      <c r="AD12" s="53" t="str">
        <f>IF(AND('Mapa de Riesgos'!$Y$50="Muy Alta",'Mapa de Riesgos'!$AA$50="Mayor"),CONCATENATE("R7C",'Mapa de Riesgos'!$O$50),"")</f>
        <v/>
      </c>
      <c r="AE12" s="53" t="str">
        <f>IF(AND('Mapa de Riesgos'!$Y$51="Muy Alta",'Mapa de Riesgos'!$AA$51="Mayor"),CONCATENATE("R7C",'Mapa de Riesgos'!$O$51),"")</f>
        <v/>
      </c>
      <c r="AF12" s="53" t="str">
        <f>IF(AND('Mapa de Riesgos'!$Y$52="Muy Alta",'Mapa de Riesgos'!$AA$52="Mayor"),CONCATENATE("R7C",'Mapa de Riesgos'!$O$52),"")</f>
        <v/>
      </c>
      <c r="AG12" s="54" t="str">
        <f>IF(AND('Mapa de Riesgos'!$Y$53="Muy Alta",'Mapa de Riesgos'!$AA$53="Mayor"),CONCATENATE("R7C",'Mapa de Riesgos'!$O$53),"")</f>
        <v/>
      </c>
      <c r="AH12" s="55" t="str">
        <f>IF(AND('Mapa de Riesgos'!$Y$48="Muy Alta",'Mapa de Riesgos'!$AA$48="Catastrófico"),CONCATENATE("R7C",'Mapa de Riesgos'!$O$48),"")</f>
        <v/>
      </c>
      <c r="AI12" s="56" t="str">
        <f>IF(AND('Mapa de Riesgos'!$Y$49="Muy Alta",'Mapa de Riesgos'!$AA$49="Catastrófico"),CONCATENATE("R7C",'Mapa de Riesgos'!$O$49),"")</f>
        <v/>
      </c>
      <c r="AJ12" s="56" t="str">
        <f>IF(AND('Mapa de Riesgos'!$Y$50="Muy Alta",'Mapa de Riesgos'!$AA$50="Catastrófico"),CONCATENATE("R7C",'Mapa de Riesgos'!$O$50),"")</f>
        <v/>
      </c>
      <c r="AK12" s="56" t="str">
        <f>IF(AND('Mapa de Riesgos'!$Y$51="Muy Alta",'Mapa de Riesgos'!$AA$51="Catastrófico"),CONCATENATE("R7C",'Mapa de Riesgos'!$O$51),"")</f>
        <v/>
      </c>
      <c r="AL12" s="56" t="str">
        <f>IF(AND('Mapa de Riesgos'!$Y$52="Muy Alta",'Mapa de Riesgos'!$AA$52="Catastrófico"),CONCATENATE("R7C",'Mapa de Riesgos'!$O$52),"")</f>
        <v/>
      </c>
      <c r="AM12" s="57" t="str">
        <f>IF(AND('Mapa de Riesgos'!$Y$53="Muy Alta",'Mapa de Riesgos'!$AA$53="Catastrófico"),CONCATENATE("R7C",'Mapa de Riesgos'!$O$53),"")</f>
        <v/>
      </c>
      <c r="AN12" s="83"/>
      <c r="AO12" s="533"/>
      <c r="AP12" s="534"/>
      <c r="AQ12" s="534"/>
      <c r="AR12" s="534"/>
      <c r="AS12" s="534"/>
      <c r="AT12" s="535"/>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row>
    <row r="13" spans="1:91" ht="15" customHeight="1">
      <c r="A13" s="83"/>
      <c r="B13" s="428"/>
      <c r="C13" s="428"/>
      <c r="D13" s="429"/>
      <c r="E13" s="527"/>
      <c r="F13" s="526"/>
      <c r="G13" s="526"/>
      <c r="H13" s="526"/>
      <c r="I13" s="542"/>
      <c r="J13" s="52" t="str">
        <f>IF(AND('Mapa de Riesgos'!$Y$54="Muy Alta",'Mapa de Riesgos'!$AA$54="Leve"),CONCATENATE("R8C",'Mapa de Riesgos'!$O$54),"")</f>
        <v/>
      </c>
      <c r="K13" s="53" t="str">
        <f>IF(AND('Mapa de Riesgos'!$Y$55="Muy Alta",'Mapa de Riesgos'!$AA$55="Leve"),CONCATENATE("R8C",'Mapa de Riesgos'!$O$55),"")</f>
        <v/>
      </c>
      <c r="L13" s="53" t="str">
        <f>IF(AND('Mapa de Riesgos'!$Y$56="Muy Alta",'Mapa de Riesgos'!$AA$56="Leve"),CONCATENATE("R8C",'Mapa de Riesgos'!$O$56),"")</f>
        <v/>
      </c>
      <c r="M13" s="53" t="str">
        <f>IF(AND('Mapa de Riesgos'!$Y$57="Muy Alta",'Mapa de Riesgos'!$AA$57="Leve"),CONCATENATE("R8C",'Mapa de Riesgos'!$O$57),"")</f>
        <v/>
      </c>
      <c r="N13" s="53" t="str">
        <f>IF(AND('Mapa de Riesgos'!$Y$58="Muy Alta",'Mapa de Riesgos'!$AA$58="Leve"),CONCATENATE("R8C",'Mapa de Riesgos'!$O$58),"")</f>
        <v/>
      </c>
      <c r="O13" s="54" t="str">
        <f>IF(AND('Mapa de Riesgos'!$Y$59="Muy Alta",'Mapa de Riesgos'!$AA$59="Leve"),CONCATENATE("R8C",'Mapa de Riesgos'!$O$59),"")</f>
        <v/>
      </c>
      <c r="P13" s="52" t="str">
        <f>IF(AND('Mapa de Riesgos'!$Y$54="Muy Alta",'Mapa de Riesgos'!$AA$54="Menor"),CONCATENATE("R8C",'Mapa de Riesgos'!$O$54),"")</f>
        <v/>
      </c>
      <c r="Q13" s="53" t="str">
        <f>IF(AND('Mapa de Riesgos'!$Y$55="Muy Alta",'Mapa de Riesgos'!$AA$55="Menor"),CONCATENATE("R8C",'Mapa de Riesgos'!$O$55),"")</f>
        <v/>
      </c>
      <c r="R13" s="53" t="str">
        <f>IF(AND('Mapa de Riesgos'!$Y$56="Muy Alta",'Mapa de Riesgos'!$AA$56="Menor"),CONCATENATE("R8C",'Mapa de Riesgos'!$O$56),"")</f>
        <v/>
      </c>
      <c r="S13" s="53" t="str">
        <f>IF(AND('Mapa de Riesgos'!$Y$57="Muy Alta",'Mapa de Riesgos'!$AA$57="Menor"),CONCATENATE("R8C",'Mapa de Riesgos'!$O$57),"")</f>
        <v/>
      </c>
      <c r="T13" s="53" t="str">
        <f>IF(AND('Mapa de Riesgos'!$Y$58="Muy Alta",'Mapa de Riesgos'!$AA$58="Menor"),CONCATENATE("R8C",'Mapa de Riesgos'!$O$58),"")</f>
        <v/>
      </c>
      <c r="U13" s="54" t="str">
        <f>IF(AND('Mapa de Riesgos'!$Y$59="Muy Alta",'Mapa de Riesgos'!$AA$59="Menor"),CONCATENATE("R8C",'Mapa de Riesgos'!$O$59),"")</f>
        <v/>
      </c>
      <c r="V13" s="52" t="str">
        <f>IF(AND('Mapa de Riesgos'!$Y$54="Muy Alta",'Mapa de Riesgos'!$AA$54="Moderado"),CONCATENATE("R8C",'Mapa de Riesgos'!$O$54),"")</f>
        <v/>
      </c>
      <c r="W13" s="53" t="str">
        <f>IF(AND('Mapa de Riesgos'!$Y$55="Muy Alta",'Mapa de Riesgos'!$AA$55="Moderado"),CONCATENATE("R8C",'Mapa de Riesgos'!$O$55),"")</f>
        <v/>
      </c>
      <c r="X13" s="53" t="str">
        <f>IF(AND('Mapa de Riesgos'!$Y$56="Muy Alta",'Mapa de Riesgos'!$AA$56="Moderado"),CONCATENATE("R8C",'Mapa de Riesgos'!$O$56),"")</f>
        <v/>
      </c>
      <c r="Y13" s="53" t="str">
        <f>IF(AND('Mapa de Riesgos'!$Y$57="Muy Alta",'Mapa de Riesgos'!$AA$57="Moderado"),CONCATENATE("R8C",'Mapa de Riesgos'!$O$57),"")</f>
        <v/>
      </c>
      <c r="Z13" s="53" t="str">
        <f>IF(AND('Mapa de Riesgos'!$Y$58="Muy Alta",'Mapa de Riesgos'!$AA$58="Moderado"),CONCATENATE("R8C",'Mapa de Riesgos'!$O$58),"")</f>
        <v/>
      </c>
      <c r="AA13" s="54" t="str">
        <f>IF(AND('Mapa de Riesgos'!$Y$59="Muy Alta",'Mapa de Riesgos'!$AA$59="Moderado"),CONCATENATE("R8C",'Mapa de Riesgos'!$O$59),"")</f>
        <v/>
      </c>
      <c r="AB13" s="52" t="str">
        <f>IF(AND('Mapa de Riesgos'!$Y$54="Muy Alta",'Mapa de Riesgos'!$AA$54="Mayor"),CONCATENATE("R8C",'Mapa de Riesgos'!$O$54),"")</f>
        <v/>
      </c>
      <c r="AC13" s="53" t="str">
        <f>IF(AND('Mapa de Riesgos'!$Y$55="Muy Alta",'Mapa de Riesgos'!$AA$55="Mayor"),CONCATENATE("R8C",'Mapa de Riesgos'!$O$55),"")</f>
        <v/>
      </c>
      <c r="AD13" s="53" t="str">
        <f>IF(AND('Mapa de Riesgos'!$Y$56="Muy Alta",'Mapa de Riesgos'!$AA$56="Mayor"),CONCATENATE("R8C",'Mapa de Riesgos'!$O$56),"")</f>
        <v/>
      </c>
      <c r="AE13" s="53" t="str">
        <f>IF(AND('Mapa de Riesgos'!$Y$57="Muy Alta",'Mapa de Riesgos'!$AA$57="Mayor"),CONCATENATE("R8C",'Mapa de Riesgos'!$O$57),"")</f>
        <v/>
      </c>
      <c r="AF13" s="53" t="str">
        <f>IF(AND('Mapa de Riesgos'!$Y$58="Muy Alta",'Mapa de Riesgos'!$AA$58="Mayor"),CONCATENATE("R8C",'Mapa de Riesgos'!$O$58),"")</f>
        <v/>
      </c>
      <c r="AG13" s="54" t="str">
        <f>IF(AND('Mapa de Riesgos'!$Y$59="Muy Alta",'Mapa de Riesgos'!$AA$59="Mayor"),CONCATENATE("R8C",'Mapa de Riesgos'!$O$59),"")</f>
        <v/>
      </c>
      <c r="AH13" s="55" t="str">
        <f>IF(AND('Mapa de Riesgos'!$Y$54="Muy Alta",'Mapa de Riesgos'!$AA$54="Catastrófico"),CONCATENATE("R8C",'Mapa de Riesgos'!$O$54),"")</f>
        <v/>
      </c>
      <c r="AI13" s="56" t="str">
        <f>IF(AND('Mapa de Riesgos'!$Y$55="Muy Alta",'Mapa de Riesgos'!$AA$55="Catastrófico"),CONCATENATE("R8C",'Mapa de Riesgos'!$O$55),"")</f>
        <v/>
      </c>
      <c r="AJ13" s="56" t="str">
        <f>IF(AND('Mapa de Riesgos'!$Y$56="Muy Alta",'Mapa de Riesgos'!$AA$56="Catastrófico"),CONCATENATE("R8C",'Mapa de Riesgos'!$O$56),"")</f>
        <v/>
      </c>
      <c r="AK13" s="56" t="str">
        <f>IF(AND('Mapa de Riesgos'!$Y$57="Muy Alta",'Mapa de Riesgos'!$AA$57="Catastrófico"),CONCATENATE("R8C",'Mapa de Riesgos'!$O$57),"")</f>
        <v/>
      </c>
      <c r="AL13" s="56" t="str">
        <f>IF(AND('Mapa de Riesgos'!$Y$58="Muy Alta",'Mapa de Riesgos'!$AA$58="Catastrófico"),CONCATENATE("R8C",'Mapa de Riesgos'!$O$58),"")</f>
        <v/>
      </c>
      <c r="AM13" s="57" t="str">
        <f>IF(AND('Mapa de Riesgos'!$Y$59="Muy Alta",'Mapa de Riesgos'!$AA$59="Catastrófico"),CONCATENATE("R8C",'Mapa de Riesgos'!$O$59),"")</f>
        <v/>
      </c>
      <c r="AN13" s="83"/>
      <c r="AO13" s="533"/>
      <c r="AP13" s="534"/>
      <c r="AQ13" s="534"/>
      <c r="AR13" s="534"/>
      <c r="AS13" s="534"/>
      <c r="AT13" s="535"/>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row>
    <row r="14" spans="1:91" ht="15" customHeight="1">
      <c r="A14" s="83"/>
      <c r="B14" s="428"/>
      <c r="C14" s="428"/>
      <c r="D14" s="429"/>
      <c r="E14" s="527"/>
      <c r="F14" s="526"/>
      <c r="G14" s="526"/>
      <c r="H14" s="526"/>
      <c r="I14" s="542"/>
      <c r="J14" s="52" t="str">
        <f>IF(AND('Mapa de Riesgos'!$Y$60="Muy Alta",'Mapa de Riesgos'!$AA$60="Leve"),CONCATENATE("R9C",'Mapa de Riesgos'!$O$60),"")</f>
        <v/>
      </c>
      <c r="K14" s="53" t="str">
        <f>IF(AND('Mapa de Riesgos'!$Y$61="Muy Alta",'Mapa de Riesgos'!$AA$61="Leve"),CONCATENATE("R9C",'Mapa de Riesgos'!$O$61),"")</f>
        <v/>
      </c>
      <c r="L14" s="53" t="str">
        <f>IF(AND('Mapa de Riesgos'!$Y$62="Muy Alta",'Mapa de Riesgos'!$AA$62="Leve"),CONCATENATE("R9C",'Mapa de Riesgos'!$O$62),"")</f>
        <v/>
      </c>
      <c r="M14" s="53" t="str">
        <f>IF(AND('Mapa de Riesgos'!$Y$63="Muy Alta",'Mapa de Riesgos'!$AA$63="Leve"),CONCATENATE("R9C",'Mapa de Riesgos'!$O$63),"")</f>
        <v/>
      </c>
      <c r="N14" s="53" t="str">
        <f>IF(AND('Mapa de Riesgos'!$Y$64="Muy Alta",'Mapa de Riesgos'!$AA$64="Leve"),CONCATENATE("R9C",'Mapa de Riesgos'!$O$64),"")</f>
        <v/>
      </c>
      <c r="O14" s="54" t="str">
        <f>IF(AND('Mapa de Riesgos'!$Y$65="Muy Alta",'Mapa de Riesgos'!$AA$65="Leve"),CONCATENATE("R9C",'Mapa de Riesgos'!$O$65),"")</f>
        <v/>
      </c>
      <c r="P14" s="52" t="str">
        <f>IF(AND('Mapa de Riesgos'!$Y$60="Muy Alta",'Mapa de Riesgos'!$AA$60="Menor"),CONCATENATE("R9C",'Mapa de Riesgos'!$O$60),"")</f>
        <v/>
      </c>
      <c r="Q14" s="53" t="str">
        <f>IF(AND('Mapa de Riesgos'!$Y$61="Muy Alta",'Mapa de Riesgos'!$AA$61="Menor"),CONCATENATE("R9C",'Mapa de Riesgos'!$O$61),"")</f>
        <v/>
      </c>
      <c r="R14" s="53" t="str">
        <f>IF(AND('Mapa de Riesgos'!$Y$62="Muy Alta",'Mapa de Riesgos'!$AA$62="Menor"),CONCATENATE("R9C",'Mapa de Riesgos'!$O$62),"")</f>
        <v/>
      </c>
      <c r="S14" s="53" t="str">
        <f>IF(AND('Mapa de Riesgos'!$Y$63="Muy Alta",'Mapa de Riesgos'!$AA$63="Menor"),CONCATENATE("R9C",'Mapa de Riesgos'!$O$63),"")</f>
        <v/>
      </c>
      <c r="T14" s="53" t="str">
        <f>IF(AND('Mapa de Riesgos'!$Y$64="Muy Alta",'Mapa de Riesgos'!$AA$64="Menor"),CONCATENATE("R9C",'Mapa de Riesgos'!$O$64),"")</f>
        <v/>
      </c>
      <c r="U14" s="54" t="str">
        <f>IF(AND('Mapa de Riesgos'!$Y$65="Muy Alta",'Mapa de Riesgos'!$AA$65="Menor"),CONCATENATE("R9C",'Mapa de Riesgos'!$O$65),"")</f>
        <v/>
      </c>
      <c r="V14" s="52" t="str">
        <f>IF(AND('Mapa de Riesgos'!$Y$60="Muy Alta",'Mapa de Riesgos'!$AA$60="Moderado"),CONCATENATE("R9C",'Mapa de Riesgos'!$O$60),"")</f>
        <v/>
      </c>
      <c r="W14" s="53" t="str">
        <f>IF(AND('Mapa de Riesgos'!$Y$61="Muy Alta",'Mapa de Riesgos'!$AA$61="Moderado"),CONCATENATE("R9C",'Mapa de Riesgos'!$O$61),"")</f>
        <v/>
      </c>
      <c r="X14" s="53" t="str">
        <f>IF(AND('Mapa de Riesgos'!$Y$62="Muy Alta",'Mapa de Riesgos'!$AA$62="Moderado"),CONCATENATE("R9C",'Mapa de Riesgos'!$O$62),"")</f>
        <v/>
      </c>
      <c r="Y14" s="53" t="str">
        <f>IF(AND('Mapa de Riesgos'!$Y$63="Muy Alta",'Mapa de Riesgos'!$AA$63="Moderado"),CONCATENATE("R9C",'Mapa de Riesgos'!$O$63),"")</f>
        <v/>
      </c>
      <c r="Z14" s="53" t="str">
        <f>IF(AND('Mapa de Riesgos'!$Y$64="Muy Alta",'Mapa de Riesgos'!$AA$64="Moderado"),CONCATENATE("R9C",'Mapa de Riesgos'!$O$64),"")</f>
        <v/>
      </c>
      <c r="AA14" s="54" t="str">
        <f>IF(AND('Mapa de Riesgos'!$Y$65="Muy Alta",'Mapa de Riesgos'!$AA$65="Moderado"),CONCATENATE("R9C",'Mapa de Riesgos'!$O$65),"")</f>
        <v/>
      </c>
      <c r="AB14" s="52" t="str">
        <f>IF(AND('Mapa de Riesgos'!$Y$60="Muy Alta",'Mapa de Riesgos'!$AA$60="Mayor"),CONCATENATE("R9C",'Mapa de Riesgos'!$O$60),"")</f>
        <v/>
      </c>
      <c r="AC14" s="53" t="str">
        <f>IF(AND('Mapa de Riesgos'!$Y$61="Muy Alta",'Mapa de Riesgos'!$AA$61="Mayor"),CONCATENATE("R9C",'Mapa de Riesgos'!$O$61),"")</f>
        <v/>
      </c>
      <c r="AD14" s="53" t="str">
        <f>IF(AND('Mapa de Riesgos'!$Y$62="Muy Alta",'Mapa de Riesgos'!$AA$62="Mayor"),CONCATENATE("R9C",'Mapa de Riesgos'!$O$62),"")</f>
        <v/>
      </c>
      <c r="AE14" s="53" t="str">
        <f>IF(AND('Mapa de Riesgos'!$Y$63="Muy Alta",'Mapa de Riesgos'!$AA$63="Mayor"),CONCATENATE("R9C",'Mapa de Riesgos'!$O$63),"")</f>
        <v/>
      </c>
      <c r="AF14" s="53" t="str">
        <f>IF(AND('Mapa de Riesgos'!$Y$64="Muy Alta",'Mapa de Riesgos'!$AA$64="Mayor"),CONCATENATE("R9C",'Mapa de Riesgos'!$O$64),"")</f>
        <v/>
      </c>
      <c r="AG14" s="54" t="str">
        <f>IF(AND('Mapa de Riesgos'!$Y$65="Muy Alta",'Mapa de Riesgos'!$AA$65="Mayor"),CONCATENATE("R9C",'Mapa de Riesgos'!$O$65),"")</f>
        <v/>
      </c>
      <c r="AH14" s="55" t="str">
        <f>IF(AND('Mapa de Riesgos'!$Y$60="Muy Alta",'Mapa de Riesgos'!$AA$60="Catastrófico"),CONCATENATE("R9C",'Mapa de Riesgos'!$O$60),"")</f>
        <v/>
      </c>
      <c r="AI14" s="56" t="str">
        <f>IF(AND('Mapa de Riesgos'!$Y$61="Muy Alta",'Mapa de Riesgos'!$AA$61="Catastrófico"),CONCATENATE("R9C",'Mapa de Riesgos'!$O$61),"")</f>
        <v/>
      </c>
      <c r="AJ14" s="56" t="str">
        <f>IF(AND('Mapa de Riesgos'!$Y$62="Muy Alta",'Mapa de Riesgos'!$AA$62="Catastrófico"),CONCATENATE("R9C",'Mapa de Riesgos'!$O$62),"")</f>
        <v/>
      </c>
      <c r="AK14" s="56" t="str">
        <f>IF(AND('Mapa de Riesgos'!$Y$63="Muy Alta",'Mapa de Riesgos'!$AA$63="Catastrófico"),CONCATENATE("R9C",'Mapa de Riesgos'!$O$63),"")</f>
        <v/>
      </c>
      <c r="AL14" s="56" t="str">
        <f>IF(AND('Mapa de Riesgos'!$Y$64="Muy Alta",'Mapa de Riesgos'!$AA$64="Catastrófico"),CONCATENATE("R9C",'Mapa de Riesgos'!$O$64),"")</f>
        <v/>
      </c>
      <c r="AM14" s="57" t="str">
        <f>IF(AND('Mapa de Riesgos'!$Y$65="Muy Alta",'Mapa de Riesgos'!$AA$65="Catastrófico"),CONCATENATE("R9C",'Mapa de Riesgos'!$O$65),"")</f>
        <v/>
      </c>
      <c r="AN14" s="83"/>
      <c r="AO14" s="533"/>
      <c r="AP14" s="534"/>
      <c r="AQ14" s="534"/>
      <c r="AR14" s="534"/>
      <c r="AS14" s="534"/>
      <c r="AT14" s="535"/>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row>
    <row r="15" spans="1:91" ht="15.75" customHeight="1" thickBot="1">
      <c r="A15" s="83"/>
      <c r="B15" s="428"/>
      <c r="C15" s="428"/>
      <c r="D15" s="429"/>
      <c r="E15" s="528"/>
      <c r="F15" s="529"/>
      <c r="G15" s="529"/>
      <c r="H15" s="529"/>
      <c r="I15" s="543"/>
      <c r="J15" s="58" t="str">
        <f>IF(AND('Mapa de Riesgos'!$Y$66="Muy Alta",'Mapa de Riesgos'!$AA$66="Leve"),CONCATENATE("R10C",'Mapa de Riesgos'!$O$66),"")</f>
        <v/>
      </c>
      <c r="K15" s="59" t="str">
        <f>IF(AND('Mapa de Riesgos'!$Y$67="Muy Alta",'Mapa de Riesgos'!$AA$67="Leve"),CONCATENATE("R10C",'Mapa de Riesgos'!$O$67),"")</f>
        <v/>
      </c>
      <c r="L15" s="59" t="str">
        <f>IF(AND('Mapa de Riesgos'!$Y$68="Muy Alta",'Mapa de Riesgos'!$AA$68="Leve"),CONCATENATE("R10C",'Mapa de Riesgos'!$O$68),"")</f>
        <v/>
      </c>
      <c r="M15" s="59" t="str">
        <f>IF(AND('Mapa de Riesgos'!$Y$69="Muy Alta",'Mapa de Riesgos'!$AA$69="Leve"),CONCATENATE("R10C",'Mapa de Riesgos'!$O$69),"")</f>
        <v/>
      </c>
      <c r="N15" s="59" t="str">
        <f>IF(AND('Mapa de Riesgos'!$Y$70="Muy Alta",'Mapa de Riesgos'!$AA$70="Leve"),CONCATENATE("R10C",'Mapa de Riesgos'!$O$70),"")</f>
        <v/>
      </c>
      <c r="O15" s="60" t="str">
        <f>IF(AND('Mapa de Riesgos'!$Y$71="Muy Alta",'Mapa de Riesgos'!$AA$71="Leve"),CONCATENATE("R10C",'Mapa de Riesgos'!$O$71),"")</f>
        <v/>
      </c>
      <c r="P15" s="52" t="str">
        <f>IF(AND('Mapa de Riesgos'!$Y$66="Muy Alta",'Mapa de Riesgos'!$AA$66="Menor"),CONCATENATE("R10C",'Mapa de Riesgos'!$O$66),"")</f>
        <v/>
      </c>
      <c r="Q15" s="53" t="str">
        <f>IF(AND('Mapa de Riesgos'!$Y$67="Muy Alta",'Mapa de Riesgos'!$AA$67="Menor"),CONCATENATE("R10C",'Mapa de Riesgos'!$O$67),"")</f>
        <v/>
      </c>
      <c r="R15" s="53" t="str">
        <f>IF(AND('Mapa de Riesgos'!$Y$68="Muy Alta",'Mapa de Riesgos'!$AA$68="Menor"),CONCATENATE("R10C",'Mapa de Riesgos'!$O$68),"")</f>
        <v/>
      </c>
      <c r="S15" s="53" t="str">
        <f>IF(AND('Mapa de Riesgos'!$Y$69="Muy Alta",'Mapa de Riesgos'!$AA$69="Menor"),CONCATENATE("R10C",'Mapa de Riesgos'!$O$69),"")</f>
        <v/>
      </c>
      <c r="T15" s="53" t="str">
        <f>IF(AND('Mapa de Riesgos'!$Y$70="Muy Alta",'Mapa de Riesgos'!$AA$70="Menor"),CONCATENATE("R10C",'Mapa de Riesgos'!$O$70),"")</f>
        <v/>
      </c>
      <c r="U15" s="54" t="str">
        <f>IF(AND('Mapa de Riesgos'!$Y$71="Muy Alta",'Mapa de Riesgos'!$AA$71="Menor"),CONCATENATE("R10C",'Mapa de Riesgos'!$O$71),"")</f>
        <v/>
      </c>
      <c r="V15" s="58" t="str">
        <f>IF(AND('Mapa de Riesgos'!$Y$66="Muy Alta",'Mapa de Riesgos'!$AA$66="Moderado"),CONCATENATE("R10C",'Mapa de Riesgos'!$O$66),"")</f>
        <v/>
      </c>
      <c r="W15" s="59" t="str">
        <f>IF(AND('Mapa de Riesgos'!$Y$67="Muy Alta",'Mapa de Riesgos'!$AA$67="Moderado"),CONCATENATE("R10C",'Mapa de Riesgos'!$O$67),"")</f>
        <v/>
      </c>
      <c r="X15" s="59" t="str">
        <f>IF(AND('Mapa de Riesgos'!$Y$68="Muy Alta",'Mapa de Riesgos'!$AA$68="Moderado"),CONCATENATE("R10C",'Mapa de Riesgos'!$O$68),"")</f>
        <v/>
      </c>
      <c r="Y15" s="59" t="str">
        <f>IF(AND('Mapa de Riesgos'!$Y$69="Muy Alta",'Mapa de Riesgos'!$AA$69="Moderado"),CONCATENATE("R10C",'Mapa de Riesgos'!$O$69),"")</f>
        <v/>
      </c>
      <c r="Z15" s="59" t="str">
        <f>IF(AND('Mapa de Riesgos'!$Y$70="Muy Alta",'Mapa de Riesgos'!$AA$70="Moderado"),CONCATENATE("R10C",'Mapa de Riesgos'!$O$70),"")</f>
        <v/>
      </c>
      <c r="AA15" s="60" t="str">
        <f>IF(AND('Mapa de Riesgos'!$Y$71="Muy Alta",'Mapa de Riesgos'!$AA$71="Moderado"),CONCATENATE("R10C",'Mapa de Riesgos'!$O$71),"")</f>
        <v/>
      </c>
      <c r="AB15" s="52" t="str">
        <f>IF(AND('Mapa de Riesgos'!$Y$66="Muy Alta",'Mapa de Riesgos'!$AA$66="Mayor"),CONCATENATE("R10C",'Mapa de Riesgos'!$O$66),"")</f>
        <v/>
      </c>
      <c r="AC15" s="53" t="str">
        <f>IF(AND('Mapa de Riesgos'!$Y$67="Muy Alta",'Mapa de Riesgos'!$AA$67="Mayor"),CONCATENATE("R10C",'Mapa de Riesgos'!$O$67),"")</f>
        <v/>
      </c>
      <c r="AD15" s="53" t="str">
        <f>IF(AND('Mapa de Riesgos'!$Y$68="Muy Alta",'Mapa de Riesgos'!$AA$68="Mayor"),CONCATENATE("R10C",'Mapa de Riesgos'!$O$68),"")</f>
        <v/>
      </c>
      <c r="AE15" s="53" t="str">
        <f>IF(AND('Mapa de Riesgos'!$Y$69="Muy Alta",'Mapa de Riesgos'!$AA$69="Mayor"),CONCATENATE("R10C",'Mapa de Riesgos'!$O$69),"")</f>
        <v/>
      </c>
      <c r="AF15" s="53" t="str">
        <f>IF(AND('Mapa de Riesgos'!$Y$70="Muy Alta",'Mapa de Riesgos'!$AA$70="Mayor"),CONCATENATE("R10C",'Mapa de Riesgos'!$O$70),"")</f>
        <v/>
      </c>
      <c r="AG15" s="54" t="str">
        <f>IF(AND('Mapa de Riesgos'!$Y$71="Muy Alta",'Mapa de Riesgos'!$AA$71="Mayor"),CONCATENATE("R10C",'Mapa de Riesgos'!$O$71),"")</f>
        <v/>
      </c>
      <c r="AH15" s="61" t="str">
        <f>IF(AND('Mapa de Riesgos'!$Y$66="Muy Alta",'Mapa de Riesgos'!$AA$66="Catastrófico"),CONCATENATE("R10C",'Mapa de Riesgos'!$O$66),"")</f>
        <v/>
      </c>
      <c r="AI15" s="62" t="str">
        <f>IF(AND('Mapa de Riesgos'!$Y$67="Muy Alta",'Mapa de Riesgos'!$AA$67="Catastrófico"),CONCATENATE("R10C",'Mapa de Riesgos'!$O$67),"")</f>
        <v/>
      </c>
      <c r="AJ15" s="62" t="str">
        <f>IF(AND('Mapa de Riesgos'!$Y$68="Muy Alta",'Mapa de Riesgos'!$AA$68="Catastrófico"),CONCATENATE("R10C",'Mapa de Riesgos'!$O$68),"")</f>
        <v/>
      </c>
      <c r="AK15" s="62" t="str">
        <f>IF(AND('Mapa de Riesgos'!$Y$69="Muy Alta",'Mapa de Riesgos'!$AA$69="Catastrófico"),CONCATENATE("R10C",'Mapa de Riesgos'!$O$69),"")</f>
        <v/>
      </c>
      <c r="AL15" s="62" t="str">
        <f>IF(AND('Mapa de Riesgos'!$Y$70="Muy Alta",'Mapa de Riesgos'!$AA$70="Catastrófico"),CONCATENATE("R10C",'Mapa de Riesgos'!$O$70),"")</f>
        <v/>
      </c>
      <c r="AM15" s="63" t="str">
        <f>IF(AND('Mapa de Riesgos'!$Y$71="Muy Alta",'Mapa de Riesgos'!$AA$71="Catastrófico"),CONCATENATE("R10C",'Mapa de Riesgos'!$O$71),"")</f>
        <v/>
      </c>
      <c r="AN15" s="83"/>
      <c r="AO15" s="536"/>
      <c r="AP15" s="537"/>
      <c r="AQ15" s="537"/>
      <c r="AR15" s="537"/>
      <c r="AS15" s="537"/>
      <c r="AT15" s="538"/>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row>
    <row r="16" spans="1:91" ht="15" customHeight="1">
      <c r="A16" s="83"/>
      <c r="B16" s="428"/>
      <c r="C16" s="428"/>
      <c r="D16" s="429"/>
      <c r="E16" s="523" t="s">
        <v>216</v>
      </c>
      <c r="F16" s="524"/>
      <c r="G16" s="524"/>
      <c r="H16" s="524"/>
      <c r="I16" s="524"/>
      <c r="J16" s="64" t="str">
        <f>IF(AND('Mapa de Riesgos'!$Y$12="Alta",'Mapa de Riesgos'!$AA$12="Leve"),CONCATENATE("R1C",'Mapa de Riesgos'!$O$12),"")</f>
        <v/>
      </c>
      <c r="K16" s="65" t="str">
        <f>IF(AND('Mapa de Riesgos'!$Y$13="Alta",'Mapa de Riesgos'!$AA$13="Leve"),CONCATENATE("R1C",'Mapa de Riesgos'!$O$13),"")</f>
        <v/>
      </c>
      <c r="L16" s="65" t="str">
        <f>IF(AND('Mapa de Riesgos'!$Y$14="Alta",'Mapa de Riesgos'!$AA$14="Leve"),CONCATENATE("R1C",'Mapa de Riesgos'!$O$14),"")</f>
        <v/>
      </c>
      <c r="M16" s="65" t="str">
        <f>IF(AND('Mapa de Riesgos'!$Y$15="Alta",'Mapa de Riesgos'!$AA$15="Leve"),CONCATENATE("R1C",'Mapa de Riesgos'!$O$15),"")</f>
        <v/>
      </c>
      <c r="N16" s="65" t="str">
        <f>IF(AND('Mapa de Riesgos'!$Y$16="Alta",'Mapa de Riesgos'!$AA$16="Leve"),CONCATENATE("R1C",'Mapa de Riesgos'!$O$16),"")</f>
        <v/>
      </c>
      <c r="O16" s="66" t="str">
        <f>IF(AND('Mapa de Riesgos'!$Y$17="Alta",'Mapa de Riesgos'!$AA$17="Leve"),CONCATENATE("R1C",'Mapa de Riesgos'!$O$17),"")</f>
        <v/>
      </c>
      <c r="P16" s="64" t="str">
        <f>IF(AND('Mapa de Riesgos'!$Y$12="Alta",'Mapa de Riesgos'!$AA$12="Menor"),CONCATENATE("R1C",'Mapa de Riesgos'!$O$12),"")</f>
        <v/>
      </c>
      <c r="Q16" s="65" t="str">
        <f>IF(AND('Mapa de Riesgos'!$Y$13="Alta",'Mapa de Riesgos'!$AA$13="Menor"),CONCATENATE("R1C",'Mapa de Riesgos'!$O$13),"")</f>
        <v/>
      </c>
      <c r="R16" s="65" t="str">
        <f>IF(AND('Mapa de Riesgos'!$Y$14="Alta",'Mapa de Riesgos'!$AA$14="Menor"),CONCATENATE("R1C",'Mapa de Riesgos'!$O$14),"")</f>
        <v/>
      </c>
      <c r="S16" s="65" t="str">
        <f>IF(AND('Mapa de Riesgos'!$Y$15="Alta",'Mapa de Riesgos'!$AA$15="Menor"),CONCATENATE("R1C",'Mapa de Riesgos'!$O$15),"")</f>
        <v/>
      </c>
      <c r="T16" s="65" t="str">
        <f>IF(AND('Mapa de Riesgos'!$Y$16="Alta",'Mapa de Riesgos'!$AA$16="Menor"),CONCATENATE("R1C",'Mapa de Riesgos'!$O$16),"")</f>
        <v/>
      </c>
      <c r="U16" s="66" t="str">
        <f>IF(AND('Mapa de Riesgos'!$Y$17="Alta",'Mapa de Riesgos'!$AA$17="Menor"),CONCATENATE("R1C",'Mapa de Riesgos'!$O$17),"")</f>
        <v/>
      </c>
      <c r="V16" s="46" t="str">
        <f>IF(AND('Mapa de Riesgos'!$Y$12="Alta",'Mapa de Riesgos'!$AA$12="Moderado"),CONCATENATE("R1C",'Mapa de Riesgos'!$O$12),"")</f>
        <v/>
      </c>
      <c r="W16" s="47" t="str">
        <f>IF(AND('Mapa de Riesgos'!$Y$13="Alta",'Mapa de Riesgos'!$AA$13="Moderado"),CONCATENATE("R1C",'Mapa de Riesgos'!$O$13),"")</f>
        <v/>
      </c>
      <c r="X16" s="47" t="str">
        <f>IF(AND('Mapa de Riesgos'!$Y$14="Alta",'Mapa de Riesgos'!$AA$14="Moderado"),CONCATENATE("R1C",'Mapa de Riesgos'!$O$14),"")</f>
        <v/>
      </c>
      <c r="Y16" s="47" t="str">
        <f>IF(AND('Mapa de Riesgos'!$Y$15="Alta",'Mapa de Riesgos'!$AA$15="Moderado"),CONCATENATE("R1C",'Mapa de Riesgos'!$O$15),"")</f>
        <v/>
      </c>
      <c r="Z16" s="47" t="str">
        <f>IF(AND('Mapa de Riesgos'!$Y$16="Alta",'Mapa de Riesgos'!$AA$16="Moderado"),CONCATENATE("R1C",'Mapa de Riesgos'!$O$16),"")</f>
        <v/>
      </c>
      <c r="AA16" s="48" t="str">
        <f>IF(AND('Mapa de Riesgos'!$Y$17="Alta",'Mapa de Riesgos'!$AA$17="Moderado"),CONCATENATE("R1C",'Mapa de Riesgos'!$O$17),"")</f>
        <v/>
      </c>
      <c r="AB16" s="46" t="str">
        <f>IF(AND('Mapa de Riesgos'!$Y$12="Alta",'Mapa de Riesgos'!$AA$12="Mayor"),CONCATENATE("R1C",'Mapa de Riesgos'!$O$12),"")</f>
        <v/>
      </c>
      <c r="AC16" s="47" t="str">
        <f>IF(AND('Mapa de Riesgos'!$Y$13="Alta",'Mapa de Riesgos'!$AA$13="Mayor"),CONCATENATE("R1C",'Mapa de Riesgos'!$O$13),"")</f>
        <v/>
      </c>
      <c r="AD16" s="47" t="str">
        <f>IF(AND('Mapa de Riesgos'!$Y$14="Alta",'Mapa de Riesgos'!$AA$14="Mayor"),CONCATENATE("R1C",'Mapa de Riesgos'!$O$14),"")</f>
        <v/>
      </c>
      <c r="AE16" s="47" t="str">
        <f>IF(AND('Mapa de Riesgos'!$Y$15="Alta",'Mapa de Riesgos'!$AA$15="Mayor"),CONCATENATE("R1C",'Mapa de Riesgos'!$O$15),"")</f>
        <v/>
      </c>
      <c r="AF16" s="47" t="str">
        <f>IF(AND('Mapa de Riesgos'!$Y$16="Alta",'Mapa de Riesgos'!$AA$16="Mayor"),CONCATENATE("R1C",'Mapa de Riesgos'!$O$16),"")</f>
        <v/>
      </c>
      <c r="AG16" s="48" t="str">
        <f>IF(AND('Mapa de Riesgos'!$Y$17="Alta",'Mapa de Riesgos'!$AA$17="Mayor"),CONCATENATE("R1C",'Mapa de Riesgos'!$O$17),"")</f>
        <v/>
      </c>
      <c r="AH16" s="49" t="str">
        <f>IF(AND('Mapa de Riesgos'!$Y$12="Alta",'Mapa de Riesgos'!$AA$12="Catastrófico"),CONCATENATE("R1C",'Mapa de Riesgos'!$O$12),"")</f>
        <v/>
      </c>
      <c r="AI16" s="50" t="str">
        <f>IF(AND('Mapa de Riesgos'!$Y$13="Alta",'Mapa de Riesgos'!$AA$13="Catastrófico"),CONCATENATE("R1C",'Mapa de Riesgos'!$O$13),"")</f>
        <v/>
      </c>
      <c r="AJ16" s="50" t="str">
        <f>IF(AND('Mapa de Riesgos'!$Y$14="Alta",'Mapa de Riesgos'!$AA$14="Catastrófico"),CONCATENATE("R1C",'Mapa de Riesgos'!$O$14),"")</f>
        <v/>
      </c>
      <c r="AK16" s="50" t="str">
        <f>IF(AND('Mapa de Riesgos'!$Y$15="Alta",'Mapa de Riesgos'!$AA$15="Catastrófico"),CONCATENATE("R1C",'Mapa de Riesgos'!$O$15),"")</f>
        <v/>
      </c>
      <c r="AL16" s="50" t="str">
        <f>IF(AND('Mapa de Riesgos'!$Y$16="Alta",'Mapa de Riesgos'!$AA$16="Catastrófico"),CONCATENATE("R1C",'Mapa de Riesgos'!$O$16),"")</f>
        <v/>
      </c>
      <c r="AM16" s="51" t="str">
        <f>IF(AND('Mapa de Riesgos'!$Y$17="Alta",'Mapa de Riesgos'!$AA$17="Catastrófico"),CONCATENATE("R1C",'Mapa de Riesgos'!$O$17),"")</f>
        <v/>
      </c>
      <c r="AN16" s="83"/>
      <c r="AO16" s="514" t="s">
        <v>217</v>
      </c>
      <c r="AP16" s="515"/>
      <c r="AQ16" s="515"/>
      <c r="AR16" s="515"/>
      <c r="AS16" s="515"/>
      <c r="AT16" s="516"/>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row>
    <row r="17" spans="1:76" ht="15" customHeight="1">
      <c r="A17" s="83"/>
      <c r="B17" s="428"/>
      <c r="C17" s="428"/>
      <c r="D17" s="429"/>
      <c r="E17" s="525"/>
      <c r="F17" s="526"/>
      <c r="G17" s="526"/>
      <c r="H17" s="526"/>
      <c r="I17" s="526"/>
      <c r="J17" s="67" t="str">
        <f>IF(AND('Mapa de Riesgos'!$Y$18="Alta",'Mapa de Riesgos'!$AA$18="Leve"),CONCATENATE("R2C",'Mapa de Riesgos'!$O$18),"")</f>
        <v/>
      </c>
      <c r="K17" s="68" t="str">
        <f>IF(AND('Mapa de Riesgos'!$Y$19="Alta",'Mapa de Riesgos'!$AA$19="Leve"),CONCATENATE("R2C",'Mapa de Riesgos'!$O$19),"")</f>
        <v/>
      </c>
      <c r="L17" s="68" t="str">
        <f>IF(AND('Mapa de Riesgos'!$Y$20="Alta",'Mapa de Riesgos'!$AA$20="Leve"),CONCATENATE("R2C",'Mapa de Riesgos'!$O$20),"")</f>
        <v/>
      </c>
      <c r="M17" s="68" t="str">
        <f>IF(AND('Mapa de Riesgos'!$Y$21="Alta",'Mapa de Riesgos'!$AA$21="Leve"),CONCATENATE("R2C",'Mapa de Riesgos'!$O$21),"")</f>
        <v/>
      </c>
      <c r="N17" s="68" t="str">
        <f>IF(AND('Mapa de Riesgos'!$Y$22="Alta",'Mapa de Riesgos'!$AA$22="Leve"),CONCATENATE("R2C",'Mapa de Riesgos'!$O$22),"")</f>
        <v/>
      </c>
      <c r="O17" s="69" t="str">
        <f>IF(AND('Mapa de Riesgos'!$Y$23="Alta",'Mapa de Riesgos'!$AA$23="Leve"),CONCATENATE("R2C",'Mapa de Riesgos'!$O$23),"")</f>
        <v/>
      </c>
      <c r="P17" s="67" t="str">
        <f>IF(AND('Mapa de Riesgos'!$Y$18="Alta",'Mapa de Riesgos'!$AA$18="Menor"),CONCATENATE("R2C",'Mapa de Riesgos'!$O$18),"")</f>
        <v/>
      </c>
      <c r="Q17" s="68" t="str">
        <f>IF(AND('Mapa de Riesgos'!$Y$19="Alta",'Mapa de Riesgos'!$AA$19="Menor"),CONCATENATE("R2C",'Mapa de Riesgos'!$O$19),"")</f>
        <v/>
      </c>
      <c r="R17" s="68" t="str">
        <f>IF(AND('Mapa de Riesgos'!$Y$20="Alta",'Mapa de Riesgos'!$AA$20="Menor"),CONCATENATE("R2C",'Mapa de Riesgos'!$O$20),"")</f>
        <v/>
      </c>
      <c r="S17" s="68" t="str">
        <f>IF(AND('Mapa de Riesgos'!$Y$21="Alta",'Mapa de Riesgos'!$AA$21="Menor"),CONCATENATE("R2C",'Mapa de Riesgos'!$O$21),"")</f>
        <v/>
      </c>
      <c r="T17" s="68" t="str">
        <f>IF(AND('Mapa de Riesgos'!$Y$22="Alta",'Mapa de Riesgos'!$AA$22="Menor"),CONCATENATE("R2C",'Mapa de Riesgos'!$O$22),"")</f>
        <v/>
      </c>
      <c r="U17" s="69" t="str">
        <f>IF(AND('Mapa de Riesgos'!$Y$23="Alta",'Mapa de Riesgos'!$AA$23="Menor"),CONCATENATE("R2C",'Mapa de Riesgos'!$O$23),"")</f>
        <v/>
      </c>
      <c r="V17" s="52" t="str">
        <f>IF(AND('Mapa de Riesgos'!$Y$18="Alta",'Mapa de Riesgos'!$AA$18="Moderado"),CONCATENATE("R2C",'Mapa de Riesgos'!$O$18),"")</f>
        <v/>
      </c>
      <c r="W17" s="53" t="str">
        <f>IF(AND('Mapa de Riesgos'!$Y$19="Alta",'Mapa de Riesgos'!$AA$19="Moderado"),CONCATENATE("R2C",'Mapa de Riesgos'!$O$19),"")</f>
        <v/>
      </c>
      <c r="X17" s="53" t="str">
        <f>IF(AND('Mapa de Riesgos'!$Y$20="Alta",'Mapa de Riesgos'!$AA$20="Moderado"),CONCATENATE("R2C",'Mapa de Riesgos'!$O$20),"")</f>
        <v/>
      </c>
      <c r="Y17" s="53" t="str">
        <f>IF(AND('Mapa de Riesgos'!$Y$21="Alta",'Mapa de Riesgos'!$AA$21="Moderado"),CONCATENATE("R2C",'Mapa de Riesgos'!$O$21),"")</f>
        <v/>
      </c>
      <c r="Z17" s="53" t="str">
        <f>IF(AND('Mapa de Riesgos'!$Y$22="Alta",'Mapa de Riesgos'!$AA$22="Moderado"),CONCATENATE("R2C",'Mapa de Riesgos'!$O$22),"")</f>
        <v/>
      </c>
      <c r="AA17" s="54" t="str">
        <f>IF(AND('Mapa de Riesgos'!$Y$23="Alta",'Mapa de Riesgos'!$AA$23="Moderado"),CONCATENATE("R2C",'Mapa de Riesgos'!$O$23),"")</f>
        <v/>
      </c>
      <c r="AB17" s="52" t="str">
        <f>IF(AND('Mapa de Riesgos'!$Y$18="Alta",'Mapa de Riesgos'!$AA$18="Mayor"),CONCATENATE("R2C",'Mapa de Riesgos'!$O$18),"")</f>
        <v/>
      </c>
      <c r="AC17" s="53" t="str">
        <f>IF(AND('Mapa de Riesgos'!$Y$19="Alta",'Mapa de Riesgos'!$AA$19="Mayor"),CONCATENATE("R2C",'Mapa de Riesgos'!$O$19),"")</f>
        <v/>
      </c>
      <c r="AD17" s="53" t="str">
        <f>IF(AND('Mapa de Riesgos'!$Y$20="Alta",'Mapa de Riesgos'!$AA$20="Mayor"),CONCATENATE("R2C",'Mapa de Riesgos'!$O$20),"")</f>
        <v/>
      </c>
      <c r="AE17" s="53" t="str">
        <f>IF(AND('Mapa de Riesgos'!$Y$21="Alta",'Mapa de Riesgos'!$AA$21="Mayor"),CONCATENATE("R2C",'Mapa de Riesgos'!$O$21),"")</f>
        <v/>
      </c>
      <c r="AF17" s="53" t="str">
        <f>IF(AND('Mapa de Riesgos'!$Y$22="Alta",'Mapa de Riesgos'!$AA$22="Mayor"),CONCATENATE("R2C",'Mapa de Riesgos'!$O$22),"")</f>
        <v/>
      </c>
      <c r="AG17" s="54" t="str">
        <f>IF(AND('Mapa de Riesgos'!$Y$23="Alta",'Mapa de Riesgos'!$AA$23="Mayor"),CONCATENATE("R2C",'Mapa de Riesgos'!$O$23),"")</f>
        <v/>
      </c>
      <c r="AH17" s="55" t="str">
        <f>IF(AND('Mapa de Riesgos'!$Y$18="Alta",'Mapa de Riesgos'!$AA$18="Catastrófico"),CONCATENATE("R2C",'Mapa de Riesgos'!$O$18),"")</f>
        <v/>
      </c>
      <c r="AI17" s="56" t="str">
        <f>IF(AND('Mapa de Riesgos'!$Y$19="Alta",'Mapa de Riesgos'!$AA$19="Catastrófico"),CONCATENATE("R2C",'Mapa de Riesgos'!$O$19),"")</f>
        <v/>
      </c>
      <c r="AJ17" s="56" t="str">
        <f>IF(AND('Mapa de Riesgos'!$Y$20="Alta",'Mapa de Riesgos'!$AA$20="Catastrófico"),CONCATENATE("R2C",'Mapa de Riesgos'!$O$20),"")</f>
        <v/>
      </c>
      <c r="AK17" s="56" t="str">
        <f>IF(AND('Mapa de Riesgos'!$Y$21="Alta",'Mapa de Riesgos'!$AA$21="Catastrófico"),CONCATENATE("R2C",'Mapa de Riesgos'!$O$21),"")</f>
        <v/>
      </c>
      <c r="AL17" s="56" t="str">
        <f>IF(AND('Mapa de Riesgos'!$Y$22="Alta",'Mapa de Riesgos'!$AA$22="Catastrófico"),CONCATENATE("R2C",'Mapa de Riesgos'!$O$22),"")</f>
        <v/>
      </c>
      <c r="AM17" s="57" t="str">
        <f>IF(AND('Mapa de Riesgos'!$Y$23="Alta",'Mapa de Riesgos'!$AA$23="Catastrófico"),CONCATENATE("R2C",'Mapa de Riesgos'!$O$23),"")</f>
        <v/>
      </c>
      <c r="AN17" s="83"/>
      <c r="AO17" s="517"/>
      <c r="AP17" s="518"/>
      <c r="AQ17" s="518"/>
      <c r="AR17" s="518"/>
      <c r="AS17" s="518"/>
      <c r="AT17" s="519"/>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row>
    <row r="18" spans="1:76" ht="15" customHeight="1">
      <c r="A18" s="83"/>
      <c r="B18" s="428"/>
      <c r="C18" s="428"/>
      <c r="D18" s="429"/>
      <c r="E18" s="527"/>
      <c r="F18" s="526"/>
      <c r="G18" s="526"/>
      <c r="H18" s="526"/>
      <c r="I18" s="526"/>
      <c r="J18" s="67" t="str">
        <f>IF(AND('Mapa de Riesgos'!$Y$24="Alta",'Mapa de Riesgos'!$AA$24="Leve"),CONCATENATE("R3C",'Mapa de Riesgos'!$O$24),"")</f>
        <v/>
      </c>
      <c r="K18" s="68" t="str">
        <f>IF(AND('Mapa de Riesgos'!$Y$25="Alta",'Mapa de Riesgos'!$AA$25="Leve"),CONCATENATE("R3C",'Mapa de Riesgos'!$O$25),"")</f>
        <v/>
      </c>
      <c r="L18" s="68" t="str">
        <f>IF(AND('Mapa de Riesgos'!$Y$26="Alta",'Mapa de Riesgos'!$AA$26="Leve"),CONCATENATE("R3C",'Mapa de Riesgos'!$O$26),"")</f>
        <v/>
      </c>
      <c r="M18" s="68" t="str">
        <f>IF(AND('Mapa de Riesgos'!$Y$27="Alta",'Mapa de Riesgos'!$AA$27="Leve"),CONCATENATE("R3C",'Mapa de Riesgos'!$O$27),"")</f>
        <v/>
      </c>
      <c r="N18" s="68" t="str">
        <f>IF(AND('Mapa de Riesgos'!$Y$28="Alta",'Mapa de Riesgos'!$AA$28="Leve"),CONCATENATE("R3C",'Mapa de Riesgos'!$O$28),"")</f>
        <v/>
      </c>
      <c r="O18" s="69" t="str">
        <f>IF(AND('Mapa de Riesgos'!$Y$29="Alta",'Mapa de Riesgos'!$AA$29="Leve"),CONCATENATE("R3C",'Mapa de Riesgos'!$O$29),"")</f>
        <v/>
      </c>
      <c r="P18" s="67" t="str">
        <f>IF(AND('Mapa de Riesgos'!$Y$24="Alta",'Mapa de Riesgos'!$AA$24="Menor"),CONCATENATE("R3C",'Mapa de Riesgos'!$O$24),"")</f>
        <v/>
      </c>
      <c r="Q18" s="68" t="str">
        <f>IF(AND('Mapa de Riesgos'!$Y$25="Alta",'Mapa de Riesgos'!$AA$25="Menor"),CONCATENATE("R3C",'Mapa de Riesgos'!$O$25),"")</f>
        <v/>
      </c>
      <c r="R18" s="68" t="str">
        <f>IF(AND('Mapa de Riesgos'!$Y$26="Alta",'Mapa de Riesgos'!$AA$26="Menor"),CONCATENATE("R3C",'Mapa de Riesgos'!$O$26),"")</f>
        <v/>
      </c>
      <c r="S18" s="68" t="str">
        <f>IF(AND('Mapa de Riesgos'!$Y$27="Alta",'Mapa de Riesgos'!$AA$27="Menor"),CONCATENATE("R3C",'Mapa de Riesgos'!$O$27),"")</f>
        <v/>
      </c>
      <c r="T18" s="68" t="str">
        <f>IF(AND('Mapa de Riesgos'!$Y$28="Alta",'Mapa de Riesgos'!$AA$28="Menor"),CONCATENATE("R3C",'Mapa de Riesgos'!$O$28),"")</f>
        <v/>
      </c>
      <c r="U18" s="69" t="str">
        <f>IF(AND('Mapa de Riesgos'!$Y$29="Alta",'Mapa de Riesgos'!$AA$29="Menor"),CONCATENATE("R3C",'Mapa de Riesgos'!$O$29),"")</f>
        <v/>
      </c>
      <c r="V18" s="52" t="str">
        <f>IF(AND('Mapa de Riesgos'!$Y$24="Alta",'Mapa de Riesgos'!$AA$24="Moderado"),CONCATENATE("R3C",'Mapa de Riesgos'!$O$24),"")</f>
        <v/>
      </c>
      <c r="W18" s="53" t="str">
        <f>IF(AND('Mapa de Riesgos'!$Y$25="Alta",'Mapa de Riesgos'!$AA$25="Moderado"),CONCATENATE("R3C",'Mapa de Riesgos'!$O$25),"")</f>
        <v/>
      </c>
      <c r="X18" s="53" t="str">
        <f>IF(AND('Mapa de Riesgos'!$Y$26="Alta",'Mapa de Riesgos'!$AA$26="Moderado"),CONCATENATE("R3C",'Mapa de Riesgos'!$O$26),"")</f>
        <v/>
      </c>
      <c r="Y18" s="53" t="str">
        <f>IF(AND('Mapa de Riesgos'!$Y$27="Alta",'Mapa de Riesgos'!$AA$27="Moderado"),CONCATENATE("R3C",'Mapa de Riesgos'!$O$27),"")</f>
        <v/>
      </c>
      <c r="Z18" s="53" t="str">
        <f>IF(AND('Mapa de Riesgos'!$Y$28="Alta",'Mapa de Riesgos'!$AA$28="Moderado"),CONCATENATE("R3C",'Mapa de Riesgos'!$O$28),"")</f>
        <v/>
      </c>
      <c r="AA18" s="54" t="str">
        <f>IF(AND('Mapa de Riesgos'!$Y$29="Alta",'Mapa de Riesgos'!$AA$29="Moderado"),CONCATENATE("R3C",'Mapa de Riesgos'!$O$29),"")</f>
        <v/>
      </c>
      <c r="AB18" s="52" t="str">
        <f>IF(AND('Mapa de Riesgos'!$Y$24="Alta",'Mapa de Riesgos'!$AA$24="Mayor"),CONCATENATE("R3C",'Mapa de Riesgos'!$O$24),"")</f>
        <v/>
      </c>
      <c r="AC18" s="53" t="str">
        <f>IF(AND('Mapa de Riesgos'!$Y$25="Alta",'Mapa de Riesgos'!$AA$25="Mayor"),CONCATENATE("R3C",'Mapa de Riesgos'!$O$25),"")</f>
        <v/>
      </c>
      <c r="AD18" s="53" t="str">
        <f>IF(AND('Mapa de Riesgos'!$Y$26="Alta",'Mapa de Riesgos'!$AA$26="Mayor"),CONCATENATE("R3C",'Mapa de Riesgos'!$O$26),"")</f>
        <v/>
      </c>
      <c r="AE18" s="53" t="str">
        <f>IF(AND('Mapa de Riesgos'!$Y$27="Alta",'Mapa de Riesgos'!$AA$27="Mayor"),CONCATENATE("R3C",'Mapa de Riesgos'!$O$27),"")</f>
        <v/>
      </c>
      <c r="AF18" s="53" t="str">
        <f>IF(AND('Mapa de Riesgos'!$Y$28="Alta",'Mapa de Riesgos'!$AA$28="Mayor"),CONCATENATE("R3C",'Mapa de Riesgos'!$O$28),"")</f>
        <v/>
      </c>
      <c r="AG18" s="54" t="str">
        <f>IF(AND('Mapa de Riesgos'!$Y$29="Alta",'Mapa de Riesgos'!$AA$29="Mayor"),CONCATENATE("R3C",'Mapa de Riesgos'!$O$29),"")</f>
        <v/>
      </c>
      <c r="AH18" s="55" t="str">
        <f>IF(AND('Mapa de Riesgos'!$Y$24="Alta",'Mapa de Riesgos'!$AA$24="Catastrófico"),CONCATENATE("R3C",'Mapa de Riesgos'!$O$24),"")</f>
        <v/>
      </c>
      <c r="AI18" s="56" t="str">
        <f>IF(AND('Mapa de Riesgos'!$Y$25="Alta",'Mapa de Riesgos'!$AA$25="Catastrófico"),CONCATENATE("R3C",'Mapa de Riesgos'!$O$25),"")</f>
        <v/>
      </c>
      <c r="AJ18" s="56" t="str">
        <f>IF(AND('Mapa de Riesgos'!$Y$26="Alta",'Mapa de Riesgos'!$AA$26="Catastrófico"),CONCATENATE("R3C",'Mapa de Riesgos'!$O$26),"")</f>
        <v/>
      </c>
      <c r="AK18" s="56" t="str">
        <f>IF(AND('Mapa de Riesgos'!$Y$27="Alta",'Mapa de Riesgos'!$AA$27="Catastrófico"),CONCATENATE("R3C",'Mapa de Riesgos'!$O$27),"")</f>
        <v/>
      </c>
      <c r="AL18" s="56" t="str">
        <f>IF(AND('Mapa de Riesgos'!$Y$28="Alta",'Mapa de Riesgos'!$AA$28="Catastrófico"),CONCATENATE("R3C",'Mapa de Riesgos'!$O$28),"")</f>
        <v/>
      </c>
      <c r="AM18" s="57" t="str">
        <f>IF(AND('Mapa de Riesgos'!$Y$29="Alta",'Mapa de Riesgos'!$AA$29="Catastrófico"),CONCATENATE("R3C",'Mapa de Riesgos'!$O$29),"")</f>
        <v/>
      </c>
      <c r="AN18" s="83"/>
      <c r="AO18" s="517"/>
      <c r="AP18" s="518"/>
      <c r="AQ18" s="518"/>
      <c r="AR18" s="518"/>
      <c r="AS18" s="518"/>
      <c r="AT18" s="519"/>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row>
    <row r="19" spans="1:76" ht="15" customHeight="1">
      <c r="A19" s="83"/>
      <c r="B19" s="428"/>
      <c r="C19" s="428"/>
      <c r="D19" s="429"/>
      <c r="E19" s="527"/>
      <c r="F19" s="526"/>
      <c r="G19" s="526"/>
      <c r="H19" s="526"/>
      <c r="I19" s="526"/>
      <c r="J19" s="67" t="str">
        <f>IF(AND('Mapa de Riesgos'!$Y$30="Alta",'Mapa de Riesgos'!$AA$30="Leve"),CONCATENATE("R4C",'Mapa de Riesgos'!$O$30),"")</f>
        <v/>
      </c>
      <c r="K19" s="68" t="str">
        <f>IF(AND('Mapa de Riesgos'!$Y$31="Alta",'Mapa de Riesgos'!$AA$31="Leve"),CONCATENATE("R4C",'Mapa de Riesgos'!$O$31),"")</f>
        <v/>
      </c>
      <c r="L19" s="68" t="str">
        <f>IF(AND('Mapa de Riesgos'!$Y$32="Alta",'Mapa de Riesgos'!$AA$32="Leve"),CONCATENATE("R4C",'Mapa de Riesgos'!$O$32),"")</f>
        <v/>
      </c>
      <c r="M19" s="68" t="str">
        <f>IF(AND('Mapa de Riesgos'!$Y$33="Alta",'Mapa de Riesgos'!$AA$33="Leve"),CONCATENATE("R4C",'Mapa de Riesgos'!$O$33),"")</f>
        <v/>
      </c>
      <c r="N19" s="68" t="str">
        <f>IF(AND('Mapa de Riesgos'!$Y$34="Alta",'Mapa de Riesgos'!$AA$34="Leve"),CONCATENATE("R4C",'Mapa de Riesgos'!$O$34),"")</f>
        <v/>
      </c>
      <c r="O19" s="69" t="str">
        <f>IF(AND('Mapa de Riesgos'!$Y$35="Alta",'Mapa de Riesgos'!$AA$35="Leve"),CONCATENATE("R4C",'Mapa de Riesgos'!$O$35),"")</f>
        <v/>
      </c>
      <c r="P19" s="67" t="str">
        <f>IF(AND('Mapa de Riesgos'!$Y$30="Alta",'Mapa de Riesgos'!$AA$30="Menor"),CONCATENATE("R4C",'Mapa de Riesgos'!$O$30),"")</f>
        <v/>
      </c>
      <c r="Q19" s="68" t="str">
        <f>IF(AND('Mapa de Riesgos'!$Y$31="Alta",'Mapa de Riesgos'!$AA$31="Menor"),CONCATENATE("R4C",'Mapa de Riesgos'!$O$31),"")</f>
        <v/>
      </c>
      <c r="R19" s="68" t="str">
        <f>IF(AND('Mapa de Riesgos'!$Y$32="Alta",'Mapa de Riesgos'!$AA$32="Menor"),CONCATENATE("R4C",'Mapa de Riesgos'!$O$32),"")</f>
        <v/>
      </c>
      <c r="S19" s="68" t="str">
        <f>IF(AND('Mapa de Riesgos'!$Y$33="Alta",'Mapa de Riesgos'!$AA$33="Menor"),CONCATENATE("R4C",'Mapa de Riesgos'!$O$33),"")</f>
        <v/>
      </c>
      <c r="T19" s="68" t="str">
        <f>IF(AND('Mapa de Riesgos'!$Y$34="Alta",'Mapa de Riesgos'!$AA$34="Menor"),CONCATENATE("R4C",'Mapa de Riesgos'!$O$34),"")</f>
        <v/>
      </c>
      <c r="U19" s="69" t="str">
        <f>IF(AND('Mapa de Riesgos'!$Y$35="Alta",'Mapa de Riesgos'!$AA$35="Menor"),CONCATENATE("R4C",'Mapa de Riesgos'!$O$35),"")</f>
        <v/>
      </c>
      <c r="V19" s="52" t="str">
        <f>IF(AND('Mapa de Riesgos'!$Y$30="Alta",'Mapa de Riesgos'!$AA$30="Moderado"),CONCATENATE("R4C",'Mapa de Riesgos'!$O$30),"")</f>
        <v/>
      </c>
      <c r="W19" s="53" t="str">
        <f>IF(AND('Mapa de Riesgos'!$Y$31="Alta",'Mapa de Riesgos'!$AA$31="Moderado"),CONCATENATE("R4C",'Mapa de Riesgos'!$O$31),"")</f>
        <v/>
      </c>
      <c r="X19" s="53" t="str">
        <f>IF(AND('Mapa de Riesgos'!$Y$32="Alta",'Mapa de Riesgos'!$AA$32="Moderado"),CONCATENATE("R4C",'Mapa de Riesgos'!$O$32),"")</f>
        <v/>
      </c>
      <c r="Y19" s="53" t="str">
        <f>IF(AND('Mapa de Riesgos'!$Y$33="Alta",'Mapa de Riesgos'!$AA$33="Moderado"),CONCATENATE("R4C",'Mapa de Riesgos'!$O$33),"")</f>
        <v/>
      </c>
      <c r="Z19" s="53" t="str">
        <f>IF(AND('Mapa de Riesgos'!$Y$34="Alta",'Mapa de Riesgos'!$AA$34="Moderado"),CONCATENATE("R4C",'Mapa de Riesgos'!$O$34),"")</f>
        <v/>
      </c>
      <c r="AA19" s="54" t="str">
        <f>IF(AND('Mapa de Riesgos'!$Y$35="Alta",'Mapa de Riesgos'!$AA$35="Moderado"),CONCATENATE("R4C",'Mapa de Riesgos'!$O$35),"")</f>
        <v/>
      </c>
      <c r="AB19" s="52" t="str">
        <f>IF(AND('Mapa de Riesgos'!$Y$30="Alta",'Mapa de Riesgos'!$AA$30="Mayor"),CONCATENATE("R4C",'Mapa de Riesgos'!$O$30),"")</f>
        <v/>
      </c>
      <c r="AC19" s="53" t="str">
        <f>IF(AND('Mapa de Riesgos'!$Y$31="Alta",'Mapa de Riesgos'!$AA$31="Mayor"),CONCATENATE("R4C",'Mapa de Riesgos'!$O$31),"")</f>
        <v/>
      </c>
      <c r="AD19" s="53" t="str">
        <f>IF(AND('Mapa de Riesgos'!$Y$32="Alta",'Mapa de Riesgos'!$AA$32="Mayor"),CONCATENATE("R4C",'Mapa de Riesgos'!$O$32),"")</f>
        <v/>
      </c>
      <c r="AE19" s="53" t="str">
        <f>IF(AND('Mapa de Riesgos'!$Y$33="Alta",'Mapa de Riesgos'!$AA$33="Mayor"),CONCATENATE("R4C",'Mapa de Riesgos'!$O$33),"")</f>
        <v/>
      </c>
      <c r="AF19" s="53" t="str">
        <f>IF(AND('Mapa de Riesgos'!$Y$34="Alta",'Mapa de Riesgos'!$AA$34="Mayor"),CONCATENATE("R4C",'Mapa de Riesgos'!$O$34),"")</f>
        <v/>
      </c>
      <c r="AG19" s="54" t="str">
        <f>IF(AND('Mapa de Riesgos'!$Y$35="Alta",'Mapa de Riesgos'!$AA$35="Mayor"),CONCATENATE("R4C",'Mapa de Riesgos'!$O$35),"")</f>
        <v/>
      </c>
      <c r="AH19" s="55" t="str">
        <f>IF(AND('Mapa de Riesgos'!$Y$30="Alta",'Mapa de Riesgos'!$AA$30="Catastrófico"),CONCATENATE("R4C",'Mapa de Riesgos'!$O$30),"")</f>
        <v/>
      </c>
      <c r="AI19" s="56" t="str">
        <f>IF(AND('Mapa de Riesgos'!$Y$31="Alta",'Mapa de Riesgos'!$AA$31="Catastrófico"),CONCATENATE("R4C",'Mapa de Riesgos'!$O$31),"")</f>
        <v/>
      </c>
      <c r="AJ19" s="56" t="str">
        <f>IF(AND('Mapa de Riesgos'!$Y$32="Alta",'Mapa de Riesgos'!$AA$32="Catastrófico"),CONCATENATE("R4C",'Mapa de Riesgos'!$O$32),"")</f>
        <v/>
      </c>
      <c r="AK19" s="56" t="str">
        <f>IF(AND('Mapa de Riesgos'!$Y$33="Alta",'Mapa de Riesgos'!$AA$33="Catastrófico"),CONCATENATE("R4C",'Mapa de Riesgos'!$O$33),"")</f>
        <v/>
      </c>
      <c r="AL19" s="56" t="str">
        <f>IF(AND('Mapa de Riesgos'!$Y$34="Alta",'Mapa de Riesgos'!$AA$34="Catastrófico"),CONCATENATE("R4C",'Mapa de Riesgos'!$O$34),"")</f>
        <v/>
      </c>
      <c r="AM19" s="57" t="str">
        <f>IF(AND('Mapa de Riesgos'!$Y$35="Alta",'Mapa de Riesgos'!$AA$35="Catastrófico"),CONCATENATE("R4C",'Mapa de Riesgos'!$O$35),"")</f>
        <v/>
      </c>
      <c r="AN19" s="83"/>
      <c r="AO19" s="517"/>
      <c r="AP19" s="518"/>
      <c r="AQ19" s="518"/>
      <c r="AR19" s="518"/>
      <c r="AS19" s="518"/>
      <c r="AT19" s="519"/>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row>
    <row r="20" spans="1:76" ht="15" customHeight="1">
      <c r="A20" s="83"/>
      <c r="B20" s="428"/>
      <c r="C20" s="428"/>
      <c r="D20" s="429"/>
      <c r="E20" s="527"/>
      <c r="F20" s="526"/>
      <c r="G20" s="526"/>
      <c r="H20" s="526"/>
      <c r="I20" s="526"/>
      <c r="J20" s="67" t="str">
        <f>IF(AND('Mapa de Riesgos'!$Y$36="Alta",'Mapa de Riesgos'!$AA$36="Leve"),CONCATENATE("R5C",'Mapa de Riesgos'!$O$36),"")</f>
        <v/>
      </c>
      <c r="K20" s="68" t="str">
        <f>IF(AND('Mapa de Riesgos'!$Y$37="Alta",'Mapa de Riesgos'!$AA$37="Leve"),CONCATENATE("R5C",'Mapa de Riesgos'!$O$37),"")</f>
        <v/>
      </c>
      <c r="L20" s="68" t="str">
        <f>IF(AND('Mapa de Riesgos'!$Y$38="Alta",'Mapa de Riesgos'!$AA$38="Leve"),CONCATENATE("R5C",'Mapa de Riesgos'!$O$38),"")</f>
        <v/>
      </c>
      <c r="M20" s="68" t="str">
        <f>IF(AND('Mapa de Riesgos'!$Y$39="Alta",'Mapa de Riesgos'!$AA$39="Leve"),CONCATENATE("R5C",'Mapa de Riesgos'!$O$39),"")</f>
        <v/>
      </c>
      <c r="N20" s="68" t="str">
        <f>IF(AND('Mapa de Riesgos'!$Y$40="Alta",'Mapa de Riesgos'!$AA$40="Leve"),CONCATENATE("R5C",'Mapa de Riesgos'!$O$40),"")</f>
        <v/>
      </c>
      <c r="O20" s="69" t="str">
        <f>IF(AND('Mapa de Riesgos'!$Y$41="Alta",'Mapa de Riesgos'!$AA$41="Leve"),CONCATENATE("R5C",'Mapa de Riesgos'!$O$41),"")</f>
        <v/>
      </c>
      <c r="P20" s="67" t="str">
        <f>IF(AND('Mapa de Riesgos'!$Y$36="Alta",'Mapa de Riesgos'!$AA$36="Menor"),CONCATENATE("R5C",'Mapa de Riesgos'!$O$36),"")</f>
        <v/>
      </c>
      <c r="Q20" s="68" t="str">
        <f>IF(AND('Mapa de Riesgos'!$Y$37="Alta",'Mapa de Riesgos'!$AA$37="Menor"),CONCATENATE("R5C",'Mapa de Riesgos'!$O$37),"")</f>
        <v/>
      </c>
      <c r="R20" s="68" t="str">
        <f>IF(AND('Mapa de Riesgos'!$Y$38="Alta",'Mapa de Riesgos'!$AA$38="Menor"),CONCATENATE("R5C",'Mapa de Riesgos'!$O$38),"")</f>
        <v/>
      </c>
      <c r="S20" s="68" t="str">
        <f>IF(AND('Mapa de Riesgos'!$Y$39="Alta",'Mapa de Riesgos'!$AA$39="Menor"),CONCATENATE("R5C",'Mapa de Riesgos'!$O$39),"")</f>
        <v/>
      </c>
      <c r="T20" s="68" t="str">
        <f>IF(AND('Mapa de Riesgos'!$Y$40="Alta",'Mapa de Riesgos'!$AA$40="Menor"),CONCATENATE("R5C",'Mapa de Riesgos'!$O$40),"")</f>
        <v/>
      </c>
      <c r="U20" s="69" t="str">
        <f>IF(AND('Mapa de Riesgos'!$Y$41="Alta",'Mapa de Riesgos'!$AA$41="Menor"),CONCATENATE("R5C",'Mapa de Riesgos'!$O$41),"")</f>
        <v/>
      </c>
      <c r="V20" s="52" t="str">
        <f>IF(AND('Mapa de Riesgos'!$Y$36="Alta",'Mapa de Riesgos'!$AA$36="Moderado"),CONCATENATE("R5C",'Mapa de Riesgos'!$O$36),"")</f>
        <v/>
      </c>
      <c r="W20" s="53" t="str">
        <f>IF(AND('Mapa de Riesgos'!$Y$37="Alta",'Mapa de Riesgos'!$AA$37="Moderado"),CONCATENATE("R5C",'Mapa de Riesgos'!$O$37),"")</f>
        <v/>
      </c>
      <c r="X20" s="53" t="str">
        <f>IF(AND('Mapa de Riesgos'!$Y$38="Alta",'Mapa de Riesgos'!$AA$38="Moderado"),CONCATENATE("R5C",'Mapa de Riesgos'!$O$38),"")</f>
        <v/>
      </c>
      <c r="Y20" s="53" t="str">
        <f>IF(AND('Mapa de Riesgos'!$Y$39="Alta",'Mapa de Riesgos'!$AA$39="Moderado"),CONCATENATE("R5C",'Mapa de Riesgos'!$O$39),"")</f>
        <v/>
      </c>
      <c r="Z20" s="53" t="str">
        <f>IF(AND('Mapa de Riesgos'!$Y$40="Alta",'Mapa de Riesgos'!$AA$40="Moderado"),CONCATENATE("R5C",'Mapa de Riesgos'!$O$40),"")</f>
        <v/>
      </c>
      <c r="AA20" s="54" t="str">
        <f>IF(AND('Mapa de Riesgos'!$Y$41="Alta",'Mapa de Riesgos'!$AA$41="Moderado"),CONCATENATE("R5C",'Mapa de Riesgos'!$O$41),"")</f>
        <v/>
      </c>
      <c r="AB20" s="52" t="str">
        <f>IF(AND('Mapa de Riesgos'!$Y$36="Alta",'Mapa de Riesgos'!$AA$36="Mayor"),CONCATENATE("R5C",'Mapa de Riesgos'!$O$36),"")</f>
        <v/>
      </c>
      <c r="AC20" s="53" t="str">
        <f>IF(AND('Mapa de Riesgos'!$Y$37="Alta",'Mapa de Riesgos'!$AA$37="Mayor"),CONCATENATE("R5C",'Mapa de Riesgos'!$O$37),"")</f>
        <v/>
      </c>
      <c r="AD20" s="53" t="str">
        <f>IF(AND('Mapa de Riesgos'!$Y$38="Alta",'Mapa de Riesgos'!$AA$38="Mayor"),CONCATENATE("R5C",'Mapa de Riesgos'!$O$38),"")</f>
        <v/>
      </c>
      <c r="AE20" s="53" t="str">
        <f>IF(AND('Mapa de Riesgos'!$Y$39="Alta",'Mapa de Riesgos'!$AA$39="Mayor"),CONCATENATE("R5C",'Mapa de Riesgos'!$O$39),"")</f>
        <v/>
      </c>
      <c r="AF20" s="53" t="str">
        <f>IF(AND('Mapa de Riesgos'!$Y$40="Alta",'Mapa de Riesgos'!$AA$40="Mayor"),CONCATENATE("R5C",'Mapa de Riesgos'!$O$40),"")</f>
        <v/>
      </c>
      <c r="AG20" s="54" t="str">
        <f>IF(AND('Mapa de Riesgos'!$Y$41="Alta",'Mapa de Riesgos'!$AA$41="Mayor"),CONCATENATE("R5C",'Mapa de Riesgos'!$O$41),"")</f>
        <v/>
      </c>
      <c r="AH20" s="55" t="str">
        <f>IF(AND('Mapa de Riesgos'!$Y$36="Alta",'Mapa de Riesgos'!$AA$36="Catastrófico"),CONCATENATE("R5C",'Mapa de Riesgos'!$O$36),"")</f>
        <v/>
      </c>
      <c r="AI20" s="56" t="str">
        <f>IF(AND('Mapa de Riesgos'!$Y$37="Alta",'Mapa de Riesgos'!$AA$37="Catastrófico"),CONCATENATE("R5C",'Mapa de Riesgos'!$O$37),"")</f>
        <v/>
      </c>
      <c r="AJ20" s="56" t="str">
        <f>IF(AND('Mapa de Riesgos'!$Y$38="Alta",'Mapa de Riesgos'!$AA$38="Catastrófico"),CONCATENATE("R5C",'Mapa de Riesgos'!$O$38),"")</f>
        <v/>
      </c>
      <c r="AK20" s="56" t="str">
        <f>IF(AND('Mapa de Riesgos'!$Y$39="Alta",'Mapa de Riesgos'!$AA$39="Catastrófico"),CONCATENATE("R5C",'Mapa de Riesgos'!$O$39),"")</f>
        <v/>
      </c>
      <c r="AL20" s="56" t="str">
        <f>IF(AND('Mapa de Riesgos'!$Y$40="Alta",'Mapa de Riesgos'!$AA$40="Catastrófico"),CONCATENATE("R5C",'Mapa de Riesgos'!$O$40),"")</f>
        <v/>
      </c>
      <c r="AM20" s="57" t="str">
        <f>IF(AND('Mapa de Riesgos'!$Y$41="Alta",'Mapa de Riesgos'!$AA$41="Catastrófico"),CONCATENATE("R5C",'Mapa de Riesgos'!$O$41),"")</f>
        <v/>
      </c>
      <c r="AN20" s="83"/>
      <c r="AO20" s="517"/>
      <c r="AP20" s="518"/>
      <c r="AQ20" s="518"/>
      <c r="AR20" s="518"/>
      <c r="AS20" s="518"/>
      <c r="AT20" s="519"/>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row>
    <row r="21" spans="1:76" ht="15" customHeight="1">
      <c r="A21" s="83"/>
      <c r="B21" s="428"/>
      <c r="C21" s="428"/>
      <c r="D21" s="429"/>
      <c r="E21" s="527"/>
      <c r="F21" s="526"/>
      <c r="G21" s="526"/>
      <c r="H21" s="526"/>
      <c r="I21" s="526"/>
      <c r="J21" s="67" t="str">
        <f>IF(AND('Mapa de Riesgos'!$Y$42="Alta",'Mapa de Riesgos'!$AA$42="Leve"),CONCATENATE("R6C",'Mapa de Riesgos'!$O$42),"")</f>
        <v/>
      </c>
      <c r="K21" s="68" t="str">
        <f>IF(AND('Mapa de Riesgos'!$Y$43="Alta",'Mapa de Riesgos'!$AA$43="Leve"),CONCATENATE("R6C",'Mapa de Riesgos'!$O$43),"")</f>
        <v/>
      </c>
      <c r="L21" s="68" t="str">
        <f>IF(AND('Mapa de Riesgos'!$Y$44="Alta",'Mapa de Riesgos'!$AA$44="Leve"),CONCATENATE("R6C",'Mapa de Riesgos'!$O$44),"")</f>
        <v/>
      </c>
      <c r="M21" s="68" t="str">
        <f>IF(AND('Mapa de Riesgos'!$Y$45="Alta",'Mapa de Riesgos'!$AA$45="Leve"),CONCATENATE("R6C",'Mapa de Riesgos'!$O$45),"")</f>
        <v/>
      </c>
      <c r="N21" s="68" t="str">
        <f>IF(AND('Mapa de Riesgos'!$Y$46="Alta",'Mapa de Riesgos'!$AA$46="Leve"),CONCATENATE("R6C",'Mapa de Riesgos'!$O$46),"")</f>
        <v/>
      </c>
      <c r="O21" s="69" t="str">
        <f>IF(AND('Mapa de Riesgos'!$Y$47="Alta",'Mapa de Riesgos'!$AA$47="Leve"),CONCATENATE("R6C",'Mapa de Riesgos'!$O$47),"")</f>
        <v/>
      </c>
      <c r="P21" s="67" t="str">
        <f>IF(AND('Mapa de Riesgos'!$Y$42="Alta",'Mapa de Riesgos'!$AA$42="Menor"),CONCATENATE("R6C",'Mapa de Riesgos'!$O$42),"")</f>
        <v/>
      </c>
      <c r="Q21" s="68" t="str">
        <f>IF(AND('Mapa de Riesgos'!$Y$43="Alta",'Mapa de Riesgos'!$AA$43="Menor"),CONCATENATE("R6C",'Mapa de Riesgos'!$O$43),"")</f>
        <v/>
      </c>
      <c r="R21" s="68" t="str">
        <f>IF(AND('Mapa de Riesgos'!$Y$44="Alta",'Mapa de Riesgos'!$AA$44="Menor"),CONCATENATE("R6C",'Mapa de Riesgos'!$O$44),"")</f>
        <v/>
      </c>
      <c r="S21" s="68" t="str">
        <f>IF(AND('Mapa de Riesgos'!$Y$45="Alta",'Mapa de Riesgos'!$AA$45="Menor"),CONCATENATE("R6C",'Mapa de Riesgos'!$O$45),"")</f>
        <v/>
      </c>
      <c r="T21" s="68" t="str">
        <f>IF(AND('Mapa de Riesgos'!$Y$46="Alta",'Mapa de Riesgos'!$AA$46="Menor"),CONCATENATE("R6C",'Mapa de Riesgos'!$O$46),"")</f>
        <v/>
      </c>
      <c r="U21" s="69" t="str">
        <f>IF(AND('Mapa de Riesgos'!$Y$47="Alta",'Mapa de Riesgos'!$AA$47="Menor"),CONCATENATE("R6C",'Mapa de Riesgos'!$O$47),"")</f>
        <v/>
      </c>
      <c r="V21" s="52" t="str">
        <f>IF(AND('Mapa de Riesgos'!$Y$42="Alta",'Mapa de Riesgos'!$AA$42="Moderado"),CONCATENATE("R6C",'Mapa de Riesgos'!$O$42),"")</f>
        <v/>
      </c>
      <c r="W21" s="53" t="str">
        <f>IF(AND('Mapa de Riesgos'!$Y$43="Alta",'Mapa de Riesgos'!$AA$43="Moderado"),CONCATENATE("R6C",'Mapa de Riesgos'!$O$43),"")</f>
        <v/>
      </c>
      <c r="X21" s="53" t="str">
        <f>IF(AND('Mapa de Riesgos'!$Y$44="Alta",'Mapa de Riesgos'!$AA$44="Moderado"),CONCATENATE("R6C",'Mapa de Riesgos'!$O$44),"")</f>
        <v/>
      </c>
      <c r="Y21" s="53" t="str">
        <f>IF(AND('Mapa de Riesgos'!$Y$45="Alta",'Mapa de Riesgos'!$AA$45="Moderado"),CONCATENATE("R6C",'Mapa de Riesgos'!$O$45),"")</f>
        <v/>
      </c>
      <c r="Z21" s="53" t="str">
        <f>IF(AND('Mapa de Riesgos'!$Y$46="Alta",'Mapa de Riesgos'!$AA$46="Moderado"),CONCATENATE("R6C",'Mapa de Riesgos'!$O$46),"")</f>
        <v/>
      </c>
      <c r="AA21" s="54" t="str">
        <f>IF(AND('Mapa de Riesgos'!$Y$47="Alta",'Mapa de Riesgos'!$AA$47="Moderado"),CONCATENATE("R6C",'Mapa de Riesgos'!$O$47),"")</f>
        <v/>
      </c>
      <c r="AB21" s="52" t="str">
        <f>IF(AND('Mapa de Riesgos'!$Y$42="Alta",'Mapa de Riesgos'!$AA$42="Mayor"),CONCATENATE("R6C",'Mapa de Riesgos'!$O$42),"")</f>
        <v/>
      </c>
      <c r="AC21" s="53" t="str">
        <f>IF(AND('Mapa de Riesgos'!$Y$43="Alta",'Mapa de Riesgos'!$AA$43="Mayor"),CONCATENATE("R6C",'Mapa de Riesgos'!$O$43),"")</f>
        <v/>
      </c>
      <c r="AD21" s="53" t="str">
        <f>IF(AND('Mapa de Riesgos'!$Y$44="Alta",'Mapa de Riesgos'!$AA$44="Mayor"),CONCATENATE("R6C",'Mapa de Riesgos'!$O$44),"")</f>
        <v/>
      </c>
      <c r="AE21" s="53" t="str">
        <f>IF(AND('Mapa de Riesgos'!$Y$45="Alta",'Mapa de Riesgos'!$AA$45="Mayor"),CONCATENATE("R6C",'Mapa de Riesgos'!$O$45),"")</f>
        <v/>
      </c>
      <c r="AF21" s="53" t="str">
        <f>IF(AND('Mapa de Riesgos'!$Y$46="Alta",'Mapa de Riesgos'!$AA$46="Mayor"),CONCATENATE("R6C",'Mapa de Riesgos'!$O$46),"")</f>
        <v/>
      </c>
      <c r="AG21" s="54" t="str">
        <f>IF(AND('Mapa de Riesgos'!$Y$47="Alta",'Mapa de Riesgos'!$AA$47="Mayor"),CONCATENATE("R6C",'Mapa de Riesgos'!$O$47),"")</f>
        <v/>
      </c>
      <c r="AH21" s="55" t="str">
        <f>IF(AND('Mapa de Riesgos'!$Y$42="Alta",'Mapa de Riesgos'!$AA$42="Catastrófico"),CONCATENATE("R6C",'Mapa de Riesgos'!$O$42),"")</f>
        <v/>
      </c>
      <c r="AI21" s="56" t="str">
        <f>IF(AND('Mapa de Riesgos'!$Y$43="Alta",'Mapa de Riesgos'!$AA$43="Catastrófico"),CONCATENATE("R6C",'Mapa de Riesgos'!$O$43),"")</f>
        <v/>
      </c>
      <c r="AJ21" s="56" t="str">
        <f>IF(AND('Mapa de Riesgos'!$Y$44="Alta",'Mapa de Riesgos'!$AA$44="Catastrófico"),CONCATENATE("R6C",'Mapa de Riesgos'!$O$44),"")</f>
        <v/>
      </c>
      <c r="AK21" s="56" t="str">
        <f>IF(AND('Mapa de Riesgos'!$Y$45="Alta",'Mapa de Riesgos'!$AA$45="Catastrófico"),CONCATENATE("R6C",'Mapa de Riesgos'!$O$45),"")</f>
        <v/>
      </c>
      <c r="AL21" s="56" t="str">
        <f>IF(AND('Mapa de Riesgos'!$Y$46="Alta",'Mapa de Riesgos'!$AA$46="Catastrófico"),CONCATENATE("R6C",'Mapa de Riesgos'!$O$46),"")</f>
        <v/>
      </c>
      <c r="AM21" s="57" t="str">
        <f>IF(AND('Mapa de Riesgos'!$Y$47="Alta",'Mapa de Riesgos'!$AA$47="Catastrófico"),CONCATENATE("R6C",'Mapa de Riesgos'!$O$47),"")</f>
        <v/>
      </c>
      <c r="AN21" s="83"/>
      <c r="AO21" s="517"/>
      <c r="AP21" s="518"/>
      <c r="AQ21" s="518"/>
      <c r="AR21" s="518"/>
      <c r="AS21" s="518"/>
      <c r="AT21" s="519"/>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row>
    <row r="22" spans="1:76" ht="15" customHeight="1">
      <c r="A22" s="83"/>
      <c r="B22" s="428"/>
      <c r="C22" s="428"/>
      <c r="D22" s="429"/>
      <c r="E22" s="527"/>
      <c r="F22" s="526"/>
      <c r="G22" s="526"/>
      <c r="H22" s="526"/>
      <c r="I22" s="526"/>
      <c r="J22" s="67" t="str">
        <f>IF(AND('Mapa de Riesgos'!$Y$48="Alta",'Mapa de Riesgos'!$AA$48="Leve"),CONCATENATE("R7C",'Mapa de Riesgos'!$O$48),"")</f>
        <v/>
      </c>
      <c r="K22" s="68" t="str">
        <f>IF(AND('Mapa de Riesgos'!$Y$49="Alta",'Mapa de Riesgos'!$AA$49="Leve"),CONCATENATE("R7C",'Mapa de Riesgos'!$O$49),"")</f>
        <v/>
      </c>
      <c r="L22" s="68" t="str">
        <f>IF(AND('Mapa de Riesgos'!$Y$50="Alta",'Mapa de Riesgos'!$AA$50="Leve"),CONCATENATE("R7C",'Mapa de Riesgos'!$O$50),"")</f>
        <v/>
      </c>
      <c r="M22" s="68" t="str">
        <f>IF(AND('Mapa de Riesgos'!$Y$51="Alta",'Mapa de Riesgos'!$AA$51="Leve"),CONCATENATE("R7C",'Mapa de Riesgos'!$O$51),"")</f>
        <v/>
      </c>
      <c r="N22" s="68" t="str">
        <f>IF(AND('Mapa de Riesgos'!$Y$52="Alta",'Mapa de Riesgos'!$AA$52="Leve"),CONCATENATE("R7C",'Mapa de Riesgos'!$O$52),"")</f>
        <v/>
      </c>
      <c r="O22" s="69" t="str">
        <f>IF(AND('Mapa de Riesgos'!$Y$53="Alta",'Mapa de Riesgos'!$AA$53="Leve"),CONCATENATE("R7C",'Mapa de Riesgos'!$O$53),"")</f>
        <v/>
      </c>
      <c r="P22" s="67" t="str">
        <f>IF(AND('Mapa de Riesgos'!$Y$48="Alta",'Mapa de Riesgos'!$AA$48="Menor"),CONCATENATE("R7C",'Mapa de Riesgos'!$O$48),"")</f>
        <v/>
      </c>
      <c r="Q22" s="68" t="str">
        <f>IF(AND('Mapa de Riesgos'!$Y$49="Alta",'Mapa de Riesgos'!$AA$49="Menor"),CONCATENATE("R7C",'Mapa de Riesgos'!$O$49),"")</f>
        <v/>
      </c>
      <c r="R22" s="68" t="str">
        <f>IF(AND('Mapa de Riesgos'!$Y$50="Alta",'Mapa de Riesgos'!$AA$50="Menor"),CONCATENATE("R7C",'Mapa de Riesgos'!$O$50),"")</f>
        <v/>
      </c>
      <c r="S22" s="68" t="str">
        <f>IF(AND('Mapa de Riesgos'!$Y$51="Alta",'Mapa de Riesgos'!$AA$51="Menor"),CONCATENATE("R7C",'Mapa de Riesgos'!$O$51),"")</f>
        <v/>
      </c>
      <c r="T22" s="68" t="str">
        <f>IF(AND('Mapa de Riesgos'!$Y$52="Alta",'Mapa de Riesgos'!$AA$52="Menor"),CONCATENATE("R7C",'Mapa de Riesgos'!$O$52),"")</f>
        <v/>
      </c>
      <c r="U22" s="69" t="str">
        <f>IF(AND('Mapa de Riesgos'!$Y$53="Alta",'Mapa de Riesgos'!$AA$53="Menor"),CONCATENATE("R7C",'Mapa de Riesgos'!$O$53),"")</f>
        <v/>
      </c>
      <c r="V22" s="52" t="str">
        <f>IF(AND('Mapa de Riesgos'!$Y$48="Alta",'Mapa de Riesgos'!$AA$48="Moderado"),CONCATENATE("R7C",'Mapa de Riesgos'!$O$48),"")</f>
        <v/>
      </c>
      <c r="W22" s="53" t="str">
        <f>IF(AND('Mapa de Riesgos'!$Y$49="Alta",'Mapa de Riesgos'!$AA$49="Moderado"),CONCATENATE("R7C",'Mapa de Riesgos'!$O$49),"")</f>
        <v/>
      </c>
      <c r="X22" s="53" t="str">
        <f>IF(AND('Mapa de Riesgos'!$Y$50="Alta",'Mapa de Riesgos'!$AA$50="Moderado"),CONCATENATE("R7C",'Mapa de Riesgos'!$O$50),"")</f>
        <v/>
      </c>
      <c r="Y22" s="53" t="str">
        <f>IF(AND('Mapa de Riesgos'!$Y$51="Alta",'Mapa de Riesgos'!$AA$51="Moderado"),CONCATENATE("R7C",'Mapa de Riesgos'!$O$51),"")</f>
        <v/>
      </c>
      <c r="Z22" s="53" t="str">
        <f>IF(AND('Mapa de Riesgos'!$Y$52="Alta",'Mapa de Riesgos'!$AA$52="Moderado"),CONCATENATE("R7C",'Mapa de Riesgos'!$O$52),"")</f>
        <v/>
      </c>
      <c r="AA22" s="54" t="str">
        <f>IF(AND('Mapa de Riesgos'!$Y$53="Alta",'Mapa de Riesgos'!$AA$53="Moderado"),CONCATENATE("R7C",'Mapa de Riesgos'!$O$53),"")</f>
        <v/>
      </c>
      <c r="AB22" s="52" t="str">
        <f>IF(AND('Mapa de Riesgos'!$Y$48="Alta",'Mapa de Riesgos'!$AA$48="Mayor"),CONCATENATE("R7C",'Mapa de Riesgos'!$O$48),"")</f>
        <v/>
      </c>
      <c r="AC22" s="53" t="str">
        <f>IF(AND('Mapa de Riesgos'!$Y$49="Alta",'Mapa de Riesgos'!$AA$49="Mayor"),CONCATENATE("R7C",'Mapa de Riesgos'!$O$49),"")</f>
        <v/>
      </c>
      <c r="AD22" s="53" t="str">
        <f>IF(AND('Mapa de Riesgos'!$Y$50="Alta",'Mapa de Riesgos'!$AA$50="Mayor"),CONCATENATE("R7C",'Mapa de Riesgos'!$O$50),"")</f>
        <v/>
      </c>
      <c r="AE22" s="53" t="str">
        <f>IF(AND('Mapa de Riesgos'!$Y$51="Alta",'Mapa de Riesgos'!$AA$51="Mayor"),CONCATENATE("R7C",'Mapa de Riesgos'!$O$51),"")</f>
        <v/>
      </c>
      <c r="AF22" s="53" t="str">
        <f>IF(AND('Mapa de Riesgos'!$Y$52="Alta",'Mapa de Riesgos'!$AA$52="Mayor"),CONCATENATE("R7C",'Mapa de Riesgos'!$O$52),"")</f>
        <v/>
      </c>
      <c r="AG22" s="54" t="str">
        <f>IF(AND('Mapa de Riesgos'!$Y$53="Alta",'Mapa de Riesgos'!$AA$53="Mayor"),CONCATENATE("R7C",'Mapa de Riesgos'!$O$53),"")</f>
        <v/>
      </c>
      <c r="AH22" s="55" t="str">
        <f>IF(AND('Mapa de Riesgos'!$Y$48="Alta",'Mapa de Riesgos'!$AA$48="Catastrófico"),CONCATENATE("R7C",'Mapa de Riesgos'!$O$48),"")</f>
        <v/>
      </c>
      <c r="AI22" s="56" t="str">
        <f>IF(AND('Mapa de Riesgos'!$Y$49="Alta",'Mapa de Riesgos'!$AA$49="Catastrófico"),CONCATENATE("R7C",'Mapa de Riesgos'!$O$49),"")</f>
        <v/>
      </c>
      <c r="AJ22" s="56" t="str">
        <f>IF(AND('Mapa de Riesgos'!$Y$50="Alta",'Mapa de Riesgos'!$AA$50="Catastrófico"),CONCATENATE("R7C",'Mapa de Riesgos'!$O$50),"")</f>
        <v/>
      </c>
      <c r="AK22" s="56" t="str">
        <f>IF(AND('Mapa de Riesgos'!$Y$51="Alta",'Mapa de Riesgos'!$AA$51="Catastrófico"),CONCATENATE("R7C",'Mapa de Riesgos'!$O$51),"")</f>
        <v/>
      </c>
      <c r="AL22" s="56" t="str">
        <f>IF(AND('Mapa de Riesgos'!$Y$52="Alta",'Mapa de Riesgos'!$AA$52="Catastrófico"),CONCATENATE("R7C",'Mapa de Riesgos'!$O$52),"")</f>
        <v/>
      </c>
      <c r="AM22" s="57" t="str">
        <f>IF(AND('Mapa de Riesgos'!$Y$53="Alta",'Mapa de Riesgos'!$AA$53="Catastrófico"),CONCATENATE("R7C",'Mapa de Riesgos'!$O$53),"")</f>
        <v/>
      </c>
      <c r="AN22" s="83"/>
      <c r="AO22" s="517"/>
      <c r="AP22" s="518"/>
      <c r="AQ22" s="518"/>
      <c r="AR22" s="518"/>
      <c r="AS22" s="518"/>
      <c r="AT22" s="519"/>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row>
    <row r="23" spans="1:76" ht="15" customHeight="1">
      <c r="A23" s="83"/>
      <c r="B23" s="428"/>
      <c r="C23" s="428"/>
      <c r="D23" s="429"/>
      <c r="E23" s="527"/>
      <c r="F23" s="526"/>
      <c r="G23" s="526"/>
      <c r="H23" s="526"/>
      <c r="I23" s="526"/>
      <c r="J23" s="67" t="str">
        <f>IF(AND('Mapa de Riesgos'!$Y$54="Alta",'Mapa de Riesgos'!$AA$54="Leve"),CONCATENATE("R8C",'Mapa de Riesgos'!$O$54),"")</f>
        <v/>
      </c>
      <c r="K23" s="68" t="str">
        <f>IF(AND('Mapa de Riesgos'!$Y$55="Alta",'Mapa de Riesgos'!$AA$55="Leve"),CONCATENATE("R8C",'Mapa de Riesgos'!$O$55),"")</f>
        <v/>
      </c>
      <c r="L23" s="68" t="str">
        <f>IF(AND('Mapa de Riesgos'!$Y$56="Alta",'Mapa de Riesgos'!$AA$56="Leve"),CONCATENATE("R8C",'Mapa de Riesgos'!$O$56),"")</f>
        <v/>
      </c>
      <c r="M23" s="68" t="str">
        <f>IF(AND('Mapa de Riesgos'!$Y$57="Alta",'Mapa de Riesgos'!$AA$57="Leve"),CONCATENATE("R8C",'Mapa de Riesgos'!$O$57),"")</f>
        <v/>
      </c>
      <c r="N23" s="68" t="str">
        <f>IF(AND('Mapa de Riesgos'!$Y$58="Alta",'Mapa de Riesgos'!$AA$58="Leve"),CONCATENATE("R8C",'Mapa de Riesgos'!$O$58),"")</f>
        <v/>
      </c>
      <c r="O23" s="69" t="str">
        <f>IF(AND('Mapa de Riesgos'!$Y$59="Alta",'Mapa de Riesgos'!$AA$59="Leve"),CONCATENATE("R8C",'Mapa de Riesgos'!$O$59),"")</f>
        <v/>
      </c>
      <c r="P23" s="67" t="str">
        <f>IF(AND('Mapa de Riesgos'!$Y$54="Alta",'Mapa de Riesgos'!$AA$54="Menor"),CONCATENATE("R8C",'Mapa de Riesgos'!$O$54),"")</f>
        <v/>
      </c>
      <c r="Q23" s="68" t="str">
        <f>IF(AND('Mapa de Riesgos'!$Y$55="Alta",'Mapa de Riesgos'!$AA$55="Menor"),CONCATENATE("R8C",'Mapa de Riesgos'!$O$55),"")</f>
        <v/>
      </c>
      <c r="R23" s="68" t="str">
        <f>IF(AND('Mapa de Riesgos'!$Y$56="Alta",'Mapa de Riesgos'!$AA$56="Menor"),CONCATENATE("R8C",'Mapa de Riesgos'!$O$56),"")</f>
        <v/>
      </c>
      <c r="S23" s="68" t="str">
        <f>IF(AND('Mapa de Riesgos'!$Y$57="Alta",'Mapa de Riesgos'!$AA$57="Menor"),CONCATENATE("R8C",'Mapa de Riesgos'!$O$57),"")</f>
        <v/>
      </c>
      <c r="T23" s="68" t="str">
        <f>IF(AND('Mapa de Riesgos'!$Y$58="Alta",'Mapa de Riesgos'!$AA$58="Menor"),CONCATENATE("R8C",'Mapa de Riesgos'!$O$58),"")</f>
        <v/>
      </c>
      <c r="U23" s="69" t="str">
        <f>IF(AND('Mapa de Riesgos'!$Y$59="Alta",'Mapa de Riesgos'!$AA$59="Menor"),CONCATENATE("R8C",'Mapa de Riesgos'!$O$59),"")</f>
        <v/>
      </c>
      <c r="V23" s="52" t="str">
        <f>IF(AND('Mapa de Riesgos'!$Y$54="Alta",'Mapa de Riesgos'!$AA$54="Moderado"),CONCATENATE("R8C",'Mapa de Riesgos'!$O$54),"")</f>
        <v/>
      </c>
      <c r="W23" s="53" t="str">
        <f>IF(AND('Mapa de Riesgos'!$Y$55="Alta",'Mapa de Riesgos'!$AA$55="Moderado"),CONCATENATE("R8C",'Mapa de Riesgos'!$O$55),"")</f>
        <v/>
      </c>
      <c r="X23" s="53" t="str">
        <f>IF(AND('Mapa de Riesgos'!$Y$56="Alta",'Mapa de Riesgos'!$AA$56="Moderado"),CONCATENATE("R8C",'Mapa de Riesgos'!$O$56),"")</f>
        <v/>
      </c>
      <c r="Y23" s="53" t="str">
        <f>IF(AND('Mapa de Riesgos'!$Y$57="Alta",'Mapa de Riesgos'!$AA$57="Moderado"),CONCATENATE("R8C",'Mapa de Riesgos'!$O$57),"")</f>
        <v/>
      </c>
      <c r="Z23" s="53" t="str">
        <f>IF(AND('Mapa de Riesgos'!$Y$58="Alta",'Mapa de Riesgos'!$AA$58="Moderado"),CONCATENATE("R8C",'Mapa de Riesgos'!$O$58),"")</f>
        <v/>
      </c>
      <c r="AA23" s="54" t="str">
        <f>IF(AND('Mapa de Riesgos'!$Y$59="Alta",'Mapa de Riesgos'!$AA$59="Moderado"),CONCATENATE("R8C",'Mapa de Riesgos'!$O$59),"")</f>
        <v/>
      </c>
      <c r="AB23" s="52" t="str">
        <f>IF(AND('Mapa de Riesgos'!$Y$54="Alta",'Mapa de Riesgos'!$AA$54="Mayor"),CONCATENATE("R8C",'Mapa de Riesgos'!$O$54),"")</f>
        <v/>
      </c>
      <c r="AC23" s="53" t="str">
        <f>IF(AND('Mapa de Riesgos'!$Y$55="Alta",'Mapa de Riesgos'!$AA$55="Mayor"),CONCATENATE("R8C",'Mapa de Riesgos'!$O$55),"")</f>
        <v/>
      </c>
      <c r="AD23" s="53" t="str">
        <f>IF(AND('Mapa de Riesgos'!$Y$56="Alta",'Mapa de Riesgos'!$AA$56="Mayor"),CONCATENATE("R8C",'Mapa de Riesgos'!$O$56),"")</f>
        <v/>
      </c>
      <c r="AE23" s="53" t="str">
        <f>IF(AND('Mapa de Riesgos'!$Y$57="Alta",'Mapa de Riesgos'!$AA$57="Mayor"),CONCATENATE("R8C",'Mapa de Riesgos'!$O$57),"")</f>
        <v/>
      </c>
      <c r="AF23" s="53" t="str">
        <f>IF(AND('Mapa de Riesgos'!$Y$58="Alta",'Mapa de Riesgos'!$AA$58="Mayor"),CONCATENATE("R8C",'Mapa de Riesgos'!$O$58),"")</f>
        <v/>
      </c>
      <c r="AG23" s="54" t="str">
        <f>IF(AND('Mapa de Riesgos'!$Y$59="Alta",'Mapa de Riesgos'!$AA$59="Mayor"),CONCATENATE("R8C",'Mapa de Riesgos'!$O$59),"")</f>
        <v/>
      </c>
      <c r="AH23" s="55" t="str">
        <f>IF(AND('Mapa de Riesgos'!$Y$54="Alta",'Mapa de Riesgos'!$AA$54="Catastrófico"),CONCATENATE("R8C",'Mapa de Riesgos'!$O$54),"")</f>
        <v/>
      </c>
      <c r="AI23" s="56" t="str">
        <f>IF(AND('Mapa de Riesgos'!$Y$55="Alta",'Mapa de Riesgos'!$AA$55="Catastrófico"),CONCATENATE("R8C",'Mapa de Riesgos'!$O$55),"")</f>
        <v/>
      </c>
      <c r="AJ23" s="56" t="str">
        <f>IF(AND('Mapa de Riesgos'!$Y$56="Alta",'Mapa de Riesgos'!$AA$56="Catastrófico"),CONCATENATE("R8C",'Mapa de Riesgos'!$O$56),"")</f>
        <v/>
      </c>
      <c r="AK23" s="56" t="str">
        <f>IF(AND('Mapa de Riesgos'!$Y$57="Alta",'Mapa de Riesgos'!$AA$57="Catastrófico"),CONCATENATE("R8C",'Mapa de Riesgos'!$O$57),"")</f>
        <v/>
      </c>
      <c r="AL23" s="56" t="str">
        <f>IF(AND('Mapa de Riesgos'!$Y$58="Alta",'Mapa de Riesgos'!$AA$58="Catastrófico"),CONCATENATE("R8C",'Mapa de Riesgos'!$O$58),"")</f>
        <v/>
      </c>
      <c r="AM23" s="57" t="str">
        <f>IF(AND('Mapa de Riesgos'!$Y$59="Alta",'Mapa de Riesgos'!$AA$59="Catastrófico"),CONCATENATE("R8C",'Mapa de Riesgos'!$O$59),"")</f>
        <v/>
      </c>
      <c r="AN23" s="83"/>
      <c r="AO23" s="517"/>
      <c r="AP23" s="518"/>
      <c r="AQ23" s="518"/>
      <c r="AR23" s="518"/>
      <c r="AS23" s="518"/>
      <c r="AT23" s="519"/>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row>
    <row r="24" spans="1:76" ht="15" customHeight="1">
      <c r="A24" s="83"/>
      <c r="B24" s="428"/>
      <c r="C24" s="428"/>
      <c r="D24" s="429"/>
      <c r="E24" s="527"/>
      <c r="F24" s="526"/>
      <c r="G24" s="526"/>
      <c r="H24" s="526"/>
      <c r="I24" s="526"/>
      <c r="J24" s="67" t="str">
        <f>IF(AND('Mapa de Riesgos'!$Y$60="Alta",'Mapa de Riesgos'!$AA$60="Leve"),CONCATENATE("R9C",'Mapa de Riesgos'!$O$60),"")</f>
        <v/>
      </c>
      <c r="K24" s="68" t="str">
        <f>IF(AND('Mapa de Riesgos'!$Y$61="Alta",'Mapa de Riesgos'!$AA$61="Leve"),CONCATENATE("R9C",'Mapa de Riesgos'!$O$61),"")</f>
        <v/>
      </c>
      <c r="L24" s="68" t="str">
        <f>IF(AND('Mapa de Riesgos'!$Y$62="Alta",'Mapa de Riesgos'!$AA$62="Leve"),CONCATENATE("R9C",'Mapa de Riesgos'!$O$62),"")</f>
        <v/>
      </c>
      <c r="M24" s="68" t="str">
        <f>IF(AND('Mapa de Riesgos'!$Y$63="Alta",'Mapa de Riesgos'!$AA$63="Leve"),CONCATENATE("R9C",'Mapa de Riesgos'!$O$63),"")</f>
        <v/>
      </c>
      <c r="N24" s="68" t="str">
        <f>IF(AND('Mapa de Riesgos'!$Y$64="Alta",'Mapa de Riesgos'!$AA$64="Leve"),CONCATENATE("R9C",'Mapa de Riesgos'!$O$64),"")</f>
        <v/>
      </c>
      <c r="O24" s="69" t="str">
        <f>IF(AND('Mapa de Riesgos'!$Y$65="Alta",'Mapa de Riesgos'!$AA$65="Leve"),CONCATENATE("R9C",'Mapa de Riesgos'!$O$65),"")</f>
        <v/>
      </c>
      <c r="P24" s="67" t="str">
        <f>IF(AND('Mapa de Riesgos'!$Y$60="Alta",'Mapa de Riesgos'!$AA$60="Menor"),CONCATENATE("R9C",'Mapa de Riesgos'!$O$60),"")</f>
        <v/>
      </c>
      <c r="Q24" s="68" t="str">
        <f>IF(AND('Mapa de Riesgos'!$Y$61="Alta",'Mapa de Riesgos'!$AA$61="Menor"),CONCATENATE("R9C",'Mapa de Riesgos'!$O$61),"")</f>
        <v/>
      </c>
      <c r="R24" s="68" t="str">
        <f>IF(AND('Mapa de Riesgos'!$Y$62="Alta",'Mapa de Riesgos'!$AA$62="Menor"),CONCATENATE("R9C",'Mapa de Riesgos'!$O$62),"")</f>
        <v/>
      </c>
      <c r="S24" s="68" t="str">
        <f>IF(AND('Mapa de Riesgos'!$Y$63="Alta",'Mapa de Riesgos'!$AA$63="Menor"),CONCATENATE("R9C",'Mapa de Riesgos'!$O$63),"")</f>
        <v/>
      </c>
      <c r="T24" s="68" t="str">
        <f>IF(AND('Mapa de Riesgos'!$Y$64="Alta",'Mapa de Riesgos'!$AA$64="Menor"),CONCATENATE("R9C",'Mapa de Riesgos'!$O$64),"")</f>
        <v/>
      </c>
      <c r="U24" s="69" t="str">
        <f>IF(AND('Mapa de Riesgos'!$Y$65="Alta",'Mapa de Riesgos'!$AA$65="Menor"),CONCATENATE("R9C",'Mapa de Riesgos'!$O$65),"")</f>
        <v/>
      </c>
      <c r="V24" s="52" t="str">
        <f>IF(AND('Mapa de Riesgos'!$Y$60="Alta",'Mapa de Riesgos'!$AA$60="Moderado"),CONCATENATE("R9C",'Mapa de Riesgos'!$O$60),"")</f>
        <v/>
      </c>
      <c r="W24" s="53" t="str">
        <f>IF(AND('Mapa de Riesgos'!$Y$61="Alta",'Mapa de Riesgos'!$AA$61="Moderado"),CONCATENATE("R9C",'Mapa de Riesgos'!$O$61),"")</f>
        <v/>
      </c>
      <c r="X24" s="53" t="str">
        <f>IF(AND('Mapa de Riesgos'!$Y$62="Alta",'Mapa de Riesgos'!$AA$62="Moderado"),CONCATENATE("R9C",'Mapa de Riesgos'!$O$62),"")</f>
        <v/>
      </c>
      <c r="Y24" s="53" t="str">
        <f>IF(AND('Mapa de Riesgos'!$Y$63="Alta",'Mapa de Riesgos'!$AA$63="Moderado"),CONCATENATE("R9C",'Mapa de Riesgos'!$O$63),"")</f>
        <v/>
      </c>
      <c r="Z24" s="53" t="str">
        <f>IF(AND('Mapa de Riesgos'!$Y$64="Alta",'Mapa de Riesgos'!$AA$64="Moderado"),CONCATENATE("R9C",'Mapa de Riesgos'!$O$64),"")</f>
        <v/>
      </c>
      <c r="AA24" s="54" t="str">
        <f>IF(AND('Mapa de Riesgos'!$Y$65="Alta",'Mapa de Riesgos'!$AA$65="Moderado"),CONCATENATE("R9C",'Mapa de Riesgos'!$O$65),"")</f>
        <v/>
      </c>
      <c r="AB24" s="52" t="str">
        <f>IF(AND('Mapa de Riesgos'!$Y$60="Alta",'Mapa de Riesgos'!$AA$60="Mayor"),CONCATENATE("R9C",'Mapa de Riesgos'!$O$60),"")</f>
        <v/>
      </c>
      <c r="AC24" s="53" t="str">
        <f>IF(AND('Mapa de Riesgos'!$Y$61="Alta",'Mapa de Riesgos'!$AA$61="Mayor"),CONCATENATE("R9C",'Mapa de Riesgos'!$O$61),"")</f>
        <v/>
      </c>
      <c r="AD24" s="53" t="str">
        <f>IF(AND('Mapa de Riesgos'!$Y$62="Alta",'Mapa de Riesgos'!$AA$62="Mayor"),CONCATENATE("R9C",'Mapa de Riesgos'!$O$62),"")</f>
        <v/>
      </c>
      <c r="AE24" s="53" t="str">
        <f>IF(AND('Mapa de Riesgos'!$Y$63="Alta",'Mapa de Riesgos'!$AA$63="Mayor"),CONCATENATE("R9C",'Mapa de Riesgos'!$O$63),"")</f>
        <v/>
      </c>
      <c r="AF24" s="53" t="str">
        <f>IF(AND('Mapa de Riesgos'!$Y$64="Alta",'Mapa de Riesgos'!$AA$64="Mayor"),CONCATENATE("R9C",'Mapa de Riesgos'!$O$64),"")</f>
        <v/>
      </c>
      <c r="AG24" s="54" t="str">
        <f>IF(AND('Mapa de Riesgos'!$Y$65="Alta",'Mapa de Riesgos'!$AA$65="Mayor"),CONCATENATE("R9C",'Mapa de Riesgos'!$O$65),"")</f>
        <v/>
      </c>
      <c r="AH24" s="55" t="str">
        <f>IF(AND('Mapa de Riesgos'!$Y$60="Alta",'Mapa de Riesgos'!$AA$60="Catastrófico"),CONCATENATE("R9C",'Mapa de Riesgos'!$O$60),"")</f>
        <v/>
      </c>
      <c r="AI24" s="56" t="str">
        <f>IF(AND('Mapa de Riesgos'!$Y$61="Alta",'Mapa de Riesgos'!$AA$61="Catastrófico"),CONCATENATE("R9C",'Mapa de Riesgos'!$O$61),"")</f>
        <v/>
      </c>
      <c r="AJ24" s="56" t="str">
        <f>IF(AND('Mapa de Riesgos'!$Y$62="Alta",'Mapa de Riesgos'!$AA$62="Catastrófico"),CONCATENATE("R9C",'Mapa de Riesgos'!$O$62),"")</f>
        <v/>
      </c>
      <c r="AK24" s="56" t="str">
        <f>IF(AND('Mapa de Riesgos'!$Y$63="Alta",'Mapa de Riesgos'!$AA$63="Catastrófico"),CONCATENATE("R9C",'Mapa de Riesgos'!$O$63),"")</f>
        <v/>
      </c>
      <c r="AL24" s="56" t="str">
        <f>IF(AND('Mapa de Riesgos'!$Y$64="Alta",'Mapa de Riesgos'!$AA$64="Catastrófico"),CONCATENATE("R9C",'Mapa de Riesgos'!$O$64),"")</f>
        <v/>
      </c>
      <c r="AM24" s="57" t="str">
        <f>IF(AND('Mapa de Riesgos'!$Y$65="Alta",'Mapa de Riesgos'!$AA$65="Catastrófico"),CONCATENATE("R9C",'Mapa de Riesgos'!$O$65),"")</f>
        <v/>
      </c>
      <c r="AN24" s="83"/>
      <c r="AO24" s="517"/>
      <c r="AP24" s="518"/>
      <c r="AQ24" s="518"/>
      <c r="AR24" s="518"/>
      <c r="AS24" s="518"/>
      <c r="AT24" s="519"/>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row>
    <row r="25" spans="1:76" ht="15.75" customHeight="1" thickBot="1">
      <c r="A25" s="83"/>
      <c r="B25" s="428"/>
      <c r="C25" s="428"/>
      <c r="D25" s="429"/>
      <c r="E25" s="528"/>
      <c r="F25" s="529"/>
      <c r="G25" s="529"/>
      <c r="H25" s="529"/>
      <c r="I25" s="529"/>
      <c r="J25" s="70" t="str">
        <f>IF(AND('Mapa de Riesgos'!$Y$66="Alta",'Mapa de Riesgos'!$AA$66="Leve"),CONCATENATE("R10C",'Mapa de Riesgos'!$O$66),"")</f>
        <v/>
      </c>
      <c r="K25" s="71" t="str">
        <f>IF(AND('Mapa de Riesgos'!$Y$67="Alta",'Mapa de Riesgos'!$AA$67="Leve"),CONCATENATE("R10C",'Mapa de Riesgos'!$O$67),"")</f>
        <v/>
      </c>
      <c r="L25" s="71" t="str">
        <f>IF(AND('Mapa de Riesgos'!$Y$68="Alta",'Mapa de Riesgos'!$AA$68="Leve"),CONCATENATE("R10C",'Mapa de Riesgos'!$O$68),"")</f>
        <v/>
      </c>
      <c r="M25" s="71" t="str">
        <f>IF(AND('Mapa de Riesgos'!$Y$69="Alta",'Mapa de Riesgos'!$AA$69="Leve"),CONCATENATE("R10C",'Mapa de Riesgos'!$O$69),"")</f>
        <v/>
      </c>
      <c r="N25" s="71" t="str">
        <f>IF(AND('Mapa de Riesgos'!$Y$70="Alta",'Mapa de Riesgos'!$AA$70="Leve"),CONCATENATE("R10C",'Mapa de Riesgos'!$O$70),"")</f>
        <v/>
      </c>
      <c r="O25" s="72" t="str">
        <f>IF(AND('Mapa de Riesgos'!$Y$71="Alta",'Mapa de Riesgos'!$AA$71="Leve"),CONCATENATE("R10C",'Mapa de Riesgos'!$O$71),"")</f>
        <v/>
      </c>
      <c r="P25" s="70" t="str">
        <f>IF(AND('Mapa de Riesgos'!$Y$66="Alta",'Mapa de Riesgos'!$AA$66="Menor"),CONCATENATE("R10C",'Mapa de Riesgos'!$O$66),"")</f>
        <v/>
      </c>
      <c r="Q25" s="71" t="str">
        <f>IF(AND('Mapa de Riesgos'!$Y$67="Alta",'Mapa de Riesgos'!$AA$67="Menor"),CONCATENATE("R10C",'Mapa de Riesgos'!$O$67),"")</f>
        <v/>
      </c>
      <c r="R25" s="71" t="str">
        <f>IF(AND('Mapa de Riesgos'!$Y$68="Alta",'Mapa de Riesgos'!$AA$68="Menor"),CONCATENATE("R10C",'Mapa de Riesgos'!$O$68),"")</f>
        <v/>
      </c>
      <c r="S25" s="71" t="str">
        <f>IF(AND('Mapa de Riesgos'!$Y$69="Alta",'Mapa de Riesgos'!$AA$69="Menor"),CONCATENATE("R10C",'Mapa de Riesgos'!$O$69),"")</f>
        <v/>
      </c>
      <c r="T25" s="71" t="str">
        <f>IF(AND('Mapa de Riesgos'!$Y$70="Alta",'Mapa de Riesgos'!$AA$70="Menor"),CONCATENATE("R10C",'Mapa de Riesgos'!$O$70),"")</f>
        <v/>
      </c>
      <c r="U25" s="72" t="str">
        <f>IF(AND('Mapa de Riesgos'!$Y$71="Alta",'Mapa de Riesgos'!$AA$71="Menor"),CONCATENATE("R10C",'Mapa de Riesgos'!$O$71),"")</f>
        <v/>
      </c>
      <c r="V25" s="58" t="str">
        <f>IF(AND('Mapa de Riesgos'!$Y$66="Alta",'Mapa de Riesgos'!$AA$66="Moderado"),CONCATENATE("R10C",'Mapa de Riesgos'!$O$66),"")</f>
        <v/>
      </c>
      <c r="W25" s="59" t="str">
        <f>IF(AND('Mapa de Riesgos'!$Y$67="Alta",'Mapa de Riesgos'!$AA$67="Moderado"),CONCATENATE("R10C",'Mapa de Riesgos'!$O$67),"")</f>
        <v/>
      </c>
      <c r="X25" s="59" t="str">
        <f>IF(AND('Mapa de Riesgos'!$Y$68="Alta",'Mapa de Riesgos'!$AA$68="Moderado"),CONCATENATE("R10C",'Mapa de Riesgos'!$O$68),"")</f>
        <v/>
      </c>
      <c r="Y25" s="59" t="str">
        <f>IF(AND('Mapa de Riesgos'!$Y$69="Alta",'Mapa de Riesgos'!$AA$69="Moderado"),CONCATENATE("R10C",'Mapa de Riesgos'!$O$69),"")</f>
        <v/>
      </c>
      <c r="Z25" s="59" t="str">
        <f>IF(AND('Mapa de Riesgos'!$Y$70="Alta",'Mapa de Riesgos'!$AA$70="Moderado"),CONCATENATE("R10C",'Mapa de Riesgos'!$O$70),"")</f>
        <v/>
      </c>
      <c r="AA25" s="60" t="str">
        <f>IF(AND('Mapa de Riesgos'!$Y$71="Alta",'Mapa de Riesgos'!$AA$71="Moderado"),CONCATENATE("R10C",'Mapa de Riesgos'!$O$71),"")</f>
        <v/>
      </c>
      <c r="AB25" s="58" t="str">
        <f>IF(AND('Mapa de Riesgos'!$Y$66="Alta",'Mapa de Riesgos'!$AA$66="Mayor"),CONCATENATE("R10C",'Mapa de Riesgos'!$O$66),"")</f>
        <v/>
      </c>
      <c r="AC25" s="59" t="str">
        <f>IF(AND('Mapa de Riesgos'!$Y$67="Alta",'Mapa de Riesgos'!$AA$67="Mayor"),CONCATENATE("R10C",'Mapa de Riesgos'!$O$67),"")</f>
        <v/>
      </c>
      <c r="AD25" s="59" t="str">
        <f>IF(AND('Mapa de Riesgos'!$Y$68="Alta",'Mapa de Riesgos'!$AA$68="Mayor"),CONCATENATE("R10C",'Mapa de Riesgos'!$O$68),"")</f>
        <v/>
      </c>
      <c r="AE25" s="59" t="str">
        <f>IF(AND('Mapa de Riesgos'!$Y$69="Alta",'Mapa de Riesgos'!$AA$69="Mayor"),CONCATENATE("R10C",'Mapa de Riesgos'!$O$69),"")</f>
        <v/>
      </c>
      <c r="AF25" s="59" t="str">
        <f>IF(AND('Mapa de Riesgos'!$Y$70="Alta",'Mapa de Riesgos'!$AA$70="Mayor"),CONCATENATE("R10C",'Mapa de Riesgos'!$O$70),"")</f>
        <v/>
      </c>
      <c r="AG25" s="60" t="str">
        <f>IF(AND('Mapa de Riesgos'!$Y$71="Alta",'Mapa de Riesgos'!$AA$71="Mayor"),CONCATENATE("R10C",'Mapa de Riesgos'!$O$71),"")</f>
        <v/>
      </c>
      <c r="AH25" s="61" t="str">
        <f>IF(AND('Mapa de Riesgos'!$Y$66="Alta",'Mapa de Riesgos'!$AA$66="Catastrófico"),CONCATENATE("R10C",'Mapa de Riesgos'!$O$66),"")</f>
        <v/>
      </c>
      <c r="AI25" s="62" t="str">
        <f>IF(AND('Mapa de Riesgos'!$Y$67="Alta",'Mapa de Riesgos'!$AA$67="Catastrófico"),CONCATENATE("R10C",'Mapa de Riesgos'!$O$67),"")</f>
        <v/>
      </c>
      <c r="AJ25" s="62" t="str">
        <f>IF(AND('Mapa de Riesgos'!$Y$68="Alta",'Mapa de Riesgos'!$AA$68="Catastrófico"),CONCATENATE("R10C",'Mapa de Riesgos'!$O$68),"")</f>
        <v/>
      </c>
      <c r="AK25" s="62" t="str">
        <f>IF(AND('Mapa de Riesgos'!$Y$69="Alta",'Mapa de Riesgos'!$AA$69="Catastrófico"),CONCATENATE("R10C",'Mapa de Riesgos'!$O$69),"")</f>
        <v/>
      </c>
      <c r="AL25" s="62" t="str">
        <f>IF(AND('Mapa de Riesgos'!$Y$70="Alta",'Mapa de Riesgos'!$AA$70="Catastrófico"),CONCATENATE("R10C",'Mapa de Riesgos'!$O$70),"")</f>
        <v/>
      </c>
      <c r="AM25" s="63" t="str">
        <f>IF(AND('Mapa de Riesgos'!$Y$71="Alta",'Mapa de Riesgos'!$AA$71="Catastrófico"),CONCATENATE("R10C",'Mapa de Riesgos'!$O$71),"")</f>
        <v/>
      </c>
      <c r="AN25" s="83"/>
      <c r="AO25" s="520"/>
      <c r="AP25" s="521"/>
      <c r="AQ25" s="521"/>
      <c r="AR25" s="521"/>
      <c r="AS25" s="521"/>
      <c r="AT25" s="522"/>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row>
    <row r="26" spans="1:76" ht="15" customHeight="1">
      <c r="A26" s="83"/>
      <c r="B26" s="428"/>
      <c r="C26" s="428"/>
      <c r="D26" s="429"/>
      <c r="E26" s="523" t="s">
        <v>218</v>
      </c>
      <c r="F26" s="524"/>
      <c r="G26" s="524"/>
      <c r="H26" s="524"/>
      <c r="I26" s="541"/>
      <c r="J26" s="64" t="str">
        <f>IF(AND('Mapa de Riesgos'!$Y$12="Media",'Mapa de Riesgos'!$AA$12="Leve"),CONCATENATE("R1C",'Mapa de Riesgos'!$O$12),"")</f>
        <v/>
      </c>
      <c r="K26" s="65" t="str">
        <f>IF(AND('Mapa de Riesgos'!$Y$13="Media",'Mapa de Riesgos'!$AA$13="Leve"),CONCATENATE("R1C",'Mapa de Riesgos'!$O$13),"")</f>
        <v/>
      </c>
      <c r="L26" s="65" t="str">
        <f>IF(AND('Mapa de Riesgos'!$Y$14="Media",'Mapa de Riesgos'!$AA$14="Leve"),CONCATENATE("R1C",'Mapa de Riesgos'!$O$14),"")</f>
        <v/>
      </c>
      <c r="M26" s="65" t="str">
        <f>IF(AND('Mapa de Riesgos'!$Y$15="Media",'Mapa de Riesgos'!$AA$15="Leve"),CONCATENATE("R1C",'Mapa de Riesgos'!$O$15),"")</f>
        <v/>
      </c>
      <c r="N26" s="65" t="str">
        <f>IF(AND('Mapa de Riesgos'!$Y$16="Media",'Mapa de Riesgos'!$AA$16="Leve"),CONCATENATE("R1C",'Mapa de Riesgos'!$O$16),"")</f>
        <v/>
      </c>
      <c r="O26" s="66" t="str">
        <f>IF(AND('Mapa de Riesgos'!$Y$17="Media",'Mapa de Riesgos'!$AA$17="Leve"),CONCATENATE("R1C",'Mapa de Riesgos'!$O$17),"")</f>
        <v/>
      </c>
      <c r="P26" s="64" t="str">
        <f>IF(AND('Mapa de Riesgos'!$Y$12="Media",'Mapa de Riesgos'!$AA$12="Menor"),CONCATENATE("R1C",'Mapa de Riesgos'!$O$12),"")</f>
        <v/>
      </c>
      <c r="Q26" s="65" t="str">
        <f>IF(AND('Mapa de Riesgos'!$Y$13="Media",'Mapa de Riesgos'!$AA$13="Menor"),CONCATENATE("R1C",'Mapa de Riesgos'!$O$13),"")</f>
        <v/>
      </c>
      <c r="R26" s="65" t="str">
        <f>IF(AND('Mapa de Riesgos'!$Y$14="Media",'Mapa de Riesgos'!$AA$14="Menor"),CONCATENATE("R1C",'Mapa de Riesgos'!$O$14),"")</f>
        <v/>
      </c>
      <c r="S26" s="65" t="str">
        <f>IF(AND('Mapa de Riesgos'!$Y$15="Media",'Mapa de Riesgos'!$AA$15="Menor"),CONCATENATE("R1C",'Mapa de Riesgos'!$O$15),"")</f>
        <v/>
      </c>
      <c r="T26" s="65" t="str">
        <f>IF(AND('Mapa de Riesgos'!$Y$16="Media",'Mapa de Riesgos'!$AA$16="Menor"),CONCATENATE("R1C",'Mapa de Riesgos'!$O$16),"")</f>
        <v/>
      </c>
      <c r="U26" s="66" t="str">
        <f>IF(AND('Mapa de Riesgos'!$Y$17="Media",'Mapa de Riesgos'!$AA$17="Menor"),CONCATENATE("R1C",'Mapa de Riesgos'!$O$17),"")</f>
        <v/>
      </c>
      <c r="V26" s="64" t="str">
        <f>IF(AND('Mapa de Riesgos'!$Y$12="Media",'Mapa de Riesgos'!$AA$12="Moderado"),CONCATENATE("R1C",'Mapa de Riesgos'!$O$12),"")</f>
        <v/>
      </c>
      <c r="W26" s="65" t="str">
        <f>IF(AND('Mapa de Riesgos'!$Y$13="Media",'Mapa de Riesgos'!$AA$13="Moderado"),CONCATENATE("R1C",'Mapa de Riesgos'!$O$13),"")</f>
        <v/>
      </c>
      <c r="X26" s="65" t="str">
        <f>IF(AND('Mapa de Riesgos'!$Y$14="Media",'Mapa de Riesgos'!$AA$14="Moderado"),CONCATENATE("R1C",'Mapa de Riesgos'!$O$14),"")</f>
        <v/>
      </c>
      <c r="Y26" s="65" t="str">
        <f>IF(AND('Mapa de Riesgos'!$Y$15="Media",'Mapa de Riesgos'!$AA$15="Moderado"),CONCATENATE("R1C",'Mapa de Riesgos'!$O$15),"")</f>
        <v/>
      </c>
      <c r="Z26" s="65" t="str">
        <f>IF(AND('Mapa de Riesgos'!$Y$16="Media",'Mapa de Riesgos'!$AA$16="Moderado"),CONCATENATE("R1C",'Mapa de Riesgos'!$O$16),"")</f>
        <v/>
      </c>
      <c r="AA26" s="66" t="str">
        <f>IF(AND('Mapa de Riesgos'!$Y$17="Media",'Mapa de Riesgos'!$AA$17="Moderado"),CONCATENATE("R1C",'Mapa de Riesgos'!$O$17),"")</f>
        <v/>
      </c>
      <c r="AB26" s="46" t="str">
        <f>IF(AND('Mapa de Riesgos'!$Y$12="Media",'Mapa de Riesgos'!$AA$12="Mayor"),CONCATENATE("R1C",'Mapa de Riesgos'!$O$12),"")</f>
        <v/>
      </c>
      <c r="AC26" s="47" t="str">
        <f>IF(AND('Mapa de Riesgos'!$Y$13="Media",'Mapa de Riesgos'!$AA$13="Mayor"),CONCATENATE("R1C",'Mapa de Riesgos'!$O$13),"")</f>
        <v/>
      </c>
      <c r="AD26" s="47" t="str">
        <f>IF(AND('Mapa de Riesgos'!$Y$14="Media",'Mapa de Riesgos'!$AA$14="Mayor"),CONCATENATE("R1C",'Mapa de Riesgos'!$O$14),"")</f>
        <v/>
      </c>
      <c r="AE26" s="47" t="str">
        <f>IF(AND('Mapa de Riesgos'!$Y$15="Media",'Mapa de Riesgos'!$AA$15="Mayor"),CONCATENATE("R1C",'Mapa de Riesgos'!$O$15),"")</f>
        <v/>
      </c>
      <c r="AF26" s="47" t="str">
        <f>IF(AND('Mapa de Riesgos'!$Y$16="Media",'Mapa de Riesgos'!$AA$16="Mayor"),CONCATENATE("R1C",'Mapa de Riesgos'!$O$16),"")</f>
        <v/>
      </c>
      <c r="AG26" s="48" t="str">
        <f>IF(AND('Mapa de Riesgos'!$Y$17="Media",'Mapa de Riesgos'!$AA$17="Mayor"),CONCATENATE("R1C",'Mapa de Riesgos'!$O$17),"")</f>
        <v/>
      </c>
      <c r="AH26" s="49" t="str">
        <f>IF(AND('Mapa de Riesgos'!$Y$12="Media",'Mapa de Riesgos'!$AA$12="Catastrófico"),CONCATENATE("R1C",'Mapa de Riesgos'!$O$12),"")</f>
        <v/>
      </c>
      <c r="AI26" s="50" t="str">
        <f>IF(AND('Mapa de Riesgos'!$Y$13="Media",'Mapa de Riesgos'!$AA$13="Catastrófico"),CONCATENATE("R1C",'Mapa de Riesgos'!$O$13),"")</f>
        <v/>
      </c>
      <c r="AJ26" s="50" t="str">
        <f>IF(AND('Mapa de Riesgos'!$Y$14="Media",'Mapa de Riesgos'!$AA$14="Catastrófico"),CONCATENATE("R1C",'Mapa de Riesgos'!$O$14),"")</f>
        <v/>
      </c>
      <c r="AK26" s="50" t="str">
        <f>IF(AND('Mapa de Riesgos'!$Y$15="Media",'Mapa de Riesgos'!$AA$15="Catastrófico"),CONCATENATE("R1C",'Mapa de Riesgos'!$O$15),"")</f>
        <v/>
      </c>
      <c r="AL26" s="50" t="str">
        <f>IF(AND('Mapa de Riesgos'!$Y$16="Media",'Mapa de Riesgos'!$AA$16="Catastrófico"),CONCATENATE("R1C",'Mapa de Riesgos'!$O$16),"")</f>
        <v/>
      </c>
      <c r="AM26" s="51" t="str">
        <f>IF(AND('Mapa de Riesgos'!$Y$17="Media",'Mapa de Riesgos'!$AA$17="Catastrófico"),CONCATENATE("R1C",'Mapa de Riesgos'!$O$17),"")</f>
        <v/>
      </c>
      <c r="AN26" s="83"/>
      <c r="AO26" s="553" t="s">
        <v>219</v>
      </c>
      <c r="AP26" s="554"/>
      <c r="AQ26" s="554"/>
      <c r="AR26" s="554"/>
      <c r="AS26" s="554"/>
      <c r="AT26" s="555"/>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row>
    <row r="27" spans="1:76" ht="15" customHeight="1">
      <c r="A27" s="83"/>
      <c r="B27" s="428"/>
      <c r="C27" s="428"/>
      <c r="D27" s="429"/>
      <c r="E27" s="525"/>
      <c r="F27" s="526"/>
      <c r="G27" s="526"/>
      <c r="H27" s="526"/>
      <c r="I27" s="542"/>
      <c r="J27" s="67" t="str">
        <f>IF(AND('Mapa de Riesgos'!$Y$18="Media",'Mapa de Riesgos'!$AA$18="Leve"),CONCATENATE("R2C",'Mapa de Riesgos'!$O$18),"")</f>
        <v/>
      </c>
      <c r="K27" s="68" t="str">
        <f>IF(AND('Mapa de Riesgos'!$Y$19="Media",'Mapa de Riesgos'!$AA$19="Leve"),CONCATENATE("R2C",'Mapa de Riesgos'!$O$19),"")</f>
        <v/>
      </c>
      <c r="L27" s="68" t="str">
        <f>IF(AND('Mapa de Riesgos'!$Y$20="Media",'Mapa de Riesgos'!$AA$20="Leve"),CONCATENATE("R2C",'Mapa de Riesgos'!$O$20),"")</f>
        <v/>
      </c>
      <c r="M27" s="68" t="str">
        <f>IF(AND('Mapa de Riesgos'!$Y$21="Media",'Mapa de Riesgos'!$AA$21="Leve"),CONCATENATE("R2C",'Mapa de Riesgos'!$O$21),"")</f>
        <v/>
      </c>
      <c r="N27" s="68" t="str">
        <f>IF(AND('Mapa de Riesgos'!$Y$22="Media",'Mapa de Riesgos'!$AA$22="Leve"),CONCATENATE("R2C",'Mapa de Riesgos'!$O$22),"")</f>
        <v/>
      </c>
      <c r="O27" s="69" t="str">
        <f>IF(AND('Mapa de Riesgos'!$Y$23="Media",'Mapa de Riesgos'!$AA$23="Leve"),CONCATENATE("R2C",'Mapa de Riesgos'!$O$23),"")</f>
        <v/>
      </c>
      <c r="P27" s="67" t="str">
        <f>IF(AND('Mapa de Riesgos'!$Y$18="Media",'Mapa de Riesgos'!$AA$18="Menor"),CONCATENATE("R2C",'Mapa de Riesgos'!$O$18),"")</f>
        <v/>
      </c>
      <c r="Q27" s="68" t="str">
        <f>IF(AND('Mapa de Riesgos'!$Y$19="Media",'Mapa de Riesgos'!$AA$19="Menor"),CONCATENATE("R2C",'Mapa de Riesgos'!$O$19),"")</f>
        <v/>
      </c>
      <c r="R27" s="68" t="str">
        <f>IF(AND('Mapa de Riesgos'!$Y$20="Media",'Mapa de Riesgos'!$AA$20="Menor"),CONCATENATE("R2C",'Mapa de Riesgos'!$O$20),"")</f>
        <v/>
      </c>
      <c r="S27" s="68" t="str">
        <f>IF(AND('Mapa de Riesgos'!$Y$21="Media",'Mapa de Riesgos'!$AA$21="Menor"),CONCATENATE("R2C",'Mapa de Riesgos'!$O$21),"")</f>
        <v/>
      </c>
      <c r="T27" s="68" t="str">
        <f>IF(AND('Mapa de Riesgos'!$Y$22="Media",'Mapa de Riesgos'!$AA$22="Menor"),CONCATENATE("R2C",'Mapa de Riesgos'!$O$22),"")</f>
        <v/>
      </c>
      <c r="U27" s="69" t="str">
        <f>IF(AND('Mapa de Riesgos'!$Y$23="Media",'Mapa de Riesgos'!$AA$23="Menor"),CONCATENATE("R2C",'Mapa de Riesgos'!$O$23),"")</f>
        <v/>
      </c>
      <c r="V27" s="67" t="str">
        <f>IF(AND('Mapa de Riesgos'!$Y$18="Media",'Mapa de Riesgos'!$AA$18="Moderado"),CONCATENATE("R2C",'Mapa de Riesgos'!$O$18),"")</f>
        <v/>
      </c>
      <c r="W27" s="68" t="str">
        <f>IF(AND('Mapa de Riesgos'!$Y$19="Media",'Mapa de Riesgos'!$AA$19="Moderado"),CONCATENATE("R2C",'Mapa de Riesgos'!$O$19),"")</f>
        <v/>
      </c>
      <c r="X27" s="68" t="str">
        <f>IF(AND('Mapa de Riesgos'!$Y$20="Media",'Mapa de Riesgos'!$AA$20="Moderado"),CONCATENATE("R2C",'Mapa de Riesgos'!$O$20),"")</f>
        <v/>
      </c>
      <c r="Y27" s="68" t="str">
        <f>IF(AND('Mapa de Riesgos'!$Y$21="Media",'Mapa de Riesgos'!$AA$21="Moderado"),CONCATENATE("R2C",'Mapa de Riesgos'!$O$21),"")</f>
        <v/>
      </c>
      <c r="Z27" s="68" t="str">
        <f>IF(AND('Mapa de Riesgos'!$Y$22="Media",'Mapa de Riesgos'!$AA$22="Moderado"),CONCATENATE("R2C",'Mapa de Riesgos'!$O$22),"")</f>
        <v/>
      </c>
      <c r="AA27" s="69" t="str">
        <f>IF(AND('Mapa de Riesgos'!$Y$23="Media",'Mapa de Riesgos'!$AA$23="Moderado"),CONCATENATE("R2C",'Mapa de Riesgos'!$O$23),"")</f>
        <v/>
      </c>
      <c r="AB27" s="52" t="str">
        <f>IF(AND('Mapa de Riesgos'!$Y$18="Media",'Mapa de Riesgos'!$AA$18="Mayor"),CONCATENATE("R2C",'Mapa de Riesgos'!$O$18),"")</f>
        <v/>
      </c>
      <c r="AC27" s="53" t="str">
        <f>IF(AND('Mapa de Riesgos'!$Y$19="Media",'Mapa de Riesgos'!$AA$19="Mayor"),CONCATENATE("R2C",'Mapa de Riesgos'!$O$19),"")</f>
        <v/>
      </c>
      <c r="AD27" s="53" t="str">
        <f>IF(AND('Mapa de Riesgos'!$Y$20="Media",'Mapa de Riesgos'!$AA$20="Mayor"),CONCATENATE("R2C",'Mapa de Riesgos'!$O$20),"")</f>
        <v/>
      </c>
      <c r="AE27" s="53" t="str">
        <f>IF(AND('Mapa de Riesgos'!$Y$21="Media",'Mapa de Riesgos'!$AA$21="Mayor"),CONCATENATE("R2C",'Mapa de Riesgos'!$O$21),"")</f>
        <v/>
      </c>
      <c r="AF27" s="53" t="str">
        <f>IF(AND('Mapa de Riesgos'!$Y$22="Media",'Mapa de Riesgos'!$AA$22="Mayor"),CONCATENATE("R2C",'Mapa de Riesgos'!$O$22),"")</f>
        <v/>
      </c>
      <c r="AG27" s="54" t="str">
        <f>IF(AND('Mapa de Riesgos'!$Y$23="Media",'Mapa de Riesgos'!$AA$23="Mayor"),CONCATENATE("R2C",'Mapa de Riesgos'!$O$23),"")</f>
        <v/>
      </c>
      <c r="AH27" s="55" t="str">
        <f>IF(AND('Mapa de Riesgos'!$Y$18="Media",'Mapa de Riesgos'!$AA$18="Catastrófico"),CONCATENATE("R2C",'Mapa de Riesgos'!$O$18),"")</f>
        <v/>
      </c>
      <c r="AI27" s="56" t="str">
        <f>IF(AND('Mapa de Riesgos'!$Y$19="Media",'Mapa de Riesgos'!$AA$19="Catastrófico"),CONCATENATE("R2C",'Mapa de Riesgos'!$O$19),"")</f>
        <v/>
      </c>
      <c r="AJ27" s="56" t="str">
        <f>IF(AND('Mapa de Riesgos'!$Y$20="Media",'Mapa de Riesgos'!$AA$20="Catastrófico"),CONCATENATE("R2C",'Mapa de Riesgos'!$O$20),"")</f>
        <v/>
      </c>
      <c r="AK27" s="56" t="str">
        <f>IF(AND('Mapa de Riesgos'!$Y$21="Media",'Mapa de Riesgos'!$AA$21="Catastrófico"),CONCATENATE("R2C",'Mapa de Riesgos'!$O$21),"")</f>
        <v/>
      </c>
      <c r="AL27" s="56" t="str">
        <f>IF(AND('Mapa de Riesgos'!$Y$22="Media",'Mapa de Riesgos'!$AA$22="Catastrófico"),CONCATENATE("R2C",'Mapa de Riesgos'!$O$22),"")</f>
        <v/>
      </c>
      <c r="AM27" s="57" t="str">
        <f>IF(AND('Mapa de Riesgos'!$Y$23="Media",'Mapa de Riesgos'!$AA$23="Catastrófico"),CONCATENATE("R2C",'Mapa de Riesgos'!$O$23),"")</f>
        <v/>
      </c>
      <c r="AN27" s="83"/>
      <c r="AO27" s="556"/>
      <c r="AP27" s="557"/>
      <c r="AQ27" s="557"/>
      <c r="AR27" s="557"/>
      <c r="AS27" s="557"/>
      <c r="AT27" s="558"/>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row>
    <row r="28" spans="1:76" ht="15" customHeight="1">
      <c r="A28" s="83"/>
      <c r="B28" s="428"/>
      <c r="C28" s="428"/>
      <c r="D28" s="429"/>
      <c r="E28" s="527"/>
      <c r="F28" s="526"/>
      <c r="G28" s="526"/>
      <c r="H28" s="526"/>
      <c r="I28" s="542"/>
      <c r="J28" s="67" t="str">
        <f>IF(AND('Mapa de Riesgos'!$Y$24="Media",'Mapa de Riesgos'!$AA$24="Leve"),CONCATENATE("R3C",'Mapa de Riesgos'!$O$24),"")</f>
        <v/>
      </c>
      <c r="K28" s="68" t="str">
        <f>IF(AND('Mapa de Riesgos'!$Y$25="Media",'Mapa de Riesgos'!$AA$25="Leve"),CONCATENATE("R3C",'Mapa de Riesgos'!$O$25),"")</f>
        <v/>
      </c>
      <c r="L28" s="68" t="str">
        <f>IF(AND('Mapa de Riesgos'!$Y$26="Media",'Mapa de Riesgos'!$AA$26="Leve"),CONCATENATE("R3C",'Mapa de Riesgos'!$O$26),"")</f>
        <v/>
      </c>
      <c r="M28" s="68" t="str">
        <f>IF(AND('Mapa de Riesgos'!$Y$27="Media",'Mapa de Riesgos'!$AA$27="Leve"),CONCATENATE("R3C",'Mapa de Riesgos'!$O$27),"")</f>
        <v/>
      </c>
      <c r="N28" s="68" t="str">
        <f>IF(AND('Mapa de Riesgos'!$Y$28="Media",'Mapa de Riesgos'!$AA$28="Leve"),CONCATENATE("R3C",'Mapa de Riesgos'!$O$28),"")</f>
        <v/>
      </c>
      <c r="O28" s="69" t="str">
        <f>IF(AND('Mapa de Riesgos'!$Y$29="Media",'Mapa de Riesgos'!$AA$29="Leve"),CONCATENATE("R3C",'Mapa de Riesgos'!$O$29),"")</f>
        <v/>
      </c>
      <c r="P28" s="67" t="str">
        <f>IF(AND('Mapa de Riesgos'!$Y$24="Media",'Mapa de Riesgos'!$AA$24="Menor"),CONCATENATE("R3C",'Mapa de Riesgos'!$O$24),"")</f>
        <v/>
      </c>
      <c r="Q28" s="68" t="str">
        <f>IF(AND('Mapa de Riesgos'!$Y$25="Media",'Mapa de Riesgos'!$AA$25="Menor"),CONCATENATE("R3C",'Mapa de Riesgos'!$O$25),"")</f>
        <v/>
      </c>
      <c r="R28" s="68" t="str">
        <f>IF(AND('Mapa de Riesgos'!$Y$26="Media",'Mapa de Riesgos'!$AA$26="Menor"),CONCATENATE("R3C",'Mapa de Riesgos'!$O$26),"")</f>
        <v/>
      </c>
      <c r="S28" s="68" t="str">
        <f>IF(AND('Mapa de Riesgos'!$Y$27="Media",'Mapa de Riesgos'!$AA$27="Menor"),CONCATENATE("R3C",'Mapa de Riesgos'!$O$27),"")</f>
        <v/>
      </c>
      <c r="T28" s="68" t="str">
        <f>IF(AND('Mapa de Riesgos'!$Y$28="Media",'Mapa de Riesgos'!$AA$28="Menor"),CONCATENATE("R3C",'Mapa de Riesgos'!$O$28),"")</f>
        <v/>
      </c>
      <c r="U28" s="69" t="str">
        <f>IF(AND('Mapa de Riesgos'!$Y$29="Media",'Mapa de Riesgos'!$AA$29="Menor"),CONCATENATE("R3C",'Mapa de Riesgos'!$O$29),"")</f>
        <v/>
      </c>
      <c r="V28" s="67" t="str">
        <f>IF(AND('Mapa de Riesgos'!$Y$24="Media",'Mapa de Riesgos'!$AA$24="Moderado"),CONCATENATE("R3C",'Mapa de Riesgos'!$O$24),"")</f>
        <v/>
      </c>
      <c r="W28" s="68" t="str">
        <f>IF(AND('Mapa de Riesgos'!$Y$25="Media",'Mapa de Riesgos'!$AA$25="Moderado"),CONCATENATE("R3C",'Mapa de Riesgos'!$O$25),"")</f>
        <v/>
      </c>
      <c r="X28" s="68" t="str">
        <f>IF(AND('Mapa de Riesgos'!$Y$26="Media",'Mapa de Riesgos'!$AA$26="Moderado"),CONCATENATE("R3C",'Mapa de Riesgos'!$O$26),"")</f>
        <v/>
      </c>
      <c r="Y28" s="68" t="str">
        <f>IF(AND('Mapa de Riesgos'!$Y$27="Media",'Mapa de Riesgos'!$AA$27="Moderado"),CONCATENATE("R3C",'Mapa de Riesgos'!$O$27),"")</f>
        <v/>
      </c>
      <c r="Z28" s="68" t="str">
        <f>IF(AND('Mapa de Riesgos'!$Y$28="Media",'Mapa de Riesgos'!$AA$28="Moderado"),CONCATENATE("R3C",'Mapa de Riesgos'!$O$28),"")</f>
        <v/>
      </c>
      <c r="AA28" s="69" t="str">
        <f>IF(AND('Mapa de Riesgos'!$Y$29="Media",'Mapa de Riesgos'!$AA$29="Moderado"),CONCATENATE("R3C",'Mapa de Riesgos'!$O$29),"")</f>
        <v/>
      </c>
      <c r="AB28" s="52" t="str">
        <f>IF(AND('Mapa de Riesgos'!$Y$24="Media",'Mapa de Riesgos'!$AA$24="Mayor"),CONCATENATE("R3C",'Mapa de Riesgos'!$O$24),"")</f>
        <v/>
      </c>
      <c r="AC28" s="53" t="str">
        <f>IF(AND('Mapa de Riesgos'!$Y$25="Media",'Mapa de Riesgos'!$AA$25="Mayor"),CONCATENATE("R3C",'Mapa de Riesgos'!$O$25),"")</f>
        <v/>
      </c>
      <c r="AD28" s="53" t="str">
        <f>IF(AND('Mapa de Riesgos'!$Y$26="Media",'Mapa de Riesgos'!$AA$26="Mayor"),CONCATENATE("R3C",'Mapa de Riesgos'!$O$26),"")</f>
        <v/>
      </c>
      <c r="AE28" s="53" t="str">
        <f>IF(AND('Mapa de Riesgos'!$Y$27="Media",'Mapa de Riesgos'!$AA$27="Mayor"),CONCATENATE("R3C",'Mapa de Riesgos'!$O$27),"")</f>
        <v/>
      </c>
      <c r="AF28" s="53" t="str">
        <f>IF(AND('Mapa de Riesgos'!$Y$28="Media",'Mapa de Riesgos'!$AA$28="Mayor"),CONCATENATE("R3C",'Mapa de Riesgos'!$O$28),"")</f>
        <v/>
      </c>
      <c r="AG28" s="54" t="str">
        <f>IF(AND('Mapa de Riesgos'!$Y$29="Media",'Mapa de Riesgos'!$AA$29="Mayor"),CONCATENATE("R3C",'Mapa de Riesgos'!$O$29),"")</f>
        <v/>
      </c>
      <c r="AH28" s="55" t="str">
        <f>IF(AND('Mapa de Riesgos'!$Y$24="Media",'Mapa de Riesgos'!$AA$24="Catastrófico"),CONCATENATE("R3C",'Mapa de Riesgos'!$O$24),"")</f>
        <v/>
      </c>
      <c r="AI28" s="56" t="str">
        <f>IF(AND('Mapa de Riesgos'!$Y$25="Media",'Mapa de Riesgos'!$AA$25="Catastrófico"),CONCATENATE("R3C",'Mapa de Riesgos'!$O$25),"")</f>
        <v/>
      </c>
      <c r="AJ28" s="56" t="str">
        <f>IF(AND('Mapa de Riesgos'!$Y$26="Media",'Mapa de Riesgos'!$AA$26="Catastrófico"),CONCATENATE("R3C",'Mapa de Riesgos'!$O$26),"")</f>
        <v/>
      </c>
      <c r="AK28" s="56" t="str">
        <f>IF(AND('Mapa de Riesgos'!$Y$27="Media",'Mapa de Riesgos'!$AA$27="Catastrófico"),CONCATENATE("R3C",'Mapa de Riesgos'!$O$27),"")</f>
        <v/>
      </c>
      <c r="AL28" s="56" t="str">
        <f>IF(AND('Mapa de Riesgos'!$Y$28="Media",'Mapa de Riesgos'!$AA$28="Catastrófico"),CONCATENATE("R3C",'Mapa de Riesgos'!$O$28),"")</f>
        <v/>
      </c>
      <c r="AM28" s="57" t="str">
        <f>IF(AND('Mapa de Riesgos'!$Y$29="Media",'Mapa de Riesgos'!$AA$29="Catastrófico"),CONCATENATE("R3C",'Mapa de Riesgos'!$O$29),"")</f>
        <v/>
      </c>
      <c r="AN28" s="83"/>
      <c r="AO28" s="556"/>
      <c r="AP28" s="557"/>
      <c r="AQ28" s="557"/>
      <c r="AR28" s="557"/>
      <c r="AS28" s="557"/>
      <c r="AT28" s="558"/>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row>
    <row r="29" spans="1:76" ht="15" customHeight="1">
      <c r="A29" s="83"/>
      <c r="B29" s="428"/>
      <c r="C29" s="428"/>
      <c r="D29" s="429"/>
      <c r="E29" s="527"/>
      <c r="F29" s="526"/>
      <c r="G29" s="526"/>
      <c r="H29" s="526"/>
      <c r="I29" s="542"/>
      <c r="J29" s="67" t="str">
        <f>IF(AND('Mapa de Riesgos'!$Y$30="Media",'Mapa de Riesgos'!$AA$30="Leve"),CONCATENATE("R4C",'Mapa de Riesgos'!$O$30),"")</f>
        <v/>
      </c>
      <c r="K29" s="68" t="str">
        <f>IF(AND('Mapa de Riesgos'!$Y$31="Media",'Mapa de Riesgos'!$AA$31="Leve"),CONCATENATE("R4C",'Mapa de Riesgos'!$O$31),"")</f>
        <v/>
      </c>
      <c r="L29" s="68" t="str">
        <f>IF(AND('Mapa de Riesgos'!$Y$32="Media",'Mapa de Riesgos'!$AA$32="Leve"),CONCATENATE("R4C",'Mapa de Riesgos'!$O$32),"")</f>
        <v/>
      </c>
      <c r="M29" s="68" t="str">
        <f>IF(AND('Mapa de Riesgos'!$Y$33="Media",'Mapa de Riesgos'!$AA$33="Leve"),CONCATENATE("R4C",'Mapa de Riesgos'!$O$33),"")</f>
        <v/>
      </c>
      <c r="N29" s="68" t="str">
        <f>IF(AND('Mapa de Riesgos'!$Y$34="Media",'Mapa de Riesgos'!$AA$34="Leve"),CONCATENATE("R4C",'Mapa de Riesgos'!$O$34),"")</f>
        <v/>
      </c>
      <c r="O29" s="69" t="str">
        <f>IF(AND('Mapa de Riesgos'!$Y$35="Media",'Mapa de Riesgos'!$AA$35="Leve"),CONCATENATE("R4C",'Mapa de Riesgos'!$O$35),"")</f>
        <v/>
      </c>
      <c r="P29" s="67" t="str">
        <f>IF(AND('Mapa de Riesgos'!$Y$30="Media",'Mapa de Riesgos'!$AA$30="Menor"),CONCATENATE("R4C",'Mapa de Riesgos'!$O$30),"")</f>
        <v/>
      </c>
      <c r="Q29" s="68" t="str">
        <f>IF(AND('Mapa de Riesgos'!$Y$31="Media",'Mapa de Riesgos'!$AA$31="Menor"),CONCATENATE("R4C",'Mapa de Riesgos'!$O$31),"")</f>
        <v/>
      </c>
      <c r="R29" s="68" t="str">
        <f>IF(AND('Mapa de Riesgos'!$Y$32="Media",'Mapa de Riesgos'!$AA$32="Menor"),CONCATENATE("R4C",'Mapa de Riesgos'!$O$32),"")</f>
        <v/>
      </c>
      <c r="S29" s="68" t="str">
        <f>IF(AND('Mapa de Riesgos'!$Y$33="Media",'Mapa de Riesgos'!$AA$33="Menor"),CONCATENATE("R4C",'Mapa de Riesgos'!$O$33),"")</f>
        <v/>
      </c>
      <c r="T29" s="68" t="str">
        <f>IF(AND('Mapa de Riesgos'!$Y$34="Media",'Mapa de Riesgos'!$AA$34="Menor"),CONCATENATE("R4C",'Mapa de Riesgos'!$O$34),"")</f>
        <v/>
      </c>
      <c r="U29" s="69" t="str">
        <f>IF(AND('Mapa de Riesgos'!$Y$35="Media",'Mapa de Riesgos'!$AA$35="Menor"),CONCATENATE("R4C",'Mapa de Riesgos'!$O$35),"")</f>
        <v/>
      </c>
      <c r="V29" s="67" t="str">
        <f>IF(AND('Mapa de Riesgos'!$Y$30="Media",'Mapa de Riesgos'!$AA$30="Moderado"),CONCATENATE("R4C",'Mapa de Riesgos'!$O$30),"")</f>
        <v/>
      </c>
      <c r="W29" s="68" t="str">
        <f>IF(AND('Mapa de Riesgos'!$Y$31="Media",'Mapa de Riesgos'!$AA$31="Moderado"),CONCATENATE("R4C",'Mapa de Riesgos'!$O$31),"")</f>
        <v/>
      </c>
      <c r="X29" s="68" t="str">
        <f>IF(AND('Mapa de Riesgos'!$Y$32="Media",'Mapa de Riesgos'!$AA$32="Moderado"),CONCATENATE("R4C",'Mapa de Riesgos'!$O$32),"")</f>
        <v/>
      </c>
      <c r="Y29" s="68" t="str">
        <f>IF(AND('Mapa de Riesgos'!$Y$33="Media",'Mapa de Riesgos'!$AA$33="Moderado"),CONCATENATE("R4C",'Mapa de Riesgos'!$O$33),"")</f>
        <v/>
      </c>
      <c r="Z29" s="68" t="str">
        <f>IF(AND('Mapa de Riesgos'!$Y$34="Media",'Mapa de Riesgos'!$AA$34="Moderado"),CONCATENATE("R4C",'Mapa de Riesgos'!$O$34),"")</f>
        <v/>
      </c>
      <c r="AA29" s="69" t="str">
        <f>IF(AND('Mapa de Riesgos'!$Y$35="Media",'Mapa de Riesgos'!$AA$35="Moderado"),CONCATENATE("R4C",'Mapa de Riesgos'!$O$35),"")</f>
        <v/>
      </c>
      <c r="AB29" s="52" t="str">
        <f>IF(AND('Mapa de Riesgos'!$Y$30="Media",'Mapa de Riesgos'!$AA$30="Mayor"),CONCATENATE("R4C",'Mapa de Riesgos'!$O$30),"")</f>
        <v/>
      </c>
      <c r="AC29" s="53" t="str">
        <f>IF(AND('Mapa de Riesgos'!$Y$31="Media",'Mapa de Riesgos'!$AA$31="Mayor"),CONCATENATE("R4C",'Mapa de Riesgos'!$O$31),"")</f>
        <v/>
      </c>
      <c r="AD29" s="53" t="str">
        <f>IF(AND('Mapa de Riesgos'!$Y$32="Media",'Mapa de Riesgos'!$AA$32="Mayor"),CONCATENATE("R4C",'Mapa de Riesgos'!$O$32),"")</f>
        <v/>
      </c>
      <c r="AE29" s="53" t="str">
        <f>IF(AND('Mapa de Riesgos'!$Y$33="Media",'Mapa de Riesgos'!$AA$33="Mayor"),CONCATENATE("R4C",'Mapa de Riesgos'!$O$33),"")</f>
        <v/>
      </c>
      <c r="AF29" s="53" t="str">
        <f>IF(AND('Mapa de Riesgos'!$Y$34="Media",'Mapa de Riesgos'!$AA$34="Mayor"),CONCATENATE("R4C",'Mapa de Riesgos'!$O$34),"")</f>
        <v/>
      </c>
      <c r="AG29" s="54" t="str">
        <f>IF(AND('Mapa de Riesgos'!$Y$35="Media",'Mapa de Riesgos'!$AA$35="Mayor"),CONCATENATE("R4C",'Mapa de Riesgos'!$O$35),"")</f>
        <v/>
      </c>
      <c r="AH29" s="55" t="str">
        <f>IF(AND('Mapa de Riesgos'!$Y$30="Media",'Mapa de Riesgos'!$AA$30="Catastrófico"),CONCATENATE("R4C",'Mapa de Riesgos'!$O$30),"")</f>
        <v/>
      </c>
      <c r="AI29" s="56" t="str">
        <f>IF(AND('Mapa de Riesgos'!$Y$31="Media",'Mapa de Riesgos'!$AA$31="Catastrófico"),CONCATENATE("R4C",'Mapa de Riesgos'!$O$31),"")</f>
        <v/>
      </c>
      <c r="AJ29" s="56" t="str">
        <f>IF(AND('Mapa de Riesgos'!$Y$32="Media",'Mapa de Riesgos'!$AA$32="Catastrófico"),CONCATENATE("R4C",'Mapa de Riesgos'!$O$32),"")</f>
        <v/>
      </c>
      <c r="AK29" s="56" t="str">
        <f>IF(AND('Mapa de Riesgos'!$Y$33="Media",'Mapa de Riesgos'!$AA$33="Catastrófico"),CONCATENATE("R4C",'Mapa de Riesgos'!$O$33),"")</f>
        <v/>
      </c>
      <c r="AL29" s="56" t="str">
        <f>IF(AND('Mapa de Riesgos'!$Y$34="Media",'Mapa de Riesgos'!$AA$34="Catastrófico"),CONCATENATE("R4C",'Mapa de Riesgos'!$O$34),"")</f>
        <v/>
      </c>
      <c r="AM29" s="57" t="str">
        <f>IF(AND('Mapa de Riesgos'!$Y$35="Media",'Mapa de Riesgos'!$AA$35="Catastrófico"),CONCATENATE("R4C",'Mapa de Riesgos'!$O$35),"")</f>
        <v/>
      </c>
      <c r="AN29" s="83"/>
      <c r="AO29" s="556"/>
      <c r="AP29" s="557"/>
      <c r="AQ29" s="557"/>
      <c r="AR29" s="557"/>
      <c r="AS29" s="557"/>
      <c r="AT29" s="558"/>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row>
    <row r="30" spans="1:76" ht="15" customHeight="1">
      <c r="A30" s="83"/>
      <c r="B30" s="428"/>
      <c r="C30" s="428"/>
      <c r="D30" s="429"/>
      <c r="E30" s="527"/>
      <c r="F30" s="526"/>
      <c r="G30" s="526"/>
      <c r="H30" s="526"/>
      <c r="I30" s="542"/>
      <c r="J30" s="67" t="str">
        <f>IF(AND('Mapa de Riesgos'!$Y$36="Media",'Mapa de Riesgos'!$AA$36="Leve"),CONCATENATE("R5C",'Mapa de Riesgos'!$O$36),"")</f>
        <v/>
      </c>
      <c r="K30" s="68" t="str">
        <f>IF(AND('Mapa de Riesgos'!$Y$37="Media",'Mapa de Riesgos'!$AA$37="Leve"),CONCATENATE("R5C",'Mapa de Riesgos'!$O$37),"")</f>
        <v/>
      </c>
      <c r="L30" s="68" t="str">
        <f>IF(AND('Mapa de Riesgos'!$Y$38="Media",'Mapa de Riesgos'!$AA$38="Leve"),CONCATENATE("R5C",'Mapa de Riesgos'!$O$38),"")</f>
        <v/>
      </c>
      <c r="M30" s="68" t="str">
        <f>IF(AND('Mapa de Riesgos'!$Y$39="Media",'Mapa de Riesgos'!$AA$39="Leve"),CONCATENATE("R5C",'Mapa de Riesgos'!$O$39),"")</f>
        <v/>
      </c>
      <c r="N30" s="68" t="str">
        <f>IF(AND('Mapa de Riesgos'!$Y$40="Media",'Mapa de Riesgos'!$AA$40="Leve"),CONCATENATE("R5C",'Mapa de Riesgos'!$O$40),"")</f>
        <v/>
      </c>
      <c r="O30" s="69" t="str">
        <f>IF(AND('Mapa de Riesgos'!$Y$41="Media",'Mapa de Riesgos'!$AA$41="Leve"),CONCATENATE("R5C",'Mapa de Riesgos'!$O$41),"")</f>
        <v/>
      </c>
      <c r="P30" s="67" t="str">
        <f>IF(AND('Mapa de Riesgos'!$Y$36="Media",'Mapa de Riesgos'!$AA$36="Menor"),CONCATENATE("R5C",'Mapa de Riesgos'!$O$36),"")</f>
        <v/>
      </c>
      <c r="Q30" s="68" t="str">
        <f>IF(AND('Mapa de Riesgos'!$Y$37="Media",'Mapa de Riesgos'!$AA$37="Menor"),CONCATENATE("R5C",'Mapa de Riesgos'!$O$37),"")</f>
        <v/>
      </c>
      <c r="R30" s="68" t="str">
        <f>IF(AND('Mapa de Riesgos'!$Y$38="Media",'Mapa de Riesgos'!$AA$38="Menor"),CONCATENATE("R5C",'Mapa de Riesgos'!$O$38),"")</f>
        <v/>
      </c>
      <c r="S30" s="68" t="str">
        <f>IF(AND('Mapa de Riesgos'!$Y$39="Media",'Mapa de Riesgos'!$AA$39="Menor"),CONCATENATE("R5C",'Mapa de Riesgos'!$O$39),"")</f>
        <v/>
      </c>
      <c r="T30" s="68" t="str">
        <f>IF(AND('Mapa de Riesgos'!$Y$40="Media",'Mapa de Riesgos'!$AA$40="Menor"),CONCATENATE("R5C",'Mapa de Riesgos'!$O$40),"")</f>
        <v/>
      </c>
      <c r="U30" s="69" t="str">
        <f>IF(AND('Mapa de Riesgos'!$Y$41="Media",'Mapa de Riesgos'!$AA$41="Menor"),CONCATENATE("R5C",'Mapa de Riesgos'!$O$41),"")</f>
        <v/>
      </c>
      <c r="V30" s="67" t="str">
        <f>IF(AND('Mapa de Riesgos'!$Y$36="Media",'Mapa de Riesgos'!$AA$36="Moderado"),CONCATENATE("R5C",'Mapa de Riesgos'!$O$36),"")</f>
        <v/>
      </c>
      <c r="W30" s="68" t="str">
        <f>IF(AND('Mapa de Riesgos'!$Y$37="Media",'Mapa de Riesgos'!$AA$37="Moderado"),CONCATENATE("R5C",'Mapa de Riesgos'!$O$37),"")</f>
        <v/>
      </c>
      <c r="X30" s="68" t="str">
        <f>IF(AND('Mapa de Riesgos'!$Y$38="Media",'Mapa de Riesgos'!$AA$38="Moderado"),CONCATENATE("R5C",'Mapa de Riesgos'!$O$38),"")</f>
        <v/>
      </c>
      <c r="Y30" s="68" t="str">
        <f>IF(AND('Mapa de Riesgos'!$Y$39="Media",'Mapa de Riesgos'!$AA$39="Moderado"),CONCATENATE("R5C",'Mapa de Riesgos'!$O$39),"")</f>
        <v/>
      </c>
      <c r="Z30" s="68" t="str">
        <f>IF(AND('Mapa de Riesgos'!$Y$40="Media",'Mapa de Riesgos'!$AA$40="Moderado"),CONCATENATE("R5C",'Mapa de Riesgos'!$O$40),"")</f>
        <v/>
      </c>
      <c r="AA30" s="69" t="str">
        <f>IF(AND('Mapa de Riesgos'!$Y$41="Media",'Mapa de Riesgos'!$AA$41="Moderado"),CONCATENATE("R5C",'Mapa de Riesgos'!$O$41),"")</f>
        <v/>
      </c>
      <c r="AB30" s="52" t="str">
        <f>IF(AND('Mapa de Riesgos'!$Y$36="Media",'Mapa de Riesgos'!$AA$36="Mayor"),CONCATENATE("R5C",'Mapa de Riesgos'!$O$36),"")</f>
        <v/>
      </c>
      <c r="AC30" s="53" t="str">
        <f>IF(AND('Mapa de Riesgos'!$Y$37="Media",'Mapa de Riesgos'!$AA$37="Mayor"),CONCATENATE("R5C",'Mapa de Riesgos'!$O$37),"")</f>
        <v/>
      </c>
      <c r="AD30" s="53" t="str">
        <f>IF(AND('Mapa de Riesgos'!$Y$38="Media",'Mapa de Riesgos'!$AA$38="Mayor"),CONCATENATE("R5C",'Mapa de Riesgos'!$O$38),"")</f>
        <v/>
      </c>
      <c r="AE30" s="53" t="str">
        <f>IF(AND('Mapa de Riesgos'!$Y$39="Media",'Mapa de Riesgos'!$AA$39="Mayor"),CONCATENATE("R5C",'Mapa de Riesgos'!$O$39),"")</f>
        <v/>
      </c>
      <c r="AF30" s="53" t="str">
        <f>IF(AND('Mapa de Riesgos'!$Y$40="Media",'Mapa de Riesgos'!$AA$40="Mayor"),CONCATENATE("R5C",'Mapa de Riesgos'!$O$40),"")</f>
        <v/>
      </c>
      <c r="AG30" s="54" t="str">
        <f>IF(AND('Mapa de Riesgos'!$Y$41="Media",'Mapa de Riesgos'!$AA$41="Mayor"),CONCATENATE("R5C",'Mapa de Riesgos'!$O$41),"")</f>
        <v/>
      </c>
      <c r="AH30" s="55" t="str">
        <f>IF(AND('Mapa de Riesgos'!$Y$36="Media",'Mapa de Riesgos'!$AA$36="Catastrófico"),CONCATENATE("R5C",'Mapa de Riesgos'!$O$36),"")</f>
        <v/>
      </c>
      <c r="AI30" s="56" t="str">
        <f>IF(AND('Mapa de Riesgos'!$Y$37="Media",'Mapa de Riesgos'!$AA$37="Catastrófico"),CONCATENATE("R5C",'Mapa de Riesgos'!$O$37),"")</f>
        <v/>
      </c>
      <c r="AJ30" s="56" t="str">
        <f>IF(AND('Mapa de Riesgos'!$Y$38="Media",'Mapa de Riesgos'!$AA$38="Catastrófico"),CONCATENATE("R5C",'Mapa de Riesgos'!$O$38),"")</f>
        <v/>
      </c>
      <c r="AK30" s="56" t="str">
        <f>IF(AND('Mapa de Riesgos'!$Y$39="Media",'Mapa de Riesgos'!$AA$39="Catastrófico"),CONCATENATE("R5C",'Mapa de Riesgos'!$O$39),"")</f>
        <v/>
      </c>
      <c r="AL30" s="56" t="str">
        <f>IF(AND('Mapa de Riesgos'!$Y$40="Media",'Mapa de Riesgos'!$AA$40="Catastrófico"),CONCATENATE("R5C",'Mapa de Riesgos'!$O$40),"")</f>
        <v/>
      </c>
      <c r="AM30" s="57" t="str">
        <f>IF(AND('Mapa de Riesgos'!$Y$41="Media",'Mapa de Riesgos'!$AA$41="Catastrófico"),CONCATENATE("R5C",'Mapa de Riesgos'!$O$41),"")</f>
        <v/>
      </c>
      <c r="AN30" s="83"/>
      <c r="AO30" s="556"/>
      <c r="AP30" s="557"/>
      <c r="AQ30" s="557"/>
      <c r="AR30" s="557"/>
      <c r="AS30" s="557"/>
      <c r="AT30" s="558"/>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row>
    <row r="31" spans="1:76" ht="15" customHeight="1">
      <c r="A31" s="83"/>
      <c r="B31" s="428"/>
      <c r="C31" s="428"/>
      <c r="D31" s="429"/>
      <c r="E31" s="527"/>
      <c r="F31" s="526"/>
      <c r="G31" s="526"/>
      <c r="H31" s="526"/>
      <c r="I31" s="542"/>
      <c r="J31" s="67" t="str">
        <f>IF(AND('Mapa de Riesgos'!$Y$42="Media",'Mapa de Riesgos'!$AA$42="Leve"),CONCATENATE("R6C",'Mapa de Riesgos'!$O$42),"")</f>
        <v/>
      </c>
      <c r="K31" s="68" t="str">
        <f>IF(AND('Mapa de Riesgos'!$Y$43="Media",'Mapa de Riesgos'!$AA$43="Leve"),CONCATENATE("R6C",'Mapa de Riesgos'!$O$43),"")</f>
        <v/>
      </c>
      <c r="L31" s="68" t="str">
        <f>IF(AND('Mapa de Riesgos'!$Y$44="Media",'Mapa de Riesgos'!$AA$44="Leve"),CONCATENATE("R6C",'Mapa de Riesgos'!$O$44),"")</f>
        <v/>
      </c>
      <c r="M31" s="68" t="str">
        <f>IF(AND('Mapa de Riesgos'!$Y$45="Media",'Mapa de Riesgos'!$AA$45="Leve"),CONCATENATE("R6C",'Mapa de Riesgos'!$O$45),"")</f>
        <v/>
      </c>
      <c r="N31" s="68" t="str">
        <f>IF(AND('Mapa de Riesgos'!$Y$46="Media",'Mapa de Riesgos'!$AA$46="Leve"),CONCATENATE("R6C",'Mapa de Riesgos'!$O$46),"")</f>
        <v/>
      </c>
      <c r="O31" s="69" t="str">
        <f>IF(AND('Mapa de Riesgos'!$Y$47="Media",'Mapa de Riesgos'!$AA$47="Leve"),CONCATENATE("R6C",'Mapa de Riesgos'!$O$47),"")</f>
        <v/>
      </c>
      <c r="P31" s="67" t="str">
        <f>IF(AND('Mapa de Riesgos'!$Y$42="Media",'Mapa de Riesgos'!$AA$42="Menor"),CONCATENATE("R6C",'Mapa de Riesgos'!$O$42),"")</f>
        <v/>
      </c>
      <c r="Q31" s="68" t="str">
        <f>IF(AND('Mapa de Riesgos'!$Y$43="Media",'Mapa de Riesgos'!$AA$43="Menor"),CONCATENATE("R6C",'Mapa de Riesgos'!$O$43),"")</f>
        <v/>
      </c>
      <c r="R31" s="68" t="str">
        <f>IF(AND('Mapa de Riesgos'!$Y$44="Media",'Mapa de Riesgos'!$AA$44="Menor"),CONCATENATE("R6C",'Mapa de Riesgos'!$O$44),"")</f>
        <v/>
      </c>
      <c r="S31" s="68" t="str">
        <f>IF(AND('Mapa de Riesgos'!$Y$45="Media",'Mapa de Riesgos'!$AA$45="Menor"),CONCATENATE("R6C",'Mapa de Riesgos'!$O$45),"")</f>
        <v/>
      </c>
      <c r="T31" s="68" t="str">
        <f>IF(AND('Mapa de Riesgos'!$Y$46="Media",'Mapa de Riesgos'!$AA$46="Menor"),CONCATENATE("R6C",'Mapa de Riesgos'!$O$46),"")</f>
        <v/>
      </c>
      <c r="U31" s="69" t="str">
        <f>IF(AND('Mapa de Riesgos'!$Y$47="Media",'Mapa de Riesgos'!$AA$47="Menor"),CONCATENATE("R6C",'Mapa de Riesgos'!$O$47),"")</f>
        <v/>
      </c>
      <c r="V31" s="67" t="str">
        <f>IF(AND('Mapa de Riesgos'!$Y$42="Media",'Mapa de Riesgos'!$AA$42="Moderado"),CONCATENATE("R6C",'Mapa de Riesgos'!$O$42),"")</f>
        <v/>
      </c>
      <c r="W31" s="68" t="str">
        <f>IF(AND('Mapa de Riesgos'!$Y$43="Media",'Mapa de Riesgos'!$AA$43="Moderado"),CONCATENATE("R6C",'Mapa de Riesgos'!$O$43),"")</f>
        <v/>
      </c>
      <c r="X31" s="68" t="str">
        <f>IF(AND('Mapa de Riesgos'!$Y$44="Media",'Mapa de Riesgos'!$AA$44="Moderado"),CONCATENATE("R6C",'Mapa de Riesgos'!$O$44),"")</f>
        <v/>
      </c>
      <c r="Y31" s="68" t="str">
        <f>IF(AND('Mapa de Riesgos'!$Y$45="Media",'Mapa de Riesgos'!$AA$45="Moderado"),CONCATENATE("R6C",'Mapa de Riesgos'!$O$45),"")</f>
        <v/>
      </c>
      <c r="Z31" s="68" t="str">
        <f>IF(AND('Mapa de Riesgos'!$Y$46="Media",'Mapa de Riesgos'!$AA$46="Moderado"),CONCATENATE("R6C",'Mapa de Riesgos'!$O$46),"")</f>
        <v/>
      </c>
      <c r="AA31" s="69" t="str">
        <f>IF(AND('Mapa de Riesgos'!$Y$47="Media",'Mapa de Riesgos'!$AA$47="Moderado"),CONCATENATE("R6C",'Mapa de Riesgos'!$O$47),"")</f>
        <v/>
      </c>
      <c r="AB31" s="52" t="str">
        <f>IF(AND('Mapa de Riesgos'!$Y$42="Media",'Mapa de Riesgos'!$AA$42="Mayor"),CONCATENATE("R6C",'Mapa de Riesgos'!$O$42),"")</f>
        <v/>
      </c>
      <c r="AC31" s="53" t="str">
        <f>IF(AND('Mapa de Riesgos'!$Y$43="Media",'Mapa de Riesgos'!$AA$43="Mayor"),CONCATENATE("R6C",'Mapa de Riesgos'!$O$43),"")</f>
        <v/>
      </c>
      <c r="AD31" s="53" t="str">
        <f>IF(AND('Mapa de Riesgos'!$Y$44="Media",'Mapa de Riesgos'!$AA$44="Mayor"),CONCATENATE("R6C",'Mapa de Riesgos'!$O$44),"")</f>
        <v/>
      </c>
      <c r="AE31" s="53" t="str">
        <f>IF(AND('Mapa de Riesgos'!$Y$45="Media",'Mapa de Riesgos'!$AA$45="Mayor"),CONCATENATE("R6C",'Mapa de Riesgos'!$O$45),"")</f>
        <v/>
      </c>
      <c r="AF31" s="53" t="str">
        <f>IF(AND('Mapa de Riesgos'!$Y$46="Media",'Mapa de Riesgos'!$AA$46="Mayor"),CONCATENATE("R6C",'Mapa de Riesgos'!$O$46),"")</f>
        <v/>
      </c>
      <c r="AG31" s="54" t="str">
        <f>IF(AND('Mapa de Riesgos'!$Y$47="Media",'Mapa de Riesgos'!$AA$47="Mayor"),CONCATENATE("R6C",'Mapa de Riesgos'!$O$47),"")</f>
        <v/>
      </c>
      <c r="AH31" s="55" t="str">
        <f>IF(AND('Mapa de Riesgos'!$Y$42="Media",'Mapa de Riesgos'!$AA$42="Catastrófico"),CONCATENATE("R6C",'Mapa de Riesgos'!$O$42),"")</f>
        <v/>
      </c>
      <c r="AI31" s="56" t="str">
        <f>IF(AND('Mapa de Riesgos'!$Y$43="Media",'Mapa de Riesgos'!$AA$43="Catastrófico"),CONCATENATE("R6C",'Mapa de Riesgos'!$O$43),"")</f>
        <v/>
      </c>
      <c r="AJ31" s="56" t="str">
        <f>IF(AND('Mapa de Riesgos'!$Y$44="Media",'Mapa de Riesgos'!$AA$44="Catastrófico"),CONCATENATE("R6C",'Mapa de Riesgos'!$O$44),"")</f>
        <v/>
      </c>
      <c r="AK31" s="56" t="str">
        <f>IF(AND('Mapa de Riesgos'!$Y$45="Media",'Mapa de Riesgos'!$AA$45="Catastrófico"),CONCATENATE("R6C",'Mapa de Riesgos'!$O$45),"")</f>
        <v/>
      </c>
      <c r="AL31" s="56" t="str">
        <f>IF(AND('Mapa de Riesgos'!$Y$46="Media",'Mapa de Riesgos'!$AA$46="Catastrófico"),CONCATENATE("R6C",'Mapa de Riesgos'!$O$46),"")</f>
        <v/>
      </c>
      <c r="AM31" s="57" t="str">
        <f>IF(AND('Mapa de Riesgos'!$Y$47="Media",'Mapa de Riesgos'!$AA$47="Catastrófico"),CONCATENATE("R6C",'Mapa de Riesgos'!$O$47),"")</f>
        <v/>
      </c>
      <c r="AN31" s="83"/>
      <c r="AO31" s="556"/>
      <c r="AP31" s="557"/>
      <c r="AQ31" s="557"/>
      <c r="AR31" s="557"/>
      <c r="AS31" s="557"/>
      <c r="AT31" s="558"/>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row>
    <row r="32" spans="1:76" ht="15" customHeight="1">
      <c r="A32" s="83"/>
      <c r="B32" s="428"/>
      <c r="C32" s="428"/>
      <c r="D32" s="429"/>
      <c r="E32" s="527"/>
      <c r="F32" s="526"/>
      <c r="G32" s="526"/>
      <c r="H32" s="526"/>
      <c r="I32" s="542"/>
      <c r="J32" s="67" t="str">
        <f>IF(AND('Mapa de Riesgos'!$Y$48="Media",'Mapa de Riesgos'!$AA$48="Leve"),CONCATENATE("R7C",'Mapa de Riesgos'!$O$48),"")</f>
        <v/>
      </c>
      <c r="K32" s="68" t="str">
        <f>IF(AND('Mapa de Riesgos'!$Y$49="Media",'Mapa de Riesgos'!$AA$49="Leve"),CONCATENATE("R7C",'Mapa de Riesgos'!$O$49),"")</f>
        <v/>
      </c>
      <c r="L32" s="68" t="str">
        <f>IF(AND('Mapa de Riesgos'!$Y$50="Media",'Mapa de Riesgos'!$AA$50="Leve"),CONCATENATE("R7C",'Mapa de Riesgos'!$O$50),"")</f>
        <v/>
      </c>
      <c r="M32" s="68" t="str">
        <f>IF(AND('Mapa de Riesgos'!$Y$51="Media",'Mapa de Riesgos'!$AA$51="Leve"),CONCATENATE("R7C",'Mapa de Riesgos'!$O$51),"")</f>
        <v/>
      </c>
      <c r="N32" s="68" t="str">
        <f>IF(AND('Mapa de Riesgos'!$Y$52="Media",'Mapa de Riesgos'!$AA$52="Leve"),CONCATENATE("R7C",'Mapa de Riesgos'!$O$52),"")</f>
        <v/>
      </c>
      <c r="O32" s="69" t="str">
        <f>IF(AND('Mapa de Riesgos'!$Y$53="Media",'Mapa de Riesgos'!$AA$53="Leve"),CONCATENATE("R7C",'Mapa de Riesgos'!$O$53),"")</f>
        <v/>
      </c>
      <c r="P32" s="67" t="str">
        <f>IF(AND('Mapa de Riesgos'!$Y$48="Media",'Mapa de Riesgos'!$AA$48="Menor"),CONCATENATE("R7C",'Mapa de Riesgos'!$O$48),"")</f>
        <v/>
      </c>
      <c r="Q32" s="68" t="str">
        <f>IF(AND('Mapa de Riesgos'!$Y$49="Media",'Mapa de Riesgos'!$AA$49="Menor"),CONCATENATE("R7C",'Mapa de Riesgos'!$O$49),"")</f>
        <v/>
      </c>
      <c r="R32" s="68" t="str">
        <f>IF(AND('Mapa de Riesgos'!$Y$50="Media",'Mapa de Riesgos'!$AA$50="Menor"),CONCATENATE("R7C",'Mapa de Riesgos'!$O$50),"")</f>
        <v/>
      </c>
      <c r="S32" s="68" t="str">
        <f>IF(AND('Mapa de Riesgos'!$Y$51="Media",'Mapa de Riesgos'!$AA$51="Menor"),CONCATENATE("R7C",'Mapa de Riesgos'!$O$51),"")</f>
        <v/>
      </c>
      <c r="T32" s="68" t="str">
        <f>IF(AND('Mapa de Riesgos'!$Y$52="Media",'Mapa de Riesgos'!$AA$52="Menor"),CONCATENATE("R7C",'Mapa de Riesgos'!$O$52),"")</f>
        <v/>
      </c>
      <c r="U32" s="69" t="str">
        <f>IF(AND('Mapa de Riesgos'!$Y$53="Media",'Mapa de Riesgos'!$AA$53="Menor"),CONCATENATE("R7C",'Mapa de Riesgos'!$O$53),"")</f>
        <v/>
      </c>
      <c r="V32" s="67" t="str">
        <f>IF(AND('Mapa de Riesgos'!$Y$48="Media",'Mapa de Riesgos'!$AA$48="Moderado"),CONCATENATE("R7C",'Mapa de Riesgos'!$O$48),"")</f>
        <v/>
      </c>
      <c r="W32" s="68" t="str">
        <f>IF(AND('Mapa de Riesgos'!$Y$49="Media",'Mapa de Riesgos'!$AA$49="Moderado"),CONCATENATE("R7C",'Mapa de Riesgos'!$O$49),"")</f>
        <v/>
      </c>
      <c r="X32" s="68" t="str">
        <f>IF(AND('Mapa de Riesgos'!$Y$50="Media",'Mapa de Riesgos'!$AA$50="Moderado"),CONCATENATE("R7C",'Mapa de Riesgos'!$O$50),"")</f>
        <v/>
      </c>
      <c r="Y32" s="68" t="str">
        <f>IF(AND('Mapa de Riesgos'!$Y$51="Media",'Mapa de Riesgos'!$AA$51="Moderado"),CONCATENATE("R7C",'Mapa de Riesgos'!$O$51),"")</f>
        <v/>
      </c>
      <c r="Z32" s="68" t="str">
        <f>IF(AND('Mapa de Riesgos'!$Y$52="Media",'Mapa de Riesgos'!$AA$52="Moderado"),CONCATENATE("R7C",'Mapa de Riesgos'!$O$52),"")</f>
        <v/>
      </c>
      <c r="AA32" s="69" t="str">
        <f>IF(AND('Mapa de Riesgos'!$Y$53="Media",'Mapa de Riesgos'!$AA$53="Moderado"),CONCATENATE("R7C",'Mapa de Riesgos'!$O$53),"")</f>
        <v/>
      </c>
      <c r="AB32" s="52" t="str">
        <f>IF(AND('Mapa de Riesgos'!$Y$48="Media",'Mapa de Riesgos'!$AA$48="Mayor"),CONCATENATE("R7C",'Mapa de Riesgos'!$O$48),"")</f>
        <v/>
      </c>
      <c r="AC32" s="53" t="str">
        <f>IF(AND('Mapa de Riesgos'!$Y$49="Media",'Mapa de Riesgos'!$AA$49="Mayor"),CONCATENATE("R7C",'Mapa de Riesgos'!$O$49),"")</f>
        <v/>
      </c>
      <c r="AD32" s="53" t="str">
        <f>IF(AND('Mapa de Riesgos'!$Y$50="Media",'Mapa de Riesgos'!$AA$50="Mayor"),CONCATENATE("R7C",'Mapa de Riesgos'!$O$50),"")</f>
        <v/>
      </c>
      <c r="AE32" s="53" t="str">
        <f>IF(AND('Mapa de Riesgos'!$Y$51="Media",'Mapa de Riesgos'!$AA$51="Mayor"),CONCATENATE("R7C",'Mapa de Riesgos'!$O$51),"")</f>
        <v/>
      </c>
      <c r="AF32" s="53" t="str">
        <f>IF(AND('Mapa de Riesgos'!$Y$52="Media",'Mapa de Riesgos'!$AA$52="Mayor"),CONCATENATE("R7C",'Mapa de Riesgos'!$O$52),"")</f>
        <v/>
      </c>
      <c r="AG32" s="54" t="str">
        <f>IF(AND('Mapa de Riesgos'!$Y$53="Media",'Mapa de Riesgos'!$AA$53="Mayor"),CONCATENATE("R7C",'Mapa de Riesgos'!$O$53),"")</f>
        <v/>
      </c>
      <c r="AH32" s="55" t="str">
        <f>IF(AND('Mapa de Riesgos'!$Y$48="Media",'Mapa de Riesgos'!$AA$48="Catastrófico"),CONCATENATE("R7C",'Mapa de Riesgos'!$O$48),"")</f>
        <v/>
      </c>
      <c r="AI32" s="56" t="str">
        <f>IF(AND('Mapa de Riesgos'!$Y$49="Media",'Mapa de Riesgos'!$AA$49="Catastrófico"),CONCATENATE("R7C",'Mapa de Riesgos'!$O$49),"")</f>
        <v/>
      </c>
      <c r="AJ32" s="56" t="str">
        <f>IF(AND('Mapa de Riesgos'!$Y$50="Media",'Mapa de Riesgos'!$AA$50="Catastrófico"),CONCATENATE("R7C",'Mapa de Riesgos'!$O$50),"")</f>
        <v/>
      </c>
      <c r="AK32" s="56" t="str">
        <f>IF(AND('Mapa de Riesgos'!$Y$51="Media",'Mapa de Riesgos'!$AA$51="Catastrófico"),CONCATENATE("R7C",'Mapa de Riesgos'!$O$51),"")</f>
        <v/>
      </c>
      <c r="AL32" s="56" t="str">
        <f>IF(AND('Mapa de Riesgos'!$Y$52="Media",'Mapa de Riesgos'!$AA$52="Catastrófico"),CONCATENATE("R7C",'Mapa de Riesgos'!$O$52),"")</f>
        <v/>
      </c>
      <c r="AM32" s="57" t="str">
        <f>IF(AND('Mapa de Riesgos'!$Y$53="Media",'Mapa de Riesgos'!$AA$53="Catastrófico"),CONCATENATE("R7C",'Mapa de Riesgos'!$O$53),"")</f>
        <v/>
      </c>
      <c r="AN32" s="83"/>
      <c r="AO32" s="556"/>
      <c r="AP32" s="557"/>
      <c r="AQ32" s="557"/>
      <c r="AR32" s="557"/>
      <c r="AS32" s="557"/>
      <c r="AT32" s="558"/>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row>
    <row r="33" spans="1:80" ht="15" customHeight="1">
      <c r="A33" s="83"/>
      <c r="B33" s="428"/>
      <c r="C33" s="428"/>
      <c r="D33" s="429"/>
      <c r="E33" s="527"/>
      <c r="F33" s="526"/>
      <c r="G33" s="526"/>
      <c r="H33" s="526"/>
      <c r="I33" s="542"/>
      <c r="J33" s="67" t="str">
        <f>IF(AND('Mapa de Riesgos'!$Y$54="Media",'Mapa de Riesgos'!$AA$54="Leve"),CONCATENATE("R8C",'Mapa de Riesgos'!$O$54),"")</f>
        <v/>
      </c>
      <c r="K33" s="68" t="str">
        <f>IF(AND('Mapa de Riesgos'!$Y$55="Media",'Mapa de Riesgos'!$AA$55="Leve"),CONCATENATE("R8C",'Mapa de Riesgos'!$O$55),"")</f>
        <v/>
      </c>
      <c r="L33" s="68" t="str">
        <f>IF(AND('Mapa de Riesgos'!$Y$56="Media",'Mapa de Riesgos'!$AA$56="Leve"),CONCATENATE("R8C",'Mapa de Riesgos'!$O$56),"")</f>
        <v/>
      </c>
      <c r="M33" s="68" t="str">
        <f>IF(AND('Mapa de Riesgos'!$Y$57="Media",'Mapa de Riesgos'!$AA$57="Leve"),CONCATENATE("R8C",'Mapa de Riesgos'!$O$57),"")</f>
        <v/>
      </c>
      <c r="N33" s="68" t="str">
        <f>IF(AND('Mapa de Riesgos'!$Y$58="Media",'Mapa de Riesgos'!$AA$58="Leve"),CONCATENATE("R8C",'Mapa de Riesgos'!$O$58),"")</f>
        <v/>
      </c>
      <c r="O33" s="69" t="str">
        <f>IF(AND('Mapa de Riesgos'!$Y$59="Media",'Mapa de Riesgos'!$AA$59="Leve"),CONCATENATE("R8C",'Mapa de Riesgos'!$O$59),"")</f>
        <v/>
      </c>
      <c r="P33" s="67" t="str">
        <f>IF(AND('Mapa de Riesgos'!$Y$54="Media",'Mapa de Riesgos'!$AA$54="Menor"),CONCATENATE("R8C",'Mapa de Riesgos'!$O$54),"")</f>
        <v/>
      </c>
      <c r="Q33" s="68" t="str">
        <f>IF(AND('Mapa de Riesgos'!$Y$55="Media",'Mapa de Riesgos'!$AA$55="Menor"),CONCATENATE("R8C",'Mapa de Riesgos'!$O$55),"")</f>
        <v/>
      </c>
      <c r="R33" s="68" t="str">
        <f>IF(AND('Mapa de Riesgos'!$Y$56="Media",'Mapa de Riesgos'!$AA$56="Menor"),CONCATENATE("R8C",'Mapa de Riesgos'!$O$56),"")</f>
        <v/>
      </c>
      <c r="S33" s="68" t="str">
        <f>IF(AND('Mapa de Riesgos'!$Y$57="Media",'Mapa de Riesgos'!$AA$57="Menor"),CONCATENATE("R8C",'Mapa de Riesgos'!$O$57),"")</f>
        <v/>
      </c>
      <c r="T33" s="68" t="str">
        <f>IF(AND('Mapa de Riesgos'!$Y$58="Media",'Mapa de Riesgos'!$AA$58="Menor"),CONCATENATE("R8C",'Mapa de Riesgos'!$O$58),"")</f>
        <v/>
      </c>
      <c r="U33" s="69" t="str">
        <f>IF(AND('Mapa de Riesgos'!$Y$59="Media",'Mapa de Riesgos'!$AA$59="Menor"),CONCATENATE("R8C",'Mapa de Riesgos'!$O$59),"")</f>
        <v/>
      </c>
      <c r="V33" s="67" t="str">
        <f>IF(AND('Mapa de Riesgos'!$Y$54="Media",'Mapa de Riesgos'!$AA$54="Moderado"),CONCATENATE("R8C",'Mapa de Riesgos'!$O$54),"")</f>
        <v/>
      </c>
      <c r="W33" s="68" t="str">
        <f>IF(AND('Mapa de Riesgos'!$Y$55="Media",'Mapa de Riesgos'!$AA$55="Moderado"),CONCATENATE("R8C",'Mapa de Riesgos'!$O$55),"")</f>
        <v/>
      </c>
      <c r="X33" s="68" t="str">
        <f>IF(AND('Mapa de Riesgos'!$Y$56="Media",'Mapa de Riesgos'!$AA$56="Moderado"),CONCATENATE("R8C",'Mapa de Riesgos'!$O$56),"")</f>
        <v/>
      </c>
      <c r="Y33" s="68" t="str">
        <f>IF(AND('Mapa de Riesgos'!$Y$57="Media",'Mapa de Riesgos'!$AA$57="Moderado"),CONCATENATE("R8C",'Mapa de Riesgos'!$O$57),"")</f>
        <v/>
      </c>
      <c r="Z33" s="68" t="str">
        <f>IF(AND('Mapa de Riesgos'!$Y$58="Media",'Mapa de Riesgos'!$AA$58="Moderado"),CONCATENATE("R8C",'Mapa de Riesgos'!$O$58),"")</f>
        <v/>
      </c>
      <c r="AA33" s="69" t="str">
        <f>IF(AND('Mapa de Riesgos'!$Y$59="Media",'Mapa de Riesgos'!$AA$59="Moderado"),CONCATENATE("R8C",'Mapa de Riesgos'!$O$59),"")</f>
        <v/>
      </c>
      <c r="AB33" s="52" t="str">
        <f>IF(AND('Mapa de Riesgos'!$Y$54="Media",'Mapa de Riesgos'!$AA$54="Mayor"),CONCATENATE("R8C",'Mapa de Riesgos'!$O$54),"")</f>
        <v/>
      </c>
      <c r="AC33" s="53" t="str">
        <f>IF(AND('Mapa de Riesgos'!$Y$55="Media",'Mapa de Riesgos'!$AA$55="Mayor"),CONCATENATE("R8C",'Mapa de Riesgos'!$O$55),"")</f>
        <v/>
      </c>
      <c r="AD33" s="53" t="str">
        <f>IF(AND('Mapa de Riesgos'!$Y$56="Media",'Mapa de Riesgos'!$AA$56="Mayor"),CONCATENATE("R8C",'Mapa de Riesgos'!$O$56),"")</f>
        <v/>
      </c>
      <c r="AE33" s="53" t="str">
        <f>IF(AND('Mapa de Riesgos'!$Y$57="Media",'Mapa de Riesgos'!$AA$57="Mayor"),CONCATENATE("R8C",'Mapa de Riesgos'!$O$57),"")</f>
        <v/>
      </c>
      <c r="AF33" s="53" t="str">
        <f>IF(AND('Mapa de Riesgos'!$Y$58="Media",'Mapa de Riesgos'!$AA$58="Mayor"),CONCATENATE("R8C",'Mapa de Riesgos'!$O$58),"")</f>
        <v/>
      </c>
      <c r="AG33" s="54" t="str">
        <f>IF(AND('Mapa de Riesgos'!$Y$59="Media",'Mapa de Riesgos'!$AA$59="Mayor"),CONCATENATE("R8C",'Mapa de Riesgos'!$O$59),"")</f>
        <v/>
      </c>
      <c r="AH33" s="55" t="str">
        <f>IF(AND('Mapa de Riesgos'!$Y$54="Media",'Mapa de Riesgos'!$AA$54="Catastrófico"),CONCATENATE("R8C",'Mapa de Riesgos'!$O$54),"")</f>
        <v/>
      </c>
      <c r="AI33" s="56" t="str">
        <f>IF(AND('Mapa de Riesgos'!$Y$55="Media",'Mapa de Riesgos'!$AA$55="Catastrófico"),CONCATENATE("R8C",'Mapa de Riesgos'!$O$55),"")</f>
        <v/>
      </c>
      <c r="AJ33" s="56" t="str">
        <f>IF(AND('Mapa de Riesgos'!$Y$56="Media",'Mapa de Riesgos'!$AA$56="Catastrófico"),CONCATENATE("R8C",'Mapa de Riesgos'!$O$56),"")</f>
        <v/>
      </c>
      <c r="AK33" s="56" t="str">
        <f>IF(AND('Mapa de Riesgos'!$Y$57="Media",'Mapa de Riesgos'!$AA$57="Catastrófico"),CONCATENATE("R8C",'Mapa de Riesgos'!$O$57),"")</f>
        <v/>
      </c>
      <c r="AL33" s="56" t="str">
        <f>IF(AND('Mapa de Riesgos'!$Y$58="Media",'Mapa de Riesgos'!$AA$58="Catastrófico"),CONCATENATE("R8C",'Mapa de Riesgos'!$O$58),"")</f>
        <v/>
      </c>
      <c r="AM33" s="57" t="str">
        <f>IF(AND('Mapa de Riesgos'!$Y$59="Media",'Mapa de Riesgos'!$AA$59="Catastrófico"),CONCATENATE("R8C",'Mapa de Riesgos'!$O$59),"")</f>
        <v/>
      </c>
      <c r="AN33" s="83"/>
      <c r="AO33" s="556"/>
      <c r="AP33" s="557"/>
      <c r="AQ33" s="557"/>
      <c r="AR33" s="557"/>
      <c r="AS33" s="557"/>
      <c r="AT33" s="558"/>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row>
    <row r="34" spans="1:80" ht="15" customHeight="1">
      <c r="A34" s="83"/>
      <c r="B34" s="428"/>
      <c r="C34" s="428"/>
      <c r="D34" s="429"/>
      <c r="E34" s="527"/>
      <c r="F34" s="526"/>
      <c r="G34" s="526"/>
      <c r="H34" s="526"/>
      <c r="I34" s="542"/>
      <c r="J34" s="67" t="str">
        <f>IF(AND('Mapa de Riesgos'!$Y$60="Media",'Mapa de Riesgos'!$AA$60="Leve"),CONCATENATE("R9C",'Mapa de Riesgos'!$O$60),"")</f>
        <v/>
      </c>
      <c r="K34" s="68" t="str">
        <f>IF(AND('Mapa de Riesgos'!$Y$61="Media",'Mapa de Riesgos'!$AA$61="Leve"),CONCATENATE("R9C",'Mapa de Riesgos'!$O$61),"")</f>
        <v/>
      </c>
      <c r="L34" s="68" t="str">
        <f>IF(AND('Mapa de Riesgos'!$Y$62="Media",'Mapa de Riesgos'!$AA$62="Leve"),CONCATENATE("R9C",'Mapa de Riesgos'!$O$62),"")</f>
        <v/>
      </c>
      <c r="M34" s="68" t="str">
        <f>IF(AND('Mapa de Riesgos'!$Y$63="Media",'Mapa de Riesgos'!$AA$63="Leve"),CONCATENATE("R9C",'Mapa de Riesgos'!$O$63),"")</f>
        <v/>
      </c>
      <c r="N34" s="68" t="str">
        <f>IF(AND('Mapa de Riesgos'!$Y$64="Media",'Mapa de Riesgos'!$AA$64="Leve"),CONCATENATE("R9C",'Mapa de Riesgos'!$O$64),"")</f>
        <v/>
      </c>
      <c r="O34" s="69" t="str">
        <f>IF(AND('Mapa de Riesgos'!$Y$65="Media",'Mapa de Riesgos'!$AA$65="Leve"),CONCATENATE("R9C",'Mapa de Riesgos'!$O$65),"")</f>
        <v/>
      </c>
      <c r="P34" s="67" t="str">
        <f>IF(AND('Mapa de Riesgos'!$Y$60="Media",'Mapa de Riesgos'!$AA$60="Menor"),CONCATENATE("R9C",'Mapa de Riesgos'!$O$60),"")</f>
        <v/>
      </c>
      <c r="Q34" s="68" t="str">
        <f>IF(AND('Mapa de Riesgos'!$Y$61="Media",'Mapa de Riesgos'!$AA$61="Menor"),CONCATENATE("R9C",'Mapa de Riesgos'!$O$61),"")</f>
        <v/>
      </c>
      <c r="R34" s="68" t="str">
        <f>IF(AND('Mapa de Riesgos'!$Y$62="Media",'Mapa de Riesgos'!$AA$62="Menor"),CONCATENATE("R9C",'Mapa de Riesgos'!$O$62),"")</f>
        <v/>
      </c>
      <c r="S34" s="68" t="str">
        <f>IF(AND('Mapa de Riesgos'!$Y$63="Media",'Mapa de Riesgos'!$AA$63="Menor"),CONCATENATE("R9C",'Mapa de Riesgos'!$O$63),"")</f>
        <v/>
      </c>
      <c r="T34" s="68" t="str">
        <f>IF(AND('Mapa de Riesgos'!$Y$64="Media",'Mapa de Riesgos'!$AA$64="Menor"),CONCATENATE("R9C",'Mapa de Riesgos'!$O$64),"")</f>
        <v/>
      </c>
      <c r="U34" s="69" t="str">
        <f>IF(AND('Mapa de Riesgos'!$Y$65="Media",'Mapa de Riesgos'!$AA$65="Menor"),CONCATENATE("R9C",'Mapa de Riesgos'!$O$65),"")</f>
        <v/>
      </c>
      <c r="V34" s="67" t="str">
        <f>IF(AND('Mapa de Riesgos'!$Y$60="Media",'Mapa de Riesgos'!$AA$60="Moderado"),CONCATENATE("R9C",'Mapa de Riesgos'!$O$60),"")</f>
        <v/>
      </c>
      <c r="W34" s="68" t="str">
        <f>IF(AND('Mapa de Riesgos'!$Y$61="Media",'Mapa de Riesgos'!$AA$61="Moderado"),CONCATENATE("R9C",'Mapa de Riesgos'!$O$61),"")</f>
        <v/>
      </c>
      <c r="X34" s="68" t="str">
        <f>IF(AND('Mapa de Riesgos'!$Y$62="Media",'Mapa de Riesgos'!$AA$62="Moderado"),CONCATENATE("R9C",'Mapa de Riesgos'!$O$62),"")</f>
        <v/>
      </c>
      <c r="Y34" s="68" t="str">
        <f>IF(AND('Mapa de Riesgos'!$Y$63="Media",'Mapa de Riesgos'!$AA$63="Moderado"),CONCATENATE("R9C",'Mapa de Riesgos'!$O$63),"")</f>
        <v/>
      </c>
      <c r="Z34" s="68" t="str">
        <f>IF(AND('Mapa de Riesgos'!$Y$64="Media",'Mapa de Riesgos'!$AA$64="Moderado"),CONCATENATE("R9C",'Mapa de Riesgos'!$O$64),"")</f>
        <v/>
      </c>
      <c r="AA34" s="69" t="str">
        <f>IF(AND('Mapa de Riesgos'!$Y$65="Media",'Mapa de Riesgos'!$AA$65="Moderado"),CONCATENATE("R9C",'Mapa de Riesgos'!$O$65),"")</f>
        <v/>
      </c>
      <c r="AB34" s="52" t="str">
        <f>IF(AND('Mapa de Riesgos'!$Y$60="Media",'Mapa de Riesgos'!$AA$60="Mayor"),CONCATENATE("R9C",'Mapa de Riesgos'!$O$60),"")</f>
        <v/>
      </c>
      <c r="AC34" s="53" t="str">
        <f>IF(AND('Mapa de Riesgos'!$Y$61="Media",'Mapa de Riesgos'!$AA$61="Mayor"),CONCATENATE("R9C",'Mapa de Riesgos'!$O$61),"")</f>
        <v/>
      </c>
      <c r="AD34" s="53" t="str">
        <f>IF(AND('Mapa de Riesgos'!$Y$62="Media",'Mapa de Riesgos'!$AA$62="Mayor"),CONCATENATE("R9C",'Mapa de Riesgos'!$O$62),"")</f>
        <v/>
      </c>
      <c r="AE34" s="53" t="str">
        <f>IF(AND('Mapa de Riesgos'!$Y$63="Media",'Mapa de Riesgos'!$AA$63="Mayor"),CONCATENATE("R9C",'Mapa de Riesgos'!$O$63),"")</f>
        <v/>
      </c>
      <c r="AF34" s="53" t="str">
        <f>IF(AND('Mapa de Riesgos'!$Y$64="Media",'Mapa de Riesgos'!$AA$64="Mayor"),CONCATENATE("R9C",'Mapa de Riesgos'!$O$64),"")</f>
        <v/>
      </c>
      <c r="AG34" s="54" t="str">
        <f>IF(AND('Mapa de Riesgos'!$Y$65="Media",'Mapa de Riesgos'!$AA$65="Mayor"),CONCATENATE("R9C",'Mapa de Riesgos'!$O$65),"")</f>
        <v/>
      </c>
      <c r="AH34" s="55" t="str">
        <f>IF(AND('Mapa de Riesgos'!$Y$60="Media",'Mapa de Riesgos'!$AA$60="Catastrófico"),CONCATENATE("R9C",'Mapa de Riesgos'!$O$60),"")</f>
        <v/>
      </c>
      <c r="AI34" s="56" t="str">
        <f>IF(AND('Mapa de Riesgos'!$Y$61="Media",'Mapa de Riesgos'!$AA$61="Catastrófico"),CONCATENATE("R9C",'Mapa de Riesgos'!$O$61),"")</f>
        <v/>
      </c>
      <c r="AJ34" s="56" t="str">
        <f>IF(AND('Mapa de Riesgos'!$Y$62="Media",'Mapa de Riesgos'!$AA$62="Catastrófico"),CONCATENATE("R9C",'Mapa de Riesgos'!$O$62),"")</f>
        <v/>
      </c>
      <c r="AK34" s="56" t="str">
        <f>IF(AND('Mapa de Riesgos'!$Y$63="Media",'Mapa de Riesgos'!$AA$63="Catastrófico"),CONCATENATE("R9C",'Mapa de Riesgos'!$O$63),"")</f>
        <v/>
      </c>
      <c r="AL34" s="56" t="str">
        <f>IF(AND('Mapa de Riesgos'!$Y$64="Media",'Mapa de Riesgos'!$AA$64="Catastrófico"),CONCATENATE("R9C",'Mapa de Riesgos'!$O$64),"")</f>
        <v/>
      </c>
      <c r="AM34" s="57" t="str">
        <f>IF(AND('Mapa de Riesgos'!$Y$65="Media",'Mapa de Riesgos'!$AA$65="Catastrófico"),CONCATENATE("R9C",'Mapa de Riesgos'!$O$65),"")</f>
        <v/>
      </c>
      <c r="AN34" s="83"/>
      <c r="AO34" s="556"/>
      <c r="AP34" s="557"/>
      <c r="AQ34" s="557"/>
      <c r="AR34" s="557"/>
      <c r="AS34" s="557"/>
      <c r="AT34" s="558"/>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row>
    <row r="35" spans="1:80" ht="15.75" customHeight="1" thickBot="1">
      <c r="A35" s="83"/>
      <c r="B35" s="428"/>
      <c r="C35" s="428"/>
      <c r="D35" s="429"/>
      <c r="E35" s="528"/>
      <c r="F35" s="529"/>
      <c r="G35" s="529"/>
      <c r="H35" s="529"/>
      <c r="I35" s="543"/>
      <c r="J35" s="67" t="str">
        <f>IF(AND('Mapa de Riesgos'!$Y$66="Media",'Mapa de Riesgos'!$AA$66="Leve"),CONCATENATE("R10C",'Mapa de Riesgos'!$O$66),"")</f>
        <v/>
      </c>
      <c r="K35" s="68" t="str">
        <f>IF(AND('Mapa de Riesgos'!$Y$67="Media",'Mapa de Riesgos'!$AA$67="Leve"),CONCATENATE("R10C",'Mapa de Riesgos'!$O$67),"")</f>
        <v/>
      </c>
      <c r="L35" s="68" t="str">
        <f>IF(AND('Mapa de Riesgos'!$Y$68="Media",'Mapa de Riesgos'!$AA$68="Leve"),CONCATENATE("R10C",'Mapa de Riesgos'!$O$68),"")</f>
        <v/>
      </c>
      <c r="M35" s="68" t="str">
        <f>IF(AND('Mapa de Riesgos'!$Y$69="Media",'Mapa de Riesgos'!$AA$69="Leve"),CONCATENATE("R10C",'Mapa de Riesgos'!$O$69),"")</f>
        <v/>
      </c>
      <c r="N35" s="68" t="str">
        <f>IF(AND('Mapa de Riesgos'!$Y$70="Media",'Mapa de Riesgos'!$AA$70="Leve"),CONCATENATE("R10C",'Mapa de Riesgos'!$O$70),"")</f>
        <v/>
      </c>
      <c r="O35" s="69" t="str">
        <f>IF(AND('Mapa de Riesgos'!$Y$71="Media",'Mapa de Riesgos'!$AA$71="Leve"),CONCATENATE("R10C",'Mapa de Riesgos'!$O$71),"")</f>
        <v/>
      </c>
      <c r="P35" s="67" t="str">
        <f>IF(AND('Mapa de Riesgos'!$Y$66="Media",'Mapa de Riesgos'!$AA$66="Menor"),CONCATENATE("R10C",'Mapa de Riesgos'!$O$66),"")</f>
        <v/>
      </c>
      <c r="Q35" s="68" t="str">
        <f>IF(AND('Mapa de Riesgos'!$Y$67="Media",'Mapa de Riesgos'!$AA$67="Menor"),CONCATENATE("R10C",'Mapa de Riesgos'!$O$67),"")</f>
        <v/>
      </c>
      <c r="R35" s="68" t="str">
        <f>IF(AND('Mapa de Riesgos'!$Y$68="Media",'Mapa de Riesgos'!$AA$68="Menor"),CONCATENATE("R10C",'Mapa de Riesgos'!$O$68),"")</f>
        <v/>
      </c>
      <c r="S35" s="68" t="str">
        <f>IF(AND('Mapa de Riesgos'!$Y$69="Media",'Mapa de Riesgos'!$AA$69="Menor"),CONCATENATE("R10C",'Mapa de Riesgos'!$O$69),"")</f>
        <v/>
      </c>
      <c r="T35" s="68" t="str">
        <f>IF(AND('Mapa de Riesgos'!$Y$70="Media",'Mapa de Riesgos'!$AA$70="Menor"),CONCATENATE("R10C",'Mapa de Riesgos'!$O$70),"")</f>
        <v/>
      </c>
      <c r="U35" s="69" t="str">
        <f>IF(AND('Mapa de Riesgos'!$Y$71="Media",'Mapa de Riesgos'!$AA$71="Menor"),CONCATENATE("R10C",'Mapa de Riesgos'!$O$71),"")</f>
        <v/>
      </c>
      <c r="V35" s="67" t="str">
        <f>IF(AND('Mapa de Riesgos'!$Y$66="Media",'Mapa de Riesgos'!$AA$66="Moderado"),CONCATENATE("R10C",'Mapa de Riesgos'!$O$66),"")</f>
        <v/>
      </c>
      <c r="W35" s="68" t="str">
        <f>IF(AND('Mapa de Riesgos'!$Y$67="Media",'Mapa de Riesgos'!$AA$67="Moderado"),CONCATENATE("R10C",'Mapa de Riesgos'!$O$67),"")</f>
        <v/>
      </c>
      <c r="X35" s="68" t="str">
        <f>IF(AND('Mapa de Riesgos'!$Y$68="Media",'Mapa de Riesgos'!$AA$68="Moderado"),CONCATENATE("R10C",'Mapa de Riesgos'!$O$68),"")</f>
        <v/>
      </c>
      <c r="Y35" s="68" t="str">
        <f>IF(AND('Mapa de Riesgos'!$Y$69="Media",'Mapa de Riesgos'!$AA$69="Moderado"),CONCATENATE("R10C",'Mapa de Riesgos'!$O$69),"")</f>
        <v/>
      </c>
      <c r="Z35" s="68" t="str">
        <f>IF(AND('Mapa de Riesgos'!$Y$70="Media",'Mapa de Riesgos'!$AA$70="Moderado"),CONCATENATE("R10C",'Mapa de Riesgos'!$O$70),"")</f>
        <v/>
      </c>
      <c r="AA35" s="69" t="str">
        <f>IF(AND('Mapa de Riesgos'!$Y$71="Media",'Mapa de Riesgos'!$AA$71="Moderado"),CONCATENATE("R10C",'Mapa de Riesgos'!$O$71),"")</f>
        <v/>
      </c>
      <c r="AB35" s="58" t="str">
        <f>IF(AND('Mapa de Riesgos'!$Y$66="Media",'Mapa de Riesgos'!$AA$66="Mayor"),CONCATENATE("R10C",'Mapa de Riesgos'!$O$66),"")</f>
        <v/>
      </c>
      <c r="AC35" s="59" t="str">
        <f>IF(AND('Mapa de Riesgos'!$Y$67="Media",'Mapa de Riesgos'!$AA$67="Mayor"),CONCATENATE("R10C",'Mapa de Riesgos'!$O$67),"")</f>
        <v/>
      </c>
      <c r="AD35" s="59" t="str">
        <f>IF(AND('Mapa de Riesgos'!$Y$68="Media",'Mapa de Riesgos'!$AA$68="Mayor"),CONCATENATE("R10C",'Mapa de Riesgos'!$O$68),"")</f>
        <v/>
      </c>
      <c r="AE35" s="59" t="str">
        <f>IF(AND('Mapa de Riesgos'!$Y$69="Media",'Mapa de Riesgos'!$AA$69="Mayor"),CONCATENATE("R10C",'Mapa de Riesgos'!$O$69),"")</f>
        <v/>
      </c>
      <c r="AF35" s="59" t="str">
        <f>IF(AND('Mapa de Riesgos'!$Y$70="Media",'Mapa de Riesgos'!$AA$70="Mayor"),CONCATENATE("R10C",'Mapa de Riesgos'!$O$70),"")</f>
        <v/>
      </c>
      <c r="AG35" s="60" t="str">
        <f>IF(AND('Mapa de Riesgos'!$Y$71="Media",'Mapa de Riesgos'!$AA$71="Mayor"),CONCATENATE("R10C",'Mapa de Riesgos'!$O$71),"")</f>
        <v/>
      </c>
      <c r="AH35" s="61" t="str">
        <f>IF(AND('Mapa de Riesgos'!$Y$66="Media",'Mapa de Riesgos'!$AA$66="Catastrófico"),CONCATENATE("R10C",'Mapa de Riesgos'!$O$66),"")</f>
        <v/>
      </c>
      <c r="AI35" s="62" t="str">
        <f>IF(AND('Mapa de Riesgos'!$Y$67="Media",'Mapa de Riesgos'!$AA$67="Catastrófico"),CONCATENATE("R10C",'Mapa de Riesgos'!$O$67),"")</f>
        <v/>
      </c>
      <c r="AJ35" s="62" t="str">
        <f>IF(AND('Mapa de Riesgos'!$Y$68="Media",'Mapa de Riesgos'!$AA$68="Catastrófico"),CONCATENATE("R10C",'Mapa de Riesgos'!$O$68),"")</f>
        <v/>
      </c>
      <c r="AK35" s="62" t="str">
        <f>IF(AND('Mapa de Riesgos'!$Y$69="Media",'Mapa de Riesgos'!$AA$69="Catastrófico"),CONCATENATE("R10C",'Mapa de Riesgos'!$O$69),"")</f>
        <v/>
      </c>
      <c r="AL35" s="62" t="str">
        <f>IF(AND('Mapa de Riesgos'!$Y$70="Media",'Mapa de Riesgos'!$AA$70="Catastrófico"),CONCATENATE("R10C",'Mapa de Riesgos'!$O$70),"")</f>
        <v/>
      </c>
      <c r="AM35" s="63" t="str">
        <f>IF(AND('Mapa de Riesgos'!$Y$71="Media",'Mapa de Riesgos'!$AA$71="Catastrófico"),CONCATENATE("R10C",'Mapa de Riesgos'!$O$71),"")</f>
        <v/>
      </c>
      <c r="AN35" s="83"/>
      <c r="AO35" s="559"/>
      <c r="AP35" s="560"/>
      <c r="AQ35" s="560"/>
      <c r="AR35" s="560"/>
      <c r="AS35" s="560"/>
      <c r="AT35" s="561"/>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row>
    <row r="36" spans="1:80" ht="15" customHeight="1">
      <c r="A36" s="83"/>
      <c r="B36" s="428"/>
      <c r="C36" s="428"/>
      <c r="D36" s="429"/>
      <c r="E36" s="523" t="s">
        <v>220</v>
      </c>
      <c r="F36" s="524"/>
      <c r="G36" s="524"/>
      <c r="H36" s="524"/>
      <c r="I36" s="524"/>
      <c r="J36" s="73" t="str">
        <f>IF(AND('Mapa de Riesgos'!$Y$12="Baja",'Mapa de Riesgos'!$AA$12="Leve"),CONCATENATE("R1C",'Mapa de Riesgos'!$O$12),"")</f>
        <v/>
      </c>
      <c r="K36" s="74" t="str">
        <f>IF(AND('Mapa de Riesgos'!$Y$13="Baja",'Mapa de Riesgos'!$AA$13="Leve"),CONCATENATE("R1C",'Mapa de Riesgos'!$O$13),"")</f>
        <v/>
      </c>
      <c r="L36" s="74" t="str">
        <f>IF(AND('Mapa de Riesgos'!$Y$14="Baja",'Mapa de Riesgos'!$AA$14="Leve"),CONCATENATE("R1C",'Mapa de Riesgos'!$O$14),"")</f>
        <v/>
      </c>
      <c r="M36" s="74" t="str">
        <f>IF(AND('Mapa de Riesgos'!$Y$15="Baja",'Mapa de Riesgos'!$AA$15="Leve"),CONCATENATE("R1C",'Mapa de Riesgos'!$O$15),"")</f>
        <v/>
      </c>
      <c r="N36" s="74" t="str">
        <f>IF(AND('Mapa de Riesgos'!$Y$16="Baja",'Mapa de Riesgos'!$AA$16="Leve"),CONCATENATE("R1C",'Mapa de Riesgos'!$O$16),"")</f>
        <v/>
      </c>
      <c r="O36" s="75" t="str">
        <f>IF(AND('Mapa de Riesgos'!$Y$17="Baja",'Mapa de Riesgos'!$AA$17="Leve"),CONCATENATE("R1C",'Mapa de Riesgos'!$O$17),"")</f>
        <v/>
      </c>
      <c r="P36" s="64" t="str">
        <f>IF(AND('Mapa de Riesgos'!$Y$12="Baja",'Mapa de Riesgos'!$AA$12="Menor"),CONCATENATE("R1C",'Mapa de Riesgos'!$O$12),"")</f>
        <v/>
      </c>
      <c r="Q36" s="65" t="str">
        <f>IF(AND('Mapa de Riesgos'!$Y$13="Baja",'Mapa de Riesgos'!$AA$13="Menor"),CONCATENATE("R1C",'Mapa de Riesgos'!$O$13),"")</f>
        <v/>
      </c>
      <c r="R36" s="65" t="str">
        <f>IF(AND('Mapa de Riesgos'!$Y$14="Baja",'Mapa de Riesgos'!$AA$14="Menor"),CONCATENATE("R1C",'Mapa de Riesgos'!$O$14),"")</f>
        <v/>
      </c>
      <c r="S36" s="65" t="str">
        <f>IF(AND('Mapa de Riesgos'!$Y$15="Baja",'Mapa de Riesgos'!$AA$15="Menor"),CONCATENATE("R1C",'Mapa de Riesgos'!$O$15),"")</f>
        <v/>
      </c>
      <c r="T36" s="65" t="str">
        <f>IF(AND('Mapa de Riesgos'!$Y$16="Baja",'Mapa de Riesgos'!$AA$16="Menor"),CONCATENATE("R1C",'Mapa de Riesgos'!$O$16),"")</f>
        <v/>
      </c>
      <c r="U36" s="66" t="str">
        <f>IF(AND('Mapa de Riesgos'!$Y$17="Baja",'Mapa de Riesgos'!$AA$17="Menor"),CONCATENATE("R1C",'Mapa de Riesgos'!$O$17),"")</f>
        <v/>
      </c>
      <c r="V36" s="64" t="str">
        <f>IF(AND('Mapa de Riesgos'!$Y$12="Baja",'Mapa de Riesgos'!$AA$12="Moderado"),CONCATENATE("R1C",'Mapa de Riesgos'!$O$12),"")</f>
        <v/>
      </c>
      <c r="W36" s="65" t="str">
        <f>IF(AND('Mapa de Riesgos'!$Y$13="Baja",'Mapa de Riesgos'!$AA$13="Moderado"),CONCATENATE("R1C",'Mapa de Riesgos'!$O$13),"")</f>
        <v/>
      </c>
      <c r="X36" s="65" t="str">
        <f>IF(AND('Mapa de Riesgos'!$Y$14="Baja",'Mapa de Riesgos'!$AA$14="Moderado"),CONCATENATE("R1C",'Mapa de Riesgos'!$O$14),"")</f>
        <v/>
      </c>
      <c r="Y36" s="65" t="str">
        <f>IF(AND('Mapa de Riesgos'!$Y$15="Baja",'Mapa de Riesgos'!$AA$15="Moderado"),CONCATENATE("R1C",'Mapa de Riesgos'!$O$15),"")</f>
        <v/>
      </c>
      <c r="Z36" s="65" t="str">
        <f>IF(AND('Mapa de Riesgos'!$Y$16="Baja",'Mapa de Riesgos'!$AA$16="Moderado"),CONCATENATE("R1C",'Mapa de Riesgos'!$O$16),"")</f>
        <v/>
      </c>
      <c r="AA36" s="66" t="str">
        <f>IF(AND('Mapa de Riesgos'!$Y$17="Baja",'Mapa de Riesgos'!$AA$17="Moderado"),CONCATENATE("R1C",'Mapa de Riesgos'!$O$17),"")</f>
        <v/>
      </c>
      <c r="AB36" s="46" t="str">
        <f>IF(AND('Mapa de Riesgos'!$Y$12="Baja",'Mapa de Riesgos'!$AA$12="Mayor"),CONCATENATE("R1C",'Mapa de Riesgos'!$O$12),"")</f>
        <v>R1C1</v>
      </c>
      <c r="AC36" s="47" t="str">
        <f>IF(AND('Mapa de Riesgos'!$Y$13="Baja",'Mapa de Riesgos'!$AA$13="Mayor"),CONCATENATE("R1C",'Mapa de Riesgos'!$O$13),"")</f>
        <v>R1C2</v>
      </c>
      <c r="AD36" s="47" t="str">
        <f>IF(AND('Mapa de Riesgos'!$Y$14="Baja",'Mapa de Riesgos'!$AA$14="Mayor"),CONCATENATE("R1C",'Mapa de Riesgos'!$O$14),"")</f>
        <v/>
      </c>
      <c r="AE36" s="47" t="str">
        <f>IF(AND('Mapa de Riesgos'!$Y$15="Baja",'Mapa de Riesgos'!$AA$15="Mayor"),CONCATENATE("R1C",'Mapa de Riesgos'!$O$15),"")</f>
        <v/>
      </c>
      <c r="AF36" s="47" t="str">
        <f>IF(AND('Mapa de Riesgos'!$Y$16="Baja",'Mapa de Riesgos'!$AA$16="Mayor"),CONCATENATE("R1C",'Mapa de Riesgos'!$O$16),"")</f>
        <v/>
      </c>
      <c r="AG36" s="48" t="str">
        <f>IF(AND('Mapa de Riesgos'!$Y$17="Baja",'Mapa de Riesgos'!$AA$17="Mayor"),CONCATENATE("R1C",'Mapa de Riesgos'!$O$17),"")</f>
        <v/>
      </c>
      <c r="AH36" s="49" t="str">
        <f>IF(AND('Mapa de Riesgos'!$Y$12="Baja",'Mapa de Riesgos'!$AA$12="Catastrófico"),CONCATENATE("R1C",'Mapa de Riesgos'!$O$12),"")</f>
        <v/>
      </c>
      <c r="AI36" s="50" t="str">
        <f>IF(AND('Mapa de Riesgos'!$Y$13="Baja",'Mapa de Riesgos'!$AA$13="Catastrófico"),CONCATENATE("R1C",'Mapa de Riesgos'!$O$13),"")</f>
        <v/>
      </c>
      <c r="AJ36" s="50" t="str">
        <f>IF(AND('Mapa de Riesgos'!$Y$14="Baja",'Mapa de Riesgos'!$AA$14="Catastrófico"),CONCATENATE("R1C",'Mapa de Riesgos'!$O$14),"")</f>
        <v/>
      </c>
      <c r="AK36" s="50" t="str">
        <f>IF(AND('Mapa de Riesgos'!$Y$15="Baja",'Mapa de Riesgos'!$AA$15="Catastrófico"),CONCATENATE("R1C",'Mapa de Riesgos'!$O$15),"")</f>
        <v/>
      </c>
      <c r="AL36" s="50" t="str">
        <f>IF(AND('Mapa de Riesgos'!$Y$16="Baja",'Mapa de Riesgos'!$AA$16="Catastrófico"),CONCATENATE("R1C",'Mapa de Riesgos'!$O$16),"")</f>
        <v/>
      </c>
      <c r="AM36" s="51" t="str">
        <f>IF(AND('Mapa de Riesgos'!$Y$17="Baja",'Mapa de Riesgos'!$AA$17="Catastrófico"),CONCATENATE("R1C",'Mapa de Riesgos'!$O$17),"")</f>
        <v/>
      </c>
      <c r="AN36" s="83"/>
      <c r="AO36" s="544" t="s">
        <v>221</v>
      </c>
      <c r="AP36" s="545"/>
      <c r="AQ36" s="545"/>
      <c r="AR36" s="545"/>
      <c r="AS36" s="545"/>
      <c r="AT36" s="546"/>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row>
    <row r="37" spans="1:80" ht="15" customHeight="1">
      <c r="A37" s="83"/>
      <c r="B37" s="428"/>
      <c r="C37" s="428"/>
      <c r="D37" s="429"/>
      <c r="E37" s="525"/>
      <c r="F37" s="526"/>
      <c r="G37" s="526"/>
      <c r="H37" s="526"/>
      <c r="I37" s="526"/>
      <c r="J37" s="76" t="str">
        <f>IF(AND('Mapa de Riesgos'!$Y$18="Baja",'Mapa de Riesgos'!$AA$18="Leve"),CONCATENATE("R2C",'Mapa de Riesgos'!$O$18),"")</f>
        <v/>
      </c>
      <c r="K37" s="77" t="str">
        <f>IF(AND('Mapa de Riesgos'!$Y$19="Baja",'Mapa de Riesgos'!$AA$19="Leve"),CONCATENATE("R2C",'Mapa de Riesgos'!$O$19),"")</f>
        <v/>
      </c>
      <c r="L37" s="77" t="str">
        <f>IF(AND('Mapa de Riesgos'!$Y$20="Baja",'Mapa de Riesgos'!$AA$20="Leve"),CONCATENATE("R2C",'Mapa de Riesgos'!$O$20),"")</f>
        <v/>
      </c>
      <c r="M37" s="77" t="str">
        <f>IF(AND('Mapa de Riesgos'!$Y$21="Baja",'Mapa de Riesgos'!$AA$21="Leve"),CONCATENATE("R2C",'Mapa de Riesgos'!$O$21),"")</f>
        <v/>
      </c>
      <c r="N37" s="77" t="str">
        <f>IF(AND('Mapa de Riesgos'!$Y$22="Baja",'Mapa de Riesgos'!$AA$22="Leve"),CONCATENATE("R2C",'Mapa de Riesgos'!$O$22),"")</f>
        <v/>
      </c>
      <c r="O37" s="78" t="str">
        <f>IF(AND('Mapa de Riesgos'!$Y$23="Baja",'Mapa de Riesgos'!$AA$23="Leve"),CONCATENATE("R2C",'Mapa de Riesgos'!$O$23),"")</f>
        <v/>
      </c>
      <c r="P37" s="67" t="str">
        <f>IF(AND('Mapa de Riesgos'!$Y$18="Baja",'Mapa de Riesgos'!$AA$18="Menor"),CONCATENATE("R2C",'Mapa de Riesgos'!$O$18),"")</f>
        <v/>
      </c>
      <c r="Q37" s="68" t="str">
        <f>IF(AND('Mapa de Riesgos'!$Y$19="Baja",'Mapa de Riesgos'!$AA$19="Menor"),CONCATENATE("R2C",'Mapa de Riesgos'!$O$19),"")</f>
        <v/>
      </c>
      <c r="R37" s="68" t="str">
        <f>IF(AND('Mapa de Riesgos'!$Y$20="Baja",'Mapa de Riesgos'!$AA$20="Menor"),CONCATENATE("R2C",'Mapa de Riesgos'!$O$20),"")</f>
        <v/>
      </c>
      <c r="S37" s="68" t="str">
        <f>IF(AND('Mapa de Riesgos'!$Y$21="Baja",'Mapa de Riesgos'!$AA$21="Menor"),CONCATENATE("R2C",'Mapa de Riesgos'!$O$21),"")</f>
        <v/>
      </c>
      <c r="T37" s="68" t="str">
        <f>IF(AND('Mapa de Riesgos'!$Y$22="Baja",'Mapa de Riesgos'!$AA$22="Menor"),CONCATENATE("R2C",'Mapa de Riesgos'!$O$22),"")</f>
        <v/>
      </c>
      <c r="U37" s="69" t="str">
        <f>IF(AND('Mapa de Riesgos'!$Y$23="Baja",'Mapa de Riesgos'!$AA$23="Menor"),CONCATENATE("R2C",'Mapa de Riesgos'!$O$23),"")</f>
        <v/>
      </c>
      <c r="V37" s="67" t="str">
        <f>IF(AND('Mapa de Riesgos'!$Y$18="Baja",'Mapa de Riesgos'!$AA$18="Moderado"),CONCATENATE("R2C",'Mapa de Riesgos'!$O$18),"")</f>
        <v/>
      </c>
      <c r="W37" s="68" t="str">
        <f>IF(AND('Mapa de Riesgos'!$Y$19="Baja",'Mapa de Riesgos'!$AA$19="Moderado"),CONCATENATE("R2C",'Mapa de Riesgos'!$O$19),"")</f>
        <v/>
      </c>
      <c r="X37" s="68" t="str">
        <f>IF(AND('Mapa de Riesgos'!$Y$20="Baja",'Mapa de Riesgos'!$AA$20="Moderado"),CONCATENATE("R2C",'Mapa de Riesgos'!$O$20),"")</f>
        <v/>
      </c>
      <c r="Y37" s="68" t="str">
        <f>IF(AND('Mapa de Riesgos'!$Y$21="Baja",'Mapa de Riesgos'!$AA$21="Moderado"),CONCATENATE("R2C",'Mapa de Riesgos'!$O$21),"")</f>
        <v/>
      </c>
      <c r="Z37" s="68" t="str">
        <f>IF(AND('Mapa de Riesgos'!$Y$22="Baja",'Mapa de Riesgos'!$AA$22="Moderado"),CONCATENATE("R2C",'Mapa de Riesgos'!$O$22),"")</f>
        <v/>
      </c>
      <c r="AA37" s="69" t="str">
        <f>IF(AND('Mapa de Riesgos'!$Y$23="Baja",'Mapa de Riesgos'!$AA$23="Moderado"),CONCATENATE("R2C",'Mapa de Riesgos'!$O$23),"")</f>
        <v/>
      </c>
      <c r="AB37" s="52" t="str">
        <f>IF(AND('Mapa de Riesgos'!$Y$18="Baja",'Mapa de Riesgos'!$AA$18="Mayor"),CONCATENATE("R2C",'Mapa de Riesgos'!$O$18),"")</f>
        <v>R2C1</v>
      </c>
      <c r="AC37" s="53" t="str">
        <f>IF(AND('Mapa de Riesgos'!$Y$19="Baja",'Mapa de Riesgos'!$AA$19="Mayor"),CONCATENATE("R2C",'Mapa de Riesgos'!$O$19),"")</f>
        <v>R2C2</v>
      </c>
      <c r="AD37" s="53" t="str">
        <f>IF(AND('Mapa de Riesgos'!$Y$20="Baja",'Mapa de Riesgos'!$AA$20="Mayor"),CONCATENATE("R2C",'Mapa de Riesgos'!$O$20),"")</f>
        <v/>
      </c>
      <c r="AE37" s="53" t="str">
        <f>IF(AND('Mapa de Riesgos'!$Y$21="Baja",'Mapa de Riesgos'!$AA$21="Mayor"),CONCATENATE("R2C",'Mapa de Riesgos'!$O$21),"")</f>
        <v/>
      </c>
      <c r="AF37" s="53" t="str">
        <f>IF(AND('Mapa de Riesgos'!$Y$22="Baja",'Mapa de Riesgos'!$AA$22="Mayor"),CONCATENATE("R2C",'Mapa de Riesgos'!$O$22),"")</f>
        <v/>
      </c>
      <c r="AG37" s="54" t="str">
        <f>IF(AND('Mapa de Riesgos'!$Y$23="Baja",'Mapa de Riesgos'!$AA$23="Mayor"),CONCATENATE("R2C",'Mapa de Riesgos'!$O$23),"")</f>
        <v/>
      </c>
      <c r="AH37" s="55" t="str">
        <f>IF(AND('Mapa de Riesgos'!$Y$18="Baja",'Mapa de Riesgos'!$AA$18="Catastrófico"),CONCATENATE("R2C",'Mapa de Riesgos'!$O$18),"")</f>
        <v/>
      </c>
      <c r="AI37" s="56" t="str">
        <f>IF(AND('Mapa de Riesgos'!$Y$19="Baja",'Mapa de Riesgos'!$AA$19="Catastrófico"),CONCATENATE("R2C",'Mapa de Riesgos'!$O$19),"")</f>
        <v/>
      </c>
      <c r="AJ37" s="56" t="str">
        <f>IF(AND('Mapa de Riesgos'!$Y$20="Baja",'Mapa de Riesgos'!$AA$20="Catastrófico"),CONCATENATE("R2C",'Mapa de Riesgos'!$O$20),"")</f>
        <v/>
      </c>
      <c r="AK37" s="56" t="str">
        <f>IF(AND('Mapa de Riesgos'!$Y$21="Baja",'Mapa de Riesgos'!$AA$21="Catastrófico"),CONCATENATE("R2C",'Mapa de Riesgos'!$O$21),"")</f>
        <v/>
      </c>
      <c r="AL37" s="56" t="str">
        <f>IF(AND('Mapa de Riesgos'!$Y$22="Baja",'Mapa de Riesgos'!$AA$22="Catastrófico"),CONCATENATE("R2C",'Mapa de Riesgos'!$O$22),"")</f>
        <v/>
      </c>
      <c r="AM37" s="57" t="str">
        <f>IF(AND('Mapa de Riesgos'!$Y$23="Baja",'Mapa de Riesgos'!$AA$23="Catastrófico"),CONCATENATE("R2C",'Mapa de Riesgos'!$O$23),"")</f>
        <v/>
      </c>
      <c r="AN37" s="83"/>
      <c r="AO37" s="547"/>
      <c r="AP37" s="548"/>
      <c r="AQ37" s="548"/>
      <c r="AR37" s="548"/>
      <c r="AS37" s="548"/>
      <c r="AT37" s="549"/>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row>
    <row r="38" spans="1:80" ht="15" customHeight="1">
      <c r="A38" s="83"/>
      <c r="B38" s="428"/>
      <c r="C38" s="428"/>
      <c r="D38" s="429"/>
      <c r="E38" s="527"/>
      <c r="F38" s="526"/>
      <c r="G38" s="526"/>
      <c r="H38" s="526"/>
      <c r="I38" s="526"/>
      <c r="J38" s="76" t="str">
        <f>IF(AND('Mapa de Riesgos'!$Y$24="Baja",'Mapa de Riesgos'!$AA$24="Leve"),CONCATENATE("R3C",'Mapa de Riesgos'!$O$24),"")</f>
        <v/>
      </c>
      <c r="K38" s="77" t="str">
        <f>IF(AND('Mapa de Riesgos'!$Y$25="Baja",'Mapa de Riesgos'!$AA$25="Leve"),CONCATENATE("R3C",'Mapa de Riesgos'!$O$25),"")</f>
        <v/>
      </c>
      <c r="L38" s="77" t="str">
        <f>IF(AND('Mapa de Riesgos'!$Y$26="Baja",'Mapa de Riesgos'!$AA$26="Leve"),CONCATENATE("R3C",'Mapa de Riesgos'!$O$26),"")</f>
        <v/>
      </c>
      <c r="M38" s="77" t="str">
        <f>IF(AND('Mapa de Riesgos'!$Y$27="Baja",'Mapa de Riesgos'!$AA$27="Leve"),CONCATENATE("R3C",'Mapa de Riesgos'!$O$27),"")</f>
        <v/>
      </c>
      <c r="N38" s="77" t="str">
        <f>IF(AND('Mapa de Riesgos'!$Y$28="Baja",'Mapa de Riesgos'!$AA$28="Leve"),CONCATENATE("R3C",'Mapa de Riesgos'!$O$28),"")</f>
        <v/>
      </c>
      <c r="O38" s="78" t="str">
        <f>IF(AND('Mapa de Riesgos'!$Y$29="Baja",'Mapa de Riesgos'!$AA$29="Leve"),CONCATENATE("R3C",'Mapa de Riesgos'!$O$29),"")</f>
        <v/>
      </c>
      <c r="P38" s="67" t="str">
        <f>IF(AND('Mapa de Riesgos'!$Y$24="Baja",'Mapa de Riesgos'!$AA$24="Menor"),CONCATENATE("R3C",'Mapa de Riesgos'!$O$24),"")</f>
        <v/>
      </c>
      <c r="Q38" s="68" t="str">
        <f>IF(AND('Mapa de Riesgos'!$Y$25="Baja",'Mapa de Riesgos'!$AA$25="Menor"),CONCATENATE("R3C",'Mapa de Riesgos'!$O$25),"")</f>
        <v/>
      </c>
      <c r="R38" s="68" t="str">
        <f>IF(AND('Mapa de Riesgos'!$Y$26="Baja",'Mapa de Riesgos'!$AA$26="Menor"),CONCATENATE("R3C",'Mapa de Riesgos'!$O$26),"")</f>
        <v/>
      </c>
      <c r="S38" s="68" t="str">
        <f>IF(AND('Mapa de Riesgos'!$Y$27="Baja",'Mapa de Riesgos'!$AA$27="Menor"),CONCATENATE("R3C",'Mapa de Riesgos'!$O$27),"")</f>
        <v/>
      </c>
      <c r="T38" s="68" t="str">
        <f>IF(AND('Mapa de Riesgos'!$Y$28="Baja",'Mapa de Riesgos'!$AA$28="Menor"),CONCATENATE("R3C",'Mapa de Riesgos'!$O$28),"")</f>
        <v/>
      </c>
      <c r="U38" s="69" t="str">
        <f>IF(AND('Mapa de Riesgos'!$Y$29="Baja",'Mapa de Riesgos'!$AA$29="Menor"),CONCATENATE("R3C",'Mapa de Riesgos'!$O$29),"")</f>
        <v/>
      </c>
      <c r="V38" s="67" t="str">
        <f>IF(AND('Mapa de Riesgos'!$Y$24="Baja",'Mapa de Riesgos'!$AA$24="Moderado"),CONCATENATE("R3C",'Mapa de Riesgos'!$O$24),"")</f>
        <v/>
      </c>
      <c r="W38" s="68" t="str">
        <f>IF(AND('Mapa de Riesgos'!$Y$25="Baja",'Mapa de Riesgos'!$AA$25="Moderado"),CONCATENATE("R3C",'Mapa de Riesgos'!$O$25),"")</f>
        <v/>
      </c>
      <c r="X38" s="68" t="str">
        <f>IF(AND('Mapa de Riesgos'!$Y$26="Baja",'Mapa de Riesgos'!$AA$26="Moderado"),CONCATENATE("R3C",'Mapa de Riesgos'!$O$26),"")</f>
        <v/>
      </c>
      <c r="Y38" s="68" t="str">
        <f>IF(AND('Mapa de Riesgos'!$Y$27="Baja",'Mapa de Riesgos'!$AA$27="Moderado"),CONCATENATE("R3C",'Mapa de Riesgos'!$O$27),"")</f>
        <v/>
      </c>
      <c r="Z38" s="68" t="str">
        <f>IF(AND('Mapa de Riesgos'!$Y$28="Baja",'Mapa de Riesgos'!$AA$28="Moderado"),CONCATENATE("R3C",'Mapa de Riesgos'!$O$28),"")</f>
        <v/>
      </c>
      <c r="AA38" s="69" t="str">
        <f>IF(AND('Mapa de Riesgos'!$Y$29="Baja",'Mapa de Riesgos'!$AA$29="Moderado"),CONCATENATE("R3C",'Mapa de Riesgos'!$O$29),"")</f>
        <v/>
      </c>
      <c r="AB38" s="52" t="str">
        <f>IF(AND('Mapa de Riesgos'!$Y$24="Baja",'Mapa de Riesgos'!$AA$24="Mayor"),CONCATENATE("R3C",'Mapa de Riesgos'!$O$24),"")</f>
        <v/>
      </c>
      <c r="AC38" s="53" t="str">
        <f>IF(AND('Mapa de Riesgos'!$Y$25="Baja",'Mapa de Riesgos'!$AA$25="Mayor"),CONCATENATE("R3C",'Mapa de Riesgos'!$O$25),"")</f>
        <v/>
      </c>
      <c r="AD38" s="53" t="str">
        <f>IF(AND('Mapa de Riesgos'!$Y$26="Baja",'Mapa de Riesgos'!$AA$26="Mayor"),CONCATENATE("R3C",'Mapa de Riesgos'!$O$26),"")</f>
        <v/>
      </c>
      <c r="AE38" s="53" t="str">
        <f>IF(AND('Mapa de Riesgos'!$Y$27="Baja",'Mapa de Riesgos'!$AA$27="Mayor"),CONCATENATE("R3C",'Mapa de Riesgos'!$O$27),"")</f>
        <v/>
      </c>
      <c r="AF38" s="53" t="str">
        <f>IF(AND('Mapa de Riesgos'!$Y$28="Baja",'Mapa de Riesgos'!$AA$28="Mayor"),CONCATENATE("R3C",'Mapa de Riesgos'!$O$28),"")</f>
        <v/>
      </c>
      <c r="AG38" s="54" t="str">
        <f>IF(AND('Mapa de Riesgos'!$Y$29="Baja",'Mapa de Riesgos'!$AA$29="Mayor"),CONCATENATE("R3C",'Mapa de Riesgos'!$O$29),"")</f>
        <v/>
      </c>
      <c r="AH38" s="55" t="str">
        <f>IF(AND('Mapa de Riesgos'!$Y$24="Baja",'Mapa de Riesgos'!$AA$24="Catastrófico"),CONCATENATE("R3C",'Mapa de Riesgos'!$O$24),"")</f>
        <v/>
      </c>
      <c r="AI38" s="56" t="str">
        <f>IF(AND('Mapa de Riesgos'!$Y$25="Baja",'Mapa de Riesgos'!$AA$25="Catastrófico"),CONCATENATE("R3C",'Mapa de Riesgos'!$O$25),"")</f>
        <v/>
      </c>
      <c r="AJ38" s="56" t="str">
        <f>IF(AND('Mapa de Riesgos'!$Y$26="Baja",'Mapa de Riesgos'!$AA$26="Catastrófico"),CONCATENATE("R3C",'Mapa de Riesgos'!$O$26),"")</f>
        <v/>
      </c>
      <c r="AK38" s="56" t="str">
        <f>IF(AND('Mapa de Riesgos'!$Y$27="Baja",'Mapa de Riesgos'!$AA$27="Catastrófico"),CONCATENATE("R3C",'Mapa de Riesgos'!$O$27),"")</f>
        <v/>
      </c>
      <c r="AL38" s="56" t="str">
        <f>IF(AND('Mapa de Riesgos'!$Y$28="Baja",'Mapa de Riesgos'!$AA$28="Catastrófico"),CONCATENATE("R3C",'Mapa de Riesgos'!$O$28),"")</f>
        <v/>
      </c>
      <c r="AM38" s="57" t="str">
        <f>IF(AND('Mapa de Riesgos'!$Y$29="Baja",'Mapa de Riesgos'!$AA$29="Catastrófico"),CONCATENATE("R3C",'Mapa de Riesgos'!$O$29),"")</f>
        <v/>
      </c>
      <c r="AN38" s="83"/>
      <c r="AO38" s="547"/>
      <c r="AP38" s="548"/>
      <c r="AQ38" s="548"/>
      <c r="AR38" s="548"/>
      <c r="AS38" s="548"/>
      <c r="AT38" s="549"/>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row>
    <row r="39" spans="1:80" ht="15" customHeight="1">
      <c r="A39" s="83"/>
      <c r="B39" s="428"/>
      <c r="C39" s="428"/>
      <c r="D39" s="429"/>
      <c r="E39" s="527"/>
      <c r="F39" s="526"/>
      <c r="G39" s="526"/>
      <c r="H39" s="526"/>
      <c r="I39" s="526"/>
      <c r="J39" s="76" t="str">
        <f>IF(AND('Mapa de Riesgos'!$Y$30="Baja",'Mapa de Riesgos'!$AA$30="Leve"),CONCATENATE("R4C",'Mapa de Riesgos'!$O$30),"")</f>
        <v/>
      </c>
      <c r="K39" s="77" t="str">
        <f>IF(AND('Mapa de Riesgos'!$Y$31="Baja",'Mapa de Riesgos'!$AA$31="Leve"),CONCATENATE("R4C",'Mapa de Riesgos'!$O$31),"")</f>
        <v/>
      </c>
      <c r="L39" s="77" t="str">
        <f>IF(AND('Mapa de Riesgos'!$Y$32="Baja",'Mapa de Riesgos'!$AA$32="Leve"),CONCATENATE("R4C",'Mapa de Riesgos'!$O$32),"")</f>
        <v/>
      </c>
      <c r="M39" s="77" t="str">
        <f>IF(AND('Mapa de Riesgos'!$Y$33="Baja",'Mapa de Riesgos'!$AA$33="Leve"),CONCATENATE("R4C",'Mapa de Riesgos'!$O$33),"")</f>
        <v/>
      </c>
      <c r="N39" s="77" t="str">
        <f>IF(AND('Mapa de Riesgos'!$Y$34="Baja",'Mapa de Riesgos'!$AA$34="Leve"),CONCATENATE("R4C",'Mapa de Riesgos'!$O$34),"")</f>
        <v/>
      </c>
      <c r="O39" s="78" t="str">
        <f>IF(AND('Mapa de Riesgos'!$Y$35="Baja",'Mapa de Riesgos'!$AA$35="Leve"),CONCATENATE("R4C",'Mapa de Riesgos'!$O$35),"")</f>
        <v/>
      </c>
      <c r="P39" s="67" t="str">
        <f>IF(AND('Mapa de Riesgos'!$Y$30="Baja",'Mapa de Riesgos'!$AA$30="Menor"),CONCATENATE("R4C",'Mapa de Riesgos'!$O$30),"")</f>
        <v/>
      </c>
      <c r="Q39" s="68" t="str">
        <f>IF(AND('Mapa de Riesgos'!$Y$31="Baja",'Mapa de Riesgos'!$AA$31="Menor"),CONCATENATE("R4C",'Mapa de Riesgos'!$O$31),"")</f>
        <v/>
      </c>
      <c r="R39" s="68" t="str">
        <f>IF(AND('Mapa de Riesgos'!$Y$32="Baja",'Mapa de Riesgos'!$AA$32="Menor"),CONCATENATE("R4C",'Mapa de Riesgos'!$O$32),"")</f>
        <v/>
      </c>
      <c r="S39" s="68" t="str">
        <f>IF(AND('Mapa de Riesgos'!$Y$33="Baja",'Mapa de Riesgos'!$AA$33="Menor"),CONCATENATE("R4C",'Mapa de Riesgos'!$O$33),"")</f>
        <v/>
      </c>
      <c r="T39" s="68" t="str">
        <f>IF(AND('Mapa de Riesgos'!$Y$34="Baja",'Mapa de Riesgos'!$AA$34="Menor"),CONCATENATE("R4C",'Mapa de Riesgos'!$O$34),"")</f>
        <v/>
      </c>
      <c r="U39" s="69" t="str">
        <f>IF(AND('Mapa de Riesgos'!$Y$35="Baja",'Mapa de Riesgos'!$AA$35="Menor"),CONCATENATE("R4C",'Mapa de Riesgos'!$O$35),"")</f>
        <v/>
      </c>
      <c r="V39" s="67" t="str">
        <f>IF(AND('Mapa de Riesgos'!$Y$30="Baja",'Mapa de Riesgos'!$AA$30="Moderado"),CONCATENATE("R4C",'Mapa de Riesgos'!$O$30),"")</f>
        <v/>
      </c>
      <c r="W39" s="68" t="str">
        <f>IF(AND('Mapa de Riesgos'!$Y$31="Baja",'Mapa de Riesgos'!$AA$31="Moderado"),CONCATENATE("R4C",'Mapa de Riesgos'!$O$31),"")</f>
        <v/>
      </c>
      <c r="X39" s="68" t="str">
        <f>IF(AND('Mapa de Riesgos'!$Y$32="Baja",'Mapa de Riesgos'!$AA$32="Moderado"),CONCATENATE("R4C",'Mapa de Riesgos'!$O$32),"")</f>
        <v/>
      </c>
      <c r="Y39" s="68" t="str">
        <f>IF(AND('Mapa de Riesgos'!$Y$33="Baja",'Mapa de Riesgos'!$AA$33="Moderado"),CONCATENATE("R4C",'Mapa de Riesgos'!$O$33),"")</f>
        <v/>
      </c>
      <c r="Z39" s="68" t="str">
        <f>IF(AND('Mapa de Riesgos'!$Y$34="Baja",'Mapa de Riesgos'!$AA$34="Moderado"),CONCATENATE("R4C",'Mapa de Riesgos'!$O$34),"")</f>
        <v/>
      </c>
      <c r="AA39" s="69" t="str">
        <f>IF(AND('Mapa de Riesgos'!$Y$35="Baja",'Mapa de Riesgos'!$AA$35="Moderado"),CONCATENATE("R4C",'Mapa de Riesgos'!$O$35),"")</f>
        <v/>
      </c>
      <c r="AB39" s="52" t="str">
        <f>IF(AND('Mapa de Riesgos'!$Y$30="Baja",'Mapa de Riesgos'!$AA$30="Mayor"),CONCATENATE("R4C",'Mapa de Riesgos'!$O$30),"")</f>
        <v/>
      </c>
      <c r="AC39" s="53" t="str">
        <f>IF(AND('Mapa de Riesgos'!$Y$31="Baja",'Mapa de Riesgos'!$AA$31="Mayor"),CONCATENATE("R4C",'Mapa de Riesgos'!$O$31),"")</f>
        <v/>
      </c>
      <c r="AD39" s="53" t="str">
        <f>IF(AND('Mapa de Riesgos'!$Y$32="Baja",'Mapa de Riesgos'!$AA$32="Mayor"),CONCATENATE("R4C",'Mapa de Riesgos'!$O$32),"")</f>
        <v/>
      </c>
      <c r="AE39" s="53" t="str">
        <f>IF(AND('Mapa de Riesgos'!$Y$33="Baja",'Mapa de Riesgos'!$AA$33="Mayor"),CONCATENATE("R4C",'Mapa de Riesgos'!$O$33),"")</f>
        <v/>
      </c>
      <c r="AF39" s="53" t="str">
        <f>IF(AND('Mapa de Riesgos'!$Y$34="Baja",'Mapa de Riesgos'!$AA$34="Mayor"),CONCATENATE("R4C",'Mapa de Riesgos'!$O$34),"")</f>
        <v/>
      </c>
      <c r="AG39" s="54" t="str">
        <f>IF(AND('Mapa de Riesgos'!$Y$35="Baja",'Mapa de Riesgos'!$AA$35="Mayor"),CONCATENATE("R4C",'Mapa de Riesgos'!$O$35),"")</f>
        <v/>
      </c>
      <c r="AH39" s="55" t="str">
        <f>IF(AND('Mapa de Riesgos'!$Y$30="Baja",'Mapa de Riesgos'!$AA$30="Catastrófico"),CONCATENATE("R4C",'Mapa de Riesgos'!$O$30),"")</f>
        <v/>
      </c>
      <c r="AI39" s="56" t="str">
        <f>IF(AND('Mapa de Riesgos'!$Y$31="Baja",'Mapa de Riesgos'!$AA$31="Catastrófico"),CONCATENATE("R4C",'Mapa de Riesgos'!$O$31),"")</f>
        <v/>
      </c>
      <c r="AJ39" s="56" t="str">
        <f>IF(AND('Mapa de Riesgos'!$Y$32="Baja",'Mapa de Riesgos'!$AA$32="Catastrófico"),CONCATENATE("R4C",'Mapa de Riesgos'!$O$32),"")</f>
        <v/>
      </c>
      <c r="AK39" s="56" t="str">
        <f>IF(AND('Mapa de Riesgos'!$Y$33="Baja",'Mapa de Riesgos'!$AA$33="Catastrófico"),CONCATENATE("R4C",'Mapa de Riesgos'!$O$33),"")</f>
        <v/>
      </c>
      <c r="AL39" s="56" t="str">
        <f>IF(AND('Mapa de Riesgos'!$Y$34="Baja",'Mapa de Riesgos'!$AA$34="Catastrófico"),CONCATENATE("R4C",'Mapa de Riesgos'!$O$34),"")</f>
        <v/>
      </c>
      <c r="AM39" s="57" t="str">
        <f>IF(AND('Mapa de Riesgos'!$Y$35="Baja",'Mapa de Riesgos'!$AA$35="Catastrófico"),CONCATENATE("R4C",'Mapa de Riesgos'!$O$35),"")</f>
        <v/>
      </c>
      <c r="AN39" s="83"/>
      <c r="AO39" s="547"/>
      <c r="AP39" s="548"/>
      <c r="AQ39" s="548"/>
      <c r="AR39" s="548"/>
      <c r="AS39" s="548"/>
      <c r="AT39" s="549"/>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row>
    <row r="40" spans="1:80" ht="15" customHeight="1">
      <c r="A40" s="83"/>
      <c r="B40" s="428"/>
      <c r="C40" s="428"/>
      <c r="D40" s="429"/>
      <c r="E40" s="527"/>
      <c r="F40" s="526"/>
      <c r="G40" s="526"/>
      <c r="H40" s="526"/>
      <c r="I40" s="526"/>
      <c r="J40" s="76" t="str">
        <f>IF(AND('Mapa de Riesgos'!$Y$36="Baja",'Mapa de Riesgos'!$AA$36="Leve"),CONCATENATE("R5C",'Mapa de Riesgos'!$O$36),"")</f>
        <v/>
      </c>
      <c r="K40" s="77" t="str">
        <f>IF(AND('Mapa de Riesgos'!$Y$37="Baja",'Mapa de Riesgos'!$AA$37="Leve"),CONCATENATE("R5C",'Mapa de Riesgos'!$O$37),"")</f>
        <v/>
      </c>
      <c r="L40" s="77" t="str">
        <f>IF(AND('Mapa de Riesgos'!$Y$38="Baja",'Mapa de Riesgos'!$AA$38="Leve"),CONCATENATE("R5C",'Mapa de Riesgos'!$O$38),"")</f>
        <v/>
      </c>
      <c r="M40" s="77" t="str">
        <f>IF(AND('Mapa de Riesgos'!$Y$39="Baja",'Mapa de Riesgos'!$AA$39="Leve"),CONCATENATE("R5C",'Mapa de Riesgos'!$O$39),"")</f>
        <v/>
      </c>
      <c r="N40" s="77" t="str">
        <f>IF(AND('Mapa de Riesgos'!$Y$40="Baja",'Mapa de Riesgos'!$AA$40="Leve"),CONCATENATE("R5C",'Mapa de Riesgos'!$O$40),"")</f>
        <v/>
      </c>
      <c r="O40" s="78" t="str">
        <f>IF(AND('Mapa de Riesgos'!$Y$41="Baja",'Mapa de Riesgos'!$AA$41="Leve"),CONCATENATE("R5C",'Mapa de Riesgos'!$O$41),"")</f>
        <v/>
      </c>
      <c r="P40" s="67" t="str">
        <f>IF(AND('Mapa de Riesgos'!$Y$36="Baja",'Mapa de Riesgos'!$AA$36="Menor"),CONCATENATE("R5C",'Mapa de Riesgos'!$O$36),"")</f>
        <v/>
      </c>
      <c r="Q40" s="68" t="str">
        <f>IF(AND('Mapa de Riesgos'!$Y$37="Baja",'Mapa de Riesgos'!$AA$37="Menor"),CONCATENATE("R5C",'Mapa de Riesgos'!$O$37),"")</f>
        <v/>
      </c>
      <c r="R40" s="68" t="str">
        <f>IF(AND('Mapa de Riesgos'!$Y$38="Baja",'Mapa de Riesgos'!$AA$38="Menor"),CONCATENATE("R5C",'Mapa de Riesgos'!$O$38),"")</f>
        <v/>
      </c>
      <c r="S40" s="68" t="str">
        <f>IF(AND('Mapa de Riesgos'!$Y$39="Baja",'Mapa de Riesgos'!$AA$39="Menor"),CONCATENATE("R5C",'Mapa de Riesgos'!$O$39),"")</f>
        <v/>
      </c>
      <c r="T40" s="68" t="str">
        <f>IF(AND('Mapa de Riesgos'!$Y$40="Baja",'Mapa de Riesgos'!$AA$40="Menor"),CONCATENATE("R5C",'Mapa de Riesgos'!$O$40),"")</f>
        <v/>
      </c>
      <c r="U40" s="69" t="str">
        <f>IF(AND('Mapa de Riesgos'!$Y$41="Baja",'Mapa de Riesgos'!$AA$41="Menor"),CONCATENATE("R5C",'Mapa de Riesgos'!$O$41),"")</f>
        <v/>
      </c>
      <c r="V40" s="67" t="str">
        <f>IF(AND('Mapa de Riesgos'!$Y$36="Baja",'Mapa de Riesgos'!$AA$36="Moderado"),CONCATENATE("R5C",'Mapa de Riesgos'!$O$36),"")</f>
        <v/>
      </c>
      <c r="W40" s="68" t="str">
        <f>IF(AND('Mapa de Riesgos'!$Y$37="Baja",'Mapa de Riesgos'!$AA$37="Moderado"),CONCATENATE("R5C",'Mapa de Riesgos'!$O$37),"")</f>
        <v/>
      </c>
      <c r="X40" s="68" t="str">
        <f>IF(AND('Mapa de Riesgos'!$Y$38="Baja",'Mapa de Riesgos'!$AA$38="Moderado"),CONCATENATE("R5C",'Mapa de Riesgos'!$O$38),"")</f>
        <v/>
      </c>
      <c r="Y40" s="68" t="str">
        <f>IF(AND('Mapa de Riesgos'!$Y$39="Baja",'Mapa de Riesgos'!$AA$39="Moderado"),CONCATENATE("R5C",'Mapa de Riesgos'!$O$39),"")</f>
        <v/>
      </c>
      <c r="Z40" s="68" t="str">
        <f>IF(AND('Mapa de Riesgos'!$Y$40="Baja",'Mapa de Riesgos'!$AA$40="Moderado"),CONCATENATE("R5C",'Mapa de Riesgos'!$O$40),"")</f>
        <v/>
      </c>
      <c r="AA40" s="69" t="str">
        <f>IF(AND('Mapa de Riesgos'!$Y$41="Baja",'Mapa de Riesgos'!$AA$41="Moderado"),CONCATENATE("R5C",'Mapa de Riesgos'!$O$41),"")</f>
        <v/>
      </c>
      <c r="AB40" s="52" t="str">
        <f>IF(AND('Mapa de Riesgos'!$Y$36="Baja",'Mapa de Riesgos'!$AA$36="Mayor"),CONCATENATE("R5C",'Mapa de Riesgos'!$O$36),"")</f>
        <v/>
      </c>
      <c r="AC40" s="53" t="str">
        <f>IF(AND('Mapa de Riesgos'!$Y$37="Baja",'Mapa de Riesgos'!$AA$37="Mayor"),CONCATENATE("R5C",'Mapa de Riesgos'!$O$37),"")</f>
        <v/>
      </c>
      <c r="AD40" s="53" t="str">
        <f>IF(AND('Mapa de Riesgos'!$Y$38="Baja",'Mapa de Riesgos'!$AA$38="Mayor"),CONCATENATE("R5C",'Mapa de Riesgos'!$O$38),"")</f>
        <v/>
      </c>
      <c r="AE40" s="53" t="str">
        <f>IF(AND('Mapa de Riesgos'!$Y$39="Baja",'Mapa de Riesgos'!$AA$39="Mayor"),CONCATENATE("R5C",'Mapa de Riesgos'!$O$39),"")</f>
        <v/>
      </c>
      <c r="AF40" s="53" t="str">
        <f>IF(AND('Mapa de Riesgos'!$Y$40="Baja",'Mapa de Riesgos'!$AA$40="Mayor"),CONCATENATE("R5C",'Mapa de Riesgos'!$O$40),"")</f>
        <v/>
      </c>
      <c r="AG40" s="54" t="str">
        <f>IF(AND('Mapa de Riesgos'!$Y$41="Baja",'Mapa de Riesgos'!$AA$41="Mayor"),CONCATENATE("R5C",'Mapa de Riesgos'!$O$41),"")</f>
        <v/>
      </c>
      <c r="AH40" s="55" t="str">
        <f>IF(AND('Mapa de Riesgos'!$Y$36="Baja",'Mapa de Riesgos'!$AA$36="Catastrófico"),CONCATENATE("R5C",'Mapa de Riesgos'!$O$36),"")</f>
        <v/>
      </c>
      <c r="AI40" s="56" t="str">
        <f>IF(AND('Mapa de Riesgos'!$Y$37="Baja",'Mapa de Riesgos'!$AA$37="Catastrófico"),CONCATENATE("R5C",'Mapa de Riesgos'!$O$37),"")</f>
        <v/>
      </c>
      <c r="AJ40" s="56" t="str">
        <f>IF(AND('Mapa de Riesgos'!$Y$38="Baja",'Mapa de Riesgos'!$AA$38="Catastrófico"),CONCATENATE("R5C",'Mapa de Riesgos'!$O$38),"")</f>
        <v/>
      </c>
      <c r="AK40" s="56" t="str">
        <f>IF(AND('Mapa de Riesgos'!$Y$39="Baja",'Mapa de Riesgos'!$AA$39="Catastrófico"),CONCATENATE("R5C",'Mapa de Riesgos'!$O$39),"")</f>
        <v/>
      </c>
      <c r="AL40" s="56" t="str">
        <f>IF(AND('Mapa de Riesgos'!$Y$40="Baja",'Mapa de Riesgos'!$AA$40="Catastrófico"),CONCATENATE("R5C",'Mapa de Riesgos'!$O$40),"")</f>
        <v/>
      </c>
      <c r="AM40" s="57" t="str">
        <f>IF(AND('Mapa de Riesgos'!$Y$41="Baja",'Mapa de Riesgos'!$AA$41="Catastrófico"),CONCATENATE("R5C",'Mapa de Riesgos'!$O$41),"")</f>
        <v/>
      </c>
      <c r="AN40" s="83"/>
      <c r="AO40" s="547"/>
      <c r="AP40" s="548"/>
      <c r="AQ40" s="548"/>
      <c r="AR40" s="548"/>
      <c r="AS40" s="548"/>
      <c r="AT40" s="549"/>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row>
    <row r="41" spans="1:80" ht="15" customHeight="1">
      <c r="A41" s="83"/>
      <c r="B41" s="428"/>
      <c r="C41" s="428"/>
      <c r="D41" s="429"/>
      <c r="E41" s="527"/>
      <c r="F41" s="526"/>
      <c r="G41" s="526"/>
      <c r="H41" s="526"/>
      <c r="I41" s="526"/>
      <c r="J41" s="76" t="str">
        <f>IF(AND('Mapa de Riesgos'!$Y$42="Baja",'Mapa de Riesgos'!$AA$42="Leve"),CONCATENATE("R6C",'Mapa de Riesgos'!$O$42),"")</f>
        <v/>
      </c>
      <c r="K41" s="77" t="str">
        <f>IF(AND('Mapa de Riesgos'!$Y$43="Baja",'Mapa de Riesgos'!$AA$43="Leve"),CONCATENATE("R6C",'Mapa de Riesgos'!$O$43),"")</f>
        <v/>
      </c>
      <c r="L41" s="77" t="str">
        <f>IF(AND('Mapa de Riesgos'!$Y$44="Baja",'Mapa de Riesgos'!$AA$44="Leve"),CONCATENATE("R6C",'Mapa de Riesgos'!$O$44),"")</f>
        <v/>
      </c>
      <c r="M41" s="77" t="str">
        <f>IF(AND('Mapa de Riesgos'!$Y$45="Baja",'Mapa de Riesgos'!$AA$45="Leve"),CONCATENATE("R6C",'Mapa de Riesgos'!$O$45),"")</f>
        <v/>
      </c>
      <c r="N41" s="77" t="str">
        <f>IF(AND('Mapa de Riesgos'!$Y$46="Baja",'Mapa de Riesgos'!$AA$46="Leve"),CONCATENATE("R6C",'Mapa de Riesgos'!$O$46),"")</f>
        <v/>
      </c>
      <c r="O41" s="78" t="str">
        <f>IF(AND('Mapa de Riesgos'!$Y$47="Baja",'Mapa de Riesgos'!$AA$47="Leve"),CONCATENATE("R6C",'Mapa de Riesgos'!$O$47),"")</f>
        <v/>
      </c>
      <c r="P41" s="67" t="str">
        <f>IF(AND('Mapa de Riesgos'!$Y$42="Baja",'Mapa de Riesgos'!$AA$42="Menor"),CONCATENATE("R6C",'Mapa de Riesgos'!$O$42),"")</f>
        <v/>
      </c>
      <c r="Q41" s="68" t="str">
        <f>IF(AND('Mapa de Riesgos'!$Y$43="Baja",'Mapa de Riesgos'!$AA$43="Menor"),CONCATENATE("R6C",'Mapa de Riesgos'!$O$43),"")</f>
        <v/>
      </c>
      <c r="R41" s="68" t="str">
        <f>IF(AND('Mapa de Riesgos'!$Y$44="Baja",'Mapa de Riesgos'!$AA$44="Menor"),CONCATENATE("R6C",'Mapa de Riesgos'!$O$44),"")</f>
        <v/>
      </c>
      <c r="S41" s="68" t="str">
        <f>IF(AND('Mapa de Riesgos'!$Y$45="Baja",'Mapa de Riesgos'!$AA$45="Menor"),CONCATENATE("R6C",'Mapa de Riesgos'!$O$45),"")</f>
        <v/>
      </c>
      <c r="T41" s="68" t="str">
        <f>IF(AND('Mapa de Riesgos'!$Y$46="Baja",'Mapa de Riesgos'!$AA$46="Menor"),CONCATENATE("R6C",'Mapa de Riesgos'!$O$46),"")</f>
        <v/>
      </c>
      <c r="U41" s="69" t="str">
        <f>IF(AND('Mapa de Riesgos'!$Y$47="Baja",'Mapa de Riesgos'!$AA$47="Menor"),CONCATENATE("R6C",'Mapa de Riesgos'!$O$47),"")</f>
        <v/>
      </c>
      <c r="V41" s="67" t="str">
        <f>IF(AND('Mapa de Riesgos'!$Y$42="Baja",'Mapa de Riesgos'!$AA$42="Moderado"),CONCATENATE("R6C",'Mapa de Riesgos'!$O$42),"")</f>
        <v/>
      </c>
      <c r="W41" s="68" t="str">
        <f>IF(AND('Mapa de Riesgos'!$Y$43="Baja",'Mapa de Riesgos'!$AA$43="Moderado"),CONCATENATE("R6C",'Mapa de Riesgos'!$O$43),"")</f>
        <v/>
      </c>
      <c r="X41" s="68" t="str">
        <f>IF(AND('Mapa de Riesgos'!$Y$44="Baja",'Mapa de Riesgos'!$AA$44="Moderado"),CONCATENATE("R6C",'Mapa de Riesgos'!$O$44),"")</f>
        <v/>
      </c>
      <c r="Y41" s="68" t="str">
        <f>IF(AND('Mapa de Riesgos'!$Y$45="Baja",'Mapa de Riesgos'!$AA$45="Moderado"),CONCATENATE("R6C",'Mapa de Riesgos'!$O$45),"")</f>
        <v/>
      </c>
      <c r="Z41" s="68" t="str">
        <f>IF(AND('Mapa de Riesgos'!$Y$46="Baja",'Mapa de Riesgos'!$AA$46="Moderado"),CONCATENATE("R6C",'Mapa de Riesgos'!$O$46),"")</f>
        <v/>
      </c>
      <c r="AA41" s="69" t="str">
        <f>IF(AND('Mapa de Riesgos'!$Y$47="Baja",'Mapa de Riesgos'!$AA$47="Moderado"),CONCATENATE("R6C",'Mapa de Riesgos'!$O$47),"")</f>
        <v/>
      </c>
      <c r="AB41" s="52" t="str">
        <f>IF(AND('Mapa de Riesgos'!$Y$42="Baja",'Mapa de Riesgos'!$AA$42="Mayor"),CONCATENATE("R6C",'Mapa de Riesgos'!$O$42),"")</f>
        <v/>
      </c>
      <c r="AC41" s="53" t="str">
        <f>IF(AND('Mapa de Riesgos'!$Y$43="Baja",'Mapa de Riesgos'!$AA$43="Mayor"),CONCATENATE("R6C",'Mapa de Riesgos'!$O$43),"")</f>
        <v/>
      </c>
      <c r="AD41" s="53" t="str">
        <f>IF(AND('Mapa de Riesgos'!$Y$44="Baja",'Mapa de Riesgos'!$AA$44="Mayor"),CONCATENATE("R6C",'Mapa de Riesgos'!$O$44),"")</f>
        <v/>
      </c>
      <c r="AE41" s="53" t="str">
        <f>IF(AND('Mapa de Riesgos'!$Y$45="Baja",'Mapa de Riesgos'!$AA$45="Mayor"),CONCATENATE("R6C",'Mapa de Riesgos'!$O$45),"")</f>
        <v/>
      </c>
      <c r="AF41" s="53" t="str">
        <f>IF(AND('Mapa de Riesgos'!$Y$46="Baja",'Mapa de Riesgos'!$AA$46="Mayor"),CONCATENATE("R6C",'Mapa de Riesgos'!$O$46),"")</f>
        <v/>
      </c>
      <c r="AG41" s="54" t="str">
        <f>IF(AND('Mapa de Riesgos'!$Y$47="Baja",'Mapa de Riesgos'!$AA$47="Mayor"),CONCATENATE("R6C",'Mapa de Riesgos'!$O$47),"")</f>
        <v/>
      </c>
      <c r="AH41" s="55" t="str">
        <f>IF(AND('Mapa de Riesgos'!$Y$42="Baja",'Mapa de Riesgos'!$AA$42="Catastrófico"),CONCATENATE("R6C",'Mapa de Riesgos'!$O$42),"")</f>
        <v/>
      </c>
      <c r="AI41" s="56" t="str">
        <f>IF(AND('Mapa de Riesgos'!$Y$43="Baja",'Mapa de Riesgos'!$AA$43="Catastrófico"),CONCATENATE("R6C",'Mapa de Riesgos'!$O$43),"")</f>
        <v/>
      </c>
      <c r="AJ41" s="56" t="str">
        <f>IF(AND('Mapa de Riesgos'!$Y$44="Baja",'Mapa de Riesgos'!$AA$44="Catastrófico"),CONCATENATE("R6C",'Mapa de Riesgos'!$O$44),"")</f>
        <v/>
      </c>
      <c r="AK41" s="56" t="str">
        <f>IF(AND('Mapa de Riesgos'!$Y$45="Baja",'Mapa de Riesgos'!$AA$45="Catastrófico"),CONCATENATE("R6C",'Mapa de Riesgos'!$O$45),"")</f>
        <v/>
      </c>
      <c r="AL41" s="56" t="str">
        <f>IF(AND('Mapa de Riesgos'!$Y$46="Baja",'Mapa de Riesgos'!$AA$46="Catastrófico"),CONCATENATE("R6C",'Mapa de Riesgos'!$O$46),"")</f>
        <v/>
      </c>
      <c r="AM41" s="57" t="str">
        <f>IF(AND('Mapa de Riesgos'!$Y$47="Baja",'Mapa de Riesgos'!$AA$47="Catastrófico"),CONCATENATE("R6C",'Mapa de Riesgos'!$O$47),"")</f>
        <v/>
      </c>
      <c r="AN41" s="83"/>
      <c r="AO41" s="547"/>
      <c r="AP41" s="548"/>
      <c r="AQ41" s="548"/>
      <c r="AR41" s="548"/>
      <c r="AS41" s="548"/>
      <c r="AT41" s="549"/>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row>
    <row r="42" spans="1:80" ht="15" customHeight="1">
      <c r="A42" s="83"/>
      <c r="B42" s="428"/>
      <c r="C42" s="428"/>
      <c r="D42" s="429"/>
      <c r="E42" s="527"/>
      <c r="F42" s="526"/>
      <c r="G42" s="526"/>
      <c r="H42" s="526"/>
      <c r="I42" s="526"/>
      <c r="J42" s="76" t="str">
        <f>IF(AND('Mapa de Riesgos'!$Y$48="Baja",'Mapa de Riesgos'!$AA$48="Leve"),CONCATENATE("R7C",'Mapa de Riesgos'!$O$48),"")</f>
        <v/>
      </c>
      <c r="K42" s="77" t="str">
        <f>IF(AND('Mapa de Riesgos'!$Y$49="Baja",'Mapa de Riesgos'!$AA$49="Leve"),CONCATENATE("R7C",'Mapa de Riesgos'!$O$49),"")</f>
        <v/>
      </c>
      <c r="L42" s="77" t="str">
        <f>IF(AND('Mapa de Riesgos'!$Y$50="Baja",'Mapa de Riesgos'!$AA$50="Leve"),CONCATENATE("R7C",'Mapa de Riesgos'!$O$50),"")</f>
        <v/>
      </c>
      <c r="M42" s="77" t="str">
        <f>IF(AND('Mapa de Riesgos'!$Y$51="Baja",'Mapa de Riesgos'!$AA$51="Leve"),CONCATENATE("R7C",'Mapa de Riesgos'!$O$51),"")</f>
        <v/>
      </c>
      <c r="N42" s="77" t="str">
        <f>IF(AND('Mapa de Riesgos'!$Y$52="Baja",'Mapa de Riesgos'!$AA$52="Leve"),CONCATENATE("R7C",'Mapa de Riesgos'!$O$52),"")</f>
        <v/>
      </c>
      <c r="O42" s="78" t="str">
        <f>IF(AND('Mapa de Riesgos'!$Y$53="Baja",'Mapa de Riesgos'!$AA$53="Leve"),CONCATENATE("R7C",'Mapa de Riesgos'!$O$53),"")</f>
        <v/>
      </c>
      <c r="P42" s="67" t="str">
        <f>IF(AND('Mapa de Riesgos'!$Y$48="Baja",'Mapa de Riesgos'!$AA$48="Menor"),CONCATENATE("R7C",'Mapa de Riesgos'!$O$48),"")</f>
        <v/>
      </c>
      <c r="Q42" s="68" t="str">
        <f>IF(AND('Mapa de Riesgos'!$Y$49="Baja",'Mapa de Riesgos'!$AA$49="Menor"),CONCATENATE("R7C",'Mapa de Riesgos'!$O$49),"")</f>
        <v/>
      </c>
      <c r="R42" s="68" t="str">
        <f>IF(AND('Mapa de Riesgos'!$Y$50="Baja",'Mapa de Riesgos'!$AA$50="Menor"),CONCATENATE("R7C",'Mapa de Riesgos'!$O$50),"")</f>
        <v/>
      </c>
      <c r="S42" s="68" t="str">
        <f>IF(AND('Mapa de Riesgos'!$Y$51="Baja",'Mapa de Riesgos'!$AA$51="Menor"),CONCATENATE("R7C",'Mapa de Riesgos'!$O$51),"")</f>
        <v/>
      </c>
      <c r="T42" s="68" t="str">
        <f>IF(AND('Mapa de Riesgos'!$Y$52="Baja",'Mapa de Riesgos'!$AA$52="Menor"),CONCATENATE("R7C",'Mapa de Riesgos'!$O$52),"")</f>
        <v/>
      </c>
      <c r="U42" s="69" t="str">
        <f>IF(AND('Mapa de Riesgos'!$Y$53="Baja",'Mapa de Riesgos'!$AA$53="Menor"),CONCATENATE("R7C",'Mapa de Riesgos'!$O$53),"")</f>
        <v/>
      </c>
      <c r="V42" s="67" t="str">
        <f>IF(AND('Mapa de Riesgos'!$Y$48="Baja",'Mapa de Riesgos'!$AA$48="Moderado"),CONCATENATE("R7C",'Mapa de Riesgos'!$O$48),"")</f>
        <v/>
      </c>
      <c r="W42" s="68" t="str">
        <f>IF(AND('Mapa de Riesgos'!$Y$49="Baja",'Mapa de Riesgos'!$AA$49="Moderado"),CONCATENATE("R7C",'Mapa de Riesgos'!$O$49),"")</f>
        <v/>
      </c>
      <c r="X42" s="68" t="str">
        <f>IF(AND('Mapa de Riesgos'!$Y$50="Baja",'Mapa de Riesgos'!$AA$50="Moderado"),CONCATENATE("R7C",'Mapa de Riesgos'!$O$50),"")</f>
        <v/>
      </c>
      <c r="Y42" s="68" t="str">
        <f>IF(AND('Mapa de Riesgos'!$Y$51="Baja",'Mapa de Riesgos'!$AA$51="Moderado"),CONCATENATE("R7C",'Mapa de Riesgos'!$O$51),"")</f>
        <v/>
      </c>
      <c r="Z42" s="68" t="str">
        <f>IF(AND('Mapa de Riesgos'!$Y$52="Baja",'Mapa de Riesgos'!$AA$52="Moderado"),CONCATENATE("R7C",'Mapa de Riesgos'!$O$52),"")</f>
        <v/>
      </c>
      <c r="AA42" s="69" t="str">
        <f>IF(AND('Mapa de Riesgos'!$Y$53="Baja",'Mapa de Riesgos'!$AA$53="Moderado"),CONCATENATE("R7C",'Mapa de Riesgos'!$O$53),"")</f>
        <v/>
      </c>
      <c r="AB42" s="52" t="str">
        <f>IF(AND('Mapa de Riesgos'!$Y$48="Baja",'Mapa de Riesgos'!$AA$48="Mayor"),CONCATENATE("R7C",'Mapa de Riesgos'!$O$48),"")</f>
        <v/>
      </c>
      <c r="AC42" s="53" t="str">
        <f>IF(AND('Mapa de Riesgos'!$Y$49="Baja",'Mapa de Riesgos'!$AA$49="Mayor"),CONCATENATE("R7C",'Mapa de Riesgos'!$O$49),"")</f>
        <v/>
      </c>
      <c r="AD42" s="53" t="str">
        <f>IF(AND('Mapa de Riesgos'!$Y$50="Baja",'Mapa de Riesgos'!$AA$50="Mayor"),CONCATENATE("R7C",'Mapa de Riesgos'!$O$50),"")</f>
        <v/>
      </c>
      <c r="AE42" s="53" t="str">
        <f>IF(AND('Mapa de Riesgos'!$Y$51="Baja",'Mapa de Riesgos'!$AA$51="Mayor"),CONCATENATE("R7C",'Mapa de Riesgos'!$O$51),"")</f>
        <v/>
      </c>
      <c r="AF42" s="53" t="str">
        <f>IF(AND('Mapa de Riesgos'!$Y$52="Baja",'Mapa de Riesgos'!$AA$52="Mayor"),CONCATENATE("R7C",'Mapa de Riesgos'!$O$52),"")</f>
        <v/>
      </c>
      <c r="AG42" s="54" t="str">
        <f>IF(AND('Mapa de Riesgos'!$Y$53="Baja",'Mapa de Riesgos'!$AA$53="Mayor"),CONCATENATE("R7C",'Mapa de Riesgos'!$O$53),"")</f>
        <v/>
      </c>
      <c r="AH42" s="55" t="str">
        <f>IF(AND('Mapa de Riesgos'!$Y$48="Baja",'Mapa de Riesgos'!$AA$48="Catastrófico"),CONCATENATE("R7C",'Mapa de Riesgos'!$O$48),"")</f>
        <v/>
      </c>
      <c r="AI42" s="56" t="str">
        <f>IF(AND('Mapa de Riesgos'!$Y$49="Baja",'Mapa de Riesgos'!$AA$49="Catastrófico"),CONCATENATE("R7C",'Mapa de Riesgos'!$O$49),"")</f>
        <v/>
      </c>
      <c r="AJ42" s="56" t="str">
        <f>IF(AND('Mapa de Riesgos'!$Y$50="Baja",'Mapa de Riesgos'!$AA$50="Catastrófico"),CONCATENATE("R7C",'Mapa de Riesgos'!$O$50),"")</f>
        <v/>
      </c>
      <c r="AK42" s="56" t="str">
        <f>IF(AND('Mapa de Riesgos'!$Y$51="Baja",'Mapa de Riesgos'!$AA$51="Catastrófico"),CONCATENATE("R7C",'Mapa de Riesgos'!$O$51),"")</f>
        <v/>
      </c>
      <c r="AL42" s="56" t="str">
        <f>IF(AND('Mapa de Riesgos'!$Y$52="Baja",'Mapa de Riesgos'!$AA$52="Catastrófico"),CONCATENATE("R7C",'Mapa de Riesgos'!$O$52),"")</f>
        <v/>
      </c>
      <c r="AM42" s="57" t="str">
        <f>IF(AND('Mapa de Riesgos'!$Y$53="Baja",'Mapa de Riesgos'!$AA$53="Catastrófico"),CONCATENATE("R7C",'Mapa de Riesgos'!$O$53),"")</f>
        <v/>
      </c>
      <c r="AN42" s="83"/>
      <c r="AO42" s="547"/>
      <c r="AP42" s="548"/>
      <c r="AQ42" s="548"/>
      <c r="AR42" s="548"/>
      <c r="AS42" s="548"/>
      <c r="AT42" s="549"/>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row>
    <row r="43" spans="1:80" ht="15" customHeight="1">
      <c r="A43" s="83"/>
      <c r="B43" s="428"/>
      <c r="C43" s="428"/>
      <c r="D43" s="429"/>
      <c r="E43" s="527"/>
      <c r="F43" s="526"/>
      <c r="G43" s="526"/>
      <c r="H43" s="526"/>
      <c r="I43" s="526"/>
      <c r="J43" s="76" t="str">
        <f>IF(AND('Mapa de Riesgos'!$Y$54="Baja",'Mapa de Riesgos'!$AA$54="Leve"),CONCATENATE("R8C",'Mapa de Riesgos'!$O$54),"")</f>
        <v/>
      </c>
      <c r="K43" s="77" t="str">
        <f>IF(AND('Mapa de Riesgos'!$Y$55="Baja",'Mapa de Riesgos'!$AA$55="Leve"),CONCATENATE("R8C",'Mapa de Riesgos'!$O$55),"")</f>
        <v/>
      </c>
      <c r="L43" s="77" t="str">
        <f>IF(AND('Mapa de Riesgos'!$Y$56="Baja",'Mapa de Riesgos'!$AA$56="Leve"),CONCATENATE("R8C",'Mapa de Riesgos'!$O$56),"")</f>
        <v/>
      </c>
      <c r="M43" s="77" t="str">
        <f>IF(AND('Mapa de Riesgos'!$Y$57="Baja",'Mapa de Riesgos'!$AA$57="Leve"),CONCATENATE("R8C",'Mapa de Riesgos'!$O$57),"")</f>
        <v/>
      </c>
      <c r="N43" s="77" t="str">
        <f>IF(AND('Mapa de Riesgos'!$Y$58="Baja",'Mapa de Riesgos'!$AA$58="Leve"),CONCATENATE("R8C",'Mapa de Riesgos'!$O$58),"")</f>
        <v/>
      </c>
      <c r="O43" s="78" t="str">
        <f>IF(AND('Mapa de Riesgos'!$Y$59="Baja",'Mapa de Riesgos'!$AA$59="Leve"),CONCATENATE("R8C",'Mapa de Riesgos'!$O$59),"")</f>
        <v/>
      </c>
      <c r="P43" s="67" t="str">
        <f>IF(AND('Mapa de Riesgos'!$Y$54="Baja",'Mapa de Riesgos'!$AA$54="Menor"),CONCATENATE("R8C",'Mapa de Riesgos'!$O$54),"")</f>
        <v/>
      </c>
      <c r="Q43" s="68" t="str">
        <f>IF(AND('Mapa de Riesgos'!$Y$55="Baja",'Mapa de Riesgos'!$AA$55="Menor"),CONCATENATE("R8C",'Mapa de Riesgos'!$O$55),"")</f>
        <v/>
      </c>
      <c r="R43" s="68" t="str">
        <f>IF(AND('Mapa de Riesgos'!$Y$56="Baja",'Mapa de Riesgos'!$AA$56="Menor"),CONCATENATE("R8C",'Mapa de Riesgos'!$O$56),"")</f>
        <v/>
      </c>
      <c r="S43" s="68" t="str">
        <f>IF(AND('Mapa de Riesgos'!$Y$57="Baja",'Mapa de Riesgos'!$AA$57="Menor"),CONCATENATE("R8C",'Mapa de Riesgos'!$O$57),"")</f>
        <v/>
      </c>
      <c r="T43" s="68" t="str">
        <f>IF(AND('Mapa de Riesgos'!$Y$58="Baja",'Mapa de Riesgos'!$AA$58="Menor"),CONCATENATE("R8C",'Mapa de Riesgos'!$O$58),"")</f>
        <v/>
      </c>
      <c r="U43" s="69" t="str">
        <f>IF(AND('Mapa de Riesgos'!$Y$59="Baja",'Mapa de Riesgos'!$AA$59="Menor"),CONCATENATE("R8C",'Mapa de Riesgos'!$O$59),"")</f>
        <v/>
      </c>
      <c r="V43" s="67" t="str">
        <f>IF(AND('Mapa de Riesgos'!$Y$54="Baja",'Mapa de Riesgos'!$AA$54="Moderado"),CONCATENATE("R8C",'Mapa de Riesgos'!$O$54),"")</f>
        <v/>
      </c>
      <c r="W43" s="68" t="str">
        <f>IF(AND('Mapa de Riesgos'!$Y$55="Baja",'Mapa de Riesgos'!$AA$55="Moderado"),CONCATENATE("R8C",'Mapa de Riesgos'!$O$55),"")</f>
        <v/>
      </c>
      <c r="X43" s="68" t="str">
        <f>IF(AND('Mapa de Riesgos'!$Y$56="Baja",'Mapa de Riesgos'!$AA$56="Moderado"),CONCATENATE("R8C",'Mapa de Riesgos'!$O$56),"")</f>
        <v/>
      </c>
      <c r="Y43" s="68" t="str">
        <f>IF(AND('Mapa de Riesgos'!$Y$57="Baja",'Mapa de Riesgos'!$AA$57="Moderado"),CONCATENATE("R8C",'Mapa de Riesgos'!$O$57),"")</f>
        <v/>
      </c>
      <c r="Z43" s="68" t="str">
        <f>IF(AND('Mapa de Riesgos'!$Y$58="Baja",'Mapa de Riesgos'!$AA$58="Moderado"),CONCATENATE("R8C",'Mapa de Riesgos'!$O$58),"")</f>
        <v/>
      </c>
      <c r="AA43" s="69" t="str">
        <f>IF(AND('Mapa de Riesgos'!$Y$59="Baja",'Mapa de Riesgos'!$AA$59="Moderado"),CONCATENATE("R8C",'Mapa de Riesgos'!$O$59),"")</f>
        <v/>
      </c>
      <c r="AB43" s="52" t="str">
        <f>IF(AND('Mapa de Riesgos'!$Y$54="Baja",'Mapa de Riesgos'!$AA$54="Mayor"),CONCATENATE("R8C",'Mapa de Riesgos'!$O$54),"")</f>
        <v/>
      </c>
      <c r="AC43" s="53" t="str">
        <f>IF(AND('Mapa de Riesgos'!$Y$55="Baja",'Mapa de Riesgos'!$AA$55="Mayor"),CONCATENATE("R8C",'Mapa de Riesgos'!$O$55),"")</f>
        <v/>
      </c>
      <c r="AD43" s="53" t="str">
        <f>IF(AND('Mapa de Riesgos'!$Y$56="Baja",'Mapa de Riesgos'!$AA$56="Mayor"),CONCATENATE("R8C",'Mapa de Riesgos'!$O$56),"")</f>
        <v/>
      </c>
      <c r="AE43" s="53" t="str">
        <f>IF(AND('Mapa de Riesgos'!$Y$57="Baja",'Mapa de Riesgos'!$AA$57="Mayor"),CONCATENATE("R8C",'Mapa de Riesgos'!$O$57),"")</f>
        <v/>
      </c>
      <c r="AF43" s="53" t="str">
        <f>IF(AND('Mapa de Riesgos'!$Y$58="Baja",'Mapa de Riesgos'!$AA$58="Mayor"),CONCATENATE("R8C",'Mapa de Riesgos'!$O$58),"")</f>
        <v/>
      </c>
      <c r="AG43" s="54" t="str">
        <f>IF(AND('Mapa de Riesgos'!$Y$59="Baja",'Mapa de Riesgos'!$AA$59="Mayor"),CONCATENATE("R8C",'Mapa de Riesgos'!$O$59),"")</f>
        <v/>
      </c>
      <c r="AH43" s="55" t="str">
        <f>IF(AND('Mapa de Riesgos'!$Y$54="Baja",'Mapa de Riesgos'!$AA$54="Catastrófico"),CONCATENATE("R8C",'Mapa de Riesgos'!$O$54),"")</f>
        <v/>
      </c>
      <c r="AI43" s="56" t="str">
        <f>IF(AND('Mapa de Riesgos'!$Y$55="Baja",'Mapa de Riesgos'!$AA$55="Catastrófico"),CONCATENATE("R8C",'Mapa de Riesgos'!$O$55),"")</f>
        <v/>
      </c>
      <c r="AJ43" s="56" t="str">
        <f>IF(AND('Mapa de Riesgos'!$Y$56="Baja",'Mapa de Riesgos'!$AA$56="Catastrófico"),CONCATENATE("R8C",'Mapa de Riesgos'!$O$56),"")</f>
        <v/>
      </c>
      <c r="AK43" s="56" t="str">
        <f>IF(AND('Mapa de Riesgos'!$Y$57="Baja",'Mapa de Riesgos'!$AA$57="Catastrófico"),CONCATENATE("R8C",'Mapa de Riesgos'!$O$57),"")</f>
        <v/>
      </c>
      <c r="AL43" s="56" t="str">
        <f>IF(AND('Mapa de Riesgos'!$Y$58="Baja",'Mapa de Riesgos'!$AA$58="Catastrófico"),CONCATENATE("R8C",'Mapa de Riesgos'!$O$58),"")</f>
        <v/>
      </c>
      <c r="AM43" s="57" t="str">
        <f>IF(AND('Mapa de Riesgos'!$Y$59="Baja",'Mapa de Riesgos'!$AA$59="Catastrófico"),CONCATENATE("R8C",'Mapa de Riesgos'!$O$59),"")</f>
        <v/>
      </c>
      <c r="AN43" s="83"/>
      <c r="AO43" s="547"/>
      <c r="AP43" s="548"/>
      <c r="AQ43" s="548"/>
      <c r="AR43" s="548"/>
      <c r="AS43" s="548"/>
      <c r="AT43" s="549"/>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row>
    <row r="44" spans="1:80" ht="15" customHeight="1">
      <c r="A44" s="83"/>
      <c r="B44" s="428"/>
      <c r="C44" s="428"/>
      <c r="D44" s="429"/>
      <c r="E44" s="527"/>
      <c r="F44" s="526"/>
      <c r="G44" s="526"/>
      <c r="H44" s="526"/>
      <c r="I44" s="526"/>
      <c r="J44" s="76" t="str">
        <f>IF(AND('Mapa de Riesgos'!$Y$60="Baja",'Mapa de Riesgos'!$AA$60="Leve"),CONCATENATE("R9C",'Mapa de Riesgos'!$O$60),"")</f>
        <v/>
      </c>
      <c r="K44" s="77" t="str">
        <f>IF(AND('Mapa de Riesgos'!$Y$61="Baja",'Mapa de Riesgos'!$AA$61="Leve"),CONCATENATE("R9C",'Mapa de Riesgos'!$O$61),"")</f>
        <v/>
      </c>
      <c r="L44" s="77" t="str">
        <f>IF(AND('Mapa de Riesgos'!$Y$62="Baja",'Mapa de Riesgos'!$AA$62="Leve"),CONCATENATE("R9C",'Mapa de Riesgos'!$O$62),"")</f>
        <v/>
      </c>
      <c r="M44" s="77" t="str">
        <f>IF(AND('Mapa de Riesgos'!$Y$63="Baja",'Mapa de Riesgos'!$AA$63="Leve"),CONCATENATE("R9C",'Mapa de Riesgos'!$O$63),"")</f>
        <v/>
      </c>
      <c r="N44" s="77" t="str">
        <f>IF(AND('Mapa de Riesgos'!$Y$64="Baja",'Mapa de Riesgos'!$AA$64="Leve"),CONCATENATE("R9C",'Mapa de Riesgos'!$O$64),"")</f>
        <v/>
      </c>
      <c r="O44" s="78" t="str">
        <f>IF(AND('Mapa de Riesgos'!$Y$65="Baja",'Mapa de Riesgos'!$AA$65="Leve"),CONCATENATE("R9C",'Mapa de Riesgos'!$O$65),"")</f>
        <v/>
      </c>
      <c r="P44" s="67" t="str">
        <f>IF(AND('Mapa de Riesgos'!$Y$60="Baja",'Mapa de Riesgos'!$AA$60="Menor"),CONCATENATE("R9C",'Mapa de Riesgos'!$O$60),"")</f>
        <v/>
      </c>
      <c r="Q44" s="68" t="str">
        <f>IF(AND('Mapa de Riesgos'!$Y$61="Baja",'Mapa de Riesgos'!$AA$61="Menor"),CONCATENATE("R9C",'Mapa de Riesgos'!$O$61),"")</f>
        <v/>
      </c>
      <c r="R44" s="68" t="str">
        <f>IF(AND('Mapa de Riesgos'!$Y$62="Baja",'Mapa de Riesgos'!$AA$62="Menor"),CONCATENATE("R9C",'Mapa de Riesgos'!$O$62),"")</f>
        <v/>
      </c>
      <c r="S44" s="68" t="str">
        <f>IF(AND('Mapa de Riesgos'!$Y$63="Baja",'Mapa de Riesgos'!$AA$63="Menor"),CONCATENATE("R9C",'Mapa de Riesgos'!$O$63),"")</f>
        <v/>
      </c>
      <c r="T44" s="68" t="str">
        <f>IF(AND('Mapa de Riesgos'!$Y$64="Baja",'Mapa de Riesgos'!$AA$64="Menor"),CONCATENATE("R9C",'Mapa de Riesgos'!$O$64),"")</f>
        <v/>
      </c>
      <c r="U44" s="69" t="str">
        <f>IF(AND('Mapa de Riesgos'!$Y$65="Baja",'Mapa de Riesgos'!$AA$65="Menor"),CONCATENATE("R9C",'Mapa de Riesgos'!$O$65),"")</f>
        <v/>
      </c>
      <c r="V44" s="67" t="str">
        <f>IF(AND('Mapa de Riesgos'!$Y$60="Baja",'Mapa de Riesgos'!$AA$60="Moderado"),CONCATENATE("R9C",'Mapa de Riesgos'!$O$60),"")</f>
        <v/>
      </c>
      <c r="W44" s="68" t="str">
        <f>IF(AND('Mapa de Riesgos'!$Y$61="Baja",'Mapa de Riesgos'!$AA$61="Moderado"),CONCATENATE("R9C",'Mapa de Riesgos'!$O$61),"")</f>
        <v/>
      </c>
      <c r="X44" s="68" t="str">
        <f>IF(AND('Mapa de Riesgos'!$Y$62="Baja",'Mapa de Riesgos'!$AA$62="Moderado"),CONCATENATE("R9C",'Mapa de Riesgos'!$O$62),"")</f>
        <v/>
      </c>
      <c r="Y44" s="68" t="str">
        <f>IF(AND('Mapa de Riesgos'!$Y$63="Baja",'Mapa de Riesgos'!$AA$63="Moderado"),CONCATENATE("R9C",'Mapa de Riesgos'!$O$63),"")</f>
        <v/>
      </c>
      <c r="Z44" s="68" t="str">
        <f>IF(AND('Mapa de Riesgos'!$Y$64="Baja",'Mapa de Riesgos'!$AA$64="Moderado"),CONCATENATE("R9C",'Mapa de Riesgos'!$O$64),"")</f>
        <v/>
      </c>
      <c r="AA44" s="69" t="str">
        <f>IF(AND('Mapa de Riesgos'!$Y$65="Baja",'Mapa de Riesgos'!$AA$65="Moderado"),CONCATENATE("R9C",'Mapa de Riesgos'!$O$65),"")</f>
        <v/>
      </c>
      <c r="AB44" s="52" t="str">
        <f>IF(AND('Mapa de Riesgos'!$Y$60="Baja",'Mapa de Riesgos'!$AA$60="Mayor"),CONCATENATE("R9C",'Mapa de Riesgos'!$O$60),"")</f>
        <v/>
      </c>
      <c r="AC44" s="53" t="str">
        <f>IF(AND('Mapa de Riesgos'!$Y$61="Baja",'Mapa de Riesgos'!$AA$61="Mayor"),CONCATENATE("R9C",'Mapa de Riesgos'!$O$61),"")</f>
        <v/>
      </c>
      <c r="AD44" s="53" t="str">
        <f>IF(AND('Mapa de Riesgos'!$Y$62="Baja",'Mapa de Riesgos'!$AA$62="Mayor"),CONCATENATE("R9C",'Mapa de Riesgos'!$O$62),"")</f>
        <v/>
      </c>
      <c r="AE44" s="53" t="str">
        <f>IF(AND('Mapa de Riesgos'!$Y$63="Baja",'Mapa de Riesgos'!$AA$63="Mayor"),CONCATENATE("R9C",'Mapa de Riesgos'!$O$63),"")</f>
        <v/>
      </c>
      <c r="AF44" s="53" t="str">
        <f>IF(AND('Mapa de Riesgos'!$Y$64="Baja",'Mapa de Riesgos'!$AA$64="Mayor"),CONCATENATE("R9C",'Mapa de Riesgos'!$O$64),"")</f>
        <v/>
      </c>
      <c r="AG44" s="54" t="str">
        <f>IF(AND('Mapa de Riesgos'!$Y$65="Baja",'Mapa de Riesgos'!$AA$65="Mayor"),CONCATENATE("R9C",'Mapa de Riesgos'!$O$65),"")</f>
        <v/>
      </c>
      <c r="AH44" s="55" t="str">
        <f>IF(AND('Mapa de Riesgos'!$Y$60="Baja",'Mapa de Riesgos'!$AA$60="Catastrófico"),CONCATENATE("R9C",'Mapa de Riesgos'!$O$60),"")</f>
        <v/>
      </c>
      <c r="AI44" s="56" t="str">
        <f>IF(AND('Mapa de Riesgos'!$Y$61="Baja",'Mapa de Riesgos'!$AA$61="Catastrófico"),CONCATENATE("R9C",'Mapa de Riesgos'!$O$61),"")</f>
        <v/>
      </c>
      <c r="AJ44" s="56" t="str">
        <f>IF(AND('Mapa de Riesgos'!$Y$62="Baja",'Mapa de Riesgos'!$AA$62="Catastrófico"),CONCATENATE("R9C",'Mapa de Riesgos'!$O$62),"")</f>
        <v/>
      </c>
      <c r="AK44" s="56" t="str">
        <f>IF(AND('Mapa de Riesgos'!$Y$63="Baja",'Mapa de Riesgos'!$AA$63="Catastrófico"),CONCATENATE("R9C",'Mapa de Riesgos'!$O$63),"")</f>
        <v/>
      </c>
      <c r="AL44" s="56" t="str">
        <f>IF(AND('Mapa de Riesgos'!$Y$64="Baja",'Mapa de Riesgos'!$AA$64="Catastrófico"),CONCATENATE("R9C",'Mapa de Riesgos'!$O$64),"")</f>
        <v/>
      </c>
      <c r="AM44" s="57" t="str">
        <f>IF(AND('Mapa de Riesgos'!$Y$65="Baja",'Mapa de Riesgos'!$AA$65="Catastrófico"),CONCATENATE("R9C",'Mapa de Riesgos'!$O$65),"")</f>
        <v/>
      </c>
      <c r="AN44" s="83"/>
      <c r="AO44" s="547"/>
      <c r="AP44" s="548"/>
      <c r="AQ44" s="548"/>
      <c r="AR44" s="548"/>
      <c r="AS44" s="548"/>
      <c r="AT44" s="549"/>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row>
    <row r="45" spans="1:80" ht="15.75" customHeight="1" thickBot="1">
      <c r="A45" s="83"/>
      <c r="B45" s="428"/>
      <c r="C45" s="428"/>
      <c r="D45" s="429"/>
      <c r="E45" s="528"/>
      <c r="F45" s="529"/>
      <c r="G45" s="529"/>
      <c r="H45" s="529"/>
      <c r="I45" s="529"/>
      <c r="J45" s="79" t="str">
        <f>IF(AND('Mapa de Riesgos'!$Y$66="Baja",'Mapa de Riesgos'!$AA$66="Leve"),CONCATENATE("R10C",'Mapa de Riesgos'!$O$66),"")</f>
        <v/>
      </c>
      <c r="K45" s="80" t="str">
        <f>IF(AND('Mapa de Riesgos'!$Y$67="Baja",'Mapa de Riesgos'!$AA$67="Leve"),CONCATENATE("R10C",'Mapa de Riesgos'!$O$67),"")</f>
        <v/>
      </c>
      <c r="L45" s="80" t="str">
        <f>IF(AND('Mapa de Riesgos'!$Y$68="Baja",'Mapa de Riesgos'!$AA$68="Leve"),CONCATENATE("R10C",'Mapa de Riesgos'!$O$68),"")</f>
        <v/>
      </c>
      <c r="M45" s="80" t="str">
        <f>IF(AND('Mapa de Riesgos'!$Y$69="Baja",'Mapa de Riesgos'!$AA$69="Leve"),CONCATENATE("R10C",'Mapa de Riesgos'!$O$69),"")</f>
        <v/>
      </c>
      <c r="N45" s="80" t="str">
        <f>IF(AND('Mapa de Riesgos'!$Y$70="Baja",'Mapa de Riesgos'!$AA$70="Leve"),CONCATENATE("R10C",'Mapa de Riesgos'!$O$70),"")</f>
        <v/>
      </c>
      <c r="O45" s="81" t="str">
        <f>IF(AND('Mapa de Riesgos'!$Y$71="Baja",'Mapa de Riesgos'!$AA$71="Leve"),CONCATENATE("R10C",'Mapa de Riesgos'!$O$71),"")</f>
        <v/>
      </c>
      <c r="P45" s="67" t="str">
        <f>IF(AND('Mapa de Riesgos'!$Y$66="Baja",'Mapa de Riesgos'!$AA$66="Menor"),CONCATENATE("R10C",'Mapa de Riesgos'!$O$66),"")</f>
        <v/>
      </c>
      <c r="Q45" s="68" t="str">
        <f>IF(AND('Mapa de Riesgos'!$Y$67="Baja",'Mapa de Riesgos'!$AA$67="Menor"),CONCATENATE("R10C",'Mapa de Riesgos'!$O$67),"")</f>
        <v/>
      </c>
      <c r="R45" s="68" t="str">
        <f>IF(AND('Mapa de Riesgos'!$Y$68="Baja",'Mapa de Riesgos'!$AA$68="Menor"),CONCATENATE("R10C",'Mapa de Riesgos'!$O$68),"")</f>
        <v/>
      </c>
      <c r="S45" s="68" t="str">
        <f>IF(AND('Mapa de Riesgos'!$Y$69="Baja",'Mapa de Riesgos'!$AA$69="Menor"),CONCATENATE("R10C",'Mapa de Riesgos'!$O$69),"")</f>
        <v/>
      </c>
      <c r="T45" s="68" t="str">
        <f>IF(AND('Mapa de Riesgos'!$Y$70="Baja",'Mapa de Riesgos'!$AA$70="Menor"),CONCATENATE("R10C",'Mapa de Riesgos'!$O$70),"")</f>
        <v/>
      </c>
      <c r="U45" s="69" t="str">
        <f>IF(AND('Mapa de Riesgos'!$Y$71="Baja",'Mapa de Riesgos'!$AA$71="Menor"),CONCATENATE("R10C",'Mapa de Riesgos'!$O$71),"")</f>
        <v/>
      </c>
      <c r="V45" s="70" t="str">
        <f>IF(AND('Mapa de Riesgos'!$Y$66="Baja",'Mapa de Riesgos'!$AA$66="Moderado"),CONCATENATE("R10C",'Mapa de Riesgos'!$O$66),"")</f>
        <v/>
      </c>
      <c r="W45" s="71" t="str">
        <f>IF(AND('Mapa de Riesgos'!$Y$67="Baja",'Mapa de Riesgos'!$AA$67="Moderado"),CONCATENATE("R10C",'Mapa de Riesgos'!$O$67),"")</f>
        <v/>
      </c>
      <c r="X45" s="71" t="str">
        <f>IF(AND('Mapa de Riesgos'!$Y$68="Baja",'Mapa de Riesgos'!$AA$68="Moderado"),CONCATENATE("R10C",'Mapa de Riesgos'!$O$68),"")</f>
        <v/>
      </c>
      <c r="Y45" s="71" t="str">
        <f>IF(AND('Mapa de Riesgos'!$Y$69="Baja",'Mapa de Riesgos'!$AA$69="Moderado"),CONCATENATE("R10C",'Mapa de Riesgos'!$O$69),"")</f>
        <v/>
      </c>
      <c r="Z45" s="71" t="str">
        <f>IF(AND('Mapa de Riesgos'!$Y$70="Baja",'Mapa de Riesgos'!$AA$70="Moderado"),CONCATENATE("R10C",'Mapa de Riesgos'!$O$70),"")</f>
        <v/>
      </c>
      <c r="AA45" s="72" t="str">
        <f>IF(AND('Mapa de Riesgos'!$Y$71="Baja",'Mapa de Riesgos'!$AA$71="Moderado"),CONCATENATE("R10C",'Mapa de Riesgos'!$O$71),"")</f>
        <v/>
      </c>
      <c r="AB45" s="58" t="str">
        <f>IF(AND('Mapa de Riesgos'!$Y$66="Baja",'Mapa de Riesgos'!$AA$66="Mayor"),CONCATENATE("R10C",'Mapa de Riesgos'!$O$66),"")</f>
        <v/>
      </c>
      <c r="AC45" s="59" t="str">
        <f>IF(AND('Mapa de Riesgos'!$Y$67="Baja",'Mapa de Riesgos'!$AA$67="Mayor"),CONCATENATE("R10C",'Mapa de Riesgos'!$O$67),"")</f>
        <v/>
      </c>
      <c r="AD45" s="59" t="str">
        <f>IF(AND('Mapa de Riesgos'!$Y$68="Baja",'Mapa de Riesgos'!$AA$68="Mayor"),CONCATENATE("R10C",'Mapa de Riesgos'!$O$68),"")</f>
        <v/>
      </c>
      <c r="AE45" s="59" t="str">
        <f>IF(AND('Mapa de Riesgos'!$Y$69="Baja",'Mapa de Riesgos'!$AA$69="Mayor"),CONCATENATE("R10C",'Mapa de Riesgos'!$O$69),"")</f>
        <v/>
      </c>
      <c r="AF45" s="59" t="str">
        <f>IF(AND('Mapa de Riesgos'!$Y$70="Baja",'Mapa de Riesgos'!$AA$70="Mayor"),CONCATENATE("R10C",'Mapa de Riesgos'!$O$70),"")</f>
        <v/>
      </c>
      <c r="AG45" s="60" t="str">
        <f>IF(AND('Mapa de Riesgos'!$Y$71="Baja",'Mapa de Riesgos'!$AA$71="Mayor"),CONCATENATE("R10C",'Mapa de Riesgos'!$O$71),"")</f>
        <v/>
      </c>
      <c r="AH45" s="61" t="str">
        <f>IF(AND('Mapa de Riesgos'!$Y$66="Baja",'Mapa de Riesgos'!$AA$66="Catastrófico"),CONCATENATE("R10C",'Mapa de Riesgos'!$O$66),"")</f>
        <v/>
      </c>
      <c r="AI45" s="62" t="str">
        <f>IF(AND('Mapa de Riesgos'!$Y$67="Baja",'Mapa de Riesgos'!$AA$67="Catastrófico"),CONCATENATE("R10C",'Mapa de Riesgos'!$O$67),"")</f>
        <v/>
      </c>
      <c r="AJ45" s="62" t="str">
        <f>IF(AND('Mapa de Riesgos'!$Y$68="Baja",'Mapa de Riesgos'!$AA$68="Catastrófico"),CONCATENATE("R10C",'Mapa de Riesgos'!$O$68),"")</f>
        <v/>
      </c>
      <c r="AK45" s="62" t="str">
        <f>IF(AND('Mapa de Riesgos'!$Y$69="Baja",'Mapa de Riesgos'!$AA$69="Catastrófico"),CONCATENATE("R10C",'Mapa de Riesgos'!$O$69),"")</f>
        <v/>
      </c>
      <c r="AL45" s="62" t="str">
        <f>IF(AND('Mapa de Riesgos'!$Y$70="Baja",'Mapa de Riesgos'!$AA$70="Catastrófico"),CONCATENATE("R10C",'Mapa de Riesgos'!$O$70),"")</f>
        <v/>
      </c>
      <c r="AM45" s="63" t="str">
        <f>IF(AND('Mapa de Riesgos'!$Y$71="Baja",'Mapa de Riesgos'!$AA$71="Catastrófico"),CONCATENATE("R10C",'Mapa de Riesgos'!$O$71),"")</f>
        <v/>
      </c>
      <c r="AN45" s="83"/>
      <c r="AO45" s="550"/>
      <c r="AP45" s="551"/>
      <c r="AQ45" s="551"/>
      <c r="AR45" s="551"/>
      <c r="AS45" s="551"/>
      <c r="AT45" s="552"/>
    </row>
    <row r="46" spans="1:80" ht="46.5" customHeight="1">
      <c r="A46" s="83"/>
      <c r="B46" s="428"/>
      <c r="C46" s="428"/>
      <c r="D46" s="429"/>
      <c r="E46" s="523" t="s">
        <v>222</v>
      </c>
      <c r="F46" s="524"/>
      <c r="G46" s="524"/>
      <c r="H46" s="524"/>
      <c r="I46" s="541"/>
      <c r="J46" s="73" t="str">
        <f>IF(AND('Mapa de Riesgos'!$Y$12="Muy Baja",'Mapa de Riesgos'!$AA$12="Leve"),CONCATENATE("R1C",'Mapa de Riesgos'!$O$12),"")</f>
        <v/>
      </c>
      <c r="K46" s="74" t="str">
        <f>IF(AND('Mapa de Riesgos'!$Y$13="Muy Baja",'Mapa de Riesgos'!$AA$13="Leve"),CONCATENATE("R1C",'Mapa de Riesgos'!$O$13),"")</f>
        <v/>
      </c>
      <c r="L46" s="74" t="str">
        <f>IF(AND('Mapa de Riesgos'!$Y$14="Muy Baja",'Mapa de Riesgos'!$AA$14="Leve"),CONCATENATE("R1C",'Mapa de Riesgos'!$O$14),"")</f>
        <v/>
      </c>
      <c r="M46" s="74" t="str">
        <f>IF(AND('Mapa de Riesgos'!$Y$15="Muy Baja",'Mapa de Riesgos'!$AA$15="Leve"),CONCATENATE("R1C",'Mapa de Riesgos'!$O$15),"")</f>
        <v/>
      </c>
      <c r="N46" s="74" t="str">
        <f>IF(AND('Mapa de Riesgos'!$Y$16="Muy Baja",'Mapa de Riesgos'!$AA$16="Leve"),CONCATENATE("R1C",'Mapa de Riesgos'!$O$16),"")</f>
        <v/>
      </c>
      <c r="O46" s="75" t="str">
        <f>IF(AND('Mapa de Riesgos'!$Y$17="Muy Baja",'Mapa de Riesgos'!$AA$17="Leve"),CONCATENATE("R1C",'Mapa de Riesgos'!$O$17),"")</f>
        <v/>
      </c>
      <c r="P46" s="73" t="str">
        <f>IF(AND('Mapa de Riesgos'!$Y$12="Muy Baja",'Mapa de Riesgos'!$AA$12="Menor"),CONCATENATE("R1C",'Mapa de Riesgos'!$O$12),"")</f>
        <v/>
      </c>
      <c r="Q46" s="74" t="str">
        <f>IF(AND('Mapa de Riesgos'!$Y$13="Muy Baja",'Mapa de Riesgos'!$AA$13="Menor"),CONCATENATE("R1C",'Mapa de Riesgos'!$O$13),"")</f>
        <v/>
      </c>
      <c r="R46" s="74" t="str">
        <f>IF(AND('Mapa de Riesgos'!$Y$14="Muy Baja",'Mapa de Riesgos'!$AA$14="Menor"),CONCATENATE("R1C",'Mapa de Riesgos'!$O$14),"")</f>
        <v/>
      </c>
      <c r="S46" s="74" t="str">
        <f>IF(AND('Mapa de Riesgos'!$Y$15="Muy Baja",'Mapa de Riesgos'!$AA$15="Menor"),CONCATENATE("R1C",'Mapa de Riesgos'!$O$15),"")</f>
        <v/>
      </c>
      <c r="T46" s="74" t="str">
        <f>IF(AND('Mapa de Riesgos'!$Y$16="Muy Baja",'Mapa de Riesgos'!$AA$16="Menor"),CONCATENATE("R1C",'Mapa de Riesgos'!$O$16),"")</f>
        <v/>
      </c>
      <c r="U46" s="75" t="str">
        <f>IF(AND('Mapa de Riesgos'!$Y$17="Muy Baja",'Mapa de Riesgos'!$AA$17="Menor"),CONCATENATE("R1C",'Mapa de Riesgos'!$O$17),"")</f>
        <v/>
      </c>
      <c r="V46" s="64" t="str">
        <f>IF(AND('Mapa de Riesgos'!$Y$12="Muy Baja",'Mapa de Riesgos'!$AA$12="Moderado"),CONCATENATE("R1C",'Mapa de Riesgos'!$O$12),"")</f>
        <v/>
      </c>
      <c r="W46" s="82" t="str">
        <f>IF(AND('Mapa de Riesgos'!$Y$13="Muy Baja",'Mapa de Riesgos'!$AA$13="Moderado"),CONCATENATE("R1C",'Mapa de Riesgos'!$O$13),"")</f>
        <v/>
      </c>
      <c r="X46" s="65" t="str">
        <f>IF(AND('Mapa de Riesgos'!$Y$14="Muy Baja",'Mapa de Riesgos'!$AA$14="Moderado"),CONCATENATE("R1C",'Mapa de Riesgos'!$O$14),"")</f>
        <v/>
      </c>
      <c r="Y46" s="65" t="str">
        <f>IF(AND('Mapa de Riesgos'!$Y$15="Muy Baja",'Mapa de Riesgos'!$AA$15="Moderado"),CONCATENATE("R1C",'Mapa de Riesgos'!$O$15),"")</f>
        <v/>
      </c>
      <c r="Z46" s="65" t="str">
        <f>IF(AND('Mapa de Riesgos'!$Y$16="Muy Baja",'Mapa de Riesgos'!$AA$16="Moderado"),CONCATENATE("R1C",'Mapa de Riesgos'!$O$16),"")</f>
        <v/>
      </c>
      <c r="AA46" s="66" t="str">
        <f>IF(AND('Mapa de Riesgos'!$Y$17="Muy Baja",'Mapa de Riesgos'!$AA$17="Moderado"),CONCATENATE("R1C",'Mapa de Riesgos'!$O$17),"")</f>
        <v/>
      </c>
      <c r="AB46" s="46" t="str">
        <f>IF(AND('Mapa de Riesgos'!$Y$12="Muy Baja",'Mapa de Riesgos'!$AA$12="Mayor"),CONCATENATE("R1C",'Mapa de Riesgos'!$O$12),"")</f>
        <v/>
      </c>
      <c r="AC46" s="47" t="str">
        <f>IF(AND('Mapa de Riesgos'!$Y$13="Muy Baja",'Mapa de Riesgos'!$AA$13="Mayor"),CONCATENATE("R1C",'Mapa de Riesgos'!$O$13),"")</f>
        <v/>
      </c>
      <c r="AD46" s="47" t="str">
        <f>IF(AND('Mapa de Riesgos'!$Y$14="Muy Baja",'Mapa de Riesgos'!$AA$14="Mayor"),CONCATENATE("R1C",'Mapa de Riesgos'!$O$14),"")</f>
        <v/>
      </c>
      <c r="AE46" s="47" t="str">
        <f>IF(AND('Mapa de Riesgos'!$Y$15="Muy Baja",'Mapa de Riesgos'!$AA$15="Mayor"),CONCATENATE("R1C",'Mapa de Riesgos'!$O$15),"")</f>
        <v/>
      </c>
      <c r="AF46" s="47" t="str">
        <f>IF(AND('Mapa de Riesgos'!$Y$16="Muy Baja",'Mapa de Riesgos'!$AA$16="Mayor"),CONCATENATE("R1C",'Mapa de Riesgos'!$O$16),"")</f>
        <v/>
      </c>
      <c r="AG46" s="48" t="str">
        <f>IF(AND('Mapa de Riesgos'!$Y$17="Muy Baja",'Mapa de Riesgos'!$AA$17="Mayor"),CONCATENATE("R1C",'Mapa de Riesgos'!$O$17),"")</f>
        <v/>
      </c>
      <c r="AH46" s="49" t="str">
        <f>IF(AND('Mapa de Riesgos'!$Y$12="Muy Baja",'Mapa de Riesgos'!$AA$12="Catastrófico"),CONCATENATE("R1C",'Mapa de Riesgos'!$O$12),"")</f>
        <v/>
      </c>
      <c r="AI46" s="50" t="str">
        <f>IF(AND('Mapa de Riesgos'!$Y$13="Muy Baja",'Mapa de Riesgos'!$AA$13="Catastrófico"),CONCATENATE("R1C",'Mapa de Riesgos'!$O$13),"")</f>
        <v/>
      </c>
      <c r="AJ46" s="50" t="str">
        <f>IF(AND('Mapa de Riesgos'!$Y$14="Muy Baja",'Mapa de Riesgos'!$AA$14="Catastrófico"),CONCATENATE("R1C",'Mapa de Riesgos'!$O$14),"")</f>
        <v/>
      </c>
      <c r="AK46" s="50" t="str">
        <f>IF(AND('Mapa de Riesgos'!$Y$15="Muy Baja",'Mapa de Riesgos'!$AA$15="Catastrófico"),CONCATENATE("R1C",'Mapa de Riesgos'!$O$15),"")</f>
        <v/>
      </c>
      <c r="AL46" s="50" t="str">
        <f>IF(AND('Mapa de Riesgos'!$Y$16="Muy Baja",'Mapa de Riesgos'!$AA$16="Catastrófico"),CONCATENATE("R1C",'Mapa de Riesgos'!$O$16),"")</f>
        <v/>
      </c>
      <c r="AM46" s="51" t="str">
        <f>IF(AND('Mapa de Riesgos'!$Y$17="Muy Baja",'Mapa de Riesgos'!$AA$17="Catastrófico"),CONCATENATE("R1C",'Mapa de Riesgos'!$O$17),"")</f>
        <v/>
      </c>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ht="46.5" customHeight="1">
      <c r="A47" s="83"/>
      <c r="B47" s="428"/>
      <c r="C47" s="428"/>
      <c r="D47" s="429"/>
      <c r="E47" s="525"/>
      <c r="F47" s="526"/>
      <c r="G47" s="526"/>
      <c r="H47" s="526"/>
      <c r="I47" s="542"/>
      <c r="J47" s="76" t="str">
        <f>IF(AND('Mapa de Riesgos'!$Y$18="Muy Baja",'Mapa de Riesgos'!$AA$18="Leve"),CONCATENATE("R2C",'Mapa de Riesgos'!$O$18),"")</f>
        <v/>
      </c>
      <c r="K47" s="77" t="str">
        <f>IF(AND('Mapa de Riesgos'!$Y$19="Muy Baja",'Mapa de Riesgos'!$AA$19="Leve"),CONCATENATE("R2C",'Mapa de Riesgos'!$O$19),"")</f>
        <v/>
      </c>
      <c r="L47" s="77" t="str">
        <f>IF(AND('Mapa de Riesgos'!$Y$20="Muy Baja",'Mapa de Riesgos'!$AA$20="Leve"),CONCATENATE("R2C",'Mapa de Riesgos'!$O$20),"")</f>
        <v/>
      </c>
      <c r="M47" s="77" t="str">
        <f>IF(AND('Mapa de Riesgos'!$Y$21="Muy Baja",'Mapa de Riesgos'!$AA$21="Leve"),CONCATENATE("R2C",'Mapa de Riesgos'!$O$21),"")</f>
        <v/>
      </c>
      <c r="N47" s="77" t="str">
        <f>IF(AND('Mapa de Riesgos'!$Y$22="Muy Baja",'Mapa de Riesgos'!$AA$22="Leve"),CONCATENATE("R2C",'Mapa de Riesgos'!$O$22),"")</f>
        <v/>
      </c>
      <c r="O47" s="78" t="str">
        <f>IF(AND('Mapa de Riesgos'!$Y$23="Muy Baja",'Mapa de Riesgos'!$AA$23="Leve"),CONCATENATE("R2C",'Mapa de Riesgos'!$O$23),"")</f>
        <v/>
      </c>
      <c r="P47" s="76" t="str">
        <f>IF(AND('Mapa de Riesgos'!$Y$18="Muy Baja",'Mapa de Riesgos'!$AA$18="Menor"),CONCATENATE("R2C",'Mapa de Riesgos'!$O$18),"")</f>
        <v/>
      </c>
      <c r="Q47" s="77" t="str">
        <f>IF(AND('Mapa de Riesgos'!$Y$19="Muy Baja",'Mapa de Riesgos'!$AA$19="Menor"),CONCATENATE("R2C",'Mapa de Riesgos'!$O$19),"")</f>
        <v/>
      </c>
      <c r="R47" s="77" t="str">
        <f>IF(AND('Mapa de Riesgos'!$Y$20="Muy Baja",'Mapa de Riesgos'!$AA$20="Menor"),CONCATENATE("R2C",'Mapa de Riesgos'!$O$20),"")</f>
        <v/>
      </c>
      <c r="S47" s="77" t="str">
        <f>IF(AND('Mapa de Riesgos'!$Y$21="Muy Baja",'Mapa de Riesgos'!$AA$21="Menor"),CONCATENATE("R2C",'Mapa de Riesgos'!$O$21),"")</f>
        <v/>
      </c>
      <c r="T47" s="77" t="str">
        <f>IF(AND('Mapa de Riesgos'!$Y$22="Muy Baja",'Mapa de Riesgos'!$AA$22="Menor"),CONCATENATE("R2C",'Mapa de Riesgos'!$O$22),"")</f>
        <v/>
      </c>
      <c r="U47" s="78" t="str">
        <f>IF(AND('Mapa de Riesgos'!$Y$23="Muy Baja",'Mapa de Riesgos'!$AA$23="Menor"),CONCATENATE("R2C",'Mapa de Riesgos'!$O$23),"")</f>
        <v/>
      </c>
      <c r="V47" s="67" t="str">
        <f>IF(AND('Mapa de Riesgos'!$Y$18="Muy Baja",'Mapa de Riesgos'!$AA$18="Moderado"),CONCATENATE("R2C",'Mapa de Riesgos'!$O$18),"")</f>
        <v/>
      </c>
      <c r="W47" s="68" t="str">
        <f>IF(AND('Mapa de Riesgos'!$Y$19="Muy Baja",'Mapa de Riesgos'!$AA$19="Moderado"),CONCATENATE("R2C",'Mapa de Riesgos'!$O$19),"")</f>
        <v/>
      </c>
      <c r="X47" s="68" t="str">
        <f>IF(AND('Mapa de Riesgos'!$Y$20="Muy Baja",'Mapa de Riesgos'!$AA$20="Moderado"),CONCATENATE("R2C",'Mapa de Riesgos'!$O$20),"")</f>
        <v/>
      </c>
      <c r="Y47" s="68" t="str">
        <f>IF(AND('Mapa de Riesgos'!$Y$21="Muy Baja",'Mapa de Riesgos'!$AA$21="Moderado"),CONCATENATE("R2C",'Mapa de Riesgos'!$O$21),"")</f>
        <v/>
      </c>
      <c r="Z47" s="68" t="str">
        <f>IF(AND('Mapa de Riesgos'!$Y$22="Muy Baja",'Mapa de Riesgos'!$AA$22="Moderado"),CONCATENATE("R2C",'Mapa de Riesgos'!$O$22),"")</f>
        <v/>
      </c>
      <c r="AA47" s="69" t="str">
        <f>IF(AND('Mapa de Riesgos'!$Y$23="Muy Baja",'Mapa de Riesgos'!$AA$23="Moderado"),CONCATENATE("R2C",'Mapa de Riesgos'!$O$23),"")</f>
        <v/>
      </c>
      <c r="AB47" s="52" t="str">
        <f>IF(AND('Mapa de Riesgos'!$Y$18="Muy Baja",'Mapa de Riesgos'!$AA$18="Mayor"),CONCATENATE("R2C",'Mapa de Riesgos'!$O$18),"")</f>
        <v/>
      </c>
      <c r="AC47" s="53" t="str">
        <f>IF(AND('Mapa de Riesgos'!$Y$19="Muy Baja",'Mapa de Riesgos'!$AA$19="Mayor"),CONCATENATE("R2C",'Mapa de Riesgos'!$O$19),"")</f>
        <v/>
      </c>
      <c r="AD47" s="53" t="str">
        <f>IF(AND('Mapa de Riesgos'!$Y$20="Muy Baja",'Mapa de Riesgos'!$AA$20="Mayor"),CONCATENATE("R2C",'Mapa de Riesgos'!$O$20),"")</f>
        <v/>
      </c>
      <c r="AE47" s="53" t="str">
        <f>IF(AND('Mapa de Riesgos'!$Y$21="Muy Baja",'Mapa de Riesgos'!$AA$21="Mayor"),CONCATENATE("R2C",'Mapa de Riesgos'!$O$21),"")</f>
        <v/>
      </c>
      <c r="AF47" s="53" t="str">
        <f>IF(AND('Mapa de Riesgos'!$Y$22="Muy Baja",'Mapa de Riesgos'!$AA$22="Mayor"),CONCATENATE("R2C",'Mapa de Riesgos'!$O$22),"")</f>
        <v/>
      </c>
      <c r="AG47" s="54" t="str">
        <f>IF(AND('Mapa de Riesgos'!$Y$23="Muy Baja",'Mapa de Riesgos'!$AA$23="Mayor"),CONCATENATE("R2C",'Mapa de Riesgos'!$O$23),"")</f>
        <v/>
      </c>
      <c r="AH47" s="55" t="str">
        <f>IF(AND('Mapa de Riesgos'!$Y$18="Muy Baja",'Mapa de Riesgos'!$AA$18="Catastrófico"),CONCATENATE("R2C",'Mapa de Riesgos'!$O$18),"")</f>
        <v/>
      </c>
      <c r="AI47" s="56" t="str">
        <f>IF(AND('Mapa de Riesgos'!$Y$19="Muy Baja",'Mapa de Riesgos'!$AA$19="Catastrófico"),CONCATENATE("R2C",'Mapa de Riesgos'!$O$19),"")</f>
        <v/>
      </c>
      <c r="AJ47" s="56" t="str">
        <f>IF(AND('Mapa de Riesgos'!$Y$20="Muy Baja",'Mapa de Riesgos'!$AA$20="Catastrófico"),CONCATENATE("R2C",'Mapa de Riesgos'!$O$20),"")</f>
        <v/>
      </c>
      <c r="AK47" s="56" t="str">
        <f>IF(AND('Mapa de Riesgos'!$Y$21="Muy Baja",'Mapa de Riesgos'!$AA$21="Catastrófico"),CONCATENATE("R2C",'Mapa de Riesgos'!$O$21),"")</f>
        <v/>
      </c>
      <c r="AL47" s="56" t="str">
        <f>IF(AND('Mapa de Riesgos'!$Y$22="Muy Baja",'Mapa de Riesgos'!$AA$22="Catastrófico"),CONCATENATE("R2C",'Mapa de Riesgos'!$O$22),"")</f>
        <v/>
      </c>
      <c r="AM47" s="57" t="str">
        <f>IF(AND('Mapa de Riesgos'!$Y$23="Muy Baja",'Mapa de Riesgos'!$AA$23="Catastrófico"),CONCATENATE("R2C",'Mapa de Riesgos'!$O$23),"")</f>
        <v/>
      </c>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ht="15" customHeight="1">
      <c r="A48" s="83"/>
      <c r="B48" s="428"/>
      <c r="C48" s="428"/>
      <c r="D48" s="429"/>
      <c r="E48" s="525"/>
      <c r="F48" s="526"/>
      <c r="G48" s="526"/>
      <c r="H48" s="526"/>
      <c r="I48" s="542"/>
      <c r="J48" s="76" t="str">
        <f>IF(AND('Mapa de Riesgos'!$Y$24="Muy Baja",'Mapa de Riesgos'!$AA$24="Leve"),CONCATENATE("R3C",'Mapa de Riesgos'!$O$24),"")</f>
        <v/>
      </c>
      <c r="K48" s="77" t="str">
        <f>IF(AND('Mapa de Riesgos'!$Y$25="Muy Baja",'Mapa de Riesgos'!$AA$25="Leve"),CONCATENATE("R3C",'Mapa de Riesgos'!$O$25),"")</f>
        <v/>
      </c>
      <c r="L48" s="77" t="str">
        <f>IF(AND('Mapa de Riesgos'!$Y$26="Muy Baja",'Mapa de Riesgos'!$AA$26="Leve"),CONCATENATE("R3C",'Mapa de Riesgos'!$O$26),"")</f>
        <v/>
      </c>
      <c r="M48" s="77" t="str">
        <f>IF(AND('Mapa de Riesgos'!$Y$27="Muy Baja",'Mapa de Riesgos'!$AA$27="Leve"),CONCATENATE("R3C",'Mapa de Riesgos'!$O$27),"")</f>
        <v/>
      </c>
      <c r="N48" s="77" t="str">
        <f>IF(AND('Mapa de Riesgos'!$Y$28="Muy Baja",'Mapa de Riesgos'!$AA$28="Leve"),CONCATENATE("R3C",'Mapa de Riesgos'!$O$28),"")</f>
        <v/>
      </c>
      <c r="O48" s="78" t="str">
        <f>IF(AND('Mapa de Riesgos'!$Y$29="Muy Baja",'Mapa de Riesgos'!$AA$29="Leve"),CONCATENATE("R3C",'Mapa de Riesgos'!$O$29),"")</f>
        <v/>
      </c>
      <c r="P48" s="76" t="str">
        <f>IF(AND('Mapa de Riesgos'!$Y$24="Muy Baja",'Mapa de Riesgos'!$AA$24="Menor"),CONCATENATE("R3C",'Mapa de Riesgos'!$O$24),"")</f>
        <v/>
      </c>
      <c r="Q48" s="77" t="str">
        <f>IF(AND('Mapa de Riesgos'!$Y$25="Muy Baja",'Mapa de Riesgos'!$AA$25="Menor"),CONCATENATE("R3C",'Mapa de Riesgos'!$O$25),"")</f>
        <v/>
      </c>
      <c r="R48" s="77" t="str">
        <f>IF(AND('Mapa de Riesgos'!$Y$26="Muy Baja",'Mapa de Riesgos'!$AA$26="Menor"),CONCATENATE("R3C",'Mapa de Riesgos'!$O$26),"")</f>
        <v/>
      </c>
      <c r="S48" s="77" t="str">
        <f>IF(AND('Mapa de Riesgos'!$Y$27="Muy Baja",'Mapa de Riesgos'!$AA$27="Menor"),CONCATENATE("R3C",'Mapa de Riesgos'!$O$27),"")</f>
        <v/>
      </c>
      <c r="T48" s="77" t="str">
        <f>IF(AND('Mapa de Riesgos'!$Y$28="Muy Baja",'Mapa de Riesgos'!$AA$28="Menor"),CONCATENATE("R3C",'Mapa de Riesgos'!$O$28),"")</f>
        <v/>
      </c>
      <c r="U48" s="78" t="str">
        <f>IF(AND('Mapa de Riesgos'!$Y$29="Muy Baja",'Mapa de Riesgos'!$AA$29="Menor"),CONCATENATE("R3C",'Mapa de Riesgos'!$O$29),"")</f>
        <v/>
      </c>
      <c r="V48" s="67" t="str">
        <f>IF(AND('Mapa de Riesgos'!$Y$24="Muy Baja",'Mapa de Riesgos'!$AA$24="Moderado"),CONCATENATE("R3C",'Mapa de Riesgos'!$O$24),"")</f>
        <v/>
      </c>
      <c r="W48" s="68" t="str">
        <f>IF(AND('Mapa de Riesgos'!$Y$25="Muy Baja",'Mapa de Riesgos'!$AA$25="Moderado"),CONCATENATE("R3C",'Mapa de Riesgos'!$O$25),"")</f>
        <v/>
      </c>
      <c r="X48" s="68" t="str">
        <f>IF(AND('Mapa de Riesgos'!$Y$26="Muy Baja",'Mapa de Riesgos'!$AA$26="Moderado"),CONCATENATE("R3C",'Mapa de Riesgos'!$O$26),"")</f>
        <v/>
      </c>
      <c r="Y48" s="68" t="str">
        <f>IF(AND('Mapa de Riesgos'!$Y$27="Muy Baja",'Mapa de Riesgos'!$AA$27="Moderado"),CONCATENATE("R3C",'Mapa de Riesgos'!$O$27),"")</f>
        <v/>
      </c>
      <c r="Z48" s="68" t="str">
        <f>IF(AND('Mapa de Riesgos'!$Y$28="Muy Baja",'Mapa de Riesgos'!$AA$28="Moderado"),CONCATENATE("R3C",'Mapa de Riesgos'!$O$28),"")</f>
        <v/>
      </c>
      <c r="AA48" s="69" t="str">
        <f>IF(AND('Mapa de Riesgos'!$Y$29="Muy Baja",'Mapa de Riesgos'!$AA$29="Moderado"),CONCATENATE("R3C",'Mapa de Riesgos'!$O$29),"")</f>
        <v/>
      </c>
      <c r="AB48" s="52" t="str">
        <f>IF(AND('Mapa de Riesgos'!$Y$24="Muy Baja",'Mapa de Riesgos'!$AA$24="Mayor"),CONCATENATE("R3C",'Mapa de Riesgos'!$O$24),"")</f>
        <v/>
      </c>
      <c r="AC48" s="53" t="str">
        <f>IF(AND('Mapa de Riesgos'!$Y$25="Muy Baja",'Mapa de Riesgos'!$AA$25="Mayor"),CONCATENATE("R3C",'Mapa de Riesgos'!$O$25),"")</f>
        <v/>
      </c>
      <c r="AD48" s="53" t="str">
        <f>IF(AND('Mapa de Riesgos'!$Y$26="Muy Baja",'Mapa de Riesgos'!$AA$26="Mayor"),CONCATENATE("R3C",'Mapa de Riesgos'!$O$26),"")</f>
        <v/>
      </c>
      <c r="AE48" s="53" t="str">
        <f>IF(AND('Mapa de Riesgos'!$Y$27="Muy Baja",'Mapa de Riesgos'!$AA$27="Mayor"),CONCATENATE("R3C",'Mapa de Riesgos'!$O$27),"")</f>
        <v/>
      </c>
      <c r="AF48" s="53" t="str">
        <f>IF(AND('Mapa de Riesgos'!$Y$28="Muy Baja",'Mapa de Riesgos'!$AA$28="Mayor"),CONCATENATE("R3C",'Mapa de Riesgos'!$O$28),"")</f>
        <v/>
      </c>
      <c r="AG48" s="54" t="str">
        <f>IF(AND('Mapa de Riesgos'!$Y$29="Muy Baja",'Mapa de Riesgos'!$AA$29="Mayor"),CONCATENATE("R3C",'Mapa de Riesgos'!$O$29),"")</f>
        <v/>
      </c>
      <c r="AH48" s="55" t="str">
        <f>IF(AND('Mapa de Riesgos'!$Y$24="Muy Baja",'Mapa de Riesgos'!$AA$24="Catastrófico"),CONCATENATE("R3C",'Mapa de Riesgos'!$O$24),"")</f>
        <v/>
      </c>
      <c r="AI48" s="56" t="str">
        <f>IF(AND('Mapa de Riesgos'!$Y$25="Muy Baja",'Mapa de Riesgos'!$AA$25="Catastrófico"),CONCATENATE("R3C",'Mapa de Riesgos'!$O$25),"")</f>
        <v/>
      </c>
      <c r="AJ48" s="56" t="str">
        <f>IF(AND('Mapa de Riesgos'!$Y$26="Muy Baja",'Mapa de Riesgos'!$AA$26="Catastrófico"),CONCATENATE("R3C",'Mapa de Riesgos'!$O$26),"")</f>
        <v/>
      </c>
      <c r="AK48" s="56" t="str">
        <f>IF(AND('Mapa de Riesgos'!$Y$27="Muy Baja",'Mapa de Riesgos'!$AA$27="Catastrófico"),CONCATENATE("R3C",'Mapa de Riesgos'!$O$27),"")</f>
        <v/>
      </c>
      <c r="AL48" s="56" t="str">
        <f>IF(AND('Mapa de Riesgos'!$Y$28="Muy Baja",'Mapa de Riesgos'!$AA$28="Catastrófico"),CONCATENATE("R3C",'Mapa de Riesgos'!$O$28),"")</f>
        <v/>
      </c>
      <c r="AM48" s="57" t="str">
        <f>IF(AND('Mapa de Riesgos'!$Y$29="Muy Baja",'Mapa de Riesgos'!$AA$29="Catastrófico"),CONCATENATE("R3C",'Mapa de Riesgos'!$O$29),"")</f>
        <v/>
      </c>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ht="15" customHeight="1">
      <c r="A49" s="83"/>
      <c r="B49" s="428"/>
      <c r="C49" s="428"/>
      <c r="D49" s="429"/>
      <c r="E49" s="527"/>
      <c r="F49" s="526"/>
      <c r="G49" s="526"/>
      <c r="H49" s="526"/>
      <c r="I49" s="542"/>
      <c r="J49" s="76" t="str">
        <f>IF(AND('Mapa de Riesgos'!$Y$30="Muy Baja",'Mapa de Riesgos'!$AA$30="Leve"),CONCATENATE("R4C",'Mapa de Riesgos'!$O$30),"")</f>
        <v/>
      </c>
      <c r="K49" s="77" t="str">
        <f>IF(AND('Mapa de Riesgos'!$Y$31="Muy Baja",'Mapa de Riesgos'!$AA$31="Leve"),CONCATENATE("R4C",'Mapa de Riesgos'!$O$31),"")</f>
        <v/>
      </c>
      <c r="L49" s="77" t="str">
        <f>IF(AND('Mapa de Riesgos'!$Y$32="Muy Baja",'Mapa de Riesgos'!$AA$32="Leve"),CONCATENATE("R4C",'Mapa de Riesgos'!$O$32),"")</f>
        <v/>
      </c>
      <c r="M49" s="77" t="str">
        <f>IF(AND('Mapa de Riesgos'!$Y$33="Muy Baja",'Mapa de Riesgos'!$AA$33="Leve"),CONCATENATE("R4C",'Mapa de Riesgos'!$O$33),"")</f>
        <v/>
      </c>
      <c r="N49" s="77" t="str">
        <f>IF(AND('Mapa de Riesgos'!$Y$34="Muy Baja",'Mapa de Riesgos'!$AA$34="Leve"),CONCATENATE("R4C",'Mapa de Riesgos'!$O$34),"")</f>
        <v/>
      </c>
      <c r="O49" s="78" t="str">
        <f>IF(AND('Mapa de Riesgos'!$Y$35="Muy Baja",'Mapa de Riesgos'!$AA$35="Leve"),CONCATENATE("R4C",'Mapa de Riesgos'!$O$35),"")</f>
        <v/>
      </c>
      <c r="P49" s="76" t="str">
        <f>IF(AND('Mapa de Riesgos'!$Y$30="Muy Baja",'Mapa de Riesgos'!$AA$30="Menor"),CONCATENATE("R4C",'Mapa de Riesgos'!$O$30),"")</f>
        <v/>
      </c>
      <c r="Q49" s="77" t="str">
        <f>IF(AND('Mapa de Riesgos'!$Y$31="Muy Baja",'Mapa de Riesgos'!$AA$31="Menor"),CONCATENATE("R4C",'Mapa de Riesgos'!$O$31),"")</f>
        <v/>
      </c>
      <c r="R49" s="77" t="str">
        <f>IF(AND('Mapa de Riesgos'!$Y$32="Muy Baja",'Mapa de Riesgos'!$AA$32="Menor"),CONCATENATE("R4C",'Mapa de Riesgos'!$O$32),"")</f>
        <v/>
      </c>
      <c r="S49" s="77" t="str">
        <f>IF(AND('Mapa de Riesgos'!$Y$33="Muy Baja",'Mapa de Riesgos'!$AA$33="Menor"),CONCATENATE("R4C",'Mapa de Riesgos'!$O$33),"")</f>
        <v/>
      </c>
      <c r="T49" s="77" t="str">
        <f>IF(AND('Mapa de Riesgos'!$Y$34="Muy Baja",'Mapa de Riesgos'!$AA$34="Menor"),CONCATENATE("R4C",'Mapa de Riesgos'!$O$34),"")</f>
        <v/>
      </c>
      <c r="U49" s="78" t="str">
        <f>IF(AND('Mapa de Riesgos'!$Y$35="Muy Baja",'Mapa de Riesgos'!$AA$35="Menor"),CONCATENATE("R4C",'Mapa de Riesgos'!$O$35),"")</f>
        <v/>
      </c>
      <c r="V49" s="67" t="str">
        <f>IF(AND('Mapa de Riesgos'!$Y$30="Muy Baja",'Mapa de Riesgos'!$AA$30="Moderado"),CONCATENATE("R4C",'Mapa de Riesgos'!$O$30),"")</f>
        <v/>
      </c>
      <c r="W49" s="68" t="str">
        <f>IF(AND('Mapa de Riesgos'!$Y$31="Muy Baja",'Mapa de Riesgos'!$AA$31="Moderado"),CONCATENATE("R4C",'Mapa de Riesgos'!$O$31),"")</f>
        <v/>
      </c>
      <c r="X49" s="68" t="str">
        <f>IF(AND('Mapa de Riesgos'!$Y$32="Muy Baja",'Mapa de Riesgos'!$AA$32="Moderado"),CONCATENATE("R4C",'Mapa de Riesgos'!$O$32),"")</f>
        <v/>
      </c>
      <c r="Y49" s="68" t="str">
        <f>IF(AND('Mapa de Riesgos'!$Y$33="Muy Baja",'Mapa de Riesgos'!$AA$33="Moderado"),CONCATENATE("R4C",'Mapa de Riesgos'!$O$33),"")</f>
        <v/>
      </c>
      <c r="Z49" s="68" t="str">
        <f>IF(AND('Mapa de Riesgos'!$Y$34="Muy Baja",'Mapa de Riesgos'!$AA$34="Moderado"),CONCATENATE("R4C",'Mapa de Riesgos'!$O$34),"")</f>
        <v/>
      </c>
      <c r="AA49" s="69" t="str">
        <f>IF(AND('Mapa de Riesgos'!$Y$35="Muy Baja",'Mapa de Riesgos'!$AA$35="Moderado"),CONCATENATE("R4C",'Mapa de Riesgos'!$O$35),"")</f>
        <v/>
      </c>
      <c r="AB49" s="52" t="str">
        <f>IF(AND('Mapa de Riesgos'!$Y$30="Muy Baja",'Mapa de Riesgos'!$AA$30="Mayor"),CONCATENATE("R4C",'Mapa de Riesgos'!$O$30),"")</f>
        <v/>
      </c>
      <c r="AC49" s="53" t="str">
        <f>IF(AND('Mapa de Riesgos'!$Y$31="Muy Baja",'Mapa de Riesgos'!$AA$31="Mayor"),CONCATENATE("R4C",'Mapa de Riesgos'!$O$31),"")</f>
        <v/>
      </c>
      <c r="AD49" s="53" t="str">
        <f>IF(AND('Mapa de Riesgos'!$Y$32="Muy Baja",'Mapa de Riesgos'!$AA$32="Mayor"),CONCATENATE("R4C",'Mapa de Riesgos'!$O$32),"")</f>
        <v/>
      </c>
      <c r="AE49" s="53" t="str">
        <f>IF(AND('Mapa de Riesgos'!$Y$33="Muy Baja",'Mapa de Riesgos'!$AA$33="Mayor"),CONCATENATE("R4C",'Mapa de Riesgos'!$O$33),"")</f>
        <v/>
      </c>
      <c r="AF49" s="53" t="str">
        <f>IF(AND('Mapa de Riesgos'!$Y$34="Muy Baja",'Mapa de Riesgos'!$AA$34="Mayor"),CONCATENATE("R4C",'Mapa de Riesgos'!$O$34),"")</f>
        <v/>
      </c>
      <c r="AG49" s="54" t="str">
        <f>IF(AND('Mapa de Riesgos'!$Y$35="Muy Baja",'Mapa de Riesgos'!$AA$35="Mayor"),CONCATENATE("R4C",'Mapa de Riesgos'!$O$35),"")</f>
        <v/>
      </c>
      <c r="AH49" s="55" t="str">
        <f>IF(AND('Mapa de Riesgos'!$Y$30="Muy Baja",'Mapa de Riesgos'!$AA$30="Catastrófico"),CONCATENATE("R4C",'Mapa de Riesgos'!$O$30),"")</f>
        <v/>
      </c>
      <c r="AI49" s="56" t="str">
        <f>IF(AND('Mapa de Riesgos'!$Y$31="Muy Baja",'Mapa de Riesgos'!$AA$31="Catastrófico"),CONCATENATE("R4C",'Mapa de Riesgos'!$O$31),"")</f>
        <v/>
      </c>
      <c r="AJ49" s="56" t="str">
        <f>IF(AND('Mapa de Riesgos'!$Y$32="Muy Baja",'Mapa de Riesgos'!$AA$32="Catastrófico"),CONCATENATE("R4C",'Mapa de Riesgos'!$O$32),"")</f>
        <v/>
      </c>
      <c r="AK49" s="56" t="str">
        <f>IF(AND('Mapa de Riesgos'!$Y$33="Muy Baja",'Mapa de Riesgos'!$AA$33="Catastrófico"),CONCATENATE("R4C",'Mapa de Riesgos'!$O$33),"")</f>
        <v/>
      </c>
      <c r="AL49" s="56" t="str">
        <f>IF(AND('Mapa de Riesgos'!$Y$34="Muy Baja",'Mapa de Riesgos'!$AA$34="Catastrófico"),CONCATENATE("R4C",'Mapa de Riesgos'!$O$34),"")</f>
        <v/>
      </c>
      <c r="AM49" s="57" t="str">
        <f>IF(AND('Mapa de Riesgos'!$Y$35="Muy Baja",'Mapa de Riesgos'!$AA$35="Catastrófico"),CONCATENATE("R4C",'Mapa de Riesgos'!$O$35),"")</f>
        <v/>
      </c>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ht="15" customHeight="1">
      <c r="A50" s="83"/>
      <c r="B50" s="428"/>
      <c r="C50" s="428"/>
      <c r="D50" s="429"/>
      <c r="E50" s="527"/>
      <c r="F50" s="526"/>
      <c r="G50" s="526"/>
      <c r="H50" s="526"/>
      <c r="I50" s="542"/>
      <c r="J50" s="76" t="str">
        <f>IF(AND('Mapa de Riesgos'!$Y$36="Muy Baja",'Mapa de Riesgos'!$AA$36="Leve"),CONCATENATE("R5C",'Mapa de Riesgos'!$O$36),"")</f>
        <v/>
      </c>
      <c r="K50" s="77" t="str">
        <f>IF(AND('Mapa de Riesgos'!$Y$37="Muy Baja",'Mapa de Riesgos'!$AA$37="Leve"),CONCATENATE("R5C",'Mapa de Riesgos'!$O$37),"")</f>
        <v/>
      </c>
      <c r="L50" s="77" t="str">
        <f>IF(AND('Mapa de Riesgos'!$Y$38="Muy Baja",'Mapa de Riesgos'!$AA$38="Leve"),CONCATENATE("R5C",'Mapa de Riesgos'!$O$38),"")</f>
        <v/>
      </c>
      <c r="M50" s="77" t="str">
        <f>IF(AND('Mapa de Riesgos'!$Y$39="Muy Baja",'Mapa de Riesgos'!$AA$39="Leve"),CONCATENATE("R5C",'Mapa de Riesgos'!$O$39),"")</f>
        <v/>
      </c>
      <c r="N50" s="77" t="str">
        <f>IF(AND('Mapa de Riesgos'!$Y$40="Muy Baja",'Mapa de Riesgos'!$AA$40="Leve"),CONCATENATE("R5C",'Mapa de Riesgos'!$O$40),"")</f>
        <v/>
      </c>
      <c r="O50" s="78" t="str">
        <f>IF(AND('Mapa de Riesgos'!$Y$41="Muy Baja",'Mapa de Riesgos'!$AA$41="Leve"),CONCATENATE("R5C",'Mapa de Riesgos'!$O$41),"")</f>
        <v/>
      </c>
      <c r="P50" s="76" t="str">
        <f>IF(AND('Mapa de Riesgos'!$Y$36="Muy Baja",'Mapa de Riesgos'!$AA$36="Menor"),CONCATENATE("R5C",'Mapa de Riesgos'!$O$36),"")</f>
        <v/>
      </c>
      <c r="Q50" s="77" t="str">
        <f>IF(AND('Mapa de Riesgos'!$Y$37="Muy Baja",'Mapa de Riesgos'!$AA$37="Menor"),CONCATENATE("R5C",'Mapa de Riesgos'!$O$37),"")</f>
        <v/>
      </c>
      <c r="R50" s="77" t="str">
        <f>IF(AND('Mapa de Riesgos'!$Y$38="Muy Baja",'Mapa de Riesgos'!$AA$38="Menor"),CONCATENATE("R5C",'Mapa de Riesgos'!$O$38),"")</f>
        <v/>
      </c>
      <c r="S50" s="77" t="str">
        <f>IF(AND('Mapa de Riesgos'!$Y$39="Muy Baja",'Mapa de Riesgos'!$AA$39="Menor"),CONCATENATE("R5C",'Mapa de Riesgos'!$O$39),"")</f>
        <v/>
      </c>
      <c r="T50" s="77" t="str">
        <f>IF(AND('Mapa de Riesgos'!$Y$40="Muy Baja",'Mapa de Riesgos'!$AA$40="Menor"),CONCATENATE("R5C",'Mapa de Riesgos'!$O$40),"")</f>
        <v/>
      </c>
      <c r="U50" s="78" t="str">
        <f>IF(AND('Mapa de Riesgos'!$Y$41="Muy Baja",'Mapa de Riesgos'!$AA$41="Menor"),CONCATENATE("R5C",'Mapa de Riesgos'!$O$41),"")</f>
        <v/>
      </c>
      <c r="V50" s="67" t="str">
        <f>IF(AND('Mapa de Riesgos'!$Y$36="Muy Baja",'Mapa de Riesgos'!$AA$36="Moderado"),CONCATENATE("R5C",'Mapa de Riesgos'!$O$36),"")</f>
        <v/>
      </c>
      <c r="W50" s="68" t="str">
        <f>IF(AND('Mapa de Riesgos'!$Y$37="Muy Baja",'Mapa de Riesgos'!$AA$37="Moderado"),CONCATENATE("R5C",'Mapa de Riesgos'!$O$37),"")</f>
        <v/>
      </c>
      <c r="X50" s="68" t="str">
        <f>IF(AND('Mapa de Riesgos'!$Y$38="Muy Baja",'Mapa de Riesgos'!$AA$38="Moderado"),CONCATENATE("R5C",'Mapa de Riesgos'!$O$38),"")</f>
        <v/>
      </c>
      <c r="Y50" s="68" t="str">
        <f>IF(AND('Mapa de Riesgos'!$Y$39="Muy Baja",'Mapa de Riesgos'!$AA$39="Moderado"),CONCATENATE("R5C",'Mapa de Riesgos'!$O$39),"")</f>
        <v/>
      </c>
      <c r="Z50" s="68" t="str">
        <f>IF(AND('Mapa de Riesgos'!$Y$40="Muy Baja",'Mapa de Riesgos'!$AA$40="Moderado"),CONCATENATE("R5C",'Mapa de Riesgos'!$O$40),"")</f>
        <v/>
      </c>
      <c r="AA50" s="69" t="str">
        <f>IF(AND('Mapa de Riesgos'!$Y$41="Muy Baja",'Mapa de Riesgos'!$AA$41="Moderado"),CONCATENATE("R5C",'Mapa de Riesgos'!$O$41),"")</f>
        <v/>
      </c>
      <c r="AB50" s="52" t="str">
        <f>IF(AND('Mapa de Riesgos'!$Y$36="Muy Baja",'Mapa de Riesgos'!$AA$36="Mayor"),CONCATENATE("R5C",'Mapa de Riesgos'!$O$36),"")</f>
        <v/>
      </c>
      <c r="AC50" s="53" t="str">
        <f>IF(AND('Mapa de Riesgos'!$Y$37="Muy Baja",'Mapa de Riesgos'!$AA$37="Mayor"),CONCATENATE("R5C",'Mapa de Riesgos'!$O$37),"")</f>
        <v/>
      </c>
      <c r="AD50" s="53" t="str">
        <f>IF(AND('Mapa de Riesgos'!$Y$38="Muy Baja",'Mapa de Riesgos'!$AA$38="Mayor"),CONCATENATE("R5C",'Mapa de Riesgos'!$O$38),"")</f>
        <v/>
      </c>
      <c r="AE50" s="53" t="str">
        <f>IF(AND('Mapa de Riesgos'!$Y$39="Muy Baja",'Mapa de Riesgos'!$AA$39="Mayor"),CONCATENATE("R5C",'Mapa de Riesgos'!$O$39),"")</f>
        <v/>
      </c>
      <c r="AF50" s="53" t="str">
        <f>IF(AND('Mapa de Riesgos'!$Y$40="Muy Baja",'Mapa de Riesgos'!$AA$40="Mayor"),CONCATENATE("R5C",'Mapa de Riesgos'!$O$40),"")</f>
        <v/>
      </c>
      <c r="AG50" s="54" t="str">
        <f>IF(AND('Mapa de Riesgos'!$Y$41="Muy Baja",'Mapa de Riesgos'!$AA$41="Mayor"),CONCATENATE("R5C",'Mapa de Riesgos'!$O$41),"")</f>
        <v/>
      </c>
      <c r="AH50" s="55" t="str">
        <f>IF(AND('Mapa de Riesgos'!$Y$36="Muy Baja",'Mapa de Riesgos'!$AA$36="Catastrófico"),CONCATENATE("R5C",'Mapa de Riesgos'!$O$36),"")</f>
        <v/>
      </c>
      <c r="AI50" s="56" t="str">
        <f>IF(AND('Mapa de Riesgos'!$Y$37="Muy Baja",'Mapa de Riesgos'!$AA$37="Catastrófico"),CONCATENATE("R5C",'Mapa de Riesgos'!$O$37),"")</f>
        <v/>
      </c>
      <c r="AJ50" s="56" t="str">
        <f>IF(AND('Mapa de Riesgos'!$Y$38="Muy Baja",'Mapa de Riesgos'!$AA$38="Catastrófico"),CONCATENATE("R5C",'Mapa de Riesgos'!$O$38),"")</f>
        <v/>
      </c>
      <c r="AK50" s="56" t="str">
        <f>IF(AND('Mapa de Riesgos'!$Y$39="Muy Baja",'Mapa de Riesgos'!$AA$39="Catastrófico"),CONCATENATE("R5C",'Mapa de Riesgos'!$O$39),"")</f>
        <v/>
      </c>
      <c r="AL50" s="56" t="str">
        <f>IF(AND('Mapa de Riesgos'!$Y$40="Muy Baja",'Mapa de Riesgos'!$AA$40="Catastrófico"),CONCATENATE("R5C",'Mapa de Riesgos'!$O$40),"")</f>
        <v/>
      </c>
      <c r="AM50" s="57" t="str">
        <f>IF(AND('Mapa de Riesgos'!$Y$41="Muy Baja",'Mapa de Riesgos'!$AA$41="Catastrófico"),CONCATENATE("R5C",'Mapa de Riesgos'!$O$41),"")</f>
        <v/>
      </c>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 customHeight="1">
      <c r="A51" s="83"/>
      <c r="B51" s="428"/>
      <c r="C51" s="428"/>
      <c r="D51" s="429"/>
      <c r="E51" s="527"/>
      <c r="F51" s="526"/>
      <c r="G51" s="526"/>
      <c r="H51" s="526"/>
      <c r="I51" s="542"/>
      <c r="J51" s="76" t="str">
        <f>IF(AND('Mapa de Riesgos'!$Y$42="Muy Baja",'Mapa de Riesgos'!$AA$42="Leve"),CONCATENATE("R6C",'Mapa de Riesgos'!$O$42),"")</f>
        <v/>
      </c>
      <c r="K51" s="77" t="str">
        <f>IF(AND('Mapa de Riesgos'!$Y$43="Muy Baja",'Mapa de Riesgos'!$AA$43="Leve"),CONCATENATE("R6C",'Mapa de Riesgos'!$O$43),"")</f>
        <v/>
      </c>
      <c r="L51" s="77" t="str">
        <f>IF(AND('Mapa de Riesgos'!$Y$44="Muy Baja",'Mapa de Riesgos'!$AA$44="Leve"),CONCATENATE("R6C",'Mapa de Riesgos'!$O$44),"")</f>
        <v/>
      </c>
      <c r="M51" s="77" t="str">
        <f>IF(AND('Mapa de Riesgos'!$Y$45="Muy Baja",'Mapa de Riesgos'!$AA$45="Leve"),CONCATENATE("R6C",'Mapa de Riesgos'!$O$45),"")</f>
        <v/>
      </c>
      <c r="N51" s="77" t="str">
        <f>IF(AND('Mapa de Riesgos'!$Y$46="Muy Baja",'Mapa de Riesgos'!$AA$46="Leve"),CONCATENATE("R6C",'Mapa de Riesgos'!$O$46),"")</f>
        <v/>
      </c>
      <c r="O51" s="78" t="str">
        <f>IF(AND('Mapa de Riesgos'!$Y$47="Muy Baja",'Mapa de Riesgos'!$AA$47="Leve"),CONCATENATE("R6C",'Mapa de Riesgos'!$O$47),"")</f>
        <v/>
      </c>
      <c r="P51" s="76" t="str">
        <f>IF(AND('Mapa de Riesgos'!$Y$42="Muy Baja",'Mapa de Riesgos'!$AA$42="Menor"),CONCATENATE("R6C",'Mapa de Riesgos'!$O$42),"")</f>
        <v/>
      </c>
      <c r="Q51" s="77" t="str">
        <f>IF(AND('Mapa de Riesgos'!$Y$43="Muy Baja",'Mapa de Riesgos'!$AA$43="Menor"),CONCATENATE("R6C",'Mapa de Riesgos'!$O$43),"")</f>
        <v/>
      </c>
      <c r="R51" s="77" t="str">
        <f>IF(AND('Mapa de Riesgos'!$Y$44="Muy Baja",'Mapa de Riesgos'!$AA$44="Menor"),CONCATENATE("R6C",'Mapa de Riesgos'!$O$44),"")</f>
        <v/>
      </c>
      <c r="S51" s="77" t="str">
        <f>IF(AND('Mapa de Riesgos'!$Y$45="Muy Baja",'Mapa de Riesgos'!$AA$45="Menor"),CONCATENATE("R6C",'Mapa de Riesgos'!$O$45),"")</f>
        <v/>
      </c>
      <c r="T51" s="77" t="str">
        <f>IF(AND('Mapa de Riesgos'!$Y$46="Muy Baja",'Mapa de Riesgos'!$AA$46="Menor"),CONCATENATE("R6C",'Mapa de Riesgos'!$O$46),"")</f>
        <v/>
      </c>
      <c r="U51" s="78" t="str">
        <f>IF(AND('Mapa de Riesgos'!$Y$47="Muy Baja",'Mapa de Riesgos'!$AA$47="Menor"),CONCATENATE("R6C",'Mapa de Riesgos'!$O$47),"")</f>
        <v/>
      </c>
      <c r="V51" s="67" t="str">
        <f>IF(AND('Mapa de Riesgos'!$Y$42="Muy Baja",'Mapa de Riesgos'!$AA$42="Moderado"),CONCATENATE("R6C",'Mapa de Riesgos'!$O$42),"")</f>
        <v/>
      </c>
      <c r="W51" s="68" t="str">
        <f>IF(AND('Mapa de Riesgos'!$Y$43="Muy Baja",'Mapa de Riesgos'!$AA$43="Moderado"),CONCATENATE("R6C",'Mapa de Riesgos'!$O$43),"")</f>
        <v/>
      </c>
      <c r="X51" s="68" t="str">
        <f>IF(AND('Mapa de Riesgos'!$Y$44="Muy Baja",'Mapa de Riesgos'!$AA$44="Moderado"),CONCATENATE("R6C",'Mapa de Riesgos'!$O$44),"")</f>
        <v/>
      </c>
      <c r="Y51" s="68" t="str">
        <f>IF(AND('Mapa de Riesgos'!$Y$45="Muy Baja",'Mapa de Riesgos'!$AA$45="Moderado"),CONCATENATE("R6C",'Mapa de Riesgos'!$O$45),"")</f>
        <v/>
      </c>
      <c r="Z51" s="68" t="str">
        <f>IF(AND('Mapa de Riesgos'!$Y$46="Muy Baja",'Mapa de Riesgos'!$AA$46="Moderado"),CONCATENATE("R6C",'Mapa de Riesgos'!$O$46),"")</f>
        <v/>
      </c>
      <c r="AA51" s="69" t="str">
        <f>IF(AND('Mapa de Riesgos'!$Y$47="Muy Baja",'Mapa de Riesgos'!$AA$47="Moderado"),CONCATENATE("R6C",'Mapa de Riesgos'!$O$47),"")</f>
        <v/>
      </c>
      <c r="AB51" s="52" t="str">
        <f>IF(AND('Mapa de Riesgos'!$Y$42="Muy Baja",'Mapa de Riesgos'!$AA$42="Mayor"),CONCATENATE("R6C",'Mapa de Riesgos'!$O$42),"")</f>
        <v/>
      </c>
      <c r="AC51" s="53" t="str">
        <f>IF(AND('Mapa de Riesgos'!$Y$43="Muy Baja",'Mapa de Riesgos'!$AA$43="Mayor"),CONCATENATE("R6C",'Mapa de Riesgos'!$O$43),"")</f>
        <v/>
      </c>
      <c r="AD51" s="53" t="str">
        <f>IF(AND('Mapa de Riesgos'!$Y$44="Muy Baja",'Mapa de Riesgos'!$AA$44="Mayor"),CONCATENATE("R6C",'Mapa de Riesgos'!$O$44),"")</f>
        <v/>
      </c>
      <c r="AE51" s="53" t="str">
        <f>IF(AND('Mapa de Riesgos'!$Y$45="Muy Baja",'Mapa de Riesgos'!$AA$45="Mayor"),CONCATENATE("R6C",'Mapa de Riesgos'!$O$45),"")</f>
        <v/>
      </c>
      <c r="AF51" s="53" t="str">
        <f>IF(AND('Mapa de Riesgos'!$Y$46="Muy Baja",'Mapa de Riesgos'!$AA$46="Mayor"),CONCATENATE("R6C",'Mapa de Riesgos'!$O$46),"")</f>
        <v/>
      </c>
      <c r="AG51" s="54" t="str">
        <f>IF(AND('Mapa de Riesgos'!$Y$47="Muy Baja",'Mapa de Riesgos'!$AA$47="Mayor"),CONCATENATE("R6C",'Mapa de Riesgos'!$O$47),"")</f>
        <v/>
      </c>
      <c r="AH51" s="55" t="str">
        <f>IF(AND('Mapa de Riesgos'!$Y$42="Muy Baja",'Mapa de Riesgos'!$AA$42="Catastrófico"),CONCATENATE("R6C",'Mapa de Riesgos'!$O$42),"")</f>
        <v/>
      </c>
      <c r="AI51" s="56" t="str">
        <f>IF(AND('Mapa de Riesgos'!$Y$43="Muy Baja",'Mapa de Riesgos'!$AA$43="Catastrófico"),CONCATENATE("R6C",'Mapa de Riesgos'!$O$43),"")</f>
        <v/>
      </c>
      <c r="AJ51" s="56" t="str">
        <f>IF(AND('Mapa de Riesgos'!$Y$44="Muy Baja",'Mapa de Riesgos'!$AA$44="Catastrófico"),CONCATENATE("R6C",'Mapa de Riesgos'!$O$44),"")</f>
        <v/>
      </c>
      <c r="AK51" s="56" t="str">
        <f>IF(AND('Mapa de Riesgos'!$Y$45="Muy Baja",'Mapa de Riesgos'!$AA$45="Catastrófico"),CONCATENATE("R6C",'Mapa de Riesgos'!$O$45),"")</f>
        <v/>
      </c>
      <c r="AL51" s="56" t="str">
        <f>IF(AND('Mapa de Riesgos'!$Y$46="Muy Baja",'Mapa de Riesgos'!$AA$46="Catastrófico"),CONCATENATE("R6C",'Mapa de Riesgos'!$O$46),"")</f>
        <v/>
      </c>
      <c r="AM51" s="57" t="str">
        <f>IF(AND('Mapa de Riesgos'!$Y$47="Muy Baja",'Mapa de Riesgos'!$AA$47="Catastrófico"),CONCATENATE("R6C",'Mapa de Riesgos'!$O$47),"")</f>
        <v/>
      </c>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ht="15" customHeight="1">
      <c r="A52" s="83"/>
      <c r="B52" s="428"/>
      <c r="C52" s="428"/>
      <c r="D52" s="429"/>
      <c r="E52" s="527"/>
      <c r="F52" s="526"/>
      <c r="G52" s="526"/>
      <c r="H52" s="526"/>
      <c r="I52" s="542"/>
      <c r="J52" s="76" t="str">
        <f>IF(AND('Mapa de Riesgos'!$Y$48="Muy Baja",'Mapa de Riesgos'!$AA$48="Leve"),CONCATENATE("R7C",'Mapa de Riesgos'!$O$48),"")</f>
        <v/>
      </c>
      <c r="K52" s="77" t="str">
        <f>IF(AND('Mapa de Riesgos'!$Y$49="Muy Baja",'Mapa de Riesgos'!$AA$49="Leve"),CONCATENATE("R7C",'Mapa de Riesgos'!$O$49),"")</f>
        <v/>
      </c>
      <c r="L52" s="77" t="str">
        <f>IF(AND('Mapa de Riesgos'!$Y$50="Muy Baja",'Mapa de Riesgos'!$AA$50="Leve"),CONCATENATE("R7C",'Mapa de Riesgos'!$O$50),"")</f>
        <v/>
      </c>
      <c r="M52" s="77" t="str">
        <f>IF(AND('Mapa de Riesgos'!$Y$51="Muy Baja",'Mapa de Riesgos'!$AA$51="Leve"),CONCATENATE("R7C",'Mapa de Riesgos'!$O$51),"")</f>
        <v/>
      </c>
      <c r="N52" s="77" t="str">
        <f>IF(AND('Mapa de Riesgos'!$Y$52="Muy Baja",'Mapa de Riesgos'!$AA$52="Leve"),CONCATENATE("R7C",'Mapa de Riesgos'!$O$52),"")</f>
        <v/>
      </c>
      <c r="O52" s="78" t="str">
        <f>IF(AND('Mapa de Riesgos'!$Y$53="Muy Baja",'Mapa de Riesgos'!$AA$53="Leve"),CONCATENATE("R7C",'Mapa de Riesgos'!$O$53),"")</f>
        <v/>
      </c>
      <c r="P52" s="76" t="str">
        <f>IF(AND('Mapa de Riesgos'!$Y$48="Muy Baja",'Mapa de Riesgos'!$AA$48="Menor"),CONCATENATE("R7C",'Mapa de Riesgos'!$O$48),"")</f>
        <v/>
      </c>
      <c r="Q52" s="77" t="str">
        <f>IF(AND('Mapa de Riesgos'!$Y$49="Muy Baja",'Mapa de Riesgos'!$AA$49="Menor"),CONCATENATE("R7C",'Mapa de Riesgos'!$O$49),"")</f>
        <v/>
      </c>
      <c r="R52" s="77" t="str">
        <f>IF(AND('Mapa de Riesgos'!$Y$50="Muy Baja",'Mapa de Riesgos'!$AA$50="Menor"),CONCATENATE("R7C",'Mapa de Riesgos'!$O$50),"")</f>
        <v/>
      </c>
      <c r="S52" s="77" t="str">
        <f>IF(AND('Mapa de Riesgos'!$Y$51="Muy Baja",'Mapa de Riesgos'!$AA$51="Menor"),CONCATENATE("R7C",'Mapa de Riesgos'!$O$51),"")</f>
        <v/>
      </c>
      <c r="T52" s="77" t="str">
        <f>IF(AND('Mapa de Riesgos'!$Y$52="Muy Baja",'Mapa de Riesgos'!$AA$52="Menor"),CONCATENATE("R7C",'Mapa de Riesgos'!$O$52),"")</f>
        <v/>
      </c>
      <c r="U52" s="78" t="str">
        <f>IF(AND('Mapa de Riesgos'!$Y$53="Muy Baja",'Mapa de Riesgos'!$AA$53="Menor"),CONCATENATE("R7C",'Mapa de Riesgos'!$O$53),"")</f>
        <v/>
      </c>
      <c r="V52" s="67" t="str">
        <f>IF(AND('Mapa de Riesgos'!$Y$48="Muy Baja",'Mapa de Riesgos'!$AA$48="Moderado"),CONCATENATE("R7C",'Mapa de Riesgos'!$O$48),"")</f>
        <v/>
      </c>
      <c r="W52" s="68" t="str">
        <f>IF(AND('Mapa de Riesgos'!$Y$49="Muy Baja",'Mapa de Riesgos'!$AA$49="Moderado"),CONCATENATE("R7C",'Mapa de Riesgos'!$O$49),"")</f>
        <v/>
      </c>
      <c r="X52" s="68" t="str">
        <f>IF(AND('Mapa de Riesgos'!$Y$50="Muy Baja",'Mapa de Riesgos'!$AA$50="Moderado"),CONCATENATE("R7C",'Mapa de Riesgos'!$O$50),"")</f>
        <v/>
      </c>
      <c r="Y52" s="68" t="str">
        <f>IF(AND('Mapa de Riesgos'!$Y$51="Muy Baja",'Mapa de Riesgos'!$AA$51="Moderado"),CONCATENATE("R7C",'Mapa de Riesgos'!$O$51),"")</f>
        <v/>
      </c>
      <c r="Z52" s="68" t="str">
        <f>IF(AND('Mapa de Riesgos'!$Y$52="Muy Baja",'Mapa de Riesgos'!$AA$52="Moderado"),CONCATENATE("R7C",'Mapa de Riesgos'!$O$52),"")</f>
        <v/>
      </c>
      <c r="AA52" s="69" t="str">
        <f>IF(AND('Mapa de Riesgos'!$Y$53="Muy Baja",'Mapa de Riesgos'!$AA$53="Moderado"),CONCATENATE("R7C",'Mapa de Riesgos'!$O$53),"")</f>
        <v/>
      </c>
      <c r="AB52" s="52" t="str">
        <f>IF(AND('Mapa de Riesgos'!$Y$48="Muy Baja",'Mapa de Riesgos'!$AA$48="Mayor"),CONCATENATE("R7C",'Mapa de Riesgos'!$O$48),"")</f>
        <v/>
      </c>
      <c r="AC52" s="53" t="str">
        <f>IF(AND('Mapa de Riesgos'!$Y$49="Muy Baja",'Mapa de Riesgos'!$AA$49="Mayor"),CONCATENATE("R7C",'Mapa de Riesgos'!$O$49),"")</f>
        <v/>
      </c>
      <c r="AD52" s="53" t="str">
        <f>IF(AND('Mapa de Riesgos'!$Y$50="Muy Baja",'Mapa de Riesgos'!$AA$50="Mayor"),CONCATENATE("R7C",'Mapa de Riesgos'!$O$50),"")</f>
        <v/>
      </c>
      <c r="AE52" s="53" t="str">
        <f>IF(AND('Mapa de Riesgos'!$Y$51="Muy Baja",'Mapa de Riesgos'!$AA$51="Mayor"),CONCATENATE("R7C",'Mapa de Riesgos'!$O$51),"")</f>
        <v/>
      </c>
      <c r="AF52" s="53" t="str">
        <f>IF(AND('Mapa de Riesgos'!$Y$52="Muy Baja",'Mapa de Riesgos'!$AA$52="Mayor"),CONCATENATE("R7C",'Mapa de Riesgos'!$O$52),"")</f>
        <v/>
      </c>
      <c r="AG52" s="54" t="str">
        <f>IF(AND('Mapa de Riesgos'!$Y$53="Muy Baja",'Mapa de Riesgos'!$AA$53="Mayor"),CONCATENATE("R7C",'Mapa de Riesgos'!$O$53),"")</f>
        <v/>
      </c>
      <c r="AH52" s="55" t="str">
        <f>IF(AND('Mapa de Riesgos'!$Y$48="Muy Baja",'Mapa de Riesgos'!$AA$48="Catastrófico"),CONCATENATE("R7C",'Mapa de Riesgos'!$O$48),"")</f>
        <v/>
      </c>
      <c r="AI52" s="56" t="str">
        <f>IF(AND('Mapa de Riesgos'!$Y$49="Muy Baja",'Mapa de Riesgos'!$AA$49="Catastrófico"),CONCATENATE("R7C",'Mapa de Riesgos'!$O$49),"")</f>
        <v/>
      </c>
      <c r="AJ52" s="56" t="str">
        <f>IF(AND('Mapa de Riesgos'!$Y$50="Muy Baja",'Mapa de Riesgos'!$AA$50="Catastrófico"),CONCATENATE("R7C",'Mapa de Riesgos'!$O$50),"")</f>
        <v/>
      </c>
      <c r="AK52" s="56" t="str">
        <f>IF(AND('Mapa de Riesgos'!$Y$51="Muy Baja",'Mapa de Riesgos'!$AA$51="Catastrófico"),CONCATENATE("R7C",'Mapa de Riesgos'!$O$51),"")</f>
        <v/>
      </c>
      <c r="AL52" s="56" t="str">
        <f>IF(AND('Mapa de Riesgos'!$Y$52="Muy Baja",'Mapa de Riesgos'!$AA$52="Catastrófico"),CONCATENATE("R7C",'Mapa de Riesgos'!$O$52),"")</f>
        <v/>
      </c>
      <c r="AM52" s="57" t="str">
        <f>IF(AND('Mapa de Riesgos'!$Y$53="Muy Baja",'Mapa de Riesgos'!$AA$53="Catastrófico"),CONCATENATE("R7C",'Mapa de Riesgos'!$O$53),"")</f>
        <v/>
      </c>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c r="A53" s="83"/>
      <c r="B53" s="428"/>
      <c r="C53" s="428"/>
      <c r="D53" s="429"/>
      <c r="E53" s="527"/>
      <c r="F53" s="526"/>
      <c r="G53" s="526"/>
      <c r="H53" s="526"/>
      <c r="I53" s="542"/>
      <c r="J53" s="76" t="str">
        <f>IF(AND('Mapa de Riesgos'!$Y$54="Muy Baja",'Mapa de Riesgos'!$AA$54="Leve"),CONCATENATE("R8C",'Mapa de Riesgos'!$O$54),"")</f>
        <v/>
      </c>
      <c r="K53" s="77" t="str">
        <f>IF(AND('Mapa de Riesgos'!$Y$55="Muy Baja",'Mapa de Riesgos'!$AA$55="Leve"),CONCATENATE("R8C",'Mapa de Riesgos'!$O$55),"")</f>
        <v/>
      </c>
      <c r="L53" s="77" t="str">
        <f>IF(AND('Mapa de Riesgos'!$Y$56="Muy Baja",'Mapa de Riesgos'!$AA$56="Leve"),CONCATENATE("R8C",'Mapa de Riesgos'!$O$56),"")</f>
        <v/>
      </c>
      <c r="M53" s="77" t="str">
        <f>IF(AND('Mapa de Riesgos'!$Y$57="Muy Baja",'Mapa de Riesgos'!$AA$57="Leve"),CONCATENATE("R8C",'Mapa de Riesgos'!$O$57),"")</f>
        <v/>
      </c>
      <c r="N53" s="77" t="str">
        <f>IF(AND('Mapa de Riesgos'!$Y$58="Muy Baja",'Mapa de Riesgos'!$AA$58="Leve"),CONCATENATE("R8C",'Mapa de Riesgos'!$O$58),"")</f>
        <v/>
      </c>
      <c r="O53" s="78" t="str">
        <f>IF(AND('Mapa de Riesgos'!$Y$59="Muy Baja",'Mapa de Riesgos'!$AA$59="Leve"),CONCATENATE("R8C",'Mapa de Riesgos'!$O$59),"")</f>
        <v/>
      </c>
      <c r="P53" s="76" t="str">
        <f>IF(AND('Mapa de Riesgos'!$Y$54="Muy Baja",'Mapa de Riesgos'!$AA$54="Menor"),CONCATENATE("R8C",'Mapa de Riesgos'!$O$54),"")</f>
        <v/>
      </c>
      <c r="Q53" s="77" t="str">
        <f>IF(AND('Mapa de Riesgos'!$Y$55="Muy Baja",'Mapa de Riesgos'!$AA$55="Menor"),CONCATENATE("R8C",'Mapa de Riesgos'!$O$55),"")</f>
        <v/>
      </c>
      <c r="R53" s="77" t="str">
        <f>IF(AND('Mapa de Riesgos'!$Y$56="Muy Baja",'Mapa de Riesgos'!$AA$56="Menor"),CONCATENATE("R8C",'Mapa de Riesgos'!$O$56),"")</f>
        <v/>
      </c>
      <c r="S53" s="77" t="str">
        <f>IF(AND('Mapa de Riesgos'!$Y$57="Muy Baja",'Mapa de Riesgos'!$AA$57="Menor"),CONCATENATE("R8C",'Mapa de Riesgos'!$O$57),"")</f>
        <v/>
      </c>
      <c r="T53" s="77" t="str">
        <f>IF(AND('Mapa de Riesgos'!$Y$58="Muy Baja",'Mapa de Riesgos'!$AA$58="Menor"),CONCATENATE("R8C",'Mapa de Riesgos'!$O$58),"")</f>
        <v/>
      </c>
      <c r="U53" s="78" t="str">
        <f>IF(AND('Mapa de Riesgos'!$Y$59="Muy Baja",'Mapa de Riesgos'!$AA$59="Menor"),CONCATENATE("R8C",'Mapa de Riesgos'!$O$59),"")</f>
        <v/>
      </c>
      <c r="V53" s="67" t="str">
        <f>IF(AND('Mapa de Riesgos'!$Y$54="Muy Baja",'Mapa de Riesgos'!$AA$54="Moderado"),CONCATENATE("R8C",'Mapa de Riesgos'!$O$54),"")</f>
        <v/>
      </c>
      <c r="W53" s="68" t="str">
        <f>IF(AND('Mapa de Riesgos'!$Y$55="Muy Baja",'Mapa de Riesgos'!$AA$55="Moderado"),CONCATENATE("R8C",'Mapa de Riesgos'!$O$55),"")</f>
        <v/>
      </c>
      <c r="X53" s="68" t="str">
        <f>IF(AND('Mapa de Riesgos'!$Y$56="Muy Baja",'Mapa de Riesgos'!$AA$56="Moderado"),CONCATENATE("R8C",'Mapa de Riesgos'!$O$56),"")</f>
        <v/>
      </c>
      <c r="Y53" s="68" t="str">
        <f>IF(AND('Mapa de Riesgos'!$Y$57="Muy Baja",'Mapa de Riesgos'!$AA$57="Moderado"),CONCATENATE("R8C",'Mapa de Riesgos'!$O$57),"")</f>
        <v/>
      </c>
      <c r="Z53" s="68" t="str">
        <f>IF(AND('Mapa de Riesgos'!$Y$58="Muy Baja",'Mapa de Riesgos'!$AA$58="Moderado"),CONCATENATE("R8C",'Mapa de Riesgos'!$O$58),"")</f>
        <v/>
      </c>
      <c r="AA53" s="69" t="str">
        <f>IF(AND('Mapa de Riesgos'!$Y$59="Muy Baja",'Mapa de Riesgos'!$AA$59="Moderado"),CONCATENATE("R8C",'Mapa de Riesgos'!$O$59),"")</f>
        <v/>
      </c>
      <c r="AB53" s="52" t="str">
        <f>IF(AND('Mapa de Riesgos'!$Y$54="Muy Baja",'Mapa de Riesgos'!$AA$54="Mayor"),CONCATENATE("R8C",'Mapa de Riesgos'!$O$54),"")</f>
        <v/>
      </c>
      <c r="AC53" s="53" t="str">
        <f>IF(AND('Mapa de Riesgos'!$Y$55="Muy Baja",'Mapa de Riesgos'!$AA$55="Mayor"),CONCATENATE("R8C",'Mapa de Riesgos'!$O$55),"")</f>
        <v/>
      </c>
      <c r="AD53" s="53" t="str">
        <f>IF(AND('Mapa de Riesgos'!$Y$56="Muy Baja",'Mapa de Riesgos'!$AA$56="Mayor"),CONCATENATE("R8C",'Mapa de Riesgos'!$O$56),"")</f>
        <v/>
      </c>
      <c r="AE53" s="53" t="str">
        <f>IF(AND('Mapa de Riesgos'!$Y$57="Muy Baja",'Mapa de Riesgos'!$AA$57="Mayor"),CONCATENATE("R8C",'Mapa de Riesgos'!$O$57),"")</f>
        <v/>
      </c>
      <c r="AF53" s="53" t="str">
        <f>IF(AND('Mapa de Riesgos'!$Y$58="Muy Baja",'Mapa de Riesgos'!$AA$58="Mayor"),CONCATENATE("R8C",'Mapa de Riesgos'!$O$58),"")</f>
        <v/>
      </c>
      <c r="AG53" s="54" t="str">
        <f>IF(AND('Mapa de Riesgos'!$Y$59="Muy Baja",'Mapa de Riesgos'!$AA$59="Mayor"),CONCATENATE("R8C",'Mapa de Riesgos'!$O$59),"")</f>
        <v/>
      </c>
      <c r="AH53" s="55" t="str">
        <f>IF(AND('Mapa de Riesgos'!$Y$54="Muy Baja",'Mapa de Riesgos'!$AA$54="Catastrófico"),CONCATENATE("R8C",'Mapa de Riesgos'!$O$54),"")</f>
        <v/>
      </c>
      <c r="AI53" s="56" t="str">
        <f>IF(AND('Mapa de Riesgos'!$Y$55="Muy Baja",'Mapa de Riesgos'!$AA$55="Catastrófico"),CONCATENATE("R8C",'Mapa de Riesgos'!$O$55),"")</f>
        <v/>
      </c>
      <c r="AJ53" s="56" t="str">
        <f>IF(AND('Mapa de Riesgos'!$Y$56="Muy Baja",'Mapa de Riesgos'!$AA$56="Catastrófico"),CONCATENATE("R8C",'Mapa de Riesgos'!$O$56),"")</f>
        <v/>
      </c>
      <c r="AK53" s="56" t="str">
        <f>IF(AND('Mapa de Riesgos'!$Y$57="Muy Baja",'Mapa de Riesgos'!$AA$57="Catastrófico"),CONCATENATE("R8C",'Mapa de Riesgos'!$O$57),"")</f>
        <v/>
      </c>
      <c r="AL53" s="56" t="str">
        <f>IF(AND('Mapa de Riesgos'!$Y$58="Muy Baja",'Mapa de Riesgos'!$AA$58="Catastrófico"),CONCATENATE("R8C",'Mapa de Riesgos'!$O$58),"")</f>
        <v/>
      </c>
      <c r="AM53" s="57" t="str">
        <f>IF(AND('Mapa de Riesgos'!$Y$59="Muy Baja",'Mapa de Riesgos'!$AA$59="Catastrófico"),CONCATENATE("R8C",'Mapa de Riesgos'!$O$59),"")</f>
        <v/>
      </c>
      <c r="AN53" s="83"/>
      <c r="AO53" s="83"/>
      <c r="AP53" s="83"/>
      <c r="AQ53" s="83"/>
      <c r="AR53" s="83"/>
      <c r="AS53" s="83"/>
      <c r="AT53" s="83"/>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c r="A54" s="83"/>
      <c r="B54" s="428"/>
      <c r="C54" s="428"/>
      <c r="D54" s="429"/>
      <c r="E54" s="527"/>
      <c r="F54" s="526"/>
      <c r="G54" s="526"/>
      <c r="H54" s="526"/>
      <c r="I54" s="542"/>
      <c r="J54" s="76" t="str">
        <f>IF(AND('Mapa de Riesgos'!$Y$60="Muy Baja",'Mapa de Riesgos'!$AA$60="Leve"),CONCATENATE("R9C",'Mapa de Riesgos'!$O$60),"")</f>
        <v/>
      </c>
      <c r="K54" s="77" t="str">
        <f>IF(AND('Mapa de Riesgos'!$Y$61="Muy Baja",'Mapa de Riesgos'!$AA$61="Leve"),CONCATENATE("R9C",'Mapa de Riesgos'!$O$61),"")</f>
        <v/>
      </c>
      <c r="L54" s="77" t="str">
        <f>IF(AND('Mapa de Riesgos'!$Y$62="Muy Baja",'Mapa de Riesgos'!$AA$62="Leve"),CONCATENATE("R9C",'Mapa de Riesgos'!$O$62),"")</f>
        <v/>
      </c>
      <c r="M54" s="77" t="str">
        <f>IF(AND('Mapa de Riesgos'!$Y$63="Muy Baja",'Mapa de Riesgos'!$AA$63="Leve"),CONCATENATE("R9C",'Mapa de Riesgos'!$O$63),"")</f>
        <v/>
      </c>
      <c r="N54" s="77" t="str">
        <f>IF(AND('Mapa de Riesgos'!$Y$64="Muy Baja",'Mapa de Riesgos'!$AA$64="Leve"),CONCATENATE("R9C",'Mapa de Riesgos'!$O$64),"")</f>
        <v/>
      </c>
      <c r="O54" s="78" t="str">
        <f>IF(AND('Mapa de Riesgos'!$Y$65="Muy Baja",'Mapa de Riesgos'!$AA$65="Leve"),CONCATENATE("R9C",'Mapa de Riesgos'!$O$65),"")</f>
        <v/>
      </c>
      <c r="P54" s="76" t="str">
        <f>IF(AND('Mapa de Riesgos'!$Y$60="Muy Baja",'Mapa de Riesgos'!$AA$60="Menor"),CONCATENATE("R9C",'Mapa de Riesgos'!$O$60),"")</f>
        <v/>
      </c>
      <c r="Q54" s="77" t="str">
        <f>IF(AND('Mapa de Riesgos'!$Y$61="Muy Baja",'Mapa de Riesgos'!$AA$61="Menor"),CONCATENATE("R9C",'Mapa de Riesgos'!$O$61),"")</f>
        <v/>
      </c>
      <c r="R54" s="77" t="str">
        <f>IF(AND('Mapa de Riesgos'!$Y$62="Muy Baja",'Mapa de Riesgos'!$AA$62="Menor"),CONCATENATE("R9C",'Mapa de Riesgos'!$O$62),"")</f>
        <v/>
      </c>
      <c r="S54" s="77" t="str">
        <f>IF(AND('Mapa de Riesgos'!$Y$63="Muy Baja",'Mapa de Riesgos'!$AA$63="Menor"),CONCATENATE("R9C",'Mapa de Riesgos'!$O$63),"")</f>
        <v/>
      </c>
      <c r="T54" s="77" t="str">
        <f>IF(AND('Mapa de Riesgos'!$Y$64="Muy Baja",'Mapa de Riesgos'!$AA$64="Menor"),CONCATENATE("R9C",'Mapa de Riesgos'!$O$64),"")</f>
        <v/>
      </c>
      <c r="U54" s="78" t="str">
        <f>IF(AND('Mapa de Riesgos'!$Y$65="Muy Baja",'Mapa de Riesgos'!$AA$65="Menor"),CONCATENATE("R9C",'Mapa de Riesgos'!$O$65),"")</f>
        <v/>
      </c>
      <c r="V54" s="67" t="str">
        <f>IF(AND('Mapa de Riesgos'!$Y$60="Muy Baja",'Mapa de Riesgos'!$AA$60="Moderado"),CONCATENATE("R9C",'Mapa de Riesgos'!$O$60),"")</f>
        <v/>
      </c>
      <c r="W54" s="68" t="str">
        <f>IF(AND('Mapa de Riesgos'!$Y$61="Muy Baja",'Mapa de Riesgos'!$AA$61="Moderado"),CONCATENATE("R9C",'Mapa de Riesgos'!$O$61),"")</f>
        <v/>
      </c>
      <c r="X54" s="68" t="str">
        <f>IF(AND('Mapa de Riesgos'!$Y$62="Muy Baja",'Mapa de Riesgos'!$AA$62="Moderado"),CONCATENATE("R9C",'Mapa de Riesgos'!$O$62),"")</f>
        <v/>
      </c>
      <c r="Y54" s="68" t="str">
        <f>IF(AND('Mapa de Riesgos'!$Y$63="Muy Baja",'Mapa de Riesgos'!$AA$63="Moderado"),CONCATENATE("R9C",'Mapa de Riesgos'!$O$63),"")</f>
        <v/>
      </c>
      <c r="Z54" s="68" t="str">
        <f>IF(AND('Mapa de Riesgos'!$Y$64="Muy Baja",'Mapa de Riesgos'!$AA$64="Moderado"),CONCATENATE("R9C",'Mapa de Riesgos'!$O$64),"")</f>
        <v/>
      </c>
      <c r="AA54" s="69" t="str">
        <f>IF(AND('Mapa de Riesgos'!$Y$65="Muy Baja",'Mapa de Riesgos'!$AA$65="Moderado"),CONCATENATE("R9C",'Mapa de Riesgos'!$O$65),"")</f>
        <v/>
      </c>
      <c r="AB54" s="52" t="str">
        <f>IF(AND('Mapa de Riesgos'!$Y$60="Muy Baja",'Mapa de Riesgos'!$AA$60="Mayor"),CONCATENATE("R9C",'Mapa de Riesgos'!$O$60),"")</f>
        <v/>
      </c>
      <c r="AC54" s="53" t="str">
        <f>IF(AND('Mapa de Riesgos'!$Y$61="Muy Baja",'Mapa de Riesgos'!$AA$61="Mayor"),CONCATENATE("R9C",'Mapa de Riesgos'!$O$61),"")</f>
        <v/>
      </c>
      <c r="AD54" s="53" t="str">
        <f>IF(AND('Mapa de Riesgos'!$Y$62="Muy Baja",'Mapa de Riesgos'!$AA$62="Mayor"),CONCATENATE("R9C",'Mapa de Riesgos'!$O$62),"")</f>
        <v/>
      </c>
      <c r="AE54" s="53" t="str">
        <f>IF(AND('Mapa de Riesgos'!$Y$63="Muy Baja",'Mapa de Riesgos'!$AA$63="Mayor"),CONCATENATE("R9C",'Mapa de Riesgos'!$O$63),"")</f>
        <v/>
      </c>
      <c r="AF54" s="53" t="str">
        <f>IF(AND('Mapa de Riesgos'!$Y$64="Muy Baja",'Mapa de Riesgos'!$AA$64="Mayor"),CONCATENATE("R9C",'Mapa de Riesgos'!$O$64),"")</f>
        <v/>
      </c>
      <c r="AG54" s="54" t="str">
        <f>IF(AND('Mapa de Riesgos'!$Y$65="Muy Baja",'Mapa de Riesgos'!$AA$65="Mayor"),CONCATENATE("R9C",'Mapa de Riesgos'!$O$65),"")</f>
        <v/>
      </c>
      <c r="AH54" s="55" t="str">
        <f>IF(AND('Mapa de Riesgos'!$Y$60="Muy Baja",'Mapa de Riesgos'!$AA$60="Catastrófico"),CONCATENATE("R9C",'Mapa de Riesgos'!$O$60),"")</f>
        <v/>
      </c>
      <c r="AI54" s="56" t="str">
        <f>IF(AND('Mapa de Riesgos'!$Y$61="Muy Baja",'Mapa de Riesgos'!$AA$61="Catastrófico"),CONCATENATE("R9C",'Mapa de Riesgos'!$O$61),"")</f>
        <v/>
      </c>
      <c r="AJ54" s="56" t="str">
        <f>IF(AND('Mapa de Riesgos'!$Y$62="Muy Baja",'Mapa de Riesgos'!$AA$62="Catastrófico"),CONCATENATE("R9C",'Mapa de Riesgos'!$O$62),"")</f>
        <v/>
      </c>
      <c r="AK54" s="56" t="str">
        <f>IF(AND('Mapa de Riesgos'!$Y$63="Muy Baja",'Mapa de Riesgos'!$AA$63="Catastrófico"),CONCATENATE("R9C",'Mapa de Riesgos'!$O$63),"")</f>
        <v/>
      </c>
      <c r="AL54" s="56" t="str">
        <f>IF(AND('Mapa de Riesgos'!$Y$64="Muy Baja",'Mapa de Riesgos'!$AA$64="Catastrófico"),CONCATENATE("R9C",'Mapa de Riesgos'!$O$64),"")</f>
        <v/>
      </c>
      <c r="AM54" s="57" t="str">
        <f>IF(AND('Mapa de Riesgos'!$Y$65="Muy Baja",'Mapa de Riesgos'!$AA$65="Catastrófico"),CONCATENATE("R9C",'Mapa de Riesgos'!$O$65),"")</f>
        <v/>
      </c>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ht="15.75" customHeight="1" thickBot="1">
      <c r="A55" s="83"/>
      <c r="B55" s="428"/>
      <c r="C55" s="428"/>
      <c r="D55" s="429"/>
      <c r="E55" s="528"/>
      <c r="F55" s="529"/>
      <c r="G55" s="529"/>
      <c r="H55" s="529"/>
      <c r="I55" s="543"/>
      <c r="J55" s="79" t="str">
        <f>IF(AND('Mapa de Riesgos'!$Y$66="Muy Baja",'Mapa de Riesgos'!$AA$66="Leve"),CONCATENATE("R10C",'Mapa de Riesgos'!$O$66),"")</f>
        <v/>
      </c>
      <c r="K55" s="80" t="str">
        <f>IF(AND('Mapa de Riesgos'!$Y$67="Muy Baja",'Mapa de Riesgos'!$AA$67="Leve"),CONCATENATE("R10C",'Mapa de Riesgos'!$O$67),"")</f>
        <v/>
      </c>
      <c r="L55" s="80" t="str">
        <f>IF(AND('Mapa de Riesgos'!$Y$68="Muy Baja",'Mapa de Riesgos'!$AA$68="Leve"),CONCATENATE("R10C",'Mapa de Riesgos'!$O$68),"")</f>
        <v/>
      </c>
      <c r="M55" s="80" t="str">
        <f>IF(AND('Mapa de Riesgos'!$Y$69="Muy Baja",'Mapa de Riesgos'!$AA$69="Leve"),CONCATENATE("R10C",'Mapa de Riesgos'!$O$69),"")</f>
        <v/>
      </c>
      <c r="N55" s="80" t="str">
        <f>IF(AND('Mapa de Riesgos'!$Y$70="Muy Baja",'Mapa de Riesgos'!$AA$70="Leve"),CONCATENATE("R10C",'Mapa de Riesgos'!$O$70),"")</f>
        <v/>
      </c>
      <c r="O55" s="81" t="str">
        <f>IF(AND('Mapa de Riesgos'!$Y$71="Muy Baja",'Mapa de Riesgos'!$AA$71="Leve"),CONCATENATE("R10C",'Mapa de Riesgos'!$O$71),"")</f>
        <v/>
      </c>
      <c r="P55" s="79" t="str">
        <f>IF(AND('Mapa de Riesgos'!$Y$66="Muy Baja",'Mapa de Riesgos'!$AA$66="Menor"),CONCATENATE("R10C",'Mapa de Riesgos'!$O$66),"")</f>
        <v/>
      </c>
      <c r="Q55" s="80" t="str">
        <f>IF(AND('Mapa de Riesgos'!$Y$67="Muy Baja",'Mapa de Riesgos'!$AA$67="Menor"),CONCATENATE("R10C",'Mapa de Riesgos'!$O$67),"")</f>
        <v/>
      </c>
      <c r="R55" s="80" t="str">
        <f>IF(AND('Mapa de Riesgos'!$Y$68="Muy Baja",'Mapa de Riesgos'!$AA$68="Menor"),CONCATENATE("R10C",'Mapa de Riesgos'!$O$68),"")</f>
        <v/>
      </c>
      <c r="S55" s="80" t="str">
        <f>IF(AND('Mapa de Riesgos'!$Y$69="Muy Baja",'Mapa de Riesgos'!$AA$69="Menor"),CONCATENATE("R10C",'Mapa de Riesgos'!$O$69),"")</f>
        <v/>
      </c>
      <c r="T55" s="80" t="str">
        <f>IF(AND('Mapa de Riesgos'!$Y$70="Muy Baja",'Mapa de Riesgos'!$AA$70="Menor"),CONCATENATE("R10C",'Mapa de Riesgos'!$O$70),"")</f>
        <v/>
      </c>
      <c r="U55" s="81" t="str">
        <f>IF(AND('Mapa de Riesgos'!$Y$71="Muy Baja",'Mapa de Riesgos'!$AA$71="Menor"),CONCATENATE("R10C",'Mapa de Riesgos'!$O$71),"")</f>
        <v/>
      </c>
      <c r="V55" s="70" t="str">
        <f>IF(AND('Mapa de Riesgos'!$Y$66="Muy Baja",'Mapa de Riesgos'!$AA$66="Moderado"),CONCATENATE("R10C",'Mapa de Riesgos'!$O$66),"")</f>
        <v/>
      </c>
      <c r="W55" s="71" t="str">
        <f>IF(AND('Mapa de Riesgos'!$Y$67="Muy Baja",'Mapa de Riesgos'!$AA$67="Moderado"),CONCATENATE("R10C",'Mapa de Riesgos'!$O$67),"")</f>
        <v/>
      </c>
      <c r="X55" s="71" t="str">
        <f>IF(AND('Mapa de Riesgos'!$Y$68="Muy Baja",'Mapa de Riesgos'!$AA$68="Moderado"),CONCATENATE("R10C",'Mapa de Riesgos'!$O$68),"")</f>
        <v/>
      </c>
      <c r="Y55" s="71" t="str">
        <f>IF(AND('Mapa de Riesgos'!$Y$69="Muy Baja",'Mapa de Riesgos'!$AA$69="Moderado"),CONCATENATE("R10C",'Mapa de Riesgos'!$O$69),"")</f>
        <v/>
      </c>
      <c r="Z55" s="71" t="str">
        <f>IF(AND('Mapa de Riesgos'!$Y$70="Muy Baja",'Mapa de Riesgos'!$AA$70="Moderado"),CONCATENATE("R10C",'Mapa de Riesgos'!$O$70),"")</f>
        <v/>
      </c>
      <c r="AA55" s="72" t="str">
        <f>IF(AND('Mapa de Riesgos'!$Y$71="Muy Baja",'Mapa de Riesgos'!$AA$71="Moderado"),CONCATENATE("R10C",'Mapa de Riesgos'!$O$71),"")</f>
        <v/>
      </c>
      <c r="AB55" s="58" t="str">
        <f>IF(AND('Mapa de Riesgos'!$Y$66="Muy Baja",'Mapa de Riesgos'!$AA$66="Mayor"),CONCATENATE("R10C",'Mapa de Riesgos'!$O$66),"")</f>
        <v/>
      </c>
      <c r="AC55" s="59" t="str">
        <f>IF(AND('Mapa de Riesgos'!$Y$67="Muy Baja",'Mapa de Riesgos'!$AA$67="Mayor"),CONCATENATE("R10C",'Mapa de Riesgos'!$O$67),"")</f>
        <v/>
      </c>
      <c r="AD55" s="59" t="str">
        <f>IF(AND('Mapa de Riesgos'!$Y$68="Muy Baja",'Mapa de Riesgos'!$AA$68="Mayor"),CONCATENATE("R10C",'Mapa de Riesgos'!$O$68),"")</f>
        <v/>
      </c>
      <c r="AE55" s="59" t="str">
        <f>IF(AND('Mapa de Riesgos'!$Y$69="Muy Baja",'Mapa de Riesgos'!$AA$69="Mayor"),CONCATENATE("R10C",'Mapa de Riesgos'!$O$69),"")</f>
        <v/>
      </c>
      <c r="AF55" s="59" t="str">
        <f>IF(AND('Mapa de Riesgos'!$Y$70="Muy Baja",'Mapa de Riesgos'!$AA$70="Mayor"),CONCATENATE("R10C",'Mapa de Riesgos'!$O$70),"")</f>
        <v/>
      </c>
      <c r="AG55" s="60" t="str">
        <f>IF(AND('Mapa de Riesgos'!$Y$71="Muy Baja",'Mapa de Riesgos'!$AA$71="Mayor"),CONCATENATE("R10C",'Mapa de Riesgos'!$O$71),"")</f>
        <v/>
      </c>
      <c r="AH55" s="61" t="str">
        <f>IF(AND('Mapa de Riesgos'!$Y$66="Muy Baja",'Mapa de Riesgos'!$AA$66="Catastrófico"),CONCATENATE("R10C",'Mapa de Riesgos'!$O$66),"")</f>
        <v/>
      </c>
      <c r="AI55" s="62" t="str">
        <f>IF(AND('Mapa de Riesgos'!$Y$67="Muy Baja",'Mapa de Riesgos'!$AA$67="Catastrófico"),CONCATENATE("R10C",'Mapa de Riesgos'!$O$67),"")</f>
        <v/>
      </c>
      <c r="AJ55" s="62" t="str">
        <f>IF(AND('Mapa de Riesgos'!$Y$68="Muy Baja",'Mapa de Riesgos'!$AA$68="Catastrófico"),CONCATENATE("R10C",'Mapa de Riesgos'!$O$68),"")</f>
        <v/>
      </c>
      <c r="AK55" s="62" t="str">
        <f>IF(AND('Mapa de Riesgos'!$Y$69="Muy Baja",'Mapa de Riesgos'!$AA$69="Catastrófico"),CONCATENATE("R10C",'Mapa de Riesgos'!$O$69),"")</f>
        <v/>
      </c>
      <c r="AL55" s="62" t="str">
        <f>IF(AND('Mapa de Riesgos'!$Y$70="Muy Baja",'Mapa de Riesgos'!$AA$70="Catastrófico"),CONCATENATE("R10C",'Mapa de Riesgos'!$O$70),"")</f>
        <v/>
      </c>
      <c r="AM55" s="63" t="str">
        <f>IF(AND('Mapa de Riesgos'!$Y$71="Muy Baja",'Mapa de Riesgos'!$AA$71="Catastrófico"),CONCATENATE("R10C",'Mapa de Riesgos'!$O$71),"")</f>
        <v/>
      </c>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c r="A56" s="83"/>
      <c r="B56" s="83"/>
      <c r="C56" s="83"/>
      <c r="D56" s="83"/>
      <c r="E56" s="83"/>
      <c r="F56" s="83"/>
      <c r="G56" s="83"/>
      <c r="H56" s="83"/>
      <c r="I56" s="83"/>
      <c r="J56" s="523" t="s">
        <v>223</v>
      </c>
      <c r="K56" s="524"/>
      <c r="L56" s="524"/>
      <c r="M56" s="524"/>
      <c r="N56" s="524"/>
      <c r="O56" s="541"/>
      <c r="P56" s="523" t="s">
        <v>224</v>
      </c>
      <c r="Q56" s="524"/>
      <c r="R56" s="524"/>
      <c r="S56" s="524"/>
      <c r="T56" s="524"/>
      <c r="U56" s="541"/>
      <c r="V56" s="523" t="s">
        <v>225</v>
      </c>
      <c r="W56" s="524"/>
      <c r="X56" s="524"/>
      <c r="Y56" s="524"/>
      <c r="Z56" s="524"/>
      <c r="AA56" s="541"/>
      <c r="AB56" s="523" t="s">
        <v>226</v>
      </c>
      <c r="AC56" s="562"/>
      <c r="AD56" s="524"/>
      <c r="AE56" s="524"/>
      <c r="AF56" s="524"/>
      <c r="AG56" s="541"/>
      <c r="AH56" s="523" t="s">
        <v>227</v>
      </c>
      <c r="AI56" s="524"/>
      <c r="AJ56" s="524"/>
      <c r="AK56" s="524"/>
      <c r="AL56" s="524"/>
      <c r="AM56" s="541"/>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c r="A57" s="83"/>
      <c r="B57" s="83"/>
      <c r="C57" s="83"/>
      <c r="D57" s="83"/>
      <c r="E57" s="83"/>
      <c r="F57" s="83"/>
      <c r="G57" s="83"/>
      <c r="H57" s="83"/>
      <c r="I57" s="83"/>
      <c r="J57" s="527"/>
      <c r="K57" s="526"/>
      <c r="L57" s="526"/>
      <c r="M57" s="526"/>
      <c r="N57" s="526"/>
      <c r="O57" s="542"/>
      <c r="P57" s="527"/>
      <c r="Q57" s="526"/>
      <c r="R57" s="526"/>
      <c r="S57" s="526"/>
      <c r="T57" s="526"/>
      <c r="U57" s="542"/>
      <c r="V57" s="527"/>
      <c r="W57" s="526"/>
      <c r="X57" s="526"/>
      <c r="Y57" s="526"/>
      <c r="Z57" s="526"/>
      <c r="AA57" s="542"/>
      <c r="AB57" s="527"/>
      <c r="AC57" s="526"/>
      <c r="AD57" s="526"/>
      <c r="AE57" s="526"/>
      <c r="AF57" s="526"/>
      <c r="AG57" s="542"/>
      <c r="AH57" s="527"/>
      <c r="AI57" s="526"/>
      <c r="AJ57" s="526"/>
      <c r="AK57" s="526"/>
      <c r="AL57" s="526"/>
      <c r="AM57" s="542"/>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c r="A58" s="83"/>
      <c r="B58" s="83"/>
      <c r="C58" s="83"/>
      <c r="D58" s="83"/>
      <c r="E58" s="83"/>
      <c r="F58" s="83"/>
      <c r="G58" s="83"/>
      <c r="H58" s="83"/>
      <c r="I58" s="83"/>
      <c r="J58" s="527"/>
      <c r="K58" s="526"/>
      <c r="L58" s="526"/>
      <c r="M58" s="526"/>
      <c r="N58" s="526"/>
      <c r="O58" s="542"/>
      <c r="P58" s="527"/>
      <c r="Q58" s="526"/>
      <c r="R58" s="526"/>
      <c r="S58" s="526"/>
      <c r="T58" s="526"/>
      <c r="U58" s="542"/>
      <c r="V58" s="527"/>
      <c r="W58" s="526"/>
      <c r="X58" s="526"/>
      <c r="Y58" s="526"/>
      <c r="Z58" s="526"/>
      <c r="AA58" s="542"/>
      <c r="AB58" s="527"/>
      <c r="AC58" s="526"/>
      <c r="AD58" s="526"/>
      <c r="AE58" s="526"/>
      <c r="AF58" s="526"/>
      <c r="AG58" s="542"/>
      <c r="AH58" s="527"/>
      <c r="AI58" s="526"/>
      <c r="AJ58" s="526"/>
      <c r="AK58" s="526"/>
      <c r="AL58" s="526"/>
      <c r="AM58" s="542"/>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c r="A59" s="83"/>
      <c r="B59" s="83"/>
      <c r="C59" s="83"/>
      <c r="D59" s="83"/>
      <c r="E59" s="83"/>
      <c r="F59" s="83"/>
      <c r="G59" s="83"/>
      <c r="H59" s="83"/>
      <c r="I59" s="83"/>
      <c r="J59" s="527"/>
      <c r="K59" s="526"/>
      <c r="L59" s="526"/>
      <c r="M59" s="526"/>
      <c r="N59" s="526"/>
      <c r="O59" s="542"/>
      <c r="P59" s="527"/>
      <c r="Q59" s="526"/>
      <c r="R59" s="526"/>
      <c r="S59" s="526"/>
      <c r="T59" s="526"/>
      <c r="U59" s="542"/>
      <c r="V59" s="527"/>
      <c r="W59" s="526"/>
      <c r="X59" s="526"/>
      <c r="Y59" s="526"/>
      <c r="Z59" s="526"/>
      <c r="AA59" s="542"/>
      <c r="AB59" s="527"/>
      <c r="AC59" s="526"/>
      <c r="AD59" s="526"/>
      <c r="AE59" s="526"/>
      <c r="AF59" s="526"/>
      <c r="AG59" s="542"/>
      <c r="AH59" s="527"/>
      <c r="AI59" s="526"/>
      <c r="AJ59" s="526"/>
      <c r="AK59" s="526"/>
      <c r="AL59" s="526"/>
      <c r="AM59" s="542"/>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c r="A60" s="83"/>
      <c r="B60" s="83"/>
      <c r="C60" s="83"/>
      <c r="D60" s="83"/>
      <c r="E60" s="83"/>
      <c r="F60" s="83"/>
      <c r="G60" s="83"/>
      <c r="H60" s="83"/>
      <c r="I60" s="83"/>
      <c r="J60" s="527"/>
      <c r="K60" s="526"/>
      <c r="L60" s="526"/>
      <c r="M60" s="526"/>
      <c r="N60" s="526"/>
      <c r="O60" s="542"/>
      <c r="P60" s="527"/>
      <c r="Q60" s="526"/>
      <c r="R60" s="526"/>
      <c r="S60" s="526"/>
      <c r="T60" s="526"/>
      <c r="U60" s="542"/>
      <c r="V60" s="527"/>
      <c r="W60" s="526"/>
      <c r="X60" s="526"/>
      <c r="Y60" s="526"/>
      <c r="Z60" s="526"/>
      <c r="AA60" s="542"/>
      <c r="AB60" s="527"/>
      <c r="AC60" s="526"/>
      <c r="AD60" s="526"/>
      <c r="AE60" s="526"/>
      <c r="AF60" s="526"/>
      <c r="AG60" s="542"/>
      <c r="AH60" s="527"/>
      <c r="AI60" s="526"/>
      <c r="AJ60" s="526"/>
      <c r="AK60" s="526"/>
      <c r="AL60" s="526"/>
      <c r="AM60" s="542"/>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ht="15.75" thickBot="1">
      <c r="A61" s="83"/>
      <c r="B61" s="83"/>
      <c r="C61" s="83"/>
      <c r="D61" s="83"/>
      <c r="E61" s="83"/>
      <c r="F61" s="83"/>
      <c r="G61" s="83"/>
      <c r="H61" s="83"/>
      <c r="I61" s="83"/>
      <c r="J61" s="528"/>
      <c r="K61" s="529"/>
      <c r="L61" s="529"/>
      <c r="M61" s="529"/>
      <c r="N61" s="529"/>
      <c r="O61" s="543"/>
      <c r="P61" s="528"/>
      <c r="Q61" s="529"/>
      <c r="R61" s="529"/>
      <c r="S61" s="529"/>
      <c r="T61" s="529"/>
      <c r="U61" s="543"/>
      <c r="V61" s="528"/>
      <c r="W61" s="529"/>
      <c r="X61" s="529"/>
      <c r="Y61" s="529"/>
      <c r="Z61" s="529"/>
      <c r="AA61" s="543"/>
      <c r="AB61" s="528"/>
      <c r="AC61" s="529"/>
      <c r="AD61" s="529"/>
      <c r="AE61" s="529"/>
      <c r="AF61" s="529"/>
      <c r="AG61" s="543"/>
      <c r="AH61" s="528"/>
      <c r="AI61" s="529"/>
      <c r="AJ61" s="529"/>
      <c r="AK61" s="529"/>
      <c r="AL61" s="529"/>
      <c r="AM61" s="54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row>
    <row r="63" spans="1:80" ht="15" customHeight="1">
      <c r="A63" s="83"/>
      <c r="B63" s="84"/>
      <c r="C63" s="84"/>
      <c r="D63" s="84"/>
      <c r="E63" s="84"/>
      <c r="F63" s="84"/>
      <c r="G63" s="84"/>
      <c r="H63" s="84"/>
      <c r="I63" s="84"/>
      <c r="J63" s="84"/>
      <c r="K63" s="84"/>
      <c r="L63" s="84"/>
      <c r="M63" s="84"/>
      <c r="N63" s="84"/>
      <c r="O63" s="84"/>
      <c r="P63" s="84"/>
      <c r="Q63" s="84"/>
      <c r="R63" s="84"/>
      <c r="S63" s="84"/>
      <c r="T63" s="84"/>
      <c r="U63" s="84"/>
      <c r="V63" s="84"/>
      <c r="W63" s="84"/>
      <c r="X63" s="84"/>
      <c r="Y63" s="84"/>
      <c r="Z63" s="84"/>
      <c r="AA63" s="84"/>
      <c r="AB63" s="84"/>
      <c r="AC63" s="84"/>
      <c r="AD63" s="84"/>
      <c r="AE63" s="84"/>
      <c r="AF63" s="84"/>
      <c r="AG63" s="84"/>
      <c r="AH63" s="84"/>
      <c r="AI63" s="84"/>
      <c r="AJ63" s="84"/>
      <c r="AK63" s="84"/>
      <c r="AL63" s="84"/>
      <c r="AM63" s="84"/>
      <c r="AN63" s="84"/>
      <c r="AO63" s="84"/>
      <c r="AP63" s="84"/>
      <c r="AQ63" s="84"/>
      <c r="AR63" s="84"/>
      <c r="AS63" s="84"/>
      <c r="AT63" s="84"/>
      <c r="AU63" s="83"/>
      <c r="AV63" s="83"/>
      <c r="AW63" s="83"/>
      <c r="AX63" s="83"/>
      <c r="AY63" s="83"/>
      <c r="AZ63" s="83"/>
      <c r="BA63" s="83"/>
      <c r="BB63" s="83"/>
      <c r="BC63" s="83"/>
      <c r="BD63" s="83"/>
      <c r="BE63" s="83"/>
      <c r="BF63" s="83"/>
      <c r="BG63" s="83"/>
      <c r="BH63" s="83"/>
    </row>
    <row r="64" spans="1:80" ht="15" customHeight="1">
      <c r="A64" s="83"/>
      <c r="B64" s="84"/>
      <c r="C64" s="84"/>
      <c r="D64" s="84"/>
      <c r="E64" s="84"/>
      <c r="F64" s="84"/>
      <c r="G64" s="84"/>
      <c r="H64" s="84"/>
      <c r="I64" s="84"/>
      <c r="J64" s="84"/>
      <c r="K64" s="84"/>
      <c r="L64" s="84"/>
      <c r="M64" s="84"/>
      <c r="N64" s="84"/>
      <c r="O64" s="84"/>
      <c r="P64" s="84"/>
      <c r="Q64" s="84"/>
      <c r="R64" s="84"/>
      <c r="S64" s="84"/>
      <c r="T64" s="84"/>
      <c r="U64" s="84"/>
      <c r="V64" s="84"/>
      <c r="W64" s="84"/>
      <c r="X64" s="84"/>
      <c r="Y64" s="84"/>
      <c r="Z64" s="84"/>
      <c r="AA64" s="84"/>
      <c r="AB64" s="84"/>
      <c r="AC64" s="84"/>
      <c r="AD64" s="84"/>
      <c r="AE64" s="84"/>
      <c r="AF64" s="84"/>
      <c r="AG64" s="84"/>
      <c r="AH64" s="84"/>
      <c r="AI64" s="84"/>
      <c r="AJ64" s="84"/>
      <c r="AK64" s="84"/>
      <c r="AL64" s="84"/>
      <c r="AM64" s="84"/>
      <c r="AN64" s="84"/>
      <c r="AO64" s="84"/>
      <c r="AP64" s="84"/>
      <c r="AQ64" s="84"/>
      <c r="AR64" s="84"/>
      <c r="AS64" s="84"/>
      <c r="AT64" s="84"/>
      <c r="AU64" s="83"/>
      <c r="AV64" s="83"/>
      <c r="AW64" s="83"/>
      <c r="AX64" s="83"/>
      <c r="AY64" s="83"/>
      <c r="AZ64" s="83"/>
      <c r="BA64" s="83"/>
      <c r="BB64" s="83"/>
      <c r="BC64" s="83"/>
      <c r="BD64" s="83"/>
      <c r="BE64" s="83"/>
      <c r="BF64" s="83"/>
      <c r="BG64" s="83"/>
      <c r="BH64" s="83"/>
    </row>
    <row r="65" spans="1:60">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row>
    <row r="66" spans="1:60">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row>
    <row r="67" spans="1:60">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row>
    <row r="68" spans="1:60">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row>
    <row r="69" spans="1:60">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row>
    <row r="70" spans="1:60">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row>
    <row r="71" spans="1:60">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row>
    <row r="72" spans="1:60">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row>
    <row r="73" spans="1:60">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row>
    <row r="74" spans="1:60">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row>
    <row r="75" spans="1:60">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row>
    <row r="76" spans="1:60">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row>
    <row r="77" spans="1:60">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row>
    <row r="78" spans="1:60">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row>
    <row r="79" spans="1:60">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row>
    <row r="80" spans="1:60">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row>
    <row r="81" spans="1:60">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row>
    <row r="82" spans="1:60">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row>
    <row r="83" spans="1:60">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row>
    <row r="84" spans="1:60">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row>
    <row r="85" spans="1:60">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row>
    <row r="86" spans="1:60">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row>
    <row r="87" spans="1:60">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row>
    <row r="88" spans="1:60">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row>
    <row r="89" spans="1:60">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row>
    <row r="90" spans="1:60">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row>
    <row r="91" spans="1:60">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row>
    <row r="92" spans="1:60">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row>
    <row r="93" spans="1:60">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row>
    <row r="94" spans="1:60">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row>
    <row r="95" spans="1:60">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row>
    <row r="96" spans="1:60">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row>
    <row r="97" spans="1:60">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row>
    <row r="98" spans="1:60">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row>
    <row r="99" spans="1:60">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row>
    <row r="100" spans="1:60">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row>
    <row r="101" spans="1:60">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row>
    <row r="102" spans="1:60">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row>
    <row r="103" spans="1:60">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row>
    <row r="104" spans="1:60">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row>
    <row r="105" spans="1:60">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row>
    <row r="106" spans="1:60">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row>
    <row r="107" spans="1:60">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row>
    <row r="108" spans="1:60">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row>
    <row r="109" spans="1:60">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row>
    <row r="110" spans="1:60">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row>
    <row r="111" spans="1:60">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row>
    <row r="112" spans="1:60">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row>
    <row r="113" spans="1:60">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row>
    <row r="114" spans="1:60">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row>
    <row r="115" spans="1:60">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row>
    <row r="116" spans="1:60">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row>
    <row r="117" spans="1:60">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row>
    <row r="118" spans="1:60">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row>
    <row r="119" spans="1:60">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row>
    <row r="120" spans="1:60">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row>
    <row r="121" spans="1:60">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row>
    <row r="122" spans="1:60">
      <c r="A122" s="83"/>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row>
    <row r="123" spans="1:60">
      <c r="A123" s="83"/>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row>
    <row r="124" spans="1:60">
      <c r="A124" s="83"/>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row>
    <row r="125" spans="1:60">
      <c r="A125" s="83"/>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row>
    <row r="126" spans="1:60">
      <c r="A126" s="83"/>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row>
    <row r="127" spans="1:60">
      <c r="A127" s="83"/>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row>
    <row r="128" spans="1:60">
      <c r="A128" s="83"/>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row>
    <row r="129" spans="1:60">
      <c r="A129" s="83"/>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row>
    <row r="130" spans="1:60">
      <c r="A130" s="83"/>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row>
    <row r="131" spans="1:60">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row>
    <row r="132" spans="1:60">
      <c r="A132" s="83"/>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row>
    <row r="133" spans="1:60">
      <c r="A133" s="83"/>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row>
    <row r="134" spans="1:60">
      <c r="A134" s="83"/>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row>
    <row r="135" spans="1:60">
      <c r="A135" s="83"/>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row>
    <row r="136" spans="1:60">
      <c r="A136" s="83"/>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row>
    <row r="137" spans="1:60">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3"/>
      <c r="AI137" s="83"/>
      <c r="AJ137" s="83"/>
      <c r="AK137" s="83"/>
      <c r="AL137" s="83"/>
      <c r="AM137" s="83"/>
      <c r="AN137" s="83"/>
      <c r="AO137" s="83"/>
      <c r="AP137" s="83"/>
      <c r="AQ137" s="83"/>
      <c r="AR137" s="83"/>
      <c r="AS137" s="83"/>
      <c r="AT137" s="83"/>
      <c r="AU137" s="83"/>
      <c r="AV137" s="83"/>
      <c r="AW137" s="83"/>
      <c r="AX137" s="83"/>
      <c r="AY137" s="83"/>
      <c r="AZ137" s="83"/>
      <c r="BA137" s="83"/>
      <c r="BB137" s="83"/>
      <c r="BC137" s="83"/>
      <c r="BD137" s="83"/>
      <c r="BE137" s="83"/>
      <c r="BF137" s="83"/>
      <c r="BG137" s="83"/>
      <c r="BH137" s="83"/>
    </row>
    <row r="138" spans="1:60">
      <c r="A138" s="83"/>
      <c r="B138" s="83"/>
      <c r="C138" s="83"/>
      <c r="D138" s="83"/>
      <c r="E138" s="83"/>
      <c r="F138" s="83"/>
      <c r="G138" s="83"/>
      <c r="H138" s="83"/>
      <c r="I138" s="83"/>
      <c r="J138" s="83"/>
      <c r="K138" s="83"/>
      <c r="L138" s="83"/>
      <c r="M138" s="83"/>
      <c r="N138" s="83"/>
      <c r="O138" s="83"/>
      <c r="P138" s="83"/>
      <c r="Q138" s="83"/>
      <c r="R138" s="83"/>
      <c r="S138" s="83"/>
      <c r="T138" s="83"/>
      <c r="U138" s="83"/>
      <c r="V138" s="83"/>
      <c r="W138" s="83"/>
      <c r="X138" s="83"/>
      <c r="Y138" s="83"/>
      <c r="Z138" s="83"/>
      <c r="AA138" s="83"/>
      <c r="AB138" s="83"/>
      <c r="AC138" s="83"/>
      <c r="AD138" s="83"/>
      <c r="AE138" s="83"/>
      <c r="AF138" s="83"/>
      <c r="AG138" s="83"/>
      <c r="AH138" s="83"/>
      <c r="AI138" s="83"/>
      <c r="AJ138" s="83"/>
      <c r="AK138" s="83"/>
      <c r="AL138" s="83"/>
      <c r="AM138" s="83"/>
      <c r="AN138" s="83"/>
      <c r="AO138" s="83"/>
      <c r="AP138" s="83"/>
      <c r="AQ138" s="83"/>
      <c r="AR138" s="83"/>
      <c r="AS138" s="83"/>
      <c r="AT138" s="83"/>
      <c r="AU138" s="83"/>
      <c r="AV138" s="83"/>
      <c r="AW138" s="83"/>
      <c r="AX138" s="83"/>
      <c r="AY138" s="83"/>
      <c r="AZ138" s="83"/>
      <c r="BA138" s="83"/>
      <c r="BB138" s="83"/>
      <c r="BC138" s="83"/>
      <c r="BD138" s="83"/>
      <c r="BE138" s="83"/>
      <c r="BF138" s="83"/>
      <c r="BG138" s="83"/>
      <c r="BH138" s="83"/>
    </row>
    <row r="139" spans="1:60">
      <c r="A139" s="83"/>
      <c r="B139" s="83"/>
      <c r="C139" s="83"/>
      <c r="D139" s="83"/>
      <c r="E139" s="83"/>
      <c r="F139" s="83"/>
      <c r="G139" s="83"/>
      <c r="H139" s="83"/>
      <c r="I139" s="83"/>
      <c r="J139" s="83"/>
      <c r="K139" s="83"/>
      <c r="L139" s="83"/>
      <c r="M139" s="83"/>
      <c r="N139" s="83"/>
      <c r="O139" s="83"/>
      <c r="P139" s="83"/>
      <c r="Q139" s="83"/>
      <c r="R139" s="83"/>
      <c r="S139" s="83"/>
      <c r="T139" s="83"/>
      <c r="U139" s="83"/>
      <c r="V139" s="83"/>
      <c r="W139" s="83"/>
      <c r="X139" s="83"/>
      <c r="Y139" s="83"/>
      <c r="Z139" s="83"/>
      <c r="AA139" s="83"/>
      <c r="AB139" s="83"/>
      <c r="AC139" s="83"/>
      <c r="AD139" s="83"/>
      <c r="AE139" s="83"/>
      <c r="AF139" s="83"/>
      <c r="AG139" s="83"/>
      <c r="AH139" s="83"/>
      <c r="AI139" s="83"/>
      <c r="AJ139" s="83"/>
      <c r="AK139" s="83"/>
      <c r="AL139" s="83"/>
      <c r="AM139" s="83"/>
      <c r="AN139" s="83"/>
      <c r="AO139" s="83"/>
      <c r="AP139" s="83"/>
      <c r="AQ139" s="83"/>
      <c r="AR139" s="83"/>
      <c r="AS139" s="83"/>
      <c r="AT139" s="83"/>
      <c r="AU139" s="83"/>
      <c r="AV139" s="83"/>
      <c r="AW139" s="83"/>
      <c r="AX139" s="83"/>
      <c r="AY139" s="83"/>
      <c r="AZ139" s="83"/>
      <c r="BA139" s="83"/>
      <c r="BB139" s="83"/>
      <c r="BC139" s="83"/>
      <c r="BD139" s="83"/>
      <c r="BE139" s="83"/>
      <c r="BF139" s="83"/>
      <c r="BG139" s="83"/>
      <c r="BH139" s="83"/>
    </row>
    <row r="140" spans="1:60">
      <c r="A140" s="83"/>
      <c r="B140" s="83"/>
      <c r="C140" s="83"/>
      <c r="D140" s="83"/>
      <c r="E140" s="83"/>
      <c r="F140" s="83"/>
      <c r="G140" s="83"/>
      <c r="H140" s="83"/>
      <c r="I140" s="83"/>
      <c r="J140" s="83"/>
      <c r="K140" s="83"/>
      <c r="L140" s="83"/>
      <c r="M140" s="83"/>
      <c r="N140" s="83"/>
      <c r="O140" s="83"/>
      <c r="P140" s="83"/>
      <c r="Q140" s="83"/>
      <c r="R140" s="83"/>
      <c r="S140" s="83"/>
      <c r="T140" s="83"/>
      <c r="U140" s="83"/>
      <c r="V140" s="83"/>
      <c r="W140" s="83"/>
      <c r="X140" s="83"/>
      <c r="Y140" s="83"/>
      <c r="Z140" s="83"/>
      <c r="AA140" s="83"/>
      <c r="AB140" s="83"/>
      <c r="AC140" s="83"/>
      <c r="AD140" s="83"/>
      <c r="AE140" s="83"/>
      <c r="AF140" s="83"/>
      <c r="AG140" s="83"/>
      <c r="AH140" s="83"/>
      <c r="AI140" s="83"/>
      <c r="AJ140" s="83"/>
      <c r="AK140" s="83"/>
      <c r="AL140" s="83"/>
      <c r="AM140" s="83"/>
      <c r="AN140" s="83"/>
      <c r="AO140" s="83"/>
      <c r="AP140" s="83"/>
      <c r="AQ140" s="83"/>
      <c r="AR140" s="83"/>
      <c r="AS140" s="83"/>
      <c r="AT140" s="83"/>
      <c r="AU140" s="83"/>
      <c r="AV140" s="83"/>
      <c r="AW140" s="83"/>
      <c r="AX140" s="83"/>
      <c r="AY140" s="83"/>
      <c r="AZ140" s="83"/>
      <c r="BA140" s="83"/>
      <c r="BB140" s="83"/>
      <c r="BC140" s="83"/>
      <c r="BD140" s="83"/>
      <c r="BE140" s="83"/>
      <c r="BF140" s="83"/>
      <c r="BG140" s="83"/>
      <c r="BH140" s="83"/>
    </row>
    <row r="141" spans="1:60">
      <c r="A141" s="83"/>
      <c r="B141" s="83"/>
      <c r="C141" s="83"/>
      <c r="D141" s="83"/>
      <c r="E141" s="83"/>
      <c r="F141" s="83"/>
      <c r="G141" s="83"/>
      <c r="H141" s="83"/>
      <c r="I141" s="83"/>
      <c r="J141" s="83"/>
      <c r="K141" s="83"/>
      <c r="L141" s="83"/>
      <c r="M141" s="83"/>
      <c r="N141" s="83"/>
      <c r="O141" s="83"/>
      <c r="P141" s="83"/>
      <c r="Q141" s="83"/>
      <c r="R141" s="83"/>
      <c r="S141" s="83"/>
      <c r="T141" s="83"/>
      <c r="U141" s="83"/>
      <c r="V141" s="83"/>
      <c r="W141" s="83"/>
      <c r="X141" s="83"/>
      <c r="Y141" s="83"/>
      <c r="Z141" s="83"/>
      <c r="AA141" s="83"/>
      <c r="AB141" s="83"/>
      <c r="AC141" s="83"/>
      <c r="AD141" s="83"/>
      <c r="AE141" s="83"/>
      <c r="AF141" s="83"/>
      <c r="AG141" s="83"/>
      <c r="AH141" s="83"/>
      <c r="AI141" s="83"/>
      <c r="AJ141" s="83"/>
      <c r="AK141" s="83"/>
      <c r="AL141" s="83"/>
      <c r="AM141" s="83"/>
      <c r="AN141" s="83"/>
      <c r="AO141" s="83"/>
      <c r="AP141" s="83"/>
      <c r="AQ141" s="83"/>
      <c r="AR141" s="83"/>
      <c r="AS141" s="83"/>
      <c r="AT141" s="83"/>
      <c r="AU141" s="83"/>
      <c r="AV141" s="83"/>
      <c r="AW141" s="83"/>
      <c r="AX141" s="83"/>
      <c r="AY141" s="83"/>
      <c r="AZ141" s="83"/>
      <c r="BA141" s="83"/>
      <c r="BB141" s="83"/>
      <c r="BC141" s="83"/>
      <c r="BD141" s="83"/>
      <c r="BE141" s="83"/>
      <c r="BF141" s="83"/>
      <c r="BG141" s="83"/>
      <c r="BH141" s="83"/>
    </row>
    <row r="142" spans="1:60">
      <c r="A142" s="83"/>
      <c r="B142" s="83"/>
      <c r="C142" s="83"/>
      <c r="D142" s="83"/>
      <c r="E142" s="83"/>
      <c r="F142" s="83"/>
      <c r="G142" s="83"/>
      <c r="H142" s="83"/>
      <c r="I142" s="83"/>
      <c r="J142" s="83"/>
      <c r="K142" s="83"/>
      <c r="L142" s="83"/>
      <c r="M142" s="83"/>
      <c r="N142" s="83"/>
      <c r="O142" s="83"/>
      <c r="P142" s="83"/>
      <c r="Q142" s="83"/>
      <c r="R142" s="83"/>
      <c r="S142" s="83"/>
      <c r="T142" s="83"/>
      <c r="U142" s="83"/>
      <c r="V142" s="83"/>
      <c r="W142" s="83"/>
      <c r="X142" s="83"/>
      <c r="Y142" s="83"/>
      <c r="Z142" s="83"/>
      <c r="AA142" s="83"/>
      <c r="AB142" s="83"/>
      <c r="AC142" s="83"/>
      <c r="AD142" s="83"/>
      <c r="AE142" s="83"/>
      <c r="AF142" s="83"/>
      <c r="AG142" s="83"/>
      <c r="AH142" s="83"/>
      <c r="AI142" s="83"/>
      <c r="AJ142" s="83"/>
      <c r="AK142" s="83"/>
      <c r="AL142" s="83"/>
      <c r="AM142" s="83"/>
      <c r="AN142" s="83"/>
      <c r="AO142" s="83"/>
      <c r="AP142" s="83"/>
      <c r="AQ142" s="83"/>
      <c r="AR142" s="83"/>
      <c r="AS142" s="83"/>
      <c r="AT142" s="83"/>
      <c r="AU142" s="83"/>
      <c r="AV142" s="83"/>
      <c r="AW142" s="83"/>
      <c r="AX142" s="83"/>
      <c r="AY142" s="83"/>
      <c r="AZ142" s="83"/>
      <c r="BA142" s="83"/>
      <c r="BB142" s="83"/>
      <c r="BC142" s="83"/>
      <c r="BD142" s="83"/>
      <c r="BE142" s="83"/>
      <c r="BF142" s="83"/>
      <c r="BG142" s="83"/>
      <c r="BH142" s="83"/>
    </row>
    <row r="143" spans="1:60">
      <c r="A143" s="83"/>
      <c r="B143" s="83"/>
      <c r="C143" s="83"/>
      <c r="D143" s="83"/>
      <c r="E143" s="83"/>
      <c r="F143" s="83"/>
      <c r="G143" s="83"/>
      <c r="H143" s="83"/>
      <c r="I143" s="83"/>
      <c r="J143" s="83"/>
      <c r="K143" s="83"/>
      <c r="L143" s="83"/>
      <c r="M143" s="83"/>
      <c r="N143" s="83"/>
      <c r="O143" s="83"/>
      <c r="P143" s="83"/>
      <c r="Q143" s="83"/>
      <c r="R143" s="83"/>
      <c r="S143" s="83"/>
      <c r="T143" s="83"/>
      <c r="U143" s="83"/>
      <c r="V143" s="83"/>
      <c r="W143" s="83"/>
      <c r="X143" s="83"/>
      <c r="Y143" s="83"/>
      <c r="Z143" s="83"/>
      <c r="AA143" s="83"/>
      <c r="AB143" s="83"/>
      <c r="AC143" s="83"/>
      <c r="AD143" s="83"/>
      <c r="AE143" s="83"/>
      <c r="AF143" s="83"/>
      <c r="AG143" s="83"/>
      <c r="AH143" s="83"/>
      <c r="AI143" s="83"/>
      <c r="AJ143" s="83"/>
      <c r="AK143" s="83"/>
      <c r="AL143" s="83"/>
      <c r="AM143" s="83"/>
      <c r="AN143" s="83"/>
      <c r="AO143" s="83"/>
      <c r="AP143" s="83"/>
      <c r="AQ143" s="83"/>
      <c r="AR143" s="83"/>
      <c r="AS143" s="83"/>
      <c r="AT143" s="83"/>
      <c r="AU143" s="83"/>
      <c r="AV143" s="83"/>
      <c r="AW143" s="83"/>
      <c r="AX143" s="83"/>
      <c r="AY143" s="83"/>
      <c r="AZ143" s="83"/>
      <c r="BA143" s="83"/>
      <c r="BB143" s="83"/>
      <c r="BC143" s="83"/>
      <c r="BD143" s="83"/>
      <c r="BE143" s="83"/>
      <c r="BF143" s="83"/>
      <c r="BG143" s="83"/>
      <c r="BH143" s="83"/>
    </row>
    <row r="144" spans="1:60">
      <c r="A144" s="83"/>
      <c r="B144" s="83"/>
      <c r="C144" s="83"/>
      <c r="D144" s="83"/>
      <c r="E144" s="83"/>
      <c r="F144" s="83"/>
      <c r="G144" s="83"/>
      <c r="H144" s="83"/>
      <c r="I144" s="83"/>
      <c r="J144" s="83"/>
      <c r="K144" s="83"/>
      <c r="L144" s="83"/>
      <c r="M144" s="83"/>
      <c r="N144" s="83"/>
      <c r="O144" s="83"/>
      <c r="P144" s="83"/>
      <c r="Q144" s="83"/>
      <c r="R144" s="83"/>
      <c r="S144" s="83"/>
      <c r="T144" s="83"/>
      <c r="U144" s="83"/>
      <c r="V144" s="83"/>
      <c r="W144" s="83"/>
      <c r="X144" s="83"/>
      <c r="Y144" s="83"/>
      <c r="Z144" s="83"/>
      <c r="AA144" s="83"/>
      <c r="AB144" s="83"/>
      <c r="AC144" s="83"/>
      <c r="AD144" s="83"/>
      <c r="AE144" s="83"/>
      <c r="AF144" s="83"/>
      <c r="AG144" s="83"/>
      <c r="AH144" s="83"/>
      <c r="AI144" s="83"/>
      <c r="AJ144" s="83"/>
      <c r="AK144" s="83"/>
      <c r="AL144" s="83"/>
      <c r="AM144" s="83"/>
      <c r="AN144" s="83"/>
      <c r="AO144" s="83"/>
      <c r="AP144" s="83"/>
      <c r="AQ144" s="83"/>
      <c r="AR144" s="83"/>
      <c r="AS144" s="83"/>
      <c r="AT144" s="83"/>
      <c r="AU144" s="83"/>
      <c r="AV144" s="83"/>
      <c r="AW144" s="83"/>
      <c r="AX144" s="83"/>
      <c r="AY144" s="83"/>
      <c r="AZ144" s="83"/>
      <c r="BA144" s="83"/>
      <c r="BB144" s="83"/>
      <c r="BC144" s="83"/>
      <c r="BD144" s="83"/>
      <c r="BE144" s="83"/>
      <c r="BF144" s="83"/>
      <c r="BG144" s="83"/>
      <c r="BH144" s="83"/>
    </row>
    <row r="145" spans="1:60">
      <c r="A145" s="83"/>
      <c r="B145" s="83"/>
      <c r="C145" s="83"/>
      <c r="D145" s="83"/>
      <c r="E145" s="83"/>
      <c r="F145" s="83"/>
      <c r="G145" s="83"/>
      <c r="H145" s="83"/>
      <c r="I145" s="83"/>
      <c r="J145" s="83"/>
      <c r="K145" s="83"/>
      <c r="L145" s="83"/>
      <c r="M145" s="83"/>
      <c r="N145" s="83"/>
      <c r="O145" s="83"/>
      <c r="P145" s="83"/>
      <c r="Q145" s="83"/>
      <c r="R145" s="83"/>
      <c r="S145" s="83"/>
      <c r="T145" s="83"/>
      <c r="U145" s="83"/>
      <c r="V145" s="83"/>
      <c r="W145" s="83"/>
      <c r="X145" s="83"/>
      <c r="Y145" s="83"/>
      <c r="Z145" s="83"/>
      <c r="AA145" s="83"/>
      <c r="AB145" s="83"/>
      <c r="AC145" s="83"/>
      <c r="AD145" s="83"/>
      <c r="AE145" s="83"/>
      <c r="AF145" s="83"/>
      <c r="AG145" s="83"/>
      <c r="AH145" s="83"/>
      <c r="AI145" s="83"/>
      <c r="AJ145" s="83"/>
      <c r="AK145" s="83"/>
      <c r="AL145" s="83"/>
      <c r="AM145" s="83"/>
      <c r="AN145" s="83"/>
      <c r="AO145" s="83"/>
      <c r="AP145" s="83"/>
      <c r="AQ145" s="83"/>
      <c r="AR145" s="83"/>
      <c r="AS145" s="83"/>
      <c r="AT145" s="83"/>
      <c r="AU145" s="83"/>
      <c r="AV145" s="83"/>
      <c r="AW145" s="83"/>
      <c r="AX145" s="83"/>
      <c r="AY145" s="83"/>
      <c r="AZ145" s="83"/>
      <c r="BA145" s="83"/>
      <c r="BB145" s="83"/>
      <c r="BC145" s="83"/>
      <c r="BD145" s="83"/>
      <c r="BE145" s="83"/>
      <c r="BF145" s="83"/>
      <c r="BG145" s="83"/>
      <c r="BH145" s="83"/>
    </row>
    <row r="146" spans="1:60">
      <c r="A146" s="83"/>
      <c r="B146" s="83"/>
      <c r="C146" s="83"/>
      <c r="D146" s="83"/>
      <c r="E146" s="83"/>
      <c r="F146" s="83"/>
      <c r="G146" s="83"/>
      <c r="H146" s="83"/>
      <c r="I146" s="83"/>
      <c r="J146" s="83"/>
      <c r="K146" s="83"/>
      <c r="L146" s="83"/>
      <c r="M146" s="83"/>
      <c r="N146" s="83"/>
      <c r="O146" s="83"/>
      <c r="P146" s="83"/>
      <c r="Q146" s="83"/>
      <c r="R146" s="83"/>
      <c r="S146" s="83"/>
      <c r="T146" s="83"/>
      <c r="U146" s="83"/>
      <c r="V146" s="83"/>
      <c r="W146" s="83"/>
      <c r="X146" s="83"/>
      <c r="Y146" s="83"/>
      <c r="Z146" s="83"/>
      <c r="AA146" s="83"/>
      <c r="AB146" s="83"/>
      <c r="AC146" s="83"/>
      <c r="AD146" s="83"/>
      <c r="AE146" s="83"/>
      <c r="AF146" s="83"/>
      <c r="AG146" s="83"/>
      <c r="AH146" s="83"/>
      <c r="AI146" s="83"/>
      <c r="AJ146" s="83"/>
      <c r="AK146" s="83"/>
      <c r="AL146" s="83"/>
      <c r="AM146" s="83"/>
      <c r="AN146" s="83"/>
      <c r="AO146" s="83"/>
      <c r="AP146" s="83"/>
      <c r="AQ146" s="83"/>
      <c r="AR146" s="83"/>
      <c r="AS146" s="83"/>
      <c r="AT146" s="83"/>
      <c r="AU146" s="83"/>
      <c r="AV146" s="83"/>
      <c r="AW146" s="83"/>
      <c r="AX146" s="83"/>
      <c r="AY146" s="83"/>
      <c r="AZ146" s="83"/>
      <c r="BA146" s="83"/>
      <c r="BB146" s="83"/>
      <c r="BC146" s="83"/>
      <c r="BD146" s="83"/>
      <c r="BE146" s="83"/>
      <c r="BF146" s="83"/>
      <c r="BG146" s="83"/>
      <c r="BH146" s="83"/>
    </row>
    <row r="147" spans="1:60">
      <c r="A147" s="83"/>
      <c r="B147" s="83"/>
      <c r="C147" s="83"/>
      <c r="D147" s="83"/>
      <c r="E147" s="83"/>
      <c r="F147" s="83"/>
      <c r="G147" s="83"/>
      <c r="H147" s="83"/>
      <c r="I147" s="83"/>
      <c r="J147" s="83"/>
      <c r="K147" s="83"/>
      <c r="L147" s="83"/>
      <c r="M147" s="83"/>
      <c r="N147" s="83"/>
      <c r="O147" s="83"/>
      <c r="P147" s="83"/>
      <c r="Q147" s="83"/>
      <c r="R147" s="83"/>
      <c r="S147" s="83"/>
      <c r="T147" s="83"/>
      <c r="U147" s="83"/>
      <c r="V147" s="83"/>
      <c r="W147" s="83"/>
      <c r="X147" s="83"/>
      <c r="Y147" s="83"/>
      <c r="Z147" s="83"/>
      <c r="AA147" s="83"/>
      <c r="AB147" s="83"/>
      <c r="AC147" s="83"/>
      <c r="AD147" s="83"/>
      <c r="AE147" s="83"/>
      <c r="AF147" s="83"/>
      <c r="AG147" s="83"/>
      <c r="AH147" s="83"/>
      <c r="AI147" s="83"/>
      <c r="AJ147" s="83"/>
      <c r="AK147" s="83"/>
      <c r="AL147" s="83"/>
      <c r="AM147" s="83"/>
      <c r="AN147" s="83"/>
      <c r="AO147" s="83"/>
      <c r="AP147" s="83"/>
      <c r="AQ147" s="83"/>
      <c r="AR147" s="83"/>
      <c r="AS147" s="83"/>
      <c r="AT147" s="83"/>
      <c r="AU147" s="83"/>
      <c r="AV147" s="83"/>
      <c r="AW147" s="83"/>
      <c r="AX147" s="83"/>
      <c r="AY147" s="83"/>
      <c r="AZ147" s="83"/>
      <c r="BA147" s="83"/>
      <c r="BB147" s="83"/>
      <c r="BC147" s="83"/>
      <c r="BD147" s="83"/>
      <c r="BE147" s="83"/>
      <c r="BF147" s="83"/>
      <c r="BG147" s="83"/>
      <c r="BH147" s="83"/>
    </row>
    <row r="148" spans="1:60">
      <c r="A148" s="83"/>
      <c r="B148" s="83"/>
      <c r="C148" s="83"/>
      <c r="D148" s="83"/>
      <c r="E148" s="83"/>
      <c r="F148" s="83"/>
      <c r="G148" s="83"/>
      <c r="H148" s="83"/>
      <c r="I148" s="83"/>
      <c r="J148" s="83"/>
      <c r="K148" s="83"/>
      <c r="L148" s="83"/>
      <c r="M148" s="83"/>
      <c r="N148" s="83"/>
      <c r="O148" s="83"/>
      <c r="P148" s="83"/>
      <c r="Q148" s="83"/>
      <c r="R148" s="83"/>
      <c r="S148" s="83"/>
      <c r="T148" s="83"/>
      <c r="U148" s="83"/>
      <c r="V148" s="83"/>
      <c r="W148" s="83"/>
      <c r="X148" s="83"/>
      <c r="Y148" s="83"/>
      <c r="Z148" s="83"/>
      <c r="AA148" s="83"/>
      <c r="AB148" s="83"/>
      <c r="AC148" s="83"/>
      <c r="AD148" s="83"/>
      <c r="AE148" s="83"/>
      <c r="AF148" s="83"/>
      <c r="AG148" s="83"/>
      <c r="AH148" s="83"/>
      <c r="AI148" s="83"/>
      <c r="AJ148" s="83"/>
      <c r="AK148" s="83"/>
      <c r="AL148" s="83"/>
      <c r="AM148" s="83"/>
      <c r="AN148" s="83"/>
      <c r="AO148" s="83"/>
      <c r="AP148" s="83"/>
      <c r="AQ148" s="83"/>
      <c r="AR148" s="83"/>
      <c r="AS148" s="83"/>
      <c r="AT148" s="83"/>
      <c r="AU148" s="83"/>
      <c r="AV148" s="83"/>
      <c r="AW148" s="83"/>
      <c r="AX148" s="83"/>
      <c r="AY148" s="83"/>
      <c r="AZ148" s="83"/>
      <c r="BA148" s="83"/>
      <c r="BB148" s="83"/>
      <c r="BC148" s="83"/>
      <c r="BD148" s="83"/>
      <c r="BE148" s="83"/>
      <c r="BF148" s="83"/>
      <c r="BG148" s="83"/>
      <c r="BH148" s="83"/>
    </row>
    <row r="149" spans="1:60">
      <c r="A149" s="83"/>
      <c r="B149" s="83"/>
      <c r="C149" s="83"/>
      <c r="D149" s="83"/>
      <c r="E149" s="83"/>
      <c r="F149" s="83"/>
      <c r="G149" s="83"/>
      <c r="H149" s="83"/>
      <c r="I149" s="83"/>
      <c r="J149" s="83"/>
      <c r="K149" s="83"/>
      <c r="L149" s="83"/>
      <c r="M149" s="83"/>
      <c r="N149" s="83"/>
      <c r="O149" s="83"/>
      <c r="P149" s="83"/>
      <c r="Q149" s="83"/>
      <c r="R149" s="83"/>
      <c r="S149" s="83"/>
      <c r="T149" s="83"/>
      <c r="U149" s="83"/>
      <c r="V149" s="83"/>
      <c r="W149" s="83"/>
      <c r="X149" s="83"/>
      <c r="Y149" s="83"/>
      <c r="Z149" s="83"/>
      <c r="AA149" s="83"/>
      <c r="AB149" s="83"/>
      <c r="AC149" s="83"/>
      <c r="AD149" s="83"/>
      <c r="AE149" s="83"/>
      <c r="AF149" s="83"/>
      <c r="AG149" s="83"/>
      <c r="AH149" s="83"/>
      <c r="AI149" s="83"/>
      <c r="AJ149" s="83"/>
      <c r="AK149" s="83"/>
      <c r="AL149" s="83"/>
      <c r="AM149" s="83"/>
      <c r="AN149" s="83"/>
      <c r="AO149" s="83"/>
      <c r="AP149" s="83"/>
      <c r="AQ149" s="83"/>
      <c r="AR149" s="83"/>
      <c r="AS149" s="83"/>
      <c r="AT149" s="83"/>
      <c r="AU149" s="83"/>
      <c r="AV149" s="83"/>
      <c r="AW149" s="83"/>
      <c r="AX149" s="83"/>
      <c r="AY149" s="83"/>
      <c r="AZ149" s="83"/>
      <c r="BA149" s="83"/>
      <c r="BB149" s="83"/>
      <c r="BC149" s="83"/>
      <c r="BD149" s="83"/>
      <c r="BE149" s="83"/>
      <c r="BF149" s="83"/>
      <c r="BG149" s="83"/>
      <c r="BH149" s="83"/>
    </row>
    <row r="150" spans="1:60">
      <c r="A150" s="83"/>
      <c r="B150" s="83"/>
      <c r="C150" s="83"/>
      <c r="D150" s="83"/>
      <c r="E150" s="83"/>
      <c r="F150" s="83"/>
      <c r="G150" s="83"/>
      <c r="H150" s="83"/>
      <c r="I150" s="83"/>
      <c r="J150" s="83"/>
      <c r="K150" s="83"/>
      <c r="L150" s="83"/>
      <c r="M150" s="83"/>
      <c r="N150" s="83"/>
      <c r="O150" s="83"/>
      <c r="P150" s="83"/>
      <c r="Q150" s="83"/>
      <c r="R150" s="83"/>
      <c r="S150" s="83"/>
      <c r="T150" s="83"/>
      <c r="U150" s="83"/>
      <c r="V150" s="83"/>
      <c r="W150" s="83"/>
      <c r="X150" s="83"/>
      <c r="Y150" s="83"/>
      <c r="Z150" s="83"/>
      <c r="AA150" s="83"/>
      <c r="AB150" s="83"/>
      <c r="AC150" s="83"/>
      <c r="AD150" s="83"/>
      <c r="AE150" s="83"/>
      <c r="AF150" s="83"/>
      <c r="AG150" s="83"/>
      <c r="AH150" s="83"/>
      <c r="AI150" s="83"/>
      <c r="AJ150" s="83"/>
      <c r="AK150" s="83"/>
      <c r="AL150" s="83"/>
      <c r="AM150" s="83"/>
      <c r="AN150" s="83"/>
      <c r="AO150" s="83"/>
      <c r="AP150" s="83"/>
      <c r="AQ150" s="83"/>
      <c r="AR150" s="83"/>
      <c r="AS150" s="83"/>
      <c r="AT150" s="83"/>
      <c r="AU150" s="83"/>
      <c r="AV150" s="83"/>
      <c r="AW150" s="83"/>
      <c r="AX150" s="83"/>
      <c r="AY150" s="83"/>
      <c r="AZ150" s="83"/>
      <c r="BA150" s="83"/>
      <c r="BB150" s="83"/>
      <c r="BC150" s="83"/>
      <c r="BD150" s="83"/>
      <c r="BE150" s="83"/>
      <c r="BF150" s="83"/>
      <c r="BG150" s="83"/>
      <c r="BH150" s="83"/>
    </row>
    <row r="151" spans="1:60">
      <c r="A151" s="83"/>
      <c r="B151" s="83"/>
      <c r="C151" s="83"/>
      <c r="D151" s="83"/>
      <c r="E151" s="83"/>
      <c r="F151" s="83"/>
      <c r="G151" s="83"/>
      <c r="H151" s="83"/>
      <c r="I151" s="83"/>
      <c r="J151" s="83"/>
      <c r="K151" s="83"/>
      <c r="L151" s="83"/>
      <c r="M151" s="83"/>
      <c r="N151" s="83"/>
      <c r="O151" s="83"/>
      <c r="P151" s="83"/>
      <c r="Q151" s="83"/>
      <c r="R151" s="83"/>
      <c r="S151" s="83"/>
      <c r="T151" s="83"/>
      <c r="U151" s="83"/>
      <c r="V151" s="83"/>
      <c r="W151" s="83"/>
      <c r="X151" s="83"/>
      <c r="Y151" s="83"/>
      <c r="Z151" s="83"/>
      <c r="AA151" s="83"/>
      <c r="AB151" s="83"/>
      <c r="AC151" s="83"/>
      <c r="AD151" s="83"/>
      <c r="AE151" s="83"/>
      <c r="AF151" s="83"/>
      <c r="AG151" s="83"/>
      <c r="AH151" s="83"/>
      <c r="AI151" s="83"/>
      <c r="AJ151" s="83"/>
      <c r="AK151" s="83"/>
      <c r="AL151" s="83"/>
      <c r="AM151" s="83"/>
      <c r="AN151" s="83"/>
      <c r="AO151" s="83"/>
      <c r="AP151" s="83"/>
      <c r="AQ151" s="83"/>
      <c r="AR151" s="83"/>
      <c r="AS151" s="83"/>
      <c r="AT151" s="83"/>
      <c r="AU151" s="83"/>
      <c r="AV151" s="83"/>
      <c r="AW151" s="83"/>
      <c r="AX151" s="83"/>
      <c r="AY151" s="83"/>
      <c r="AZ151" s="83"/>
      <c r="BA151" s="83"/>
      <c r="BB151" s="83"/>
      <c r="BC151" s="83"/>
      <c r="BD151" s="83"/>
      <c r="BE151" s="83"/>
      <c r="BF151" s="83"/>
      <c r="BG151" s="83"/>
      <c r="BH151" s="83"/>
    </row>
    <row r="152" spans="1:60">
      <c r="A152" s="83"/>
      <c r="B152" s="83"/>
      <c r="C152" s="83"/>
      <c r="D152" s="83"/>
      <c r="E152" s="83"/>
      <c r="F152" s="83"/>
      <c r="G152" s="83"/>
      <c r="H152" s="83"/>
      <c r="I152" s="83"/>
      <c r="J152" s="83"/>
      <c r="K152" s="83"/>
      <c r="L152" s="83"/>
      <c r="M152" s="83"/>
      <c r="N152" s="83"/>
      <c r="O152" s="83"/>
      <c r="P152" s="83"/>
      <c r="Q152" s="83"/>
      <c r="R152" s="83"/>
      <c r="S152" s="83"/>
      <c r="T152" s="83"/>
      <c r="U152" s="83"/>
      <c r="V152" s="83"/>
      <c r="W152" s="83"/>
      <c r="X152" s="83"/>
      <c r="Y152" s="83"/>
      <c r="Z152" s="83"/>
      <c r="AA152" s="83"/>
      <c r="AB152" s="83"/>
      <c r="AC152" s="83"/>
      <c r="AD152" s="83"/>
      <c r="AE152" s="83"/>
      <c r="AF152" s="83"/>
      <c r="AG152" s="83"/>
      <c r="AH152" s="83"/>
      <c r="AI152" s="83"/>
      <c r="AJ152" s="83"/>
      <c r="AK152" s="83"/>
      <c r="AL152" s="83"/>
      <c r="AM152" s="83"/>
      <c r="AN152" s="83"/>
      <c r="AO152" s="83"/>
      <c r="AP152" s="83"/>
      <c r="AQ152" s="83"/>
      <c r="AR152" s="83"/>
      <c r="AS152" s="83"/>
      <c r="AT152" s="83"/>
      <c r="AU152" s="83"/>
      <c r="AV152" s="83"/>
      <c r="AW152" s="83"/>
      <c r="AX152" s="83"/>
      <c r="AY152" s="83"/>
      <c r="AZ152" s="83"/>
      <c r="BA152" s="83"/>
      <c r="BB152" s="83"/>
      <c r="BC152" s="83"/>
      <c r="BD152" s="83"/>
      <c r="BE152" s="83"/>
      <c r="BF152" s="83"/>
      <c r="BG152" s="83"/>
      <c r="BH152" s="83"/>
    </row>
    <row r="153" spans="1:60">
      <c r="A153" s="83"/>
      <c r="B153" s="83"/>
      <c r="C153" s="83"/>
      <c r="D153" s="83"/>
      <c r="E153" s="83"/>
      <c r="F153" s="83"/>
      <c r="G153" s="83"/>
      <c r="H153" s="83"/>
      <c r="I153" s="83"/>
      <c r="J153" s="83"/>
      <c r="K153" s="83"/>
      <c r="L153" s="83"/>
      <c r="M153" s="83"/>
      <c r="N153" s="83"/>
      <c r="O153" s="83"/>
      <c r="P153" s="83"/>
      <c r="Q153" s="83"/>
      <c r="R153" s="83"/>
      <c r="S153" s="83"/>
      <c r="T153" s="83"/>
      <c r="U153" s="83"/>
      <c r="V153" s="83"/>
      <c r="W153" s="83"/>
      <c r="X153" s="83"/>
      <c r="Y153" s="83"/>
      <c r="Z153" s="83"/>
      <c r="AA153" s="83"/>
      <c r="AB153" s="83"/>
      <c r="AC153" s="83"/>
      <c r="AD153" s="83"/>
      <c r="AE153" s="83"/>
      <c r="AF153" s="83"/>
      <c r="AG153" s="83"/>
      <c r="AH153" s="83"/>
      <c r="AI153" s="83"/>
      <c r="AJ153" s="83"/>
      <c r="AK153" s="83"/>
      <c r="AL153" s="83"/>
      <c r="AM153" s="83"/>
      <c r="AN153" s="83"/>
      <c r="AO153" s="83"/>
      <c r="AP153" s="83"/>
      <c r="AQ153" s="83"/>
      <c r="AR153" s="83"/>
      <c r="AS153" s="83"/>
      <c r="AT153" s="83"/>
      <c r="AU153" s="83"/>
      <c r="AV153" s="83"/>
      <c r="AW153" s="83"/>
      <c r="AX153" s="83"/>
      <c r="AY153" s="83"/>
      <c r="AZ153" s="83"/>
      <c r="BA153" s="83"/>
      <c r="BB153" s="83"/>
      <c r="BC153" s="83"/>
      <c r="BD153" s="83"/>
      <c r="BE153" s="83"/>
      <c r="BF153" s="83"/>
      <c r="BG153" s="83"/>
      <c r="BH153" s="83"/>
    </row>
    <row r="154" spans="1:60">
      <c r="A154" s="83"/>
      <c r="B154" s="83"/>
      <c r="C154" s="83"/>
      <c r="D154" s="83"/>
      <c r="E154" s="83"/>
      <c r="F154" s="83"/>
      <c r="G154" s="83"/>
      <c r="H154" s="83"/>
      <c r="I154" s="83"/>
      <c r="J154" s="83"/>
      <c r="K154" s="83"/>
      <c r="L154" s="83"/>
      <c r="M154" s="83"/>
      <c r="N154" s="83"/>
      <c r="O154" s="83"/>
      <c r="P154" s="83"/>
      <c r="Q154" s="83"/>
      <c r="R154" s="83"/>
      <c r="S154" s="83"/>
      <c r="T154" s="83"/>
      <c r="U154" s="83"/>
      <c r="V154" s="83"/>
      <c r="W154" s="83"/>
      <c r="X154" s="83"/>
      <c r="Y154" s="83"/>
      <c r="Z154" s="83"/>
      <c r="AA154" s="83"/>
      <c r="AB154" s="83"/>
      <c r="AC154" s="83"/>
      <c r="AD154" s="83"/>
      <c r="AE154" s="83"/>
      <c r="AF154" s="83"/>
      <c r="AG154" s="83"/>
      <c r="AH154" s="83"/>
      <c r="AI154" s="83"/>
      <c r="AJ154" s="83"/>
      <c r="AK154" s="83"/>
      <c r="AL154" s="83"/>
      <c r="AM154" s="83"/>
      <c r="AN154" s="83"/>
      <c r="AO154" s="83"/>
      <c r="AP154" s="83"/>
      <c r="AQ154" s="83"/>
      <c r="AR154" s="83"/>
      <c r="AS154" s="83"/>
      <c r="AT154" s="83"/>
      <c r="AU154" s="83"/>
      <c r="AV154" s="83"/>
      <c r="AW154" s="83"/>
      <c r="AX154" s="83"/>
      <c r="AY154" s="83"/>
      <c r="AZ154" s="83"/>
      <c r="BA154" s="83"/>
      <c r="BB154" s="83"/>
      <c r="BC154" s="83"/>
      <c r="BD154" s="83"/>
      <c r="BE154" s="83"/>
      <c r="BF154" s="83"/>
      <c r="BG154" s="83"/>
      <c r="BH154" s="83"/>
    </row>
    <row r="155" spans="1:60">
      <c r="A155" s="83"/>
      <c r="B155" s="83"/>
      <c r="C155" s="83"/>
      <c r="D155" s="83"/>
      <c r="E155" s="83"/>
      <c r="F155" s="83"/>
      <c r="G155" s="83"/>
      <c r="H155" s="83"/>
      <c r="I155" s="83"/>
      <c r="J155" s="83"/>
      <c r="K155" s="83"/>
      <c r="L155" s="83"/>
      <c r="M155" s="83"/>
      <c r="N155" s="83"/>
      <c r="O155" s="83"/>
      <c r="P155" s="83"/>
      <c r="Q155" s="83"/>
      <c r="R155" s="83"/>
      <c r="S155" s="83"/>
      <c r="T155" s="83"/>
      <c r="U155" s="83"/>
      <c r="V155" s="83"/>
      <c r="W155" s="83"/>
      <c r="X155" s="83"/>
      <c r="Y155" s="83"/>
      <c r="Z155" s="83"/>
      <c r="AA155" s="83"/>
      <c r="AB155" s="83"/>
      <c r="AC155" s="83"/>
      <c r="AD155" s="83"/>
      <c r="AE155" s="83"/>
      <c r="AF155" s="83"/>
      <c r="AG155" s="83"/>
      <c r="AH155" s="83"/>
      <c r="AI155" s="83"/>
      <c r="AJ155" s="83"/>
      <c r="AK155" s="83"/>
      <c r="AL155" s="83"/>
      <c r="AM155" s="83"/>
      <c r="AN155" s="83"/>
      <c r="AO155" s="83"/>
      <c r="AP155" s="83"/>
      <c r="AQ155" s="83"/>
      <c r="AR155" s="83"/>
      <c r="AS155" s="83"/>
      <c r="AT155" s="83"/>
      <c r="AU155" s="83"/>
      <c r="AV155" s="83"/>
      <c r="AW155" s="83"/>
      <c r="AX155" s="83"/>
      <c r="AY155" s="83"/>
      <c r="AZ155" s="83"/>
      <c r="BA155" s="83"/>
      <c r="BB155" s="83"/>
      <c r="BC155" s="83"/>
      <c r="BD155" s="83"/>
      <c r="BE155" s="83"/>
      <c r="BF155" s="83"/>
      <c r="BG155" s="83"/>
      <c r="BH155" s="83"/>
    </row>
    <row r="156" spans="1:60">
      <c r="A156" s="83"/>
      <c r="B156" s="83"/>
      <c r="C156" s="83"/>
      <c r="D156" s="83"/>
      <c r="E156" s="83"/>
      <c r="F156" s="83"/>
      <c r="G156" s="83"/>
      <c r="H156" s="83"/>
      <c r="I156" s="83"/>
      <c r="J156" s="83"/>
      <c r="K156" s="83"/>
      <c r="L156" s="83"/>
      <c r="M156" s="83"/>
      <c r="N156" s="83"/>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83"/>
      <c r="AW156" s="83"/>
      <c r="AX156" s="83"/>
      <c r="AY156" s="83"/>
      <c r="AZ156" s="83"/>
      <c r="BA156" s="83"/>
      <c r="BB156" s="83"/>
      <c r="BC156" s="83"/>
      <c r="BD156" s="83"/>
      <c r="BE156" s="83"/>
      <c r="BF156" s="83"/>
      <c r="BG156" s="83"/>
      <c r="BH156" s="83"/>
    </row>
    <row r="157" spans="1:60">
      <c r="A157" s="83"/>
      <c r="B157" s="83"/>
      <c r="C157" s="83"/>
      <c r="D157" s="83"/>
      <c r="E157" s="83"/>
      <c r="F157" s="83"/>
      <c r="G157" s="83"/>
      <c r="H157" s="83"/>
      <c r="I157" s="83"/>
      <c r="J157" s="83"/>
      <c r="K157" s="83"/>
      <c r="L157" s="83"/>
      <c r="M157" s="83"/>
      <c r="N157" s="83"/>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83"/>
      <c r="AW157" s="83"/>
      <c r="AX157" s="83"/>
      <c r="AY157" s="83"/>
      <c r="AZ157" s="83"/>
      <c r="BA157" s="83"/>
      <c r="BB157" s="83"/>
      <c r="BC157" s="83"/>
      <c r="BD157" s="83"/>
      <c r="BE157" s="83"/>
      <c r="BF157" s="83"/>
      <c r="BG157" s="83"/>
      <c r="BH157" s="83"/>
    </row>
    <row r="158" spans="1:60">
      <c r="A158" s="83"/>
      <c r="B158" s="83"/>
      <c r="C158" s="83"/>
      <c r="D158" s="83"/>
      <c r="E158" s="83"/>
      <c r="F158" s="83"/>
      <c r="G158" s="83"/>
      <c r="H158" s="83"/>
      <c r="I158" s="83"/>
      <c r="J158" s="83"/>
      <c r="K158" s="83"/>
      <c r="L158" s="83"/>
      <c r="M158" s="83"/>
      <c r="N158" s="83"/>
      <c r="O158" s="83"/>
      <c r="P158" s="83"/>
      <c r="Q158" s="83"/>
      <c r="R158" s="83"/>
      <c r="S158" s="83"/>
      <c r="T158" s="83"/>
      <c r="U158" s="83"/>
      <c r="V158" s="83"/>
      <c r="W158" s="83"/>
      <c r="X158" s="83"/>
      <c r="Y158" s="83"/>
      <c r="Z158" s="83"/>
      <c r="AA158" s="83"/>
      <c r="AB158" s="83"/>
      <c r="AC158" s="83"/>
      <c r="AD158" s="83"/>
      <c r="AE158" s="83"/>
      <c r="AF158" s="83"/>
      <c r="AG158" s="83"/>
      <c r="AH158" s="83"/>
      <c r="AI158" s="83"/>
      <c r="AJ158" s="83"/>
      <c r="AK158" s="83"/>
      <c r="AL158" s="83"/>
      <c r="AM158" s="83"/>
      <c r="AN158" s="83"/>
      <c r="AO158" s="83"/>
      <c r="AP158" s="83"/>
      <c r="AQ158" s="83"/>
      <c r="AR158" s="83"/>
      <c r="AS158" s="83"/>
      <c r="AT158" s="83"/>
      <c r="AU158" s="83"/>
      <c r="AV158" s="83"/>
      <c r="AW158" s="83"/>
      <c r="AX158" s="83"/>
      <c r="AY158" s="83"/>
      <c r="AZ158" s="83"/>
      <c r="BA158" s="83"/>
      <c r="BB158" s="83"/>
      <c r="BC158" s="83"/>
      <c r="BD158" s="83"/>
      <c r="BE158" s="83"/>
      <c r="BF158" s="83"/>
      <c r="BG158" s="83"/>
      <c r="BH158" s="83"/>
    </row>
    <row r="159" spans="1:60">
      <c r="A159" s="83"/>
      <c r="B159" s="83"/>
      <c r="C159" s="83"/>
      <c r="D159" s="83"/>
      <c r="E159" s="83"/>
      <c r="F159" s="83"/>
      <c r="G159" s="83"/>
      <c r="H159" s="83"/>
      <c r="I159" s="83"/>
      <c r="J159" s="83"/>
      <c r="K159" s="83"/>
      <c r="L159" s="83"/>
      <c r="M159" s="83"/>
      <c r="N159" s="83"/>
      <c r="O159" s="83"/>
      <c r="P159" s="83"/>
      <c r="Q159" s="83"/>
      <c r="R159" s="83"/>
      <c r="S159" s="83"/>
      <c r="T159" s="83"/>
      <c r="U159" s="83"/>
      <c r="V159" s="83"/>
      <c r="W159" s="83"/>
      <c r="X159" s="83"/>
      <c r="Y159" s="83"/>
      <c r="Z159" s="83"/>
      <c r="AA159" s="83"/>
      <c r="AB159" s="83"/>
      <c r="AC159" s="83"/>
      <c r="AD159" s="83"/>
      <c r="AE159" s="83"/>
      <c r="AF159" s="83"/>
      <c r="AG159" s="83"/>
      <c r="AH159" s="83"/>
      <c r="AI159" s="83"/>
      <c r="AJ159" s="83"/>
      <c r="AK159" s="83"/>
      <c r="AL159" s="83"/>
      <c r="AM159" s="83"/>
      <c r="AN159" s="83"/>
      <c r="AO159" s="83"/>
      <c r="AP159" s="83"/>
      <c r="AQ159" s="83"/>
      <c r="AR159" s="83"/>
      <c r="AS159" s="83"/>
      <c r="AT159" s="83"/>
      <c r="AU159" s="83"/>
      <c r="AV159" s="83"/>
      <c r="AW159" s="83"/>
      <c r="AX159" s="83"/>
      <c r="AY159" s="83"/>
      <c r="AZ159" s="83"/>
      <c r="BA159" s="83"/>
      <c r="BB159" s="83"/>
      <c r="BC159" s="83"/>
      <c r="BD159" s="83"/>
      <c r="BE159" s="83"/>
      <c r="BF159" s="83"/>
      <c r="BG159" s="83"/>
      <c r="BH159" s="83"/>
    </row>
    <row r="160" spans="1:60">
      <c r="A160" s="83"/>
      <c r="B160" s="83"/>
      <c r="C160" s="83"/>
      <c r="D160" s="83"/>
      <c r="E160" s="83"/>
      <c r="F160" s="83"/>
      <c r="G160" s="83"/>
      <c r="H160" s="83"/>
      <c r="I160" s="83"/>
      <c r="J160" s="83"/>
      <c r="K160" s="83"/>
      <c r="L160" s="83"/>
      <c r="M160" s="83"/>
      <c r="N160" s="83"/>
      <c r="O160" s="83"/>
      <c r="P160" s="83"/>
      <c r="Q160" s="83"/>
      <c r="R160" s="83"/>
      <c r="S160" s="83"/>
      <c r="T160" s="83"/>
      <c r="U160" s="83"/>
      <c r="V160" s="83"/>
      <c r="W160" s="83"/>
      <c r="X160" s="83"/>
      <c r="Y160" s="83"/>
      <c r="Z160" s="83"/>
      <c r="AA160" s="83"/>
      <c r="AB160" s="83"/>
      <c r="AC160" s="83"/>
      <c r="AD160" s="83"/>
      <c r="AE160" s="83"/>
      <c r="AF160" s="83"/>
      <c r="AG160" s="83"/>
      <c r="AH160" s="83"/>
      <c r="AI160" s="83"/>
      <c r="AJ160" s="83"/>
      <c r="AK160" s="83"/>
      <c r="AL160" s="83"/>
      <c r="AM160" s="83"/>
      <c r="AN160" s="83"/>
      <c r="AO160" s="83"/>
      <c r="AP160" s="83"/>
      <c r="AQ160" s="83"/>
      <c r="AR160" s="83"/>
      <c r="AS160" s="83"/>
      <c r="AT160" s="83"/>
      <c r="AU160" s="83"/>
      <c r="AV160" s="83"/>
      <c r="AW160" s="83"/>
      <c r="AX160" s="83"/>
      <c r="AY160" s="83"/>
      <c r="AZ160" s="83"/>
      <c r="BA160" s="83"/>
      <c r="BB160" s="83"/>
      <c r="BC160" s="83"/>
      <c r="BD160" s="83"/>
      <c r="BE160" s="83"/>
      <c r="BF160" s="83"/>
      <c r="BG160" s="83"/>
      <c r="BH160" s="83"/>
    </row>
    <row r="161" spans="1:60">
      <c r="A161" s="83"/>
      <c r="B161" s="83"/>
      <c r="C161" s="83"/>
      <c r="D161" s="83"/>
      <c r="E161" s="83"/>
      <c r="F161" s="83"/>
      <c r="G161" s="83"/>
      <c r="H161" s="83"/>
      <c r="I161" s="83"/>
      <c r="J161" s="83"/>
      <c r="K161" s="83"/>
      <c r="L161" s="83"/>
      <c r="M161" s="83"/>
      <c r="N161" s="83"/>
      <c r="O161" s="83"/>
      <c r="P161" s="83"/>
      <c r="Q161" s="83"/>
      <c r="R161" s="83"/>
      <c r="S161" s="83"/>
      <c r="T161" s="83"/>
      <c r="U161" s="83"/>
      <c r="V161" s="83"/>
      <c r="W161" s="83"/>
      <c r="X161" s="83"/>
      <c r="Y161" s="83"/>
      <c r="Z161" s="83"/>
      <c r="AA161" s="83"/>
      <c r="AB161" s="83"/>
      <c r="AC161" s="83"/>
      <c r="AD161" s="83"/>
      <c r="AE161" s="83"/>
      <c r="AF161" s="83"/>
      <c r="AG161" s="83"/>
      <c r="AH161" s="83"/>
      <c r="AI161" s="83"/>
      <c r="AJ161" s="83"/>
      <c r="AK161" s="83"/>
      <c r="AL161" s="83"/>
      <c r="AM161" s="83"/>
      <c r="AN161" s="83"/>
      <c r="AO161" s="83"/>
      <c r="AP161" s="83"/>
      <c r="AQ161" s="83"/>
      <c r="AR161" s="83"/>
      <c r="AS161" s="83"/>
      <c r="AT161" s="83"/>
      <c r="AU161" s="83"/>
      <c r="AV161" s="83"/>
      <c r="AW161" s="83"/>
      <c r="AX161" s="83"/>
      <c r="AY161" s="83"/>
      <c r="AZ161" s="83"/>
      <c r="BA161" s="83"/>
      <c r="BB161" s="83"/>
      <c r="BC161" s="83"/>
      <c r="BD161" s="83"/>
      <c r="BE161" s="83"/>
      <c r="BF161" s="83"/>
      <c r="BG161" s="83"/>
      <c r="BH161" s="83"/>
    </row>
    <row r="162" spans="1:60">
      <c r="A162" s="83"/>
      <c r="B162" s="83"/>
      <c r="C162" s="83"/>
      <c r="D162" s="83"/>
      <c r="E162" s="83"/>
      <c r="F162" s="83"/>
      <c r="G162" s="83"/>
      <c r="H162" s="83"/>
      <c r="I162" s="83"/>
      <c r="J162" s="83"/>
      <c r="K162" s="83"/>
      <c r="L162" s="83"/>
      <c r="M162" s="83"/>
      <c r="N162" s="83"/>
      <c r="O162" s="83"/>
      <c r="P162" s="83"/>
      <c r="Q162" s="83"/>
      <c r="R162" s="83"/>
      <c r="S162" s="83"/>
      <c r="T162" s="83"/>
      <c r="U162" s="83"/>
      <c r="V162" s="83"/>
      <c r="W162" s="83"/>
      <c r="X162" s="83"/>
      <c r="Y162" s="83"/>
      <c r="Z162" s="83"/>
      <c r="AA162" s="83"/>
      <c r="AB162" s="83"/>
      <c r="AC162" s="83"/>
      <c r="AD162" s="83"/>
      <c r="AE162" s="83"/>
      <c r="AF162" s="83"/>
      <c r="AG162" s="83"/>
      <c r="AH162" s="83"/>
      <c r="AI162" s="83"/>
      <c r="AJ162" s="83"/>
      <c r="AK162" s="83"/>
      <c r="AL162" s="83"/>
      <c r="AM162" s="83"/>
      <c r="AN162" s="83"/>
      <c r="AO162" s="83"/>
      <c r="AP162" s="83"/>
      <c r="AQ162" s="83"/>
      <c r="AR162" s="83"/>
      <c r="AS162" s="83"/>
      <c r="AT162" s="83"/>
      <c r="AU162" s="83"/>
      <c r="AV162" s="83"/>
      <c r="AW162" s="83"/>
      <c r="AX162" s="83"/>
      <c r="AY162" s="83"/>
      <c r="AZ162" s="83"/>
      <c r="BA162" s="83"/>
      <c r="BB162" s="83"/>
      <c r="BC162" s="83"/>
      <c r="BD162" s="83"/>
      <c r="BE162" s="83"/>
      <c r="BF162" s="83"/>
      <c r="BG162" s="83"/>
      <c r="BH162" s="83"/>
    </row>
    <row r="163" spans="1:60">
      <c r="A163" s="83"/>
      <c r="B163" s="83"/>
      <c r="C163" s="83"/>
      <c r="D163" s="83"/>
      <c r="E163" s="83"/>
      <c r="F163" s="83"/>
      <c r="G163" s="83"/>
      <c r="H163" s="83"/>
      <c r="I163" s="83"/>
      <c r="J163" s="83"/>
      <c r="K163" s="83"/>
      <c r="L163" s="83"/>
      <c r="M163" s="83"/>
      <c r="N163" s="83"/>
      <c r="O163" s="83"/>
      <c r="P163" s="83"/>
      <c r="Q163" s="83"/>
      <c r="R163" s="83"/>
      <c r="S163" s="83"/>
      <c r="T163" s="83"/>
      <c r="U163" s="83"/>
      <c r="V163" s="83"/>
      <c r="W163" s="83"/>
      <c r="X163" s="83"/>
      <c r="Y163" s="83"/>
      <c r="Z163" s="83"/>
      <c r="AA163" s="83"/>
      <c r="AB163" s="83"/>
      <c r="AC163" s="83"/>
      <c r="AD163" s="83"/>
      <c r="AE163" s="83"/>
      <c r="AF163" s="83"/>
      <c r="AG163" s="83"/>
      <c r="AH163" s="83"/>
      <c r="AI163" s="83"/>
      <c r="AJ163" s="83"/>
      <c r="AK163" s="83"/>
      <c r="AL163" s="83"/>
      <c r="AM163" s="83"/>
      <c r="AN163" s="83"/>
      <c r="AO163" s="83"/>
      <c r="AP163" s="83"/>
      <c r="AQ163" s="83"/>
      <c r="AR163" s="83"/>
      <c r="AS163" s="83"/>
      <c r="AT163" s="83"/>
      <c r="AU163" s="83"/>
      <c r="AV163" s="83"/>
      <c r="AW163" s="83"/>
      <c r="AX163" s="83"/>
      <c r="AY163" s="83"/>
      <c r="AZ163" s="83"/>
      <c r="BA163" s="83"/>
      <c r="BB163" s="83"/>
      <c r="BC163" s="83"/>
      <c r="BD163" s="83"/>
      <c r="BE163" s="83"/>
      <c r="BF163" s="83"/>
      <c r="BG163" s="83"/>
      <c r="BH163" s="83"/>
    </row>
    <row r="164" spans="1:60">
      <c r="A164" s="83"/>
      <c r="B164" s="83"/>
      <c r="C164" s="83"/>
      <c r="D164" s="83"/>
      <c r="E164" s="83"/>
      <c r="F164" s="83"/>
      <c r="G164" s="83"/>
      <c r="H164" s="83"/>
      <c r="I164" s="83"/>
      <c r="J164" s="83"/>
      <c r="K164" s="83"/>
      <c r="L164" s="83"/>
      <c r="M164" s="83"/>
      <c r="N164" s="83"/>
      <c r="O164" s="83"/>
      <c r="P164" s="83"/>
      <c r="Q164" s="83"/>
      <c r="R164" s="83"/>
      <c r="S164" s="83"/>
      <c r="T164" s="83"/>
      <c r="U164" s="83"/>
      <c r="V164" s="83"/>
      <c r="W164" s="83"/>
      <c r="X164" s="83"/>
      <c r="Y164" s="83"/>
      <c r="Z164" s="83"/>
      <c r="AA164" s="83"/>
      <c r="AB164" s="83"/>
      <c r="AC164" s="83"/>
      <c r="AD164" s="83"/>
      <c r="AE164" s="83"/>
      <c r="AF164" s="83"/>
      <c r="AG164" s="83"/>
      <c r="AH164" s="83"/>
      <c r="AI164" s="83"/>
      <c r="AJ164" s="83"/>
      <c r="AK164" s="83"/>
      <c r="AL164" s="83"/>
      <c r="AM164" s="83"/>
      <c r="AN164" s="83"/>
      <c r="AO164" s="83"/>
      <c r="AP164" s="83"/>
      <c r="AQ164" s="83"/>
      <c r="AR164" s="83"/>
      <c r="AS164" s="83"/>
      <c r="AT164" s="83"/>
      <c r="AU164" s="83"/>
      <c r="AV164" s="83"/>
      <c r="AW164" s="83"/>
      <c r="AX164" s="83"/>
      <c r="AY164" s="83"/>
      <c r="AZ164" s="83"/>
      <c r="BA164" s="83"/>
      <c r="BB164" s="83"/>
      <c r="BC164" s="83"/>
      <c r="BD164" s="83"/>
      <c r="BE164" s="83"/>
      <c r="BF164" s="83"/>
      <c r="BG164" s="83"/>
      <c r="BH164" s="83"/>
    </row>
    <row r="165" spans="1:60">
      <c r="A165" s="83"/>
      <c r="B165" s="83"/>
      <c r="C165" s="83"/>
      <c r="D165" s="83"/>
      <c r="E165" s="83"/>
      <c r="F165" s="83"/>
      <c r="G165" s="83"/>
      <c r="H165" s="83"/>
      <c r="I165" s="83"/>
      <c r="J165" s="83"/>
      <c r="K165" s="83"/>
      <c r="L165" s="83"/>
      <c r="M165" s="83"/>
      <c r="N165" s="83"/>
      <c r="O165" s="83"/>
      <c r="P165" s="83"/>
      <c r="Q165" s="83"/>
      <c r="R165" s="83"/>
      <c r="S165" s="83"/>
      <c r="T165" s="83"/>
      <c r="U165" s="83"/>
      <c r="V165" s="83"/>
      <c r="W165" s="83"/>
      <c r="X165" s="83"/>
      <c r="Y165" s="83"/>
      <c r="Z165" s="83"/>
      <c r="AA165" s="83"/>
      <c r="AB165" s="83"/>
      <c r="AC165" s="83"/>
      <c r="AD165" s="83"/>
      <c r="AE165" s="83"/>
      <c r="AF165" s="83"/>
      <c r="AG165" s="83"/>
      <c r="AH165" s="83"/>
      <c r="AI165" s="83"/>
      <c r="AJ165" s="83"/>
      <c r="AK165" s="83"/>
      <c r="AL165" s="83"/>
      <c r="AM165" s="83"/>
      <c r="AN165" s="83"/>
      <c r="AO165" s="83"/>
      <c r="AP165" s="83"/>
      <c r="AQ165" s="83"/>
      <c r="AR165" s="83"/>
      <c r="AS165" s="83"/>
      <c r="AT165" s="83"/>
      <c r="AU165" s="83"/>
      <c r="AV165" s="83"/>
      <c r="AW165" s="83"/>
      <c r="AX165" s="83"/>
      <c r="AY165" s="83"/>
      <c r="AZ165" s="83"/>
      <c r="BA165" s="83"/>
      <c r="BB165" s="83"/>
      <c r="BC165" s="83"/>
      <c r="BD165" s="83"/>
      <c r="BE165" s="83"/>
      <c r="BF165" s="83"/>
      <c r="BG165" s="83"/>
      <c r="BH165" s="83"/>
    </row>
    <row r="166" spans="1:60">
      <c r="A166" s="83"/>
      <c r="B166" s="83"/>
      <c r="C166" s="83"/>
      <c r="D166" s="83"/>
      <c r="E166" s="83"/>
      <c r="F166" s="83"/>
      <c r="G166" s="83"/>
      <c r="H166" s="83"/>
      <c r="I166" s="83"/>
      <c r="J166" s="83"/>
      <c r="K166" s="83"/>
      <c r="L166" s="83"/>
      <c r="M166" s="83"/>
      <c r="N166" s="83"/>
      <c r="O166" s="83"/>
      <c r="P166" s="83"/>
      <c r="Q166" s="83"/>
      <c r="R166" s="83"/>
      <c r="S166" s="83"/>
      <c r="T166" s="83"/>
      <c r="U166" s="83"/>
      <c r="V166" s="83"/>
      <c r="W166" s="83"/>
      <c r="X166" s="83"/>
      <c r="Y166" s="83"/>
      <c r="Z166" s="83"/>
      <c r="AA166" s="83"/>
      <c r="AB166" s="83"/>
      <c r="AC166" s="83"/>
      <c r="AD166" s="83"/>
      <c r="AE166" s="83"/>
      <c r="AF166" s="83"/>
      <c r="AG166" s="83"/>
      <c r="AH166" s="83"/>
      <c r="AI166" s="83"/>
      <c r="AJ166" s="83"/>
      <c r="AK166" s="83"/>
      <c r="AL166" s="83"/>
      <c r="AM166" s="83"/>
      <c r="AN166" s="83"/>
      <c r="AO166" s="83"/>
      <c r="AP166" s="83"/>
      <c r="AQ166" s="83"/>
      <c r="AR166" s="83"/>
      <c r="AS166" s="83"/>
      <c r="AT166" s="83"/>
      <c r="AU166" s="83"/>
      <c r="AV166" s="83"/>
      <c r="AW166" s="83"/>
      <c r="AX166" s="83"/>
      <c r="AY166" s="83"/>
      <c r="AZ166" s="83"/>
      <c r="BA166" s="83"/>
      <c r="BB166" s="83"/>
      <c r="BC166" s="83"/>
      <c r="BD166" s="83"/>
      <c r="BE166" s="83"/>
      <c r="BF166" s="83"/>
      <c r="BG166" s="83"/>
      <c r="BH166" s="83"/>
    </row>
    <row r="167" spans="1:60">
      <c r="A167" s="83"/>
      <c r="B167" s="83"/>
      <c r="C167" s="83"/>
      <c r="D167" s="83"/>
      <c r="E167" s="83"/>
      <c r="F167" s="83"/>
      <c r="G167" s="83"/>
      <c r="H167" s="83"/>
      <c r="I167" s="83"/>
      <c r="J167" s="83"/>
      <c r="K167" s="83"/>
      <c r="L167" s="83"/>
      <c r="M167" s="83"/>
      <c r="N167" s="83"/>
      <c r="O167" s="83"/>
      <c r="P167" s="83"/>
      <c r="Q167" s="83"/>
      <c r="R167" s="83"/>
      <c r="S167" s="83"/>
      <c r="T167" s="83"/>
      <c r="U167" s="83"/>
      <c r="V167" s="83"/>
      <c r="W167" s="83"/>
      <c r="X167" s="83"/>
      <c r="Y167" s="83"/>
      <c r="Z167" s="83"/>
      <c r="AA167" s="83"/>
      <c r="AB167" s="83"/>
      <c r="AC167" s="83"/>
      <c r="AD167" s="83"/>
      <c r="AE167" s="83"/>
      <c r="AF167" s="83"/>
      <c r="AG167" s="83"/>
      <c r="AH167" s="83"/>
      <c r="AI167" s="83"/>
      <c r="AJ167" s="83"/>
      <c r="AK167" s="83"/>
      <c r="AL167" s="83"/>
      <c r="AM167" s="83"/>
      <c r="AN167" s="83"/>
      <c r="AO167" s="83"/>
      <c r="AP167" s="83"/>
      <c r="AQ167" s="83"/>
      <c r="AR167" s="83"/>
      <c r="AS167" s="83"/>
      <c r="AT167" s="83"/>
      <c r="AU167" s="83"/>
      <c r="AV167" s="83"/>
      <c r="AW167" s="83"/>
      <c r="AX167" s="83"/>
      <c r="AY167" s="83"/>
      <c r="AZ167" s="83"/>
      <c r="BA167" s="83"/>
      <c r="BB167" s="83"/>
      <c r="BC167" s="83"/>
      <c r="BD167" s="83"/>
      <c r="BE167" s="83"/>
      <c r="BF167" s="83"/>
      <c r="BG167" s="83"/>
      <c r="BH167" s="83"/>
    </row>
    <row r="168" spans="1:60">
      <c r="A168" s="83"/>
      <c r="B168" s="83"/>
      <c r="C168" s="83"/>
      <c r="D168" s="83"/>
      <c r="E168" s="83"/>
      <c r="F168" s="83"/>
      <c r="G168" s="83"/>
      <c r="H168" s="83"/>
      <c r="I168" s="83"/>
      <c r="J168" s="83"/>
      <c r="K168" s="83"/>
      <c r="L168" s="83"/>
      <c r="M168" s="83"/>
      <c r="N168" s="83"/>
      <c r="O168" s="83"/>
      <c r="P168" s="83"/>
      <c r="Q168" s="83"/>
      <c r="R168" s="83"/>
      <c r="S168" s="83"/>
      <c r="T168" s="83"/>
      <c r="U168" s="83"/>
      <c r="V168" s="83"/>
      <c r="W168" s="83"/>
      <c r="X168" s="83"/>
      <c r="Y168" s="83"/>
      <c r="Z168" s="83"/>
      <c r="AA168" s="83"/>
      <c r="AB168" s="83"/>
      <c r="AC168" s="83"/>
      <c r="AD168" s="83"/>
      <c r="AE168" s="83"/>
      <c r="AF168" s="83"/>
      <c r="AG168" s="83"/>
      <c r="AH168" s="83"/>
      <c r="AI168" s="83"/>
      <c r="AJ168" s="83"/>
      <c r="AK168" s="83"/>
      <c r="AL168" s="83"/>
      <c r="AM168" s="83"/>
      <c r="AN168" s="83"/>
      <c r="AO168" s="83"/>
      <c r="AP168" s="83"/>
      <c r="AQ168" s="83"/>
      <c r="AR168" s="83"/>
      <c r="AS168" s="83"/>
      <c r="AT168" s="83"/>
      <c r="AU168" s="83"/>
      <c r="AV168" s="83"/>
      <c r="AW168" s="83"/>
      <c r="AX168" s="83"/>
      <c r="AY168" s="83"/>
      <c r="AZ168" s="83"/>
      <c r="BA168" s="83"/>
      <c r="BB168" s="83"/>
      <c r="BC168" s="83"/>
      <c r="BD168" s="83"/>
      <c r="BE168" s="83"/>
      <c r="BF168" s="83"/>
      <c r="BG168" s="83"/>
      <c r="BH168" s="83"/>
    </row>
    <row r="169" spans="1:60">
      <c r="A169" s="83"/>
      <c r="B169" s="83"/>
      <c r="C169" s="83"/>
      <c r="D169" s="83"/>
      <c r="E169" s="83"/>
      <c r="F169" s="83"/>
      <c r="G169" s="83"/>
      <c r="H169" s="83"/>
      <c r="I169" s="83"/>
      <c r="J169" s="83"/>
      <c r="K169" s="83"/>
      <c r="L169" s="83"/>
      <c r="M169" s="83"/>
      <c r="N169" s="83"/>
      <c r="O169" s="83"/>
      <c r="P169" s="83"/>
      <c r="Q169" s="83"/>
      <c r="R169" s="83"/>
      <c r="S169" s="83"/>
      <c r="T169" s="83"/>
      <c r="U169" s="83"/>
      <c r="V169" s="83"/>
      <c r="W169" s="83"/>
      <c r="X169" s="83"/>
      <c r="Y169" s="83"/>
      <c r="Z169" s="83"/>
      <c r="AA169" s="83"/>
      <c r="AB169" s="83"/>
      <c r="AC169" s="83"/>
      <c r="AD169" s="83"/>
      <c r="AE169" s="83"/>
      <c r="AF169" s="83"/>
      <c r="AG169" s="83"/>
      <c r="AH169" s="83"/>
      <c r="AI169" s="83"/>
      <c r="AJ169" s="83"/>
      <c r="AK169" s="83"/>
      <c r="AL169" s="83"/>
      <c r="AM169" s="83"/>
      <c r="AN169" s="83"/>
      <c r="AO169" s="83"/>
      <c r="AP169" s="83"/>
      <c r="AQ169" s="83"/>
      <c r="AR169" s="83"/>
      <c r="AS169" s="83"/>
      <c r="AT169" s="83"/>
      <c r="AU169" s="83"/>
      <c r="AV169" s="83"/>
      <c r="AW169" s="83"/>
      <c r="AX169" s="83"/>
      <c r="AY169" s="83"/>
      <c r="AZ169" s="83"/>
      <c r="BA169" s="83"/>
      <c r="BB169" s="83"/>
      <c r="BC169" s="83"/>
      <c r="BD169" s="83"/>
      <c r="BE169" s="83"/>
      <c r="BF169" s="83"/>
      <c r="BG169" s="83"/>
      <c r="BH169" s="83"/>
    </row>
    <row r="170" spans="1:60">
      <c r="A170" s="83"/>
      <c r="B170" s="83"/>
      <c r="C170" s="83"/>
      <c r="D170" s="83"/>
      <c r="E170" s="83"/>
      <c r="F170" s="83"/>
      <c r="G170" s="83"/>
      <c r="H170" s="83"/>
      <c r="I170" s="83"/>
      <c r="J170" s="83"/>
      <c r="K170" s="83"/>
      <c r="L170" s="83"/>
      <c r="M170" s="83"/>
      <c r="N170" s="83"/>
      <c r="O170" s="83"/>
      <c r="P170" s="83"/>
      <c r="Q170" s="83"/>
      <c r="R170" s="83"/>
      <c r="S170" s="83"/>
      <c r="T170" s="83"/>
      <c r="U170" s="83"/>
      <c r="V170" s="83"/>
      <c r="W170" s="83"/>
      <c r="X170" s="83"/>
      <c r="Y170" s="83"/>
      <c r="Z170" s="83"/>
      <c r="AA170" s="83"/>
      <c r="AB170" s="83"/>
      <c r="AC170" s="83"/>
      <c r="AD170" s="83"/>
      <c r="AE170" s="83"/>
      <c r="AF170" s="83"/>
      <c r="AG170" s="83"/>
      <c r="AH170" s="83"/>
      <c r="AI170" s="83"/>
      <c r="AJ170" s="83"/>
      <c r="AK170" s="83"/>
      <c r="AL170" s="83"/>
      <c r="AM170" s="83"/>
      <c r="AN170" s="83"/>
      <c r="AO170" s="83"/>
      <c r="AP170" s="83"/>
      <c r="AQ170" s="83"/>
      <c r="AR170" s="83"/>
      <c r="AS170" s="83"/>
      <c r="AT170" s="83"/>
      <c r="AU170" s="83"/>
      <c r="AV170" s="83"/>
      <c r="AW170" s="83"/>
      <c r="AX170" s="83"/>
      <c r="AY170" s="83"/>
      <c r="AZ170" s="83"/>
      <c r="BA170" s="83"/>
      <c r="BB170" s="83"/>
      <c r="BC170" s="83"/>
      <c r="BD170" s="83"/>
      <c r="BE170" s="83"/>
      <c r="BF170" s="83"/>
      <c r="BG170" s="83"/>
      <c r="BH170" s="83"/>
    </row>
    <row r="171" spans="1:60">
      <c r="A171" s="83"/>
      <c r="B171" s="83"/>
      <c r="C171" s="83"/>
      <c r="D171" s="83"/>
      <c r="E171" s="83"/>
      <c r="F171" s="83"/>
      <c r="G171" s="83"/>
      <c r="H171" s="83"/>
      <c r="I171" s="83"/>
      <c r="J171" s="83"/>
      <c r="K171" s="83"/>
      <c r="L171" s="83"/>
      <c r="M171" s="83"/>
      <c r="N171" s="83"/>
      <c r="O171" s="83"/>
      <c r="P171" s="83"/>
      <c r="Q171" s="83"/>
      <c r="R171" s="83"/>
      <c r="S171" s="83"/>
      <c r="T171" s="83"/>
      <c r="U171" s="83"/>
      <c r="V171" s="83"/>
      <c r="W171" s="83"/>
      <c r="X171" s="83"/>
      <c r="Y171" s="83"/>
      <c r="Z171" s="83"/>
      <c r="AA171" s="83"/>
      <c r="AB171" s="83"/>
      <c r="AC171" s="83"/>
      <c r="AD171" s="83"/>
      <c r="AE171" s="83"/>
      <c r="AF171" s="83"/>
      <c r="AG171" s="83"/>
      <c r="AH171" s="83"/>
      <c r="AI171" s="83"/>
      <c r="AJ171" s="83"/>
      <c r="AK171" s="83"/>
      <c r="AL171" s="83"/>
      <c r="AM171" s="83"/>
      <c r="AN171" s="83"/>
      <c r="AO171" s="83"/>
      <c r="AP171" s="83"/>
      <c r="AQ171" s="83"/>
      <c r="AR171" s="83"/>
      <c r="AS171" s="83"/>
      <c r="AT171" s="83"/>
      <c r="AU171" s="83"/>
      <c r="AV171" s="83"/>
      <c r="AW171" s="83"/>
      <c r="AX171" s="83"/>
      <c r="AY171" s="83"/>
      <c r="AZ171" s="83"/>
      <c r="BA171" s="83"/>
      <c r="BB171" s="83"/>
      <c r="BC171" s="83"/>
      <c r="BD171" s="83"/>
      <c r="BE171" s="83"/>
      <c r="BF171" s="83"/>
      <c r="BG171" s="83"/>
      <c r="BH171" s="83"/>
    </row>
    <row r="172" spans="1:60">
      <c r="A172" s="83"/>
      <c r="B172" s="83"/>
      <c r="C172" s="83"/>
      <c r="D172" s="83"/>
      <c r="E172" s="83"/>
      <c r="F172" s="83"/>
      <c r="G172" s="83"/>
      <c r="H172" s="83"/>
      <c r="I172" s="83"/>
      <c r="J172" s="83"/>
      <c r="K172" s="83"/>
      <c r="L172" s="83"/>
      <c r="M172" s="83"/>
      <c r="N172" s="83"/>
      <c r="O172" s="83"/>
      <c r="P172" s="83"/>
      <c r="Q172" s="83"/>
      <c r="R172" s="83"/>
      <c r="S172" s="83"/>
      <c r="T172" s="83"/>
      <c r="U172" s="83"/>
      <c r="V172" s="83"/>
      <c r="W172" s="83"/>
      <c r="X172" s="83"/>
      <c r="Y172" s="83"/>
      <c r="Z172" s="83"/>
      <c r="AA172" s="83"/>
      <c r="AB172" s="83"/>
      <c r="AC172" s="83"/>
      <c r="AD172" s="83"/>
      <c r="AE172" s="83"/>
      <c r="AF172" s="83"/>
      <c r="AG172" s="83"/>
      <c r="AH172" s="83"/>
      <c r="AI172" s="83"/>
      <c r="AJ172" s="83"/>
      <c r="AK172" s="83"/>
      <c r="AL172" s="83"/>
      <c r="AM172" s="83"/>
      <c r="AN172" s="83"/>
      <c r="AO172" s="83"/>
      <c r="AP172" s="83"/>
      <c r="AQ172" s="83"/>
      <c r="AR172" s="83"/>
      <c r="AS172" s="83"/>
      <c r="AT172" s="83"/>
      <c r="AU172" s="83"/>
      <c r="AV172" s="83"/>
      <c r="AW172" s="83"/>
      <c r="AX172" s="83"/>
      <c r="AY172" s="83"/>
      <c r="AZ172" s="83"/>
      <c r="BA172" s="83"/>
      <c r="BB172" s="83"/>
      <c r="BC172" s="83"/>
      <c r="BD172" s="83"/>
      <c r="BE172" s="83"/>
      <c r="BF172" s="83"/>
      <c r="BG172" s="83"/>
      <c r="BH172" s="83"/>
    </row>
    <row r="173" spans="1:60">
      <c r="A173" s="83"/>
      <c r="B173" s="83"/>
      <c r="C173" s="83"/>
      <c r="D173" s="83"/>
      <c r="E173" s="83"/>
      <c r="F173" s="83"/>
      <c r="G173" s="83"/>
      <c r="H173" s="83"/>
      <c r="I173" s="83"/>
      <c r="J173" s="83"/>
      <c r="K173" s="83"/>
      <c r="L173" s="83"/>
      <c r="M173" s="83"/>
      <c r="N173" s="83"/>
      <c r="O173" s="83"/>
      <c r="P173" s="83"/>
      <c r="Q173" s="83"/>
      <c r="R173" s="83"/>
      <c r="S173" s="83"/>
      <c r="T173" s="83"/>
      <c r="U173" s="83"/>
      <c r="V173" s="83"/>
      <c r="W173" s="83"/>
      <c r="X173" s="83"/>
      <c r="Y173" s="83"/>
      <c r="Z173" s="83"/>
      <c r="AA173" s="83"/>
      <c r="AB173" s="83"/>
      <c r="AC173" s="83"/>
      <c r="AD173" s="83"/>
      <c r="AE173" s="83"/>
      <c r="AF173" s="83"/>
      <c r="AG173" s="83"/>
      <c r="AH173" s="83"/>
      <c r="AI173" s="83"/>
      <c r="AJ173" s="83"/>
      <c r="AK173" s="83"/>
      <c r="AL173" s="83"/>
      <c r="AM173" s="83"/>
      <c r="AN173" s="83"/>
      <c r="AO173" s="83"/>
      <c r="AP173" s="83"/>
      <c r="AQ173" s="83"/>
      <c r="AR173" s="83"/>
      <c r="AS173" s="83"/>
      <c r="AT173" s="83"/>
      <c r="AU173" s="83"/>
      <c r="AV173" s="83"/>
      <c r="AW173" s="83"/>
      <c r="AX173" s="83"/>
      <c r="AY173" s="83"/>
      <c r="AZ173" s="83"/>
      <c r="BA173" s="83"/>
      <c r="BB173" s="83"/>
      <c r="BC173" s="83"/>
      <c r="BD173" s="83"/>
      <c r="BE173" s="83"/>
      <c r="BF173" s="83"/>
      <c r="BG173" s="83"/>
      <c r="BH173" s="83"/>
    </row>
    <row r="174" spans="1:60">
      <c r="A174" s="83"/>
      <c r="B174" s="83"/>
      <c r="C174" s="83"/>
      <c r="D174" s="83"/>
      <c r="E174" s="83"/>
      <c r="F174" s="83"/>
      <c r="G174" s="83"/>
      <c r="H174" s="83"/>
      <c r="I174" s="83"/>
      <c r="J174" s="83"/>
      <c r="K174" s="83"/>
      <c r="L174" s="83"/>
      <c r="M174" s="83"/>
      <c r="N174" s="83"/>
      <c r="O174" s="83"/>
      <c r="P174" s="83"/>
      <c r="Q174" s="83"/>
      <c r="R174" s="83"/>
      <c r="S174" s="83"/>
      <c r="T174" s="83"/>
      <c r="U174" s="83"/>
      <c r="V174" s="83"/>
      <c r="W174" s="83"/>
      <c r="X174" s="83"/>
      <c r="Y174" s="83"/>
      <c r="Z174" s="83"/>
      <c r="AA174" s="83"/>
      <c r="AB174" s="83"/>
      <c r="AC174" s="83"/>
      <c r="AD174" s="83"/>
      <c r="AE174" s="83"/>
      <c r="AF174" s="83"/>
      <c r="AG174" s="83"/>
      <c r="AH174" s="83"/>
      <c r="AI174" s="83"/>
      <c r="AJ174" s="83"/>
      <c r="AK174" s="83"/>
      <c r="AL174" s="83"/>
      <c r="AM174" s="83"/>
      <c r="AN174" s="83"/>
      <c r="AO174" s="83"/>
      <c r="AP174" s="83"/>
      <c r="AQ174" s="83"/>
      <c r="AR174" s="83"/>
      <c r="AS174" s="83"/>
      <c r="AT174" s="83"/>
      <c r="AU174" s="83"/>
      <c r="AV174" s="83"/>
      <c r="AW174" s="83"/>
      <c r="AX174" s="83"/>
      <c r="AY174" s="83"/>
      <c r="AZ174" s="83"/>
      <c r="BA174" s="83"/>
      <c r="BB174" s="83"/>
      <c r="BC174" s="83"/>
      <c r="BD174" s="83"/>
      <c r="BE174" s="83"/>
      <c r="BF174" s="83"/>
      <c r="BG174" s="83"/>
      <c r="BH174" s="83"/>
    </row>
    <row r="175" spans="1:60">
      <c r="A175" s="83"/>
      <c r="B175" s="83"/>
      <c r="C175" s="83"/>
      <c r="D175" s="83"/>
      <c r="E175" s="83"/>
      <c r="F175" s="83"/>
      <c r="G175" s="83"/>
      <c r="H175" s="83"/>
      <c r="I175" s="83"/>
      <c r="J175" s="83"/>
      <c r="K175" s="83"/>
      <c r="L175" s="83"/>
      <c r="M175" s="83"/>
      <c r="N175" s="83"/>
      <c r="O175" s="83"/>
      <c r="P175" s="83"/>
      <c r="Q175" s="83"/>
      <c r="R175" s="83"/>
      <c r="S175" s="83"/>
      <c r="T175" s="83"/>
      <c r="U175" s="83"/>
      <c r="V175" s="83"/>
      <c r="W175" s="83"/>
      <c r="X175" s="83"/>
      <c r="Y175" s="83"/>
      <c r="Z175" s="83"/>
      <c r="AA175" s="83"/>
      <c r="AB175" s="83"/>
      <c r="AC175" s="83"/>
      <c r="AD175" s="83"/>
      <c r="AE175" s="83"/>
      <c r="AF175" s="83"/>
      <c r="AG175" s="83"/>
      <c r="AH175" s="83"/>
      <c r="AI175" s="83"/>
      <c r="AJ175" s="83"/>
      <c r="AK175" s="83"/>
      <c r="AL175" s="83"/>
      <c r="AM175" s="83"/>
      <c r="AN175" s="83"/>
      <c r="AO175" s="83"/>
      <c r="AP175" s="83"/>
      <c r="AQ175" s="83"/>
      <c r="AR175" s="83"/>
      <c r="AS175" s="83"/>
      <c r="AT175" s="83"/>
      <c r="AU175" s="83"/>
      <c r="AV175" s="83"/>
      <c r="AW175" s="83"/>
      <c r="AX175" s="83"/>
      <c r="AY175" s="83"/>
      <c r="AZ175" s="83"/>
      <c r="BA175" s="83"/>
      <c r="BB175" s="83"/>
      <c r="BC175" s="83"/>
      <c r="BD175" s="83"/>
      <c r="BE175" s="83"/>
      <c r="BF175" s="83"/>
      <c r="BG175" s="83"/>
      <c r="BH175" s="83"/>
    </row>
    <row r="176" spans="1:60">
      <c r="A176" s="83"/>
      <c r="B176" s="83"/>
      <c r="C176" s="83"/>
      <c r="D176" s="83"/>
      <c r="E176" s="83"/>
      <c r="F176" s="83"/>
      <c r="G176" s="83"/>
      <c r="H176" s="83"/>
      <c r="I176" s="83"/>
      <c r="J176" s="83"/>
      <c r="K176" s="83"/>
      <c r="L176" s="83"/>
      <c r="M176" s="83"/>
      <c r="N176" s="83"/>
      <c r="O176" s="83"/>
      <c r="P176" s="83"/>
      <c r="Q176" s="83"/>
      <c r="R176" s="83"/>
      <c r="S176" s="83"/>
      <c r="T176" s="83"/>
      <c r="U176" s="83"/>
      <c r="V176" s="83"/>
      <c r="W176" s="83"/>
      <c r="X176" s="83"/>
      <c r="Y176" s="83"/>
      <c r="Z176" s="83"/>
      <c r="AA176" s="83"/>
      <c r="AB176" s="83"/>
      <c r="AC176" s="83"/>
      <c r="AD176" s="83"/>
      <c r="AE176" s="83"/>
      <c r="AF176" s="83"/>
      <c r="AG176" s="83"/>
      <c r="AH176" s="83"/>
      <c r="AI176" s="83"/>
      <c r="AJ176" s="83"/>
      <c r="AK176" s="83"/>
      <c r="AL176" s="83"/>
      <c r="AM176" s="83"/>
      <c r="AN176" s="83"/>
      <c r="AO176" s="83"/>
      <c r="AP176" s="83"/>
      <c r="AQ176" s="83"/>
      <c r="AR176" s="83"/>
      <c r="AS176" s="83"/>
      <c r="AT176" s="83"/>
      <c r="AU176" s="83"/>
      <c r="AV176" s="83"/>
      <c r="AW176" s="83"/>
      <c r="AX176" s="83"/>
      <c r="AY176" s="83"/>
      <c r="AZ176" s="83"/>
      <c r="BA176" s="83"/>
      <c r="BB176" s="83"/>
      <c r="BC176" s="83"/>
      <c r="BD176" s="83"/>
      <c r="BE176" s="83"/>
      <c r="BF176" s="83"/>
      <c r="BG176" s="83"/>
      <c r="BH176" s="83"/>
    </row>
    <row r="177" spans="1:60">
      <c r="A177" s="83"/>
      <c r="B177" s="83"/>
      <c r="C177" s="83"/>
      <c r="D177" s="83"/>
      <c r="E177" s="83"/>
      <c r="F177" s="83"/>
      <c r="G177" s="83"/>
      <c r="H177" s="83"/>
      <c r="I177" s="83"/>
      <c r="J177" s="83"/>
      <c r="K177" s="83"/>
      <c r="L177" s="83"/>
      <c r="M177" s="83"/>
      <c r="N177" s="83"/>
      <c r="O177" s="83"/>
      <c r="P177" s="83"/>
      <c r="Q177" s="83"/>
      <c r="R177" s="83"/>
      <c r="S177" s="83"/>
      <c r="T177" s="83"/>
      <c r="U177" s="83"/>
      <c r="V177" s="83"/>
      <c r="W177" s="83"/>
      <c r="X177" s="83"/>
      <c r="Y177" s="83"/>
      <c r="Z177" s="83"/>
      <c r="AA177" s="83"/>
      <c r="AB177" s="83"/>
      <c r="AC177" s="83"/>
      <c r="AD177" s="83"/>
      <c r="AE177" s="83"/>
      <c r="AF177" s="83"/>
      <c r="AG177" s="83"/>
      <c r="AH177" s="83"/>
      <c r="AI177" s="83"/>
      <c r="AJ177" s="83"/>
      <c r="AK177" s="83"/>
      <c r="AL177" s="83"/>
      <c r="AM177" s="83"/>
      <c r="AN177" s="83"/>
      <c r="AO177" s="83"/>
      <c r="AP177" s="83"/>
      <c r="AQ177" s="83"/>
      <c r="AR177" s="83"/>
      <c r="AS177" s="83"/>
      <c r="AT177" s="83"/>
      <c r="AU177" s="83"/>
      <c r="AV177" s="83"/>
      <c r="AW177" s="83"/>
      <c r="AX177" s="83"/>
      <c r="AY177" s="83"/>
      <c r="AZ177" s="83"/>
      <c r="BA177" s="83"/>
      <c r="BB177" s="83"/>
      <c r="BC177" s="83"/>
      <c r="BD177" s="83"/>
      <c r="BE177" s="83"/>
      <c r="BF177" s="83"/>
      <c r="BG177" s="83"/>
      <c r="BH177" s="83"/>
    </row>
    <row r="178" spans="1:60">
      <c r="A178" s="83"/>
      <c r="B178" s="83"/>
      <c r="C178" s="83"/>
      <c r="D178" s="83"/>
      <c r="E178" s="83"/>
      <c r="F178" s="83"/>
      <c r="G178" s="83"/>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3"/>
      <c r="AJ178" s="83"/>
      <c r="AK178" s="83"/>
      <c r="AL178" s="83"/>
      <c r="AM178" s="83"/>
      <c r="AN178" s="83"/>
      <c r="AO178" s="83"/>
      <c r="AP178" s="83"/>
      <c r="AQ178" s="83"/>
      <c r="AR178" s="83"/>
      <c r="AS178" s="83"/>
      <c r="AT178" s="83"/>
      <c r="AU178" s="83"/>
      <c r="AV178" s="83"/>
      <c r="AW178" s="83"/>
      <c r="AX178" s="83"/>
      <c r="AY178" s="83"/>
      <c r="AZ178" s="83"/>
      <c r="BA178" s="83"/>
      <c r="BB178" s="83"/>
      <c r="BC178" s="83"/>
      <c r="BD178" s="83"/>
      <c r="BE178" s="83"/>
      <c r="BF178" s="83"/>
      <c r="BG178" s="83"/>
      <c r="BH178" s="83"/>
    </row>
    <row r="179" spans="1:60">
      <c r="A179" s="83"/>
      <c r="B179" s="83"/>
      <c r="C179" s="83"/>
      <c r="D179" s="83"/>
      <c r="E179" s="83"/>
      <c r="F179" s="83"/>
      <c r="G179" s="83"/>
      <c r="H179" s="83"/>
      <c r="I179" s="83"/>
      <c r="J179" s="83"/>
      <c r="K179" s="83"/>
      <c r="L179" s="83"/>
      <c r="M179" s="83"/>
      <c r="N179" s="83"/>
      <c r="O179" s="83"/>
      <c r="P179" s="83"/>
      <c r="Q179" s="83"/>
      <c r="R179" s="83"/>
      <c r="S179" s="83"/>
      <c r="T179" s="83"/>
      <c r="U179" s="83"/>
      <c r="V179" s="83"/>
      <c r="W179" s="83"/>
      <c r="X179" s="83"/>
      <c r="Y179" s="83"/>
      <c r="Z179" s="83"/>
      <c r="AA179" s="83"/>
      <c r="AB179" s="83"/>
      <c r="AC179" s="83"/>
      <c r="AD179" s="83"/>
      <c r="AE179" s="83"/>
      <c r="AF179" s="83"/>
      <c r="AG179" s="83"/>
      <c r="AH179" s="83"/>
      <c r="AI179" s="83"/>
      <c r="AJ179" s="83"/>
      <c r="AK179" s="83"/>
      <c r="AL179" s="83"/>
      <c r="AM179" s="83"/>
      <c r="AN179" s="83"/>
      <c r="AO179" s="83"/>
      <c r="AP179" s="83"/>
      <c r="AQ179" s="83"/>
      <c r="AR179" s="83"/>
      <c r="AS179" s="83"/>
      <c r="AT179" s="83"/>
      <c r="AU179" s="83"/>
      <c r="AV179" s="83"/>
      <c r="AW179" s="83"/>
      <c r="AX179" s="83"/>
      <c r="AY179" s="83"/>
      <c r="AZ179" s="83"/>
      <c r="BA179" s="83"/>
      <c r="BB179" s="83"/>
      <c r="BC179" s="83"/>
      <c r="BD179" s="83"/>
      <c r="BE179" s="83"/>
      <c r="BF179" s="83"/>
      <c r="BG179" s="83"/>
      <c r="BH179" s="83"/>
    </row>
    <row r="180" spans="1:60">
      <c r="A180" s="83"/>
      <c r="B180" s="83"/>
      <c r="C180" s="83"/>
      <c r="D180" s="83"/>
      <c r="E180" s="83"/>
      <c r="F180" s="83"/>
      <c r="G180" s="83"/>
      <c r="H180" s="83"/>
      <c r="I180" s="83"/>
      <c r="J180" s="83"/>
      <c r="K180" s="83"/>
      <c r="L180" s="83"/>
      <c r="M180" s="83"/>
      <c r="N180" s="83"/>
      <c r="O180" s="83"/>
      <c r="P180" s="83"/>
      <c r="Q180" s="83"/>
      <c r="R180" s="83"/>
      <c r="S180" s="83"/>
      <c r="T180" s="83"/>
      <c r="U180" s="83"/>
      <c r="V180" s="83"/>
      <c r="W180" s="83"/>
      <c r="X180" s="83"/>
      <c r="Y180" s="83"/>
      <c r="Z180" s="83"/>
      <c r="AA180" s="83"/>
      <c r="AB180" s="83"/>
      <c r="AC180" s="83"/>
      <c r="AD180" s="83"/>
      <c r="AE180" s="83"/>
      <c r="AF180" s="83"/>
      <c r="AG180" s="83"/>
      <c r="AH180" s="83"/>
      <c r="AI180" s="83"/>
      <c r="AJ180" s="83"/>
      <c r="AK180" s="83"/>
      <c r="AL180" s="83"/>
      <c r="AM180" s="83"/>
      <c r="AN180" s="83"/>
      <c r="AO180" s="83"/>
      <c r="AP180" s="83"/>
      <c r="AQ180" s="83"/>
      <c r="AR180" s="83"/>
      <c r="AS180" s="83"/>
      <c r="AT180" s="83"/>
      <c r="AU180" s="83"/>
      <c r="AV180" s="83"/>
      <c r="AW180" s="83"/>
      <c r="AX180" s="83"/>
      <c r="AY180" s="83"/>
      <c r="AZ180" s="83"/>
      <c r="BA180" s="83"/>
      <c r="BB180" s="83"/>
      <c r="BC180" s="83"/>
      <c r="BD180" s="83"/>
      <c r="BE180" s="83"/>
      <c r="BF180" s="83"/>
      <c r="BG180" s="83"/>
      <c r="BH180" s="83"/>
    </row>
    <row r="181" spans="1:60">
      <c r="A181" s="83"/>
      <c r="B181" s="83"/>
      <c r="C181" s="83"/>
      <c r="D181" s="83"/>
      <c r="E181" s="83"/>
      <c r="F181" s="83"/>
      <c r="G181" s="83"/>
      <c r="H181" s="83"/>
      <c r="I181" s="83"/>
      <c r="J181" s="83"/>
      <c r="K181" s="83"/>
      <c r="L181" s="83"/>
      <c r="M181" s="83"/>
      <c r="N181" s="83"/>
      <c r="O181" s="83"/>
      <c r="P181" s="83"/>
      <c r="Q181" s="83"/>
      <c r="R181" s="83"/>
      <c r="S181" s="83"/>
      <c r="T181" s="83"/>
      <c r="U181" s="83"/>
      <c r="V181" s="83"/>
      <c r="W181" s="83"/>
      <c r="X181" s="83"/>
      <c r="Y181" s="83"/>
      <c r="Z181" s="83"/>
      <c r="AA181" s="83"/>
      <c r="AB181" s="83"/>
      <c r="AC181" s="83"/>
      <c r="AD181" s="83"/>
      <c r="AE181" s="83"/>
      <c r="AF181" s="83"/>
      <c r="AG181" s="83"/>
      <c r="AH181" s="83"/>
      <c r="AI181" s="83"/>
      <c r="AJ181" s="83"/>
      <c r="AK181" s="83"/>
      <c r="AL181" s="83"/>
      <c r="AM181" s="83"/>
      <c r="AN181" s="83"/>
      <c r="AO181" s="83"/>
      <c r="AP181" s="83"/>
      <c r="AQ181" s="83"/>
      <c r="AR181" s="83"/>
      <c r="AS181" s="83"/>
      <c r="AT181" s="83"/>
      <c r="AU181" s="83"/>
      <c r="AV181" s="83"/>
      <c r="AW181" s="83"/>
      <c r="AX181" s="83"/>
      <c r="AY181" s="83"/>
      <c r="AZ181" s="83"/>
      <c r="BA181" s="83"/>
      <c r="BB181" s="83"/>
      <c r="BC181" s="83"/>
      <c r="BD181" s="83"/>
      <c r="BE181" s="83"/>
      <c r="BF181" s="83"/>
      <c r="BG181" s="83"/>
      <c r="BH181" s="83"/>
    </row>
    <row r="182" spans="1:60">
      <c r="A182" s="83"/>
      <c r="B182" s="83"/>
      <c r="C182" s="83"/>
      <c r="D182" s="83"/>
      <c r="E182" s="83"/>
      <c r="F182" s="83"/>
      <c r="G182" s="83"/>
      <c r="H182" s="83"/>
      <c r="I182" s="83"/>
      <c r="J182" s="83"/>
      <c r="K182" s="83"/>
      <c r="L182" s="83"/>
      <c r="M182" s="83"/>
      <c r="N182" s="83"/>
      <c r="O182" s="83"/>
      <c r="P182" s="83"/>
      <c r="Q182" s="83"/>
      <c r="R182" s="83"/>
      <c r="S182" s="83"/>
      <c r="T182" s="83"/>
      <c r="U182" s="83"/>
      <c r="V182" s="83"/>
      <c r="W182" s="83"/>
      <c r="X182" s="83"/>
      <c r="Y182" s="83"/>
      <c r="Z182" s="83"/>
      <c r="AA182" s="83"/>
      <c r="AB182" s="83"/>
      <c r="AC182" s="83"/>
      <c r="AD182" s="83"/>
      <c r="AE182" s="83"/>
      <c r="AF182" s="83"/>
      <c r="AG182" s="83"/>
      <c r="AH182" s="83"/>
      <c r="AI182" s="83"/>
      <c r="AJ182" s="83"/>
      <c r="AK182" s="83"/>
      <c r="AL182" s="83"/>
      <c r="AM182" s="83"/>
      <c r="AN182" s="83"/>
      <c r="AO182" s="83"/>
      <c r="AP182" s="83"/>
      <c r="AQ182" s="83"/>
      <c r="AR182" s="83"/>
      <c r="AS182" s="83"/>
      <c r="AT182" s="83"/>
      <c r="AU182" s="83"/>
      <c r="AV182" s="83"/>
      <c r="AW182" s="83"/>
      <c r="AX182" s="83"/>
      <c r="AY182" s="83"/>
      <c r="AZ182" s="83"/>
      <c r="BA182" s="83"/>
      <c r="BB182" s="83"/>
      <c r="BC182" s="83"/>
      <c r="BD182" s="83"/>
      <c r="BE182" s="83"/>
      <c r="BF182" s="83"/>
      <c r="BG182" s="83"/>
      <c r="BH182" s="83"/>
    </row>
    <row r="183" spans="1:60">
      <c r="A183" s="83"/>
      <c r="B183" s="83"/>
      <c r="C183" s="83"/>
      <c r="D183" s="83"/>
      <c r="E183" s="83"/>
      <c r="F183" s="83"/>
      <c r="G183" s="83"/>
      <c r="H183" s="83"/>
      <c r="I183" s="83"/>
      <c r="J183" s="83"/>
      <c r="K183" s="83"/>
      <c r="L183" s="83"/>
      <c r="M183" s="83"/>
      <c r="N183" s="83"/>
      <c r="O183" s="83"/>
      <c r="P183" s="83"/>
      <c r="Q183" s="83"/>
      <c r="R183" s="83"/>
      <c r="S183" s="83"/>
      <c r="T183" s="83"/>
      <c r="U183" s="83"/>
      <c r="V183" s="83"/>
      <c r="W183" s="83"/>
      <c r="X183" s="83"/>
      <c r="Y183" s="83"/>
      <c r="Z183" s="83"/>
      <c r="AA183" s="83"/>
      <c r="AB183" s="83"/>
      <c r="AC183" s="83"/>
      <c r="AD183" s="83"/>
      <c r="AE183" s="83"/>
      <c r="AF183" s="83"/>
      <c r="AG183" s="83"/>
      <c r="AH183" s="83"/>
      <c r="AI183" s="83"/>
      <c r="AJ183" s="83"/>
      <c r="AK183" s="83"/>
      <c r="AL183" s="83"/>
      <c r="AM183" s="83"/>
      <c r="AN183" s="83"/>
      <c r="AO183" s="83"/>
      <c r="AP183" s="83"/>
      <c r="AQ183" s="83"/>
      <c r="AR183" s="83"/>
      <c r="AS183" s="83"/>
      <c r="AT183" s="83"/>
      <c r="AU183" s="83"/>
      <c r="AV183" s="83"/>
      <c r="AW183" s="83"/>
      <c r="AX183" s="83"/>
      <c r="AY183" s="83"/>
      <c r="AZ183" s="83"/>
      <c r="BA183" s="83"/>
      <c r="BB183" s="83"/>
      <c r="BC183" s="83"/>
      <c r="BD183" s="83"/>
      <c r="BE183" s="83"/>
      <c r="BF183" s="83"/>
      <c r="BG183" s="83"/>
      <c r="BH183" s="83"/>
    </row>
    <row r="184" spans="1:60">
      <c r="A184" s="83"/>
      <c r="B184" s="83"/>
      <c r="C184" s="83"/>
      <c r="D184" s="83"/>
      <c r="E184" s="83"/>
      <c r="F184" s="83"/>
      <c r="G184" s="83"/>
      <c r="H184" s="83"/>
      <c r="I184" s="83"/>
      <c r="J184" s="83"/>
      <c r="K184" s="83"/>
      <c r="L184" s="83"/>
      <c r="M184" s="83"/>
      <c r="N184" s="83"/>
      <c r="O184" s="83"/>
      <c r="P184" s="83"/>
      <c r="Q184" s="83"/>
      <c r="R184" s="83"/>
      <c r="S184" s="83"/>
      <c r="T184" s="83"/>
      <c r="U184" s="83"/>
      <c r="V184" s="83"/>
      <c r="W184" s="83"/>
      <c r="X184" s="83"/>
      <c r="Y184" s="83"/>
      <c r="Z184" s="83"/>
      <c r="AA184" s="83"/>
      <c r="AB184" s="83"/>
      <c r="AC184" s="83"/>
      <c r="AD184" s="83"/>
      <c r="AE184" s="83"/>
      <c r="AF184" s="83"/>
      <c r="AG184" s="83"/>
      <c r="AH184" s="83"/>
      <c r="AI184" s="83"/>
      <c r="AJ184" s="83"/>
      <c r="AK184" s="83"/>
      <c r="AL184" s="83"/>
      <c r="AM184" s="83"/>
      <c r="AN184" s="83"/>
      <c r="AO184" s="83"/>
      <c r="AP184" s="83"/>
      <c r="AQ184" s="83"/>
      <c r="AR184" s="83"/>
      <c r="AS184" s="83"/>
      <c r="AT184" s="83"/>
      <c r="AU184" s="83"/>
      <c r="AV184" s="83"/>
      <c r="AW184" s="83"/>
      <c r="AX184" s="83"/>
      <c r="AY184" s="83"/>
      <c r="AZ184" s="83"/>
      <c r="BA184" s="83"/>
      <c r="BB184" s="83"/>
      <c r="BC184" s="83"/>
      <c r="BD184" s="83"/>
      <c r="BE184" s="83"/>
      <c r="BF184" s="83"/>
      <c r="BG184" s="83"/>
      <c r="BH184" s="83"/>
    </row>
    <row r="185" spans="1:60">
      <c r="A185" s="83"/>
      <c r="B185" s="83"/>
      <c r="C185" s="83"/>
      <c r="D185" s="83"/>
      <c r="E185" s="83"/>
      <c r="F185" s="83"/>
      <c r="G185" s="83"/>
      <c r="H185" s="83"/>
      <c r="I185" s="83"/>
      <c r="J185" s="83"/>
      <c r="K185" s="83"/>
      <c r="L185" s="83"/>
      <c r="M185" s="83"/>
      <c r="N185" s="83"/>
      <c r="O185" s="83"/>
      <c r="P185" s="83"/>
      <c r="Q185" s="83"/>
      <c r="R185" s="83"/>
      <c r="S185" s="83"/>
      <c r="T185" s="83"/>
      <c r="U185" s="83"/>
      <c r="V185" s="83"/>
      <c r="W185" s="83"/>
      <c r="X185" s="83"/>
      <c r="Y185" s="83"/>
      <c r="Z185" s="83"/>
      <c r="AA185" s="83"/>
      <c r="AB185" s="83"/>
      <c r="AC185" s="83"/>
      <c r="AD185" s="83"/>
      <c r="AE185" s="83"/>
      <c r="AF185" s="83"/>
      <c r="AG185" s="83"/>
      <c r="AH185" s="83"/>
      <c r="AI185" s="83"/>
      <c r="AJ185" s="83"/>
      <c r="AK185" s="83"/>
      <c r="AL185" s="83"/>
      <c r="AM185" s="83"/>
      <c r="AN185" s="83"/>
      <c r="AO185" s="83"/>
      <c r="AP185" s="83"/>
      <c r="AQ185" s="83"/>
      <c r="AR185" s="83"/>
      <c r="AS185" s="83"/>
      <c r="AT185" s="83"/>
      <c r="AU185" s="83"/>
      <c r="AV185" s="83"/>
      <c r="AW185" s="83"/>
      <c r="AX185" s="83"/>
      <c r="AY185" s="83"/>
      <c r="AZ185" s="83"/>
      <c r="BA185" s="83"/>
      <c r="BB185" s="83"/>
      <c r="BC185" s="83"/>
      <c r="BD185" s="83"/>
      <c r="BE185" s="83"/>
      <c r="BF185" s="83"/>
      <c r="BG185" s="83"/>
      <c r="BH185" s="83"/>
    </row>
    <row r="186" spans="1:60">
      <c r="A186" s="83"/>
      <c r="B186" s="83"/>
      <c r="C186" s="83"/>
      <c r="D186" s="83"/>
      <c r="E186" s="83"/>
      <c r="F186" s="83"/>
      <c r="G186" s="83"/>
      <c r="H186" s="83"/>
      <c r="I186" s="83"/>
      <c r="J186" s="83"/>
      <c r="K186" s="83"/>
      <c r="L186" s="83"/>
      <c r="M186" s="83"/>
      <c r="N186" s="83"/>
      <c r="O186" s="83"/>
      <c r="P186" s="83"/>
      <c r="Q186" s="83"/>
      <c r="R186" s="83"/>
      <c r="S186" s="83"/>
      <c r="T186" s="83"/>
      <c r="U186" s="83"/>
      <c r="V186" s="83"/>
      <c r="W186" s="83"/>
      <c r="X186" s="83"/>
      <c r="Y186" s="83"/>
      <c r="Z186" s="83"/>
      <c r="AA186" s="83"/>
      <c r="AB186" s="83"/>
      <c r="AC186" s="83"/>
      <c r="AD186" s="83"/>
      <c r="AE186" s="83"/>
      <c r="AF186" s="83"/>
      <c r="AG186" s="83"/>
      <c r="AH186" s="83"/>
      <c r="AI186" s="83"/>
      <c r="AJ186" s="83"/>
      <c r="AK186" s="83"/>
      <c r="AL186" s="83"/>
      <c r="AM186" s="83"/>
      <c r="AN186" s="83"/>
      <c r="AO186" s="83"/>
      <c r="AP186" s="83"/>
      <c r="AQ186" s="83"/>
      <c r="AR186" s="83"/>
      <c r="AS186" s="83"/>
      <c r="AT186" s="83"/>
      <c r="AU186" s="83"/>
      <c r="AV186" s="83"/>
      <c r="AW186" s="83"/>
      <c r="AX186" s="83"/>
      <c r="AY186" s="83"/>
      <c r="AZ186" s="83"/>
      <c r="BA186" s="83"/>
      <c r="BB186" s="83"/>
      <c r="BC186" s="83"/>
      <c r="BD186" s="83"/>
      <c r="BE186" s="83"/>
      <c r="BF186" s="83"/>
      <c r="BG186" s="83"/>
      <c r="BH186" s="83"/>
    </row>
    <row r="187" spans="1:60">
      <c r="A187" s="83"/>
      <c r="B187" s="83"/>
      <c r="C187" s="83"/>
      <c r="D187" s="83"/>
      <c r="E187" s="83"/>
      <c r="F187" s="83"/>
      <c r="G187" s="83"/>
      <c r="H187" s="83"/>
      <c r="I187" s="83"/>
      <c r="J187" s="83"/>
      <c r="K187" s="83"/>
      <c r="L187" s="83"/>
      <c r="M187" s="83"/>
      <c r="N187" s="83"/>
      <c r="O187" s="83"/>
      <c r="P187" s="83"/>
      <c r="Q187" s="83"/>
      <c r="R187" s="83"/>
      <c r="S187" s="83"/>
      <c r="T187" s="83"/>
      <c r="U187" s="83"/>
      <c r="V187" s="83"/>
      <c r="W187" s="83"/>
      <c r="X187" s="83"/>
      <c r="Y187" s="83"/>
      <c r="Z187" s="83"/>
      <c r="AA187" s="83"/>
      <c r="AB187" s="83"/>
      <c r="AC187" s="83"/>
      <c r="AD187" s="83"/>
      <c r="AE187" s="83"/>
      <c r="AF187" s="83"/>
      <c r="AG187" s="83"/>
      <c r="AH187" s="83"/>
      <c r="AI187" s="83"/>
      <c r="AJ187" s="83"/>
      <c r="AK187" s="83"/>
      <c r="AL187" s="83"/>
      <c r="AM187" s="83"/>
      <c r="AN187" s="83"/>
      <c r="AO187" s="83"/>
      <c r="AP187" s="83"/>
      <c r="AQ187" s="83"/>
      <c r="AR187" s="83"/>
      <c r="AS187" s="83"/>
      <c r="AT187" s="83"/>
      <c r="AU187" s="83"/>
      <c r="AV187" s="83"/>
      <c r="AW187" s="83"/>
      <c r="AX187" s="83"/>
      <c r="AY187" s="83"/>
      <c r="AZ187" s="83"/>
      <c r="BA187" s="83"/>
      <c r="BB187" s="83"/>
      <c r="BC187" s="83"/>
      <c r="BD187" s="83"/>
      <c r="BE187" s="83"/>
      <c r="BF187" s="83"/>
      <c r="BG187" s="83"/>
      <c r="BH187" s="83"/>
    </row>
    <row r="188" spans="1:60">
      <c r="A188" s="83"/>
      <c r="B188" s="83"/>
      <c r="C188" s="83"/>
      <c r="D188" s="83"/>
      <c r="E188" s="83"/>
      <c r="F188" s="83"/>
      <c r="G188" s="83"/>
      <c r="H188" s="83"/>
      <c r="I188" s="83"/>
      <c r="J188" s="83"/>
      <c r="K188" s="83"/>
      <c r="L188" s="83"/>
      <c r="M188" s="83"/>
      <c r="N188" s="83"/>
      <c r="O188" s="83"/>
      <c r="P188" s="83"/>
      <c r="Q188" s="83"/>
      <c r="R188" s="83"/>
      <c r="S188" s="83"/>
      <c r="T188" s="83"/>
      <c r="U188" s="83"/>
      <c r="V188" s="83"/>
      <c r="W188" s="83"/>
      <c r="X188" s="83"/>
      <c r="Y188" s="83"/>
      <c r="Z188" s="83"/>
      <c r="AA188" s="83"/>
      <c r="AB188" s="83"/>
      <c r="AC188" s="83"/>
      <c r="AD188" s="83"/>
      <c r="AE188" s="83"/>
      <c r="AF188" s="83"/>
      <c r="AG188" s="83"/>
      <c r="AH188" s="83"/>
      <c r="AI188" s="83"/>
      <c r="AJ188" s="83"/>
      <c r="AK188" s="83"/>
      <c r="AL188" s="83"/>
      <c r="AM188" s="83"/>
      <c r="AN188" s="83"/>
      <c r="AO188" s="83"/>
      <c r="AP188" s="83"/>
      <c r="AQ188" s="83"/>
      <c r="AR188" s="83"/>
      <c r="AS188" s="83"/>
      <c r="AT188" s="83"/>
      <c r="AU188" s="83"/>
      <c r="AV188" s="83"/>
      <c r="AW188" s="83"/>
      <c r="AX188" s="83"/>
      <c r="AY188" s="83"/>
      <c r="AZ188" s="83"/>
      <c r="BA188" s="83"/>
      <c r="BB188" s="83"/>
      <c r="BC188" s="83"/>
      <c r="BD188" s="83"/>
      <c r="BE188" s="83"/>
      <c r="BF188" s="83"/>
      <c r="BG188" s="83"/>
      <c r="BH188" s="83"/>
    </row>
    <row r="189" spans="1:60">
      <c r="A189" s="83"/>
      <c r="B189" s="83"/>
      <c r="C189" s="83"/>
      <c r="D189" s="83"/>
      <c r="E189" s="83"/>
      <c r="F189" s="83"/>
      <c r="G189" s="83"/>
      <c r="H189" s="83"/>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83"/>
      <c r="AG189" s="83"/>
      <c r="AH189" s="83"/>
      <c r="AI189" s="83"/>
      <c r="AJ189" s="83"/>
      <c r="AK189" s="83"/>
      <c r="AL189" s="83"/>
      <c r="AM189" s="83"/>
      <c r="AN189" s="83"/>
      <c r="AO189" s="83"/>
      <c r="AP189" s="83"/>
      <c r="AQ189" s="83"/>
      <c r="AR189" s="83"/>
      <c r="AS189" s="83"/>
      <c r="AT189" s="83"/>
      <c r="AU189" s="83"/>
      <c r="AV189" s="83"/>
      <c r="AW189" s="83"/>
      <c r="AX189" s="83"/>
      <c r="AY189" s="83"/>
      <c r="AZ189" s="83"/>
      <c r="BA189" s="83"/>
      <c r="BB189" s="83"/>
      <c r="BC189" s="83"/>
      <c r="BD189" s="83"/>
      <c r="BE189" s="83"/>
      <c r="BF189" s="83"/>
      <c r="BG189" s="83"/>
      <c r="BH189" s="83"/>
    </row>
    <row r="190" spans="1:60">
      <c r="A190" s="83"/>
      <c r="B190" s="83"/>
      <c r="C190" s="83"/>
      <c r="D190" s="83"/>
      <c r="E190" s="83"/>
      <c r="F190" s="83"/>
      <c r="G190" s="83"/>
      <c r="H190" s="83"/>
      <c r="I190" s="83"/>
      <c r="J190" s="83"/>
      <c r="K190" s="83"/>
      <c r="L190" s="83"/>
      <c r="M190" s="83"/>
      <c r="N190" s="83"/>
      <c r="O190" s="83"/>
      <c r="P190" s="83"/>
      <c r="Q190" s="83"/>
      <c r="R190" s="83"/>
      <c r="S190" s="83"/>
      <c r="T190" s="83"/>
      <c r="U190" s="83"/>
      <c r="V190" s="83"/>
      <c r="W190" s="83"/>
      <c r="X190" s="83"/>
      <c r="Y190" s="83"/>
      <c r="Z190" s="83"/>
      <c r="AA190" s="83"/>
      <c r="AB190" s="83"/>
      <c r="AC190" s="83"/>
      <c r="AD190" s="83"/>
      <c r="AE190" s="83"/>
      <c r="AF190" s="83"/>
      <c r="AG190" s="83"/>
      <c r="AH190" s="83"/>
      <c r="AI190" s="83"/>
      <c r="AJ190" s="83"/>
      <c r="AK190" s="83"/>
      <c r="AL190" s="83"/>
      <c r="AM190" s="83"/>
      <c r="AN190" s="83"/>
      <c r="AO190" s="83"/>
      <c r="AP190" s="83"/>
      <c r="AQ190" s="83"/>
      <c r="AR190" s="83"/>
      <c r="AS190" s="83"/>
      <c r="AT190" s="83"/>
      <c r="AU190" s="83"/>
      <c r="AV190" s="83"/>
      <c r="AW190" s="83"/>
      <c r="AX190" s="83"/>
      <c r="AY190" s="83"/>
      <c r="AZ190" s="83"/>
      <c r="BA190" s="83"/>
      <c r="BB190" s="83"/>
      <c r="BC190" s="83"/>
      <c r="BD190" s="83"/>
      <c r="BE190" s="83"/>
      <c r="BF190" s="83"/>
      <c r="BG190" s="83"/>
      <c r="BH190" s="83"/>
    </row>
    <row r="191" spans="1:60">
      <c r="A191" s="83"/>
      <c r="J191" s="83"/>
      <c r="K191" s="83"/>
      <c r="L191" s="83"/>
      <c r="M191" s="83"/>
      <c r="N191" s="83"/>
      <c r="O191" s="83"/>
      <c r="P191" s="83"/>
      <c r="Q191" s="83"/>
      <c r="R191" s="83"/>
      <c r="S191" s="83"/>
      <c r="T191" s="83"/>
      <c r="U191" s="83"/>
      <c r="V191" s="83"/>
      <c r="W191" s="83"/>
      <c r="X191" s="83"/>
      <c r="Y191" s="83"/>
      <c r="Z191" s="83"/>
      <c r="AA191" s="83"/>
      <c r="AB191" s="83"/>
      <c r="AC191" s="83"/>
      <c r="AD191" s="83"/>
      <c r="AE191" s="83"/>
      <c r="AF191" s="83"/>
      <c r="AG191" s="83"/>
      <c r="AH191" s="83"/>
      <c r="AI191" s="83"/>
      <c r="AJ191" s="83"/>
      <c r="AK191" s="83"/>
      <c r="AL191" s="83"/>
      <c r="AM191" s="83"/>
      <c r="AN191" s="83"/>
      <c r="AO191" s="83"/>
      <c r="AP191" s="83"/>
      <c r="AQ191" s="83"/>
      <c r="AR191" s="83"/>
      <c r="AS191" s="83"/>
      <c r="AT191" s="83"/>
      <c r="AU191" s="83"/>
      <c r="AV191" s="83"/>
      <c r="AW191" s="83"/>
      <c r="AX191" s="83"/>
      <c r="AY191" s="83"/>
      <c r="AZ191" s="83"/>
      <c r="BA191" s="83"/>
      <c r="BB191" s="83"/>
      <c r="BC191" s="83"/>
      <c r="BD191" s="83"/>
      <c r="BE191" s="83"/>
      <c r="BF191" s="83"/>
      <c r="BG191" s="83"/>
      <c r="BH191" s="83"/>
    </row>
    <row r="192" spans="1:60">
      <c r="A192" s="83"/>
      <c r="J192" s="83"/>
      <c r="K192" s="83"/>
      <c r="L192" s="83"/>
      <c r="M192" s="83"/>
      <c r="N192" s="83"/>
      <c r="O192" s="83"/>
      <c r="P192" s="83"/>
      <c r="Q192" s="83"/>
      <c r="R192" s="83"/>
      <c r="S192" s="83"/>
      <c r="T192" s="83"/>
      <c r="U192" s="83"/>
      <c r="V192" s="83"/>
      <c r="W192" s="83"/>
      <c r="X192" s="83"/>
      <c r="Y192" s="83"/>
      <c r="Z192" s="83"/>
      <c r="AA192" s="83"/>
      <c r="AB192" s="83"/>
      <c r="AC192" s="83"/>
      <c r="AD192" s="83"/>
      <c r="AE192" s="83"/>
      <c r="AF192" s="83"/>
      <c r="AG192" s="83"/>
      <c r="AH192" s="83"/>
      <c r="AI192" s="83"/>
      <c r="AJ192" s="83"/>
      <c r="AK192" s="83"/>
      <c r="AL192" s="83"/>
      <c r="AM192" s="83"/>
      <c r="AN192" s="83"/>
      <c r="AO192" s="83"/>
      <c r="AP192" s="83"/>
      <c r="AQ192" s="83"/>
      <c r="AR192" s="83"/>
      <c r="AS192" s="83"/>
      <c r="AT192" s="83"/>
      <c r="AU192" s="83"/>
      <c r="AV192" s="83"/>
      <c r="AW192" s="83"/>
      <c r="AX192" s="83"/>
      <c r="AY192" s="83"/>
      <c r="AZ192" s="83"/>
      <c r="BA192" s="83"/>
      <c r="BB192" s="83"/>
      <c r="BC192" s="83"/>
      <c r="BD192" s="83"/>
      <c r="BE192" s="83"/>
      <c r="BF192" s="83"/>
      <c r="BG192" s="83"/>
      <c r="BH192" s="83"/>
    </row>
    <row r="193" spans="1:60">
      <c r="A193" s="83"/>
      <c r="J193" s="83"/>
      <c r="K193" s="83"/>
      <c r="L193" s="83"/>
      <c r="M193" s="83"/>
      <c r="N193" s="83"/>
      <c r="O193" s="83"/>
      <c r="P193" s="83"/>
      <c r="Q193" s="83"/>
      <c r="R193" s="83"/>
      <c r="S193" s="83"/>
      <c r="T193" s="83"/>
      <c r="U193" s="83"/>
      <c r="V193" s="83"/>
      <c r="W193" s="83"/>
      <c r="X193" s="83"/>
      <c r="Y193" s="83"/>
      <c r="Z193" s="83"/>
      <c r="AA193" s="83"/>
      <c r="AB193" s="83"/>
      <c r="AC193" s="83"/>
      <c r="AD193" s="83"/>
      <c r="AE193" s="83"/>
      <c r="AF193" s="83"/>
      <c r="AG193" s="83"/>
      <c r="AH193" s="83"/>
      <c r="AI193" s="83"/>
      <c r="AJ193" s="83"/>
      <c r="AK193" s="83"/>
      <c r="AL193" s="83"/>
      <c r="AM193" s="83"/>
      <c r="AN193" s="83"/>
      <c r="AO193" s="83"/>
      <c r="AP193" s="83"/>
      <c r="AQ193" s="83"/>
      <c r="AR193" s="83"/>
      <c r="AS193" s="83"/>
      <c r="AT193" s="83"/>
      <c r="AU193" s="83"/>
      <c r="AV193" s="83"/>
      <c r="AW193" s="83"/>
      <c r="AX193" s="83"/>
      <c r="AY193" s="83"/>
      <c r="AZ193" s="83"/>
      <c r="BA193" s="83"/>
      <c r="BB193" s="83"/>
      <c r="BC193" s="83"/>
      <c r="BD193" s="83"/>
      <c r="BE193" s="83"/>
      <c r="BF193" s="83"/>
      <c r="BG193" s="83"/>
      <c r="BH193" s="83"/>
    </row>
    <row r="194" spans="1:60">
      <c r="A194" s="83"/>
      <c r="J194" s="83"/>
      <c r="K194" s="83"/>
      <c r="L194" s="83"/>
      <c r="M194" s="83"/>
      <c r="N194" s="83"/>
      <c r="O194" s="83"/>
      <c r="P194" s="83"/>
      <c r="Q194" s="83"/>
      <c r="R194" s="83"/>
      <c r="S194" s="83"/>
      <c r="T194" s="83"/>
      <c r="U194" s="83"/>
      <c r="V194" s="83"/>
      <c r="W194" s="83"/>
      <c r="X194" s="83"/>
      <c r="Y194" s="83"/>
      <c r="Z194" s="83"/>
      <c r="AA194" s="83"/>
      <c r="AB194" s="83"/>
      <c r="AC194" s="83"/>
      <c r="AD194" s="83"/>
      <c r="AE194" s="83"/>
      <c r="AF194" s="83"/>
      <c r="AG194" s="83"/>
      <c r="AH194" s="83"/>
      <c r="AI194" s="83"/>
      <c r="AJ194" s="83"/>
      <c r="AK194" s="83"/>
      <c r="AL194" s="83"/>
      <c r="AM194" s="83"/>
      <c r="AN194" s="83"/>
      <c r="AO194" s="83"/>
      <c r="AP194" s="83"/>
      <c r="AQ194" s="83"/>
      <c r="AR194" s="83"/>
      <c r="AS194" s="83"/>
      <c r="AT194" s="83"/>
      <c r="AU194" s="83"/>
      <c r="AV194" s="83"/>
      <c r="AW194" s="83"/>
      <c r="AX194" s="83"/>
      <c r="AY194" s="83"/>
      <c r="AZ194" s="83"/>
      <c r="BA194" s="83"/>
      <c r="BB194" s="83"/>
      <c r="BC194" s="83"/>
      <c r="BD194" s="83"/>
      <c r="BE194" s="83"/>
      <c r="BF194" s="83"/>
      <c r="BG194" s="83"/>
      <c r="BH194" s="83"/>
    </row>
    <row r="195" spans="1:60">
      <c r="A195" s="83"/>
      <c r="J195" s="83"/>
      <c r="K195" s="83"/>
      <c r="L195" s="83"/>
      <c r="M195" s="83"/>
      <c r="N195" s="83"/>
      <c r="O195" s="83"/>
      <c r="P195" s="83"/>
      <c r="Q195" s="83"/>
      <c r="R195" s="83"/>
      <c r="S195" s="83"/>
      <c r="T195" s="83"/>
      <c r="U195" s="83"/>
      <c r="V195" s="83"/>
      <c r="W195" s="83"/>
      <c r="X195" s="83"/>
      <c r="Y195" s="83"/>
      <c r="Z195" s="83"/>
      <c r="AA195" s="83"/>
      <c r="AB195" s="83"/>
      <c r="AC195" s="83"/>
      <c r="AD195" s="83"/>
      <c r="AE195" s="83"/>
      <c r="AF195" s="83"/>
      <c r="AG195" s="83"/>
      <c r="AH195" s="83"/>
      <c r="AI195" s="83"/>
      <c r="AJ195" s="83"/>
      <c r="AK195" s="83"/>
      <c r="AL195" s="83"/>
      <c r="AM195" s="83"/>
      <c r="AN195" s="83"/>
      <c r="AO195" s="83"/>
      <c r="AP195" s="83"/>
      <c r="AQ195" s="83"/>
      <c r="AR195" s="83"/>
      <c r="AS195" s="83"/>
      <c r="AT195" s="83"/>
      <c r="AU195" s="83"/>
      <c r="AV195" s="83"/>
      <c r="AW195" s="83"/>
      <c r="AX195" s="83"/>
      <c r="AY195" s="83"/>
      <c r="AZ195" s="83"/>
      <c r="BA195" s="83"/>
      <c r="BB195" s="83"/>
      <c r="BC195" s="83"/>
      <c r="BD195" s="83"/>
      <c r="BE195" s="83"/>
      <c r="BF195" s="83"/>
      <c r="BG195" s="83"/>
      <c r="BH195" s="83"/>
    </row>
    <row r="196" spans="1:60">
      <c r="A196" s="83"/>
      <c r="J196" s="83"/>
      <c r="K196" s="83"/>
      <c r="L196" s="83"/>
      <c r="M196" s="83"/>
      <c r="N196" s="83"/>
      <c r="O196" s="83"/>
      <c r="P196" s="83"/>
      <c r="Q196" s="83"/>
      <c r="R196" s="83"/>
      <c r="S196" s="83"/>
      <c r="T196" s="83"/>
      <c r="U196" s="83"/>
      <c r="V196" s="83"/>
      <c r="W196" s="83"/>
      <c r="X196" s="83"/>
      <c r="Y196" s="83"/>
      <c r="Z196" s="83"/>
      <c r="AA196" s="83"/>
      <c r="AB196" s="83"/>
      <c r="AC196" s="83"/>
      <c r="AD196" s="83"/>
      <c r="AE196" s="83"/>
      <c r="AF196" s="83"/>
      <c r="AG196" s="83"/>
      <c r="AH196" s="83"/>
      <c r="AI196" s="83"/>
      <c r="AJ196" s="83"/>
      <c r="AK196" s="83"/>
      <c r="AL196" s="83"/>
      <c r="AM196" s="83"/>
      <c r="AN196" s="83"/>
      <c r="AO196" s="83"/>
      <c r="AP196" s="83"/>
      <c r="AQ196" s="83"/>
      <c r="AR196" s="83"/>
      <c r="AS196" s="83"/>
      <c r="AT196" s="83"/>
      <c r="AU196" s="83"/>
      <c r="AV196" s="83"/>
      <c r="AW196" s="83"/>
      <c r="AX196" s="83"/>
      <c r="AY196" s="83"/>
      <c r="AZ196" s="83"/>
      <c r="BA196" s="83"/>
      <c r="BB196" s="83"/>
      <c r="BC196" s="83"/>
      <c r="BD196" s="83"/>
      <c r="BE196" s="83"/>
      <c r="BF196" s="83"/>
      <c r="BG196" s="83"/>
      <c r="BH196" s="83"/>
    </row>
    <row r="197" spans="1:60">
      <c r="A197" s="83"/>
      <c r="J197" s="83"/>
      <c r="K197" s="83"/>
      <c r="L197" s="83"/>
      <c r="M197" s="83"/>
      <c r="N197" s="83"/>
      <c r="O197" s="83"/>
      <c r="P197" s="83"/>
      <c r="Q197" s="83"/>
      <c r="R197" s="83"/>
      <c r="S197" s="83"/>
      <c r="T197" s="83"/>
      <c r="U197" s="83"/>
      <c r="V197" s="83"/>
      <c r="W197" s="83"/>
      <c r="X197" s="83"/>
      <c r="Y197" s="83"/>
      <c r="Z197" s="83"/>
      <c r="AA197" s="83"/>
      <c r="AB197" s="83"/>
      <c r="AC197" s="83"/>
      <c r="AD197" s="83"/>
      <c r="AE197" s="83"/>
      <c r="AF197" s="83"/>
      <c r="AG197" s="83"/>
      <c r="AH197" s="83"/>
      <c r="AI197" s="83"/>
      <c r="AJ197" s="83"/>
      <c r="AK197" s="83"/>
      <c r="AL197" s="83"/>
      <c r="AM197" s="83"/>
      <c r="AN197" s="83"/>
      <c r="AO197" s="83"/>
      <c r="AP197" s="83"/>
      <c r="AQ197" s="83"/>
      <c r="AR197" s="83"/>
      <c r="AS197" s="83"/>
      <c r="AT197" s="83"/>
      <c r="AU197" s="83"/>
      <c r="AV197" s="83"/>
      <c r="AW197" s="83"/>
      <c r="AX197" s="83"/>
      <c r="AY197" s="83"/>
      <c r="AZ197" s="83"/>
      <c r="BA197" s="83"/>
      <c r="BB197" s="83"/>
      <c r="BC197" s="83"/>
      <c r="BD197" s="83"/>
      <c r="BE197" s="83"/>
      <c r="BF197" s="83"/>
      <c r="BG197" s="83"/>
      <c r="BH197" s="83"/>
    </row>
    <row r="198" spans="1:60">
      <c r="A198" s="83"/>
      <c r="J198" s="83"/>
      <c r="K198" s="83"/>
      <c r="L198" s="83"/>
      <c r="M198" s="83"/>
      <c r="N198" s="83"/>
      <c r="O198" s="83"/>
      <c r="P198" s="83"/>
      <c r="Q198" s="83"/>
      <c r="R198" s="83"/>
      <c r="S198" s="83"/>
      <c r="T198" s="83"/>
      <c r="U198" s="83"/>
      <c r="V198" s="83"/>
      <c r="W198" s="83"/>
      <c r="X198" s="83"/>
      <c r="Y198" s="83"/>
      <c r="Z198" s="83"/>
      <c r="AA198" s="83"/>
      <c r="AB198" s="83"/>
      <c r="AC198" s="83"/>
      <c r="AD198" s="83"/>
      <c r="AE198" s="83"/>
      <c r="AF198" s="83"/>
      <c r="AG198" s="83"/>
      <c r="AH198" s="83"/>
      <c r="AI198" s="83"/>
      <c r="AJ198" s="83"/>
      <c r="AK198" s="83"/>
      <c r="AL198" s="83"/>
      <c r="AM198" s="83"/>
      <c r="AN198" s="83"/>
      <c r="AO198" s="83"/>
      <c r="AP198" s="83"/>
      <c r="AQ198" s="83"/>
      <c r="AR198" s="83"/>
      <c r="AS198" s="83"/>
      <c r="AT198" s="83"/>
      <c r="AU198" s="83"/>
      <c r="AV198" s="83"/>
      <c r="AW198" s="83"/>
      <c r="AX198" s="83"/>
      <c r="AY198" s="83"/>
      <c r="AZ198" s="83"/>
      <c r="BA198" s="83"/>
      <c r="BB198" s="83"/>
      <c r="BC198" s="83"/>
      <c r="BD198" s="83"/>
      <c r="BE198" s="83"/>
      <c r="BF198" s="83"/>
      <c r="BG198" s="83"/>
      <c r="BH198" s="83"/>
    </row>
    <row r="199" spans="1:60">
      <c r="A199" s="83"/>
      <c r="J199" s="83"/>
      <c r="K199" s="83"/>
      <c r="L199" s="83"/>
      <c r="M199" s="83"/>
      <c r="N199" s="83"/>
      <c r="O199" s="83"/>
      <c r="P199" s="83"/>
      <c r="Q199" s="83"/>
      <c r="R199" s="83"/>
      <c r="S199" s="83"/>
      <c r="T199" s="83"/>
      <c r="U199" s="83"/>
      <c r="V199" s="83"/>
      <c r="W199" s="83"/>
      <c r="X199" s="83"/>
      <c r="Y199" s="83"/>
      <c r="Z199" s="83"/>
      <c r="AA199" s="83"/>
      <c r="AB199" s="83"/>
      <c r="AC199" s="83"/>
      <c r="AD199" s="83"/>
      <c r="AE199" s="83"/>
      <c r="AF199" s="83"/>
      <c r="AG199" s="83"/>
      <c r="AH199" s="83"/>
      <c r="AI199" s="83"/>
      <c r="AJ199" s="83"/>
      <c r="AK199" s="83"/>
      <c r="AL199" s="83"/>
      <c r="AM199" s="83"/>
      <c r="AN199" s="83"/>
      <c r="AO199" s="83"/>
      <c r="AP199" s="83"/>
      <c r="AQ199" s="83"/>
      <c r="AR199" s="83"/>
      <c r="AS199" s="83"/>
      <c r="AT199" s="83"/>
      <c r="AU199" s="83"/>
      <c r="AV199" s="83"/>
      <c r="AW199" s="83"/>
      <c r="AX199" s="83"/>
      <c r="AY199" s="83"/>
      <c r="AZ199" s="83"/>
      <c r="BA199" s="83"/>
      <c r="BB199" s="83"/>
      <c r="BC199" s="83"/>
      <c r="BD199" s="83"/>
      <c r="BE199" s="83"/>
      <c r="BF199" s="83"/>
      <c r="BG199" s="83"/>
      <c r="BH199" s="83"/>
    </row>
    <row r="200" spans="1:60">
      <c r="A200" s="83"/>
      <c r="J200" s="83"/>
      <c r="K200" s="83"/>
      <c r="L200" s="83"/>
      <c r="M200" s="83"/>
      <c r="N200" s="83"/>
      <c r="O200" s="83"/>
      <c r="P200" s="83"/>
      <c r="Q200" s="83"/>
      <c r="R200" s="83"/>
      <c r="S200" s="83"/>
      <c r="T200" s="83"/>
      <c r="U200" s="83"/>
      <c r="V200" s="83"/>
      <c r="W200" s="83"/>
      <c r="X200" s="83"/>
      <c r="Y200" s="83"/>
      <c r="Z200" s="83"/>
      <c r="AA200" s="83"/>
      <c r="AB200" s="83"/>
      <c r="AC200" s="83"/>
      <c r="AD200" s="83"/>
      <c r="AE200" s="83"/>
      <c r="AF200" s="83"/>
      <c r="AG200" s="83"/>
      <c r="AH200" s="83"/>
      <c r="AI200" s="83"/>
      <c r="AJ200" s="83"/>
      <c r="AK200" s="83"/>
      <c r="AL200" s="83"/>
      <c r="AM200" s="83"/>
      <c r="AN200" s="83"/>
      <c r="AO200" s="83"/>
      <c r="AP200" s="83"/>
      <c r="AQ200" s="83"/>
      <c r="AR200" s="83"/>
      <c r="AS200" s="83"/>
      <c r="AT200" s="83"/>
      <c r="AU200" s="83"/>
      <c r="AV200" s="83"/>
      <c r="AW200" s="83"/>
      <c r="AX200" s="83"/>
      <c r="AY200" s="83"/>
      <c r="AZ200" s="83"/>
      <c r="BA200" s="83"/>
      <c r="BB200" s="83"/>
      <c r="BC200" s="83"/>
      <c r="BD200" s="83"/>
      <c r="BE200" s="83"/>
      <c r="BF200" s="83"/>
      <c r="BG200" s="83"/>
      <c r="BH200" s="83"/>
    </row>
    <row r="201" spans="1:60">
      <c r="A201" s="83"/>
      <c r="J201" s="83"/>
      <c r="K201" s="83"/>
      <c r="L201" s="83"/>
      <c r="M201" s="83"/>
      <c r="N201" s="83"/>
      <c r="O201" s="83"/>
      <c r="P201" s="83"/>
      <c r="Q201" s="83"/>
      <c r="R201" s="83"/>
      <c r="S201" s="83"/>
      <c r="T201" s="83"/>
      <c r="U201" s="83"/>
      <c r="V201" s="83"/>
      <c r="W201" s="83"/>
      <c r="X201" s="83"/>
      <c r="Y201" s="83"/>
      <c r="Z201" s="83"/>
      <c r="AA201" s="83"/>
      <c r="AB201" s="83"/>
      <c r="AC201" s="83"/>
      <c r="AD201" s="83"/>
      <c r="AE201" s="83"/>
      <c r="AF201" s="83"/>
      <c r="AG201" s="83"/>
      <c r="AH201" s="83"/>
      <c r="AI201" s="83"/>
      <c r="AJ201" s="83"/>
      <c r="AK201" s="83"/>
      <c r="AL201" s="83"/>
      <c r="AM201" s="83"/>
      <c r="AN201" s="83"/>
      <c r="AO201" s="83"/>
      <c r="AP201" s="83"/>
      <c r="AQ201" s="83"/>
      <c r="AR201" s="83"/>
      <c r="AS201" s="83"/>
      <c r="AT201" s="83"/>
      <c r="AU201" s="83"/>
      <c r="AV201" s="83"/>
      <c r="AW201" s="83"/>
      <c r="AX201" s="83"/>
      <c r="AY201" s="83"/>
      <c r="AZ201" s="83"/>
      <c r="BA201" s="83"/>
      <c r="BB201" s="83"/>
      <c r="BC201" s="83"/>
      <c r="BD201" s="83"/>
      <c r="BE201" s="83"/>
      <c r="BF201" s="83"/>
      <c r="BG201" s="83"/>
      <c r="BH201" s="83"/>
    </row>
    <row r="202" spans="1:60">
      <c r="A202" s="83"/>
      <c r="J202" s="83"/>
      <c r="K202" s="83"/>
      <c r="L202" s="83"/>
      <c r="M202" s="83"/>
      <c r="N202" s="83"/>
      <c r="O202" s="83"/>
      <c r="P202" s="83"/>
      <c r="Q202" s="83"/>
      <c r="R202" s="83"/>
      <c r="S202" s="83"/>
      <c r="T202" s="83"/>
      <c r="U202" s="83"/>
      <c r="V202" s="83"/>
      <c r="W202" s="83"/>
      <c r="X202" s="83"/>
      <c r="Y202" s="83"/>
      <c r="Z202" s="83"/>
      <c r="AA202" s="83"/>
      <c r="AB202" s="83"/>
      <c r="AC202" s="83"/>
      <c r="AD202" s="83"/>
      <c r="AE202" s="83"/>
      <c r="AF202" s="83"/>
      <c r="AG202" s="83"/>
      <c r="AH202" s="83"/>
      <c r="AI202" s="83"/>
      <c r="AJ202" s="83"/>
      <c r="AK202" s="83"/>
      <c r="AL202" s="83"/>
      <c r="AM202" s="83"/>
      <c r="AN202" s="83"/>
      <c r="AO202" s="83"/>
      <c r="AP202" s="83"/>
      <c r="AQ202" s="83"/>
      <c r="AR202" s="83"/>
      <c r="AS202" s="83"/>
      <c r="AT202" s="83"/>
      <c r="AU202" s="83"/>
      <c r="AV202" s="83"/>
      <c r="AW202" s="83"/>
      <c r="AX202" s="83"/>
      <c r="AY202" s="83"/>
      <c r="AZ202" s="83"/>
      <c r="BA202" s="83"/>
      <c r="BB202" s="83"/>
      <c r="BC202" s="83"/>
      <c r="BD202" s="83"/>
      <c r="BE202" s="83"/>
      <c r="BF202" s="83"/>
      <c r="BG202" s="83"/>
      <c r="BH202" s="83"/>
    </row>
    <row r="203" spans="1:60">
      <c r="A203" s="83"/>
      <c r="J203" s="83"/>
      <c r="K203" s="83"/>
      <c r="L203" s="83"/>
      <c r="M203" s="83"/>
      <c r="N203" s="83"/>
      <c r="O203" s="83"/>
      <c r="P203" s="83"/>
      <c r="Q203" s="83"/>
      <c r="R203" s="83"/>
      <c r="S203" s="83"/>
      <c r="T203" s="83"/>
      <c r="U203" s="83"/>
      <c r="V203" s="83"/>
      <c r="W203" s="83"/>
      <c r="X203" s="83"/>
      <c r="Y203" s="83"/>
      <c r="Z203" s="83"/>
      <c r="AA203" s="83"/>
      <c r="AB203" s="83"/>
      <c r="AC203" s="83"/>
      <c r="AD203" s="83"/>
      <c r="AE203" s="83"/>
      <c r="AF203" s="83"/>
      <c r="AG203" s="83"/>
      <c r="AH203" s="83"/>
      <c r="AI203" s="83"/>
      <c r="AJ203" s="83"/>
      <c r="AK203" s="83"/>
      <c r="AL203" s="83"/>
      <c r="AM203" s="83"/>
      <c r="AN203" s="83"/>
      <c r="AO203" s="83"/>
      <c r="AP203" s="83"/>
      <c r="AQ203" s="83"/>
      <c r="AR203" s="83"/>
      <c r="AS203" s="83"/>
      <c r="AT203" s="83"/>
      <c r="AU203" s="83"/>
      <c r="AV203" s="83"/>
      <c r="AW203" s="83"/>
      <c r="AX203" s="83"/>
      <c r="AY203" s="83"/>
      <c r="AZ203" s="83"/>
      <c r="BA203" s="83"/>
      <c r="BB203" s="83"/>
      <c r="BC203" s="83"/>
      <c r="BD203" s="83"/>
      <c r="BE203" s="83"/>
      <c r="BF203" s="83"/>
      <c r="BG203" s="83"/>
      <c r="BH203" s="83"/>
    </row>
    <row r="204" spans="1:60">
      <c r="A204" s="83"/>
      <c r="J204" s="83"/>
      <c r="K204" s="83"/>
      <c r="L204" s="83"/>
      <c r="M204" s="83"/>
      <c r="N204" s="83"/>
      <c r="O204" s="83"/>
      <c r="P204" s="83"/>
      <c r="Q204" s="83"/>
      <c r="R204" s="83"/>
      <c r="S204" s="83"/>
      <c r="T204" s="83"/>
      <c r="U204" s="83"/>
      <c r="V204" s="83"/>
      <c r="W204" s="83"/>
      <c r="X204" s="83"/>
      <c r="Y204" s="83"/>
      <c r="Z204" s="83"/>
      <c r="AA204" s="83"/>
      <c r="AB204" s="83"/>
      <c r="AC204" s="83"/>
      <c r="AD204" s="83"/>
      <c r="AE204" s="83"/>
      <c r="AF204" s="83"/>
      <c r="AG204" s="83"/>
      <c r="AH204" s="83"/>
      <c r="AI204" s="83"/>
      <c r="AJ204" s="83"/>
      <c r="AK204" s="83"/>
      <c r="AL204" s="83"/>
      <c r="AM204" s="83"/>
      <c r="AN204" s="83"/>
      <c r="AO204" s="83"/>
      <c r="AP204" s="83"/>
      <c r="AQ204" s="83"/>
      <c r="AR204" s="83"/>
      <c r="AS204" s="83"/>
      <c r="AT204" s="83"/>
      <c r="AU204" s="83"/>
      <c r="AV204" s="83"/>
      <c r="AW204" s="83"/>
      <c r="AX204" s="83"/>
      <c r="AY204" s="83"/>
      <c r="AZ204" s="83"/>
      <c r="BA204" s="83"/>
      <c r="BB204" s="83"/>
      <c r="BC204" s="83"/>
      <c r="BD204" s="83"/>
      <c r="BE204" s="83"/>
      <c r="BF204" s="83"/>
      <c r="BG204" s="83"/>
      <c r="BH204" s="83"/>
    </row>
    <row r="205" spans="1:60">
      <c r="A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c r="AH205" s="83"/>
      <c r="AI205" s="83"/>
      <c r="AJ205" s="83"/>
      <c r="AK205" s="83"/>
      <c r="AL205" s="83"/>
      <c r="AM205" s="83"/>
      <c r="AN205" s="83"/>
      <c r="AO205" s="83"/>
      <c r="AP205" s="83"/>
      <c r="AQ205" s="83"/>
      <c r="AR205" s="83"/>
      <c r="AS205" s="83"/>
      <c r="AT205" s="83"/>
      <c r="AU205" s="83"/>
      <c r="AV205" s="83"/>
      <c r="AW205" s="83"/>
      <c r="AX205" s="83"/>
      <c r="AY205" s="83"/>
      <c r="AZ205" s="83"/>
      <c r="BA205" s="83"/>
      <c r="BB205" s="83"/>
      <c r="BC205" s="83"/>
      <c r="BD205" s="83"/>
      <c r="BE205" s="83"/>
      <c r="BF205" s="83"/>
      <c r="BG205" s="83"/>
      <c r="BH205" s="83"/>
    </row>
    <row r="206" spans="1:60">
      <c r="A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c r="AH206" s="83"/>
      <c r="AI206" s="83"/>
      <c r="AJ206" s="83"/>
      <c r="AK206" s="83"/>
      <c r="AL206" s="83"/>
      <c r="AM206" s="83"/>
      <c r="AN206" s="83"/>
      <c r="AO206" s="83"/>
      <c r="AP206" s="83"/>
      <c r="AQ206" s="83"/>
      <c r="AR206" s="83"/>
      <c r="AS206" s="83"/>
      <c r="AT206" s="83"/>
      <c r="AU206" s="83"/>
      <c r="AV206" s="83"/>
      <c r="AW206" s="83"/>
      <c r="AX206" s="83"/>
      <c r="AY206" s="83"/>
      <c r="AZ206" s="83"/>
      <c r="BA206" s="83"/>
      <c r="BB206" s="83"/>
      <c r="BC206" s="83"/>
      <c r="BD206" s="83"/>
      <c r="BE206" s="83"/>
      <c r="BF206" s="83"/>
      <c r="BG206" s="83"/>
      <c r="BH206" s="83"/>
    </row>
    <row r="207" spans="1:60">
      <c r="A207" s="83"/>
      <c r="J207" s="83"/>
      <c r="K207" s="83"/>
      <c r="L207" s="83"/>
      <c r="M207" s="83"/>
      <c r="N207" s="83"/>
      <c r="O207" s="83"/>
      <c r="P207" s="83"/>
      <c r="Q207" s="83"/>
      <c r="R207" s="83"/>
      <c r="S207" s="83"/>
      <c r="T207" s="83"/>
      <c r="U207" s="83"/>
      <c r="V207" s="83"/>
      <c r="W207" s="83"/>
      <c r="X207" s="83"/>
      <c r="Y207" s="83"/>
      <c r="Z207" s="83"/>
      <c r="AA207" s="83"/>
      <c r="AB207" s="83"/>
      <c r="AC207" s="83"/>
      <c r="AD207" s="83"/>
      <c r="AE207" s="83"/>
      <c r="AF207" s="83"/>
      <c r="AG207" s="83"/>
      <c r="AH207" s="83"/>
      <c r="AI207" s="83"/>
      <c r="AJ207" s="83"/>
      <c r="AK207" s="83"/>
      <c r="AL207" s="83"/>
      <c r="AM207" s="83"/>
      <c r="AN207" s="83"/>
      <c r="AO207" s="83"/>
      <c r="AP207" s="83"/>
      <c r="AQ207" s="83"/>
      <c r="AR207" s="83"/>
      <c r="AS207" s="83"/>
      <c r="AT207" s="83"/>
      <c r="AU207" s="83"/>
      <c r="AV207" s="83"/>
      <c r="AW207" s="83"/>
      <c r="AX207" s="83"/>
      <c r="AY207" s="83"/>
      <c r="AZ207" s="83"/>
      <c r="BA207" s="83"/>
      <c r="BB207" s="83"/>
      <c r="BC207" s="83"/>
      <c r="BD207" s="83"/>
      <c r="BE207" s="83"/>
      <c r="BF207" s="83"/>
      <c r="BG207" s="83"/>
      <c r="BH207" s="83"/>
    </row>
    <row r="208" spans="1:60">
      <c r="A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c r="AH208" s="83"/>
      <c r="AI208" s="83"/>
      <c r="AJ208" s="83"/>
      <c r="AK208" s="83"/>
      <c r="AL208" s="83"/>
      <c r="AM208" s="83"/>
      <c r="AN208" s="83"/>
      <c r="AO208" s="83"/>
      <c r="AP208" s="83"/>
      <c r="AQ208" s="83"/>
      <c r="AR208" s="83"/>
      <c r="AS208" s="83"/>
      <c r="AT208" s="83"/>
      <c r="AU208" s="83"/>
      <c r="AV208" s="83"/>
      <c r="AW208" s="83"/>
      <c r="AX208" s="83"/>
      <c r="AY208" s="83"/>
      <c r="AZ208" s="83"/>
      <c r="BA208" s="83"/>
      <c r="BB208" s="83"/>
      <c r="BC208" s="83"/>
      <c r="BD208" s="83"/>
      <c r="BE208" s="83"/>
      <c r="BF208" s="83"/>
      <c r="BG208" s="83"/>
      <c r="BH208" s="83"/>
    </row>
    <row r="209" spans="1:60">
      <c r="A209" s="83"/>
      <c r="J209" s="83"/>
      <c r="K209" s="83"/>
      <c r="L209" s="83"/>
      <c r="M209" s="83"/>
      <c r="N209" s="83"/>
      <c r="O209" s="83"/>
      <c r="P209" s="83"/>
      <c r="Q209" s="83"/>
      <c r="R209" s="83"/>
      <c r="S209" s="83"/>
      <c r="T209" s="83"/>
      <c r="U209" s="83"/>
      <c r="V209" s="83"/>
      <c r="W209" s="83"/>
      <c r="X209" s="83"/>
      <c r="Y209" s="83"/>
      <c r="Z209" s="83"/>
      <c r="AA209" s="83"/>
      <c r="AB209" s="83"/>
      <c r="AC209" s="83"/>
      <c r="AD209" s="83"/>
      <c r="AE209" s="83"/>
      <c r="AF209" s="83"/>
      <c r="AG209" s="83"/>
      <c r="AH209" s="83"/>
      <c r="AI209" s="83"/>
      <c r="AJ209" s="83"/>
      <c r="AK209" s="83"/>
      <c r="AL209" s="83"/>
      <c r="AM209" s="83"/>
      <c r="AN209" s="83"/>
      <c r="AO209" s="83"/>
      <c r="AP209" s="83"/>
      <c r="AQ209" s="83"/>
      <c r="AR209" s="83"/>
      <c r="AS209" s="83"/>
      <c r="AT209" s="83"/>
      <c r="AU209" s="83"/>
      <c r="AV209" s="83"/>
      <c r="AW209" s="83"/>
      <c r="AX209" s="83"/>
      <c r="AY209" s="83"/>
      <c r="AZ209" s="83"/>
      <c r="BA209" s="83"/>
      <c r="BB209" s="83"/>
      <c r="BC209" s="83"/>
      <c r="BD209" s="83"/>
      <c r="BE209" s="83"/>
      <c r="BF209" s="83"/>
      <c r="BG209" s="83"/>
      <c r="BH209" s="83"/>
    </row>
    <row r="210" spans="1:60">
      <c r="A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c r="AH210" s="83"/>
      <c r="AI210" s="83"/>
      <c r="AJ210" s="83"/>
      <c r="AK210" s="83"/>
      <c r="AL210" s="83"/>
      <c r="AM210" s="83"/>
      <c r="AN210" s="83"/>
      <c r="AO210" s="83"/>
      <c r="AP210" s="83"/>
      <c r="AQ210" s="83"/>
      <c r="AR210" s="83"/>
      <c r="AS210" s="83"/>
      <c r="AT210" s="83"/>
      <c r="AU210" s="83"/>
      <c r="AV210" s="83"/>
      <c r="AW210" s="83"/>
      <c r="AX210" s="83"/>
      <c r="AY210" s="83"/>
      <c r="AZ210" s="83"/>
      <c r="BA210" s="83"/>
      <c r="BB210" s="83"/>
      <c r="BC210" s="83"/>
      <c r="BD210" s="83"/>
      <c r="BE210" s="83"/>
      <c r="BF210" s="83"/>
      <c r="BG210" s="83"/>
      <c r="BH210" s="83"/>
    </row>
    <row r="211" spans="1:60">
      <c r="A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c r="AH211" s="83"/>
      <c r="AI211" s="83"/>
      <c r="AJ211" s="83"/>
      <c r="AK211" s="83"/>
      <c r="AL211" s="83"/>
      <c r="AM211" s="83"/>
      <c r="AN211" s="83"/>
      <c r="AO211" s="83"/>
      <c r="AP211" s="83"/>
      <c r="AQ211" s="83"/>
      <c r="AR211" s="83"/>
      <c r="AS211" s="83"/>
      <c r="AT211" s="83"/>
      <c r="AU211" s="83"/>
      <c r="AV211" s="83"/>
      <c r="AW211" s="83"/>
      <c r="AX211" s="83"/>
      <c r="AY211" s="83"/>
      <c r="AZ211" s="83"/>
      <c r="BA211" s="83"/>
      <c r="BB211" s="83"/>
      <c r="BC211" s="83"/>
      <c r="BD211" s="83"/>
      <c r="BE211" s="83"/>
      <c r="BF211" s="83"/>
      <c r="BG211" s="83"/>
      <c r="BH211" s="83"/>
    </row>
    <row r="212" spans="1:60">
      <c r="A212" s="83"/>
      <c r="J212" s="83"/>
      <c r="K212" s="83"/>
      <c r="L212" s="83"/>
      <c r="M212" s="83"/>
      <c r="N212" s="83"/>
      <c r="O212" s="83"/>
      <c r="P212" s="83"/>
      <c r="Q212" s="83"/>
      <c r="R212" s="83"/>
      <c r="S212" s="83"/>
      <c r="T212" s="83"/>
      <c r="U212" s="83"/>
      <c r="V212" s="83"/>
      <c r="W212" s="83"/>
      <c r="X212" s="83"/>
      <c r="Y212" s="83"/>
      <c r="Z212" s="83"/>
      <c r="AA212" s="83"/>
      <c r="AB212" s="83"/>
      <c r="AC212" s="83"/>
      <c r="AD212" s="83"/>
      <c r="AE212" s="83"/>
      <c r="AF212" s="83"/>
      <c r="AG212" s="83"/>
      <c r="AH212" s="83"/>
      <c r="AI212" s="83"/>
      <c r="AJ212" s="83"/>
      <c r="AK212" s="83"/>
      <c r="AL212" s="83"/>
      <c r="AM212" s="83"/>
      <c r="AN212" s="83"/>
      <c r="AO212" s="83"/>
      <c r="AP212" s="83"/>
      <c r="AQ212" s="83"/>
      <c r="AR212" s="83"/>
      <c r="AS212" s="83"/>
      <c r="AT212" s="83"/>
      <c r="AU212" s="83"/>
      <c r="AV212" s="83"/>
      <c r="AW212" s="83"/>
      <c r="AX212" s="83"/>
      <c r="AY212" s="83"/>
      <c r="AZ212" s="83"/>
      <c r="BA212" s="83"/>
      <c r="BB212" s="83"/>
      <c r="BC212" s="83"/>
      <c r="BD212" s="83"/>
      <c r="BE212" s="83"/>
      <c r="BF212" s="83"/>
      <c r="BG212" s="83"/>
      <c r="BH212" s="83"/>
    </row>
    <row r="213" spans="1:60">
      <c r="A213" s="83"/>
      <c r="J213" s="83"/>
      <c r="K213" s="83"/>
      <c r="L213" s="83"/>
      <c r="M213" s="83"/>
      <c r="N213" s="83"/>
      <c r="O213" s="83"/>
      <c r="P213" s="83"/>
      <c r="Q213" s="83"/>
      <c r="R213" s="83"/>
      <c r="S213" s="83"/>
      <c r="T213" s="83"/>
      <c r="U213" s="83"/>
      <c r="V213" s="83"/>
      <c r="W213" s="83"/>
      <c r="X213" s="83"/>
      <c r="Y213" s="83"/>
      <c r="Z213" s="83"/>
      <c r="AA213" s="83"/>
      <c r="AB213" s="83"/>
      <c r="AC213" s="83"/>
      <c r="AD213" s="83"/>
      <c r="AE213" s="83"/>
      <c r="AF213" s="83"/>
      <c r="AG213" s="83"/>
      <c r="AH213" s="83"/>
      <c r="AI213" s="83"/>
      <c r="AJ213" s="83"/>
      <c r="AK213" s="83"/>
      <c r="AL213" s="83"/>
      <c r="AM213" s="83"/>
      <c r="AN213" s="83"/>
      <c r="AO213" s="83"/>
      <c r="AP213" s="83"/>
      <c r="AQ213" s="83"/>
      <c r="AR213" s="83"/>
      <c r="AS213" s="83"/>
      <c r="AT213" s="83"/>
      <c r="AU213" s="83"/>
      <c r="AV213" s="83"/>
      <c r="AW213" s="83"/>
      <c r="AX213" s="83"/>
      <c r="AY213" s="83"/>
      <c r="AZ213" s="83"/>
      <c r="BA213" s="83"/>
      <c r="BB213" s="83"/>
      <c r="BC213" s="83"/>
      <c r="BD213" s="83"/>
      <c r="BE213" s="83"/>
      <c r="BF213" s="83"/>
      <c r="BG213" s="83"/>
      <c r="BH213" s="83"/>
    </row>
    <row r="214" spans="1:60">
      <c r="A214" s="83"/>
      <c r="J214" s="83"/>
      <c r="K214" s="83"/>
      <c r="L214" s="83"/>
      <c r="M214" s="83"/>
      <c r="N214" s="83"/>
      <c r="O214" s="83"/>
      <c r="P214" s="83"/>
      <c r="Q214" s="83"/>
      <c r="R214" s="83"/>
      <c r="S214" s="83"/>
      <c r="T214" s="83"/>
      <c r="U214" s="83"/>
      <c r="V214" s="83"/>
      <c r="W214" s="83"/>
      <c r="X214" s="83"/>
      <c r="Y214" s="83"/>
      <c r="Z214" s="83"/>
      <c r="AA214" s="83"/>
      <c r="AB214" s="83"/>
      <c r="AC214" s="83"/>
      <c r="AD214" s="83"/>
      <c r="AE214" s="83"/>
      <c r="AF214" s="83"/>
      <c r="AG214" s="83"/>
      <c r="AH214" s="83"/>
      <c r="AI214" s="83"/>
      <c r="AJ214" s="83"/>
      <c r="AK214" s="83"/>
      <c r="AL214" s="83"/>
      <c r="AM214" s="83"/>
      <c r="AN214" s="83"/>
      <c r="AO214" s="83"/>
      <c r="AP214" s="83"/>
      <c r="AQ214" s="83"/>
      <c r="AR214" s="83"/>
      <c r="AS214" s="83"/>
      <c r="AT214" s="83"/>
      <c r="AU214" s="83"/>
      <c r="AV214" s="83"/>
      <c r="AW214" s="83"/>
      <c r="AX214" s="83"/>
      <c r="AY214" s="83"/>
      <c r="AZ214" s="83"/>
      <c r="BA214" s="83"/>
      <c r="BB214" s="83"/>
      <c r="BC214" s="83"/>
      <c r="BD214" s="83"/>
      <c r="BE214" s="83"/>
      <c r="BF214" s="83"/>
      <c r="BG214" s="83"/>
      <c r="BH214" s="83"/>
    </row>
    <row r="215" spans="1:60">
      <c r="A215" s="83"/>
      <c r="J215" s="83"/>
      <c r="K215" s="83"/>
      <c r="L215" s="83"/>
      <c r="M215" s="83"/>
      <c r="N215" s="83"/>
      <c r="O215" s="83"/>
      <c r="P215" s="83"/>
      <c r="Q215" s="83"/>
      <c r="R215" s="83"/>
      <c r="S215" s="83"/>
      <c r="T215" s="83"/>
      <c r="U215" s="83"/>
      <c r="V215" s="83"/>
      <c r="W215" s="83"/>
      <c r="X215" s="83"/>
      <c r="Y215" s="83"/>
      <c r="Z215" s="83"/>
      <c r="AA215" s="83"/>
      <c r="AB215" s="83"/>
      <c r="AC215" s="83"/>
      <c r="AD215" s="83"/>
      <c r="AE215" s="83"/>
      <c r="AF215" s="83"/>
      <c r="AG215" s="83"/>
      <c r="AH215" s="83"/>
      <c r="AI215" s="83"/>
      <c r="AJ215" s="83"/>
      <c r="AK215" s="83"/>
      <c r="AL215" s="83"/>
      <c r="AM215" s="83"/>
      <c r="AN215" s="83"/>
      <c r="AO215" s="83"/>
      <c r="AP215" s="83"/>
      <c r="AQ215" s="83"/>
      <c r="AR215" s="83"/>
      <c r="AS215" s="83"/>
      <c r="AT215" s="83"/>
      <c r="AU215" s="83"/>
      <c r="AV215" s="83"/>
      <c r="AW215" s="83"/>
      <c r="AX215" s="83"/>
      <c r="AY215" s="83"/>
      <c r="AZ215" s="83"/>
      <c r="BA215" s="83"/>
      <c r="BB215" s="83"/>
      <c r="BC215" s="83"/>
      <c r="BD215" s="83"/>
      <c r="BE215" s="83"/>
      <c r="BF215" s="83"/>
      <c r="BG215" s="83"/>
      <c r="BH215" s="83"/>
    </row>
    <row r="216" spans="1:60">
      <c r="A216" s="83"/>
      <c r="J216" s="83"/>
      <c r="K216" s="83"/>
      <c r="L216" s="83"/>
      <c r="M216" s="83"/>
      <c r="N216" s="83"/>
      <c r="O216" s="83"/>
      <c r="P216" s="83"/>
      <c r="Q216" s="83"/>
      <c r="R216" s="83"/>
      <c r="S216" s="83"/>
      <c r="T216" s="83"/>
      <c r="U216" s="83"/>
      <c r="V216" s="83"/>
      <c r="W216" s="83"/>
      <c r="X216" s="83"/>
      <c r="Y216" s="83"/>
      <c r="Z216" s="83"/>
      <c r="AA216" s="83"/>
      <c r="AB216" s="83"/>
      <c r="AC216" s="83"/>
      <c r="AD216" s="83"/>
      <c r="AE216" s="83"/>
      <c r="AF216" s="83"/>
      <c r="AG216" s="83"/>
      <c r="AH216" s="83"/>
      <c r="AI216" s="83"/>
      <c r="AJ216" s="83"/>
      <c r="AK216" s="83"/>
      <c r="AL216" s="83"/>
      <c r="AM216" s="83"/>
      <c r="AN216" s="83"/>
      <c r="AO216" s="83"/>
      <c r="AP216" s="83"/>
      <c r="AQ216" s="83"/>
      <c r="AR216" s="83"/>
      <c r="AS216" s="83"/>
      <c r="AT216" s="83"/>
      <c r="AU216" s="83"/>
      <c r="AV216" s="83"/>
      <c r="AW216" s="83"/>
      <c r="AX216" s="83"/>
      <c r="AY216" s="83"/>
      <c r="AZ216" s="83"/>
      <c r="BA216" s="83"/>
      <c r="BB216" s="83"/>
      <c r="BC216" s="83"/>
      <c r="BD216" s="83"/>
      <c r="BE216" s="83"/>
      <c r="BF216" s="83"/>
      <c r="BG216" s="83"/>
      <c r="BH216" s="83"/>
    </row>
    <row r="217" spans="1:60">
      <c r="A217" s="83"/>
      <c r="J217" s="83"/>
      <c r="K217" s="83"/>
      <c r="L217" s="83"/>
      <c r="M217" s="83"/>
      <c r="N217" s="83"/>
      <c r="O217" s="83"/>
      <c r="P217" s="83"/>
      <c r="Q217" s="83"/>
      <c r="R217" s="83"/>
      <c r="S217" s="83"/>
      <c r="T217" s="83"/>
      <c r="U217" s="83"/>
      <c r="V217" s="83"/>
      <c r="W217" s="83"/>
      <c r="X217" s="83"/>
      <c r="Y217" s="83"/>
      <c r="Z217" s="83"/>
      <c r="AA217" s="83"/>
      <c r="AB217" s="83"/>
      <c r="AC217" s="83"/>
      <c r="AD217" s="83"/>
      <c r="AE217" s="83"/>
      <c r="AF217" s="83"/>
      <c r="AG217" s="83"/>
      <c r="AH217" s="83"/>
      <c r="AI217" s="83"/>
      <c r="AJ217" s="83"/>
      <c r="AK217" s="83"/>
      <c r="AL217" s="83"/>
      <c r="AM217" s="83"/>
      <c r="AN217" s="83"/>
      <c r="AO217" s="83"/>
      <c r="AP217" s="83"/>
      <c r="AQ217" s="83"/>
      <c r="AR217" s="83"/>
      <c r="AS217" s="83"/>
      <c r="AT217" s="83"/>
      <c r="AU217" s="83"/>
      <c r="AV217" s="83"/>
      <c r="AW217" s="83"/>
      <c r="AX217" s="83"/>
      <c r="AY217" s="83"/>
      <c r="AZ217" s="83"/>
      <c r="BA217" s="83"/>
      <c r="BB217" s="83"/>
      <c r="BC217" s="83"/>
      <c r="BD217" s="83"/>
      <c r="BE217" s="83"/>
      <c r="BF217" s="83"/>
      <c r="BG217" s="83"/>
      <c r="BH217" s="83"/>
    </row>
    <row r="218" spans="1:60">
      <c r="A218" s="83"/>
      <c r="J218" s="83"/>
      <c r="K218" s="83"/>
      <c r="L218" s="83"/>
      <c r="M218" s="83"/>
      <c r="N218" s="83"/>
      <c r="O218" s="83"/>
      <c r="P218" s="83"/>
      <c r="Q218" s="83"/>
      <c r="R218" s="83"/>
      <c r="S218" s="83"/>
      <c r="T218" s="83"/>
      <c r="U218" s="83"/>
      <c r="V218" s="83"/>
      <c r="W218" s="83"/>
      <c r="X218" s="83"/>
      <c r="Y218" s="83"/>
      <c r="Z218" s="83"/>
      <c r="AA218" s="83"/>
      <c r="AB218" s="83"/>
      <c r="AC218" s="83"/>
      <c r="AD218" s="83"/>
      <c r="AE218" s="83"/>
      <c r="AF218" s="83"/>
      <c r="AG218" s="83"/>
      <c r="AH218" s="83"/>
      <c r="AI218" s="83"/>
      <c r="AJ218" s="83"/>
      <c r="AK218" s="83"/>
      <c r="AL218" s="83"/>
      <c r="AM218" s="83"/>
      <c r="AN218" s="83"/>
      <c r="AO218" s="83"/>
      <c r="AP218" s="83"/>
      <c r="AQ218" s="83"/>
      <c r="AR218" s="83"/>
      <c r="AS218" s="83"/>
      <c r="AT218" s="83"/>
      <c r="AU218" s="83"/>
      <c r="AV218" s="83"/>
      <c r="AW218" s="83"/>
      <c r="AX218" s="83"/>
      <c r="AY218" s="83"/>
      <c r="AZ218" s="83"/>
      <c r="BA218" s="83"/>
      <c r="BB218" s="83"/>
      <c r="BC218" s="83"/>
      <c r="BD218" s="83"/>
      <c r="BE218" s="83"/>
      <c r="BF218" s="83"/>
      <c r="BG218" s="83"/>
      <c r="BH218" s="83"/>
    </row>
    <row r="219" spans="1:60">
      <c r="A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c r="AH219" s="83"/>
      <c r="AI219" s="83"/>
      <c r="AJ219" s="83"/>
      <c r="AK219" s="83"/>
      <c r="AL219" s="83"/>
      <c r="AM219" s="83"/>
      <c r="AN219" s="83"/>
      <c r="AO219" s="83"/>
      <c r="AP219" s="83"/>
      <c r="AQ219" s="83"/>
      <c r="AR219" s="83"/>
      <c r="AS219" s="83"/>
      <c r="AT219" s="83"/>
      <c r="AU219" s="83"/>
      <c r="AV219" s="83"/>
      <c r="AW219" s="83"/>
      <c r="AX219" s="83"/>
      <c r="AY219" s="83"/>
      <c r="AZ219" s="83"/>
      <c r="BA219" s="83"/>
      <c r="BB219" s="83"/>
      <c r="BC219" s="83"/>
      <c r="BD219" s="83"/>
      <c r="BE219" s="83"/>
      <c r="BF219" s="83"/>
      <c r="BG219" s="83"/>
      <c r="BH219" s="83"/>
    </row>
    <row r="220" spans="1:60">
      <c r="A220" s="83"/>
      <c r="J220" s="83"/>
      <c r="K220" s="83"/>
      <c r="L220" s="83"/>
      <c r="M220" s="83"/>
      <c r="N220" s="83"/>
      <c r="O220" s="83"/>
      <c r="P220" s="83"/>
      <c r="Q220" s="83"/>
      <c r="R220" s="83"/>
      <c r="S220" s="83"/>
      <c r="T220" s="83"/>
      <c r="U220" s="83"/>
      <c r="V220" s="83"/>
      <c r="W220" s="83"/>
      <c r="X220" s="83"/>
      <c r="Y220" s="83"/>
      <c r="Z220" s="83"/>
      <c r="AA220" s="83"/>
      <c r="AB220" s="83"/>
      <c r="AC220" s="83"/>
      <c r="AD220" s="83"/>
      <c r="AE220" s="83"/>
      <c r="AF220" s="83"/>
      <c r="AG220" s="83"/>
      <c r="AH220" s="83"/>
      <c r="AI220" s="83"/>
      <c r="AJ220" s="83"/>
      <c r="AK220" s="83"/>
      <c r="AL220" s="83"/>
      <c r="AM220" s="83"/>
      <c r="AN220" s="83"/>
      <c r="AO220" s="83"/>
      <c r="AP220" s="83"/>
      <c r="AQ220" s="83"/>
      <c r="AR220" s="83"/>
      <c r="AS220" s="83"/>
      <c r="AT220" s="83"/>
      <c r="AU220" s="83"/>
      <c r="AV220" s="83"/>
      <c r="AW220" s="83"/>
      <c r="AX220" s="83"/>
      <c r="AY220" s="83"/>
      <c r="AZ220" s="83"/>
      <c r="BA220" s="83"/>
      <c r="BB220" s="83"/>
      <c r="BC220" s="83"/>
      <c r="BD220" s="83"/>
      <c r="BE220" s="83"/>
      <c r="BF220" s="83"/>
      <c r="BG220" s="83"/>
      <c r="BH220" s="83"/>
    </row>
    <row r="221" spans="1:60">
      <c r="A221" s="83"/>
      <c r="J221" s="83"/>
      <c r="K221" s="83"/>
      <c r="L221" s="83"/>
      <c r="M221" s="83"/>
      <c r="N221" s="83"/>
      <c r="O221" s="83"/>
      <c r="P221" s="83"/>
      <c r="Q221" s="83"/>
      <c r="R221" s="83"/>
      <c r="S221" s="83"/>
      <c r="T221" s="83"/>
      <c r="U221" s="83"/>
      <c r="V221" s="83"/>
      <c r="W221" s="83"/>
      <c r="X221" s="83"/>
      <c r="Y221" s="83"/>
      <c r="Z221" s="83"/>
      <c r="AA221" s="83"/>
      <c r="AB221" s="83"/>
      <c r="AC221" s="83"/>
      <c r="AD221" s="83"/>
      <c r="AE221" s="83"/>
      <c r="AF221" s="83"/>
      <c r="AG221" s="83"/>
      <c r="AH221" s="83"/>
      <c r="AI221" s="83"/>
      <c r="AJ221" s="83"/>
      <c r="AK221" s="83"/>
      <c r="AL221" s="83"/>
      <c r="AM221" s="83"/>
      <c r="AN221" s="83"/>
      <c r="AO221" s="83"/>
      <c r="AP221" s="83"/>
      <c r="AQ221" s="83"/>
      <c r="AR221" s="83"/>
      <c r="AS221" s="83"/>
      <c r="AT221" s="83"/>
      <c r="AU221" s="83"/>
      <c r="AV221" s="83"/>
      <c r="AW221" s="83"/>
      <c r="AX221" s="83"/>
      <c r="AY221" s="83"/>
      <c r="AZ221" s="83"/>
      <c r="BA221" s="83"/>
      <c r="BB221" s="83"/>
      <c r="BC221" s="83"/>
      <c r="BD221" s="83"/>
      <c r="BE221" s="83"/>
      <c r="BF221" s="83"/>
      <c r="BG221" s="83"/>
      <c r="BH221" s="83"/>
    </row>
    <row r="222" spans="1:60">
      <c r="A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c r="AH222" s="83"/>
      <c r="AI222" s="83"/>
      <c r="AJ222" s="83"/>
      <c r="AK222" s="83"/>
      <c r="AL222" s="83"/>
      <c r="AM222" s="83"/>
      <c r="AN222" s="83"/>
      <c r="AO222" s="83"/>
      <c r="AP222" s="83"/>
      <c r="AQ222" s="83"/>
      <c r="AR222" s="83"/>
      <c r="AS222" s="83"/>
      <c r="AT222" s="83"/>
      <c r="AU222" s="83"/>
      <c r="AV222" s="83"/>
      <c r="AW222" s="83"/>
      <c r="AX222" s="83"/>
      <c r="AY222" s="83"/>
      <c r="AZ222" s="83"/>
      <c r="BA222" s="83"/>
      <c r="BB222" s="83"/>
      <c r="BC222" s="83"/>
      <c r="BD222" s="83"/>
      <c r="BE222" s="83"/>
      <c r="BF222" s="83"/>
      <c r="BG222" s="83"/>
      <c r="BH222" s="83"/>
    </row>
    <row r="223" spans="1:60">
      <c r="A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c r="AH223" s="83"/>
      <c r="AI223" s="83"/>
      <c r="AJ223" s="83"/>
      <c r="AK223" s="83"/>
      <c r="AL223" s="83"/>
      <c r="AM223" s="83"/>
      <c r="AN223" s="83"/>
      <c r="AO223" s="83"/>
      <c r="AP223" s="83"/>
      <c r="AQ223" s="83"/>
      <c r="AR223" s="83"/>
      <c r="AS223" s="83"/>
      <c r="AT223" s="83"/>
      <c r="AU223" s="83"/>
      <c r="AV223" s="83"/>
      <c r="AW223" s="83"/>
      <c r="AX223" s="83"/>
      <c r="AY223" s="83"/>
      <c r="AZ223" s="83"/>
      <c r="BA223" s="83"/>
      <c r="BB223" s="83"/>
      <c r="BC223" s="83"/>
      <c r="BD223" s="83"/>
      <c r="BE223" s="83"/>
      <c r="BF223" s="83"/>
      <c r="BG223" s="83"/>
      <c r="BH223" s="83"/>
    </row>
    <row r="224" spans="1:60">
      <c r="A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c r="AH224" s="83"/>
      <c r="AI224" s="83"/>
      <c r="AJ224" s="83"/>
      <c r="AK224" s="83"/>
      <c r="AL224" s="83"/>
      <c r="AM224" s="83"/>
      <c r="AN224" s="83"/>
      <c r="AO224" s="83"/>
      <c r="AP224" s="83"/>
      <c r="AQ224" s="83"/>
      <c r="AR224" s="83"/>
      <c r="AS224" s="83"/>
      <c r="AT224" s="83"/>
      <c r="AU224" s="83"/>
      <c r="AV224" s="83"/>
      <c r="AW224" s="83"/>
      <c r="AX224" s="83"/>
      <c r="AY224" s="83"/>
      <c r="AZ224" s="83"/>
      <c r="BA224" s="83"/>
      <c r="BB224" s="83"/>
      <c r="BC224" s="83"/>
      <c r="BD224" s="83"/>
      <c r="BE224" s="83"/>
      <c r="BF224" s="83"/>
      <c r="BG224" s="83"/>
      <c r="BH224" s="83"/>
    </row>
    <row r="225" spans="1:60">
      <c r="A225" s="83"/>
      <c r="J225" s="83"/>
      <c r="K225" s="83"/>
      <c r="L225" s="83"/>
      <c r="M225" s="83"/>
      <c r="N225" s="83"/>
      <c r="O225" s="83"/>
      <c r="P225" s="83"/>
      <c r="Q225" s="83"/>
      <c r="R225" s="83"/>
      <c r="S225" s="83"/>
      <c r="T225" s="83"/>
      <c r="U225" s="83"/>
      <c r="V225" s="83"/>
      <c r="W225" s="83"/>
      <c r="X225" s="83"/>
      <c r="Y225" s="83"/>
      <c r="Z225" s="83"/>
      <c r="AA225" s="83"/>
      <c r="AB225" s="83"/>
      <c r="AC225" s="83"/>
      <c r="AD225" s="83"/>
      <c r="AE225" s="83"/>
      <c r="AF225" s="83"/>
      <c r="AG225" s="83"/>
      <c r="AH225" s="83"/>
      <c r="AI225" s="83"/>
      <c r="AJ225" s="83"/>
      <c r="AK225" s="83"/>
      <c r="AL225" s="83"/>
      <c r="AM225" s="83"/>
      <c r="AN225" s="83"/>
      <c r="AO225" s="83"/>
      <c r="AP225" s="83"/>
      <c r="AQ225" s="83"/>
      <c r="AR225" s="83"/>
      <c r="AS225" s="83"/>
      <c r="AT225" s="83"/>
      <c r="AU225" s="83"/>
      <c r="AV225" s="83"/>
      <c r="AW225" s="83"/>
      <c r="AX225" s="83"/>
      <c r="AY225" s="83"/>
      <c r="AZ225" s="83"/>
      <c r="BA225" s="83"/>
      <c r="BB225" s="83"/>
      <c r="BC225" s="83"/>
      <c r="BD225" s="83"/>
      <c r="BE225" s="83"/>
      <c r="BF225" s="83"/>
      <c r="BG225" s="83"/>
      <c r="BH225" s="83"/>
    </row>
    <row r="226" spans="1:60">
      <c r="A226" s="83"/>
      <c r="J226" s="83"/>
      <c r="K226" s="83"/>
      <c r="L226" s="83"/>
      <c r="M226" s="83"/>
      <c r="N226" s="83"/>
      <c r="O226" s="83"/>
      <c r="P226" s="83"/>
      <c r="Q226" s="83"/>
      <c r="R226" s="83"/>
      <c r="S226" s="83"/>
      <c r="T226" s="83"/>
      <c r="U226" s="83"/>
      <c r="V226" s="83"/>
      <c r="W226" s="83"/>
      <c r="X226" s="83"/>
      <c r="Y226" s="83"/>
      <c r="Z226" s="83"/>
      <c r="AA226" s="83"/>
      <c r="AB226" s="83"/>
      <c r="AC226" s="83"/>
      <c r="AD226" s="83"/>
      <c r="AE226" s="83"/>
      <c r="AF226" s="83"/>
      <c r="AG226" s="83"/>
      <c r="AH226" s="83"/>
      <c r="AI226" s="83"/>
      <c r="AJ226" s="83"/>
      <c r="AK226" s="83"/>
      <c r="AL226" s="83"/>
      <c r="AM226" s="83"/>
      <c r="AN226" s="83"/>
      <c r="AO226" s="83"/>
      <c r="AP226" s="83"/>
      <c r="AQ226" s="83"/>
      <c r="AR226" s="83"/>
      <c r="AS226" s="83"/>
      <c r="AT226" s="83"/>
      <c r="AU226" s="83"/>
      <c r="AV226" s="83"/>
      <c r="AW226" s="83"/>
      <c r="AX226" s="83"/>
      <c r="AY226" s="83"/>
      <c r="AZ226" s="83"/>
      <c r="BA226" s="83"/>
      <c r="BB226" s="83"/>
      <c r="BC226" s="83"/>
      <c r="BD226" s="83"/>
      <c r="BE226" s="83"/>
      <c r="BF226" s="83"/>
      <c r="BG226" s="83"/>
      <c r="BH226" s="83"/>
    </row>
    <row r="227" spans="1:60">
      <c r="A227" s="83"/>
      <c r="J227" s="83"/>
      <c r="K227" s="83"/>
      <c r="L227" s="83"/>
      <c r="M227" s="83"/>
      <c r="N227" s="83"/>
      <c r="O227" s="83"/>
      <c r="P227" s="83"/>
      <c r="Q227" s="83"/>
      <c r="R227" s="83"/>
      <c r="S227" s="83"/>
      <c r="T227" s="83"/>
      <c r="U227" s="83"/>
      <c r="V227" s="83"/>
      <c r="W227" s="83"/>
      <c r="X227" s="83"/>
      <c r="Y227" s="83"/>
      <c r="Z227" s="83"/>
      <c r="AA227" s="83"/>
      <c r="AB227" s="83"/>
      <c r="AC227" s="83"/>
      <c r="AD227" s="83"/>
      <c r="AE227" s="83"/>
      <c r="AF227" s="83"/>
      <c r="AG227" s="83"/>
      <c r="AH227" s="83"/>
      <c r="AI227" s="83"/>
      <c r="AJ227" s="83"/>
      <c r="AK227" s="83"/>
      <c r="AL227" s="83"/>
      <c r="AM227" s="83"/>
      <c r="AN227" s="83"/>
      <c r="AO227" s="83"/>
      <c r="AP227" s="83"/>
      <c r="AQ227" s="83"/>
      <c r="AR227" s="83"/>
      <c r="AS227" s="83"/>
      <c r="AT227" s="83"/>
      <c r="AU227" s="83"/>
      <c r="AV227" s="83"/>
      <c r="AW227" s="83"/>
      <c r="AX227" s="83"/>
      <c r="AY227" s="83"/>
      <c r="AZ227" s="83"/>
      <c r="BA227" s="83"/>
      <c r="BB227" s="83"/>
      <c r="BC227" s="83"/>
      <c r="BD227" s="83"/>
      <c r="BE227" s="83"/>
      <c r="BF227" s="83"/>
      <c r="BG227" s="83"/>
      <c r="BH227" s="83"/>
    </row>
    <row r="228" spans="1:60">
      <c r="A228" s="83"/>
      <c r="J228" s="83"/>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c r="AZ228" s="83"/>
      <c r="BA228" s="83"/>
      <c r="BB228" s="83"/>
      <c r="BC228" s="83"/>
      <c r="BD228" s="83"/>
      <c r="BE228" s="83"/>
      <c r="BF228" s="83"/>
      <c r="BG228" s="83"/>
      <c r="BH228" s="83"/>
    </row>
    <row r="229" spans="1:60">
      <c r="A229" s="83"/>
      <c r="J229" s="83"/>
      <c r="K229" s="83"/>
      <c r="L229" s="83"/>
      <c r="M229" s="83"/>
      <c r="N229" s="83"/>
      <c r="O229" s="83"/>
      <c r="P229" s="83"/>
      <c r="Q229" s="83"/>
      <c r="R229" s="83"/>
      <c r="S229" s="83"/>
      <c r="T229" s="83"/>
      <c r="U229" s="83"/>
      <c r="V229" s="83"/>
      <c r="W229" s="83"/>
      <c r="X229" s="83"/>
      <c r="Y229" s="83"/>
      <c r="Z229" s="83"/>
      <c r="AA229" s="83"/>
      <c r="AB229" s="83"/>
      <c r="AC229" s="83"/>
      <c r="AD229" s="83"/>
      <c r="AE229" s="83"/>
      <c r="AF229" s="83"/>
      <c r="AG229" s="83"/>
      <c r="AH229" s="83"/>
      <c r="AI229" s="83"/>
      <c r="AJ229" s="83"/>
      <c r="AK229" s="83"/>
      <c r="AL229" s="83"/>
      <c r="AM229" s="83"/>
      <c r="AN229" s="83"/>
      <c r="AO229" s="83"/>
      <c r="AP229" s="83"/>
      <c r="AQ229" s="83"/>
      <c r="AR229" s="83"/>
      <c r="AS229" s="83"/>
      <c r="AT229" s="83"/>
      <c r="AU229" s="83"/>
      <c r="AV229" s="83"/>
      <c r="AW229" s="83"/>
      <c r="AX229" s="83"/>
      <c r="AY229" s="83"/>
      <c r="AZ229" s="83"/>
      <c r="BA229" s="83"/>
      <c r="BB229" s="83"/>
      <c r="BC229" s="83"/>
      <c r="BD229" s="83"/>
      <c r="BE229" s="83"/>
      <c r="BF229" s="83"/>
      <c r="BG229" s="83"/>
      <c r="BH229" s="83"/>
    </row>
    <row r="230" spans="1:60">
      <c r="A230" s="83"/>
      <c r="J230" s="83"/>
      <c r="K230" s="83"/>
      <c r="L230" s="83"/>
      <c r="M230" s="83"/>
      <c r="N230" s="83"/>
      <c r="O230" s="8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c r="AZ230" s="83"/>
      <c r="BA230" s="83"/>
      <c r="BB230" s="83"/>
      <c r="BC230" s="83"/>
      <c r="BD230" s="83"/>
      <c r="BE230" s="83"/>
      <c r="BF230" s="83"/>
      <c r="BG230" s="83"/>
      <c r="BH230" s="83"/>
    </row>
    <row r="231" spans="1:60">
      <c r="A231" s="83"/>
      <c r="J231" s="83"/>
      <c r="K231" s="83"/>
      <c r="L231" s="83"/>
      <c r="M231" s="83"/>
      <c r="N231" s="83"/>
      <c r="O231" s="83"/>
      <c r="P231" s="83"/>
      <c r="Q231" s="83"/>
      <c r="R231" s="83"/>
      <c r="S231" s="83"/>
      <c r="T231" s="83"/>
      <c r="U231" s="83"/>
      <c r="V231" s="83"/>
      <c r="W231" s="83"/>
      <c r="X231" s="83"/>
      <c r="Y231" s="83"/>
      <c r="Z231" s="83"/>
      <c r="AA231" s="83"/>
      <c r="AB231" s="83"/>
      <c r="AC231" s="83"/>
      <c r="AD231" s="83"/>
      <c r="AE231" s="83"/>
      <c r="AF231" s="83"/>
      <c r="AG231" s="83"/>
      <c r="AH231" s="83"/>
      <c r="AI231" s="83"/>
      <c r="AJ231" s="83"/>
      <c r="AK231" s="83"/>
      <c r="AL231" s="83"/>
      <c r="AM231" s="83"/>
      <c r="AN231" s="83"/>
      <c r="AO231" s="83"/>
      <c r="AP231" s="83"/>
      <c r="AQ231" s="83"/>
      <c r="AR231" s="83"/>
      <c r="AS231" s="83"/>
      <c r="AT231" s="83"/>
      <c r="AU231" s="83"/>
      <c r="AV231" s="83"/>
      <c r="AW231" s="83"/>
      <c r="AX231" s="83"/>
      <c r="AY231" s="83"/>
      <c r="AZ231" s="83"/>
      <c r="BA231" s="83"/>
      <c r="BB231" s="83"/>
      <c r="BC231" s="83"/>
      <c r="BD231" s="83"/>
      <c r="BE231" s="83"/>
      <c r="BF231" s="83"/>
      <c r="BG231" s="83"/>
      <c r="BH231" s="83"/>
    </row>
    <row r="232" spans="1:60">
      <c r="A232" s="83"/>
      <c r="J232" s="83"/>
      <c r="K232" s="83"/>
      <c r="L232" s="83"/>
      <c r="M232" s="83"/>
      <c r="N232" s="83"/>
      <c r="O232" s="83"/>
      <c r="P232" s="83"/>
      <c r="Q232" s="83"/>
      <c r="R232" s="83"/>
      <c r="S232" s="83"/>
      <c r="T232" s="83"/>
      <c r="U232" s="83"/>
      <c r="V232" s="83"/>
      <c r="W232" s="83"/>
      <c r="X232" s="83"/>
      <c r="Y232" s="83"/>
      <c r="Z232" s="83"/>
      <c r="AA232" s="83"/>
      <c r="AB232" s="83"/>
      <c r="AC232" s="83"/>
      <c r="AD232" s="83"/>
      <c r="AE232" s="83"/>
      <c r="AF232" s="83"/>
      <c r="AG232" s="83"/>
      <c r="AH232" s="83"/>
      <c r="AI232" s="83"/>
      <c r="AJ232" s="83"/>
      <c r="AK232" s="83"/>
      <c r="AL232" s="83"/>
      <c r="AM232" s="83"/>
      <c r="AN232" s="83"/>
      <c r="AO232" s="83"/>
      <c r="AP232" s="83"/>
      <c r="AQ232" s="83"/>
      <c r="AR232" s="83"/>
      <c r="AS232" s="83"/>
      <c r="AT232" s="83"/>
      <c r="AU232" s="83"/>
      <c r="AV232" s="83"/>
      <c r="AW232" s="83"/>
      <c r="AX232" s="83"/>
      <c r="AY232" s="83"/>
      <c r="AZ232" s="83"/>
      <c r="BA232" s="83"/>
      <c r="BB232" s="83"/>
      <c r="BC232" s="83"/>
      <c r="BD232" s="83"/>
      <c r="BE232" s="83"/>
      <c r="BF232" s="83"/>
      <c r="BG232" s="83"/>
      <c r="BH232" s="83"/>
    </row>
    <row r="233" spans="1:60">
      <c r="A233" s="83"/>
      <c r="J233" s="83"/>
      <c r="K233" s="83"/>
      <c r="L233" s="83"/>
      <c r="M233" s="83"/>
      <c r="N233" s="83"/>
      <c r="O233" s="83"/>
      <c r="P233" s="83"/>
      <c r="Q233" s="83"/>
      <c r="R233" s="83"/>
      <c r="S233" s="83"/>
      <c r="T233" s="83"/>
      <c r="U233" s="83"/>
      <c r="V233" s="83"/>
      <c r="W233" s="83"/>
      <c r="X233" s="83"/>
      <c r="Y233" s="83"/>
      <c r="Z233" s="83"/>
      <c r="AA233" s="83"/>
      <c r="AB233" s="83"/>
      <c r="AC233" s="83"/>
      <c r="AD233" s="83"/>
      <c r="AE233" s="83"/>
      <c r="AF233" s="83"/>
      <c r="AG233" s="83"/>
      <c r="AH233" s="83"/>
      <c r="AI233" s="83"/>
      <c r="AJ233" s="83"/>
      <c r="AK233" s="83"/>
      <c r="AL233" s="83"/>
      <c r="AM233" s="83"/>
      <c r="AN233" s="83"/>
      <c r="AO233" s="83"/>
      <c r="AP233" s="83"/>
      <c r="AQ233" s="83"/>
      <c r="AR233" s="83"/>
      <c r="AS233" s="83"/>
      <c r="AT233" s="83"/>
      <c r="AU233" s="83"/>
      <c r="AV233" s="83"/>
      <c r="AW233" s="83"/>
      <c r="AX233" s="83"/>
      <c r="AY233" s="83"/>
      <c r="AZ233" s="83"/>
      <c r="BA233" s="83"/>
      <c r="BB233" s="83"/>
      <c r="BC233" s="83"/>
      <c r="BD233" s="83"/>
      <c r="BE233" s="83"/>
      <c r="BF233" s="83"/>
      <c r="BG233" s="83"/>
      <c r="BH233" s="83"/>
    </row>
    <row r="234" spans="1:60">
      <c r="A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c r="AH234" s="83"/>
      <c r="AI234" s="83"/>
      <c r="AJ234" s="83"/>
      <c r="AK234" s="83"/>
      <c r="AL234" s="83"/>
      <c r="AM234" s="83"/>
      <c r="AN234" s="83"/>
      <c r="AO234" s="83"/>
      <c r="AP234" s="83"/>
      <c r="AQ234" s="83"/>
      <c r="AR234" s="83"/>
      <c r="AS234" s="83"/>
      <c r="AT234" s="83"/>
      <c r="AU234" s="83"/>
      <c r="AV234" s="83"/>
      <c r="AW234" s="83"/>
      <c r="AX234" s="83"/>
      <c r="AY234" s="83"/>
      <c r="AZ234" s="83"/>
      <c r="BA234" s="83"/>
      <c r="BB234" s="83"/>
      <c r="BC234" s="83"/>
      <c r="BD234" s="83"/>
      <c r="BE234" s="83"/>
      <c r="BF234" s="83"/>
      <c r="BG234" s="83"/>
      <c r="BH234" s="83"/>
    </row>
    <row r="235" spans="1:60">
      <c r="A235" s="83"/>
      <c r="J235" s="83"/>
      <c r="K235" s="83"/>
      <c r="L235" s="83"/>
      <c r="M235" s="83"/>
      <c r="N235" s="83"/>
      <c r="O235" s="83"/>
      <c r="P235" s="83"/>
      <c r="Q235" s="83"/>
      <c r="R235" s="83"/>
      <c r="S235" s="83"/>
      <c r="T235" s="83"/>
      <c r="U235" s="83"/>
      <c r="V235" s="83"/>
      <c r="W235" s="83"/>
      <c r="X235" s="83"/>
      <c r="Y235" s="83"/>
      <c r="Z235" s="83"/>
      <c r="AA235" s="83"/>
      <c r="AB235" s="83"/>
      <c r="AC235" s="83"/>
      <c r="AD235" s="83"/>
      <c r="AE235" s="83"/>
      <c r="AF235" s="83"/>
      <c r="AG235" s="83"/>
      <c r="AH235" s="83"/>
      <c r="AI235" s="83"/>
      <c r="AJ235" s="83"/>
      <c r="AK235" s="83"/>
      <c r="AL235" s="83"/>
      <c r="AM235" s="83"/>
      <c r="AN235" s="83"/>
      <c r="AO235" s="83"/>
      <c r="AP235" s="83"/>
      <c r="AQ235" s="83"/>
      <c r="AR235" s="83"/>
      <c r="AS235" s="83"/>
      <c r="AT235" s="83"/>
      <c r="AU235" s="83"/>
      <c r="AV235" s="83"/>
      <c r="AW235" s="83"/>
      <c r="AX235" s="83"/>
      <c r="AY235" s="83"/>
      <c r="AZ235" s="83"/>
      <c r="BA235" s="83"/>
      <c r="BB235" s="83"/>
      <c r="BC235" s="83"/>
      <c r="BD235" s="83"/>
      <c r="BE235" s="83"/>
      <c r="BF235" s="83"/>
      <c r="BG235" s="83"/>
      <c r="BH235" s="83"/>
    </row>
    <row r="236" spans="1:60">
      <c r="A236" s="83"/>
      <c r="J236" s="83"/>
      <c r="K236" s="83"/>
      <c r="L236" s="83"/>
      <c r="M236" s="83"/>
      <c r="N236" s="83"/>
      <c r="O236" s="83"/>
      <c r="P236" s="83"/>
      <c r="Q236" s="83"/>
      <c r="R236" s="83"/>
      <c r="S236" s="83"/>
      <c r="T236" s="83"/>
      <c r="U236" s="83"/>
      <c r="V236" s="83"/>
      <c r="W236" s="83"/>
      <c r="X236" s="83"/>
      <c r="Y236" s="83"/>
      <c r="Z236" s="83"/>
      <c r="AA236" s="83"/>
      <c r="AB236" s="83"/>
      <c r="AC236" s="83"/>
      <c r="AD236" s="83"/>
      <c r="AE236" s="83"/>
      <c r="AF236" s="83"/>
      <c r="AG236" s="83"/>
      <c r="AH236" s="83"/>
      <c r="AI236" s="83"/>
      <c r="AJ236" s="83"/>
      <c r="AK236" s="83"/>
      <c r="AL236" s="83"/>
      <c r="AM236" s="83"/>
      <c r="AN236" s="83"/>
      <c r="AO236" s="83"/>
      <c r="AP236" s="83"/>
      <c r="AQ236" s="83"/>
      <c r="AR236" s="83"/>
      <c r="AS236" s="83"/>
      <c r="AT236" s="83"/>
      <c r="AU236" s="83"/>
      <c r="AV236" s="83"/>
      <c r="AW236" s="83"/>
      <c r="AX236" s="83"/>
      <c r="AY236" s="83"/>
      <c r="AZ236" s="83"/>
      <c r="BA236" s="83"/>
      <c r="BB236" s="83"/>
      <c r="BC236" s="83"/>
      <c r="BD236" s="83"/>
      <c r="BE236" s="83"/>
      <c r="BF236" s="83"/>
      <c r="BG236" s="83"/>
      <c r="BH236" s="83"/>
    </row>
    <row r="237" spans="1:60">
      <c r="A237" s="83"/>
      <c r="J237" s="83"/>
      <c r="K237" s="83"/>
      <c r="L237" s="83"/>
      <c r="M237" s="83"/>
      <c r="N237" s="83"/>
      <c r="O237" s="83"/>
      <c r="P237" s="83"/>
      <c r="Q237" s="83"/>
      <c r="R237" s="83"/>
      <c r="S237" s="83"/>
      <c r="T237" s="83"/>
      <c r="U237" s="83"/>
      <c r="V237" s="83"/>
      <c r="W237" s="83"/>
      <c r="X237" s="83"/>
      <c r="Y237" s="83"/>
      <c r="Z237" s="83"/>
      <c r="AA237" s="83"/>
      <c r="AB237" s="83"/>
      <c r="AC237" s="83"/>
      <c r="AD237" s="83"/>
      <c r="AE237" s="83"/>
      <c r="AF237" s="83"/>
      <c r="AG237" s="83"/>
      <c r="AH237" s="83"/>
      <c r="AI237" s="83"/>
      <c r="AJ237" s="83"/>
      <c r="AK237" s="83"/>
      <c r="AL237" s="83"/>
      <c r="AM237" s="83"/>
      <c r="AN237" s="83"/>
      <c r="AO237" s="83"/>
      <c r="AP237" s="83"/>
      <c r="AQ237" s="83"/>
      <c r="AR237" s="83"/>
      <c r="AS237" s="83"/>
      <c r="AT237" s="83"/>
      <c r="AU237" s="83"/>
      <c r="AV237" s="83"/>
      <c r="AW237" s="83"/>
      <c r="AX237" s="83"/>
      <c r="AY237" s="83"/>
      <c r="AZ237" s="83"/>
      <c r="BA237" s="83"/>
      <c r="BB237" s="83"/>
      <c r="BC237" s="83"/>
      <c r="BD237" s="83"/>
      <c r="BE237" s="83"/>
      <c r="BF237" s="83"/>
      <c r="BG237" s="83"/>
      <c r="BH237" s="83"/>
    </row>
    <row r="238" spans="1:60">
      <c r="A238" s="83"/>
      <c r="J238" s="83"/>
      <c r="K238" s="83"/>
      <c r="L238" s="83"/>
      <c r="M238" s="83"/>
      <c r="N238" s="83"/>
      <c r="O238" s="83"/>
      <c r="P238" s="83"/>
      <c r="Q238" s="83"/>
      <c r="R238" s="83"/>
      <c r="S238" s="83"/>
      <c r="T238" s="83"/>
      <c r="U238" s="83"/>
      <c r="V238" s="83"/>
      <c r="W238" s="83"/>
      <c r="X238" s="83"/>
      <c r="Y238" s="83"/>
      <c r="Z238" s="83"/>
      <c r="AA238" s="83"/>
      <c r="AB238" s="83"/>
      <c r="AC238" s="83"/>
      <c r="AD238" s="83"/>
      <c r="AE238" s="83"/>
      <c r="AF238" s="83"/>
      <c r="AG238" s="83"/>
      <c r="AH238" s="83"/>
      <c r="AI238" s="83"/>
      <c r="AJ238" s="83"/>
      <c r="AK238" s="83"/>
      <c r="AL238" s="83"/>
      <c r="AM238" s="83"/>
      <c r="AN238" s="83"/>
      <c r="AO238" s="83"/>
      <c r="AP238" s="83"/>
      <c r="AQ238" s="83"/>
      <c r="AR238" s="83"/>
      <c r="AS238" s="83"/>
      <c r="AT238" s="83"/>
      <c r="AU238" s="83"/>
      <c r="AV238" s="83"/>
      <c r="AW238" s="83"/>
      <c r="AX238" s="83"/>
      <c r="AY238" s="83"/>
      <c r="AZ238" s="83"/>
      <c r="BA238" s="83"/>
      <c r="BB238" s="83"/>
      <c r="BC238" s="83"/>
      <c r="BD238" s="83"/>
      <c r="BE238" s="83"/>
      <c r="BF238" s="83"/>
      <c r="BG238" s="83"/>
      <c r="BH238" s="83"/>
    </row>
    <row r="239" spans="1:60">
      <c r="A239" s="83"/>
      <c r="J239" s="83"/>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c r="AH239" s="83"/>
      <c r="AI239" s="83"/>
      <c r="AJ239" s="83"/>
      <c r="AK239" s="83"/>
      <c r="AL239" s="83"/>
      <c r="AM239" s="83"/>
      <c r="AN239" s="83"/>
      <c r="AO239" s="83"/>
      <c r="AP239" s="83"/>
      <c r="AQ239" s="83"/>
      <c r="AR239" s="83"/>
      <c r="AS239" s="83"/>
      <c r="AT239" s="83"/>
      <c r="AU239" s="83"/>
      <c r="AV239" s="83"/>
      <c r="AW239" s="83"/>
      <c r="AX239" s="83"/>
      <c r="AY239" s="83"/>
      <c r="AZ239" s="83"/>
      <c r="BA239" s="83"/>
      <c r="BB239" s="83"/>
      <c r="BC239" s="83"/>
      <c r="BD239" s="83"/>
      <c r="BE239" s="83"/>
      <c r="BF239" s="83"/>
      <c r="BG239" s="83"/>
      <c r="BH239" s="83"/>
    </row>
    <row r="240" spans="1:60">
      <c r="A240" s="83"/>
      <c r="J240" s="83"/>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c r="AZ240" s="83"/>
      <c r="BA240" s="83"/>
      <c r="BB240" s="83"/>
      <c r="BC240" s="83"/>
      <c r="BD240" s="83"/>
      <c r="BE240" s="83"/>
      <c r="BF240" s="83"/>
      <c r="BG240" s="83"/>
      <c r="BH240" s="83"/>
    </row>
    <row r="241" spans="1:60">
      <c r="A241" s="83"/>
      <c r="J241" s="83"/>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c r="AZ241" s="83"/>
      <c r="BA241" s="83"/>
      <c r="BB241" s="83"/>
      <c r="BC241" s="83"/>
      <c r="BD241" s="83"/>
      <c r="BE241" s="83"/>
      <c r="BF241" s="83"/>
      <c r="BG241" s="83"/>
      <c r="BH241" s="83"/>
    </row>
    <row r="242" spans="1:60">
      <c r="A242" s="83"/>
      <c r="J242" s="83"/>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row>
    <row r="243" spans="1:60">
      <c r="A243" s="83"/>
      <c r="J243" s="83"/>
      <c r="K243" s="83"/>
      <c r="L243" s="83"/>
      <c r="M243" s="83"/>
      <c r="N243" s="83"/>
      <c r="O243" s="83"/>
      <c r="P243" s="83"/>
      <c r="Q243" s="83"/>
      <c r="R243" s="83"/>
      <c r="S243" s="83"/>
      <c r="T243" s="83"/>
      <c r="U243" s="83"/>
      <c r="V243" s="83"/>
      <c r="W243" s="83"/>
      <c r="X243" s="83"/>
      <c r="Y243" s="83"/>
      <c r="Z243" s="83"/>
      <c r="AA243" s="83"/>
      <c r="AB243" s="83"/>
      <c r="AC243" s="83"/>
      <c r="AD243" s="83"/>
      <c r="AE243" s="83"/>
      <c r="AF243" s="83"/>
      <c r="AG243" s="83"/>
      <c r="AH243" s="83"/>
      <c r="AI243" s="83"/>
      <c r="AJ243" s="83"/>
      <c r="AK243" s="83"/>
      <c r="AL243" s="83"/>
      <c r="AM243" s="83"/>
      <c r="AN243" s="83"/>
      <c r="AO243" s="83"/>
      <c r="AP243" s="83"/>
      <c r="AQ243" s="83"/>
      <c r="AR243" s="83"/>
      <c r="AS243" s="83"/>
      <c r="AT243" s="83"/>
      <c r="AU243" s="83"/>
      <c r="AV243" s="83"/>
      <c r="AW243" s="83"/>
      <c r="AX243" s="83"/>
      <c r="AY243" s="83"/>
      <c r="AZ243" s="83"/>
      <c r="BA243" s="83"/>
      <c r="BB243" s="83"/>
      <c r="BC243" s="83"/>
      <c r="BD243" s="83"/>
      <c r="BE243" s="83"/>
      <c r="BF243" s="83"/>
      <c r="BG243" s="83"/>
      <c r="BH243" s="83"/>
    </row>
    <row r="244" spans="1:60">
      <c r="A244" s="83"/>
      <c r="J244" s="83"/>
      <c r="K244" s="83"/>
      <c r="L244" s="83"/>
      <c r="M244" s="83"/>
      <c r="N244" s="83"/>
      <c r="O244" s="83"/>
      <c r="P244" s="83"/>
      <c r="Q244" s="83"/>
      <c r="R244" s="83"/>
      <c r="S244" s="83"/>
      <c r="T244" s="83"/>
      <c r="U244" s="83"/>
      <c r="V244" s="83"/>
      <c r="W244" s="83"/>
      <c r="X244" s="83"/>
      <c r="Y244" s="83"/>
      <c r="Z244" s="83"/>
      <c r="AA244" s="83"/>
      <c r="AB244" s="83"/>
      <c r="AC244" s="83"/>
      <c r="AD244" s="83"/>
      <c r="AE244" s="83"/>
      <c r="AF244" s="83"/>
      <c r="AG244" s="83"/>
      <c r="AH244" s="83"/>
      <c r="AI244" s="83"/>
      <c r="AJ244" s="83"/>
      <c r="AK244" s="83"/>
      <c r="AL244" s="83"/>
      <c r="AM244" s="83"/>
      <c r="AN244" s="83"/>
      <c r="AO244" s="83"/>
      <c r="AP244" s="83"/>
      <c r="AQ244" s="83"/>
      <c r="AR244" s="83"/>
      <c r="AS244" s="83"/>
      <c r="AT244" s="83"/>
      <c r="AU244" s="83"/>
      <c r="AV244" s="83"/>
      <c r="AW244" s="83"/>
      <c r="AX244" s="83"/>
      <c r="AY244" s="83"/>
      <c r="AZ244" s="83"/>
      <c r="BA244" s="83"/>
      <c r="BB244" s="83"/>
      <c r="BC244" s="83"/>
      <c r="BD244" s="83"/>
      <c r="BE244" s="83"/>
      <c r="BF244" s="83"/>
      <c r="BG244" s="83"/>
      <c r="BH244" s="83"/>
    </row>
    <row r="245" spans="1:60">
      <c r="A245" s="83"/>
    </row>
    <row r="246" spans="1:60">
      <c r="A246" s="83"/>
    </row>
    <row r="247" spans="1:60">
      <c r="A247" s="83"/>
    </row>
    <row r="248" spans="1:60">
      <c r="A248" s="83"/>
    </row>
  </sheetData>
  <sheetProtection algorithmName="SHA-512" hashValue="pk41qPkreGaIienBHjYN6qHrG0CgO529+BqkFfOkTGgU8ieLIk2ly7oHCkTe6nIJwtUs4b/6dT5t6eEiLeXG7Q==" saltValue="1Vg2zxH2JXOw6ZLmo/E9SA==" spinCount="100000" sheet="1" objects="1" scenarios="1"/>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B0F0"/>
  </sheetPr>
  <dimension ref="A1:AK55"/>
  <sheetViews>
    <sheetView zoomScale="80" zoomScaleNormal="80" workbookViewId="0">
      <selection activeCell="C5" sqref="C5"/>
    </sheetView>
  </sheetViews>
  <sheetFormatPr defaultColWidth="11.42578125" defaultRowHeight="15"/>
  <cols>
    <col min="2" max="2" width="24.140625" customWidth="1"/>
    <col min="3" max="3" width="70.140625" customWidth="1"/>
    <col min="4" max="4" width="29.85546875" customWidth="1"/>
  </cols>
  <sheetData>
    <row r="1" spans="1:37" ht="23.25">
      <c r="A1" s="83"/>
      <c r="B1" s="563" t="s">
        <v>229</v>
      </c>
      <c r="C1" s="563"/>
      <c r="D1" s="563"/>
      <c r="E1" s="83"/>
      <c r="F1" s="83"/>
      <c r="G1" s="83"/>
      <c r="H1" s="83"/>
      <c r="I1" s="83"/>
      <c r="J1" s="83"/>
      <c r="K1" s="83"/>
      <c r="L1" s="83"/>
      <c r="M1" s="83"/>
      <c r="N1" s="83"/>
      <c r="O1" s="83"/>
      <c r="P1" s="83"/>
      <c r="Q1" s="83"/>
      <c r="R1" s="83"/>
      <c r="S1" s="83"/>
      <c r="T1" s="83"/>
      <c r="U1" s="83"/>
      <c r="V1" s="83"/>
      <c r="W1" s="83"/>
      <c r="X1" s="83"/>
      <c r="Y1" s="83"/>
      <c r="Z1" s="83"/>
      <c r="AA1" s="83"/>
      <c r="AB1" s="83"/>
      <c r="AC1" s="83"/>
      <c r="AD1" s="83"/>
      <c r="AE1" s="83"/>
    </row>
    <row r="2" spans="1:37">
      <c r="A2" s="83"/>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row>
    <row r="3" spans="1:37" ht="25.5">
      <c r="A3" s="83"/>
      <c r="B3" s="11"/>
      <c r="C3" s="12" t="s">
        <v>230</v>
      </c>
      <c r="D3" s="12" t="s">
        <v>213</v>
      </c>
      <c r="E3" s="83"/>
      <c r="F3" s="83"/>
      <c r="G3" s="83"/>
      <c r="H3" s="83"/>
      <c r="I3" s="83"/>
      <c r="J3" s="83"/>
      <c r="K3" s="83"/>
      <c r="L3" s="83"/>
      <c r="M3" s="83"/>
      <c r="N3" s="83"/>
      <c r="O3" s="83"/>
      <c r="P3" s="83"/>
      <c r="Q3" s="83"/>
      <c r="R3" s="83"/>
      <c r="S3" s="83"/>
      <c r="T3" s="83"/>
      <c r="U3" s="83"/>
      <c r="V3" s="83"/>
      <c r="W3" s="83"/>
      <c r="X3" s="83"/>
      <c r="Y3" s="83"/>
      <c r="Z3" s="83"/>
      <c r="AA3" s="83"/>
      <c r="AB3" s="83"/>
      <c r="AC3" s="83"/>
      <c r="AD3" s="83"/>
      <c r="AE3" s="83"/>
    </row>
    <row r="4" spans="1:37" ht="51">
      <c r="A4" s="83"/>
      <c r="B4" s="13" t="s">
        <v>231</v>
      </c>
      <c r="C4" s="14" t="s">
        <v>232</v>
      </c>
      <c r="D4" s="15">
        <v>0.2</v>
      </c>
      <c r="E4" s="83"/>
      <c r="F4" s="83"/>
      <c r="G4" s="83"/>
      <c r="H4" s="83"/>
      <c r="I4" s="83"/>
      <c r="J4" s="83"/>
      <c r="K4" s="83"/>
      <c r="L4" s="83"/>
      <c r="M4" s="83"/>
      <c r="N4" s="83"/>
      <c r="O4" s="83"/>
      <c r="P4" s="83"/>
      <c r="Q4" s="83"/>
      <c r="R4" s="83"/>
      <c r="S4" s="83"/>
      <c r="T4" s="83"/>
      <c r="U4" s="83"/>
      <c r="V4" s="83"/>
      <c r="W4" s="83"/>
      <c r="X4" s="83"/>
      <c r="Y4" s="83"/>
      <c r="Z4" s="83"/>
      <c r="AA4" s="83"/>
      <c r="AB4" s="83"/>
      <c r="AC4" s="83"/>
      <c r="AD4" s="83"/>
      <c r="AE4" s="83"/>
    </row>
    <row r="5" spans="1:37" ht="51">
      <c r="A5" s="83"/>
      <c r="B5" s="16" t="s">
        <v>233</v>
      </c>
      <c r="C5" s="17" t="s">
        <v>234</v>
      </c>
      <c r="D5" s="18">
        <v>0.4</v>
      </c>
      <c r="E5" s="83"/>
      <c r="F5" s="83"/>
      <c r="G5" s="83"/>
      <c r="H5" s="83"/>
      <c r="I5" s="83"/>
      <c r="J5" s="83"/>
      <c r="K5" s="83"/>
      <c r="L5" s="83"/>
      <c r="M5" s="83"/>
      <c r="N5" s="83"/>
      <c r="O5" s="83"/>
      <c r="P5" s="83"/>
      <c r="Q5" s="83"/>
      <c r="R5" s="83"/>
      <c r="S5" s="83"/>
      <c r="T5" s="83"/>
      <c r="U5" s="83"/>
      <c r="V5" s="83"/>
      <c r="W5" s="83"/>
      <c r="X5" s="83"/>
      <c r="Y5" s="83"/>
      <c r="Z5" s="83"/>
      <c r="AA5" s="83"/>
      <c r="AB5" s="83"/>
      <c r="AC5" s="83"/>
      <c r="AD5" s="83"/>
      <c r="AE5" s="83"/>
    </row>
    <row r="6" spans="1:37" ht="51">
      <c r="A6" s="83"/>
      <c r="B6" s="19" t="s">
        <v>235</v>
      </c>
      <c r="C6" s="17" t="s">
        <v>236</v>
      </c>
      <c r="D6" s="18">
        <v>0.6</v>
      </c>
      <c r="E6" s="83"/>
      <c r="F6" s="83"/>
      <c r="G6" s="83"/>
      <c r="H6" s="83"/>
      <c r="I6" s="83"/>
      <c r="J6" s="83"/>
      <c r="K6" s="83"/>
      <c r="L6" s="83"/>
      <c r="M6" s="83"/>
      <c r="N6" s="83"/>
      <c r="O6" s="83"/>
      <c r="P6" s="83"/>
      <c r="Q6" s="83"/>
      <c r="R6" s="83"/>
      <c r="S6" s="83"/>
      <c r="T6" s="83"/>
      <c r="U6" s="83"/>
      <c r="V6" s="83"/>
      <c r="W6" s="83"/>
      <c r="X6" s="83"/>
      <c r="Y6" s="83"/>
      <c r="Z6" s="83"/>
      <c r="AA6" s="83"/>
      <c r="AB6" s="83"/>
      <c r="AC6" s="83"/>
      <c r="AD6" s="83"/>
      <c r="AE6" s="83"/>
    </row>
    <row r="7" spans="1:37" ht="76.5">
      <c r="A7" s="83"/>
      <c r="B7" s="20" t="s">
        <v>237</v>
      </c>
      <c r="C7" s="17" t="s">
        <v>238</v>
      </c>
      <c r="D7" s="18">
        <v>0.8</v>
      </c>
      <c r="E7" s="83"/>
      <c r="F7" s="83"/>
      <c r="G7" s="83"/>
      <c r="H7" s="83"/>
      <c r="I7" s="83"/>
      <c r="J7" s="83"/>
      <c r="K7" s="83"/>
      <c r="L7" s="83"/>
      <c r="M7" s="83"/>
      <c r="N7" s="83"/>
      <c r="O7" s="83"/>
      <c r="P7" s="83"/>
      <c r="Q7" s="83"/>
      <c r="R7" s="83"/>
      <c r="S7" s="83"/>
      <c r="T7" s="83"/>
      <c r="U7" s="83"/>
      <c r="V7" s="83"/>
      <c r="W7" s="83"/>
      <c r="X7" s="83"/>
      <c r="Y7" s="83"/>
      <c r="Z7" s="83"/>
      <c r="AA7" s="83"/>
      <c r="AB7" s="83"/>
      <c r="AC7" s="83"/>
      <c r="AD7" s="83"/>
      <c r="AE7" s="83"/>
    </row>
    <row r="8" spans="1:37" ht="51">
      <c r="A8" s="83"/>
      <c r="B8" s="21" t="s">
        <v>239</v>
      </c>
      <c r="C8" s="17" t="s">
        <v>240</v>
      </c>
      <c r="D8" s="18">
        <v>1</v>
      </c>
      <c r="E8" s="83"/>
      <c r="F8" s="83"/>
      <c r="G8" s="83"/>
      <c r="H8" s="83"/>
      <c r="I8" s="83"/>
      <c r="J8" s="83"/>
      <c r="K8" s="83"/>
      <c r="L8" s="83"/>
      <c r="M8" s="83"/>
      <c r="N8" s="83"/>
      <c r="O8" s="83"/>
      <c r="P8" s="83"/>
      <c r="Q8" s="83"/>
      <c r="R8" s="83"/>
      <c r="S8" s="83"/>
      <c r="T8" s="83"/>
      <c r="U8" s="83"/>
      <c r="V8" s="83"/>
      <c r="W8" s="83"/>
      <c r="X8" s="83"/>
      <c r="Y8" s="83"/>
      <c r="Z8" s="83"/>
      <c r="AA8" s="83"/>
      <c r="AB8" s="83"/>
      <c r="AC8" s="83"/>
      <c r="AD8" s="83"/>
      <c r="AE8" s="83"/>
    </row>
    <row r="9" spans="1:37">
      <c r="A9" s="83"/>
      <c r="B9" s="104"/>
      <c r="C9" s="104"/>
      <c r="D9" s="104"/>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row>
    <row r="10" spans="1:37" ht="16.5">
      <c r="A10" s="83"/>
      <c r="B10" s="105"/>
      <c r="C10" s="104"/>
      <c r="D10" s="104"/>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row>
    <row r="11" spans="1:37">
      <c r="A11" s="83"/>
      <c r="B11" s="104"/>
      <c r="C11" s="104"/>
      <c r="D11" s="104"/>
      <c r="E11" s="83"/>
      <c r="F11" s="83"/>
      <c r="G11" s="83"/>
      <c r="H11" s="83"/>
      <c r="I11" s="83"/>
      <c r="J11" s="83"/>
      <c r="K11" s="83"/>
      <c r="L11" s="83"/>
      <c r="M11" s="83"/>
      <c r="N11" s="83"/>
      <c r="O11" s="83"/>
      <c r="P11" s="83"/>
      <c r="Q11" s="83"/>
      <c r="R11" s="83"/>
      <c r="S11" s="83"/>
      <c r="T11" s="83"/>
      <c r="U11" s="83"/>
      <c r="V11" s="83"/>
      <c r="W11" s="83"/>
      <c r="X11" s="83"/>
      <c r="Y11" s="83"/>
      <c r="Z11" s="83"/>
      <c r="AA11" s="83"/>
      <c r="AB11" s="83"/>
      <c r="AC11" s="83"/>
      <c r="AD11" s="83"/>
      <c r="AE11" s="83"/>
      <c r="AF11" s="83"/>
      <c r="AG11" s="83"/>
      <c r="AH11" s="83"/>
      <c r="AI11" s="83"/>
      <c r="AJ11" s="83"/>
      <c r="AK11" s="83"/>
    </row>
    <row r="12" spans="1:37">
      <c r="A12" s="83"/>
      <c r="B12" s="104"/>
      <c r="C12" s="104"/>
      <c r="D12" s="104"/>
      <c r="E12" s="83"/>
      <c r="F12" s="83"/>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83"/>
      <c r="AK12" s="83"/>
    </row>
    <row r="13" spans="1:37">
      <c r="A13" s="83"/>
      <c r="B13" s="104"/>
      <c r="C13" s="104"/>
      <c r="D13" s="104"/>
      <c r="E13" s="83"/>
      <c r="F13" s="83"/>
      <c r="G13" s="83"/>
      <c r="H13" s="83"/>
      <c r="I13" s="83"/>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row>
    <row r="14" spans="1:37">
      <c r="A14" s="83"/>
      <c r="B14" s="104"/>
      <c r="C14" s="104"/>
      <c r="D14" s="104"/>
      <c r="E14" s="83"/>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3"/>
      <c r="AI14" s="83"/>
      <c r="AJ14" s="83"/>
      <c r="AK14" s="83"/>
    </row>
    <row r="15" spans="1:37">
      <c r="A15" s="83"/>
      <c r="B15" s="104"/>
      <c r="C15" s="104"/>
      <c r="D15" s="104"/>
      <c r="E15" s="83"/>
      <c r="F15" s="83"/>
      <c r="G15" s="83"/>
      <c r="H15" s="83"/>
      <c r="I15" s="83"/>
      <c r="J15" s="83"/>
      <c r="K15" s="83"/>
      <c r="L15" s="83"/>
      <c r="M15" s="83"/>
      <c r="N15" s="83"/>
      <c r="O15" s="83"/>
      <c r="P15" s="83"/>
      <c r="Q15" s="83"/>
      <c r="R15" s="83"/>
      <c r="S15" s="83"/>
      <c r="T15" s="83"/>
      <c r="U15" s="83"/>
      <c r="V15" s="83"/>
      <c r="W15" s="83"/>
      <c r="X15" s="83"/>
      <c r="Y15" s="83"/>
      <c r="Z15" s="83"/>
      <c r="AA15" s="83"/>
      <c r="AB15" s="83"/>
      <c r="AC15" s="83"/>
      <c r="AD15" s="83"/>
      <c r="AE15" s="83"/>
      <c r="AF15" s="83"/>
      <c r="AG15" s="83"/>
      <c r="AH15" s="83"/>
      <c r="AI15" s="83"/>
      <c r="AJ15" s="83"/>
      <c r="AK15" s="83"/>
    </row>
    <row r="16" spans="1:37">
      <c r="A16" s="83"/>
      <c r="B16" s="104"/>
      <c r="C16" s="104"/>
      <c r="D16" s="104"/>
      <c r="E16" s="83"/>
      <c r="F16" s="83"/>
      <c r="G16" s="83"/>
      <c r="H16" s="83"/>
      <c r="I16" s="83"/>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3"/>
      <c r="AI16" s="83"/>
      <c r="AJ16" s="83"/>
      <c r="AK16" s="83"/>
    </row>
    <row r="17" spans="1:37">
      <c r="A17" s="83"/>
      <c r="B17" s="104"/>
      <c r="C17" s="104"/>
      <c r="D17" s="104"/>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row>
    <row r="18" spans="1:37">
      <c r="A18" s="83"/>
      <c r="B18" s="104"/>
      <c r="C18" s="104"/>
      <c r="D18" s="104"/>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c r="AH18" s="83"/>
      <c r="AI18" s="83"/>
      <c r="AJ18" s="83"/>
      <c r="AK18" s="83"/>
    </row>
    <row r="19" spans="1:37">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row>
    <row r="20" spans="1:37">
      <c r="A20" s="83"/>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row>
    <row r="21" spans="1:37">
      <c r="A21" s="83"/>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row>
    <row r="22" spans="1:37">
      <c r="A22" s="83"/>
      <c r="B22" s="83"/>
      <c r="C22" s="83"/>
      <c r="D22" s="83"/>
      <c r="E22" s="83"/>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3"/>
      <c r="AI22" s="83"/>
      <c r="AJ22" s="83"/>
      <c r="AK22" s="83"/>
    </row>
    <row r="23" spans="1:37">
      <c r="A23" s="83"/>
      <c r="B23" s="83"/>
      <c r="C23" s="83"/>
      <c r="D23" s="83"/>
      <c r="E23" s="83"/>
      <c r="F23" s="83"/>
      <c r="G23" s="83"/>
      <c r="H23" s="83"/>
      <c r="I23" s="83"/>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3"/>
      <c r="AI23" s="83"/>
      <c r="AJ23" s="83"/>
      <c r="AK23" s="83"/>
    </row>
    <row r="24" spans="1:37">
      <c r="A24" s="83"/>
      <c r="B24" s="83"/>
      <c r="C24" s="83"/>
      <c r="D24" s="83"/>
      <c r="E24" s="83"/>
      <c r="F24" s="83"/>
      <c r="G24" s="83"/>
      <c r="H24" s="83"/>
      <c r="I24" s="83"/>
      <c r="J24" s="83"/>
      <c r="K24" s="83"/>
      <c r="L24" s="83"/>
      <c r="M24" s="83"/>
      <c r="N24" s="83"/>
      <c r="O24" s="83"/>
      <c r="P24" s="83"/>
      <c r="Q24" s="83"/>
      <c r="R24" s="83"/>
      <c r="S24" s="83"/>
      <c r="T24" s="83"/>
      <c r="U24" s="83"/>
      <c r="V24" s="83"/>
      <c r="W24" s="83"/>
      <c r="X24" s="83"/>
      <c r="Y24" s="83"/>
      <c r="Z24" s="83"/>
      <c r="AA24" s="83"/>
      <c r="AB24" s="83"/>
      <c r="AC24" s="83"/>
      <c r="AD24" s="83"/>
      <c r="AE24" s="83"/>
      <c r="AF24" s="83"/>
      <c r="AG24" s="83"/>
      <c r="AH24" s="83"/>
      <c r="AI24" s="83"/>
      <c r="AJ24" s="83"/>
      <c r="AK24" s="83"/>
    </row>
    <row r="25" spans="1:37">
      <c r="A25" s="83"/>
      <c r="B25" s="83"/>
      <c r="C25" s="83"/>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row>
    <row r="26" spans="1:37">
      <c r="A26" s="83"/>
      <c r="B26" s="83"/>
      <c r="C26" s="83"/>
      <c r="D26" s="83"/>
      <c r="E26" s="83"/>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row>
    <row r="27" spans="1:37">
      <c r="A27" s="83"/>
      <c r="B27" s="83"/>
      <c r="C27" s="83"/>
      <c r="D27" s="83"/>
      <c r="E27" s="83"/>
      <c r="F27" s="83"/>
      <c r="G27" s="83"/>
      <c r="H27" s="83"/>
      <c r="I27" s="83"/>
      <c r="J27" s="83"/>
      <c r="K27" s="83"/>
      <c r="L27" s="83"/>
      <c r="M27" s="83"/>
      <c r="N27" s="83"/>
      <c r="O27" s="83"/>
      <c r="P27" s="83"/>
      <c r="Q27" s="83"/>
      <c r="R27" s="83"/>
      <c r="S27" s="83"/>
      <c r="T27" s="83"/>
      <c r="U27" s="83"/>
      <c r="V27" s="83"/>
      <c r="W27" s="83"/>
      <c r="X27" s="83"/>
      <c r="Y27" s="83"/>
      <c r="Z27" s="83"/>
      <c r="AA27" s="83"/>
      <c r="AB27" s="83"/>
      <c r="AC27" s="83"/>
      <c r="AD27" s="83"/>
      <c r="AE27" s="83"/>
      <c r="AF27" s="83"/>
      <c r="AG27" s="83"/>
      <c r="AH27" s="83"/>
      <c r="AI27" s="83"/>
      <c r="AJ27" s="83"/>
      <c r="AK27" s="83"/>
    </row>
    <row r="28" spans="1:37">
      <c r="A28" s="83"/>
      <c r="B28" s="83"/>
      <c r="C28" s="83"/>
      <c r="D28" s="83"/>
      <c r="E28" s="83"/>
      <c r="F28" s="83"/>
      <c r="G28" s="83"/>
      <c r="H28" s="83"/>
      <c r="I28" s="83"/>
      <c r="J28" s="83"/>
      <c r="K28" s="83"/>
      <c r="L28" s="83"/>
      <c r="M28" s="83"/>
      <c r="N28" s="83"/>
      <c r="O28" s="83"/>
      <c r="P28" s="83"/>
      <c r="Q28" s="83"/>
      <c r="R28" s="83"/>
      <c r="S28" s="83"/>
      <c r="T28" s="83"/>
      <c r="U28" s="83"/>
      <c r="V28" s="83"/>
      <c r="W28" s="83"/>
      <c r="X28" s="83"/>
      <c r="Y28" s="83"/>
      <c r="Z28" s="83"/>
      <c r="AA28" s="83"/>
      <c r="AB28" s="83"/>
      <c r="AC28" s="83"/>
      <c r="AD28" s="83"/>
      <c r="AE28" s="83"/>
      <c r="AF28" s="83"/>
      <c r="AG28" s="83"/>
      <c r="AH28" s="83"/>
      <c r="AI28" s="83"/>
      <c r="AJ28" s="83"/>
      <c r="AK28" s="83"/>
    </row>
    <row r="29" spans="1:37">
      <c r="A29" s="83"/>
      <c r="B29" s="83"/>
      <c r="C29" s="83"/>
      <c r="D29" s="83"/>
      <c r="E29" s="83"/>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3"/>
      <c r="AI29" s="83"/>
      <c r="AJ29" s="83"/>
      <c r="AK29" s="83"/>
    </row>
    <row r="30" spans="1:37">
      <c r="A30" s="83"/>
      <c r="B30" s="83"/>
      <c r="C30" s="83"/>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row>
    <row r="31" spans="1:37">
      <c r="A31" s="83"/>
      <c r="B31" s="83"/>
      <c r="C31" s="83"/>
      <c r="D31" s="83"/>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3"/>
      <c r="AJ31" s="83"/>
      <c r="AK31" s="83"/>
    </row>
    <row r="32" spans="1:37">
      <c r="A32" s="83"/>
      <c r="B32" s="83"/>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3"/>
      <c r="AJ32" s="83"/>
      <c r="AK32" s="83"/>
    </row>
    <row r="33" spans="1:31">
      <c r="A33" s="83"/>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row>
    <row r="34" spans="1:31">
      <c r="A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row>
    <row r="35" spans="1:31">
      <c r="A35" s="83"/>
    </row>
    <row r="36" spans="1:31">
      <c r="A36" s="83"/>
    </row>
    <row r="37" spans="1:31">
      <c r="A37" s="83"/>
    </row>
    <row r="38" spans="1:31">
      <c r="A38" s="83"/>
    </row>
    <row r="39" spans="1:31">
      <c r="A39" s="83"/>
    </row>
    <row r="40" spans="1:31">
      <c r="A40" s="83"/>
    </row>
    <row r="41" spans="1:31">
      <c r="A41" s="83"/>
    </row>
    <row r="42" spans="1:31">
      <c r="A42" s="83"/>
    </row>
    <row r="43" spans="1:31">
      <c r="A43" s="83"/>
    </row>
    <row r="44" spans="1:31">
      <c r="A44" s="83"/>
    </row>
    <row r="45" spans="1:31">
      <c r="A45" s="83"/>
    </row>
    <row r="46" spans="1:31">
      <c r="A46" s="83"/>
    </row>
    <row r="47" spans="1:31">
      <c r="A47" s="83"/>
    </row>
    <row r="48" spans="1:31">
      <c r="A48" s="83"/>
    </row>
    <row r="49" spans="1:1">
      <c r="A49" s="83"/>
    </row>
    <row r="50" spans="1:1">
      <c r="A50" s="83"/>
    </row>
    <row r="51" spans="1:1">
      <c r="A51" s="83"/>
    </row>
    <row r="52" spans="1:1">
      <c r="A52" s="83"/>
    </row>
    <row r="53" spans="1:1">
      <c r="A53" s="83"/>
    </row>
    <row r="54" spans="1:1">
      <c r="A54" s="83"/>
    </row>
    <row r="55" spans="1:1">
      <c r="A55" s="83"/>
    </row>
  </sheetData>
  <mergeCells count="1">
    <mergeCell ref="B1:D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6" tint="-0.249977111117893"/>
  </sheetPr>
  <dimension ref="A1:U232"/>
  <sheetViews>
    <sheetView zoomScale="60" zoomScaleNormal="60" workbookViewId="0">
      <selection activeCell="C5" sqref="C5"/>
    </sheetView>
  </sheetViews>
  <sheetFormatPr defaultColWidth="11.42578125" defaultRowHeight="15"/>
  <cols>
    <col min="2" max="2" width="40.42578125" customWidth="1"/>
    <col min="3" max="3" width="74.85546875" customWidth="1"/>
    <col min="4" max="4" width="135" bestFit="1" customWidth="1"/>
    <col min="5" max="5" width="144.7109375" bestFit="1" customWidth="1"/>
  </cols>
  <sheetData>
    <row r="1" spans="1:21" ht="33.75">
      <c r="A1" s="83"/>
      <c r="B1" s="564" t="s">
        <v>241</v>
      </c>
      <c r="C1" s="564"/>
      <c r="D1" s="564"/>
      <c r="E1" s="83"/>
      <c r="F1" s="83"/>
      <c r="G1" s="83"/>
      <c r="H1" s="83"/>
      <c r="I1" s="83"/>
      <c r="J1" s="83"/>
      <c r="K1" s="83"/>
      <c r="L1" s="83"/>
      <c r="M1" s="83"/>
      <c r="N1" s="83"/>
      <c r="O1" s="83"/>
      <c r="P1" s="83"/>
      <c r="Q1" s="83"/>
      <c r="R1" s="83"/>
      <c r="S1" s="83"/>
      <c r="T1" s="83"/>
      <c r="U1" s="83"/>
    </row>
    <row r="2" spans="1:21">
      <c r="A2" s="83"/>
      <c r="B2" s="83"/>
      <c r="C2" s="83"/>
      <c r="D2" s="83"/>
      <c r="E2" s="83"/>
      <c r="F2" s="83"/>
      <c r="G2" s="83"/>
      <c r="H2" s="83"/>
      <c r="I2" s="83"/>
      <c r="J2" s="83"/>
      <c r="K2" s="83"/>
      <c r="L2" s="83"/>
      <c r="M2" s="83"/>
      <c r="N2" s="83"/>
      <c r="O2" s="83"/>
      <c r="P2" s="83"/>
      <c r="Q2" s="83"/>
      <c r="R2" s="83"/>
      <c r="S2" s="83"/>
      <c r="T2" s="83"/>
      <c r="U2" s="83"/>
    </row>
    <row r="3" spans="1:21" ht="30">
      <c r="A3" s="83"/>
      <c r="B3" s="101"/>
      <c r="C3" s="36" t="s">
        <v>242</v>
      </c>
      <c r="D3" s="36" t="s">
        <v>243</v>
      </c>
      <c r="E3" s="83"/>
      <c r="F3" s="83"/>
      <c r="G3" s="83"/>
      <c r="H3" s="83"/>
      <c r="I3" s="83"/>
      <c r="J3" s="83"/>
      <c r="K3" s="83"/>
      <c r="L3" s="83"/>
      <c r="M3" s="83"/>
      <c r="N3" s="83"/>
      <c r="O3" s="83"/>
      <c r="P3" s="83"/>
      <c r="Q3" s="83"/>
      <c r="R3" s="83"/>
      <c r="S3" s="83"/>
      <c r="T3" s="83"/>
      <c r="U3" s="83"/>
    </row>
    <row r="4" spans="1:21" ht="33.75">
      <c r="A4" s="100" t="s">
        <v>244</v>
      </c>
      <c r="B4" s="39" t="s">
        <v>245</v>
      </c>
      <c r="C4" s="44" t="s">
        <v>246</v>
      </c>
      <c r="D4" s="37" t="s">
        <v>247</v>
      </c>
      <c r="E4" s="83"/>
      <c r="F4" s="83"/>
      <c r="G4" s="83"/>
      <c r="H4" s="83"/>
      <c r="I4" s="83"/>
      <c r="J4" s="83"/>
      <c r="K4" s="83"/>
      <c r="L4" s="83"/>
      <c r="M4" s="83"/>
      <c r="N4" s="83"/>
      <c r="O4" s="83"/>
      <c r="P4" s="83"/>
      <c r="Q4" s="83"/>
      <c r="R4" s="83"/>
      <c r="S4" s="83"/>
      <c r="T4" s="83"/>
      <c r="U4" s="83"/>
    </row>
    <row r="5" spans="1:21" ht="67.5">
      <c r="A5" s="100" t="s">
        <v>248</v>
      </c>
      <c r="B5" s="40" t="s">
        <v>249</v>
      </c>
      <c r="C5" s="45" t="s">
        <v>250</v>
      </c>
      <c r="D5" s="38" t="s">
        <v>251</v>
      </c>
      <c r="E5" s="83"/>
      <c r="F5" s="83"/>
      <c r="G5" s="83"/>
      <c r="H5" s="83"/>
      <c r="I5" s="83"/>
      <c r="J5" s="83"/>
      <c r="K5" s="83"/>
      <c r="L5" s="83"/>
      <c r="M5" s="83"/>
      <c r="N5" s="83"/>
      <c r="O5" s="83"/>
      <c r="P5" s="83"/>
      <c r="Q5" s="83"/>
      <c r="R5" s="83"/>
      <c r="S5" s="83"/>
      <c r="T5" s="83"/>
      <c r="U5" s="83"/>
    </row>
    <row r="6" spans="1:21" ht="67.5">
      <c r="A6" s="100" t="s">
        <v>219</v>
      </c>
      <c r="B6" s="41" t="s">
        <v>252</v>
      </c>
      <c r="C6" s="45" t="s">
        <v>253</v>
      </c>
      <c r="D6" s="38" t="s">
        <v>254</v>
      </c>
      <c r="E6" s="83"/>
      <c r="F6" s="83"/>
      <c r="G6" s="83"/>
      <c r="H6" s="83"/>
      <c r="I6" s="83"/>
      <c r="J6" s="83"/>
      <c r="K6" s="83"/>
      <c r="L6" s="83"/>
      <c r="M6" s="83"/>
      <c r="N6" s="83"/>
      <c r="O6" s="83"/>
      <c r="P6" s="83"/>
      <c r="Q6" s="83"/>
      <c r="R6" s="83"/>
      <c r="S6" s="83"/>
      <c r="T6" s="83"/>
      <c r="U6" s="83"/>
    </row>
    <row r="7" spans="1:21" ht="101.25">
      <c r="A7" s="100" t="s">
        <v>255</v>
      </c>
      <c r="B7" s="42" t="s">
        <v>256</v>
      </c>
      <c r="C7" s="45" t="s">
        <v>257</v>
      </c>
      <c r="D7" s="38" t="s">
        <v>258</v>
      </c>
      <c r="E7" s="83"/>
      <c r="F7" s="83"/>
      <c r="G7" s="83"/>
      <c r="H7" s="83"/>
      <c r="I7" s="83"/>
      <c r="J7" s="83"/>
      <c r="K7" s="83"/>
      <c r="L7" s="83"/>
      <c r="M7" s="83"/>
      <c r="N7" s="83"/>
      <c r="O7" s="83"/>
      <c r="P7" s="83"/>
      <c r="Q7" s="83"/>
      <c r="R7" s="83"/>
      <c r="S7" s="83"/>
      <c r="T7" s="83"/>
      <c r="U7" s="83"/>
    </row>
    <row r="8" spans="1:21" ht="67.5">
      <c r="A8" s="100" t="s">
        <v>259</v>
      </c>
      <c r="B8" s="43" t="s">
        <v>260</v>
      </c>
      <c r="C8" s="45" t="s">
        <v>261</v>
      </c>
      <c r="D8" s="38" t="s">
        <v>262</v>
      </c>
      <c r="E8" s="83"/>
      <c r="F8" s="83"/>
      <c r="G8" s="83"/>
      <c r="H8" s="83"/>
      <c r="I8" s="83"/>
      <c r="J8" s="83"/>
      <c r="K8" s="83"/>
      <c r="L8" s="83"/>
      <c r="M8" s="83"/>
      <c r="N8" s="83"/>
      <c r="O8" s="83"/>
      <c r="P8" s="83"/>
      <c r="Q8" s="83"/>
      <c r="R8" s="83"/>
      <c r="S8" s="83"/>
      <c r="T8" s="83"/>
      <c r="U8" s="83"/>
    </row>
    <row r="9" spans="1:21" ht="20.25">
      <c r="A9" s="100"/>
      <c r="B9" s="100"/>
      <c r="C9" s="102"/>
      <c r="D9" s="102"/>
      <c r="E9" s="83"/>
      <c r="F9" s="83"/>
      <c r="G9" s="83"/>
      <c r="H9" s="83"/>
      <c r="I9" s="83"/>
      <c r="J9" s="83"/>
      <c r="K9" s="83"/>
      <c r="L9" s="83"/>
      <c r="M9" s="83"/>
      <c r="N9" s="83"/>
      <c r="O9" s="83"/>
      <c r="P9" s="83"/>
      <c r="Q9" s="83"/>
      <c r="R9" s="83"/>
      <c r="S9" s="83"/>
      <c r="T9" s="83"/>
      <c r="U9" s="83"/>
    </row>
    <row r="10" spans="1:21" ht="16.5">
      <c r="A10" s="100"/>
      <c r="B10" s="103"/>
      <c r="C10" s="103"/>
      <c r="D10" s="103"/>
      <c r="E10" s="83"/>
      <c r="F10" s="83"/>
      <c r="G10" s="83"/>
      <c r="H10" s="83"/>
      <c r="I10" s="83"/>
      <c r="J10" s="83"/>
      <c r="K10" s="83"/>
      <c r="L10" s="83"/>
      <c r="M10" s="83"/>
      <c r="N10" s="83"/>
      <c r="O10" s="83"/>
      <c r="P10" s="83"/>
      <c r="Q10" s="83"/>
      <c r="R10" s="83"/>
      <c r="S10" s="83"/>
      <c r="T10" s="83"/>
      <c r="U10" s="83"/>
    </row>
    <row r="11" spans="1:21">
      <c r="A11" s="100"/>
      <c r="B11" s="100" t="s">
        <v>263</v>
      </c>
      <c r="C11" s="100" t="s">
        <v>264</v>
      </c>
      <c r="D11" s="100" t="s">
        <v>265</v>
      </c>
      <c r="E11" s="83"/>
      <c r="F11" s="83"/>
      <c r="G11" s="83"/>
      <c r="H11" s="83"/>
      <c r="I11" s="83"/>
      <c r="J11" s="83"/>
      <c r="K11" s="83"/>
      <c r="L11" s="83"/>
      <c r="M11" s="83"/>
      <c r="N11" s="83"/>
      <c r="O11" s="83"/>
      <c r="P11" s="83"/>
      <c r="Q11" s="83"/>
      <c r="R11" s="83"/>
      <c r="S11" s="83"/>
      <c r="T11" s="83"/>
      <c r="U11" s="83"/>
    </row>
    <row r="12" spans="1:21">
      <c r="A12" s="100"/>
      <c r="B12" s="100" t="s">
        <v>266</v>
      </c>
      <c r="C12" s="100" t="s">
        <v>267</v>
      </c>
      <c r="D12" s="100" t="s">
        <v>268</v>
      </c>
      <c r="E12" s="83"/>
      <c r="F12" s="83"/>
      <c r="G12" s="83"/>
      <c r="H12" s="83"/>
      <c r="I12" s="83"/>
      <c r="J12" s="83"/>
      <c r="K12" s="83"/>
      <c r="L12" s="83"/>
      <c r="M12" s="83"/>
      <c r="N12" s="83"/>
      <c r="O12" s="83"/>
      <c r="P12" s="83"/>
      <c r="Q12" s="83"/>
      <c r="R12" s="83"/>
      <c r="S12" s="83"/>
      <c r="T12" s="83"/>
      <c r="U12" s="83"/>
    </row>
    <row r="13" spans="1:21">
      <c r="A13" s="100"/>
      <c r="B13" s="100"/>
      <c r="C13" s="100" t="s">
        <v>269</v>
      </c>
      <c r="D13" s="100" t="s">
        <v>270</v>
      </c>
      <c r="E13" s="83"/>
      <c r="F13" s="83"/>
      <c r="G13" s="83"/>
      <c r="H13" s="83"/>
      <c r="I13" s="83"/>
      <c r="J13" s="83"/>
      <c r="K13" s="83"/>
      <c r="L13" s="83"/>
      <c r="M13" s="83"/>
      <c r="N13" s="83"/>
      <c r="O13" s="83"/>
      <c r="P13" s="83"/>
      <c r="Q13" s="83"/>
      <c r="R13" s="83"/>
      <c r="S13" s="83"/>
      <c r="T13" s="83"/>
      <c r="U13" s="83"/>
    </row>
    <row r="14" spans="1:21">
      <c r="A14" s="100"/>
      <c r="B14" s="100"/>
      <c r="C14" s="100" t="s">
        <v>271</v>
      </c>
      <c r="D14" s="100" t="s">
        <v>185</v>
      </c>
      <c r="E14" s="83"/>
      <c r="F14" s="83"/>
      <c r="G14" s="83"/>
      <c r="H14" s="83"/>
      <c r="I14" s="83"/>
      <c r="J14" s="83"/>
      <c r="K14" s="83"/>
      <c r="L14" s="83"/>
      <c r="M14" s="83"/>
      <c r="N14" s="83"/>
      <c r="O14" s="83"/>
      <c r="P14" s="83"/>
      <c r="Q14" s="83"/>
      <c r="R14" s="83"/>
      <c r="S14" s="83"/>
      <c r="T14" s="83"/>
      <c r="U14" s="83"/>
    </row>
    <row r="15" spans="1:21">
      <c r="A15" s="100"/>
      <c r="B15" s="100"/>
      <c r="C15" s="100" t="s">
        <v>272</v>
      </c>
      <c r="D15" s="100" t="s">
        <v>273</v>
      </c>
      <c r="E15" s="83"/>
      <c r="F15" s="83"/>
      <c r="G15" s="83"/>
      <c r="H15" s="83"/>
      <c r="I15" s="83"/>
      <c r="J15" s="83"/>
      <c r="K15" s="83"/>
      <c r="L15" s="83"/>
      <c r="M15" s="83"/>
      <c r="N15" s="83"/>
      <c r="O15" s="83"/>
      <c r="P15" s="83"/>
      <c r="Q15" s="83"/>
      <c r="R15" s="83"/>
      <c r="S15" s="83"/>
      <c r="T15" s="83"/>
      <c r="U15" s="83"/>
    </row>
    <row r="16" spans="1:21">
      <c r="A16" s="100"/>
      <c r="B16" s="100"/>
      <c r="C16" s="100"/>
      <c r="D16" s="100"/>
      <c r="E16" s="83"/>
      <c r="F16" s="83"/>
      <c r="G16" s="83"/>
      <c r="H16" s="83"/>
      <c r="I16" s="83"/>
      <c r="J16" s="83"/>
      <c r="K16" s="83"/>
      <c r="L16" s="83"/>
      <c r="M16" s="83"/>
      <c r="N16" s="83"/>
      <c r="O16" s="83"/>
    </row>
    <row r="17" spans="1:15">
      <c r="A17" s="100"/>
      <c r="B17" s="100"/>
      <c r="C17" s="100"/>
      <c r="D17" s="100"/>
      <c r="E17" s="83"/>
      <c r="F17" s="83"/>
      <c r="G17" s="83"/>
      <c r="H17" s="83"/>
      <c r="I17" s="83"/>
      <c r="J17" s="83"/>
      <c r="K17" s="83"/>
      <c r="L17" s="83"/>
      <c r="M17" s="83"/>
      <c r="N17" s="83"/>
      <c r="O17" s="83"/>
    </row>
    <row r="18" spans="1:15">
      <c r="A18" s="100"/>
      <c r="B18" s="104"/>
      <c r="C18" s="104"/>
      <c r="D18" s="104"/>
      <c r="E18" s="83"/>
      <c r="F18" s="83"/>
      <c r="G18" s="83"/>
      <c r="H18" s="83"/>
      <c r="I18" s="83"/>
      <c r="J18" s="83"/>
      <c r="K18" s="83"/>
      <c r="L18" s="83"/>
      <c r="M18" s="83"/>
      <c r="N18" s="83"/>
      <c r="O18" s="83"/>
    </row>
    <row r="19" spans="1:15">
      <c r="A19" s="100"/>
      <c r="B19" s="104"/>
      <c r="C19" s="104"/>
      <c r="D19" s="104"/>
      <c r="E19" s="83"/>
      <c r="F19" s="83"/>
      <c r="G19" s="83"/>
      <c r="H19" s="83"/>
      <c r="I19" s="83"/>
      <c r="J19" s="83"/>
      <c r="K19" s="83"/>
      <c r="L19" s="83"/>
      <c r="M19" s="83"/>
      <c r="N19" s="83"/>
      <c r="O19" s="83"/>
    </row>
    <row r="20" spans="1:15">
      <c r="A20" s="100"/>
      <c r="B20" s="104"/>
      <c r="C20" s="104"/>
      <c r="D20" s="104"/>
      <c r="E20" s="83"/>
      <c r="F20" s="83"/>
      <c r="G20" s="83"/>
      <c r="H20" s="83"/>
      <c r="I20" s="83"/>
      <c r="J20" s="83"/>
      <c r="K20" s="83"/>
      <c r="L20" s="83"/>
      <c r="M20" s="83"/>
      <c r="N20" s="83"/>
      <c r="O20" s="83"/>
    </row>
    <row r="21" spans="1:15">
      <c r="A21" s="100"/>
      <c r="B21" s="104"/>
      <c r="C21" s="104"/>
      <c r="D21" s="104"/>
      <c r="E21" s="83"/>
      <c r="F21" s="83"/>
      <c r="G21" s="83"/>
      <c r="H21" s="83"/>
      <c r="I21" s="83"/>
      <c r="J21" s="83"/>
      <c r="K21" s="83"/>
      <c r="L21" s="83"/>
      <c r="M21" s="83"/>
      <c r="N21" s="83"/>
      <c r="O21" s="83"/>
    </row>
    <row r="22" spans="1:15" ht="20.25">
      <c r="A22" s="100"/>
      <c r="B22" s="100"/>
      <c r="C22" s="102"/>
      <c r="D22" s="102"/>
      <c r="E22" s="83"/>
      <c r="F22" s="83"/>
      <c r="G22" s="83"/>
      <c r="H22" s="83"/>
      <c r="I22" s="83"/>
      <c r="J22" s="83"/>
      <c r="K22" s="83"/>
      <c r="L22" s="83"/>
      <c r="M22" s="83"/>
      <c r="N22" s="83"/>
      <c r="O22" s="83"/>
    </row>
    <row r="23" spans="1:15" ht="20.25">
      <c r="A23" s="100"/>
      <c r="B23" s="100"/>
      <c r="C23" s="102"/>
      <c r="D23" s="102"/>
      <c r="E23" s="83"/>
      <c r="F23" s="83"/>
      <c r="G23" s="83"/>
      <c r="H23" s="83"/>
      <c r="I23" s="83"/>
      <c r="J23" s="83"/>
      <c r="K23" s="83"/>
      <c r="L23" s="83"/>
      <c r="M23" s="83"/>
      <c r="N23" s="83"/>
      <c r="O23" s="83"/>
    </row>
    <row r="24" spans="1:15" ht="20.25">
      <c r="A24" s="100"/>
      <c r="B24" s="100"/>
      <c r="C24" s="102"/>
      <c r="D24" s="102"/>
      <c r="E24" s="83"/>
      <c r="F24" s="83"/>
      <c r="G24" s="83"/>
      <c r="H24" s="83"/>
      <c r="I24" s="83"/>
      <c r="J24" s="83"/>
      <c r="K24" s="83"/>
      <c r="L24" s="83"/>
      <c r="M24" s="83"/>
      <c r="N24" s="83"/>
      <c r="O24" s="83"/>
    </row>
    <row r="25" spans="1:15" ht="20.25">
      <c r="A25" s="100"/>
      <c r="B25" s="100"/>
      <c r="C25" s="102"/>
      <c r="D25" s="102"/>
      <c r="E25" s="83"/>
      <c r="F25" s="83"/>
      <c r="G25" s="83"/>
      <c r="H25" s="83"/>
      <c r="I25" s="83"/>
      <c r="J25" s="83"/>
      <c r="K25" s="83"/>
      <c r="L25" s="83"/>
      <c r="M25" s="83"/>
      <c r="N25" s="83"/>
      <c r="O25" s="83"/>
    </row>
    <row r="26" spans="1:15" ht="20.25">
      <c r="A26" s="100"/>
      <c r="B26" s="100"/>
      <c r="C26" s="102"/>
      <c r="D26" s="102"/>
      <c r="E26" s="83"/>
      <c r="F26" s="83"/>
      <c r="G26" s="83"/>
      <c r="H26" s="83"/>
      <c r="I26" s="83"/>
      <c r="J26" s="83"/>
      <c r="K26" s="83"/>
      <c r="L26" s="83"/>
      <c r="M26" s="83"/>
      <c r="N26" s="83"/>
      <c r="O26" s="83"/>
    </row>
    <row r="27" spans="1:15" ht="20.25">
      <c r="A27" s="100"/>
      <c r="B27" s="100"/>
      <c r="C27" s="102"/>
      <c r="D27" s="102"/>
      <c r="E27" s="83"/>
      <c r="F27" s="83"/>
      <c r="G27" s="83"/>
      <c r="H27" s="83"/>
      <c r="I27" s="83"/>
      <c r="J27" s="83"/>
      <c r="K27" s="83"/>
      <c r="L27" s="83"/>
      <c r="M27" s="83"/>
      <c r="N27" s="83"/>
      <c r="O27" s="83"/>
    </row>
    <row r="28" spans="1:15" ht="20.25">
      <c r="A28" s="100"/>
      <c r="B28" s="100"/>
      <c r="C28" s="102"/>
      <c r="D28" s="102"/>
      <c r="E28" s="83"/>
      <c r="F28" s="83"/>
      <c r="G28" s="83"/>
      <c r="H28" s="83"/>
      <c r="I28" s="83"/>
      <c r="J28" s="83"/>
      <c r="K28" s="83"/>
      <c r="L28" s="83"/>
      <c r="M28" s="83"/>
      <c r="N28" s="83"/>
      <c r="O28" s="83"/>
    </row>
    <row r="29" spans="1:15" ht="20.25">
      <c r="A29" s="100"/>
      <c r="B29" s="100"/>
      <c r="C29" s="102"/>
      <c r="D29" s="102"/>
      <c r="E29" s="83"/>
      <c r="F29" s="83"/>
      <c r="G29" s="83"/>
      <c r="H29" s="83"/>
      <c r="I29" s="83"/>
      <c r="J29" s="83"/>
      <c r="K29" s="83"/>
      <c r="L29" s="83"/>
      <c r="M29" s="83"/>
      <c r="N29" s="83"/>
      <c r="O29" s="83"/>
    </row>
    <row r="30" spans="1:15" ht="20.25">
      <c r="A30" s="100"/>
      <c r="B30" s="100"/>
      <c r="C30" s="102"/>
      <c r="D30" s="102"/>
      <c r="E30" s="83"/>
      <c r="F30" s="83"/>
      <c r="G30" s="83"/>
      <c r="H30" s="83"/>
      <c r="I30" s="83"/>
      <c r="J30" s="83"/>
      <c r="K30" s="83"/>
      <c r="L30" s="83"/>
      <c r="M30" s="83"/>
      <c r="N30" s="83"/>
      <c r="O30" s="83"/>
    </row>
    <row r="31" spans="1:15" ht="20.25">
      <c r="A31" s="100"/>
      <c r="B31" s="100"/>
      <c r="C31" s="102"/>
      <c r="D31" s="102"/>
      <c r="E31" s="83"/>
      <c r="F31" s="83"/>
      <c r="G31" s="83"/>
      <c r="H31" s="83"/>
      <c r="I31" s="83"/>
      <c r="J31" s="83"/>
      <c r="K31" s="83"/>
      <c r="L31" s="83"/>
      <c r="M31" s="83"/>
      <c r="N31" s="83"/>
      <c r="O31" s="83"/>
    </row>
    <row r="32" spans="1:15" ht="20.25">
      <c r="A32" s="100"/>
      <c r="B32" s="100"/>
      <c r="C32" s="102"/>
      <c r="D32" s="102"/>
      <c r="E32" s="83"/>
      <c r="F32" s="83"/>
      <c r="G32" s="83"/>
      <c r="H32" s="83"/>
      <c r="I32" s="83"/>
      <c r="J32" s="83"/>
      <c r="K32" s="83"/>
      <c r="L32" s="83"/>
      <c r="M32" s="83"/>
      <c r="N32" s="83"/>
      <c r="O32" s="83"/>
    </row>
    <row r="33" spans="1:15" ht="20.25">
      <c r="A33" s="100"/>
      <c r="B33" s="100"/>
      <c r="C33" s="102"/>
      <c r="D33" s="102"/>
      <c r="E33" s="83"/>
      <c r="F33" s="83"/>
      <c r="G33" s="83"/>
      <c r="H33" s="83"/>
      <c r="I33" s="83"/>
      <c r="J33" s="83"/>
      <c r="K33" s="83"/>
      <c r="L33" s="83"/>
      <c r="M33" s="83"/>
      <c r="N33" s="83"/>
      <c r="O33" s="83"/>
    </row>
    <row r="34" spans="1:15" ht="20.25">
      <c r="A34" s="100"/>
      <c r="B34" s="100"/>
      <c r="C34" s="102"/>
      <c r="D34" s="102"/>
      <c r="E34" s="83"/>
      <c r="F34" s="83"/>
      <c r="G34" s="83"/>
      <c r="H34" s="83"/>
      <c r="I34" s="83"/>
      <c r="J34" s="83"/>
      <c r="K34" s="83"/>
      <c r="L34" s="83"/>
      <c r="M34" s="83"/>
      <c r="N34" s="83"/>
      <c r="O34" s="83"/>
    </row>
    <row r="35" spans="1:15" ht="20.25">
      <c r="A35" s="100"/>
      <c r="B35" s="100"/>
      <c r="C35" s="102"/>
      <c r="D35" s="102"/>
      <c r="E35" s="83"/>
      <c r="F35" s="83"/>
      <c r="G35" s="83"/>
      <c r="H35" s="83"/>
      <c r="I35" s="83"/>
      <c r="J35" s="83"/>
      <c r="K35" s="83"/>
      <c r="L35" s="83"/>
      <c r="M35" s="83"/>
      <c r="N35" s="83"/>
      <c r="O35" s="83"/>
    </row>
    <row r="36" spans="1:15" ht="20.25">
      <c r="A36" s="100"/>
      <c r="B36" s="100"/>
      <c r="C36" s="102"/>
      <c r="D36" s="102"/>
      <c r="E36" s="83"/>
      <c r="F36" s="83"/>
      <c r="G36" s="83"/>
      <c r="H36" s="83"/>
      <c r="I36" s="83"/>
      <c r="J36" s="83"/>
      <c r="K36" s="83"/>
      <c r="L36" s="83"/>
      <c r="M36" s="83"/>
      <c r="N36" s="83"/>
      <c r="O36" s="83"/>
    </row>
    <row r="37" spans="1:15" ht="20.25">
      <c r="A37" s="100"/>
      <c r="B37" s="100"/>
      <c r="C37" s="102"/>
      <c r="D37" s="102"/>
      <c r="E37" s="83"/>
      <c r="F37" s="83"/>
      <c r="G37" s="83"/>
      <c r="H37" s="83"/>
      <c r="I37" s="83"/>
      <c r="J37" s="83"/>
      <c r="K37" s="83"/>
      <c r="L37" s="83"/>
      <c r="M37" s="83"/>
      <c r="N37" s="83"/>
      <c r="O37" s="83"/>
    </row>
    <row r="38" spans="1:15" ht="20.25">
      <c r="A38" s="100"/>
      <c r="B38" s="100"/>
      <c r="C38" s="102"/>
      <c r="D38" s="102"/>
      <c r="E38" s="83"/>
      <c r="F38" s="83"/>
      <c r="G38" s="83"/>
      <c r="H38" s="83"/>
      <c r="I38" s="83"/>
      <c r="J38" s="83"/>
      <c r="K38" s="83"/>
      <c r="L38" s="83"/>
      <c r="M38" s="83"/>
      <c r="N38" s="83"/>
      <c r="O38" s="83"/>
    </row>
    <row r="39" spans="1:15" ht="20.25">
      <c r="A39" s="100"/>
      <c r="B39" s="100"/>
      <c r="C39" s="102"/>
      <c r="D39" s="102"/>
      <c r="E39" s="83"/>
      <c r="F39" s="83"/>
      <c r="G39" s="83"/>
      <c r="H39" s="83"/>
      <c r="I39" s="83"/>
      <c r="J39" s="83"/>
      <c r="K39" s="83"/>
      <c r="L39" s="83"/>
      <c r="M39" s="83"/>
      <c r="N39" s="83"/>
      <c r="O39" s="83"/>
    </row>
    <row r="40" spans="1:15" ht="20.25">
      <c r="A40" s="100"/>
      <c r="B40" s="100"/>
      <c r="C40" s="102"/>
      <c r="D40" s="102"/>
      <c r="E40" s="83"/>
      <c r="F40" s="83"/>
      <c r="G40" s="83"/>
      <c r="H40" s="83"/>
      <c r="I40" s="83"/>
      <c r="J40" s="83"/>
      <c r="K40" s="83"/>
      <c r="L40" s="83"/>
      <c r="M40" s="83"/>
      <c r="N40" s="83"/>
      <c r="O40" s="83"/>
    </row>
    <row r="41" spans="1:15" ht="20.25">
      <c r="A41" s="100"/>
      <c r="B41" s="100"/>
      <c r="C41" s="102"/>
      <c r="D41" s="102"/>
      <c r="E41" s="83"/>
      <c r="F41" s="83"/>
      <c r="G41" s="83"/>
      <c r="H41" s="83"/>
      <c r="I41" s="83"/>
      <c r="J41" s="83"/>
      <c r="K41" s="83"/>
      <c r="L41" s="83"/>
      <c r="M41" s="83"/>
      <c r="N41" s="83"/>
      <c r="O41" s="83"/>
    </row>
    <row r="42" spans="1:15" ht="20.25">
      <c r="A42" s="100"/>
      <c r="B42" s="100"/>
      <c r="C42" s="102"/>
      <c r="D42" s="102"/>
      <c r="E42" s="83"/>
      <c r="F42" s="83"/>
      <c r="G42" s="83"/>
      <c r="H42" s="83"/>
      <c r="I42" s="83"/>
      <c r="J42" s="83"/>
      <c r="K42" s="83"/>
      <c r="L42" s="83"/>
      <c r="M42" s="83"/>
      <c r="N42" s="83"/>
      <c r="O42" s="83"/>
    </row>
    <row r="43" spans="1:15" ht="20.25">
      <c r="A43" s="100"/>
      <c r="B43" s="100"/>
      <c r="C43" s="102"/>
      <c r="D43" s="102"/>
      <c r="E43" s="83"/>
      <c r="F43" s="83"/>
      <c r="G43" s="83"/>
      <c r="H43" s="83"/>
      <c r="I43" s="83"/>
      <c r="J43" s="83"/>
      <c r="K43" s="83"/>
      <c r="L43" s="83"/>
      <c r="M43" s="83"/>
      <c r="N43" s="83"/>
      <c r="O43" s="83"/>
    </row>
    <row r="44" spans="1:15" ht="20.25">
      <c r="A44" s="100"/>
      <c r="B44" s="100"/>
      <c r="C44" s="102"/>
      <c r="D44" s="102"/>
      <c r="E44" s="83"/>
      <c r="F44" s="83"/>
      <c r="G44" s="83"/>
      <c r="H44" s="83"/>
      <c r="I44" s="83"/>
      <c r="J44" s="83"/>
      <c r="K44" s="83"/>
      <c r="L44" s="83"/>
      <c r="M44" s="83"/>
      <c r="N44" s="83"/>
      <c r="O44" s="83"/>
    </row>
    <row r="45" spans="1:15" ht="20.25">
      <c r="A45" s="100"/>
      <c r="B45" s="100"/>
      <c r="C45" s="102"/>
      <c r="D45" s="102"/>
      <c r="E45" s="83"/>
      <c r="F45" s="83"/>
      <c r="G45" s="83"/>
      <c r="H45" s="83"/>
      <c r="I45" s="83"/>
      <c r="J45" s="83"/>
      <c r="K45" s="83"/>
      <c r="L45" s="83"/>
      <c r="M45" s="83"/>
      <c r="N45" s="83"/>
      <c r="O45" s="83"/>
    </row>
    <row r="46" spans="1:15" ht="20.25">
      <c r="A46" s="100"/>
      <c r="B46" s="100"/>
      <c r="C46" s="102"/>
      <c r="D46" s="102"/>
      <c r="E46" s="83"/>
      <c r="F46" s="83"/>
      <c r="G46" s="83"/>
      <c r="H46" s="83"/>
      <c r="I46" s="83"/>
      <c r="J46" s="83"/>
      <c r="K46" s="83"/>
      <c r="L46" s="83"/>
      <c r="M46" s="83"/>
      <c r="N46" s="83"/>
      <c r="O46" s="83"/>
    </row>
    <row r="47" spans="1:15" ht="20.25">
      <c r="A47" s="100"/>
      <c r="B47" s="100"/>
      <c r="C47" s="102"/>
      <c r="D47" s="102"/>
      <c r="E47" s="83"/>
      <c r="F47" s="83"/>
      <c r="G47" s="83"/>
      <c r="H47" s="83"/>
      <c r="I47" s="83"/>
      <c r="J47" s="83"/>
      <c r="K47" s="83"/>
      <c r="L47" s="83"/>
      <c r="M47" s="83"/>
      <c r="N47" s="83"/>
      <c r="O47" s="83"/>
    </row>
    <row r="48" spans="1:15" ht="20.25">
      <c r="A48" s="100"/>
      <c r="B48" s="100"/>
      <c r="C48" s="102"/>
      <c r="D48" s="102"/>
      <c r="E48" s="83"/>
      <c r="F48" s="83"/>
      <c r="G48" s="83"/>
      <c r="H48" s="83"/>
      <c r="I48" s="83"/>
      <c r="J48" s="83"/>
      <c r="K48" s="83"/>
      <c r="L48" s="83"/>
      <c r="M48" s="83"/>
      <c r="N48" s="83"/>
      <c r="O48" s="83"/>
    </row>
    <row r="49" spans="1:15" ht="20.25">
      <c r="A49" s="100"/>
      <c r="B49" s="100"/>
      <c r="C49" s="102"/>
      <c r="D49" s="102"/>
      <c r="E49" s="83"/>
      <c r="F49" s="83"/>
      <c r="G49" s="83"/>
      <c r="H49" s="83"/>
      <c r="I49" s="83"/>
      <c r="J49" s="83"/>
      <c r="K49" s="83"/>
      <c r="L49" s="83"/>
      <c r="M49" s="83"/>
      <c r="N49" s="83"/>
      <c r="O49" s="83"/>
    </row>
    <row r="50" spans="1:15" ht="20.25">
      <c r="A50" s="100"/>
      <c r="B50" s="100"/>
      <c r="C50" s="102"/>
      <c r="D50" s="102"/>
      <c r="E50" s="83"/>
      <c r="F50" s="83"/>
      <c r="G50" s="83"/>
      <c r="H50" s="83"/>
      <c r="I50" s="83"/>
      <c r="J50" s="83"/>
      <c r="K50" s="83"/>
      <c r="L50" s="83"/>
      <c r="M50" s="83"/>
      <c r="N50" s="83"/>
      <c r="O50" s="83"/>
    </row>
    <row r="51" spans="1:15" ht="20.25">
      <c r="A51" s="100"/>
      <c r="B51" s="100"/>
      <c r="C51" s="102"/>
      <c r="D51" s="102"/>
      <c r="E51" s="83"/>
      <c r="F51" s="83"/>
      <c r="G51" s="83"/>
      <c r="H51" s="83"/>
      <c r="I51" s="83"/>
      <c r="J51" s="83"/>
      <c r="K51" s="83"/>
      <c r="L51" s="83"/>
      <c r="M51" s="83"/>
      <c r="N51" s="83"/>
      <c r="O51" s="83"/>
    </row>
    <row r="52" spans="1:15" ht="20.25">
      <c r="A52" s="100"/>
      <c r="B52" s="23"/>
      <c r="C52" s="34"/>
      <c r="D52" s="34"/>
    </row>
    <row r="53" spans="1:15" ht="20.25">
      <c r="A53" s="100"/>
      <c r="B53" s="23"/>
      <c r="C53" s="34"/>
      <c r="D53" s="34"/>
    </row>
    <row r="54" spans="1:15" ht="20.25">
      <c r="A54" s="100"/>
      <c r="B54" s="23"/>
      <c r="C54" s="34"/>
      <c r="D54" s="34"/>
    </row>
    <row r="55" spans="1:15" ht="20.25">
      <c r="A55" s="100"/>
      <c r="B55" s="23"/>
      <c r="C55" s="34"/>
      <c r="D55" s="34"/>
    </row>
    <row r="56" spans="1:15" ht="20.25">
      <c r="A56" s="100"/>
      <c r="B56" s="23"/>
      <c r="C56" s="34"/>
      <c r="D56" s="34"/>
    </row>
    <row r="57" spans="1:15" ht="20.25">
      <c r="A57" s="100"/>
      <c r="B57" s="23"/>
      <c r="C57" s="34"/>
      <c r="D57" s="34"/>
    </row>
    <row r="58" spans="1:15" ht="20.25">
      <c r="A58" s="100"/>
      <c r="B58" s="23"/>
      <c r="C58" s="34"/>
      <c r="D58" s="34"/>
    </row>
    <row r="59" spans="1:15" ht="20.25">
      <c r="A59" s="100"/>
      <c r="B59" s="23"/>
      <c r="C59" s="34"/>
      <c r="D59" s="34"/>
    </row>
    <row r="60" spans="1:15" ht="20.25">
      <c r="A60" s="100"/>
      <c r="B60" s="23"/>
      <c r="C60" s="34"/>
      <c r="D60" s="34"/>
    </row>
    <row r="61" spans="1:15" ht="20.25">
      <c r="A61" s="100"/>
      <c r="B61" s="23"/>
      <c r="C61" s="34"/>
      <c r="D61" s="34"/>
    </row>
    <row r="62" spans="1:15" ht="20.25">
      <c r="A62" s="100"/>
      <c r="B62" s="23"/>
      <c r="C62" s="34"/>
      <c r="D62" s="34"/>
    </row>
    <row r="63" spans="1:15" ht="20.25">
      <c r="A63" s="100"/>
      <c r="B63" s="23"/>
      <c r="C63" s="34"/>
      <c r="D63" s="34"/>
    </row>
    <row r="64" spans="1:15" ht="20.25">
      <c r="A64" s="100"/>
      <c r="B64" s="23"/>
      <c r="C64" s="34"/>
      <c r="D64" s="34"/>
    </row>
    <row r="65" spans="1:4" ht="20.25">
      <c r="A65" s="100"/>
      <c r="B65" s="23"/>
      <c r="C65" s="34"/>
      <c r="D65" s="34"/>
    </row>
    <row r="66" spans="1:4" ht="20.25">
      <c r="A66" s="100"/>
      <c r="B66" s="23"/>
      <c r="C66" s="34"/>
      <c r="D66" s="34"/>
    </row>
    <row r="67" spans="1:4" ht="20.25">
      <c r="A67" s="100"/>
      <c r="B67" s="23"/>
      <c r="C67" s="34"/>
      <c r="D67" s="34"/>
    </row>
    <row r="68" spans="1:4" ht="20.25">
      <c r="A68" s="100"/>
      <c r="B68" s="23"/>
      <c r="C68" s="34"/>
      <c r="D68" s="34"/>
    </row>
    <row r="69" spans="1:4" ht="20.25">
      <c r="A69" s="100"/>
      <c r="B69" s="23"/>
      <c r="C69" s="34"/>
      <c r="D69" s="34"/>
    </row>
    <row r="70" spans="1:4" ht="20.25">
      <c r="A70" s="100"/>
      <c r="B70" s="23"/>
      <c r="C70" s="34"/>
      <c r="D70" s="34"/>
    </row>
    <row r="71" spans="1:4" ht="20.25">
      <c r="A71" s="100"/>
      <c r="B71" s="23"/>
      <c r="C71" s="34"/>
      <c r="D71" s="34"/>
    </row>
    <row r="72" spans="1:4" ht="20.25">
      <c r="A72" s="100"/>
      <c r="B72" s="23"/>
      <c r="C72" s="34"/>
      <c r="D72" s="34"/>
    </row>
    <row r="73" spans="1:4" ht="20.25">
      <c r="A73" s="100"/>
      <c r="B73" s="23"/>
      <c r="C73" s="34"/>
      <c r="D73" s="34"/>
    </row>
    <row r="74" spans="1:4" ht="20.25">
      <c r="A74" s="100"/>
      <c r="B74" s="23"/>
      <c r="C74" s="34"/>
      <c r="D74" s="34"/>
    </row>
    <row r="75" spans="1:4" ht="20.25">
      <c r="A75" s="100"/>
      <c r="B75" s="23"/>
      <c r="C75" s="34"/>
      <c r="D75" s="34"/>
    </row>
    <row r="76" spans="1:4" ht="20.25">
      <c r="A76" s="100"/>
      <c r="B76" s="23"/>
      <c r="C76" s="34"/>
      <c r="D76" s="34"/>
    </row>
    <row r="77" spans="1:4" ht="20.25">
      <c r="A77" s="100"/>
      <c r="B77" s="23"/>
      <c r="C77" s="34"/>
      <c r="D77" s="34"/>
    </row>
    <row r="78" spans="1:4" ht="20.25">
      <c r="A78" s="100"/>
      <c r="B78" s="23"/>
      <c r="C78" s="34"/>
      <c r="D78" s="34"/>
    </row>
    <row r="79" spans="1:4" ht="20.25">
      <c r="A79" s="100"/>
      <c r="B79" s="23"/>
      <c r="C79" s="34"/>
      <c r="D79" s="34"/>
    </row>
    <row r="80" spans="1:4" ht="20.25">
      <c r="A80" s="100"/>
      <c r="B80" s="23"/>
      <c r="C80" s="34"/>
      <c r="D80" s="34"/>
    </row>
    <row r="81" spans="1:4" ht="20.25">
      <c r="A81" s="100"/>
      <c r="B81" s="23"/>
      <c r="C81" s="34"/>
      <c r="D81" s="34"/>
    </row>
    <row r="82" spans="1:4" ht="20.25">
      <c r="A82" s="100"/>
      <c r="B82" s="23"/>
      <c r="C82" s="34"/>
      <c r="D82" s="34"/>
    </row>
    <row r="83" spans="1:4" ht="20.25">
      <c r="A83" s="100"/>
      <c r="B83" s="23"/>
      <c r="C83" s="34"/>
      <c r="D83" s="34"/>
    </row>
    <row r="84" spans="1:4" ht="20.25">
      <c r="A84" s="100"/>
      <c r="B84" s="23"/>
      <c r="C84" s="34"/>
      <c r="D84" s="34"/>
    </row>
    <row r="85" spans="1:4" ht="20.25">
      <c r="A85" s="100"/>
      <c r="B85" s="23"/>
      <c r="C85" s="34"/>
      <c r="D85" s="34"/>
    </row>
    <row r="86" spans="1:4" ht="20.25">
      <c r="A86" s="100"/>
      <c r="B86" s="23"/>
      <c r="C86" s="34"/>
      <c r="D86" s="34"/>
    </row>
    <row r="87" spans="1:4" ht="20.25">
      <c r="A87" s="100"/>
      <c r="B87" s="23"/>
      <c r="C87" s="34"/>
      <c r="D87" s="34"/>
    </row>
    <row r="88" spans="1:4" ht="20.25">
      <c r="A88" s="100"/>
      <c r="B88" s="23"/>
      <c r="C88" s="34"/>
      <c r="D88" s="34"/>
    </row>
    <row r="89" spans="1:4" ht="20.25">
      <c r="A89" s="100"/>
      <c r="B89" s="23"/>
      <c r="C89" s="34"/>
      <c r="D89" s="34"/>
    </row>
    <row r="90" spans="1:4" ht="20.25">
      <c r="A90" s="100"/>
      <c r="B90" s="23"/>
      <c r="C90" s="34"/>
      <c r="D90" s="34"/>
    </row>
    <row r="91" spans="1:4" ht="20.25">
      <c r="A91" s="100"/>
      <c r="B91" s="23"/>
      <c r="C91" s="34"/>
      <c r="D91" s="34"/>
    </row>
    <row r="92" spans="1:4" ht="20.25">
      <c r="A92" s="100"/>
      <c r="B92" s="23"/>
      <c r="C92" s="34"/>
      <c r="D92" s="34"/>
    </row>
    <row r="93" spans="1:4" ht="20.25">
      <c r="A93" s="100"/>
      <c r="B93" s="23"/>
      <c r="C93" s="34"/>
      <c r="D93" s="34"/>
    </row>
    <row r="94" spans="1:4" ht="20.25">
      <c r="A94" s="100"/>
      <c r="B94" s="23"/>
      <c r="C94" s="34"/>
      <c r="D94" s="34"/>
    </row>
    <row r="95" spans="1:4" ht="20.25">
      <c r="A95" s="100"/>
      <c r="B95" s="23"/>
      <c r="C95" s="34"/>
      <c r="D95" s="34"/>
    </row>
    <row r="96" spans="1:4" ht="20.25">
      <c r="A96" s="100"/>
      <c r="B96" s="23"/>
      <c r="C96" s="34"/>
      <c r="D96" s="34"/>
    </row>
    <row r="97" spans="1:4" ht="20.25">
      <c r="A97" s="100"/>
      <c r="B97" s="23"/>
      <c r="C97" s="34"/>
      <c r="D97" s="34"/>
    </row>
    <row r="98" spans="1:4" ht="20.25">
      <c r="A98" s="100"/>
      <c r="B98" s="23"/>
      <c r="C98" s="34"/>
      <c r="D98" s="34"/>
    </row>
    <row r="99" spans="1:4" ht="20.25">
      <c r="A99" s="100"/>
      <c r="B99" s="23"/>
      <c r="C99" s="34"/>
      <c r="D99" s="34"/>
    </row>
    <row r="100" spans="1:4" ht="20.25">
      <c r="A100" s="100"/>
      <c r="B100" s="23"/>
      <c r="C100" s="34"/>
      <c r="D100" s="34"/>
    </row>
    <row r="101" spans="1:4" ht="20.25">
      <c r="A101" s="100"/>
      <c r="B101" s="23"/>
      <c r="C101" s="34"/>
      <c r="D101" s="34"/>
    </row>
    <row r="102" spans="1:4" ht="20.25">
      <c r="A102" s="100"/>
      <c r="B102" s="23"/>
      <c r="C102" s="34"/>
      <c r="D102" s="34"/>
    </row>
    <row r="103" spans="1:4" ht="20.25">
      <c r="A103" s="100"/>
      <c r="B103" s="23"/>
      <c r="C103" s="34"/>
      <c r="D103" s="34"/>
    </row>
    <row r="104" spans="1:4" ht="20.25">
      <c r="A104" s="100"/>
      <c r="B104" s="23"/>
      <c r="C104" s="34"/>
      <c r="D104" s="34"/>
    </row>
    <row r="105" spans="1:4" ht="20.25">
      <c r="A105" s="100"/>
      <c r="B105" s="23"/>
      <c r="C105" s="34"/>
      <c r="D105" s="34"/>
    </row>
    <row r="106" spans="1:4" ht="20.25">
      <c r="A106" s="100"/>
      <c r="B106" s="23"/>
      <c r="C106" s="34"/>
      <c r="D106" s="34"/>
    </row>
    <row r="107" spans="1:4" ht="20.25">
      <c r="A107" s="100"/>
      <c r="B107" s="23"/>
      <c r="C107" s="34"/>
      <c r="D107" s="34"/>
    </row>
    <row r="108" spans="1:4" ht="20.25">
      <c r="A108" s="100"/>
      <c r="B108" s="23"/>
      <c r="C108" s="34"/>
      <c r="D108" s="34"/>
    </row>
    <row r="109" spans="1:4" ht="20.25">
      <c r="A109" s="100"/>
      <c r="B109" s="23"/>
      <c r="C109" s="34"/>
      <c r="D109" s="34"/>
    </row>
    <row r="110" spans="1:4" ht="20.25">
      <c r="A110" s="100"/>
      <c r="B110" s="23"/>
      <c r="C110" s="34"/>
      <c r="D110" s="34"/>
    </row>
    <row r="111" spans="1:4" ht="20.25">
      <c r="A111" s="100"/>
      <c r="B111" s="23"/>
      <c r="C111" s="34"/>
      <c r="D111" s="34"/>
    </row>
    <row r="112" spans="1:4" ht="20.25">
      <c r="A112" s="100"/>
      <c r="B112" s="23"/>
      <c r="C112" s="34"/>
      <c r="D112" s="34"/>
    </row>
    <row r="113" spans="1:4" ht="20.25">
      <c r="A113" s="100"/>
      <c r="B113" s="23"/>
      <c r="C113" s="34"/>
      <c r="D113" s="34"/>
    </row>
    <row r="114" spans="1:4" ht="20.25">
      <c r="A114" s="100"/>
      <c r="B114" s="23"/>
      <c r="C114" s="34"/>
      <c r="D114" s="34"/>
    </row>
    <row r="115" spans="1:4" ht="20.25">
      <c r="A115" s="100"/>
      <c r="B115" s="23"/>
      <c r="C115" s="34"/>
      <c r="D115" s="34"/>
    </row>
    <row r="116" spans="1:4" ht="20.25">
      <c r="A116" s="100"/>
      <c r="B116" s="23"/>
      <c r="C116" s="34"/>
      <c r="D116" s="34"/>
    </row>
    <row r="117" spans="1:4" ht="20.25">
      <c r="A117" s="100"/>
      <c r="B117" s="23"/>
      <c r="C117" s="34"/>
      <c r="D117" s="34"/>
    </row>
    <row r="118" spans="1:4" ht="20.25">
      <c r="A118" s="100"/>
      <c r="B118" s="23"/>
      <c r="C118" s="34"/>
      <c r="D118" s="34"/>
    </row>
    <row r="119" spans="1:4" ht="20.25">
      <c r="A119" s="100"/>
      <c r="B119" s="23"/>
      <c r="C119" s="34"/>
      <c r="D119" s="34"/>
    </row>
    <row r="120" spans="1:4" ht="20.25">
      <c r="A120" s="100"/>
      <c r="B120" s="23"/>
      <c r="C120" s="34"/>
      <c r="D120" s="34"/>
    </row>
    <row r="121" spans="1:4" ht="20.25">
      <c r="A121" s="100"/>
      <c r="B121" s="23"/>
      <c r="C121" s="34"/>
      <c r="D121" s="34"/>
    </row>
    <row r="122" spans="1:4" ht="20.25">
      <c r="A122" s="100"/>
      <c r="B122" s="23"/>
      <c r="C122" s="34"/>
      <c r="D122" s="34"/>
    </row>
    <row r="123" spans="1:4" ht="20.25">
      <c r="A123" s="100"/>
      <c r="B123" s="23"/>
      <c r="C123" s="34"/>
      <c r="D123" s="34"/>
    </row>
    <row r="124" spans="1:4" ht="20.25">
      <c r="A124" s="100"/>
      <c r="B124" s="23"/>
      <c r="C124" s="34"/>
      <c r="D124" s="34"/>
    </row>
    <row r="125" spans="1:4" ht="20.25">
      <c r="A125" s="100"/>
      <c r="B125" s="23"/>
      <c r="C125" s="34"/>
      <c r="D125" s="34"/>
    </row>
    <row r="126" spans="1:4" ht="20.25">
      <c r="A126" s="100"/>
      <c r="B126" s="23"/>
      <c r="C126" s="34"/>
      <c r="D126" s="34"/>
    </row>
    <row r="127" spans="1:4" ht="20.25">
      <c r="A127" s="100"/>
      <c r="B127" s="23"/>
      <c r="C127" s="34"/>
      <c r="D127" s="34"/>
    </row>
    <row r="128" spans="1:4" ht="20.25">
      <c r="A128" s="100"/>
      <c r="B128" s="23"/>
      <c r="C128" s="34"/>
      <c r="D128" s="34"/>
    </row>
    <row r="129" spans="1:4" ht="20.25">
      <c r="A129" s="100"/>
      <c r="B129" s="23"/>
      <c r="C129" s="34"/>
      <c r="D129" s="34"/>
    </row>
    <row r="130" spans="1:4" ht="20.25">
      <c r="A130" s="100"/>
      <c r="B130" s="23"/>
      <c r="C130" s="34"/>
      <c r="D130" s="34"/>
    </row>
    <row r="131" spans="1:4" ht="20.25">
      <c r="A131" s="100"/>
      <c r="B131" s="23"/>
      <c r="C131" s="34"/>
      <c r="D131" s="34"/>
    </row>
    <row r="132" spans="1:4" ht="20.25">
      <c r="A132" s="100"/>
      <c r="B132" s="23"/>
      <c r="C132" s="34"/>
      <c r="D132" s="34"/>
    </row>
    <row r="133" spans="1:4" ht="20.25">
      <c r="A133" s="100"/>
      <c r="B133" s="23"/>
      <c r="C133" s="34"/>
      <c r="D133" s="34"/>
    </row>
    <row r="134" spans="1:4" ht="20.25">
      <c r="A134" s="100"/>
      <c r="B134" s="23"/>
      <c r="C134" s="34"/>
      <c r="D134" s="34"/>
    </row>
    <row r="135" spans="1:4" ht="20.25">
      <c r="A135" s="100"/>
      <c r="B135" s="23"/>
      <c r="C135" s="34"/>
      <c r="D135" s="34"/>
    </row>
    <row r="136" spans="1:4" ht="20.25">
      <c r="A136" s="100"/>
      <c r="B136" s="23"/>
      <c r="C136" s="34"/>
      <c r="D136" s="34"/>
    </row>
    <row r="137" spans="1:4" ht="20.25">
      <c r="A137" s="100"/>
      <c r="B137" s="23"/>
      <c r="C137" s="34"/>
      <c r="D137" s="34"/>
    </row>
    <row r="138" spans="1:4" ht="20.25">
      <c r="A138" s="100"/>
      <c r="B138" s="23"/>
      <c r="C138" s="34"/>
      <c r="D138" s="34"/>
    </row>
    <row r="139" spans="1:4" ht="20.25">
      <c r="A139" s="100"/>
      <c r="B139" s="23"/>
      <c r="C139" s="34"/>
      <c r="D139" s="34"/>
    </row>
    <row r="140" spans="1:4" ht="20.25">
      <c r="A140" s="100"/>
      <c r="B140" s="23"/>
      <c r="C140" s="34"/>
      <c r="D140" s="34"/>
    </row>
    <row r="141" spans="1:4" ht="20.25">
      <c r="A141" s="100"/>
      <c r="B141" s="23"/>
      <c r="C141" s="34"/>
      <c r="D141" s="34"/>
    </row>
    <row r="142" spans="1:4" ht="20.25">
      <c r="A142" s="100"/>
      <c r="B142" s="23"/>
      <c r="C142" s="34"/>
      <c r="D142" s="34"/>
    </row>
    <row r="143" spans="1:4" ht="20.25">
      <c r="A143" s="100"/>
      <c r="B143" s="23"/>
      <c r="C143" s="34"/>
      <c r="D143" s="34"/>
    </row>
    <row r="144" spans="1:4" ht="20.25">
      <c r="A144" s="100"/>
      <c r="B144" s="23"/>
      <c r="C144" s="34"/>
      <c r="D144" s="34"/>
    </row>
    <row r="145" spans="1:4" ht="20.25">
      <c r="A145" s="100"/>
      <c r="B145" s="23"/>
      <c r="C145" s="34"/>
      <c r="D145" s="34"/>
    </row>
    <row r="146" spans="1:4" ht="20.25">
      <c r="A146" s="100"/>
      <c r="B146" s="23"/>
      <c r="C146" s="34"/>
      <c r="D146" s="34"/>
    </row>
    <row r="147" spans="1:4" ht="20.25">
      <c r="A147" s="100"/>
      <c r="B147" s="23"/>
      <c r="C147" s="34"/>
      <c r="D147" s="34"/>
    </row>
    <row r="148" spans="1:4" ht="20.25">
      <c r="A148" s="100"/>
      <c r="B148" s="23"/>
      <c r="C148" s="34"/>
      <c r="D148" s="34"/>
    </row>
    <row r="149" spans="1:4" ht="20.25">
      <c r="A149" s="100"/>
      <c r="B149" s="23"/>
      <c r="C149" s="34"/>
      <c r="D149" s="34"/>
    </row>
    <row r="150" spans="1:4" ht="20.25">
      <c r="A150" s="100"/>
      <c r="B150" s="23"/>
      <c r="C150" s="34"/>
      <c r="D150" s="34"/>
    </row>
    <row r="151" spans="1:4" ht="20.25">
      <c r="A151" s="100"/>
      <c r="B151" s="23"/>
      <c r="C151" s="34"/>
      <c r="D151" s="34"/>
    </row>
    <row r="152" spans="1:4" ht="20.25">
      <c r="A152" s="100"/>
      <c r="B152" s="23"/>
      <c r="C152" s="34"/>
      <c r="D152" s="34"/>
    </row>
    <row r="153" spans="1:4" ht="20.25">
      <c r="A153" s="100"/>
      <c r="B153" s="23"/>
      <c r="C153" s="34"/>
      <c r="D153" s="34"/>
    </row>
    <row r="154" spans="1:4" ht="20.25">
      <c r="A154" s="100"/>
      <c r="B154" s="23"/>
      <c r="C154" s="34"/>
      <c r="D154" s="34"/>
    </row>
    <row r="155" spans="1:4" ht="20.25">
      <c r="A155" s="100"/>
      <c r="B155" s="23"/>
      <c r="C155" s="34"/>
      <c r="D155" s="34"/>
    </row>
    <row r="156" spans="1:4" ht="20.25">
      <c r="A156" s="100"/>
      <c r="B156" s="23"/>
      <c r="C156" s="34"/>
      <c r="D156" s="34"/>
    </row>
    <row r="157" spans="1:4" ht="20.25">
      <c r="A157" s="100"/>
      <c r="B157" s="23"/>
      <c r="C157" s="34"/>
      <c r="D157" s="34"/>
    </row>
    <row r="158" spans="1:4" ht="20.25">
      <c r="A158" s="100"/>
      <c r="B158" s="23"/>
      <c r="C158" s="34"/>
      <c r="D158" s="34"/>
    </row>
    <row r="159" spans="1:4" ht="20.25">
      <c r="A159" s="100"/>
      <c r="B159" s="23"/>
      <c r="C159" s="34"/>
      <c r="D159" s="34"/>
    </row>
    <row r="160" spans="1:4" ht="20.25">
      <c r="A160" s="100"/>
      <c r="B160" s="23"/>
      <c r="C160" s="34"/>
      <c r="D160" s="34"/>
    </row>
    <row r="161" spans="1:4" ht="20.25">
      <c r="A161" s="100"/>
      <c r="B161" s="23"/>
      <c r="C161" s="34"/>
      <c r="D161" s="34"/>
    </row>
    <row r="162" spans="1:4" ht="20.25">
      <c r="A162" s="100"/>
      <c r="B162" s="23"/>
      <c r="C162" s="34"/>
      <c r="D162" s="34"/>
    </row>
    <row r="163" spans="1:4" ht="20.25">
      <c r="A163" s="100"/>
      <c r="B163" s="23"/>
      <c r="C163" s="34"/>
      <c r="D163" s="34"/>
    </row>
    <row r="164" spans="1:4" ht="20.25">
      <c r="A164" s="100"/>
      <c r="B164" s="23"/>
      <c r="C164" s="34"/>
      <c r="D164" s="34"/>
    </row>
    <row r="165" spans="1:4" ht="20.25">
      <c r="A165" s="100"/>
      <c r="B165" s="23"/>
      <c r="C165" s="34"/>
      <c r="D165" s="34"/>
    </row>
    <row r="166" spans="1:4" ht="20.25">
      <c r="A166" s="100"/>
      <c r="B166" s="23"/>
      <c r="C166" s="34"/>
      <c r="D166" s="34"/>
    </row>
    <row r="167" spans="1:4" ht="20.25">
      <c r="A167" s="100"/>
      <c r="B167" s="23"/>
      <c r="C167" s="34"/>
      <c r="D167" s="34"/>
    </row>
    <row r="168" spans="1:4" ht="20.25">
      <c r="A168" s="100"/>
      <c r="B168" s="23"/>
      <c r="C168" s="34"/>
      <c r="D168" s="34"/>
    </row>
    <row r="169" spans="1:4" ht="20.25">
      <c r="A169" s="100"/>
      <c r="B169" s="23"/>
      <c r="C169" s="34"/>
      <c r="D169" s="34"/>
    </row>
    <row r="170" spans="1:4" ht="20.25">
      <c r="A170" s="100"/>
      <c r="B170" s="23"/>
      <c r="C170" s="34"/>
      <c r="D170" s="34"/>
    </row>
    <row r="171" spans="1:4" ht="20.25">
      <c r="A171" s="100"/>
      <c r="B171" s="23"/>
      <c r="C171" s="34"/>
      <c r="D171" s="34"/>
    </row>
    <row r="172" spans="1:4" ht="20.25">
      <c r="A172" s="100"/>
      <c r="B172" s="23"/>
      <c r="C172" s="34"/>
      <c r="D172" s="34"/>
    </row>
    <row r="173" spans="1:4" ht="20.25">
      <c r="A173" s="100"/>
      <c r="B173" s="23"/>
      <c r="C173" s="34"/>
      <c r="D173" s="34"/>
    </row>
    <row r="174" spans="1:4" ht="20.25">
      <c r="A174" s="100"/>
      <c r="B174" s="23"/>
      <c r="C174" s="34"/>
      <c r="D174" s="34"/>
    </row>
    <row r="175" spans="1:4" ht="20.25">
      <c r="A175" s="100"/>
      <c r="B175" s="23"/>
      <c r="C175" s="34"/>
      <c r="D175" s="34"/>
    </row>
    <row r="176" spans="1:4" ht="20.25">
      <c r="A176" s="100"/>
      <c r="B176" s="23"/>
      <c r="C176" s="34"/>
      <c r="D176" s="34"/>
    </row>
    <row r="177" spans="1:4" ht="20.25">
      <c r="A177" s="100"/>
      <c r="B177" s="23"/>
      <c r="C177" s="34"/>
      <c r="D177" s="34"/>
    </row>
    <row r="178" spans="1:4" ht="20.25">
      <c r="A178" s="100"/>
      <c r="B178" s="23"/>
      <c r="C178" s="34"/>
      <c r="D178" s="34"/>
    </row>
    <row r="179" spans="1:4" ht="20.25">
      <c r="A179" s="100"/>
      <c r="B179" s="23"/>
      <c r="C179" s="34"/>
      <c r="D179" s="34"/>
    </row>
    <row r="180" spans="1:4" ht="20.25">
      <c r="A180" s="100"/>
      <c r="B180" s="23"/>
      <c r="C180" s="34"/>
      <c r="D180" s="34"/>
    </row>
    <row r="181" spans="1:4" ht="20.25">
      <c r="A181" s="100"/>
      <c r="B181" s="23"/>
      <c r="C181" s="34"/>
      <c r="D181" s="34"/>
    </row>
    <row r="182" spans="1:4" ht="20.25">
      <c r="A182" s="100"/>
      <c r="B182" s="23"/>
      <c r="C182" s="34"/>
      <c r="D182" s="34"/>
    </row>
    <row r="183" spans="1:4" ht="20.25">
      <c r="A183" s="100"/>
      <c r="B183" s="23"/>
      <c r="C183" s="34"/>
      <c r="D183" s="34"/>
    </row>
    <row r="184" spans="1:4" ht="20.25">
      <c r="A184" s="100"/>
      <c r="B184" s="23"/>
      <c r="C184" s="34"/>
      <c r="D184" s="34"/>
    </row>
    <row r="185" spans="1:4" ht="20.25">
      <c r="A185" s="100"/>
      <c r="B185" s="23"/>
      <c r="C185" s="34"/>
      <c r="D185" s="34"/>
    </row>
    <row r="186" spans="1:4" ht="20.25">
      <c r="A186" s="100"/>
      <c r="B186" s="23"/>
      <c r="C186" s="34"/>
      <c r="D186" s="34"/>
    </row>
    <row r="187" spans="1:4" ht="20.25">
      <c r="A187" s="100"/>
      <c r="B187" s="23"/>
      <c r="C187" s="34"/>
      <c r="D187" s="34"/>
    </row>
    <row r="188" spans="1:4" ht="20.25">
      <c r="A188" s="100"/>
      <c r="B188" s="23"/>
      <c r="C188" s="34"/>
      <c r="D188" s="34"/>
    </row>
    <row r="189" spans="1:4" ht="20.25">
      <c r="A189" s="100"/>
      <c r="B189" s="23"/>
      <c r="C189" s="34"/>
      <c r="D189" s="34"/>
    </row>
    <row r="190" spans="1:4" ht="20.25">
      <c r="A190" s="100"/>
      <c r="B190" s="23"/>
      <c r="C190" s="34"/>
      <c r="D190" s="34"/>
    </row>
    <row r="191" spans="1:4" ht="20.25">
      <c r="A191" s="100"/>
      <c r="B191" s="23"/>
      <c r="C191" s="34"/>
      <c r="D191" s="34"/>
    </row>
    <row r="192" spans="1:4" ht="20.25">
      <c r="A192" s="100"/>
      <c r="B192" s="23"/>
      <c r="C192" s="34"/>
      <c r="D192" s="34"/>
    </row>
    <row r="193" spans="1:4" ht="20.25">
      <c r="A193" s="100"/>
      <c r="B193" s="23"/>
      <c r="C193" s="34"/>
      <c r="D193" s="34"/>
    </row>
    <row r="194" spans="1:4" ht="20.25">
      <c r="A194" s="100"/>
      <c r="B194" s="23"/>
      <c r="C194" s="34"/>
      <c r="D194" s="34"/>
    </row>
    <row r="195" spans="1:4" ht="20.25">
      <c r="A195" s="100"/>
      <c r="B195" s="23"/>
      <c r="C195" s="34"/>
      <c r="D195" s="34"/>
    </row>
    <row r="196" spans="1:4" ht="20.25">
      <c r="A196" s="100"/>
      <c r="B196" s="23"/>
      <c r="C196" s="34"/>
      <c r="D196" s="34"/>
    </row>
    <row r="197" spans="1:4" ht="20.25">
      <c r="A197" s="100"/>
      <c r="B197" s="23"/>
      <c r="C197" s="34"/>
      <c r="D197" s="34"/>
    </row>
    <row r="198" spans="1:4" ht="20.25">
      <c r="A198" s="100"/>
      <c r="B198" s="23"/>
      <c r="C198" s="34"/>
      <c r="D198" s="34"/>
    </row>
    <row r="199" spans="1:4" ht="20.25">
      <c r="A199" s="100"/>
      <c r="B199" s="23"/>
      <c r="C199" s="34"/>
      <c r="D199" s="34"/>
    </row>
    <row r="200" spans="1:4" ht="20.25">
      <c r="A200" s="100"/>
      <c r="B200" s="23"/>
      <c r="C200" s="34"/>
      <c r="D200" s="34"/>
    </row>
    <row r="201" spans="1:4" ht="20.25">
      <c r="A201" s="100"/>
      <c r="B201" s="23"/>
      <c r="C201" s="34"/>
      <c r="D201" s="34"/>
    </row>
    <row r="202" spans="1:4" ht="20.25">
      <c r="A202" s="100"/>
      <c r="B202" s="23"/>
      <c r="C202" s="34"/>
      <c r="D202" s="34"/>
    </row>
    <row r="203" spans="1:4" ht="20.25">
      <c r="A203" s="100"/>
      <c r="B203" s="23"/>
      <c r="C203" s="34"/>
      <c r="D203" s="34"/>
    </row>
    <row r="204" spans="1:4" ht="20.25">
      <c r="A204" s="100"/>
      <c r="B204" s="23"/>
      <c r="C204" s="34"/>
      <c r="D204" s="34"/>
    </row>
    <row r="205" spans="1:4" ht="20.25">
      <c r="A205" s="100"/>
      <c r="B205" s="23"/>
      <c r="C205" s="34"/>
      <c r="D205" s="34"/>
    </row>
    <row r="206" spans="1:4" ht="20.25">
      <c r="A206" s="100"/>
      <c r="B206" s="23"/>
      <c r="C206" s="34"/>
      <c r="D206" s="34"/>
    </row>
    <row r="207" spans="1:4" ht="20.25">
      <c r="A207" s="100"/>
      <c r="B207" s="23"/>
      <c r="C207" s="34"/>
      <c r="D207" s="34"/>
    </row>
    <row r="208" spans="1:4">
      <c r="A208" s="83"/>
      <c r="B208" s="23"/>
      <c r="C208" s="23"/>
      <c r="D208" s="23"/>
    </row>
    <row r="209" spans="1:8" ht="20.25">
      <c r="A209" s="83"/>
      <c r="B209" s="30" t="s">
        <v>274</v>
      </c>
      <c r="C209" s="30" t="s">
        <v>275</v>
      </c>
      <c r="D209" s="33" t="s">
        <v>274</v>
      </c>
      <c r="E209" s="33" t="s">
        <v>275</v>
      </c>
    </row>
    <row r="210" spans="1:8" ht="21">
      <c r="A210" s="83"/>
      <c r="B210" s="31" t="s">
        <v>276</v>
      </c>
      <c r="C210" s="31" t="s">
        <v>277</v>
      </c>
      <c r="D210" t="s">
        <v>276</v>
      </c>
      <c r="F210" t="str">
        <f>IF(NOT(ISBLANK(D210)),D210,IF(NOT(ISBLANK(E210)),"     "&amp;E210,FALSE))</f>
        <v>Afectación Económica o presupuestal</v>
      </c>
      <c r="G210" t="s">
        <v>276</v>
      </c>
      <c r="H210" t="str">
        <f>IF(NOT(ISERROR(MATCH(G210,_xlfn.ANCHORARRAY(B221),0))),F223&amp;"Por favor no seleccionar los criterios de impacto",G210)</f>
        <v>❌Por favor no seleccionar los criterios de impacto</v>
      </c>
    </row>
    <row r="211" spans="1:8" ht="21">
      <c r="A211" s="83"/>
      <c r="B211" s="31" t="s">
        <v>276</v>
      </c>
      <c r="C211" s="31" t="s">
        <v>250</v>
      </c>
      <c r="E211" t="s">
        <v>277</v>
      </c>
      <c r="F211" t="str">
        <f t="shared" ref="F211:F221" si="0">IF(NOT(ISBLANK(D211)),D211,IF(NOT(ISBLANK(E211)),"     "&amp;E211,FALSE))</f>
        <v xml:space="preserve">     Afectación menor a 10 SMLMV .</v>
      </c>
    </row>
    <row r="212" spans="1:8" ht="21">
      <c r="A212" s="83"/>
      <c r="B212" s="31" t="s">
        <v>276</v>
      </c>
      <c r="C212" s="31" t="s">
        <v>253</v>
      </c>
      <c r="E212" t="s">
        <v>250</v>
      </c>
      <c r="F212" t="str">
        <f t="shared" si="0"/>
        <v xml:space="preserve">     Entre 10 y 50 SMLMV </v>
      </c>
    </row>
    <row r="213" spans="1:8" ht="21">
      <c r="A213" s="83"/>
      <c r="B213" s="31" t="s">
        <v>276</v>
      </c>
      <c r="C213" s="31" t="s">
        <v>257</v>
      </c>
      <c r="E213" t="s">
        <v>253</v>
      </c>
      <c r="F213" t="str">
        <f t="shared" si="0"/>
        <v xml:space="preserve">     Entre 50 y 100 SMLMV </v>
      </c>
    </row>
    <row r="214" spans="1:8" ht="21">
      <c r="A214" s="83"/>
      <c r="B214" s="31" t="s">
        <v>276</v>
      </c>
      <c r="C214" s="31" t="s">
        <v>261</v>
      </c>
      <c r="E214" t="s">
        <v>257</v>
      </c>
      <c r="F214" t="str">
        <f t="shared" si="0"/>
        <v xml:space="preserve">     Entre 100 y 500 SMLMV </v>
      </c>
    </row>
    <row r="215" spans="1:8" ht="21">
      <c r="A215" s="83"/>
      <c r="B215" s="31" t="s">
        <v>243</v>
      </c>
      <c r="C215" s="31" t="s">
        <v>247</v>
      </c>
      <c r="E215" t="s">
        <v>261</v>
      </c>
      <c r="F215" t="str">
        <f t="shared" si="0"/>
        <v xml:space="preserve">     Mayor a 500 SMLMV </v>
      </c>
    </row>
    <row r="216" spans="1:8" ht="21">
      <c r="A216" s="83"/>
      <c r="B216" s="31" t="s">
        <v>243</v>
      </c>
      <c r="C216" s="31" t="s">
        <v>251</v>
      </c>
      <c r="D216" t="s">
        <v>243</v>
      </c>
      <c r="F216" t="str">
        <f t="shared" si="0"/>
        <v>Pérdida Reputacional</v>
      </c>
    </row>
    <row r="217" spans="1:8" ht="21">
      <c r="A217" s="83"/>
      <c r="B217" s="31" t="s">
        <v>243</v>
      </c>
      <c r="C217" s="31" t="s">
        <v>254</v>
      </c>
      <c r="E217" t="s">
        <v>247</v>
      </c>
      <c r="F217" t="str">
        <f t="shared" si="0"/>
        <v xml:space="preserve">     El riesgo afecta la imagen de alguna área de la organización</v>
      </c>
    </row>
    <row r="218" spans="1:8" ht="21">
      <c r="A218" s="83"/>
      <c r="B218" s="31" t="s">
        <v>243</v>
      </c>
      <c r="C218" s="31" t="s">
        <v>258</v>
      </c>
      <c r="E218" t="s">
        <v>251</v>
      </c>
      <c r="F218" t="str">
        <f t="shared" si="0"/>
        <v xml:space="preserve">     El riesgo afecta la imagen de la entidad internamente, de conocimiento general, nivel interno, de junta dircetiva y accionistas y/o de provedores</v>
      </c>
    </row>
    <row r="219" spans="1:8" ht="21">
      <c r="A219" s="83"/>
      <c r="B219" s="31" t="s">
        <v>243</v>
      </c>
      <c r="C219" s="31" t="s">
        <v>262</v>
      </c>
      <c r="E219" t="s">
        <v>254</v>
      </c>
      <c r="F219" t="str">
        <f t="shared" si="0"/>
        <v xml:space="preserve">     El riesgo afecta la imagen de la entidad con algunos usuarios de relevancia frente al logro de los objetivos</v>
      </c>
    </row>
    <row r="220" spans="1:8">
      <c r="A220" s="83"/>
      <c r="B220" s="32"/>
      <c r="C220" s="32"/>
      <c r="E220" t="s">
        <v>258</v>
      </c>
      <c r="F220" t="str">
        <f t="shared" si="0"/>
        <v xml:space="preserve">     El riesgo afecta la imagen de de la entidad con efecto publicitario sostenido a nivel de sector administrativo, nivel departamental o municipal</v>
      </c>
    </row>
    <row r="221" spans="1:8">
      <c r="A221" s="83"/>
      <c r="B221" s="32" t="str" cm="1">
        <f t="array" ref="B221:B223">_xlfn.UNIQUE(Tabla1[[#All],[Criterios]])</f>
        <v>Criterios</v>
      </c>
      <c r="C221" s="32"/>
      <c r="E221" t="s">
        <v>262</v>
      </c>
      <c r="F221" t="str">
        <f t="shared" si="0"/>
        <v xml:space="preserve">     El riesgo afecta la imagen de la entidad a nivel nacional, con efecto publicitarios sostenible a nivel país</v>
      </c>
    </row>
    <row r="222" spans="1:8">
      <c r="A222" s="83"/>
      <c r="B222" s="32" t="str">
        <v>Afectación Económica o presupuestal</v>
      </c>
      <c r="C222" s="32"/>
    </row>
    <row r="223" spans="1:8">
      <c r="B223" s="32" t="str">
        <v>Pérdida Reputacional</v>
      </c>
      <c r="C223" s="32"/>
      <c r="F223" s="35" t="s">
        <v>278</v>
      </c>
    </row>
    <row r="224" spans="1:8">
      <c r="B224" s="22"/>
      <c r="C224" s="22"/>
      <c r="F224" s="35" t="s">
        <v>279</v>
      </c>
    </row>
    <row r="225" spans="2:4">
      <c r="B225" s="22"/>
      <c r="C225" s="22"/>
    </row>
    <row r="226" spans="2:4">
      <c r="B226" s="22"/>
      <c r="C226" s="22"/>
    </row>
    <row r="227" spans="2:4">
      <c r="B227" s="22"/>
      <c r="C227" s="22"/>
      <c r="D227" s="22"/>
    </row>
    <row r="228" spans="2:4">
      <c r="B228" s="22"/>
      <c r="C228" s="22"/>
      <c r="D228" s="22"/>
    </row>
    <row r="229" spans="2:4">
      <c r="B229" s="22"/>
      <c r="C229" s="22"/>
      <c r="D229" s="22"/>
    </row>
    <row r="230" spans="2:4">
      <c r="B230" s="22"/>
      <c r="C230" s="22"/>
      <c r="D230" s="22"/>
    </row>
    <row r="231" spans="2:4">
      <c r="B231" s="22"/>
      <c r="C231" s="22"/>
      <c r="D231" s="22"/>
    </row>
    <row r="232" spans="2:4">
      <c r="B232" s="22"/>
      <c r="C232" s="22"/>
      <c r="D232" s="22"/>
    </row>
  </sheetData>
  <mergeCells count="1">
    <mergeCell ref="B1:D1"/>
  </mergeCells>
  <dataValidations disablePrompts="1" count="1">
    <dataValidation type="list" allowBlank="1" showInputMessage="1" showErrorMessage="1" sqref="G210" xr:uid="{00000000-0002-0000-0600-000000000000}">
      <formula1>$F$210:$F$221</formula1>
    </dataValidation>
  </dataValidations>
  <pageMargins left="0.7" right="0.7" top="0.75" bottom="0.75" header="0.3" footer="0.3"/>
  <pageSetup orientation="portrait" r:id="rId2"/>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tint="-0.249977111117893"/>
  </sheetPr>
  <dimension ref="B1:F16"/>
  <sheetViews>
    <sheetView workbookViewId="0">
      <selection activeCell="D9" sqref="D9:D10"/>
    </sheetView>
  </sheetViews>
  <sheetFormatPr defaultColWidth="14.28515625" defaultRowHeight="12.75"/>
  <cols>
    <col min="1" max="2" width="14.28515625" style="85"/>
    <col min="3" max="3" width="17" style="85" customWidth="1"/>
    <col min="4" max="4" width="14.28515625" style="85"/>
    <col min="5" max="5" width="46" style="85" customWidth="1"/>
    <col min="6" max="16384" width="14.28515625" style="85"/>
  </cols>
  <sheetData>
    <row r="1" spans="2:6" ht="24" customHeight="1" thickBot="1">
      <c r="B1" s="565" t="s">
        <v>280</v>
      </c>
      <c r="C1" s="566"/>
      <c r="D1" s="566"/>
      <c r="E1" s="566"/>
      <c r="F1" s="567"/>
    </row>
    <row r="2" spans="2:6" ht="16.5" thickBot="1">
      <c r="B2" s="86"/>
      <c r="C2" s="86"/>
      <c r="D2" s="86"/>
      <c r="E2" s="86"/>
      <c r="F2" s="86"/>
    </row>
    <row r="3" spans="2:6" ht="16.5" thickBot="1">
      <c r="B3" s="569" t="s">
        <v>281</v>
      </c>
      <c r="C3" s="570"/>
      <c r="D3" s="570"/>
      <c r="E3" s="98" t="s">
        <v>282</v>
      </c>
      <c r="F3" s="99" t="s">
        <v>283</v>
      </c>
    </row>
    <row r="4" spans="2:6" ht="31.5">
      <c r="B4" s="571" t="s">
        <v>284</v>
      </c>
      <c r="C4" s="573" t="s">
        <v>174</v>
      </c>
      <c r="D4" s="87" t="s">
        <v>187</v>
      </c>
      <c r="E4" s="88" t="s">
        <v>285</v>
      </c>
      <c r="F4" s="89">
        <v>0.25</v>
      </c>
    </row>
    <row r="5" spans="2:6" ht="47.25">
      <c r="B5" s="572"/>
      <c r="C5" s="574"/>
      <c r="D5" s="90" t="s">
        <v>196</v>
      </c>
      <c r="E5" s="91" t="s">
        <v>286</v>
      </c>
      <c r="F5" s="92">
        <v>0.15</v>
      </c>
    </row>
    <row r="6" spans="2:6" ht="47.25">
      <c r="B6" s="572"/>
      <c r="C6" s="574"/>
      <c r="D6" s="90" t="s">
        <v>287</v>
      </c>
      <c r="E6" s="91" t="s">
        <v>288</v>
      </c>
      <c r="F6" s="92">
        <v>0.1</v>
      </c>
    </row>
    <row r="7" spans="2:6" ht="63">
      <c r="B7" s="572"/>
      <c r="C7" s="574" t="s">
        <v>175</v>
      </c>
      <c r="D7" s="90" t="s">
        <v>289</v>
      </c>
      <c r="E7" s="91" t="s">
        <v>290</v>
      </c>
      <c r="F7" s="92">
        <v>0.25</v>
      </c>
    </row>
    <row r="8" spans="2:6" ht="31.5">
      <c r="B8" s="572"/>
      <c r="C8" s="574"/>
      <c r="D8" s="90" t="s">
        <v>188</v>
      </c>
      <c r="E8" s="91" t="s">
        <v>291</v>
      </c>
      <c r="F8" s="92">
        <v>0.15</v>
      </c>
    </row>
    <row r="9" spans="2:6" ht="47.25">
      <c r="B9" s="572" t="s">
        <v>292</v>
      </c>
      <c r="C9" s="574" t="s">
        <v>177</v>
      </c>
      <c r="D9" s="90" t="s">
        <v>189</v>
      </c>
      <c r="E9" s="91" t="s">
        <v>293</v>
      </c>
      <c r="F9" s="93" t="s">
        <v>294</v>
      </c>
    </row>
    <row r="10" spans="2:6" ht="63">
      <c r="B10" s="572"/>
      <c r="C10" s="574"/>
      <c r="D10" s="90" t="s">
        <v>295</v>
      </c>
      <c r="E10" s="91" t="s">
        <v>296</v>
      </c>
      <c r="F10" s="93" t="s">
        <v>294</v>
      </c>
    </row>
    <row r="11" spans="2:6" ht="47.25">
      <c r="B11" s="572"/>
      <c r="C11" s="574" t="s">
        <v>178</v>
      </c>
      <c r="D11" s="90" t="s">
        <v>190</v>
      </c>
      <c r="E11" s="91" t="s">
        <v>297</v>
      </c>
      <c r="F11" s="93" t="s">
        <v>294</v>
      </c>
    </row>
    <row r="12" spans="2:6" ht="47.25">
      <c r="B12" s="572"/>
      <c r="C12" s="574"/>
      <c r="D12" s="90" t="s">
        <v>298</v>
      </c>
      <c r="E12" s="91" t="s">
        <v>299</v>
      </c>
      <c r="F12" s="93" t="s">
        <v>294</v>
      </c>
    </row>
    <row r="13" spans="2:6" ht="31.5">
      <c r="B13" s="572"/>
      <c r="C13" s="574" t="s">
        <v>179</v>
      </c>
      <c r="D13" s="90" t="s">
        <v>191</v>
      </c>
      <c r="E13" s="91" t="s">
        <v>300</v>
      </c>
      <c r="F13" s="93" t="s">
        <v>294</v>
      </c>
    </row>
    <row r="14" spans="2:6" ht="32.25" thickBot="1">
      <c r="B14" s="575"/>
      <c r="C14" s="576"/>
      <c r="D14" s="94" t="s">
        <v>301</v>
      </c>
      <c r="E14" s="95" t="s">
        <v>302</v>
      </c>
      <c r="F14" s="96" t="s">
        <v>294</v>
      </c>
    </row>
    <row r="15" spans="2:6" ht="49.5" customHeight="1">
      <c r="B15" s="568" t="s">
        <v>303</v>
      </c>
      <c r="C15" s="568"/>
      <c r="D15" s="568"/>
      <c r="E15" s="568"/>
      <c r="F15" s="568"/>
    </row>
    <row r="16" spans="2:6" ht="27" customHeight="1">
      <c r="B16" s="9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E19"/>
  <sheetViews>
    <sheetView topLeftCell="A4" workbookViewId="0">
      <selection activeCell="B13" sqref="B13:B19"/>
    </sheetView>
  </sheetViews>
  <sheetFormatPr defaultColWidth="11.42578125" defaultRowHeight="15"/>
  <sheetData>
    <row r="2" spans="2:5">
      <c r="B2" t="s">
        <v>304</v>
      </c>
      <c r="E2" t="s">
        <v>305</v>
      </c>
    </row>
    <row r="3" spans="2:5">
      <c r="B3" t="s">
        <v>306</v>
      </c>
      <c r="E3" t="s">
        <v>199</v>
      </c>
    </row>
    <row r="4" spans="2:5">
      <c r="B4" t="s">
        <v>307</v>
      </c>
      <c r="E4" t="s">
        <v>180</v>
      </c>
    </row>
    <row r="5" spans="2:5">
      <c r="B5" t="s">
        <v>192</v>
      </c>
    </row>
    <row r="8" spans="2:5">
      <c r="B8" t="s">
        <v>308</v>
      </c>
    </row>
    <row r="9" spans="2:5">
      <c r="B9" t="s">
        <v>309</v>
      </c>
    </row>
    <row r="10" spans="2:5">
      <c r="B10" t="s">
        <v>310</v>
      </c>
    </row>
    <row r="13" spans="2:5">
      <c r="B13" t="s">
        <v>311</v>
      </c>
    </row>
    <row r="14" spans="2:5">
      <c r="B14" t="s">
        <v>184</v>
      </c>
    </row>
    <row r="15" spans="2:5">
      <c r="B15" t="s">
        <v>312</v>
      </c>
    </row>
    <row r="16" spans="2:5">
      <c r="B16" t="s">
        <v>313</v>
      </c>
    </row>
    <row r="17" spans="2:2">
      <c r="B17" t="s">
        <v>314</v>
      </c>
    </row>
    <row r="18" spans="2:2">
      <c r="B18" t="s">
        <v>315</v>
      </c>
    </row>
    <row r="19" spans="2:2">
      <c r="B19" t="s">
        <v>316</v>
      </c>
    </row>
  </sheetData>
  <sortState xmlns:xlrd2="http://schemas.microsoft.com/office/spreadsheetml/2017/richdata2" ref="B2:B5">
    <sortCondition ref="B2:B5"/>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3:A21"/>
  <sheetViews>
    <sheetView workbookViewId="0">
      <selection activeCell="A19" sqref="A19"/>
    </sheetView>
  </sheetViews>
  <sheetFormatPr defaultColWidth="11.42578125" defaultRowHeight="12.75"/>
  <cols>
    <col min="1" max="1" width="32.85546875" style="9" customWidth="1"/>
    <col min="2" max="16384" width="11.42578125" style="9"/>
  </cols>
  <sheetData>
    <row r="3" spans="1:1">
      <c r="A3" s="10" t="s">
        <v>187</v>
      </c>
    </row>
    <row r="4" spans="1:1">
      <c r="A4" s="10" t="s">
        <v>196</v>
      </c>
    </row>
    <row r="5" spans="1:1">
      <c r="A5" s="10" t="s">
        <v>287</v>
      </c>
    </row>
    <row r="6" spans="1:1">
      <c r="A6" s="10" t="s">
        <v>289</v>
      </c>
    </row>
    <row r="7" spans="1:1">
      <c r="A7" s="10" t="s">
        <v>188</v>
      </c>
    </row>
    <row r="8" spans="1:1">
      <c r="A8" s="10" t="s">
        <v>189</v>
      </c>
    </row>
    <row r="9" spans="1:1">
      <c r="A9" s="10" t="s">
        <v>295</v>
      </c>
    </row>
    <row r="10" spans="1:1">
      <c r="A10" s="10" t="s">
        <v>190</v>
      </c>
    </row>
    <row r="11" spans="1:1">
      <c r="A11" s="10" t="s">
        <v>298</v>
      </c>
    </row>
    <row r="12" spans="1:1">
      <c r="A12" s="10" t="s">
        <v>317</v>
      </c>
    </row>
    <row r="13" spans="1:1">
      <c r="A13" s="10" t="s">
        <v>318</v>
      </c>
    </row>
    <row r="14" spans="1:1">
      <c r="A14" s="10" t="s">
        <v>319</v>
      </c>
    </row>
    <row r="16" spans="1:1">
      <c r="A16" s="10" t="s">
        <v>320</v>
      </c>
    </row>
    <row r="17" spans="1:1">
      <c r="A17" s="10" t="s">
        <v>304</v>
      </c>
    </row>
    <row r="18" spans="1:1">
      <c r="A18" s="10" t="s">
        <v>306</v>
      </c>
    </row>
    <row r="20" spans="1:1">
      <c r="A20" s="10" t="s">
        <v>309</v>
      </c>
    </row>
    <row r="21" spans="1:1">
      <c r="A21" s="10" t="s">
        <v>310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Hewlett-Packard</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Myrian Cubillos Benavides</dc:creator>
  <cp:keywords/>
  <dc:description/>
  <cp:lastModifiedBy>Sandra Yanneth Holguin Martinez</cp:lastModifiedBy>
  <cp:revision/>
  <dcterms:created xsi:type="dcterms:W3CDTF">2020-03-24T23:12:47Z</dcterms:created>
  <dcterms:modified xsi:type="dcterms:W3CDTF">2021-10-21T19:35:36Z</dcterms:modified>
  <cp:category/>
  <cp:contentStatus/>
</cp:coreProperties>
</file>