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613"/>
  <workbookPr hidePivotFieldList="1" defaultThemeVersion="124226"/>
  <mc:AlternateContent xmlns:mc="http://schemas.openxmlformats.org/markup-compatibility/2006">
    <mc:Choice Requires="x15">
      <x15ac:absPath xmlns:x15ac="http://schemas.microsoft.com/office/spreadsheetml/2010/11/ac" url="D:\ALCALDIA 2021\MAPA DE RIESGO GESTION 2021\MAPAS DE RIESGOS DE GESTION V3.0\"/>
    </mc:Choice>
  </mc:AlternateContent>
  <xr:revisionPtr revIDLastSave="7" documentId="13_ncr:1_{216622A0-5A59-427F-B5ED-525E8D334E4D}" xr6:coauthVersionLast="47" xr6:coauthVersionMax="47" xr10:uidLastSave="{BABB495D-37E8-4D51-A460-AE2C2DA3C035}"/>
  <bookViews>
    <workbookView xWindow="-120" yWindow="-120" windowWidth="20730" windowHeight="11160" tabRatio="882" firstSheet="1"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2775"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V3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P38" i="19"/>
  <c r="AB48" i="19"/>
  <c r="J28" i="19"/>
  <c r="AH38" i="19"/>
  <c r="V8" i="19"/>
  <c r="J48" i="19"/>
  <c r="AH28" i="19"/>
  <c r="P48" i="19"/>
  <c r="AH48" i="19"/>
  <c r="V28" i="19"/>
  <c r="AB38" i="19"/>
  <c r="AB18" i="19"/>
  <c r="AH18" i="19"/>
  <c r="AB8" i="19"/>
  <c r="V48" i="19"/>
  <c r="J8" i="19"/>
  <c r="V18" i="19"/>
  <c r="P28" i="19"/>
  <c r="P8" i="19"/>
  <c r="J18" i="19"/>
  <c r="J38" i="19"/>
  <c r="AA13" i="1"/>
  <c r="AB38" i="1"/>
  <c r="AA37" i="1"/>
  <c r="AA43" i="1"/>
  <c r="AB44" i="1"/>
  <c r="AA44" i="1" s="1"/>
  <c r="AB45" i="1"/>
  <c r="AB50" i="1"/>
  <c r="AA50" i="1" s="1"/>
  <c r="AB51" i="1"/>
  <c r="AA51" i="1" s="1"/>
  <c r="AA49" i="1"/>
  <c r="AA55" i="1"/>
  <c r="AB56" i="1"/>
  <c r="AA31" i="1"/>
  <c r="AB32" i="1"/>
  <c r="AH17" i="19" l="1"/>
  <c r="V27" i="19"/>
  <c r="P7" i="19"/>
  <c r="P47" i="19"/>
  <c r="V37" i="19"/>
  <c r="J7" i="19"/>
  <c r="AB1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<sst xmlns="http://schemas.openxmlformats.org/spreadsheetml/2006/main" count="413" uniqueCount="274">
  <si>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</si>
  <si>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</si>
  <si>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</si>
  <si>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</si>
  <si>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</si>
  <si>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</si>
  <si>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</si>
  <si>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</si>
  <si>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</si>
  <si>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</si>
  <si>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</si>
  <si>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</si>
  <si>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</si>
  <si>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</si>
  <si>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</si>
  <si>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</si>
  <si>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</si>
  <si>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</si>
  <si>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</si>
  <si>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</si>
  <si>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</si>
  <si>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</si>
  <si>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</si>
  <si>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</si>
  <si>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</si>
  <si>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</si>
  <si>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</si>
  <si>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</si>
  <si>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</si>
  <si>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</si>
  <si>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</si>
  <si>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</si>
  <si>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</si>
  <si>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</si>
  <si>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</si>
  <si>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</si>
  <si>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</si>
  <si>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</si>
  <si>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</si>
  <si>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</si>
  <si>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</si>
  <si>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</si>
  <si>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</si>
  <si>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</si>
  <si>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</si>
  <si>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</si>
  <si>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</si>
  <si>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</si>
  <si>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</si>
  <si>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</si>
  <si>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</si>
  <si>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</si>
  <si>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</si>
  <si>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</si>
  <si>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</si>
  <si>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</si>
  <si>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</si>
  <si>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</si>
  <si>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</si>
  <si>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</si>
  <si>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</si>
  <si>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</si>
  <si>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</si>
  <si>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</si>
  <si>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</si>
  <si>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</si>
  <si>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</si>
  <si>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</si>
  <si>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</si>
  <si>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</si>
  <si>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</si>
  <si>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</si>
  <si>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</si>
  <si>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</si>
  <si>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</si>
  <si>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</si>
  <si>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</si>
  <si>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</si>
  <si>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GESTIÓN DE ESPACIO PÚBLICO</t>
  </si>
  <si>
    <t>ALCANCE:</t>
  </si>
  <si>
    <t>Inicia con la formulacionde politicas, planes, programas y proyectos de inversion municipal y termina con el seguimiento y retroalimentacion a todos los procesos.</t>
  </si>
  <si>
    <t>OBJETIVOS ESTRATÉGICOS</t>
  </si>
  <si>
    <t>OBJETIVO DEL PROCESO</t>
  </si>
  <si>
    <t>PLANEACIÓN INSTITUCIONAL</t>
  </si>
  <si>
    <t>PUNTOS DE RIESGO EN LA CADENA DE VALOR</t>
  </si>
  <si>
    <t>Dirigir, formular, coordinar y ejecutar los planes, programas y proyectos de la administracion municipal, acorde a los lineamientos nacinales, departamentales y necesidades identificadas de la comunidadd, para contribuir con el bienestar y el progreso de los ciudadanos con sostenibilidad social, economica, urbana y ambiental.</t>
  </si>
  <si>
    <t xml:space="preserve"> Planeacion Municipal                                  Plan de Ordenamiento Territorial                    Plan Anticorrupcion                                    Planes de Trabajo MIPG</t>
  </si>
  <si>
    <t>Formulacion de  Planes, programas y proyectos y seguimiento a planes institucionales.</t>
  </si>
  <si>
    <t>MATRIZ DOFA</t>
  </si>
  <si>
    <t>DEBILIDADES</t>
  </si>
  <si>
    <t>AMENAZAS</t>
  </si>
  <si>
    <t>1-	Limitados Recursos Financieros para atender toda la problemática económica y social, a raíz de la Emergencia Nacional por el COVID-19.  
2-	La infraestructura de las oficinas no es adecuada para la prevención del COVID-19.  
3-	Insuficiente infraestructura Tecnológica que garantice el normal funcionamiento de la Administración Municipal frente a los requerimientos ciudadanos.  
Falta de respuesta a PQRSD ( Respuesta extemporánea ).</t>
  </si>
  <si>
    <t>1-	Decreto 417 de 17 de marzo de 2020 "Por el cual se declara un Estado de Emergencia Económica, Social y Ecológica en todo el Territorio Nacional" por el COVID-19. 
2-	Modificación de la Planeación Municipal frente a la implementación del Decreto 417 de marzo de 2020, por el COVID-19.  
3-	Desaceleración económica por la cuarentena obligatoria a nivel nacional. 
4-	Falta de aprobación de las Políticas Nacionales.</t>
  </si>
  <si>
    <t>FORTALEZAS</t>
  </si>
  <si>
    <t>OPORTUNIDADES</t>
  </si>
  <si>
    <t>1-	Conocimiento y experiencia del personal vinculado al proceso.  
2-	Empoderamiento, responsabilidad y compromiso por líderes de proceso en cumplimiento de las estrategias corporativas.  
3-	Conocimiento del Desarrollo de los Procesos.  
4-	Instrumentos de gestión tecnológica para el desarrollo del trabajo en casa y atención a los requerimientos de los ciudadanos.</t>
  </si>
  <si>
    <t>1-	Fortalecer el trabajo en casa y los sistemas de información requeridos para esto, en el marco de la Emergencia Nacional por el COVID-19.  
2-	Reconocimiento de la atención de calidad brindada por los servidores públicos.  
3-	Buenas prácticas bajo lineamientos del Departamento Nacional de Planeación.  
4-	Integración de estrategias con entidades de gobierno o regionales, nacionales y de cooperación internacional para la consecución de recursos y ejecución de  proyectos.</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</si>
  <si>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</si>
  <si>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</si>
  <si>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</si>
  <si>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</si>
  <si>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</si>
  <si>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</si>
  <si>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</si>
  <si>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</si>
  <si>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</si>
  <si>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</si>
  <si>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</si>
  <si>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</si>
  <si>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</si>
  <si>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</si>
  <si>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</si>
  <si>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</si>
  <si>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</si>
  <si>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</si>
  <si>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</si>
  <si>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</si>
  <si>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</si>
  <si>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</si>
  <si>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</si>
  <si>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</si>
  <si>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</si>
  <si>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</si>
  <si>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</si>
  <si>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</si>
  <si>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</si>
  <si>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</si>
  <si>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</si>
  <si>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</si>
  <si>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</si>
  <si>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</si>
  <si>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</si>
  <si>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</si>
  <si>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</si>
  <si>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</si>
  <si>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Investigaciones y sanciones por entes de control.</t>
  </si>
  <si>
    <t xml:space="preserve">Inconsistencias entre el archivo fisico y el modulo de espacio público de la información relacionada con los procesos de incorporación de los bienes inmuebles de propiedad del municipio. </t>
  </si>
  <si>
    <t xml:space="preserve">Posibilidad de afectación económica y reputacional por  investigaciones y sanciones por entes de control, debido a las inconsistencias entre el archivo físico y el módulo de espacio público de la información relacionada con los procesos de incorporación de los bienes inmuebles de propiedad del municipio. </t>
  </si>
  <si>
    <t>Ejecucion y Administracion de procesos</t>
  </si>
  <si>
    <t xml:space="preserve">     El riesgo afecta la imagen de alguna área de la organización</t>
  </si>
  <si>
    <t>El Director del Departamento Administrativo de la Defensoría del Espacio Público verifica la actualización de la base de datos contenidos en el archivo físico y en el módulo de espacio público del Sistema de Información Financiera.</t>
  </si>
  <si>
    <t>Preventivo</t>
  </si>
  <si>
    <t>Manual</t>
  </si>
  <si>
    <t>Documentado</t>
  </si>
  <si>
    <t>Continua</t>
  </si>
  <si>
    <t>Con Registro</t>
  </si>
  <si>
    <t>Reducir (mitigar)</t>
  </si>
  <si>
    <t>Realizar dos (2) seguimientos a los procesos de incorporación de los bienes inmuebles propiedad del Municipio.</t>
  </si>
  <si>
    <t>Director del Departamento Administrativo de la Defensoría del Espacio Público</t>
  </si>
  <si>
    <t>Investigaciones y sanciones de los entes de control, así como la pérdida de confianza y credibilidad de la ciudadanía</t>
  </si>
  <si>
    <t>Falta de estrategias para proteger, sensibilizar, defender, preservar y mantener el Espacio Público</t>
  </si>
  <si>
    <t>Posibilidad de afectación económica y reputacional por investigaciones y sanciones de los entes de control, así como la pérdida de confianza y credibilidad de la ciudadanía, debido a la falta de estrategias para proteger, sensibilizar, defender, preservar y mantener el Espacio Público</t>
  </si>
  <si>
    <t xml:space="preserve">     El riesgo afecta la imagen de de la entidad con efecto publicitario sostenido a nivel de sector administrativo, nivel departamental o municipal</t>
  </si>
  <si>
    <t>El Director del Departamento Administrativo de la Defensoría del Espacio Público realiza los lineamientos para la defensa y preservación del espacio público a través de los diversos mecanismos institucionales vigentes.</t>
  </si>
  <si>
    <t>Diseñar e implementar una (1) estrategia para proteger, sensibilizar, defender, preservar y mantener el Espacio Público.</t>
  </si>
  <si>
    <t>Uso inadecuado de los bienes inmuebles propiedad del Municipio</t>
  </si>
  <si>
    <t>Intención de ocupantes que pretenden adquirir el dominio por prescripción adquisitiva ignorando que son bienes de uso público.</t>
  </si>
  <si>
    <t>Posibilidad de afectación económica y reputacional por uso inadecuado de los bienes inmuebles propiedad del Municipio, debido a la intención de ocupantes que pretenden adquirir el dominio por prescripción adquisitiva ignorando que son bienes de uso público</t>
  </si>
  <si>
    <t>Daños Activos Fisicos</t>
  </si>
  <si>
    <t>El Director del Departamento Administrativo de la Defensoría del Espacio Público verifica los Acuerdos voluntarios relacionados con la entrega de inmuebles ocupados irregularmente por terceros, de acuerdo con la normatividad vigente a través de informes de seguimiento.</t>
  </si>
  <si>
    <t>Detectivo</t>
  </si>
  <si>
    <t>Elaborar dos (2) informes de seguimiento a los procesos de acuerdos voluntarios.</t>
  </si>
  <si>
    <t xml:space="preserve">El Director del Departamento Administrativo de la Defensoría del Espacio Publico  verifica la recuperación de los bienes inmuebles propiedad del Municipio de Bucaramanga a través de informes de seguimiento a los Procesos policivos.  </t>
  </si>
  <si>
    <t xml:space="preserve">Elaborar dos (2) informes de seguimiento a los procesos policivos.  </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</si>
  <si>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</si>
  <si>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</si>
  <si>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</si>
  <si>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</si>
  <si>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</si>
  <si>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</si>
  <si>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</si>
  <si>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</si>
  <si>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</si>
  <si>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</si>
  <si>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</si>
  <si>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</si>
  <si>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</si>
  <si>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</si>
  <si>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</si>
  <si>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</si>
  <si>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</si>
  <si>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</si>
  <si>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</si>
  <si>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</si>
  <si>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</si>
  <si>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</si>
  <si>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</si>
  <si>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</si>
  <si>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</si>
  <si>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</si>
  <si>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</si>
  <si>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</si>
  <si>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</si>
  <si>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</si>
  <si>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</si>
  <si>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</si>
  <si>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</si>
  <si>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</si>
  <si>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</si>
  <si>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</si>
  <si>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</si>
  <si>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</si>
  <si>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</si>
  <si>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</si>
  <si>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</si>
  <si>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</si>
  <si>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</si>
  <si>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</si>
  <si>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</si>
  <si>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</si>
  <si>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</si>
  <si>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</si>
  <si>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</si>
  <si>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</si>
  <si>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</si>
  <si>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</si>
  <si>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</si>
  <si>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</si>
  <si>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</si>
  <si>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</si>
  <si>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</si>
  <si>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</si>
  <si>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</si>
  <si>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</si>
  <si>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</si>
  <si>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</si>
  <si>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</si>
  <si>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</si>
  <si>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</si>
  <si>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</si>
  <si>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</si>
  <si>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</si>
  <si>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</si>
  <si>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</si>
  <si>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</si>
  <si>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</si>
  <si>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</si>
  <si>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</si>
  <si>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</si>
  <si>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</si>
  <si>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</si>
  <si>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</si>
  <si>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</si>
  <si>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</si>
  <si>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</si>
  <si>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</si>
  <si>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</si>
  <si>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</si>
  <si>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</si>
  <si>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</si>
  <si>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</si>
  <si>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</si>
  <si>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</si>
  <si>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</si>
  <si>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</si>
  <si>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</si>
  <si>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</si>
  <si>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</si>
  <si>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</si>
  <si>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</si>
  <si>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Reputacional</t>
  </si>
  <si>
    <t>Reducir (compartir)</t>
  </si>
  <si>
    <t>Plan de accion (solo para la opción reducir)</t>
  </si>
  <si>
    <t>Finalizado</t>
  </si>
  <si>
    <t>En curso</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</si>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</sst>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sz val="11"/>
      <color rgb="FF000000"/>
      <name val="Arial Narrow"/>
      <family val="2"/>
    </font>
    <font>
      <b/>
      <sz val="28"/>
      <color theme="1"/>
      <name val="Arial Narrow"/>
      <family val="2"/>
    </font>
    <font>
      <b/>
      <sz val="12"/>
      <color rgb="FFFF0000"/>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09">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dashed">
        <color theme="9" tint="-0.24994659260841701"/>
      </right>
      <top/>
      <bottom/>
      <diagonal/>
    </border>
    <border>
      <left/>
      <right style="thin">
        <color indexed="64"/>
      </right>
      <top style="medium">
        <color indexed="64"/>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7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9" fontId="1" fillId="0" borderId="4" xfId="0" applyNumberFormat="1" applyFont="1" applyFill="1" applyBorder="1" applyAlignment="1" applyProtection="1">
      <alignment horizontal="center" vertical="top"/>
      <protection hidden="1"/>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Fill="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9" fontId="36" fillId="0" borderId="4" xfId="0" applyNumberFormat="1" applyFont="1" applyFill="1" applyBorder="1" applyAlignment="1" applyProtection="1">
      <alignment horizontal="center" vertical="center"/>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Fill="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9" fontId="1" fillId="0" borderId="4" xfId="0" applyNumberFormat="1" applyFont="1" applyFill="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6" fillId="0" borderId="2" xfId="0" applyFont="1" applyBorder="1" applyAlignment="1" applyProtection="1">
      <alignment horizontal="justify" vertical="center"/>
      <protection locked="0"/>
    </xf>
    <xf numFmtId="0" fontId="1" fillId="0" borderId="2" xfId="0" applyFont="1" applyBorder="1" applyAlignment="1" applyProtection="1">
      <alignment horizontal="center" vertical="center"/>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8" fillId="17" borderId="105" xfId="0" applyFont="1" applyFill="1" applyBorder="1" applyAlignment="1">
      <alignment horizontal="center" vertical="center" wrapText="1"/>
    </xf>
    <xf numFmtId="0" fontId="58" fillId="17" borderId="13" xfId="0" applyFont="1" applyFill="1" applyBorder="1" applyAlignment="1">
      <alignment horizontal="center" vertical="center" wrapText="1"/>
    </xf>
    <xf numFmtId="0" fontId="59" fillId="0" borderId="107" xfId="0" applyFont="1" applyBorder="1" applyAlignment="1">
      <alignment horizontal="justify" vertical="center" wrapText="1"/>
    </xf>
    <xf numFmtId="0" fontId="59" fillId="0" borderId="107" xfId="0" applyFont="1" applyBorder="1" applyAlignment="1">
      <alignment horizontal="center" vertical="center" wrapText="1"/>
    </xf>
    <xf numFmtId="0" fontId="59" fillId="0" borderId="108" xfId="0" applyFont="1" applyBorder="1" applyAlignment="1">
      <alignment horizontal="center" vertical="center" wrapText="1"/>
    </xf>
    <xf numFmtId="0" fontId="55" fillId="15" borderId="76"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7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9" xfId="0" applyFont="1" applyFill="1" applyBorder="1" applyAlignment="1">
      <alignment horizontal="left"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12" xfId="0" applyFont="1" applyFill="1" applyBorder="1" applyAlignment="1">
      <alignment horizontal="center" vertical="center" wrapText="1"/>
    </xf>
    <xf numFmtId="0" fontId="58" fillId="17" borderId="105" xfId="0" applyFont="1" applyFill="1" applyBorder="1" applyAlignment="1">
      <alignment horizontal="center" vertical="center" wrapText="1"/>
    </xf>
    <xf numFmtId="0" fontId="59" fillId="0" borderId="106" xfId="0" applyFont="1" applyBorder="1" applyAlignment="1">
      <alignment horizontal="left" vertical="center" wrapText="1"/>
    </xf>
    <xf numFmtId="0" fontId="59" fillId="0" borderId="107"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1" fillId="0" borderId="12" xfId="0" applyFont="1" applyBorder="1" applyAlignment="1">
      <alignment horizontal="left" vertical="center" wrapText="1"/>
    </xf>
    <xf numFmtId="0" fontId="1" fillId="0" borderId="19" xfId="0" applyFont="1" applyBorder="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0"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18" xfId="0" applyFont="1" applyBorder="1" applyAlignment="1">
      <alignment horizontal="left" vertical="center" wrapText="1"/>
    </xf>
    <xf numFmtId="0" fontId="1" fillId="0" borderId="17" xfId="0" applyFont="1" applyBorder="1" applyAlignment="1">
      <alignment horizontal="left" vertical="center" wrapText="1"/>
    </xf>
    <xf numFmtId="0" fontId="66" fillId="0" borderId="12" xfId="0" applyFont="1" applyBorder="1" applyAlignment="1">
      <alignment horizontal="left" vertical="center" wrapText="1"/>
    </xf>
    <xf numFmtId="0" fontId="66" fillId="0" borderId="13" xfId="0" applyFont="1" applyBorder="1" applyAlignment="1">
      <alignment horizontal="left" vertical="center" wrapText="1"/>
    </xf>
    <xf numFmtId="0" fontId="66" fillId="0" borderId="14" xfId="0" applyFont="1" applyBorder="1" applyAlignment="1">
      <alignment horizontal="left" vertical="center" wrapText="1"/>
    </xf>
    <xf numFmtId="0" fontId="66" fillId="0" borderId="15" xfId="0" applyFont="1" applyBorder="1" applyAlignment="1">
      <alignment horizontal="left" vertical="center" wrapText="1"/>
    </xf>
    <xf numFmtId="0" fontId="66" fillId="0" borderId="16" xfId="0" applyFont="1" applyBorder="1" applyAlignment="1">
      <alignment horizontal="left" vertical="center" wrapText="1"/>
    </xf>
    <xf numFmtId="0" fontId="66"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1" fillId="3" borderId="19"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4"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15" xfId="0" applyFont="1" applyFill="1" applyBorder="1" applyAlignment="1">
      <alignment horizontal="left" vertical="center" wrapText="1"/>
    </xf>
    <xf numFmtId="0" fontId="1" fillId="3" borderId="16"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17" xfId="0" applyFont="1" applyFill="1" applyBorder="1" applyAlignment="1">
      <alignment horizontal="left" vertical="center" wrapText="1"/>
    </xf>
    <xf numFmtId="0" fontId="1" fillId="0" borderId="13"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7" xfId="0" applyFont="1" applyBorder="1" applyAlignment="1">
      <alignment horizontal="left" vertical="center"/>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58" fillId="0" borderId="4" xfId="0" applyFont="1" applyFill="1" applyBorder="1" applyAlignment="1" applyProtection="1">
      <alignment horizontal="center" vertical="center" wrapText="1"/>
      <protection hidden="1"/>
    </xf>
    <xf numFmtId="0" fontId="58" fillId="0" borderId="8"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4" fillId="0" borderId="5" xfId="0" applyFont="1" applyFill="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0" fontId="4" fillId="0" borderId="4"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0" borderId="4"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9" fontId="1" fillId="0" borderId="4" xfId="0" applyNumberFormat="1" applyFont="1" applyBorder="1" applyAlignment="1" applyProtection="1">
      <alignment horizontal="center" vertical="center" wrapText="1"/>
      <protection locked="0"/>
    </xf>
    <xf numFmtId="9" fontId="1" fillId="0" borderId="8" xfId="0" applyNumberFormat="1" applyFont="1" applyBorder="1" applyAlignment="1" applyProtection="1">
      <alignment horizontal="center" vertical="center" wrapText="1"/>
      <protection locked="0"/>
    </xf>
    <xf numFmtId="9" fontId="1" fillId="0" borderId="5" xfId="0" applyNumberFormat="1" applyFont="1" applyBorder="1" applyAlignment="1" applyProtection="1">
      <alignment horizontal="center" vertical="center"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Border="1" applyAlignment="1">
      <alignment horizontal="center" vertical="center"/>
    </xf>
    <xf numFmtId="0" fontId="25" fillId="3" borderId="104"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5" fillId="2" borderId="6" xfId="0" applyFont="1" applyFill="1" applyBorder="1" applyAlignment="1">
      <alignment horizontal="left" vertical="center"/>
    </xf>
    <xf numFmtId="0" fontId="68" fillId="2" borderId="7" xfId="0" applyFont="1" applyFill="1" applyBorder="1" applyAlignment="1">
      <alignment horizontal="left" vertical="center"/>
    </xf>
    <xf numFmtId="0" fontId="58" fillId="2" borderId="6" xfId="0" applyFont="1" applyFill="1" applyBorder="1" applyAlignment="1">
      <alignment horizontal="left" vertical="center"/>
    </xf>
    <xf numFmtId="0" fontId="58" fillId="2" borderId="7" xfId="0" applyFont="1" applyFill="1" applyBorder="1" applyAlignment="1">
      <alignment horizontal="left" vertical="center"/>
    </xf>
    <xf numFmtId="0" fontId="67" fillId="2" borderId="28" xfId="0" applyFont="1" applyFill="1" applyBorder="1" applyAlignment="1">
      <alignment horizontal="center" vertical="center" wrapText="1"/>
    </xf>
    <xf numFmtId="0" fontId="67" fillId="2" borderId="29" xfId="0" applyFont="1" applyFill="1" applyBorder="1" applyAlignment="1">
      <alignment horizontal="center" vertical="center" wrapText="1"/>
    </xf>
    <xf numFmtId="0" fontId="67" fillId="2" borderId="30" xfId="0" applyFont="1" applyFill="1" applyBorder="1" applyAlignment="1">
      <alignment horizontal="center" vertical="center" wrapText="1"/>
    </xf>
    <xf numFmtId="0" fontId="67" fillId="2" borderId="9" xfId="0" applyFont="1" applyFill="1" applyBorder="1" applyAlignment="1">
      <alignment horizontal="center" vertical="center" wrapText="1"/>
    </xf>
    <xf numFmtId="0" fontId="67" fillId="2" borderId="0" xfId="0" applyFont="1" applyFill="1" applyBorder="1" applyAlignment="1">
      <alignment horizontal="center" vertical="center" wrapText="1"/>
    </xf>
    <xf numFmtId="0" fontId="67" fillId="2" borderId="104" xfId="0" applyFont="1" applyFill="1" applyBorder="1" applyAlignment="1">
      <alignment horizontal="center" vertical="center" wrapText="1"/>
    </xf>
    <xf numFmtId="0" fontId="67" fillId="2" borderId="3" xfId="0" applyFont="1" applyFill="1" applyBorder="1" applyAlignment="1">
      <alignment horizontal="center" vertical="center" wrapText="1"/>
    </xf>
    <xf numFmtId="0" fontId="67" fillId="2" borderId="31" xfId="0" applyFont="1" applyFill="1" applyBorder="1" applyAlignment="1">
      <alignment horizontal="center" vertical="center" wrapText="1"/>
    </xf>
    <xf numFmtId="0" fontId="67" fillId="2" borderId="32" xfId="0" applyFont="1" applyFill="1" applyBorder="1" applyAlignment="1">
      <alignment horizontal="center" vertical="center" wrapText="1"/>
    </xf>
    <xf numFmtId="0" fontId="1" fillId="3" borderId="0" xfId="0" applyFont="1" applyFill="1" applyBorder="1" applyAlignment="1">
      <alignment horizontal="left" vertical="center"/>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4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2775"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953BC-949A-4331-9729-6A3945B4EEDE}">
  <dimension ref="A1:H56"/>
  <sheetViews>
    <sheetView topLeftCell="A34" zoomScale="120" zoomScaleNormal="120" workbookViewId="0">
      <selection activeCell="E46" sqref="E46:F46"/>
    </sheetView>
  </sheetViews>
  <sheetFormatPr defaultColWidth="11.42578125" defaultRowHeight="15"/>
  <cols>
    <col min="1" max="1" width="2.7109375" style="84" customWidth="1" collapsed="1"/>
    <col min="2" max="3" width="24.7109375" style="84" customWidth="1" collapsed="1"/>
    <col min="4" max="4" width="16" style="84" customWidth="1" collapsed="1"/>
    <col min="5" max="5" width="24.7109375" style="84" customWidth="1" collapsed="1"/>
    <col min="6" max="6" width="27.7109375" style="84" customWidth="1" collapsed="1"/>
    <col min="7" max="8" width="24.7109375" style="84" customWidth="1" collapsed="1"/>
    <col min="9" max="16384" width="11.42578125" style="84" collapsed="1"/>
  </cols>
  <sheetData>
    <row r="1" spans="1:8" ht="15.75" thickBot="1"/>
    <row r="2" spans="1:8" ht="18">
      <c r="B2" s="198" t="s">
        <v>0</v>
      </c>
      <c r="C2" s="199"/>
      <c r="D2" s="199"/>
      <c r="E2" s="199"/>
      <c r="F2" s="199"/>
      <c r="G2" s="199"/>
      <c r="H2" s="200"/>
    </row>
    <row r="3" spans="1:8">
      <c r="B3" s="117"/>
      <c r="C3" s="118"/>
      <c r="D3" s="118"/>
      <c r="E3" s="118"/>
      <c r="F3" s="118"/>
      <c r="G3" s="118"/>
      <c r="H3" s="119"/>
    </row>
    <row r="4" spans="1:8" ht="63" customHeight="1">
      <c r="B4" s="201" t="s">
        <v>1</v>
      </c>
      <c r="C4" s="202"/>
      <c r="D4" s="202"/>
      <c r="E4" s="202"/>
      <c r="F4" s="202"/>
      <c r="G4" s="202"/>
      <c r="H4" s="203"/>
    </row>
    <row r="5" spans="1:8" ht="63" customHeight="1">
      <c r="B5" s="204"/>
      <c r="C5" s="205"/>
      <c r="D5" s="205"/>
      <c r="E5" s="205"/>
      <c r="F5" s="205"/>
      <c r="G5" s="205"/>
      <c r="H5" s="206"/>
    </row>
    <row r="6" spans="1:8" ht="16.5">
      <c r="A6" s="120"/>
      <c r="B6" s="207" t="s">
        <v>2</v>
      </c>
      <c r="C6" s="208"/>
      <c r="D6" s="208"/>
      <c r="E6" s="208"/>
      <c r="F6" s="208"/>
      <c r="G6" s="208"/>
      <c r="H6" s="209"/>
    </row>
    <row r="7" spans="1:8" ht="95.25" customHeight="1">
      <c r="A7" s="120"/>
      <c r="B7" s="210" t="s">
        <v>3</v>
      </c>
      <c r="C7" s="210"/>
      <c r="D7" s="210"/>
      <c r="E7" s="210"/>
      <c r="F7" s="210"/>
      <c r="G7" s="210"/>
      <c r="H7" s="211"/>
    </row>
    <row r="8" spans="1:8" ht="16.5">
      <c r="A8" s="120"/>
      <c r="B8" s="121"/>
      <c r="C8" s="122"/>
      <c r="D8" s="122"/>
      <c r="E8" s="122"/>
      <c r="F8" s="122"/>
      <c r="G8" s="122"/>
      <c r="H8" s="123"/>
    </row>
    <row r="9" spans="1:8" ht="16.5" customHeight="1">
      <c r="A9" s="120"/>
      <c r="B9" s="212" t="s">
        <v>4</v>
      </c>
      <c r="C9" s="212"/>
      <c r="D9" s="212"/>
      <c r="E9" s="212"/>
      <c r="F9" s="212"/>
      <c r="G9" s="212"/>
      <c r="H9" s="213"/>
    </row>
    <row r="10" spans="1:8" ht="16.5" customHeight="1">
      <c r="A10" s="120"/>
      <c r="B10" s="212"/>
      <c r="C10" s="212"/>
      <c r="D10" s="212"/>
      <c r="E10" s="212"/>
      <c r="F10" s="212"/>
      <c r="G10" s="212"/>
      <c r="H10" s="213"/>
    </row>
    <row r="11" spans="1:8" ht="11.65" customHeight="1">
      <c r="A11" s="120"/>
      <c r="B11" s="212"/>
      <c r="C11" s="212"/>
      <c r="D11" s="212"/>
      <c r="E11" s="212"/>
      <c r="F11" s="212"/>
      <c r="G11" s="212"/>
      <c r="H11" s="213"/>
    </row>
    <row r="12" spans="1:8" ht="11.65" customHeight="1" thickBot="1">
      <c r="A12" s="120"/>
      <c r="B12" s="183"/>
      <c r="C12" s="183"/>
      <c r="D12" s="183"/>
      <c r="E12" s="183"/>
      <c r="F12" s="183"/>
      <c r="G12" s="183"/>
      <c r="H12" s="184"/>
    </row>
    <row r="13" spans="1:8" ht="15.4" customHeight="1" thickTop="1">
      <c r="A13" s="120"/>
      <c r="B13" s="183"/>
      <c r="C13" s="194" t="s">
        <v>5</v>
      </c>
      <c r="D13" s="195"/>
      <c r="E13" s="196" t="s">
        <v>6</v>
      </c>
      <c r="F13" s="197"/>
      <c r="G13" s="183"/>
      <c r="H13" s="184"/>
    </row>
    <row r="14" spans="1:8" ht="11.65" customHeight="1">
      <c r="A14" s="120"/>
      <c r="B14" s="183"/>
      <c r="C14" s="214" t="s">
        <v>7</v>
      </c>
      <c r="D14" s="215"/>
      <c r="E14" s="216" t="s">
        <v>8</v>
      </c>
      <c r="F14" s="217"/>
      <c r="G14" s="183"/>
      <c r="H14" s="184"/>
    </row>
    <row r="15" spans="1:8" ht="11.65" customHeight="1">
      <c r="A15" s="120"/>
      <c r="B15" s="183"/>
      <c r="C15" s="214" t="s">
        <v>9</v>
      </c>
      <c r="D15" s="215"/>
      <c r="E15" s="216" t="s">
        <v>10</v>
      </c>
      <c r="F15" s="217"/>
      <c r="G15" s="183"/>
      <c r="H15" s="184"/>
    </row>
    <row r="16" spans="1:8" ht="11.65" customHeight="1">
      <c r="A16" s="120"/>
      <c r="B16" s="183"/>
      <c r="C16" s="214" t="s">
        <v>11</v>
      </c>
      <c r="D16" s="215"/>
      <c r="E16" s="216" t="s">
        <v>12</v>
      </c>
      <c r="F16" s="217"/>
      <c r="G16" s="183"/>
      <c r="H16" s="184"/>
    </row>
    <row r="17" spans="1:8" ht="13.5" customHeight="1">
      <c r="A17" s="120"/>
      <c r="B17" s="183"/>
      <c r="C17" s="214" t="s">
        <v>13</v>
      </c>
      <c r="D17" s="215"/>
      <c r="E17" s="216" t="s">
        <v>14</v>
      </c>
      <c r="F17" s="217"/>
      <c r="G17" s="183"/>
      <c r="H17" s="124"/>
    </row>
    <row r="18" spans="1:8" ht="12.4" customHeight="1">
      <c r="A18" s="120"/>
      <c r="B18" s="183"/>
      <c r="C18" s="214" t="s">
        <v>15</v>
      </c>
      <c r="D18" s="215"/>
      <c r="E18" s="221" t="s">
        <v>16</v>
      </c>
      <c r="F18" s="217"/>
      <c r="G18" s="183"/>
      <c r="H18" s="184"/>
    </row>
    <row r="19" spans="1:8" ht="24" customHeight="1" thickBot="1">
      <c r="A19" s="120"/>
      <c r="B19" s="183"/>
      <c r="C19" s="222" t="s">
        <v>17</v>
      </c>
      <c r="D19" s="223"/>
      <c r="E19" s="224" t="s">
        <v>18</v>
      </c>
      <c r="F19" s="225"/>
      <c r="G19" s="183"/>
      <c r="H19" s="184"/>
    </row>
    <row r="20" spans="1:8" ht="11.65" customHeight="1" thickTop="1">
      <c r="A20" s="120"/>
      <c r="B20" s="183"/>
      <c r="C20" s="125"/>
      <c r="D20" s="125"/>
      <c r="E20" s="125"/>
      <c r="F20" s="125"/>
      <c r="G20" s="183"/>
      <c r="H20" s="184"/>
    </row>
    <row r="21" spans="1:8" ht="27.4" customHeight="1" thickBot="1">
      <c r="A21" s="120"/>
      <c r="B21" s="226" t="s">
        <v>19</v>
      </c>
      <c r="C21" s="227"/>
      <c r="D21" s="227"/>
      <c r="E21" s="227"/>
      <c r="F21" s="227"/>
      <c r="G21" s="227"/>
      <c r="H21" s="228"/>
    </row>
    <row r="22" spans="1:8" ht="15.75" thickTop="1">
      <c r="A22" s="120"/>
      <c r="B22" s="126"/>
      <c r="C22" s="229" t="s">
        <v>5</v>
      </c>
      <c r="D22" s="195"/>
      <c r="E22" s="196" t="s">
        <v>6</v>
      </c>
      <c r="F22" s="197"/>
      <c r="G22" s="125"/>
      <c r="H22" s="127"/>
    </row>
    <row r="23" spans="1:8" ht="13.5" customHeight="1">
      <c r="A23" s="120"/>
      <c r="B23" s="128"/>
      <c r="C23" s="230" t="s">
        <v>7</v>
      </c>
      <c r="D23" s="231"/>
      <c r="E23" s="232" t="s">
        <v>8</v>
      </c>
      <c r="F23" s="233"/>
      <c r="G23" s="129"/>
      <c r="H23" s="130"/>
    </row>
    <row r="24" spans="1:8" ht="13.5" customHeight="1">
      <c r="A24" s="120"/>
      <c r="B24" s="128"/>
      <c r="C24" s="218" t="s">
        <v>20</v>
      </c>
      <c r="D24" s="219"/>
      <c r="E24" s="220" t="s">
        <v>14</v>
      </c>
      <c r="F24" s="217"/>
      <c r="G24" s="129"/>
      <c r="H24" s="130"/>
    </row>
    <row r="25" spans="1:8" ht="13.5" customHeight="1">
      <c r="A25" s="120"/>
      <c r="B25" s="128"/>
      <c r="C25" s="218" t="s">
        <v>9</v>
      </c>
      <c r="D25" s="219"/>
      <c r="E25" s="220" t="s">
        <v>10</v>
      </c>
      <c r="F25" s="217"/>
      <c r="G25" s="129"/>
      <c r="H25" s="130"/>
    </row>
    <row r="26" spans="1:8" ht="22.9" customHeight="1">
      <c r="A26" s="120"/>
      <c r="B26" s="128"/>
      <c r="C26" s="218" t="s">
        <v>21</v>
      </c>
      <c r="D26" s="219"/>
      <c r="E26" s="234" t="s">
        <v>22</v>
      </c>
      <c r="F26" s="235"/>
      <c r="G26" s="129"/>
      <c r="H26" s="130"/>
    </row>
    <row r="27" spans="1:8" ht="69.75" customHeight="1">
      <c r="A27" s="120"/>
      <c r="B27" s="128"/>
      <c r="C27" s="236" t="s">
        <v>23</v>
      </c>
      <c r="D27" s="237"/>
      <c r="E27" s="238" t="s">
        <v>24</v>
      </c>
      <c r="F27" s="239"/>
      <c r="G27" s="129"/>
      <c r="H27" s="131"/>
    </row>
    <row r="28" spans="1:8" ht="34.5" customHeight="1">
      <c r="B28" s="132"/>
      <c r="C28" s="240" t="s">
        <v>25</v>
      </c>
      <c r="D28" s="237"/>
      <c r="E28" s="238" t="s">
        <v>26</v>
      </c>
      <c r="F28" s="239"/>
      <c r="G28" s="129"/>
      <c r="H28" s="131"/>
    </row>
    <row r="29" spans="1:8" ht="27.75" customHeight="1">
      <c r="B29" s="132"/>
      <c r="C29" s="240" t="s">
        <v>27</v>
      </c>
      <c r="D29" s="237"/>
      <c r="E29" s="238" t="s">
        <v>28</v>
      </c>
      <c r="F29" s="239"/>
      <c r="G29" s="129"/>
      <c r="H29" s="131"/>
    </row>
    <row r="30" spans="1:8" ht="28.5" customHeight="1">
      <c r="B30" s="132"/>
      <c r="C30" s="240" t="s">
        <v>29</v>
      </c>
      <c r="D30" s="237"/>
      <c r="E30" s="238" t="s">
        <v>30</v>
      </c>
      <c r="F30" s="239"/>
      <c r="G30" s="129"/>
      <c r="H30" s="131"/>
    </row>
    <row r="31" spans="1:8" ht="72.75" customHeight="1">
      <c r="B31" s="132"/>
      <c r="C31" s="240" t="s">
        <v>31</v>
      </c>
      <c r="D31" s="237"/>
      <c r="E31" s="238" t="s">
        <v>32</v>
      </c>
      <c r="F31" s="239"/>
      <c r="G31" s="129"/>
      <c r="H31" s="131"/>
    </row>
    <row r="32" spans="1:8" ht="64.5" customHeight="1">
      <c r="B32" s="132"/>
      <c r="C32" s="240" t="s">
        <v>33</v>
      </c>
      <c r="D32" s="237"/>
      <c r="E32" s="238" t="s">
        <v>34</v>
      </c>
      <c r="F32" s="239"/>
      <c r="G32" s="129"/>
      <c r="H32" s="131"/>
    </row>
    <row r="33" spans="2:8" ht="71.25" customHeight="1">
      <c r="B33" s="132"/>
      <c r="C33" s="241" t="s">
        <v>35</v>
      </c>
      <c r="D33" s="236"/>
      <c r="E33" s="238" t="s">
        <v>36</v>
      </c>
      <c r="F33" s="239"/>
      <c r="G33" s="129"/>
      <c r="H33" s="131"/>
    </row>
    <row r="34" spans="2:8" ht="55.5" customHeight="1">
      <c r="B34" s="132"/>
      <c r="C34" s="241" t="s">
        <v>37</v>
      </c>
      <c r="D34" s="236"/>
      <c r="E34" s="238" t="s">
        <v>38</v>
      </c>
      <c r="F34" s="239"/>
      <c r="G34" s="129"/>
      <c r="H34" s="131"/>
    </row>
    <row r="35" spans="2:8" ht="42" customHeight="1">
      <c r="B35" s="132"/>
      <c r="C35" s="241" t="s">
        <v>39</v>
      </c>
      <c r="D35" s="236"/>
      <c r="E35" s="238" t="s">
        <v>40</v>
      </c>
      <c r="F35" s="239"/>
      <c r="G35" s="129"/>
      <c r="H35" s="131"/>
    </row>
    <row r="36" spans="2:8" ht="59.25" customHeight="1">
      <c r="B36" s="132"/>
      <c r="C36" s="241" t="s">
        <v>41</v>
      </c>
      <c r="D36" s="236"/>
      <c r="E36" s="238" t="s">
        <v>42</v>
      </c>
      <c r="F36" s="239"/>
      <c r="G36" s="129"/>
      <c r="H36" s="131"/>
    </row>
    <row r="37" spans="2:8" ht="23.25" customHeight="1">
      <c r="B37" s="132"/>
      <c r="C37" s="241" t="s">
        <v>43</v>
      </c>
      <c r="D37" s="236"/>
      <c r="E37" s="238" t="s">
        <v>44</v>
      </c>
      <c r="F37" s="239"/>
      <c r="G37" s="129"/>
      <c r="H37" s="131"/>
    </row>
    <row r="38" spans="2:8" ht="30.75" customHeight="1">
      <c r="B38" s="132"/>
      <c r="C38" s="241" t="s">
        <v>45</v>
      </c>
      <c r="D38" s="236"/>
      <c r="E38" s="238" t="s">
        <v>46</v>
      </c>
      <c r="F38" s="239"/>
      <c r="G38" s="129"/>
      <c r="H38" s="131"/>
    </row>
    <row r="39" spans="2:8" ht="35.25" customHeight="1">
      <c r="B39" s="132"/>
      <c r="C39" s="241" t="s">
        <v>45</v>
      </c>
      <c r="D39" s="236"/>
      <c r="E39" s="238" t="s">
        <v>46</v>
      </c>
      <c r="F39" s="239"/>
      <c r="G39" s="129"/>
      <c r="H39" s="131"/>
    </row>
    <row r="40" spans="2:8" ht="33" customHeight="1">
      <c r="B40" s="132"/>
      <c r="C40" s="241" t="s">
        <v>47</v>
      </c>
      <c r="D40" s="236"/>
      <c r="E40" s="238" t="s">
        <v>48</v>
      </c>
      <c r="F40" s="239"/>
      <c r="G40" s="129"/>
      <c r="H40" s="131"/>
    </row>
    <row r="41" spans="2:8" ht="30" customHeight="1">
      <c r="B41" s="132"/>
      <c r="C41" s="241" t="s">
        <v>49</v>
      </c>
      <c r="D41" s="236"/>
      <c r="E41" s="238" t="s">
        <v>50</v>
      </c>
      <c r="F41" s="239"/>
      <c r="G41" s="129"/>
      <c r="H41" s="131"/>
    </row>
    <row r="42" spans="2:8" ht="35.25" customHeight="1">
      <c r="B42" s="132"/>
      <c r="C42" s="241" t="s">
        <v>51</v>
      </c>
      <c r="D42" s="236"/>
      <c r="E42" s="238" t="s">
        <v>52</v>
      </c>
      <c r="F42" s="239"/>
      <c r="G42" s="129"/>
      <c r="H42" s="131"/>
    </row>
    <row r="43" spans="2:8" ht="31.5" customHeight="1">
      <c r="B43" s="132"/>
      <c r="C43" s="241" t="s">
        <v>53</v>
      </c>
      <c r="D43" s="236"/>
      <c r="E43" s="238" t="s">
        <v>54</v>
      </c>
      <c r="F43" s="239"/>
      <c r="G43" s="129"/>
      <c r="H43" s="131"/>
    </row>
    <row r="44" spans="2:8" ht="54" customHeight="1">
      <c r="B44" s="132"/>
      <c r="C44" s="241" t="s">
        <v>55</v>
      </c>
      <c r="D44" s="236"/>
      <c r="E44" s="238" t="s">
        <v>56</v>
      </c>
      <c r="F44" s="239"/>
      <c r="G44" s="129"/>
      <c r="H44" s="131"/>
    </row>
    <row r="45" spans="2:8" ht="59.25" customHeight="1">
      <c r="B45" s="132"/>
      <c r="C45" s="241" t="s">
        <v>57</v>
      </c>
      <c r="D45" s="236"/>
      <c r="E45" s="238" t="s">
        <v>58</v>
      </c>
      <c r="F45" s="239"/>
      <c r="G45" s="129"/>
      <c r="H45" s="131"/>
    </row>
    <row r="46" spans="2:8" ht="84" customHeight="1">
      <c r="B46" s="132"/>
      <c r="C46" s="241" t="s">
        <v>59</v>
      </c>
      <c r="D46" s="236"/>
      <c r="E46" s="238" t="s">
        <v>60</v>
      </c>
      <c r="F46" s="239"/>
      <c r="G46" s="129"/>
      <c r="H46" s="131"/>
    </row>
    <row r="47" spans="2:8" ht="82.5" customHeight="1">
      <c r="B47" s="132"/>
      <c r="C47" s="241" t="s">
        <v>61</v>
      </c>
      <c r="D47" s="236"/>
      <c r="E47" s="238" t="s">
        <v>62</v>
      </c>
      <c r="F47" s="239"/>
      <c r="G47" s="129"/>
      <c r="H47" s="131"/>
    </row>
    <row r="48" spans="2:8" ht="46.5" customHeight="1" thickBot="1">
      <c r="B48" s="132"/>
      <c r="C48" s="242"/>
      <c r="D48" s="243"/>
      <c r="E48" s="244"/>
      <c r="F48" s="245"/>
      <c r="G48" s="129"/>
      <c r="H48" s="131"/>
    </row>
    <row r="49" spans="2:8" ht="6.75" customHeight="1" thickTop="1">
      <c r="B49" s="132"/>
      <c r="C49" s="133"/>
      <c r="D49" s="133"/>
      <c r="E49" s="134"/>
      <c r="F49" s="134"/>
      <c r="G49" s="129"/>
      <c r="H49" s="131"/>
    </row>
    <row r="50" spans="2:8">
      <c r="B50" s="132"/>
      <c r="C50" s="135"/>
      <c r="D50" s="135"/>
      <c r="E50" s="135"/>
      <c r="F50" s="135"/>
      <c r="G50" s="129"/>
      <c r="H50" s="131"/>
    </row>
    <row r="51" spans="2:8" ht="21" customHeight="1">
      <c r="B51" s="136" t="s">
        <v>63</v>
      </c>
      <c r="C51" s="135"/>
      <c r="D51" s="135"/>
      <c r="E51" s="135"/>
      <c r="F51" s="135"/>
      <c r="G51" s="135"/>
      <c r="H51" s="137"/>
    </row>
    <row r="52" spans="2:8" ht="20.25" customHeight="1">
      <c r="B52" s="136" t="s">
        <v>64</v>
      </c>
      <c r="C52" s="135"/>
      <c r="D52" s="135"/>
      <c r="E52" s="135"/>
      <c r="F52" s="135"/>
      <c r="G52" s="135"/>
      <c r="H52" s="137"/>
    </row>
    <row r="53" spans="2:8" ht="20.25" customHeight="1">
      <c r="B53" s="136" t="s">
        <v>65</v>
      </c>
      <c r="C53" s="135"/>
      <c r="D53" s="135"/>
      <c r="E53" s="135"/>
      <c r="F53" s="135"/>
      <c r="G53" s="135"/>
      <c r="H53" s="137"/>
    </row>
    <row r="54" spans="2:8" ht="20.25" customHeight="1">
      <c r="B54" s="136" t="s">
        <v>66</v>
      </c>
      <c r="C54" s="135"/>
      <c r="D54" s="135"/>
      <c r="E54" s="135"/>
      <c r="F54" s="135"/>
      <c r="G54" s="135"/>
      <c r="H54" s="137"/>
    </row>
    <row r="55" spans="2:8" ht="14.65" customHeight="1">
      <c r="B55" s="136" t="s">
        <v>67</v>
      </c>
      <c r="C55" s="135"/>
      <c r="D55" s="135"/>
      <c r="E55" s="135"/>
      <c r="F55" s="135"/>
      <c r="G55" s="135"/>
      <c r="H55" s="137"/>
    </row>
    <row r="56" spans="2:8" ht="15.75" thickBot="1">
      <c r="B56" s="138"/>
      <c r="C56" s="139"/>
      <c r="D56" s="139"/>
      <c r="E56" s="139"/>
      <c r="F56" s="139"/>
      <c r="G56" s="139"/>
      <c r="H56" s="140"/>
    </row>
  </sheetData>
  <mergeCells count="74">
    <mergeCell ref="C46:D46"/>
    <mergeCell ref="E46:F46"/>
    <mergeCell ref="C47:D47"/>
    <mergeCell ref="E47:F47"/>
    <mergeCell ref="C48:D48"/>
    <mergeCell ref="E48:F48"/>
    <mergeCell ref="C43:D43"/>
    <mergeCell ref="E43:F43"/>
    <mergeCell ref="C44:D44"/>
    <mergeCell ref="E44:F44"/>
    <mergeCell ref="C45:D45"/>
    <mergeCell ref="E45:F45"/>
    <mergeCell ref="C40:D40"/>
    <mergeCell ref="E40:F40"/>
    <mergeCell ref="C41:D41"/>
    <mergeCell ref="E41:F41"/>
    <mergeCell ref="C42:D42"/>
    <mergeCell ref="E42:F42"/>
    <mergeCell ref="C37:D37"/>
    <mergeCell ref="E37:F37"/>
    <mergeCell ref="C38:D38"/>
    <mergeCell ref="E38:F38"/>
    <mergeCell ref="C39:D39"/>
    <mergeCell ref="E39:F39"/>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4:D24"/>
    <mergeCell ref="E24:F24"/>
    <mergeCell ref="C17:D17"/>
    <mergeCell ref="E17:F17"/>
    <mergeCell ref="C18:D18"/>
    <mergeCell ref="E18:F18"/>
    <mergeCell ref="C19:D19"/>
    <mergeCell ref="E19:F19"/>
    <mergeCell ref="B21:H21"/>
    <mergeCell ref="C22:D22"/>
    <mergeCell ref="E22:F22"/>
    <mergeCell ref="C23:D23"/>
    <mergeCell ref="E23:F23"/>
    <mergeCell ref="C14:D14"/>
    <mergeCell ref="E14:F14"/>
    <mergeCell ref="C15:D15"/>
    <mergeCell ref="E15:F15"/>
    <mergeCell ref="C16:D16"/>
    <mergeCell ref="E16:F16"/>
    <mergeCell ref="C13:D13"/>
    <mergeCell ref="E13:F13"/>
    <mergeCell ref="B2:H2"/>
    <mergeCell ref="B4:H5"/>
    <mergeCell ref="B6:H6"/>
    <mergeCell ref="B7:H7"/>
    <mergeCell ref="B9:H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121DA-876D-4571-800D-8528FF91467F}">
  <sheetPr>
    <tabColor theme="6" tint="0.39997558519241921"/>
  </sheetPr>
  <dimension ref="B1:AZ43"/>
  <sheetViews>
    <sheetView showGridLines="0" topLeftCell="A11" zoomScale="91" zoomScaleNormal="91" workbookViewId="0">
      <selection activeCell="B12" sqref="B12:F12"/>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41" t="s">
        <v>68</v>
      </c>
    </row>
    <row r="2" spans="2:52" ht="18" customHeight="1" thickBot="1">
      <c r="B2" s="257"/>
      <c r="C2" s="260" t="s">
        <v>69</v>
      </c>
      <c r="D2" s="261"/>
      <c r="E2" s="261"/>
      <c r="F2" s="142" t="s">
        <v>70</v>
      </c>
      <c r="AZ2" s="141" t="s">
        <v>71</v>
      </c>
    </row>
    <row r="3" spans="2:52" ht="18" customHeight="1" thickBot="1">
      <c r="B3" s="258"/>
      <c r="C3" s="262"/>
      <c r="D3" s="263"/>
      <c r="E3" s="263"/>
      <c r="F3" s="143" t="s">
        <v>72</v>
      </c>
      <c r="AZ3" s="141" t="s">
        <v>73</v>
      </c>
    </row>
    <row r="4" spans="2:52" ht="18" customHeight="1" thickBot="1">
      <c r="B4" s="258"/>
      <c r="C4" s="262"/>
      <c r="D4" s="263"/>
      <c r="E4" s="263"/>
      <c r="F4" s="143" t="s">
        <v>74</v>
      </c>
      <c r="AZ4" s="141" t="s">
        <v>75</v>
      </c>
    </row>
    <row r="5" spans="2:52" ht="18" customHeight="1" thickBot="1">
      <c r="B5" s="259"/>
      <c r="C5" s="264"/>
      <c r="D5" s="265"/>
      <c r="E5" s="265"/>
      <c r="F5" s="143" t="s">
        <v>76</v>
      </c>
      <c r="AZ5" s="144"/>
    </row>
    <row r="6" spans="2:52" ht="18" customHeight="1" thickBot="1">
      <c r="B6" s="145"/>
      <c r="C6" s="146"/>
      <c r="D6" s="146"/>
      <c r="E6" s="146"/>
      <c r="F6" s="147"/>
      <c r="AZ6" s="144"/>
    </row>
    <row r="7" spans="2:52" ht="33.4" customHeight="1">
      <c r="B7" s="148" t="s">
        <v>77</v>
      </c>
      <c r="C7" s="266" t="s">
        <v>78</v>
      </c>
      <c r="D7" s="267"/>
      <c r="E7" s="267"/>
      <c r="F7" s="268"/>
      <c r="AZ7" s="144"/>
    </row>
    <row r="8" spans="2:52" ht="25.9" customHeight="1" thickBot="1">
      <c r="B8" s="149" t="s">
        <v>79</v>
      </c>
      <c r="C8" s="269" t="s">
        <v>80</v>
      </c>
      <c r="D8" s="270"/>
      <c r="E8" s="270"/>
      <c r="F8" s="271"/>
      <c r="AZ8" s="144"/>
    </row>
    <row r="9" spans="2:52" ht="16.5" thickBot="1">
      <c r="B9" s="272"/>
      <c r="C9" s="272"/>
      <c r="D9" s="272"/>
      <c r="E9" s="272"/>
      <c r="F9" s="272"/>
    </row>
    <row r="10" spans="2:52" ht="15.6" customHeight="1">
      <c r="B10" s="246" t="s">
        <v>69</v>
      </c>
      <c r="C10" s="247"/>
      <c r="D10" s="247"/>
      <c r="E10" s="247"/>
      <c r="F10" s="248"/>
    </row>
    <row r="11" spans="2:52" ht="31.5">
      <c r="B11" s="249" t="s">
        <v>81</v>
      </c>
      <c r="C11" s="250"/>
      <c r="D11" s="189" t="s">
        <v>82</v>
      </c>
      <c r="E11" s="189" t="s">
        <v>83</v>
      </c>
      <c r="F11" s="190" t="s">
        <v>84</v>
      </c>
    </row>
    <row r="12" spans="2:52" ht="188.25" customHeight="1">
      <c r="B12" s="251" t="s">
        <v>71</v>
      </c>
      <c r="C12" s="252"/>
      <c r="D12" s="191" t="s">
        <v>85</v>
      </c>
      <c r="E12" s="192" t="s">
        <v>86</v>
      </c>
      <c r="F12" s="193" t="s">
        <v>87</v>
      </c>
    </row>
    <row r="14" spans="2:52" ht="18">
      <c r="B14" s="253" t="s">
        <v>88</v>
      </c>
      <c r="C14" s="253"/>
      <c r="D14" s="253"/>
      <c r="E14" s="253"/>
      <c r="F14" s="253"/>
    </row>
    <row r="15" spans="2:52" ht="15.75">
      <c r="B15" s="150"/>
    </row>
    <row r="16" spans="2:52" ht="15.75" thickBot="1">
      <c r="B16" s="151"/>
    </row>
    <row r="17" spans="2:6" ht="16.5" thickBot="1">
      <c r="B17" s="254" t="s">
        <v>89</v>
      </c>
      <c r="C17" s="255"/>
      <c r="D17" s="256"/>
      <c r="E17" s="254" t="s">
        <v>90</v>
      </c>
      <c r="F17" s="256"/>
    </row>
    <row r="18" spans="2:6" ht="15" customHeight="1">
      <c r="B18" s="292" t="s">
        <v>91</v>
      </c>
      <c r="C18" s="293"/>
      <c r="D18" s="294"/>
      <c r="E18" s="273" t="s">
        <v>92</v>
      </c>
      <c r="F18" s="301"/>
    </row>
    <row r="19" spans="2:6" ht="15" customHeight="1">
      <c r="B19" s="295"/>
      <c r="C19" s="296"/>
      <c r="D19" s="297"/>
      <c r="E19" s="302"/>
      <c r="F19" s="303"/>
    </row>
    <row r="20" spans="2:6" ht="15" customHeight="1">
      <c r="B20" s="295"/>
      <c r="C20" s="296"/>
      <c r="D20" s="297"/>
      <c r="E20" s="302"/>
      <c r="F20" s="303"/>
    </row>
    <row r="21" spans="2:6" ht="15" customHeight="1">
      <c r="B21" s="295"/>
      <c r="C21" s="296"/>
      <c r="D21" s="297"/>
      <c r="E21" s="302"/>
      <c r="F21" s="303"/>
    </row>
    <row r="22" spans="2:6" ht="15" customHeight="1">
      <c r="B22" s="295"/>
      <c r="C22" s="296"/>
      <c r="D22" s="297"/>
      <c r="E22" s="302"/>
      <c r="F22" s="303"/>
    </row>
    <row r="23" spans="2:6" ht="15" customHeight="1">
      <c r="B23" s="295"/>
      <c r="C23" s="296"/>
      <c r="D23" s="297"/>
      <c r="E23" s="302"/>
      <c r="F23" s="303"/>
    </row>
    <row r="24" spans="2:6" ht="15" customHeight="1">
      <c r="B24" s="295"/>
      <c r="C24" s="296"/>
      <c r="D24" s="297"/>
      <c r="E24" s="302"/>
      <c r="F24" s="303"/>
    </row>
    <row r="25" spans="2:6" ht="15.75" customHeight="1">
      <c r="B25" s="295"/>
      <c r="C25" s="296"/>
      <c r="D25" s="297"/>
      <c r="E25" s="302"/>
      <c r="F25" s="303"/>
    </row>
    <row r="26" spans="2:6">
      <c r="B26" s="295"/>
      <c r="C26" s="296"/>
      <c r="D26" s="297"/>
      <c r="E26" s="302"/>
      <c r="F26" s="303"/>
    </row>
    <row r="27" spans="2:6" ht="15" customHeight="1">
      <c r="B27" s="295"/>
      <c r="C27" s="296"/>
      <c r="D27" s="297"/>
      <c r="E27" s="302"/>
      <c r="F27" s="303"/>
    </row>
    <row r="28" spans="2:6" ht="15" customHeight="1">
      <c r="B28" s="295"/>
      <c r="C28" s="296"/>
      <c r="D28" s="297"/>
      <c r="E28" s="302"/>
      <c r="F28" s="303"/>
    </row>
    <row r="29" spans="2:6" ht="15" customHeight="1">
      <c r="B29" s="295"/>
      <c r="C29" s="296"/>
      <c r="D29" s="297"/>
      <c r="E29" s="302"/>
      <c r="F29" s="303"/>
    </row>
    <row r="30" spans="2:6" ht="15" customHeight="1">
      <c r="B30" s="295"/>
      <c r="C30" s="296"/>
      <c r="D30" s="297"/>
      <c r="E30" s="302"/>
      <c r="F30" s="303"/>
    </row>
    <row r="31" spans="2:6" ht="15" customHeight="1" thickBot="1">
      <c r="B31" s="298"/>
      <c r="C31" s="299"/>
      <c r="D31" s="300"/>
      <c r="E31" s="304"/>
      <c r="F31" s="305"/>
    </row>
    <row r="32" spans="2:6" ht="15" customHeight="1" thickBot="1">
      <c r="B32" s="288" t="s">
        <v>93</v>
      </c>
      <c r="C32" s="289"/>
      <c r="D32" s="289"/>
      <c r="E32" s="290" t="s">
        <v>94</v>
      </c>
      <c r="F32" s="291"/>
    </row>
    <row r="33" spans="2:6" ht="15.75" customHeight="1">
      <c r="B33" s="273" t="s">
        <v>95</v>
      </c>
      <c r="C33" s="274"/>
      <c r="D33" s="275"/>
      <c r="E33" s="282" t="s">
        <v>96</v>
      </c>
      <c r="F33" s="283"/>
    </row>
    <row r="34" spans="2:6">
      <c r="B34" s="276"/>
      <c r="C34" s="277"/>
      <c r="D34" s="278"/>
      <c r="E34" s="284"/>
      <c r="F34" s="285"/>
    </row>
    <row r="35" spans="2:6">
      <c r="B35" s="276"/>
      <c r="C35" s="277"/>
      <c r="D35" s="278"/>
      <c r="E35" s="284"/>
      <c r="F35" s="285"/>
    </row>
    <row r="36" spans="2:6">
      <c r="B36" s="276"/>
      <c r="C36" s="277"/>
      <c r="D36" s="278"/>
      <c r="E36" s="284"/>
      <c r="F36" s="285"/>
    </row>
    <row r="37" spans="2:6">
      <c r="B37" s="276"/>
      <c r="C37" s="277"/>
      <c r="D37" s="278"/>
      <c r="E37" s="284"/>
      <c r="F37" s="285"/>
    </row>
    <row r="38" spans="2:6">
      <c r="B38" s="276"/>
      <c r="C38" s="277"/>
      <c r="D38" s="278"/>
      <c r="E38" s="284"/>
      <c r="F38" s="285"/>
    </row>
    <row r="39" spans="2:6">
      <c r="B39" s="276"/>
      <c r="C39" s="277"/>
      <c r="D39" s="278"/>
      <c r="E39" s="284"/>
      <c r="F39" s="285"/>
    </row>
    <row r="40" spans="2:6">
      <c r="B40" s="276"/>
      <c r="C40" s="277"/>
      <c r="D40" s="278"/>
      <c r="E40" s="284"/>
      <c r="F40" s="285"/>
    </row>
    <row r="41" spans="2:6">
      <c r="B41" s="276"/>
      <c r="C41" s="277"/>
      <c r="D41" s="278"/>
      <c r="E41" s="284"/>
      <c r="F41" s="285"/>
    </row>
    <row r="42" spans="2:6">
      <c r="B42" s="276"/>
      <c r="C42" s="277"/>
      <c r="D42" s="278"/>
      <c r="E42" s="284"/>
      <c r="F42" s="285"/>
    </row>
    <row r="43" spans="2:6" ht="15.75" thickBot="1">
      <c r="B43" s="279"/>
      <c r="C43" s="280"/>
      <c r="D43" s="281"/>
      <c r="E43" s="286"/>
      <c r="F43" s="287"/>
    </row>
  </sheetData>
  <mergeCells count="17">
    <mergeCell ref="B33:D43"/>
    <mergeCell ref="E33:F43"/>
    <mergeCell ref="B32:D32"/>
    <mergeCell ref="E32:F32"/>
    <mergeCell ref="B18:D31"/>
    <mergeCell ref="E18:F31"/>
    <mergeCell ref="B2:B5"/>
    <mergeCell ref="C2:E5"/>
    <mergeCell ref="C7:F7"/>
    <mergeCell ref="C8:F8"/>
    <mergeCell ref="B9:F9"/>
    <mergeCell ref="B10:F10"/>
    <mergeCell ref="B11:C11"/>
    <mergeCell ref="B12:C12"/>
    <mergeCell ref="B14:F14"/>
    <mergeCell ref="B17:D17"/>
    <mergeCell ref="E17:F17"/>
  </mergeCells>
  <dataValidations count="1">
    <dataValidation type="list" allowBlank="1" showInputMessage="1" showErrorMessage="1" sqref="B12:C12" xr:uid="{A16C5ED0-9534-496E-A4AB-A498EEA48C5C}">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BQ74"/>
  <sheetViews>
    <sheetView tabSelected="1" topLeftCell="L19" zoomScale="80" zoomScaleNormal="80" workbookViewId="0">
      <selection activeCell="Q25" sqref="Q25"/>
    </sheetView>
  </sheetViews>
  <sheetFormatPr defaultColWidth="11.42578125" defaultRowHeight="16.5"/>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82"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394"/>
      <c r="B1" s="395"/>
      <c r="C1" s="395"/>
      <c r="D1" s="396"/>
      <c r="E1" s="415" t="s">
        <v>97</v>
      </c>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7"/>
      <c r="AJ1" s="409" t="s">
        <v>98</v>
      </c>
      <c r="AK1" s="410"/>
    </row>
    <row r="2" spans="1:69" ht="15" customHeight="1">
      <c r="A2" s="397"/>
      <c r="B2" s="398"/>
      <c r="C2" s="398"/>
      <c r="D2" s="399"/>
      <c r="E2" s="418"/>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20"/>
      <c r="AJ2" s="411" t="s">
        <v>99</v>
      </c>
      <c r="AK2" s="412"/>
    </row>
    <row r="3" spans="1:69" ht="15" customHeight="1">
      <c r="A3" s="397"/>
      <c r="B3" s="398"/>
      <c r="C3" s="398"/>
      <c r="D3" s="399"/>
      <c r="E3" s="418"/>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420"/>
      <c r="AJ3" s="411" t="s">
        <v>100</v>
      </c>
      <c r="AK3" s="412"/>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400"/>
      <c r="B4" s="401"/>
      <c r="C4" s="401"/>
      <c r="D4" s="402"/>
      <c r="E4" s="421"/>
      <c r="F4" s="422"/>
      <c r="G4" s="422"/>
      <c r="H4" s="422"/>
      <c r="I4" s="422"/>
      <c r="J4" s="422"/>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3"/>
      <c r="AJ4" s="413" t="s">
        <v>101</v>
      </c>
      <c r="AK4" s="41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26"/>
      <c r="P5" s="181"/>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45" t="s">
        <v>102</v>
      </c>
      <c r="B6" s="346"/>
      <c r="C6" s="403" t="s">
        <v>78</v>
      </c>
      <c r="D6" s="404"/>
      <c r="E6" s="404"/>
      <c r="F6" s="404"/>
      <c r="G6" s="404"/>
      <c r="H6" s="404"/>
      <c r="I6" s="404"/>
      <c r="J6" s="404"/>
      <c r="K6" s="404"/>
      <c r="L6" s="404"/>
      <c r="M6" s="404"/>
      <c r="N6" s="405"/>
      <c r="O6" s="424"/>
      <c r="P6" s="424"/>
      <c r="Q6" s="424"/>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345" t="s">
        <v>103</v>
      </c>
      <c r="B7" s="346"/>
      <c r="C7" s="352" t="s">
        <v>85</v>
      </c>
      <c r="D7" s="353"/>
      <c r="E7" s="353"/>
      <c r="F7" s="353"/>
      <c r="G7" s="353"/>
      <c r="H7" s="353"/>
      <c r="I7" s="353"/>
      <c r="J7" s="353"/>
      <c r="K7" s="353"/>
      <c r="L7" s="353"/>
      <c r="M7" s="353"/>
      <c r="N7" s="354"/>
      <c r="O7" s="26"/>
      <c r="P7" s="181"/>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45" t="s">
        <v>104</v>
      </c>
      <c r="B8" s="346"/>
      <c r="C8" s="352" t="s">
        <v>80</v>
      </c>
      <c r="D8" s="353"/>
      <c r="E8" s="353"/>
      <c r="F8" s="353"/>
      <c r="G8" s="353"/>
      <c r="H8" s="353"/>
      <c r="I8" s="353"/>
      <c r="J8" s="353"/>
      <c r="K8" s="353"/>
      <c r="L8" s="353"/>
      <c r="M8" s="353"/>
      <c r="N8" s="354"/>
      <c r="O8" s="26"/>
      <c r="P8" s="181"/>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406" t="s">
        <v>105</v>
      </c>
      <c r="B9" s="407"/>
      <c r="C9" s="407"/>
      <c r="D9" s="407"/>
      <c r="E9" s="407"/>
      <c r="F9" s="407"/>
      <c r="G9" s="408"/>
      <c r="H9" s="406" t="s">
        <v>106</v>
      </c>
      <c r="I9" s="407"/>
      <c r="J9" s="407"/>
      <c r="K9" s="407"/>
      <c r="L9" s="407"/>
      <c r="M9" s="407"/>
      <c r="N9" s="408"/>
      <c r="O9" s="406" t="s">
        <v>107</v>
      </c>
      <c r="P9" s="407"/>
      <c r="Q9" s="407"/>
      <c r="R9" s="407"/>
      <c r="S9" s="407"/>
      <c r="T9" s="407"/>
      <c r="U9" s="407"/>
      <c r="V9" s="407"/>
      <c r="W9" s="408"/>
      <c r="X9" s="406" t="s">
        <v>108</v>
      </c>
      <c r="Y9" s="407"/>
      <c r="Z9" s="407"/>
      <c r="AA9" s="407"/>
      <c r="AB9" s="407"/>
      <c r="AC9" s="407"/>
      <c r="AD9" s="408"/>
      <c r="AE9" s="406" t="s">
        <v>109</v>
      </c>
      <c r="AF9" s="407"/>
      <c r="AG9" s="407"/>
      <c r="AH9" s="407"/>
      <c r="AI9" s="407"/>
      <c r="AJ9" s="407"/>
      <c r="AK9" s="40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47" t="s">
        <v>110</v>
      </c>
      <c r="B10" s="340" t="s">
        <v>23</v>
      </c>
      <c r="C10" s="334" t="s">
        <v>25</v>
      </c>
      <c r="D10" s="334" t="s">
        <v>27</v>
      </c>
      <c r="E10" s="349" t="s">
        <v>29</v>
      </c>
      <c r="F10" s="341" t="s">
        <v>31</v>
      </c>
      <c r="G10" s="334" t="s">
        <v>111</v>
      </c>
      <c r="H10" s="336" t="s">
        <v>112</v>
      </c>
      <c r="I10" s="337" t="s">
        <v>113</v>
      </c>
      <c r="J10" s="341" t="s">
        <v>114</v>
      </c>
      <c r="K10" s="341" t="s">
        <v>115</v>
      </c>
      <c r="L10" s="339" t="s">
        <v>116</v>
      </c>
      <c r="M10" s="337" t="s">
        <v>113</v>
      </c>
      <c r="N10" s="334" t="s">
        <v>37</v>
      </c>
      <c r="O10" s="350" t="s">
        <v>117</v>
      </c>
      <c r="P10" s="335" t="s">
        <v>39</v>
      </c>
      <c r="Q10" s="341" t="s">
        <v>41</v>
      </c>
      <c r="R10" s="335" t="s">
        <v>118</v>
      </c>
      <c r="S10" s="335"/>
      <c r="T10" s="335"/>
      <c r="U10" s="335"/>
      <c r="V10" s="335"/>
      <c r="W10" s="335"/>
      <c r="X10" s="333" t="s">
        <v>119</v>
      </c>
      <c r="Y10" s="333" t="s">
        <v>120</v>
      </c>
      <c r="Z10" s="333" t="s">
        <v>113</v>
      </c>
      <c r="AA10" s="333" t="s">
        <v>121</v>
      </c>
      <c r="AB10" s="333" t="s">
        <v>113</v>
      </c>
      <c r="AC10" s="333" t="s">
        <v>122</v>
      </c>
      <c r="AD10" s="350" t="s">
        <v>57</v>
      </c>
      <c r="AE10" s="335" t="s">
        <v>109</v>
      </c>
      <c r="AF10" s="335" t="s">
        <v>123</v>
      </c>
      <c r="AG10" s="335" t="s">
        <v>124</v>
      </c>
      <c r="AH10" s="341" t="s">
        <v>125</v>
      </c>
      <c r="AI10" s="335" t="s">
        <v>126</v>
      </c>
      <c r="AJ10" s="335" t="s">
        <v>127</v>
      </c>
      <c r="AK10" s="335"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48"/>
      <c r="B11" s="340"/>
      <c r="C11" s="335"/>
      <c r="D11" s="335"/>
      <c r="E11" s="340"/>
      <c r="F11" s="334"/>
      <c r="G11" s="335"/>
      <c r="H11" s="334"/>
      <c r="I11" s="338"/>
      <c r="J11" s="334"/>
      <c r="K11" s="334"/>
      <c r="L11" s="338"/>
      <c r="M11" s="338"/>
      <c r="N11" s="335"/>
      <c r="O11" s="351"/>
      <c r="P11" s="335"/>
      <c r="Q11" s="334"/>
      <c r="R11" s="7" t="s">
        <v>128</v>
      </c>
      <c r="S11" s="7" t="s">
        <v>129</v>
      </c>
      <c r="T11" s="7" t="s">
        <v>130</v>
      </c>
      <c r="U11" s="7" t="s">
        <v>131</v>
      </c>
      <c r="V11" s="7" t="s">
        <v>132</v>
      </c>
      <c r="W11" s="7" t="s">
        <v>133</v>
      </c>
      <c r="X11" s="333"/>
      <c r="Y11" s="333"/>
      <c r="Z11" s="333"/>
      <c r="AA11" s="333"/>
      <c r="AB11" s="333"/>
      <c r="AC11" s="333"/>
      <c r="AD11" s="351"/>
      <c r="AE11" s="335"/>
      <c r="AF11" s="335"/>
      <c r="AG11" s="335"/>
      <c r="AH11" s="334"/>
      <c r="AI11" s="335"/>
      <c r="AJ11" s="335"/>
      <c r="AK11" s="33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79.5" customHeight="1">
      <c r="A12" s="315">
        <v>1</v>
      </c>
      <c r="B12" s="306" t="s">
        <v>134</v>
      </c>
      <c r="C12" s="318" t="s">
        <v>135</v>
      </c>
      <c r="D12" s="318" t="s">
        <v>136</v>
      </c>
      <c r="E12" s="321" t="s">
        <v>137</v>
      </c>
      <c r="F12" s="306" t="s">
        <v>138</v>
      </c>
      <c r="G12" s="309">
        <v>365</v>
      </c>
      <c r="H12" s="312" t="str">
        <f>IF(G12&lt;=0,"",IF(G12&lt;=2,"Muy Baja",IF(G12&lt;=24,"Baja",IF(G12&lt;=500,"Media",IF(G12&lt;=5000,"Alta","Muy Alta")))))</f>
        <v>Media</v>
      </c>
      <c r="I12" s="327">
        <f>IF(H12="","",IF(H12="Muy Baja",0.2,IF(H12="Baja",0.4,IF(H12="Media",0.6,IF(H12="Alta",0.8,IF(H12="Muy Alta",1,))))))</f>
        <v>0.6</v>
      </c>
      <c r="J12" s="330" t="s">
        <v>139</v>
      </c>
      <c r="K12" s="327" t="str">
        <f>IF(NOT(ISERROR(MATCH(J12,'Tabla Impacto'!$B$221:$B$223,0))),'Tabla Impacto'!$F$223&amp;"Por favor no seleccionar los criterios de impacto(Afectación Económica o presupuestal y Pérdida Reputacional)",J12)</f>
        <v xml:space="preserve">     El riesgo afecta la imagen de alguna área de la organización</v>
      </c>
      <c r="L12" s="312" t="str">
        <f>IF(OR(K12='Tabla Impacto'!$C$11,K12='Tabla Impacto'!$D$11),"Leve",IF(OR(K12='Tabla Impacto'!$C$12,K12='Tabla Impacto'!$D$12),"Menor",IF(OR(K12='Tabla Impacto'!$C$13,K12='Tabla Impacto'!$D$13),"Moderado",IF(OR(K12='Tabla Impacto'!$C$14,K12='Tabla Impacto'!$D$14),"Mayor",IF(OR(K12='Tabla Impacto'!$C$15,K12='Tabla Impacto'!$D$15),"Catastrófico","")))))</f>
        <v>Leve</v>
      </c>
      <c r="M12" s="327">
        <f>IF(L12="","",IF(L12="Leve",0.2,IF(L12="Menor",0.4,IF(L12="Moderado",0.6,IF(L12="Mayor",0.8,IF(L12="Catastrófico",1,))))))</f>
        <v>0.2</v>
      </c>
      <c r="N12" s="324"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180">
        <v>1</v>
      </c>
      <c r="P12" s="177" t="s">
        <v>140</v>
      </c>
      <c r="Q12" s="157" t="str">
        <f>IF(OR(R12="Preventivo",R12="Detectivo"),"Probabilidad",IF(R12="Correctivo","Impacto",""))</f>
        <v>Probabilidad</v>
      </c>
      <c r="R12" s="152" t="s">
        <v>141</v>
      </c>
      <c r="S12" s="152" t="s">
        <v>142</v>
      </c>
      <c r="T12" s="153" t="str">
        <f>IF(AND(R12="Preventivo",S12="Automático"),"50%",IF(AND(R12="Preventivo",S12="Manual"),"40%",IF(AND(R12="Detectivo",S12="Automático"),"40%",IF(AND(R12="Detectivo",S12="Manual"),"30%",IF(AND(R12="Correctivo",S12="Automático"),"35%",IF(AND(R12="Correctivo",S12="Manual"),"25%",""))))))</f>
        <v>40%</v>
      </c>
      <c r="U12" s="152" t="s">
        <v>143</v>
      </c>
      <c r="V12" s="152" t="s">
        <v>144</v>
      </c>
      <c r="W12" s="152" t="s">
        <v>145</v>
      </c>
      <c r="X12" s="154">
        <f>IFERROR(IF(Q12="Probabilidad",(I12-(+I12*T12)),IF(Q12="Impacto",I12,"")),"")</f>
        <v>0.36</v>
      </c>
      <c r="Y12" s="155" t="str">
        <f>IFERROR(IF(X12="","",IF(X12&lt;=0.2,"Muy Baja",IF(X12&lt;=0.4,"Baja",IF(X12&lt;=0.6,"Media",IF(X12&lt;=0.8,"Alta","Muy Alta"))))),"")</f>
        <v>Baja</v>
      </c>
      <c r="Z12" s="156">
        <f>+X12</f>
        <v>0.36</v>
      </c>
      <c r="AA12" s="155" t="str">
        <f>IFERROR(IF(AB12="","",IF(AB12&lt;=0.2,"Leve",IF(AB12&lt;=0.4,"Menor",IF(AB12&lt;=0.6,"Moderado",IF(AB12&lt;=0.8,"Mayor","Catastrófico"))))),"")</f>
        <v>Leve</v>
      </c>
      <c r="AB12" s="156">
        <f>IFERROR(IF(Q12="Impacto",(M12-(+M12*T12)),IF(Q12="Probabilidad",M12,"")),"")</f>
        <v>0.2</v>
      </c>
      <c r="AC12" s="161"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Bajo</v>
      </c>
      <c r="AD12" s="158" t="s">
        <v>146</v>
      </c>
      <c r="AE12" s="174" t="s">
        <v>147</v>
      </c>
      <c r="AF12" s="174" t="s">
        <v>148</v>
      </c>
      <c r="AG12" s="175">
        <v>44440</v>
      </c>
      <c r="AH12" s="175"/>
      <c r="AI12" s="160"/>
      <c r="AJ12" s="116"/>
      <c r="AK12" s="159"/>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18" customHeight="1">
      <c r="A13" s="316"/>
      <c r="B13" s="307"/>
      <c r="C13" s="319"/>
      <c r="D13" s="319"/>
      <c r="E13" s="322"/>
      <c r="F13" s="307"/>
      <c r="G13" s="310"/>
      <c r="H13" s="313"/>
      <c r="I13" s="328"/>
      <c r="J13" s="331"/>
      <c r="K13" s="328">
        <f>IF(NOT(ISERROR(MATCH(J13,_xlfn.ANCHORARRAY(E24),0))),I26&amp;"Por favor no seleccionar los criterios de impacto",J13)</f>
        <v>0</v>
      </c>
      <c r="L13" s="313"/>
      <c r="M13" s="328"/>
      <c r="N13" s="325"/>
      <c r="O13" s="180">
        <v>2</v>
      </c>
      <c r="P13" s="177"/>
      <c r="Q13" s="157" t="str">
        <f>IF(OR(R13="Preventivo",R13="Detectivo"),"Probabilidad",IF(R13="Correctivo","Impacto",""))</f>
        <v/>
      </c>
      <c r="R13" s="152"/>
      <c r="S13" s="152"/>
      <c r="T13" s="153" t="str">
        <f t="shared" ref="T13:T17" si="0">IF(AND(R13="Preventivo",S13="Automático"),"50%",IF(AND(R13="Preventivo",S13="Manual"),"40%",IF(AND(R13="Detectivo",S13="Automático"),"40%",IF(AND(R13="Detectivo",S13="Manual"),"30%",IF(AND(R13="Correctivo",S13="Automático"),"35%",IF(AND(R13="Correctivo",S13="Manual"),"25%",""))))))</f>
        <v/>
      </c>
      <c r="U13" s="152"/>
      <c r="V13" s="152"/>
      <c r="W13" s="152"/>
      <c r="X13" s="154" t="str">
        <f>IFERROR(IF(AND(Q12="Probabilidad",Q13="Probabilidad"),(Z12-(+Z12*T13)),IF(Q13="Probabilidad",(I12-(+I12*T13)),IF(Q13="Impacto",Z12,""))),"")</f>
        <v/>
      </c>
      <c r="Y13" s="155" t="str">
        <f t="shared" ref="Y13:Y71" si="1">IFERROR(IF(X13="","",IF(X13&lt;=0.2,"Muy Baja",IF(X13&lt;=0.4,"Baja",IF(X13&lt;=0.6,"Media",IF(X13&lt;=0.8,"Alta","Muy Alta"))))),"")</f>
        <v/>
      </c>
      <c r="Z13" s="156" t="str">
        <f t="shared" ref="Z13:Z17" si="2">+X13</f>
        <v/>
      </c>
      <c r="AA13" s="155" t="str">
        <f t="shared" ref="AA13:AA71" si="3">IFERROR(IF(AB13="","",IF(AB13&lt;=0.2,"Leve",IF(AB13&lt;=0.4,"Menor",IF(AB13&lt;=0.6,"Moderado",IF(AB13&lt;=0.8,"Mayor","Catastrófico"))))),"")</f>
        <v/>
      </c>
      <c r="AB13" s="162" t="str">
        <f>IFERROR(IF(AND(Q12="Impacto",Q13="Impacto"),(AB12-(+AB12*T13)),IF(Q13="Impacto",(M12-(+M12*T13)),IF(Q13="Probabilidad",AB12,""))),"")</f>
        <v/>
      </c>
      <c r="AC13" s="161"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58"/>
      <c r="AE13" s="174"/>
      <c r="AF13" s="174"/>
      <c r="AG13" s="175"/>
      <c r="AH13" s="175"/>
      <c r="AI13" s="165"/>
      <c r="AJ13" s="111"/>
      <c r="AK13" s="164"/>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18" customHeight="1">
      <c r="A14" s="316"/>
      <c r="B14" s="307"/>
      <c r="C14" s="319"/>
      <c r="D14" s="319"/>
      <c r="E14" s="322"/>
      <c r="F14" s="307"/>
      <c r="G14" s="310"/>
      <c r="H14" s="313"/>
      <c r="I14" s="328"/>
      <c r="J14" s="331"/>
      <c r="K14" s="328">
        <f>IF(NOT(ISERROR(MATCH(J14,_xlfn.ANCHORARRAY(E25),0))),I27&amp;"Por favor no seleccionar los criterios de impacto",J14)</f>
        <v>0</v>
      </c>
      <c r="L14" s="313"/>
      <c r="M14" s="328"/>
      <c r="N14" s="325"/>
      <c r="O14" s="180">
        <v>3</v>
      </c>
      <c r="P14" s="178"/>
      <c r="Q14" s="103"/>
      <c r="R14" s="104"/>
      <c r="S14" s="104"/>
      <c r="T14" s="105"/>
      <c r="U14" s="115"/>
      <c r="V14" s="115"/>
      <c r="W14" s="115"/>
      <c r="X14" s="106"/>
      <c r="Y14" s="107"/>
      <c r="Z14" s="108"/>
      <c r="AA14" s="107"/>
      <c r="AB14" s="114"/>
      <c r="AC14" s="109"/>
      <c r="AD14" s="110"/>
      <c r="AE14" s="111"/>
      <c r="AF14" s="112"/>
      <c r="AG14" s="113"/>
      <c r="AH14" s="113"/>
      <c r="AI14" s="113"/>
      <c r="AJ14" s="111"/>
      <c r="AK14" s="112"/>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18" customHeight="1">
      <c r="A15" s="316"/>
      <c r="B15" s="307"/>
      <c r="C15" s="319"/>
      <c r="D15" s="319"/>
      <c r="E15" s="322"/>
      <c r="F15" s="307"/>
      <c r="G15" s="310"/>
      <c r="H15" s="313"/>
      <c r="I15" s="328"/>
      <c r="J15" s="331"/>
      <c r="K15" s="328">
        <f>IF(NOT(ISERROR(MATCH(J15,_xlfn.ANCHORARRAY(E26),0))),I28&amp;"Por favor no seleccionar los criterios de impacto",J15)</f>
        <v>0</v>
      </c>
      <c r="L15" s="313"/>
      <c r="M15" s="328"/>
      <c r="N15" s="325"/>
      <c r="O15" s="180">
        <v>4</v>
      </c>
      <c r="P15" s="177"/>
      <c r="Q15" s="103"/>
      <c r="R15" s="104"/>
      <c r="S15" s="104"/>
      <c r="T15" s="105"/>
      <c r="U15" s="104"/>
      <c r="V15" s="104"/>
      <c r="W15" s="104"/>
      <c r="X15" s="106"/>
      <c r="Y15" s="107"/>
      <c r="Z15" s="108"/>
      <c r="AA15" s="107"/>
      <c r="AB15" s="114"/>
      <c r="AC15" s="109"/>
      <c r="AD15" s="110"/>
      <c r="AE15" s="111"/>
      <c r="AF15" s="112"/>
      <c r="AG15" s="113"/>
      <c r="AH15" s="113"/>
      <c r="AI15" s="113"/>
      <c r="AJ15" s="111"/>
      <c r="AK15" s="112"/>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18" customHeight="1">
      <c r="A16" s="316"/>
      <c r="B16" s="307"/>
      <c r="C16" s="319"/>
      <c r="D16" s="319"/>
      <c r="E16" s="322"/>
      <c r="F16" s="307"/>
      <c r="G16" s="310"/>
      <c r="H16" s="313"/>
      <c r="I16" s="328"/>
      <c r="J16" s="331"/>
      <c r="K16" s="328">
        <f>IF(NOT(ISERROR(MATCH(J16,_xlfn.ANCHORARRAY(E27),0))),I29&amp;"Por favor no seleccionar los criterios de impacto",J16)</f>
        <v>0</v>
      </c>
      <c r="L16" s="313"/>
      <c r="M16" s="328"/>
      <c r="N16" s="325"/>
      <c r="O16" s="180">
        <v>5</v>
      </c>
      <c r="P16" s="177"/>
      <c r="Q16" s="103" t="str">
        <f t="shared" ref="Q16:Q17" si="5">IF(OR(R16="Preventivo",R16="Detectivo"),"Probabilidad",IF(R16="Correctivo","Impacto",""))</f>
        <v/>
      </c>
      <c r="R16" s="104"/>
      <c r="S16" s="104"/>
      <c r="T16" s="105" t="str">
        <f t="shared" si="0"/>
        <v/>
      </c>
      <c r="U16" s="104"/>
      <c r="V16" s="104"/>
      <c r="W16" s="104"/>
      <c r="X16" s="106" t="str">
        <f t="shared" ref="X16:X17" si="6">IFERROR(IF(AND(Q15="Probabilidad",Q16="Probabilidad"),(Z15-(+Z15*T16)),IF(AND(Q15="Impacto",Q16="Probabilidad"),(Z14-(+Z14*T16)),IF(Q16="Impacto",Z15,""))),"")</f>
        <v/>
      </c>
      <c r="Y16" s="107" t="str">
        <f t="shared" si="1"/>
        <v/>
      </c>
      <c r="Z16" s="108" t="str">
        <f t="shared" si="2"/>
        <v/>
      </c>
      <c r="AA16" s="107" t="str">
        <f t="shared" si="3"/>
        <v/>
      </c>
      <c r="AB16" s="114" t="str">
        <f t="shared" ref="AB16:AB17" si="7">IFERROR(IF(AND(Q15="Impacto",Q16="Impacto"),(AB15-(+AB15*T16)),IF(AND(Q15="Probabilidad",Q16="Impacto"),(AB14-(+AB14*T16)),IF(Q16="Probabilidad",AB15,""))),"")</f>
        <v/>
      </c>
      <c r="AC16" s="109" t="str">
        <f t="shared" si="4"/>
        <v/>
      </c>
      <c r="AD16" s="110"/>
      <c r="AE16" s="111"/>
      <c r="AF16" s="112"/>
      <c r="AG16" s="113"/>
      <c r="AH16" s="113"/>
      <c r="AI16" s="113"/>
      <c r="AJ16" s="111"/>
      <c r="AK16" s="112"/>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102.75" customHeight="1">
      <c r="A17" s="317"/>
      <c r="B17" s="308"/>
      <c r="C17" s="320"/>
      <c r="D17" s="320"/>
      <c r="E17" s="323"/>
      <c r="F17" s="308"/>
      <c r="G17" s="311"/>
      <c r="H17" s="314"/>
      <c r="I17" s="329"/>
      <c r="J17" s="332"/>
      <c r="K17" s="329">
        <f>IF(NOT(ISERROR(MATCH(J17,_xlfn.ANCHORARRAY(E28),0))),I30&amp;"Por favor no seleccionar los criterios de impacto",J17)</f>
        <v>0</v>
      </c>
      <c r="L17" s="314"/>
      <c r="M17" s="329"/>
      <c r="N17" s="326"/>
      <c r="O17" s="180">
        <v>6</v>
      </c>
      <c r="P17" s="177"/>
      <c r="Q17" s="103" t="str">
        <f t="shared" si="5"/>
        <v/>
      </c>
      <c r="R17" s="104"/>
      <c r="S17" s="104"/>
      <c r="T17" s="105" t="str">
        <f t="shared" si="0"/>
        <v/>
      </c>
      <c r="U17" s="104"/>
      <c r="V17" s="104"/>
      <c r="W17" s="104"/>
      <c r="X17" s="106" t="str">
        <f t="shared" si="6"/>
        <v/>
      </c>
      <c r="Y17" s="107" t="str">
        <f t="shared" si="1"/>
        <v/>
      </c>
      <c r="Z17" s="108" t="str">
        <f t="shared" si="2"/>
        <v/>
      </c>
      <c r="AA17" s="107" t="str">
        <f t="shared" si="3"/>
        <v/>
      </c>
      <c r="AB17" s="114" t="str">
        <f t="shared" si="7"/>
        <v/>
      </c>
      <c r="AC17" s="109" t="str">
        <f t="shared" si="4"/>
        <v/>
      </c>
      <c r="AD17" s="110"/>
      <c r="AE17" s="111"/>
      <c r="AF17" s="112"/>
      <c r="AG17" s="113"/>
      <c r="AH17" s="113"/>
      <c r="AI17" s="113"/>
      <c r="AJ17" s="111"/>
      <c r="AK17" s="112"/>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86.25" customHeight="1">
      <c r="A18" s="315">
        <v>2</v>
      </c>
      <c r="B18" s="318" t="s">
        <v>134</v>
      </c>
      <c r="C18" s="318" t="s">
        <v>149</v>
      </c>
      <c r="D18" s="318" t="s">
        <v>150</v>
      </c>
      <c r="E18" s="342" t="s">
        <v>151</v>
      </c>
      <c r="F18" s="318" t="s">
        <v>138</v>
      </c>
      <c r="G18" s="382">
        <v>365</v>
      </c>
      <c r="H18" s="355" t="str">
        <f>IF(G18&lt;=0,"",IF(G18&lt;=2,"Muy Baja",IF(G18&lt;=24,"Baja",IF(G18&lt;=500,"Media",IF(G18&lt;=5000,"Alta","Muy Alta")))))</f>
        <v>Media</v>
      </c>
      <c r="I18" s="358">
        <f>IF(H18="","",IF(H18="Muy Baja",0.2,IF(H18="Baja",0.4,IF(H18="Media",0.6,IF(H18="Alta",0.8,IF(H18="Muy Alta",1,))))))</f>
        <v>0.6</v>
      </c>
      <c r="J18" s="385" t="s">
        <v>152</v>
      </c>
      <c r="K18" s="358" t="str">
        <f>IF(NOT(ISERROR(MATCH(J18,'Tabla Impacto'!$B$221:$B$223,0))),'Tabla Impacto'!$F$223&amp;"Por favor no seleccionar los criterios de impacto(Afectación Económica o presupuestal y Pérdida Reputacional)",J18)</f>
        <v xml:space="preserve">     El riesgo afecta la imagen de de la entidad con efecto publicitario sostenido a nivel de sector administrativo, nivel departamental o municipal</v>
      </c>
      <c r="L18" s="355" t="str">
        <f>IF(OR(K18='Tabla Impacto'!$C$11,K18='Tabla Impacto'!$D$11),"Leve",IF(OR(K18='Tabla Impacto'!$C$12,K18='Tabla Impacto'!$D$12),"Menor",IF(OR(K18='Tabla Impacto'!$C$13,K18='Tabla Impacto'!$D$13),"Moderado",IF(OR(K18='Tabla Impacto'!$C$14,K18='Tabla Impacto'!$D$14),"Mayor",IF(OR(K18='Tabla Impacto'!$C$15,K18='Tabla Impacto'!$D$15),"Catastrófico","")))))</f>
        <v>Mayor</v>
      </c>
      <c r="M18" s="358">
        <f>IF(L18="","",IF(L18="Leve",0.2,IF(L18="Menor",0.4,IF(L18="Moderado",0.6,IF(L18="Mayor",0.8,IF(L18="Catastrófico",1,))))))</f>
        <v>0.8</v>
      </c>
      <c r="N18" s="361"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Alto</v>
      </c>
      <c r="O18" s="180">
        <v>1</v>
      </c>
      <c r="P18" s="177" t="s">
        <v>153</v>
      </c>
      <c r="Q18" s="157" t="str">
        <f>IF(OR(R18="Preventivo",R18="Detectivo"),"Probabilidad",IF(R18="Correctivo","Impacto",""))</f>
        <v>Probabilidad</v>
      </c>
      <c r="R18" s="166" t="s">
        <v>141</v>
      </c>
      <c r="S18" s="166" t="s">
        <v>142</v>
      </c>
      <c r="T18" s="167" t="str">
        <f>IF(AND(R18="Preventivo",S18="Automático"),"50%",IF(AND(R18="Preventivo",S18="Manual"),"40%",IF(AND(R18="Detectivo",S18="Automático"),"40%",IF(AND(R18="Detectivo",S18="Manual"),"30%",IF(AND(R18="Correctivo",S18="Automático"),"35%",IF(AND(R18="Correctivo",S18="Manual"),"25%",""))))))</f>
        <v>40%</v>
      </c>
      <c r="U18" s="166" t="s">
        <v>143</v>
      </c>
      <c r="V18" s="166" t="s">
        <v>144</v>
      </c>
      <c r="W18" s="166" t="s">
        <v>145</v>
      </c>
      <c r="X18" s="154">
        <f>IFERROR(IF(Q18="Probabilidad",(I18-(+I18*T18)),IF(Q18="Impacto",I18,"")),"")</f>
        <v>0.36</v>
      </c>
      <c r="Y18" s="168" t="str">
        <f>IFERROR(IF(X18="","",IF(X18&lt;=0.2,"Muy Baja",IF(X18&lt;=0.4,"Baja",IF(X18&lt;=0.6,"Media",IF(X18&lt;=0.8,"Alta","Muy Alta"))))),"")</f>
        <v>Baja</v>
      </c>
      <c r="Z18" s="169">
        <f>+X18</f>
        <v>0.36</v>
      </c>
      <c r="AA18" s="168" t="str">
        <f>IFERROR(IF(AB18="","",IF(AB18&lt;=0.2,"Leve",IF(AB18&lt;=0.4,"Menor",IF(AB18&lt;=0.6,"Moderado",IF(AB18&lt;=0.8,"Mayor","Catastrófico"))))),"")</f>
        <v>Mayor</v>
      </c>
      <c r="AB18" s="170">
        <f>IFERROR(IF(Q18="Impacto",(M18-(+M18*T18)),IF(Q18="Probabilidad",M18,"")),"")</f>
        <v>0.8</v>
      </c>
      <c r="AC18" s="171"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Alto</v>
      </c>
      <c r="AD18" s="172" t="s">
        <v>146</v>
      </c>
      <c r="AE18" s="174" t="s">
        <v>154</v>
      </c>
      <c r="AF18" s="174" t="s">
        <v>148</v>
      </c>
      <c r="AG18" s="175">
        <v>44470</v>
      </c>
      <c r="AH18" s="175"/>
      <c r="AI18" s="113"/>
      <c r="AJ18" s="111"/>
      <c r="AK18" s="112"/>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18" customHeight="1">
      <c r="A19" s="316"/>
      <c r="B19" s="319"/>
      <c r="C19" s="319"/>
      <c r="D19" s="319"/>
      <c r="E19" s="343"/>
      <c r="F19" s="319"/>
      <c r="G19" s="383"/>
      <c r="H19" s="356"/>
      <c r="I19" s="359"/>
      <c r="J19" s="386"/>
      <c r="K19" s="359">
        <f>IF(NOT(ISERROR(MATCH(J19,_xlfn.ANCHORARRAY(E30),0))),I32&amp;"Por favor no seleccionar los criterios de impacto",J19)</f>
        <v>0</v>
      </c>
      <c r="L19" s="356"/>
      <c r="M19" s="359"/>
      <c r="N19" s="362"/>
      <c r="O19" s="180">
        <v>2</v>
      </c>
      <c r="P19" s="177"/>
      <c r="Q19" s="157" t="str">
        <f>IF(OR(R19="Preventivo",R19="Detectivo"),"Probabilidad",IF(R19="Correctivo","Impacto",""))</f>
        <v/>
      </c>
      <c r="R19" s="166"/>
      <c r="S19" s="166"/>
      <c r="T19" s="167" t="str">
        <f t="shared" ref="T19:T23" si="8">IF(AND(R19="Preventivo",S19="Automático"),"50%",IF(AND(R19="Preventivo",S19="Manual"),"40%",IF(AND(R19="Detectivo",S19="Automático"),"40%",IF(AND(R19="Detectivo",S19="Manual"),"30%",IF(AND(R19="Correctivo",S19="Automático"),"35%",IF(AND(R19="Correctivo",S19="Manual"),"25%",""))))))</f>
        <v/>
      </c>
      <c r="U19" s="166"/>
      <c r="V19" s="166"/>
      <c r="W19" s="166"/>
      <c r="X19" s="154" t="str">
        <f>IFERROR(IF(AND(Q18="Probabilidad",Q19="Probabilidad"),(Z18-(+Z18*T19)),IF(Q19="Probabilidad",(I18-(+I18*T19)),IF(Q19="Impacto",Z18,""))),"")</f>
        <v/>
      </c>
      <c r="Y19" s="168" t="str">
        <f t="shared" si="1"/>
        <v/>
      </c>
      <c r="Z19" s="169" t="str">
        <f t="shared" ref="Z19:Z23" si="9">+X19</f>
        <v/>
      </c>
      <c r="AA19" s="168" t="str">
        <f t="shared" si="3"/>
        <v/>
      </c>
      <c r="AB19" s="170" t="str">
        <f>IFERROR(IF(AND(Q18="Impacto",Q19="Impacto"),(AB18-(+AB18*T19)),IF(Q19="Impacto",(M18-(+M18*T19)),IF(Q19="Probabilidad",AB18,""))),"")</f>
        <v/>
      </c>
      <c r="AC19" s="171"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72"/>
      <c r="AE19" s="174"/>
      <c r="AF19" s="174"/>
      <c r="AG19" s="175"/>
      <c r="AH19" s="175"/>
      <c r="AI19" s="113"/>
      <c r="AJ19" s="111"/>
      <c r="AK19" s="112"/>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18" customHeight="1">
      <c r="A20" s="316"/>
      <c r="B20" s="319"/>
      <c r="C20" s="319"/>
      <c r="D20" s="319"/>
      <c r="E20" s="343"/>
      <c r="F20" s="319"/>
      <c r="G20" s="383"/>
      <c r="H20" s="356"/>
      <c r="I20" s="359"/>
      <c r="J20" s="386"/>
      <c r="K20" s="359">
        <f>IF(NOT(ISERROR(MATCH(J20,_xlfn.ANCHORARRAY(E31),0))),I33&amp;"Por favor no seleccionar los criterios de impacto",J20)</f>
        <v>0</v>
      </c>
      <c r="L20" s="356"/>
      <c r="M20" s="359"/>
      <c r="N20" s="362"/>
      <c r="O20" s="180">
        <v>3</v>
      </c>
      <c r="P20" s="179"/>
      <c r="Q20" s="157" t="str">
        <f>IF(OR(R20="Preventivo",R20="Detectivo"),"Probabilidad",IF(R20="Correctivo","Impacto",""))</f>
        <v/>
      </c>
      <c r="R20" s="166"/>
      <c r="S20" s="166"/>
      <c r="T20" s="167" t="str">
        <f t="shared" si="8"/>
        <v/>
      </c>
      <c r="U20" s="166"/>
      <c r="V20" s="166"/>
      <c r="W20" s="166"/>
      <c r="X20" s="154" t="str">
        <f>IFERROR(IF(AND(Q19="Probabilidad",Q20="Probabilidad"),(Z19-(+Z19*T20)),IF(AND(Q19="Impacto",Q20="Probabilidad"),(Z18-(+Z18*T20)),IF(Q20="Impacto",Z19,""))),"")</f>
        <v/>
      </c>
      <c r="Y20" s="168" t="str">
        <f t="shared" si="1"/>
        <v/>
      </c>
      <c r="Z20" s="169" t="str">
        <f t="shared" si="9"/>
        <v/>
      </c>
      <c r="AA20" s="168" t="str">
        <f t="shared" si="3"/>
        <v/>
      </c>
      <c r="AB20" s="170" t="str">
        <f>IFERROR(IF(AND(Q19="Impacto",Q20="Impacto"),(AB19-(+AB19*T20)),IF(AND(Q19="Probabilidad",Q20="Impacto"),(AB18-(+AB18*T20)),IF(Q20="Probabilidad",AB19,""))),"")</f>
        <v/>
      </c>
      <c r="AC20" s="171" t="str">
        <f t="shared" si="10"/>
        <v/>
      </c>
      <c r="AD20" s="172"/>
      <c r="AE20" s="174"/>
      <c r="AF20" s="176"/>
      <c r="AG20" s="175"/>
      <c r="AH20" s="175"/>
      <c r="AI20" s="113"/>
      <c r="AJ20" s="111"/>
      <c r="AK20" s="112"/>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18" customHeight="1">
      <c r="A21" s="316"/>
      <c r="B21" s="319"/>
      <c r="C21" s="319"/>
      <c r="D21" s="319"/>
      <c r="E21" s="343"/>
      <c r="F21" s="319"/>
      <c r="G21" s="383"/>
      <c r="H21" s="356"/>
      <c r="I21" s="359"/>
      <c r="J21" s="386"/>
      <c r="K21" s="359">
        <f>IF(NOT(ISERROR(MATCH(J21,_xlfn.ANCHORARRAY(E32),0))),I34&amp;"Por favor no seleccionar los criterios de impacto",J21)</f>
        <v>0</v>
      </c>
      <c r="L21" s="356"/>
      <c r="M21" s="359"/>
      <c r="N21" s="362"/>
      <c r="O21" s="180">
        <v>4</v>
      </c>
      <c r="P21" s="177"/>
      <c r="Q21" s="103" t="str">
        <f t="shared" ref="Q21:Q23" si="11">IF(OR(R21="Preventivo",R21="Detectivo"),"Probabilidad",IF(R21="Correctivo","Impacto",""))</f>
        <v/>
      </c>
      <c r="R21" s="104"/>
      <c r="S21" s="104"/>
      <c r="T21" s="105" t="str">
        <f t="shared" si="8"/>
        <v/>
      </c>
      <c r="U21" s="104"/>
      <c r="V21" s="104"/>
      <c r="W21" s="104"/>
      <c r="X21" s="106" t="str">
        <f t="shared" ref="X21:X23" si="12">IFERROR(IF(AND(Q20="Probabilidad",Q21="Probabilidad"),(Z20-(+Z20*T21)),IF(AND(Q20="Impacto",Q21="Probabilidad"),(Z19-(+Z19*T21)),IF(Q21="Impacto",Z20,""))),"")</f>
        <v/>
      </c>
      <c r="Y21" s="107" t="str">
        <f t="shared" si="1"/>
        <v/>
      </c>
      <c r="Z21" s="108" t="str">
        <f t="shared" si="9"/>
        <v/>
      </c>
      <c r="AA21" s="107" t="str">
        <f t="shared" si="3"/>
        <v/>
      </c>
      <c r="AB21" s="114" t="str">
        <f t="shared" ref="AB21:AB23" si="13">IFERROR(IF(AND(Q20="Impacto",Q21="Impacto"),(AB20-(+AB20*T21)),IF(AND(Q20="Probabilidad",Q21="Impacto"),(AB19-(+AB19*T21)),IF(Q21="Probabilidad",AB20,""))),"")</f>
        <v/>
      </c>
      <c r="AC21" s="109"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10"/>
      <c r="AE21" s="111"/>
      <c r="AF21" s="112"/>
      <c r="AG21" s="113"/>
      <c r="AH21" s="113"/>
      <c r="AI21" s="113"/>
      <c r="AJ21" s="111"/>
      <c r="AK21" s="112"/>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18" customHeight="1">
      <c r="A22" s="316"/>
      <c r="B22" s="319"/>
      <c r="C22" s="319"/>
      <c r="D22" s="319"/>
      <c r="E22" s="343"/>
      <c r="F22" s="319"/>
      <c r="G22" s="383"/>
      <c r="H22" s="356"/>
      <c r="I22" s="359"/>
      <c r="J22" s="386"/>
      <c r="K22" s="359">
        <f>IF(NOT(ISERROR(MATCH(J22,_xlfn.ANCHORARRAY(E33),0))),I35&amp;"Por favor no seleccionar los criterios de impacto",J22)</f>
        <v>0</v>
      </c>
      <c r="L22" s="356"/>
      <c r="M22" s="359"/>
      <c r="N22" s="362"/>
      <c r="O22" s="180">
        <v>5</v>
      </c>
      <c r="P22" s="177"/>
      <c r="Q22" s="103" t="str">
        <f t="shared" si="11"/>
        <v/>
      </c>
      <c r="R22" s="104"/>
      <c r="S22" s="104"/>
      <c r="T22" s="105" t="str">
        <f t="shared" si="8"/>
        <v/>
      </c>
      <c r="U22" s="104"/>
      <c r="V22" s="104"/>
      <c r="W22" s="104"/>
      <c r="X22" s="106" t="str">
        <f t="shared" si="12"/>
        <v/>
      </c>
      <c r="Y22" s="107" t="str">
        <f t="shared" si="1"/>
        <v/>
      </c>
      <c r="Z22" s="108" t="str">
        <f t="shared" si="9"/>
        <v/>
      </c>
      <c r="AA22" s="107" t="str">
        <f t="shared" si="3"/>
        <v/>
      </c>
      <c r="AB22" s="114" t="str">
        <f t="shared" si="13"/>
        <v/>
      </c>
      <c r="AC22" s="109"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10"/>
      <c r="AE22" s="111"/>
      <c r="AF22" s="112"/>
      <c r="AG22" s="113"/>
      <c r="AH22" s="113"/>
      <c r="AI22" s="113"/>
      <c r="AJ22" s="111"/>
      <c r="AK22" s="112"/>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42.75" customHeight="1">
      <c r="A23" s="317"/>
      <c r="B23" s="320"/>
      <c r="C23" s="320"/>
      <c r="D23" s="320"/>
      <c r="E23" s="344"/>
      <c r="F23" s="320"/>
      <c r="G23" s="384"/>
      <c r="H23" s="357"/>
      <c r="I23" s="360"/>
      <c r="J23" s="387"/>
      <c r="K23" s="360">
        <f>IF(NOT(ISERROR(MATCH(J23,_xlfn.ANCHORARRAY(E34),0))),I36&amp;"Por favor no seleccionar los criterios de impacto",J23)</f>
        <v>0</v>
      </c>
      <c r="L23" s="357"/>
      <c r="M23" s="360"/>
      <c r="N23" s="363"/>
      <c r="O23" s="180">
        <v>6</v>
      </c>
      <c r="P23" s="177"/>
      <c r="Q23" s="103" t="str">
        <f t="shared" si="11"/>
        <v/>
      </c>
      <c r="R23" s="104"/>
      <c r="S23" s="104"/>
      <c r="T23" s="105" t="str">
        <f t="shared" si="8"/>
        <v/>
      </c>
      <c r="U23" s="104"/>
      <c r="V23" s="104"/>
      <c r="W23" s="104"/>
      <c r="X23" s="106" t="str">
        <f t="shared" si="12"/>
        <v/>
      </c>
      <c r="Y23" s="107" t="str">
        <f t="shared" si="1"/>
        <v/>
      </c>
      <c r="Z23" s="108" t="str">
        <f t="shared" si="9"/>
        <v/>
      </c>
      <c r="AA23" s="107" t="str">
        <f t="shared" si="3"/>
        <v/>
      </c>
      <c r="AB23" s="114" t="str">
        <f t="shared" si="13"/>
        <v/>
      </c>
      <c r="AC23" s="109" t="str">
        <f t="shared" si="14"/>
        <v/>
      </c>
      <c r="AD23" s="110"/>
      <c r="AE23" s="111"/>
      <c r="AF23" s="112"/>
      <c r="AG23" s="113"/>
      <c r="AH23" s="113"/>
      <c r="AI23" s="113"/>
      <c r="AJ23" s="111"/>
      <c r="AK23" s="112"/>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84" customHeight="1">
      <c r="A24" s="315">
        <v>3</v>
      </c>
      <c r="B24" s="318" t="s">
        <v>134</v>
      </c>
      <c r="C24" s="318" t="s">
        <v>155</v>
      </c>
      <c r="D24" s="318" t="s">
        <v>156</v>
      </c>
      <c r="E24" s="342" t="s">
        <v>157</v>
      </c>
      <c r="F24" s="318" t="s">
        <v>158</v>
      </c>
      <c r="G24" s="382">
        <v>365</v>
      </c>
      <c r="H24" s="355" t="str">
        <f>IF(G24&lt;=0,"",IF(G24&lt;=2,"Muy Baja",IF(G24&lt;=24,"Baja",IF(G24&lt;=500,"Media",IF(G24&lt;=5000,"Alta","Muy Alta")))))</f>
        <v>Media</v>
      </c>
      <c r="I24" s="358">
        <f>IF(H24="","",IF(H24="Muy Baja",0.2,IF(H24="Baja",0.4,IF(H24="Media",0.6,IF(H24="Alta",0.8,IF(H24="Muy Alta",1,))))))</f>
        <v>0.6</v>
      </c>
      <c r="J24" s="385" t="s">
        <v>152</v>
      </c>
      <c r="K24" s="358" t="str">
        <f>IF(NOT(ISERROR(MATCH(J24,'Tabla Impacto'!$B$221:$B$223,0))),'Tabla Impacto'!$F$223&amp;"Por favor no seleccionar los criterios de impacto(Afectación Económica o presupuestal y Pérdida Reputacional)",J24)</f>
        <v xml:space="preserve">     El riesgo afecta la imagen de de la entidad con efecto publicitario sostenido a nivel de sector administrativo, nivel departamental o municipal</v>
      </c>
      <c r="L24" s="355" t="str">
        <f>IF(OR(K24='Tabla Impacto'!$C$11,K24='Tabla Impacto'!$D$11),"Leve",IF(OR(K24='Tabla Impacto'!$C$12,K24='Tabla Impacto'!$D$12),"Menor",IF(OR(K24='Tabla Impacto'!$C$13,K24='Tabla Impacto'!$D$13),"Moderado",IF(OR(K24='Tabla Impacto'!$C$14,K24='Tabla Impacto'!$D$14),"Mayor",IF(OR(K24='Tabla Impacto'!$C$15,K24='Tabla Impacto'!$D$15),"Catastrófico","")))))</f>
        <v>Mayor</v>
      </c>
      <c r="M24" s="358">
        <f>IF(L24="","",IF(L24="Leve",0.2,IF(L24="Menor",0.4,IF(L24="Moderado",0.6,IF(L24="Mayor",0.8,IF(L24="Catastrófico",1,))))))</f>
        <v>0.8</v>
      </c>
      <c r="N24" s="361"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Alto</v>
      </c>
      <c r="O24" s="180">
        <v>1</v>
      </c>
      <c r="P24" s="177" t="s">
        <v>159</v>
      </c>
      <c r="Q24" s="157" t="str">
        <f>IF(OR(R24="Preventivo",R24="Detectivo"),"Probabilidad",IF(R24="Correctivo","Impacto",""))</f>
        <v>Probabilidad</v>
      </c>
      <c r="R24" s="166" t="s">
        <v>160</v>
      </c>
      <c r="S24" s="166" t="s">
        <v>142</v>
      </c>
      <c r="T24" s="167" t="str">
        <f>IF(AND(R24="Preventivo",S24="Automático"),"50%",IF(AND(R24="Preventivo",S24="Manual"),"40%",IF(AND(R24="Detectivo",S24="Automático"),"40%",IF(AND(R24="Detectivo",S24="Manual"),"30%",IF(AND(R24="Correctivo",S24="Automático"),"35%",IF(AND(R24="Correctivo",S24="Manual"),"25%",""))))))</f>
        <v>30%</v>
      </c>
      <c r="U24" s="166" t="s">
        <v>143</v>
      </c>
      <c r="V24" s="166" t="s">
        <v>144</v>
      </c>
      <c r="W24" s="166" t="s">
        <v>145</v>
      </c>
      <c r="X24" s="154">
        <f>IFERROR(IF(Q24="Probabilidad",(I24-(+I24*T24)),IF(Q24="Impacto",I24,"")),"")</f>
        <v>0.42</v>
      </c>
      <c r="Y24" s="168" t="str">
        <f>IFERROR(IF(X24="","",IF(X24&lt;=0.2,"Muy Baja",IF(X24&lt;=0.4,"Baja",IF(X24&lt;=0.6,"Media",IF(X24&lt;=0.8,"Alta","Muy Alta"))))),"")</f>
        <v>Media</v>
      </c>
      <c r="Z24" s="169">
        <f>+X24</f>
        <v>0.42</v>
      </c>
      <c r="AA24" s="168" t="str">
        <f>IFERROR(IF(AB24="","",IF(AB24&lt;=0.2,"Leve",IF(AB24&lt;=0.4,"Menor",IF(AB24&lt;=0.6,"Moderado",IF(AB24&lt;=0.8,"Mayor","Catastrófico"))))),"")</f>
        <v>Mayor</v>
      </c>
      <c r="AB24" s="170">
        <f>IFERROR(IF(Q24="Impacto",(M24-(+M24*T24)),IF(Q24="Probabilidad",M24,"")),"")</f>
        <v>0.8</v>
      </c>
      <c r="AC24" s="171"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Alto</v>
      </c>
      <c r="AD24" s="172" t="s">
        <v>146</v>
      </c>
      <c r="AE24" s="174" t="s">
        <v>161</v>
      </c>
      <c r="AF24" s="174" t="s">
        <v>148</v>
      </c>
      <c r="AG24" s="165">
        <v>44470</v>
      </c>
      <c r="AH24" s="113"/>
      <c r="AI24" s="113"/>
      <c r="AJ24" s="111"/>
      <c r="AK24" s="112"/>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72.75" customHeight="1">
      <c r="A25" s="316"/>
      <c r="B25" s="319"/>
      <c r="C25" s="319"/>
      <c r="D25" s="319"/>
      <c r="E25" s="343"/>
      <c r="F25" s="319"/>
      <c r="G25" s="383"/>
      <c r="H25" s="356"/>
      <c r="I25" s="359"/>
      <c r="J25" s="386"/>
      <c r="K25" s="359">
        <f>IF(NOT(ISERROR(MATCH(J25,_xlfn.ANCHORARRAY(E36),0))),I38&amp;"Por favor no seleccionar los criterios de impacto",J25)</f>
        <v>0</v>
      </c>
      <c r="L25" s="356"/>
      <c r="M25" s="359"/>
      <c r="N25" s="362"/>
      <c r="O25" s="180">
        <v>2</v>
      </c>
      <c r="P25" s="177" t="s">
        <v>162</v>
      </c>
      <c r="Q25" s="157" t="str">
        <f>IF(OR(R25="Preventivo",R25="Detectivo"),"Probabilidad",IF(R25="Correctivo","Impacto",""))</f>
        <v>Probabilidad</v>
      </c>
      <c r="R25" s="166" t="s">
        <v>160</v>
      </c>
      <c r="S25" s="166" t="s">
        <v>142</v>
      </c>
      <c r="T25" s="167" t="str">
        <f t="shared" ref="T25:T29" si="15">IF(AND(R25="Preventivo",S25="Automático"),"50%",IF(AND(R25="Preventivo",S25="Manual"),"40%",IF(AND(R25="Detectivo",S25="Automático"),"40%",IF(AND(R25="Detectivo",S25="Manual"),"30%",IF(AND(R25="Correctivo",S25="Automático"),"35%",IF(AND(R25="Correctivo",S25="Manual"),"25%",""))))))</f>
        <v>30%</v>
      </c>
      <c r="U25" s="166" t="s">
        <v>143</v>
      </c>
      <c r="V25" s="166" t="s">
        <v>144</v>
      </c>
      <c r="W25" s="166" t="s">
        <v>145</v>
      </c>
      <c r="X25" s="154">
        <f>IFERROR(IF(AND(Q24="Probabilidad",Q25="Probabilidad"),(Z24-(+Z24*T25)),IF(Q25="Probabilidad",(I24-(+I24*T25)),IF(Q25="Impacto",Z24,""))),"")</f>
        <v>0.29399999999999998</v>
      </c>
      <c r="Y25" s="168" t="str">
        <f t="shared" si="1"/>
        <v>Baja</v>
      </c>
      <c r="Z25" s="169">
        <f t="shared" ref="Z25:Z29" si="16">+X25</f>
        <v>0.29399999999999998</v>
      </c>
      <c r="AA25" s="168" t="str">
        <f t="shared" si="3"/>
        <v>Mayor</v>
      </c>
      <c r="AB25" s="170">
        <f>IFERROR(IF(AND(Q24="Impacto",Q25="Impacto"),(AB24-(+AB24*T25)),IF(Q25="Impacto",(M24-(+M24*T25)),IF(Q25="Probabilidad",AB24,""))),"")</f>
        <v>0.8</v>
      </c>
      <c r="AC25" s="171"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Alto</v>
      </c>
      <c r="AD25" s="172" t="s">
        <v>146</v>
      </c>
      <c r="AE25" s="174" t="s">
        <v>163</v>
      </c>
      <c r="AF25" s="173" t="s">
        <v>148</v>
      </c>
      <c r="AG25" s="165">
        <v>44470</v>
      </c>
      <c r="AH25" s="113"/>
      <c r="AI25" s="113"/>
      <c r="AJ25" s="111"/>
      <c r="AK25" s="112"/>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customHeight="1">
      <c r="A26" s="316"/>
      <c r="B26" s="319"/>
      <c r="C26" s="319"/>
      <c r="D26" s="319"/>
      <c r="E26" s="343"/>
      <c r="F26" s="319"/>
      <c r="G26" s="383"/>
      <c r="H26" s="356"/>
      <c r="I26" s="359"/>
      <c r="J26" s="386"/>
      <c r="K26" s="359">
        <f>IF(NOT(ISERROR(MATCH(J26,_xlfn.ANCHORARRAY(E37),0))),I39&amp;"Por favor no seleccionar los criterios de impacto",J26)</f>
        <v>0</v>
      </c>
      <c r="L26" s="356"/>
      <c r="M26" s="359"/>
      <c r="N26" s="362"/>
      <c r="O26" s="180">
        <v>3</v>
      </c>
      <c r="P26" s="178"/>
      <c r="Q26" s="103" t="str">
        <f>IF(OR(R26="Preventivo",R26="Detectivo"),"Probabilidad",IF(R26="Correctivo","Impacto",""))</f>
        <v/>
      </c>
      <c r="R26" s="104"/>
      <c r="S26" s="104"/>
      <c r="T26" s="105" t="str">
        <f t="shared" si="15"/>
        <v/>
      </c>
      <c r="U26" s="104"/>
      <c r="V26" s="104"/>
      <c r="W26" s="104"/>
      <c r="X26" s="106" t="str">
        <f>IFERROR(IF(AND(Q25="Probabilidad",Q26="Probabilidad"),(Z25-(+Z25*T26)),IF(AND(Q25="Impacto",Q26="Probabilidad"),(Z24-(+Z24*T26)),IF(Q26="Impacto",Z25,""))),"")</f>
        <v/>
      </c>
      <c r="Y26" s="107" t="str">
        <f t="shared" si="1"/>
        <v/>
      </c>
      <c r="Z26" s="108" t="str">
        <f t="shared" si="16"/>
        <v/>
      </c>
      <c r="AA26" s="107" t="str">
        <f t="shared" si="3"/>
        <v/>
      </c>
      <c r="AB26" s="114" t="str">
        <f>IFERROR(IF(AND(Q25="Impacto",Q26="Impacto"),(AB25-(+AB25*T26)),IF(AND(Q25="Probabilidad",Q26="Impacto"),(AB24-(+AB24*T26)),IF(Q26="Probabilidad",AB25,""))),"")</f>
        <v/>
      </c>
      <c r="AC26" s="109" t="str">
        <f t="shared" si="17"/>
        <v/>
      </c>
      <c r="AD26" s="110"/>
      <c r="AE26" s="111"/>
      <c r="AF26" s="112"/>
      <c r="AG26" s="113"/>
      <c r="AH26" s="113"/>
      <c r="AI26" s="113"/>
      <c r="AJ26" s="111"/>
      <c r="AK26" s="112"/>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customHeight="1">
      <c r="A27" s="316"/>
      <c r="B27" s="319"/>
      <c r="C27" s="319"/>
      <c r="D27" s="319"/>
      <c r="E27" s="343"/>
      <c r="F27" s="319"/>
      <c r="G27" s="383"/>
      <c r="H27" s="356"/>
      <c r="I27" s="359"/>
      <c r="J27" s="386"/>
      <c r="K27" s="359">
        <f>IF(NOT(ISERROR(MATCH(J27,_xlfn.ANCHORARRAY(E38),0))),I40&amp;"Por favor no seleccionar los criterios de impacto",J27)</f>
        <v>0</v>
      </c>
      <c r="L27" s="356"/>
      <c r="M27" s="359"/>
      <c r="N27" s="362"/>
      <c r="O27" s="180">
        <v>4</v>
      </c>
      <c r="P27" s="177"/>
      <c r="Q27" s="103" t="str">
        <f t="shared" ref="Q27:Q29" si="18">IF(OR(R27="Preventivo",R27="Detectivo"),"Probabilidad",IF(R27="Correctivo","Impacto",""))</f>
        <v/>
      </c>
      <c r="R27" s="104"/>
      <c r="S27" s="104"/>
      <c r="T27" s="105" t="str">
        <f t="shared" si="15"/>
        <v/>
      </c>
      <c r="U27" s="104"/>
      <c r="V27" s="104"/>
      <c r="W27" s="104"/>
      <c r="X27" s="106" t="str">
        <f t="shared" ref="X27:X29" si="19">IFERROR(IF(AND(Q26="Probabilidad",Q27="Probabilidad"),(Z26-(+Z26*T27)),IF(AND(Q26="Impacto",Q27="Probabilidad"),(Z25-(+Z25*T27)),IF(Q27="Impacto",Z26,""))),"")</f>
        <v/>
      </c>
      <c r="Y27" s="107" t="str">
        <f t="shared" si="1"/>
        <v/>
      </c>
      <c r="Z27" s="108" t="str">
        <f t="shared" si="16"/>
        <v/>
      </c>
      <c r="AA27" s="107" t="str">
        <f t="shared" si="3"/>
        <v/>
      </c>
      <c r="AB27" s="114" t="str">
        <f t="shared" ref="AB27:AB29" si="20">IFERROR(IF(AND(Q26="Impacto",Q27="Impacto"),(AB26-(+AB26*T27)),IF(AND(Q26="Probabilidad",Q27="Impacto"),(AB25-(+AB25*T27)),IF(Q27="Probabilidad",AB26,""))),"")</f>
        <v/>
      </c>
      <c r="AC27" s="109"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10"/>
      <c r="AE27" s="111"/>
      <c r="AF27" s="112"/>
      <c r="AG27" s="113"/>
      <c r="AH27" s="113"/>
      <c r="AI27" s="113"/>
      <c r="AJ27" s="111"/>
      <c r="AK27" s="112"/>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customHeight="1">
      <c r="A28" s="316"/>
      <c r="B28" s="319"/>
      <c r="C28" s="319"/>
      <c r="D28" s="319"/>
      <c r="E28" s="343"/>
      <c r="F28" s="319"/>
      <c r="G28" s="383"/>
      <c r="H28" s="356"/>
      <c r="I28" s="359"/>
      <c r="J28" s="386"/>
      <c r="K28" s="359">
        <f>IF(NOT(ISERROR(MATCH(J28,_xlfn.ANCHORARRAY(E39),0))),I41&amp;"Por favor no seleccionar los criterios de impacto",J28)</f>
        <v>0</v>
      </c>
      <c r="L28" s="356"/>
      <c r="M28" s="359"/>
      <c r="N28" s="362"/>
      <c r="O28" s="180">
        <v>5</v>
      </c>
      <c r="P28" s="177"/>
      <c r="Q28" s="103" t="str">
        <f t="shared" si="18"/>
        <v/>
      </c>
      <c r="R28" s="104"/>
      <c r="S28" s="104"/>
      <c r="T28" s="105" t="str">
        <f t="shared" si="15"/>
        <v/>
      </c>
      <c r="U28" s="104"/>
      <c r="V28" s="104"/>
      <c r="W28" s="104"/>
      <c r="X28" s="106" t="str">
        <f t="shared" si="19"/>
        <v/>
      </c>
      <c r="Y28" s="107" t="str">
        <f t="shared" si="1"/>
        <v/>
      </c>
      <c r="Z28" s="108" t="str">
        <f t="shared" si="16"/>
        <v/>
      </c>
      <c r="AA28" s="107" t="str">
        <f t="shared" si="3"/>
        <v/>
      </c>
      <c r="AB28" s="114" t="str">
        <f t="shared" si="20"/>
        <v/>
      </c>
      <c r="AC28" s="109"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10"/>
      <c r="AE28" s="111"/>
      <c r="AF28" s="112"/>
      <c r="AG28" s="113"/>
      <c r="AH28" s="113"/>
      <c r="AI28" s="113"/>
      <c r="AJ28" s="111"/>
      <c r="AK28" s="112"/>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49.5" customHeight="1">
      <c r="A29" s="317"/>
      <c r="B29" s="320"/>
      <c r="C29" s="320"/>
      <c r="D29" s="320"/>
      <c r="E29" s="344"/>
      <c r="F29" s="320"/>
      <c r="G29" s="384"/>
      <c r="H29" s="357"/>
      <c r="I29" s="360"/>
      <c r="J29" s="387"/>
      <c r="K29" s="360">
        <f>IF(NOT(ISERROR(MATCH(J29,_xlfn.ANCHORARRAY(E40),0))),I42&amp;"Por favor no seleccionar los criterios de impacto",J29)</f>
        <v>0</v>
      </c>
      <c r="L29" s="357"/>
      <c r="M29" s="360"/>
      <c r="N29" s="363"/>
      <c r="O29" s="180">
        <v>6</v>
      </c>
      <c r="P29" s="177"/>
      <c r="Q29" s="103" t="str">
        <f t="shared" si="18"/>
        <v/>
      </c>
      <c r="R29" s="104"/>
      <c r="S29" s="104"/>
      <c r="T29" s="105" t="str">
        <f t="shared" si="15"/>
        <v/>
      </c>
      <c r="U29" s="104"/>
      <c r="V29" s="104"/>
      <c r="W29" s="104"/>
      <c r="X29" s="106" t="str">
        <f t="shared" si="19"/>
        <v/>
      </c>
      <c r="Y29" s="107" t="str">
        <f t="shared" si="1"/>
        <v/>
      </c>
      <c r="Z29" s="108" t="str">
        <f t="shared" si="16"/>
        <v/>
      </c>
      <c r="AA29" s="107" t="str">
        <f t="shared" si="3"/>
        <v/>
      </c>
      <c r="AB29" s="114" t="str">
        <f t="shared" si="20"/>
        <v/>
      </c>
      <c r="AC29" s="109" t="str">
        <f t="shared" si="21"/>
        <v/>
      </c>
      <c r="AD29" s="110"/>
      <c r="AE29" s="111"/>
      <c r="AF29" s="112"/>
      <c r="AG29" s="113"/>
      <c r="AH29" s="113"/>
      <c r="AI29" s="113"/>
      <c r="AJ29" s="111"/>
      <c r="AK29" s="112"/>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315">
        <v>4</v>
      </c>
      <c r="B30" s="364"/>
      <c r="C30" s="364"/>
      <c r="D30" s="364"/>
      <c r="E30" s="367"/>
      <c r="F30" s="364"/>
      <c r="G30" s="370"/>
      <c r="H30" s="373" t="str">
        <f>IF(G30&lt;=0,"",IF(G30&lt;=2,"Muy Baja",IF(G30&lt;=24,"Baja",IF(G30&lt;=500,"Media",IF(G30&lt;=5000,"Alta","Muy Alta")))))</f>
        <v/>
      </c>
      <c r="I30" s="376" t="str">
        <f>IF(H30="","",IF(H30="Muy Baja",0.2,IF(H30="Baja",0.4,IF(H30="Media",0.6,IF(H30="Alta",0.8,IF(H30="Muy Alta",1,))))))</f>
        <v/>
      </c>
      <c r="J30" s="379"/>
      <c r="K30" s="376">
        <f>IF(NOT(ISERROR(MATCH(J30,'Tabla Impacto'!$B$221:$B$223,0))),'Tabla Impacto'!$F$223&amp;"Por favor no seleccionar los criterios de impacto(Afectación Económica o presupuestal y Pérdida Reputacional)",J30)</f>
        <v>0</v>
      </c>
      <c r="L30" s="373" t="str">
        <f>IF(OR(K30='Tabla Impacto'!$C$11,K30='Tabla Impacto'!$D$11),"Leve",IF(OR(K30='Tabla Impacto'!$C$12,K30='Tabla Impacto'!$D$12),"Menor",IF(OR(K30='Tabla Impacto'!$C$13,K30='Tabla Impacto'!$D$13),"Moderado",IF(OR(K30='Tabla Impacto'!$C$14,K30='Tabla Impacto'!$D$14),"Mayor",IF(OR(K30='Tabla Impacto'!$C$15,K30='Tabla Impacto'!$D$15),"Catastrófico","")))))</f>
        <v/>
      </c>
      <c r="M30" s="376" t="str">
        <f>IF(L30="","",IF(L30="Leve",0.2,IF(L30="Menor",0.4,IF(L30="Moderado",0.6,IF(L30="Mayor",0.8,IF(L30="Catastrófico",1,))))))</f>
        <v/>
      </c>
      <c r="N30" s="388"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180">
        <v>1</v>
      </c>
      <c r="P30" s="177"/>
      <c r="Q30" s="157" t="str">
        <f>IF(OR(R30="Preventivo",R30="Detectivo"),"Probabilidad",IF(R30="Correctivo","Impacto",""))</f>
        <v/>
      </c>
      <c r="R30" s="166"/>
      <c r="S30" s="166"/>
      <c r="T30" s="167"/>
      <c r="U30" s="166"/>
      <c r="V30" s="166"/>
      <c r="W30" s="166"/>
      <c r="X30" s="154" t="str">
        <f>IFERROR(IF(Q30="Probabilidad",(I30-(+I30*T30)),IF(Q30="Impacto",I30,"")),"")</f>
        <v/>
      </c>
      <c r="Y30" s="168" t="str">
        <f>IFERROR(IF(X30="","",IF(X30&lt;=0.2,"Muy Baja",IF(X30&lt;=0.4,"Baja",IF(X30&lt;=0.6,"Media",IF(X30&lt;=0.8,"Alta","Muy Alta"))))),"")</f>
        <v/>
      </c>
      <c r="Z30" s="169" t="str">
        <f>+X30</f>
        <v/>
      </c>
      <c r="AA30" s="168" t="str">
        <f>IFERROR(IF(AB30="","",IF(AB30&lt;=0.2,"Leve",IF(AB30&lt;=0.4,"Menor",IF(AB30&lt;=0.6,"Moderado",IF(AB30&lt;=0.8,"Mayor","Catastrófico"))))),"")</f>
        <v/>
      </c>
      <c r="AB30" s="170" t="str">
        <f>IFERROR(IF(Q30="Impacto",(M30-(+M30*T30)),IF(Q30="Probabilidad",M30,"")),"")</f>
        <v/>
      </c>
      <c r="AC30" s="171"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72"/>
      <c r="AE30" s="163"/>
      <c r="AF30" s="163"/>
      <c r="AG30" s="165"/>
      <c r="AH30" s="113"/>
      <c r="AI30" s="113"/>
      <c r="AJ30" s="111"/>
      <c r="AK30" s="112"/>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316"/>
      <c r="B31" s="365"/>
      <c r="C31" s="365"/>
      <c r="D31" s="365"/>
      <c r="E31" s="368"/>
      <c r="F31" s="365"/>
      <c r="G31" s="371"/>
      <c r="H31" s="374"/>
      <c r="I31" s="377"/>
      <c r="J31" s="380"/>
      <c r="K31" s="377">
        <f>IF(NOT(ISERROR(MATCH(J31,_xlfn.ANCHORARRAY(E42),0))),I44&amp;"Por favor no seleccionar los criterios de impacto",J31)</f>
        <v>0</v>
      </c>
      <c r="L31" s="374"/>
      <c r="M31" s="377"/>
      <c r="N31" s="389"/>
      <c r="O31" s="180">
        <v>2</v>
      </c>
      <c r="P31" s="177"/>
      <c r="Q31" s="103" t="str">
        <f>IF(OR(R31="Preventivo",R31="Detectivo"),"Probabilidad",IF(R31="Correctivo","Impacto",""))</f>
        <v/>
      </c>
      <c r="R31" s="104"/>
      <c r="S31" s="104"/>
      <c r="T31" s="105" t="str">
        <f t="shared" ref="T31:T35" si="22">IF(AND(R31="Preventivo",S31="Automático"),"50%",IF(AND(R31="Preventivo",S31="Manual"),"40%",IF(AND(R31="Detectivo",S31="Automático"),"40%",IF(AND(R31="Detectivo",S31="Manual"),"30%",IF(AND(R31="Correctivo",S31="Automático"),"35%",IF(AND(R31="Correctivo",S31="Manual"),"25%",""))))))</f>
        <v/>
      </c>
      <c r="U31" s="104"/>
      <c r="V31" s="104"/>
      <c r="W31" s="104"/>
      <c r="X31" s="106" t="str">
        <f>IFERROR(IF(AND(Q30="Probabilidad",Q31="Probabilidad"),(Z30-(+Z30*T31)),IF(Q31="Probabilidad",(I30-(+I30*T31)),IF(Q31="Impacto",Z30,""))),"")</f>
        <v/>
      </c>
      <c r="Y31" s="107" t="str">
        <f t="shared" si="1"/>
        <v/>
      </c>
      <c r="Z31" s="108" t="str">
        <f t="shared" ref="Z31:Z35" si="23">+X31</f>
        <v/>
      </c>
      <c r="AA31" s="107" t="str">
        <f t="shared" si="3"/>
        <v/>
      </c>
      <c r="AB31" s="114" t="str">
        <f>IFERROR(IF(AND(Q30="Impacto",Q31="Impacto"),(AB30-(+AB30*T31)),IF(Q31="Impacto",(M30-(+M30*T31)),IF(Q31="Probabilidad",AB30,""))),"")</f>
        <v/>
      </c>
      <c r="AC31" s="109"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10"/>
      <c r="AE31" s="111"/>
      <c r="AF31" s="112"/>
      <c r="AG31" s="113"/>
      <c r="AH31" s="113"/>
      <c r="AI31" s="113"/>
      <c r="AJ31" s="111"/>
      <c r="AK31" s="112"/>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316"/>
      <c r="B32" s="365"/>
      <c r="C32" s="365"/>
      <c r="D32" s="365"/>
      <c r="E32" s="368"/>
      <c r="F32" s="365"/>
      <c r="G32" s="371"/>
      <c r="H32" s="374"/>
      <c r="I32" s="377"/>
      <c r="J32" s="380"/>
      <c r="K32" s="377">
        <f>IF(NOT(ISERROR(MATCH(J32,_xlfn.ANCHORARRAY(E43),0))),I45&amp;"Por favor no seleccionar los criterios de impacto",J32)</f>
        <v>0</v>
      </c>
      <c r="L32" s="374"/>
      <c r="M32" s="377"/>
      <c r="N32" s="389"/>
      <c r="O32" s="180">
        <v>3</v>
      </c>
      <c r="P32" s="178"/>
      <c r="Q32" s="103" t="str">
        <f>IF(OR(R32="Preventivo",R32="Detectivo"),"Probabilidad",IF(R32="Correctivo","Impacto",""))</f>
        <v/>
      </c>
      <c r="R32" s="104"/>
      <c r="S32" s="104"/>
      <c r="T32" s="105" t="str">
        <f t="shared" si="22"/>
        <v/>
      </c>
      <c r="U32" s="104"/>
      <c r="V32" s="104"/>
      <c r="W32" s="104"/>
      <c r="X32" s="106" t="str">
        <f>IFERROR(IF(AND(Q31="Probabilidad",Q32="Probabilidad"),(Z31-(+Z31*T32)),IF(AND(Q31="Impacto",Q32="Probabilidad"),(Z30-(+Z30*T32)),IF(Q32="Impacto",Z31,""))),"")</f>
        <v/>
      </c>
      <c r="Y32" s="107" t="str">
        <f t="shared" si="1"/>
        <v/>
      </c>
      <c r="Z32" s="108" t="str">
        <f t="shared" si="23"/>
        <v/>
      </c>
      <c r="AA32" s="107" t="str">
        <f t="shared" si="3"/>
        <v/>
      </c>
      <c r="AB32" s="114" t="str">
        <f>IFERROR(IF(AND(Q31="Impacto",Q32="Impacto"),(AB31-(+AB31*T32)),IF(AND(Q31="Probabilidad",Q32="Impacto"),(AB30-(+AB30*T32)),IF(Q32="Probabilidad",AB31,""))),"")</f>
        <v/>
      </c>
      <c r="AC32" s="109" t="str">
        <f t="shared" si="24"/>
        <v/>
      </c>
      <c r="AD32" s="110"/>
      <c r="AE32" s="111"/>
      <c r="AF32" s="112"/>
      <c r="AG32" s="113"/>
      <c r="AH32" s="113"/>
      <c r="AI32" s="113"/>
      <c r="AJ32" s="111"/>
      <c r="AK32" s="112"/>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316"/>
      <c r="B33" s="365"/>
      <c r="C33" s="365"/>
      <c r="D33" s="365"/>
      <c r="E33" s="368"/>
      <c r="F33" s="365"/>
      <c r="G33" s="371"/>
      <c r="H33" s="374"/>
      <c r="I33" s="377"/>
      <c r="J33" s="380"/>
      <c r="K33" s="377">
        <f>IF(NOT(ISERROR(MATCH(J33,_xlfn.ANCHORARRAY(E44),0))),I46&amp;"Por favor no seleccionar los criterios de impacto",J33)</f>
        <v>0</v>
      </c>
      <c r="L33" s="374"/>
      <c r="M33" s="377"/>
      <c r="N33" s="389"/>
      <c r="O33" s="180">
        <v>4</v>
      </c>
      <c r="P33" s="177"/>
      <c r="Q33" s="103" t="str">
        <f t="shared" ref="Q33:Q35" si="25">IF(OR(R33="Preventivo",R33="Detectivo"),"Probabilidad",IF(R33="Correctivo","Impacto",""))</f>
        <v/>
      </c>
      <c r="R33" s="104"/>
      <c r="S33" s="104"/>
      <c r="T33" s="105" t="str">
        <f t="shared" si="22"/>
        <v/>
      </c>
      <c r="U33" s="104"/>
      <c r="V33" s="104"/>
      <c r="W33" s="104"/>
      <c r="X33" s="106" t="str">
        <f t="shared" ref="X33:X35" si="26">IFERROR(IF(AND(Q32="Probabilidad",Q33="Probabilidad"),(Z32-(+Z32*T33)),IF(AND(Q32="Impacto",Q33="Probabilidad"),(Z31-(+Z31*T33)),IF(Q33="Impacto",Z32,""))),"")</f>
        <v/>
      </c>
      <c r="Y33" s="107" t="str">
        <f t="shared" si="1"/>
        <v/>
      </c>
      <c r="Z33" s="108" t="str">
        <f t="shared" si="23"/>
        <v/>
      </c>
      <c r="AA33" s="107" t="str">
        <f t="shared" si="3"/>
        <v/>
      </c>
      <c r="AB33" s="114" t="str">
        <f t="shared" ref="AB33:AB35" si="27">IFERROR(IF(AND(Q32="Impacto",Q33="Impacto"),(AB32-(+AB32*T33)),IF(AND(Q32="Probabilidad",Q33="Impacto"),(AB31-(+AB31*T33)),IF(Q33="Probabilidad",AB32,""))),"")</f>
        <v/>
      </c>
      <c r="AC33" s="109"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10"/>
      <c r="AE33" s="111"/>
      <c r="AF33" s="112"/>
      <c r="AG33" s="113"/>
      <c r="AH33" s="113"/>
      <c r="AI33" s="113"/>
      <c r="AJ33" s="111"/>
      <c r="AK33" s="112"/>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316"/>
      <c r="B34" s="365"/>
      <c r="C34" s="365"/>
      <c r="D34" s="365"/>
      <c r="E34" s="368"/>
      <c r="F34" s="365"/>
      <c r="G34" s="371"/>
      <c r="H34" s="374"/>
      <c r="I34" s="377"/>
      <c r="J34" s="380"/>
      <c r="K34" s="377">
        <f>IF(NOT(ISERROR(MATCH(J34,_xlfn.ANCHORARRAY(E45),0))),I47&amp;"Por favor no seleccionar los criterios de impacto",J34)</f>
        <v>0</v>
      </c>
      <c r="L34" s="374"/>
      <c r="M34" s="377"/>
      <c r="N34" s="389"/>
      <c r="O34" s="180">
        <v>5</v>
      </c>
      <c r="P34" s="177"/>
      <c r="Q34" s="103" t="str">
        <f t="shared" si="25"/>
        <v/>
      </c>
      <c r="R34" s="104"/>
      <c r="S34" s="104"/>
      <c r="T34" s="105" t="str">
        <f t="shared" si="22"/>
        <v/>
      </c>
      <c r="U34" s="104"/>
      <c r="V34" s="104"/>
      <c r="W34" s="104"/>
      <c r="X34" s="106" t="str">
        <f t="shared" si="26"/>
        <v/>
      </c>
      <c r="Y34" s="107" t="str">
        <f>IFERROR(IF(X34="","",IF(X34&lt;=0.2,"Muy Baja",IF(X34&lt;=0.4,"Baja",IF(X34&lt;=0.6,"Media",IF(X34&lt;=0.8,"Alta","Muy Alta"))))),"")</f>
        <v/>
      </c>
      <c r="Z34" s="108" t="str">
        <f t="shared" si="23"/>
        <v/>
      </c>
      <c r="AA34" s="107" t="str">
        <f t="shared" si="3"/>
        <v/>
      </c>
      <c r="AB34" s="114" t="str">
        <f t="shared" si="27"/>
        <v/>
      </c>
      <c r="AC34" s="109"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10"/>
      <c r="AE34" s="111"/>
      <c r="AF34" s="112"/>
      <c r="AG34" s="113"/>
      <c r="AH34" s="113"/>
      <c r="AI34" s="113"/>
      <c r="AJ34" s="111"/>
      <c r="AK34" s="112"/>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317"/>
      <c r="B35" s="366"/>
      <c r="C35" s="366"/>
      <c r="D35" s="366"/>
      <c r="E35" s="369"/>
      <c r="F35" s="366"/>
      <c r="G35" s="372"/>
      <c r="H35" s="375"/>
      <c r="I35" s="378"/>
      <c r="J35" s="381"/>
      <c r="K35" s="378">
        <f>IF(NOT(ISERROR(MATCH(J35,_xlfn.ANCHORARRAY(E46),0))),I48&amp;"Por favor no seleccionar los criterios de impacto",J35)</f>
        <v>0</v>
      </c>
      <c r="L35" s="375"/>
      <c r="M35" s="378"/>
      <c r="N35" s="390"/>
      <c r="O35" s="180">
        <v>6</v>
      </c>
      <c r="P35" s="177"/>
      <c r="Q35" s="103" t="str">
        <f t="shared" si="25"/>
        <v/>
      </c>
      <c r="R35" s="104"/>
      <c r="S35" s="104"/>
      <c r="T35" s="105" t="str">
        <f t="shared" si="22"/>
        <v/>
      </c>
      <c r="U35" s="104"/>
      <c r="V35" s="104"/>
      <c r="W35" s="104"/>
      <c r="X35" s="106" t="str">
        <f t="shared" si="26"/>
        <v/>
      </c>
      <c r="Y35" s="107" t="str">
        <f t="shared" si="1"/>
        <v/>
      </c>
      <c r="Z35" s="108" t="str">
        <f t="shared" si="23"/>
        <v/>
      </c>
      <c r="AA35" s="107" t="str">
        <f t="shared" si="3"/>
        <v/>
      </c>
      <c r="AB35" s="114" t="str">
        <f t="shared" si="27"/>
        <v/>
      </c>
      <c r="AC35" s="109" t="str">
        <f t="shared" si="28"/>
        <v/>
      </c>
      <c r="AD35" s="110"/>
      <c r="AE35" s="111"/>
      <c r="AF35" s="112"/>
      <c r="AG35" s="113"/>
      <c r="AH35" s="113"/>
      <c r="AI35" s="113"/>
      <c r="AJ35" s="111"/>
      <c r="AK35" s="112"/>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315">
        <v>5</v>
      </c>
      <c r="B36" s="364"/>
      <c r="C36" s="364"/>
      <c r="D36" s="364"/>
      <c r="E36" s="367"/>
      <c r="F36" s="364"/>
      <c r="G36" s="370"/>
      <c r="H36" s="373"/>
      <c r="I36" s="376" t="str">
        <f>IF(H36="","",IF(H36="Muy Baja",0.2,IF(H36="Baja",0.4,IF(H36="Media",0.6,IF(H36="Alta",0.8,IF(H36="Muy Alta",1,))))))</f>
        <v/>
      </c>
      <c r="J36" s="379"/>
      <c r="K36" s="376">
        <f>IF(NOT(ISERROR(MATCH(J36,'Tabla Impacto'!$B$221:$B$223,0))),'Tabla Impacto'!$F$223&amp;"Por favor no seleccionar los criterios de impacto(Afectación Económica o presupuestal y Pérdida Reputacional)",J36)</f>
        <v>0</v>
      </c>
      <c r="L36" s="373" t="str">
        <f>IF(OR(K36='Tabla Impacto'!$C$11,K36='Tabla Impacto'!$D$11),"Leve",IF(OR(K36='Tabla Impacto'!$C$12,K36='Tabla Impacto'!$D$12),"Menor",IF(OR(K36='Tabla Impacto'!$C$13,K36='Tabla Impacto'!$D$13),"Moderado",IF(OR(K36='Tabla Impacto'!$C$14,K36='Tabla Impacto'!$D$14),"Mayor",IF(OR(K36='Tabla Impacto'!$C$15,K36='Tabla Impacto'!$D$15),"Catastrófico","")))))</f>
        <v/>
      </c>
      <c r="M36" s="376" t="str">
        <f>IF(L36="","",IF(L36="Leve",0.2,IF(L36="Menor",0.4,IF(L36="Moderado",0.6,IF(L36="Mayor",0.8,IF(L36="Catastrófico",1,))))))</f>
        <v/>
      </c>
      <c r="N36" s="388"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180">
        <v>1</v>
      </c>
      <c r="P36" s="177"/>
      <c r="Q36" s="157"/>
      <c r="R36" s="166"/>
      <c r="S36" s="166"/>
      <c r="T36" s="167"/>
      <c r="U36" s="166"/>
      <c r="V36" s="166"/>
      <c r="W36" s="166"/>
      <c r="X36" s="154" t="str">
        <f>IFERROR(IF(Q36="Probabilidad",(I36-(+I36*T36)),IF(Q36="Impacto",I36,"")),"")</f>
        <v/>
      </c>
      <c r="Y36" s="168" t="str">
        <f>IFERROR(IF(X36="","",IF(X36&lt;=0.2,"Muy Baja",IF(X36&lt;=0.4,"Baja",IF(X36&lt;=0.6,"Media",IF(X36&lt;=0.8,"Alta","Muy Alta"))))),"")</f>
        <v/>
      </c>
      <c r="Z36" s="169" t="str">
        <f>+X36</f>
        <v/>
      </c>
      <c r="AA36" s="168" t="str">
        <f>IFERROR(IF(AB36="","",IF(AB36&lt;=0.2,"Leve",IF(AB36&lt;=0.4,"Menor",IF(AB36&lt;=0.6,"Moderado",IF(AB36&lt;=0.8,"Mayor","Catastrófico"))))),"")</f>
        <v/>
      </c>
      <c r="AB36" s="170" t="str">
        <f>IFERROR(IF(Q36="Impacto",(M36-(+M36*T36)),IF(Q36="Probabilidad",M36,"")),"")</f>
        <v/>
      </c>
      <c r="AC36" s="171"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72"/>
      <c r="AE36" s="173"/>
      <c r="AF36" s="174"/>
      <c r="AG36" s="113"/>
      <c r="AH36" s="113"/>
      <c r="AI36" s="113"/>
      <c r="AJ36" s="111"/>
      <c r="AK36" s="112"/>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16"/>
      <c r="B37" s="365"/>
      <c r="C37" s="365"/>
      <c r="D37" s="365"/>
      <c r="E37" s="368"/>
      <c r="F37" s="365"/>
      <c r="G37" s="371"/>
      <c r="H37" s="374"/>
      <c r="I37" s="377"/>
      <c r="J37" s="380"/>
      <c r="K37" s="377">
        <f>IF(NOT(ISERROR(MATCH(J37,_xlfn.ANCHORARRAY(E48),0))),I50&amp;"Por favor no seleccionar los criterios de impacto",J37)</f>
        <v>0</v>
      </c>
      <c r="L37" s="374"/>
      <c r="M37" s="377"/>
      <c r="N37" s="389"/>
      <c r="O37" s="180">
        <v>2</v>
      </c>
      <c r="P37" s="177"/>
      <c r="Q37" s="103" t="str">
        <f>IF(OR(R37="Preventivo",R37="Detectivo"),"Probabilidad",IF(R37="Correctivo","Impacto",""))</f>
        <v/>
      </c>
      <c r="R37" s="104"/>
      <c r="S37" s="104"/>
      <c r="T37" s="105" t="str">
        <f t="shared" ref="T37:T41" si="29">IF(AND(R37="Preventivo",S37="Automático"),"50%",IF(AND(R37="Preventivo",S37="Manual"),"40%",IF(AND(R37="Detectivo",S37="Automático"),"40%",IF(AND(R37="Detectivo",S37="Manual"),"30%",IF(AND(R37="Correctivo",S37="Automático"),"35%",IF(AND(R37="Correctivo",S37="Manual"),"25%",""))))))</f>
        <v/>
      </c>
      <c r="U37" s="104"/>
      <c r="V37" s="104"/>
      <c r="W37" s="104"/>
      <c r="X37" s="106" t="str">
        <f>IFERROR(IF(AND(Q36="Probabilidad",Q37="Probabilidad"),(Z36-(+Z36*T37)),IF(Q37="Probabilidad",(I36-(+I36*T37)),IF(Q37="Impacto",Z36,""))),"")</f>
        <v/>
      </c>
      <c r="Y37" s="107" t="str">
        <f t="shared" si="1"/>
        <v/>
      </c>
      <c r="Z37" s="108" t="str">
        <f t="shared" ref="Z37:Z41" si="30">+X37</f>
        <v/>
      </c>
      <c r="AA37" s="107" t="str">
        <f t="shared" si="3"/>
        <v/>
      </c>
      <c r="AB37" s="114" t="str">
        <f>IFERROR(IF(AND(Q36="Impacto",Q37="Impacto"),(AB36-(+AB36*T37)),IF(Q37="Impacto",(M36-(+M36*T37)),IF(Q37="Probabilidad",AB36,""))),"")</f>
        <v/>
      </c>
      <c r="AC37" s="109"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10"/>
      <c r="AE37" s="111"/>
      <c r="AF37" s="112"/>
      <c r="AG37" s="113"/>
      <c r="AH37" s="113"/>
      <c r="AI37" s="113"/>
      <c r="AJ37" s="111"/>
      <c r="AK37" s="112"/>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16"/>
      <c r="B38" s="365"/>
      <c r="C38" s="365"/>
      <c r="D38" s="365"/>
      <c r="E38" s="368"/>
      <c r="F38" s="365"/>
      <c r="G38" s="371"/>
      <c r="H38" s="374"/>
      <c r="I38" s="377"/>
      <c r="J38" s="380"/>
      <c r="K38" s="377">
        <f>IF(NOT(ISERROR(MATCH(J38,_xlfn.ANCHORARRAY(E49),0))),I51&amp;"Por favor no seleccionar los criterios de impacto",J38)</f>
        <v>0</v>
      </c>
      <c r="L38" s="374"/>
      <c r="M38" s="377"/>
      <c r="N38" s="389"/>
      <c r="O38" s="180">
        <v>3</v>
      </c>
      <c r="P38" s="178"/>
      <c r="Q38" s="103" t="str">
        <f>IF(OR(R38="Preventivo",R38="Detectivo"),"Probabilidad",IF(R38="Correctivo","Impacto",""))</f>
        <v/>
      </c>
      <c r="R38" s="104"/>
      <c r="S38" s="104"/>
      <c r="T38" s="105" t="str">
        <f t="shared" si="29"/>
        <v/>
      </c>
      <c r="U38" s="104"/>
      <c r="V38" s="104"/>
      <c r="W38" s="104"/>
      <c r="X38" s="106" t="str">
        <f>IFERROR(IF(AND(Q37="Probabilidad",Q38="Probabilidad"),(Z37-(+Z37*T38)),IF(AND(Q37="Impacto",Q38="Probabilidad"),(Z36-(+Z36*T38)),IF(Q38="Impacto",Z37,""))),"")</f>
        <v/>
      </c>
      <c r="Y38" s="107" t="str">
        <f t="shared" si="1"/>
        <v/>
      </c>
      <c r="Z38" s="108" t="str">
        <f t="shared" si="30"/>
        <v/>
      </c>
      <c r="AA38" s="107" t="str">
        <f t="shared" si="3"/>
        <v/>
      </c>
      <c r="AB38" s="114" t="str">
        <f>IFERROR(IF(AND(Q37="Impacto",Q38="Impacto"),(AB37-(+AB37*T38)),IF(AND(Q37="Probabilidad",Q38="Impacto"),(AB36-(+AB36*T38)),IF(Q38="Probabilidad",AB37,""))),"")</f>
        <v/>
      </c>
      <c r="AC38" s="109" t="str">
        <f t="shared" si="31"/>
        <v/>
      </c>
      <c r="AD38" s="110"/>
      <c r="AE38" s="111"/>
      <c r="AF38" s="112"/>
      <c r="AG38" s="113"/>
      <c r="AH38" s="113"/>
      <c r="AI38" s="113"/>
      <c r="AJ38" s="111"/>
      <c r="AK38" s="112"/>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16"/>
      <c r="B39" s="365"/>
      <c r="C39" s="365"/>
      <c r="D39" s="365"/>
      <c r="E39" s="368"/>
      <c r="F39" s="365"/>
      <c r="G39" s="371"/>
      <c r="H39" s="374"/>
      <c r="I39" s="377"/>
      <c r="J39" s="380"/>
      <c r="K39" s="377">
        <f>IF(NOT(ISERROR(MATCH(J39,_xlfn.ANCHORARRAY(E50),0))),I52&amp;"Por favor no seleccionar los criterios de impacto",J39)</f>
        <v>0</v>
      </c>
      <c r="L39" s="374"/>
      <c r="M39" s="377"/>
      <c r="N39" s="389"/>
      <c r="O39" s="180">
        <v>4</v>
      </c>
      <c r="P39" s="177"/>
      <c r="Q39" s="103" t="str">
        <f t="shared" ref="Q39:Q41" si="32">IF(OR(R39="Preventivo",R39="Detectivo"),"Probabilidad",IF(R39="Correctivo","Impacto",""))</f>
        <v/>
      </c>
      <c r="R39" s="104"/>
      <c r="S39" s="104"/>
      <c r="T39" s="105" t="str">
        <f t="shared" si="29"/>
        <v/>
      </c>
      <c r="U39" s="104"/>
      <c r="V39" s="104"/>
      <c r="W39" s="104"/>
      <c r="X39" s="106" t="str">
        <f t="shared" ref="X39:X41" si="33">IFERROR(IF(AND(Q38="Probabilidad",Q39="Probabilidad"),(Z38-(+Z38*T39)),IF(AND(Q38="Impacto",Q39="Probabilidad"),(Z37-(+Z37*T39)),IF(Q39="Impacto",Z38,""))),"")</f>
        <v/>
      </c>
      <c r="Y39" s="107" t="str">
        <f t="shared" si="1"/>
        <v/>
      </c>
      <c r="Z39" s="108" t="str">
        <f t="shared" si="30"/>
        <v/>
      </c>
      <c r="AA39" s="107" t="str">
        <f t="shared" si="3"/>
        <v/>
      </c>
      <c r="AB39" s="114" t="str">
        <f t="shared" ref="AB39:AB41" si="34">IFERROR(IF(AND(Q38="Impacto",Q39="Impacto"),(AB38-(+AB38*T39)),IF(AND(Q38="Probabilidad",Q39="Impacto"),(AB37-(+AB37*T39)),IF(Q39="Probabilidad",AB38,""))),"")</f>
        <v/>
      </c>
      <c r="AC39" s="109"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10"/>
      <c r="AE39" s="111"/>
      <c r="AF39" s="112"/>
      <c r="AG39" s="113"/>
      <c r="AH39" s="113"/>
      <c r="AI39" s="113"/>
      <c r="AJ39" s="111"/>
      <c r="AK39" s="112"/>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16"/>
      <c r="B40" s="365"/>
      <c r="C40" s="365"/>
      <c r="D40" s="365"/>
      <c r="E40" s="368"/>
      <c r="F40" s="365"/>
      <c r="G40" s="371"/>
      <c r="H40" s="374"/>
      <c r="I40" s="377"/>
      <c r="J40" s="380"/>
      <c r="K40" s="377">
        <f>IF(NOT(ISERROR(MATCH(J40,_xlfn.ANCHORARRAY(E51),0))),I53&amp;"Por favor no seleccionar los criterios de impacto",J40)</f>
        <v>0</v>
      </c>
      <c r="L40" s="374"/>
      <c r="M40" s="377"/>
      <c r="N40" s="389"/>
      <c r="O40" s="180">
        <v>5</v>
      </c>
      <c r="P40" s="177"/>
      <c r="Q40" s="103" t="str">
        <f t="shared" si="32"/>
        <v/>
      </c>
      <c r="R40" s="104"/>
      <c r="S40" s="104"/>
      <c r="T40" s="105" t="str">
        <f t="shared" si="29"/>
        <v/>
      </c>
      <c r="U40" s="104"/>
      <c r="V40" s="104"/>
      <c r="W40" s="104"/>
      <c r="X40" s="106" t="str">
        <f t="shared" si="33"/>
        <v/>
      </c>
      <c r="Y40" s="107" t="str">
        <f t="shared" si="1"/>
        <v/>
      </c>
      <c r="Z40" s="108" t="str">
        <f t="shared" si="30"/>
        <v/>
      </c>
      <c r="AA40" s="107" t="str">
        <f t="shared" si="3"/>
        <v/>
      </c>
      <c r="AB40" s="114" t="str">
        <f t="shared" si="34"/>
        <v/>
      </c>
      <c r="AC40" s="109"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10"/>
      <c r="AE40" s="111"/>
      <c r="AF40" s="112"/>
      <c r="AG40" s="113"/>
      <c r="AH40" s="113"/>
      <c r="AI40" s="113"/>
      <c r="AJ40" s="111"/>
      <c r="AK40" s="112"/>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17"/>
      <c r="B41" s="366"/>
      <c r="C41" s="366"/>
      <c r="D41" s="366"/>
      <c r="E41" s="369"/>
      <c r="F41" s="366"/>
      <c r="G41" s="372"/>
      <c r="H41" s="375"/>
      <c r="I41" s="378"/>
      <c r="J41" s="381"/>
      <c r="K41" s="378">
        <f>IF(NOT(ISERROR(MATCH(J41,_xlfn.ANCHORARRAY(E52),0))),I54&amp;"Por favor no seleccionar los criterios de impacto",J41)</f>
        <v>0</v>
      </c>
      <c r="L41" s="375"/>
      <c r="M41" s="378"/>
      <c r="N41" s="390"/>
      <c r="O41" s="180">
        <v>6</v>
      </c>
      <c r="P41" s="177"/>
      <c r="Q41" s="103" t="str">
        <f t="shared" si="32"/>
        <v/>
      </c>
      <c r="R41" s="104"/>
      <c r="S41" s="104"/>
      <c r="T41" s="105" t="str">
        <f t="shared" si="29"/>
        <v/>
      </c>
      <c r="U41" s="104"/>
      <c r="V41" s="104"/>
      <c r="W41" s="104"/>
      <c r="X41" s="106" t="str">
        <f t="shared" si="33"/>
        <v/>
      </c>
      <c r="Y41" s="107" t="str">
        <f t="shared" si="1"/>
        <v/>
      </c>
      <c r="Z41" s="108" t="str">
        <f t="shared" si="30"/>
        <v/>
      </c>
      <c r="AA41" s="107" t="str">
        <f t="shared" si="3"/>
        <v/>
      </c>
      <c r="AB41" s="114" t="str">
        <f t="shared" si="34"/>
        <v/>
      </c>
      <c r="AC41" s="109" t="str">
        <f t="shared" si="35"/>
        <v/>
      </c>
      <c r="AD41" s="110"/>
      <c r="AE41" s="111"/>
      <c r="AF41" s="112"/>
      <c r="AG41" s="113"/>
      <c r="AH41" s="113"/>
      <c r="AI41" s="113"/>
      <c r="AJ41" s="111"/>
      <c r="AK41" s="112"/>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15">
        <v>6</v>
      </c>
      <c r="B42" s="364"/>
      <c r="C42" s="364"/>
      <c r="D42" s="364"/>
      <c r="E42" s="367"/>
      <c r="F42" s="364"/>
      <c r="G42" s="370"/>
      <c r="H42" s="373" t="str">
        <f>IF(G42&lt;=0,"",IF(G42&lt;=2,"Muy Baja",IF(G42&lt;=24,"Baja",IF(G42&lt;=500,"Media",IF(G42&lt;=5000,"Alta","Muy Alta")))))</f>
        <v/>
      </c>
      <c r="I42" s="376" t="str">
        <f>IF(H42="","",IF(H42="Muy Baja",0.2,IF(H42="Baja",0.4,IF(H42="Media",0.6,IF(H42="Alta",0.8,IF(H42="Muy Alta",1,))))))</f>
        <v/>
      </c>
      <c r="J42" s="379"/>
      <c r="K42" s="376">
        <f>IF(NOT(ISERROR(MATCH(J42,'Tabla Impacto'!$B$221:$B$223,0))),'Tabla Impacto'!$F$223&amp;"Por favor no seleccionar los criterios de impacto(Afectación Económica o presupuestal y Pérdida Reputacional)",J42)</f>
        <v>0</v>
      </c>
      <c r="L42" s="373" t="str">
        <f>IF(OR(K42='Tabla Impacto'!$C$11,K42='Tabla Impacto'!$D$11),"Leve",IF(OR(K42='Tabla Impacto'!$C$12,K42='Tabla Impacto'!$D$12),"Menor",IF(OR(K42='Tabla Impacto'!$C$13,K42='Tabla Impacto'!$D$13),"Moderado",IF(OR(K42='Tabla Impacto'!$C$14,K42='Tabla Impacto'!$D$14),"Mayor",IF(OR(K42='Tabla Impacto'!$C$15,K42='Tabla Impacto'!$D$15),"Catastrófico","")))))</f>
        <v/>
      </c>
      <c r="M42" s="376" t="str">
        <f>IF(L42="","",IF(L42="Leve",0.2,IF(L42="Menor",0.4,IF(L42="Moderado",0.6,IF(L42="Mayor",0.8,IF(L42="Catastrófico",1,))))))</f>
        <v/>
      </c>
      <c r="N42" s="388"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180">
        <v>1</v>
      </c>
      <c r="P42" s="177"/>
      <c r="Q42" s="103"/>
      <c r="R42" s="104"/>
      <c r="S42" s="104"/>
      <c r="T42" s="105"/>
      <c r="U42" s="104"/>
      <c r="V42" s="104"/>
      <c r="W42" s="104"/>
      <c r="X42" s="106" t="str">
        <f>IFERROR(IF(Q42="Probabilidad",(I42-(+I42*T42)),IF(Q42="Impacto",I42,"")),"")</f>
        <v/>
      </c>
      <c r="Y42" s="107" t="str">
        <f>IFERROR(IF(X42="","",IF(X42&lt;=0.2,"Muy Baja",IF(X42&lt;=0.4,"Baja",IF(X42&lt;=0.6,"Media",IF(X42&lt;=0.8,"Alta","Muy Alta"))))),"")</f>
        <v/>
      </c>
      <c r="Z42" s="108" t="str">
        <f>+X42</f>
        <v/>
      </c>
      <c r="AA42" s="107" t="str">
        <f>IFERROR(IF(AB42="","",IF(AB42&lt;=0.2,"Leve",IF(AB42&lt;=0.4,"Menor",IF(AB42&lt;=0.6,"Moderado",IF(AB42&lt;=0.8,"Mayor","Catastrófico"))))),"")</f>
        <v/>
      </c>
      <c r="AB42" s="114" t="str">
        <f>IFERROR(IF(Q42="Impacto",(M42-(+M42*T42)),IF(Q42="Probabilidad",M42,"")),"")</f>
        <v/>
      </c>
      <c r="AC42" s="109"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10"/>
      <c r="AE42" s="173"/>
      <c r="AF42" s="111"/>
      <c r="AG42" s="113"/>
      <c r="AH42" s="113"/>
      <c r="AI42" s="113"/>
      <c r="AJ42" s="111"/>
      <c r="AK42" s="112"/>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16"/>
      <c r="B43" s="365"/>
      <c r="C43" s="365"/>
      <c r="D43" s="365"/>
      <c r="E43" s="368"/>
      <c r="F43" s="365"/>
      <c r="G43" s="371"/>
      <c r="H43" s="374"/>
      <c r="I43" s="377"/>
      <c r="J43" s="380"/>
      <c r="K43" s="377">
        <f>IF(NOT(ISERROR(MATCH(J43,_xlfn.ANCHORARRAY(E54),0))),I56&amp;"Por favor no seleccionar los criterios de impacto",J43)</f>
        <v>0</v>
      </c>
      <c r="L43" s="374"/>
      <c r="M43" s="377"/>
      <c r="N43" s="389"/>
      <c r="O43" s="180">
        <v>2</v>
      </c>
      <c r="P43" s="177"/>
      <c r="Q43" s="103" t="str">
        <f>IF(OR(R43="Preventivo",R43="Detectivo"),"Probabilidad",IF(R43="Correctivo","Impacto",""))</f>
        <v/>
      </c>
      <c r="R43" s="104"/>
      <c r="S43" s="104"/>
      <c r="T43" s="105" t="str">
        <f t="shared" ref="T43:T47" si="36">IF(AND(R43="Preventivo",S43="Automático"),"50%",IF(AND(R43="Preventivo",S43="Manual"),"40%",IF(AND(R43="Detectivo",S43="Automático"),"40%",IF(AND(R43="Detectivo",S43="Manual"),"30%",IF(AND(R43="Correctivo",S43="Automático"),"35%",IF(AND(R43="Correctivo",S43="Manual"),"25%",""))))))</f>
        <v/>
      </c>
      <c r="U43" s="104"/>
      <c r="V43" s="104"/>
      <c r="W43" s="104"/>
      <c r="X43" s="106" t="str">
        <f>IFERROR(IF(AND(Q42="Probabilidad",Q43="Probabilidad"),(Z42-(+Z42*T43)),IF(Q43="Probabilidad",(I42-(+I42*T43)),IF(Q43="Impacto",Z42,""))),"")</f>
        <v/>
      </c>
      <c r="Y43" s="107" t="str">
        <f t="shared" si="1"/>
        <v/>
      </c>
      <c r="Z43" s="108" t="str">
        <f t="shared" ref="Z43:Z47" si="37">+X43</f>
        <v/>
      </c>
      <c r="AA43" s="107" t="str">
        <f t="shared" si="3"/>
        <v/>
      </c>
      <c r="AB43" s="114" t="str">
        <f>IFERROR(IF(AND(Q42="Impacto",Q43="Impacto"),(AB42-(+AB42*T43)),IF(Q43="Impacto",(M42-(+M42*T43)),IF(Q43="Probabilidad",AB42,""))),"")</f>
        <v/>
      </c>
      <c r="AC43" s="109"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10"/>
      <c r="AE43" s="111"/>
      <c r="AF43" s="112"/>
      <c r="AG43" s="113"/>
      <c r="AH43" s="113"/>
      <c r="AI43" s="113"/>
      <c r="AJ43" s="111"/>
      <c r="AK43" s="112"/>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16"/>
      <c r="B44" s="365"/>
      <c r="C44" s="365"/>
      <c r="D44" s="365"/>
      <c r="E44" s="368"/>
      <c r="F44" s="365"/>
      <c r="G44" s="371"/>
      <c r="H44" s="374"/>
      <c r="I44" s="377"/>
      <c r="J44" s="380"/>
      <c r="K44" s="377">
        <f>IF(NOT(ISERROR(MATCH(J44,_xlfn.ANCHORARRAY(E55),0))),I57&amp;"Por favor no seleccionar los criterios de impacto",J44)</f>
        <v>0</v>
      </c>
      <c r="L44" s="374"/>
      <c r="M44" s="377"/>
      <c r="N44" s="389"/>
      <c r="O44" s="180">
        <v>3</v>
      </c>
      <c r="P44" s="178"/>
      <c r="Q44" s="103" t="str">
        <f>IF(OR(R44="Preventivo",R44="Detectivo"),"Probabilidad",IF(R44="Correctivo","Impacto",""))</f>
        <v/>
      </c>
      <c r="R44" s="104"/>
      <c r="S44" s="104"/>
      <c r="T44" s="105" t="str">
        <f t="shared" si="36"/>
        <v/>
      </c>
      <c r="U44" s="104"/>
      <c r="V44" s="104"/>
      <c r="W44" s="104"/>
      <c r="X44" s="106" t="str">
        <f>IFERROR(IF(AND(Q43="Probabilidad",Q44="Probabilidad"),(Z43-(+Z43*T44)),IF(AND(Q43="Impacto",Q44="Probabilidad"),(Z42-(+Z42*T44)),IF(Q44="Impacto",Z43,""))),"")</f>
        <v/>
      </c>
      <c r="Y44" s="107" t="str">
        <f t="shared" si="1"/>
        <v/>
      </c>
      <c r="Z44" s="108" t="str">
        <f t="shared" si="37"/>
        <v/>
      </c>
      <c r="AA44" s="107" t="str">
        <f t="shared" si="3"/>
        <v/>
      </c>
      <c r="AB44" s="114" t="str">
        <f>IFERROR(IF(AND(Q43="Impacto",Q44="Impacto"),(AB43-(+AB43*T44)),IF(AND(Q43="Probabilidad",Q44="Impacto"),(AB42-(+AB42*T44)),IF(Q44="Probabilidad",AB43,""))),"")</f>
        <v/>
      </c>
      <c r="AC44" s="109" t="str">
        <f t="shared" si="38"/>
        <v/>
      </c>
      <c r="AD44" s="110"/>
      <c r="AE44" s="111"/>
      <c r="AF44" s="112"/>
      <c r="AG44" s="113"/>
      <c r="AH44" s="113"/>
      <c r="AI44" s="113"/>
      <c r="AJ44" s="111"/>
      <c r="AK44" s="112"/>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16"/>
      <c r="B45" s="365"/>
      <c r="C45" s="365"/>
      <c r="D45" s="365"/>
      <c r="E45" s="368"/>
      <c r="F45" s="365"/>
      <c r="G45" s="371"/>
      <c r="H45" s="374"/>
      <c r="I45" s="377"/>
      <c r="J45" s="380"/>
      <c r="K45" s="377">
        <f>IF(NOT(ISERROR(MATCH(J45,_xlfn.ANCHORARRAY(E56),0))),I58&amp;"Por favor no seleccionar los criterios de impacto",J45)</f>
        <v>0</v>
      </c>
      <c r="L45" s="374"/>
      <c r="M45" s="377"/>
      <c r="N45" s="389"/>
      <c r="O45" s="180">
        <v>4</v>
      </c>
      <c r="P45" s="177"/>
      <c r="Q45" s="103" t="str">
        <f t="shared" ref="Q45:Q47" si="39">IF(OR(R45="Preventivo",R45="Detectivo"),"Probabilidad",IF(R45="Correctivo","Impacto",""))</f>
        <v/>
      </c>
      <c r="R45" s="104"/>
      <c r="S45" s="104"/>
      <c r="T45" s="105" t="str">
        <f t="shared" si="36"/>
        <v/>
      </c>
      <c r="U45" s="104"/>
      <c r="V45" s="104"/>
      <c r="W45" s="104"/>
      <c r="X45" s="106" t="str">
        <f t="shared" ref="X45:X47" si="40">IFERROR(IF(AND(Q44="Probabilidad",Q45="Probabilidad"),(Z44-(+Z44*T45)),IF(AND(Q44="Impacto",Q45="Probabilidad"),(Z43-(+Z43*T45)),IF(Q45="Impacto",Z44,""))),"")</f>
        <v/>
      </c>
      <c r="Y45" s="107" t="str">
        <f t="shared" si="1"/>
        <v/>
      </c>
      <c r="Z45" s="108" t="str">
        <f t="shared" si="37"/>
        <v/>
      </c>
      <c r="AA45" s="107" t="str">
        <f t="shared" si="3"/>
        <v/>
      </c>
      <c r="AB45" s="114" t="str">
        <f t="shared" ref="AB45:AB47" si="41">IFERROR(IF(AND(Q44="Impacto",Q45="Impacto"),(AB44-(+AB44*T45)),IF(AND(Q44="Probabilidad",Q45="Impacto"),(AB43-(+AB43*T45)),IF(Q45="Probabilidad",AB44,""))),"")</f>
        <v/>
      </c>
      <c r="AC45" s="109"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10"/>
      <c r="AE45" s="111"/>
      <c r="AF45" s="112"/>
      <c r="AG45" s="113"/>
      <c r="AH45" s="113"/>
      <c r="AI45" s="113"/>
      <c r="AJ45" s="111"/>
      <c r="AK45" s="112"/>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16"/>
      <c r="B46" s="365"/>
      <c r="C46" s="365"/>
      <c r="D46" s="365"/>
      <c r="E46" s="368"/>
      <c r="F46" s="365"/>
      <c r="G46" s="371"/>
      <c r="H46" s="374"/>
      <c r="I46" s="377"/>
      <c r="J46" s="380"/>
      <c r="K46" s="377">
        <f>IF(NOT(ISERROR(MATCH(J46,_xlfn.ANCHORARRAY(E57),0))),I59&amp;"Por favor no seleccionar los criterios de impacto",J46)</f>
        <v>0</v>
      </c>
      <c r="L46" s="374"/>
      <c r="M46" s="377"/>
      <c r="N46" s="389"/>
      <c r="O46" s="180">
        <v>5</v>
      </c>
      <c r="P46" s="177"/>
      <c r="Q46" s="103" t="str">
        <f t="shared" si="39"/>
        <v/>
      </c>
      <c r="R46" s="104"/>
      <c r="S46" s="104"/>
      <c r="T46" s="105" t="str">
        <f t="shared" si="36"/>
        <v/>
      </c>
      <c r="U46" s="104"/>
      <c r="V46" s="104"/>
      <c r="W46" s="104"/>
      <c r="X46" s="106" t="str">
        <f t="shared" si="40"/>
        <v/>
      </c>
      <c r="Y46" s="107" t="str">
        <f t="shared" si="1"/>
        <v/>
      </c>
      <c r="Z46" s="108" t="str">
        <f t="shared" si="37"/>
        <v/>
      </c>
      <c r="AA46" s="107" t="str">
        <f t="shared" si="3"/>
        <v/>
      </c>
      <c r="AB46" s="114" t="str">
        <f t="shared" si="41"/>
        <v/>
      </c>
      <c r="AC46" s="109"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10"/>
      <c r="AE46" s="111"/>
      <c r="AF46" s="112"/>
      <c r="AG46" s="113"/>
      <c r="AH46" s="113"/>
      <c r="AI46" s="113"/>
      <c r="AJ46" s="111"/>
      <c r="AK46" s="112"/>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17"/>
      <c r="B47" s="366"/>
      <c r="C47" s="366"/>
      <c r="D47" s="366"/>
      <c r="E47" s="369"/>
      <c r="F47" s="366"/>
      <c r="G47" s="372"/>
      <c r="H47" s="375"/>
      <c r="I47" s="378"/>
      <c r="J47" s="381"/>
      <c r="K47" s="378">
        <f>IF(NOT(ISERROR(MATCH(J47,_xlfn.ANCHORARRAY(E58),0))),I60&amp;"Por favor no seleccionar los criterios de impacto",J47)</f>
        <v>0</v>
      </c>
      <c r="L47" s="375"/>
      <c r="M47" s="378"/>
      <c r="N47" s="390"/>
      <c r="O47" s="180">
        <v>6</v>
      </c>
      <c r="P47" s="177"/>
      <c r="Q47" s="103" t="str">
        <f t="shared" si="39"/>
        <v/>
      </c>
      <c r="R47" s="104"/>
      <c r="S47" s="104"/>
      <c r="T47" s="105" t="str">
        <f t="shared" si="36"/>
        <v/>
      </c>
      <c r="U47" s="104"/>
      <c r="V47" s="104"/>
      <c r="W47" s="104"/>
      <c r="X47" s="106" t="str">
        <f t="shared" si="40"/>
        <v/>
      </c>
      <c r="Y47" s="107" t="str">
        <f t="shared" si="1"/>
        <v/>
      </c>
      <c r="Z47" s="108" t="str">
        <f t="shared" si="37"/>
        <v/>
      </c>
      <c r="AA47" s="107" t="str">
        <f>IFERROR(IF(AB47="","",IF(AB47&lt;=0.2,"Leve",IF(AB47&lt;=0.4,"Menor",IF(AB47&lt;=0.6,"Moderado",IF(AB47&lt;=0.8,"Mayor","Catastrófico"))))),"")</f>
        <v/>
      </c>
      <c r="AB47" s="114" t="str">
        <f t="shared" si="41"/>
        <v/>
      </c>
      <c r="AC47" s="109"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10"/>
      <c r="AE47" s="111"/>
      <c r="AF47" s="112"/>
      <c r="AG47" s="113"/>
      <c r="AH47" s="113"/>
      <c r="AI47" s="113"/>
      <c r="AJ47" s="111"/>
      <c r="AK47" s="112"/>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15">
        <v>7</v>
      </c>
      <c r="B48" s="364"/>
      <c r="C48" s="364"/>
      <c r="D48" s="364"/>
      <c r="E48" s="367"/>
      <c r="F48" s="364"/>
      <c r="G48" s="370"/>
      <c r="H48" s="373" t="str">
        <f>IF(G48&lt;=0,"",IF(G48&lt;=2,"Muy Baja",IF(G48&lt;=24,"Baja",IF(G48&lt;=500,"Media",IF(G48&lt;=5000,"Alta","Muy Alta")))))</f>
        <v/>
      </c>
      <c r="I48" s="376" t="str">
        <f>IF(H48="","",IF(H48="Muy Baja",0.2,IF(H48="Baja",0.4,IF(H48="Media",0.6,IF(H48="Alta",0.8,IF(H48="Muy Alta",1,))))))</f>
        <v/>
      </c>
      <c r="J48" s="379"/>
      <c r="K48" s="376">
        <f>IF(NOT(ISERROR(MATCH(J48,'Tabla Impacto'!$B$221:$B$223,0))),'Tabla Impacto'!$F$223&amp;"Por favor no seleccionar los criterios de impacto(Afectación Económica o presupuestal y Pérdida Reputacional)",J48)</f>
        <v>0</v>
      </c>
      <c r="L48" s="373" t="str">
        <f>IF(OR(K48='Tabla Impacto'!$C$11,K48='Tabla Impacto'!$D$11),"Leve",IF(OR(K48='Tabla Impacto'!$C$12,K48='Tabla Impacto'!$D$12),"Menor",IF(OR(K48='Tabla Impacto'!$C$13,K48='Tabla Impacto'!$D$13),"Moderado",IF(OR(K48='Tabla Impacto'!$C$14,K48='Tabla Impacto'!$D$14),"Mayor",IF(OR(K48='Tabla Impacto'!$C$15,K48='Tabla Impacto'!$D$15),"Catastrófico","")))))</f>
        <v/>
      </c>
      <c r="M48" s="376" t="str">
        <f>IF(L48="","",IF(L48="Leve",0.2,IF(L48="Menor",0.4,IF(L48="Moderado",0.6,IF(L48="Mayor",0.8,IF(L48="Catastrófico",1,))))))</f>
        <v/>
      </c>
      <c r="N48" s="388"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180">
        <v>1</v>
      </c>
      <c r="P48" s="177"/>
      <c r="Q48" s="157" t="str">
        <f>IF(OR(R48="Preventivo",R48="Detectivo"),"Probabilidad",IF(R48="Correctivo","Impacto",""))</f>
        <v/>
      </c>
      <c r="R48" s="166"/>
      <c r="S48" s="166"/>
      <c r="T48" s="167" t="str">
        <f>IF(AND(R48="Preventivo",S48="Automático"),"50%",IF(AND(R48="Preventivo",S48="Manual"),"40%",IF(AND(R48="Detectivo",S48="Automático"),"40%",IF(AND(R48="Detectivo",S48="Manual"),"30%",IF(AND(R48="Correctivo",S48="Automático"),"35%",IF(AND(R48="Correctivo",S48="Manual"),"25%",""))))))</f>
        <v/>
      </c>
      <c r="U48" s="166"/>
      <c r="V48" s="166"/>
      <c r="W48" s="166"/>
      <c r="X48" s="154" t="str">
        <f>IFERROR(IF(Q48="Probabilidad",(I48-(+I48*T48)),IF(Q48="Impacto",I48,"")),"")</f>
        <v/>
      </c>
      <c r="Y48" s="168" t="str">
        <f>IFERROR(IF(X48="","",IF(X48&lt;=0.2,"Muy Baja",IF(X48&lt;=0.4,"Baja",IF(X48&lt;=0.6,"Media",IF(X48&lt;=0.8,"Alta","Muy Alta"))))),"")</f>
        <v/>
      </c>
      <c r="Z48" s="169" t="str">
        <f>+X48</f>
        <v/>
      </c>
      <c r="AA48" s="168" t="str">
        <f>IFERROR(IF(AB48="","",IF(AB48&lt;=0.2,"Leve",IF(AB48&lt;=0.4,"Menor",IF(AB48&lt;=0.6,"Moderado",IF(AB48&lt;=0.8,"Mayor","Catastrófico"))))),"")</f>
        <v/>
      </c>
      <c r="AB48" s="170" t="str">
        <f>IFERROR(IF(Q48="Impacto",(M48-(+M48*T48)),IF(Q48="Probabilidad",M48,"")),"")</f>
        <v/>
      </c>
      <c r="AC48" s="171"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72"/>
      <c r="AE48" s="111"/>
      <c r="AF48" s="111"/>
      <c r="AG48" s="113"/>
      <c r="AH48" s="113"/>
      <c r="AI48" s="113"/>
      <c r="AJ48" s="111"/>
      <c r="AK48" s="112"/>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16"/>
      <c r="B49" s="365"/>
      <c r="C49" s="365"/>
      <c r="D49" s="365"/>
      <c r="E49" s="368"/>
      <c r="F49" s="365"/>
      <c r="G49" s="371"/>
      <c r="H49" s="374"/>
      <c r="I49" s="377"/>
      <c r="J49" s="380"/>
      <c r="K49" s="377">
        <f>IF(NOT(ISERROR(MATCH(J49,_xlfn.ANCHORARRAY(E60),0))),I62&amp;"Por favor no seleccionar los criterios de impacto",J49)</f>
        <v>0</v>
      </c>
      <c r="L49" s="374"/>
      <c r="M49" s="377"/>
      <c r="N49" s="389"/>
      <c r="O49" s="180">
        <v>2</v>
      </c>
      <c r="P49" s="177"/>
      <c r="Q49" s="157" t="str">
        <f>IF(OR(R49="Preventivo",R49="Detectivo"),"Probabilidad",IF(R49="Correctivo","Impacto",""))</f>
        <v/>
      </c>
      <c r="R49" s="166"/>
      <c r="S49" s="166"/>
      <c r="T49" s="167" t="str">
        <f t="shared" ref="T49:T53" si="43">IF(AND(R49="Preventivo",S49="Automático"),"50%",IF(AND(R49="Preventivo",S49="Manual"),"40%",IF(AND(R49="Detectivo",S49="Automático"),"40%",IF(AND(R49="Detectivo",S49="Manual"),"30%",IF(AND(R49="Correctivo",S49="Automático"),"35%",IF(AND(R49="Correctivo",S49="Manual"),"25%",""))))))</f>
        <v/>
      </c>
      <c r="U49" s="166"/>
      <c r="V49" s="166"/>
      <c r="W49" s="166"/>
      <c r="X49" s="154" t="str">
        <f>IFERROR(IF(AND(Q48="Probabilidad",Q49="Probabilidad"),(Z48-(+Z48*T49)),IF(Q49="Probabilidad",(I48-(+I48*T49)),IF(Q49="Impacto",Z48,""))),"")</f>
        <v/>
      </c>
      <c r="Y49" s="168" t="str">
        <f t="shared" si="1"/>
        <v/>
      </c>
      <c r="Z49" s="169" t="str">
        <f t="shared" ref="Z49:Z53" si="44">+X49</f>
        <v/>
      </c>
      <c r="AA49" s="168" t="str">
        <f t="shared" si="3"/>
        <v/>
      </c>
      <c r="AB49" s="170" t="str">
        <f>IFERROR(IF(AND(Q48="Impacto",Q49="Impacto"),(AB48-(+AB48*T49)),IF(Q49="Impacto",(M48-(+M48*T49)),IF(Q49="Probabilidad",AB48,""))),"")</f>
        <v/>
      </c>
      <c r="AC49" s="171"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72"/>
      <c r="AE49" s="111"/>
      <c r="AF49" s="112"/>
      <c r="AG49" s="113"/>
      <c r="AH49" s="113"/>
      <c r="AI49" s="113"/>
      <c r="AJ49" s="111"/>
      <c r="AK49" s="112"/>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16"/>
      <c r="B50" s="365"/>
      <c r="C50" s="365"/>
      <c r="D50" s="365"/>
      <c r="E50" s="368"/>
      <c r="F50" s="365"/>
      <c r="G50" s="371"/>
      <c r="H50" s="374"/>
      <c r="I50" s="377"/>
      <c r="J50" s="380"/>
      <c r="K50" s="377">
        <f>IF(NOT(ISERROR(MATCH(J50,_xlfn.ANCHORARRAY(E61),0))),I63&amp;"Por favor no seleccionar los criterios de impacto",J50)</f>
        <v>0</v>
      </c>
      <c r="L50" s="374"/>
      <c r="M50" s="377"/>
      <c r="N50" s="389"/>
      <c r="O50" s="180">
        <v>3</v>
      </c>
      <c r="P50" s="178"/>
      <c r="Q50" s="103" t="str">
        <f>IF(OR(R50="Preventivo",R50="Detectivo"),"Probabilidad",IF(R50="Correctivo","Impacto",""))</f>
        <v/>
      </c>
      <c r="R50" s="104"/>
      <c r="S50" s="104"/>
      <c r="T50" s="105" t="str">
        <f t="shared" si="43"/>
        <v/>
      </c>
      <c r="U50" s="104"/>
      <c r="V50" s="104"/>
      <c r="W50" s="104"/>
      <c r="X50" s="106" t="str">
        <f>IFERROR(IF(AND(Q49="Probabilidad",Q50="Probabilidad"),(Z49-(+Z49*T50)),IF(AND(Q49="Impacto",Q50="Probabilidad"),(Z48-(+Z48*T50)),IF(Q50="Impacto",Z49,""))),"")</f>
        <v/>
      </c>
      <c r="Y50" s="107" t="str">
        <f t="shared" si="1"/>
        <v/>
      </c>
      <c r="Z50" s="108" t="str">
        <f t="shared" si="44"/>
        <v/>
      </c>
      <c r="AA50" s="107" t="str">
        <f t="shared" si="3"/>
        <v/>
      </c>
      <c r="AB50" s="114" t="str">
        <f>IFERROR(IF(AND(Q49="Impacto",Q50="Impacto"),(AB49-(+AB49*T50)),IF(AND(Q49="Probabilidad",Q50="Impacto"),(AB48-(+AB48*T50)),IF(Q50="Probabilidad",AB49,""))),"")</f>
        <v/>
      </c>
      <c r="AC50" s="109" t="str">
        <f t="shared" si="45"/>
        <v/>
      </c>
      <c r="AD50" s="110"/>
      <c r="AE50" s="111"/>
      <c r="AF50" s="112"/>
      <c r="AG50" s="113"/>
      <c r="AH50" s="113"/>
      <c r="AI50" s="113"/>
      <c r="AJ50" s="111"/>
      <c r="AK50" s="112"/>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16"/>
      <c r="B51" s="365"/>
      <c r="C51" s="365"/>
      <c r="D51" s="365"/>
      <c r="E51" s="368"/>
      <c r="F51" s="365"/>
      <c r="G51" s="371"/>
      <c r="H51" s="374"/>
      <c r="I51" s="377"/>
      <c r="J51" s="380"/>
      <c r="K51" s="377">
        <f>IF(NOT(ISERROR(MATCH(J51,_xlfn.ANCHORARRAY(E62),0))),I64&amp;"Por favor no seleccionar los criterios de impacto",J51)</f>
        <v>0</v>
      </c>
      <c r="L51" s="374"/>
      <c r="M51" s="377"/>
      <c r="N51" s="389"/>
      <c r="O51" s="180">
        <v>4</v>
      </c>
      <c r="P51" s="177"/>
      <c r="Q51" s="103" t="str">
        <f t="shared" ref="Q51:Q53" si="46">IF(OR(R51="Preventivo",R51="Detectivo"),"Probabilidad",IF(R51="Correctivo","Impacto",""))</f>
        <v/>
      </c>
      <c r="R51" s="104"/>
      <c r="S51" s="104"/>
      <c r="T51" s="105" t="str">
        <f t="shared" si="43"/>
        <v/>
      </c>
      <c r="U51" s="104"/>
      <c r="V51" s="104"/>
      <c r="W51" s="104"/>
      <c r="X51" s="106" t="str">
        <f t="shared" ref="X51:X53" si="47">IFERROR(IF(AND(Q50="Probabilidad",Q51="Probabilidad"),(Z50-(+Z50*T51)),IF(AND(Q50="Impacto",Q51="Probabilidad"),(Z49-(+Z49*T51)),IF(Q51="Impacto",Z50,""))),"")</f>
        <v/>
      </c>
      <c r="Y51" s="107" t="str">
        <f t="shared" si="1"/>
        <v/>
      </c>
      <c r="Z51" s="108" t="str">
        <f t="shared" si="44"/>
        <v/>
      </c>
      <c r="AA51" s="107" t="str">
        <f t="shared" si="3"/>
        <v/>
      </c>
      <c r="AB51" s="114" t="str">
        <f t="shared" ref="AB51:AB53" si="48">IFERROR(IF(AND(Q50="Impacto",Q51="Impacto"),(AB50-(+AB50*T51)),IF(AND(Q50="Probabilidad",Q51="Impacto"),(AB49-(+AB49*T51)),IF(Q51="Probabilidad",AB50,""))),"")</f>
        <v/>
      </c>
      <c r="AC51" s="109"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10"/>
      <c r="AE51" s="111"/>
      <c r="AF51" s="112"/>
      <c r="AG51" s="113"/>
      <c r="AH51" s="113"/>
      <c r="AI51" s="113"/>
      <c r="AJ51" s="111"/>
      <c r="AK51" s="112"/>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16"/>
      <c r="B52" s="365"/>
      <c r="C52" s="365"/>
      <c r="D52" s="365"/>
      <c r="E52" s="368"/>
      <c r="F52" s="365"/>
      <c r="G52" s="371"/>
      <c r="H52" s="374"/>
      <c r="I52" s="377"/>
      <c r="J52" s="380"/>
      <c r="K52" s="377">
        <f>IF(NOT(ISERROR(MATCH(J52,_xlfn.ANCHORARRAY(E63),0))),I65&amp;"Por favor no seleccionar los criterios de impacto",J52)</f>
        <v>0</v>
      </c>
      <c r="L52" s="374"/>
      <c r="M52" s="377"/>
      <c r="N52" s="389"/>
      <c r="O52" s="180">
        <v>5</v>
      </c>
      <c r="P52" s="177"/>
      <c r="Q52" s="103" t="str">
        <f t="shared" si="46"/>
        <v/>
      </c>
      <c r="R52" s="104"/>
      <c r="S52" s="104"/>
      <c r="T52" s="105" t="str">
        <f t="shared" si="43"/>
        <v/>
      </c>
      <c r="U52" s="104"/>
      <c r="V52" s="104"/>
      <c r="W52" s="104"/>
      <c r="X52" s="106" t="str">
        <f t="shared" si="47"/>
        <v/>
      </c>
      <c r="Y52" s="107" t="str">
        <f t="shared" si="1"/>
        <v/>
      </c>
      <c r="Z52" s="108" t="str">
        <f t="shared" si="44"/>
        <v/>
      </c>
      <c r="AA52" s="107" t="str">
        <f t="shared" si="3"/>
        <v/>
      </c>
      <c r="AB52" s="114" t="str">
        <f t="shared" si="48"/>
        <v/>
      </c>
      <c r="AC52" s="109"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10"/>
      <c r="AE52" s="111"/>
      <c r="AF52" s="112"/>
      <c r="AG52" s="113"/>
      <c r="AH52" s="113"/>
      <c r="AI52" s="113"/>
      <c r="AJ52" s="111"/>
      <c r="AK52" s="112"/>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17"/>
      <c r="B53" s="366"/>
      <c r="C53" s="366"/>
      <c r="D53" s="366"/>
      <c r="E53" s="369"/>
      <c r="F53" s="366"/>
      <c r="G53" s="372"/>
      <c r="H53" s="375"/>
      <c r="I53" s="378"/>
      <c r="J53" s="381"/>
      <c r="K53" s="378">
        <f>IF(NOT(ISERROR(MATCH(J53,_xlfn.ANCHORARRAY(E64),0))),I66&amp;"Por favor no seleccionar los criterios de impacto",J53)</f>
        <v>0</v>
      </c>
      <c r="L53" s="375"/>
      <c r="M53" s="378"/>
      <c r="N53" s="390"/>
      <c r="O53" s="180">
        <v>6</v>
      </c>
      <c r="P53" s="177"/>
      <c r="Q53" s="103" t="str">
        <f t="shared" si="46"/>
        <v/>
      </c>
      <c r="R53" s="104"/>
      <c r="S53" s="104"/>
      <c r="T53" s="105" t="str">
        <f t="shared" si="43"/>
        <v/>
      </c>
      <c r="U53" s="104"/>
      <c r="V53" s="104"/>
      <c r="W53" s="104"/>
      <c r="X53" s="106" t="str">
        <f t="shared" si="47"/>
        <v/>
      </c>
      <c r="Y53" s="107" t="str">
        <f t="shared" si="1"/>
        <v/>
      </c>
      <c r="Z53" s="108" t="str">
        <f t="shared" si="44"/>
        <v/>
      </c>
      <c r="AA53" s="107" t="str">
        <f t="shared" si="3"/>
        <v/>
      </c>
      <c r="AB53" s="114" t="str">
        <f t="shared" si="48"/>
        <v/>
      </c>
      <c r="AC53" s="109" t="str">
        <f t="shared" si="49"/>
        <v/>
      </c>
      <c r="AD53" s="110"/>
      <c r="AE53" s="111"/>
      <c r="AF53" s="112"/>
      <c r="AG53" s="113"/>
      <c r="AH53" s="113"/>
      <c r="AI53" s="113"/>
      <c r="AJ53" s="111"/>
      <c r="AK53" s="112"/>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15">
        <v>8</v>
      </c>
      <c r="B54" s="364"/>
      <c r="C54" s="364"/>
      <c r="D54" s="364"/>
      <c r="E54" s="367"/>
      <c r="F54" s="364"/>
      <c r="G54" s="370"/>
      <c r="H54" s="373" t="str">
        <f>IF(G54&lt;=0,"",IF(G54&lt;=2,"Muy Baja",IF(G54&lt;=24,"Baja",IF(G54&lt;=500,"Media",IF(G54&lt;=5000,"Alta","Muy Alta")))))</f>
        <v/>
      </c>
      <c r="I54" s="376" t="str">
        <f>IF(H54="","",IF(H54="Muy Baja",0.2,IF(H54="Baja",0.4,IF(H54="Media",0.6,IF(H54="Alta",0.8,IF(H54="Muy Alta",1,))))))</f>
        <v/>
      </c>
      <c r="J54" s="379"/>
      <c r="K54" s="376">
        <f>IF(NOT(ISERROR(MATCH(J54,'Tabla Impacto'!$B$221:$B$223,0))),'Tabla Impacto'!$F$223&amp;"Por favor no seleccionar los criterios de impacto(Afectación Económica o presupuestal y Pérdida Reputacional)",J54)</f>
        <v>0</v>
      </c>
      <c r="L54" s="373" t="str">
        <f>IF(OR(K54='Tabla Impacto'!$C$11,K54='Tabla Impacto'!$D$11),"Leve",IF(OR(K54='Tabla Impacto'!$C$12,K54='Tabla Impacto'!$D$12),"Menor",IF(OR(K54='Tabla Impacto'!$C$13,K54='Tabla Impacto'!$D$13),"Moderado",IF(OR(K54='Tabla Impacto'!$C$14,K54='Tabla Impacto'!$D$14),"Mayor",IF(OR(K54='Tabla Impacto'!$C$15,K54='Tabla Impacto'!$D$15),"Catastrófico","")))))</f>
        <v/>
      </c>
      <c r="M54" s="376" t="str">
        <f>IF(L54="","",IF(L54="Leve",0.2,IF(L54="Menor",0.4,IF(L54="Moderado",0.6,IF(L54="Mayor",0.8,IF(L54="Catastrófico",1,))))))</f>
        <v/>
      </c>
      <c r="N54" s="388"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180">
        <v>1</v>
      </c>
      <c r="P54" s="177"/>
      <c r="Q54" s="157"/>
      <c r="R54" s="166"/>
      <c r="S54" s="166"/>
      <c r="T54" s="167" t="str">
        <f>IF(AND(R54="Preventivo",S54="Automático"),"50%",IF(AND(R54="Preventivo",S54="Manual"),"40%",IF(AND(R54="Detectivo",S54="Automático"),"40%",IF(AND(R54="Detectivo",S54="Manual"),"30%",IF(AND(R54="Correctivo",S54="Automático"),"35%",IF(AND(R54="Correctivo",S54="Manual"),"25%",""))))))</f>
        <v/>
      </c>
      <c r="U54" s="166"/>
      <c r="V54" s="166"/>
      <c r="W54" s="166"/>
      <c r="X54" s="154" t="str">
        <f>IFERROR(IF(Q54="Probabilidad",(I54-(+I54*T54)),IF(Q54="Impacto",I54,"")),"")</f>
        <v/>
      </c>
      <c r="Y54" s="168" t="str">
        <f>IFERROR(IF(X54="","",IF(X54&lt;=0.2,"Muy Baja",IF(X54&lt;=0.4,"Baja",IF(X54&lt;=0.6,"Media",IF(X54&lt;=0.8,"Alta","Muy Alta"))))),"")</f>
        <v/>
      </c>
      <c r="Z54" s="169" t="str">
        <f>+X54</f>
        <v/>
      </c>
      <c r="AA54" s="168" t="str">
        <f>IFERROR(IF(AB54="","",IF(AB54&lt;=0.2,"Leve",IF(AB54&lt;=0.4,"Menor",IF(AB54&lt;=0.6,"Moderado",IF(AB54&lt;=0.8,"Mayor","Catastrófico"))))),"")</f>
        <v/>
      </c>
      <c r="AB54" s="170" t="str">
        <f>IFERROR(IF(Q54="Impacto",(M54-(+M54*T54)),IF(Q54="Probabilidad",M54,"")),"")</f>
        <v/>
      </c>
      <c r="AC54" s="171"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72"/>
      <c r="AE54" s="111"/>
      <c r="AF54" s="111"/>
      <c r="AG54" s="113"/>
      <c r="AH54" s="113"/>
      <c r="AI54" s="113"/>
      <c r="AJ54" s="111"/>
      <c r="AK54" s="112"/>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16"/>
      <c r="B55" s="365"/>
      <c r="C55" s="365"/>
      <c r="D55" s="365"/>
      <c r="E55" s="368"/>
      <c r="F55" s="365"/>
      <c r="G55" s="371"/>
      <c r="H55" s="374"/>
      <c r="I55" s="377"/>
      <c r="J55" s="380"/>
      <c r="K55" s="377">
        <f>IF(NOT(ISERROR(MATCH(J55,_xlfn.ANCHORARRAY(E66),0))),I68&amp;"Por favor no seleccionar los criterios de impacto",J55)</f>
        <v>0</v>
      </c>
      <c r="L55" s="374"/>
      <c r="M55" s="377"/>
      <c r="N55" s="389"/>
      <c r="O55" s="180">
        <v>2</v>
      </c>
      <c r="P55" s="177"/>
      <c r="Q55" s="103" t="str">
        <f>IF(OR(R55="Preventivo",R55="Detectivo"),"Probabilidad",IF(R55="Correctivo","Impacto",""))</f>
        <v/>
      </c>
      <c r="R55" s="104"/>
      <c r="S55" s="104"/>
      <c r="T55" s="105" t="str">
        <f t="shared" ref="T55:T59" si="50">IF(AND(R55="Preventivo",S55="Automático"),"50%",IF(AND(R55="Preventivo",S55="Manual"),"40%",IF(AND(R55="Detectivo",S55="Automático"),"40%",IF(AND(R55="Detectivo",S55="Manual"),"30%",IF(AND(R55="Correctivo",S55="Automático"),"35%",IF(AND(R55="Correctivo",S55="Manual"),"25%",""))))))</f>
        <v/>
      </c>
      <c r="U55" s="104"/>
      <c r="V55" s="104"/>
      <c r="W55" s="104"/>
      <c r="X55" s="106" t="str">
        <f>IFERROR(IF(AND(Q54="Probabilidad",Q55="Probabilidad"),(Z54-(+Z54*T55)),IF(Q55="Probabilidad",(I54-(+I54*T55)),IF(Q55="Impacto",Z54,""))),"")</f>
        <v/>
      </c>
      <c r="Y55" s="107" t="str">
        <f t="shared" si="1"/>
        <v/>
      </c>
      <c r="Z55" s="108" t="str">
        <f t="shared" ref="Z55:Z59" si="51">+X55</f>
        <v/>
      </c>
      <c r="AA55" s="107" t="str">
        <f t="shared" si="3"/>
        <v/>
      </c>
      <c r="AB55" s="114" t="str">
        <f>IFERROR(IF(AND(Q54="Impacto",Q55="Impacto"),(AB54-(+AB54*T55)),IF(Q55="Impacto",(M54-(+M54*T55)),IF(Q55="Probabilidad",AB54,""))),"")</f>
        <v/>
      </c>
      <c r="AC55" s="109"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10"/>
      <c r="AE55" s="111"/>
      <c r="AF55" s="112"/>
      <c r="AG55" s="113"/>
      <c r="AH55" s="113"/>
      <c r="AI55" s="113"/>
      <c r="AJ55" s="111"/>
      <c r="AK55" s="112"/>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16"/>
      <c r="B56" s="365"/>
      <c r="C56" s="365"/>
      <c r="D56" s="365"/>
      <c r="E56" s="368"/>
      <c r="F56" s="365"/>
      <c r="G56" s="371"/>
      <c r="H56" s="374"/>
      <c r="I56" s="377"/>
      <c r="J56" s="380"/>
      <c r="K56" s="377">
        <f>IF(NOT(ISERROR(MATCH(J56,_xlfn.ANCHORARRAY(E67),0))),I69&amp;"Por favor no seleccionar los criterios de impacto",J56)</f>
        <v>0</v>
      </c>
      <c r="L56" s="374"/>
      <c r="M56" s="377"/>
      <c r="N56" s="389"/>
      <c r="O56" s="180">
        <v>3</v>
      </c>
      <c r="P56" s="178"/>
      <c r="Q56" s="103" t="str">
        <f>IF(OR(R56="Preventivo",R56="Detectivo"),"Probabilidad",IF(R56="Correctivo","Impacto",""))</f>
        <v/>
      </c>
      <c r="R56" s="104"/>
      <c r="S56" s="104"/>
      <c r="T56" s="105" t="str">
        <f t="shared" si="50"/>
        <v/>
      </c>
      <c r="U56" s="104"/>
      <c r="V56" s="104"/>
      <c r="W56" s="104"/>
      <c r="X56" s="106" t="str">
        <f>IFERROR(IF(AND(Q55="Probabilidad",Q56="Probabilidad"),(Z55-(+Z55*T56)),IF(AND(Q55="Impacto",Q56="Probabilidad"),(Z54-(+Z54*T56)),IF(Q56="Impacto",Z55,""))),"")</f>
        <v/>
      </c>
      <c r="Y56" s="107" t="str">
        <f t="shared" si="1"/>
        <v/>
      </c>
      <c r="Z56" s="108" t="str">
        <f t="shared" si="51"/>
        <v/>
      </c>
      <c r="AA56" s="107" t="str">
        <f t="shared" si="3"/>
        <v/>
      </c>
      <c r="AB56" s="114" t="str">
        <f>IFERROR(IF(AND(Q55="Impacto",Q56="Impacto"),(AB55-(+AB55*T56)),IF(AND(Q55="Probabilidad",Q56="Impacto"),(AB54-(+AB54*T56)),IF(Q56="Probabilidad",AB55,""))),"")</f>
        <v/>
      </c>
      <c r="AC56" s="109" t="str">
        <f t="shared" si="52"/>
        <v/>
      </c>
      <c r="AD56" s="110"/>
      <c r="AE56" s="111"/>
      <c r="AF56" s="112"/>
      <c r="AG56" s="113"/>
      <c r="AH56" s="113"/>
      <c r="AI56" s="113"/>
      <c r="AJ56" s="111"/>
      <c r="AK56" s="112"/>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16"/>
      <c r="B57" s="365"/>
      <c r="C57" s="365"/>
      <c r="D57" s="365"/>
      <c r="E57" s="368"/>
      <c r="F57" s="365"/>
      <c r="G57" s="371"/>
      <c r="H57" s="374"/>
      <c r="I57" s="377"/>
      <c r="J57" s="380"/>
      <c r="K57" s="377">
        <f>IF(NOT(ISERROR(MATCH(J57,_xlfn.ANCHORARRAY(E68),0))),I70&amp;"Por favor no seleccionar los criterios de impacto",J57)</f>
        <v>0</v>
      </c>
      <c r="L57" s="374"/>
      <c r="M57" s="377"/>
      <c r="N57" s="389"/>
      <c r="O57" s="180">
        <v>4</v>
      </c>
      <c r="P57" s="177"/>
      <c r="Q57" s="103" t="str">
        <f t="shared" ref="Q57:Q59" si="53">IF(OR(R57="Preventivo",R57="Detectivo"),"Probabilidad",IF(R57="Correctivo","Impacto",""))</f>
        <v/>
      </c>
      <c r="R57" s="104"/>
      <c r="S57" s="104"/>
      <c r="T57" s="105" t="str">
        <f t="shared" si="50"/>
        <v/>
      </c>
      <c r="U57" s="104"/>
      <c r="V57" s="104"/>
      <c r="W57" s="104"/>
      <c r="X57" s="106" t="str">
        <f t="shared" ref="X57:X59" si="54">IFERROR(IF(AND(Q56="Probabilidad",Q57="Probabilidad"),(Z56-(+Z56*T57)),IF(AND(Q56="Impacto",Q57="Probabilidad"),(Z55-(+Z55*T57)),IF(Q57="Impacto",Z56,""))),"")</f>
        <v/>
      </c>
      <c r="Y57" s="107" t="str">
        <f t="shared" si="1"/>
        <v/>
      </c>
      <c r="Z57" s="108" t="str">
        <f t="shared" si="51"/>
        <v/>
      </c>
      <c r="AA57" s="107" t="str">
        <f t="shared" si="3"/>
        <v/>
      </c>
      <c r="AB57" s="114" t="str">
        <f t="shared" ref="AB57:AB59" si="55">IFERROR(IF(AND(Q56="Impacto",Q57="Impacto"),(AB56-(+AB56*T57)),IF(AND(Q56="Probabilidad",Q57="Impacto"),(AB55-(+AB55*T57)),IF(Q57="Probabilidad",AB56,""))),"")</f>
        <v/>
      </c>
      <c r="AC57" s="109"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10"/>
      <c r="AE57" s="111"/>
      <c r="AF57" s="112"/>
      <c r="AG57" s="113"/>
      <c r="AH57" s="113"/>
      <c r="AI57" s="113"/>
      <c r="AJ57" s="111"/>
      <c r="AK57" s="112"/>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16"/>
      <c r="B58" s="365"/>
      <c r="C58" s="365"/>
      <c r="D58" s="365"/>
      <c r="E58" s="368"/>
      <c r="F58" s="365"/>
      <c r="G58" s="371"/>
      <c r="H58" s="374"/>
      <c r="I58" s="377"/>
      <c r="J58" s="380"/>
      <c r="K58" s="377">
        <f>IF(NOT(ISERROR(MATCH(J58,_xlfn.ANCHORARRAY(E69),0))),I71&amp;"Por favor no seleccionar los criterios de impacto",J58)</f>
        <v>0</v>
      </c>
      <c r="L58" s="374"/>
      <c r="M58" s="377"/>
      <c r="N58" s="389"/>
      <c r="O58" s="180">
        <v>5</v>
      </c>
      <c r="P58" s="177"/>
      <c r="Q58" s="103" t="str">
        <f t="shared" si="53"/>
        <v/>
      </c>
      <c r="R58" s="104"/>
      <c r="S58" s="104"/>
      <c r="T58" s="105" t="str">
        <f t="shared" si="50"/>
        <v/>
      </c>
      <c r="U58" s="104"/>
      <c r="V58" s="104"/>
      <c r="W58" s="104"/>
      <c r="X58" s="106" t="str">
        <f t="shared" si="54"/>
        <v/>
      </c>
      <c r="Y58" s="107" t="str">
        <f t="shared" si="1"/>
        <v/>
      </c>
      <c r="Z58" s="108" t="str">
        <f t="shared" si="51"/>
        <v/>
      </c>
      <c r="AA58" s="107" t="str">
        <f t="shared" si="3"/>
        <v/>
      </c>
      <c r="AB58" s="114" t="str">
        <f t="shared" si="55"/>
        <v/>
      </c>
      <c r="AC58" s="109"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10"/>
      <c r="AE58" s="111"/>
      <c r="AF58" s="112"/>
      <c r="AG58" s="113"/>
      <c r="AH58" s="113"/>
      <c r="AI58" s="113"/>
      <c r="AJ58" s="111"/>
      <c r="AK58" s="112"/>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17"/>
      <c r="B59" s="366"/>
      <c r="C59" s="366"/>
      <c r="D59" s="366"/>
      <c r="E59" s="369"/>
      <c r="F59" s="366"/>
      <c r="G59" s="372"/>
      <c r="H59" s="375"/>
      <c r="I59" s="378"/>
      <c r="J59" s="381"/>
      <c r="K59" s="378">
        <f>IF(NOT(ISERROR(MATCH(J59,_xlfn.ANCHORARRAY(E70),0))),I72&amp;"Por favor no seleccionar los criterios de impacto",J59)</f>
        <v>0</v>
      </c>
      <c r="L59" s="375"/>
      <c r="M59" s="378"/>
      <c r="N59" s="390"/>
      <c r="O59" s="180">
        <v>6</v>
      </c>
      <c r="P59" s="177"/>
      <c r="Q59" s="103" t="str">
        <f t="shared" si="53"/>
        <v/>
      </c>
      <c r="R59" s="104"/>
      <c r="S59" s="104"/>
      <c r="T59" s="105" t="str">
        <f t="shared" si="50"/>
        <v/>
      </c>
      <c r="U59" s="104"/>
      <c r="V59" s="104"/>
      <c r="W59" s="104"/>
      <c r="X59" s="106" t="str">
        <f t="shared" si="54"/>
        <v/>
      </c>
      <c r="Y59" s="107" t="str">
        <f t="shared" si="1"/>
        <v/>
      </c>
      <c r="Z59" s="108" t="str">
        <f t="shared" si="51"/>
        <v/>
      </c>
      <c r="AA59" s="107" t="str">
        <f t="shared" si="3"/>
        <v/>
      </c>
      <c r="AB59" s="114" t="str">
        <f t="shared" si="55"/>
        <v/>
      </c>
      <c r="AC59" s="109" t="str">
        <f t="shared" si="56"/>
        <v/>
      </c>
      <c r="AD59" s="110"/>
      <c r="AE59" s="111"/>
      <c r="AF59" s="112"/>
      <c r="AG59" s="113"/>
      <c r="AH59" s="113"/>
      <c r="AI59" s="113"/>
      <c r="AJ59" s="111"/>
      <c r="AK59" s="112"/>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15">
        <v>9</v>
      </c>
      <c r="B60" s="364"/>
      <c r="C60" s="364"/>
      <c r="D60" s="364"/>
      <c r="E60" s="367"/>
      <c r="F60" s="364"/>
      <c r="G60" s="370"/>
      <c r="H60" s="373" t="str">
        <f>IF(G60&lt;=0,"",IF(G60&lt;=2,"Muy Baja",IF(G60&lt;=24,"Baja",IF(G60&lt;=500,"Media",IF(G60&lt;=5000,"Alta","Muy Alta")))))</f>
        <v/>
      </c>
      <c r="I60" s="376" t="str">
        <f>IF(H60="","",IF(H60="Muy Baja",0.2,IF(H60="Baja",0.4,IF(H60="Media",0.6,IF(H60="Alta",0.8,IF(H60="Muy Alta",1,))))))</f>
        <v/>
      </c>
      <c r="J60" s="379"/>
      <c r="K60" s="376">
        <f>IF(NOT(ISERROR(MATCH(J60,'Tabla Impacto'!$B$221:$B$223,0))),'Tabla Impacto'!$F$223&amp;"Por favor no seleccionar los criterios de impacto(Afectación Económica o presupuestal y Pérdida Reputacional)",J60)</f>
        <v>0</v>
      </c>
      <c r="L60" s="373" t="str">
        <f>IF(OR(K60='Tabla Impacto'!$C$11,K60='Tabla Impacto'!$D$11),"Leve",IF(OR(K60='Tabla Impacto'!$C$12,K60='Tabla Impacto'!$D$12),"Menor",IF(OR(K60='Tabla Impacto'!$C$13,K60='Tabla Impacto'!$D$13),"Moderado",IF(OR(K60='Tabla Impacto'!$C$14,K60='Tabla Impacto'!$D$14),"Mayor",IF(OR(K60='Tabla Impacto'!$C$15,K60='Tabla Impacto'!$D$15),"Catastrófico","")))))</f>
        <v/>
      </c>
      <c r="M60" s="376" t="str">
        <f>IF(L60="","",IF(L60="Leve",0.2,IF(L60="Menor",0.4,IF(L60="Moderado",0.6,IF(L60="Mayor",0.8,IF(L60="Catastrófico",1,))))))</f>
        <v/>
      </c>
      <c r="N60" s="388"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180">
        <v>1</v>
      </c>
      <c r="P60" s="177"/>
      <c r="Q60" s="157"/>
      <c r="R60" s="166"/>
      <c r="S60" s="166"/>
      <c r="T60" s="167" t="str">
        <f>IF(AND(R60="Preventivo",S60="Automático"),"50%",IF(AND(R60="Preventivo",S60="Manual"),"40%",IF(AND(R60="Detectivo",S60="Automático"),"40%",IF(AND(R60="Detectivo",S60="Manual"),"30%",IF(AND(R60="Correctivo",S60="Automático"),"35%",IF(AND(R60="Correctivo",S60="Manual"),"25%",""))))))</f>
        <v/>
      </c>
      <c r="U60" s="166"/>
      <c r="V60" s="166"/>
      <c r="W60" s="166"/>
      <c r="X60" s="154" t="str">
        <f>IFERROR(IF(Q60="Probabilidad",(I60-(+I60*T60)),IF(Q60="Impacto",I60,"")),"")</f>
        <v/>
      </c>
      <c r="Y60" s="168" t="str">
        <f>IFERROR(IF(X60="","",IF(X60&lt;=0.2,"Muy Baja",IF(X60&lt;=0.4,"Baja",IF(X60&lt;=0.6,"Media",IF(X60&lt;=0.8,"Alta","Muy Alta"))))),"")</f>
        <v/>
      </c>
      <c r="Z60" s="169" t="str">
        <f>+X60</f>
        <v/>
      </c>
      <c r="AA60" s="168" t="str">
        <f>IFERROR(IF(AB60="","",IF(AB60&lt;=0.2,"Leve",IF(AB60&lt;=0.4,"Menor",IF(AB60&lt;=0.6,"Moderado",IF(AB60&lt;=0.8,"Mayor","Catastrófico"))))),"")</f>
        <v/>
      </c>
      <c r="AB60" s="170" t="str">
        <f>IFERROR(IF(Q60="Impacto",(M60-(+M60*T60)),IF(Q60="Probabilidad",M60,"")),"")</f>
        <v/>
      </c>
      <c r="AC60" s="171"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72"/>
      <c r="AE60" s="111"/>
      <c r="AF60" s="111"/>
      <c r="AG60" s="113"/>
      <c r="AH60" s="113"/>
      <c r="AI60" s="113"/>
      <c r="AJ60" s="111"/>
      <c r="AK60" s="112"/>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16"/>
      <c r="B61" s="365"/>
      <c r="C61" s="365"/>
      <c r="D61" s="365"/>
      <c r="E61" s="368"/>
      <c r="F61" s="365"/>
      <c r="G61" s="371"/>
      <c r="H61" s="374"/>
      <c r="I61" s="377"/>
      <c r="J61" s="380"/>
      <c r="K61" s="377">
        <f>IF(NOT(ISERROR(MATCH(J61,_xlfn.ANCHORARRAY(E72),0))),I74&amp;"Por favor no seleccionar los criterios de impacto",J61)</f>
        <v>0</v>
      </c>
      <c r="L61" s="374"/>
      <c r="M61" s="377"/>
      <c r="N61" s="389"/>
      <c r="O61" s="180">
        <v>2</v>
      </c>
      <c r="P61" s="177"/>
      <c r="Q61" s="103" t="str">
        <f>IF(OR(R61="Preventivo",R61="Detectivo"),"Probabilidad",IF(R61="Correctivo","Impacto",""))</f>
        <v/>
      </c>
      <c r="R61" s="104"/>
      <c r="S61" s="104"/>
      <c r="T61" s="105" t="str">
        <f t="shared" ref="T61:T65" si="57">IF(AND(R61="Preventivo",S61="Automático"),"50%",IF(AND(R61="Preventivo",S61="Manual"),"40%",IF(AND(R61="Detectivo",S61="Automático"),"40%",IF(AND(R61="Detectivo",S61="Manual"),"30%",IF(AND(R61="Correctivo",S61="Automático"),"35%",IF(AND(R61="Correctivo",S61="Manual"),"25%",""))))))</f>
        <v/>
      </c>
      <c r="U61" s="104"/>
      <c r="V61" s="104"/>
      <c r="W61" s="104"/>
      <c r="X61" s="106" t="str">
        <f>IFERROR(IF(AND(Q60="Probabilidad",Q61="Probabilidad"),(Z60-(+Z60*T61)),IF(Q61="Probabilidad",(I60-(+I60*T61)),IF(Q61="Impacto",Z60,""))),"")</f>
        <v/>
      </c>
      <c r="Y61" s="107" t="str">
        <f t="shared" si="1"/>
        <v/>
      </c>
      <c r="Z61" s="108" t="str">
        <f t="shared" ref="Z61:Z65" si="58">+X61</f>
        <v/>
      </c>
      <c r="AA61" s="107" t="str">
        <f t="shared" si="3"/>
        <v/>
      </c>
      <c r="AB61" s="114" t="str">
        <f>IFERROR(IF(AND(Q60="Impacto",Q61="Impacto"),(AB60-(+AB60*T61)),IF(Q61="Impacto",(M60-(+M60*T61)),IF(Q61="Probabilidad",AB60,""))),"")</f>
        <v/>
      </c>
      <c r="AC61" s="109"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10"/>
      <c r="AE61" s="111"/>
      <c r="AF61" s="112"/>
      <c r="AG61" s="113"/>
      <c r="AH61" s="113"/>
      <c r="AI61" s="113"/>
      <c r="AJ61" s="111"/>
      <c r="AK61" s="112"/>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16"/>
      <c r="B62" s="365"/>
      <c r="C62" s="365"/>
      <c r="D62" s="365"/>
      <c r="E62" s="368"/>
      <c r="F62" s="365"/>
      <c r="G62" s="371"/>
      <c r="H62" s="374"/>
      <c r="I62" s="377"/>
      <c r="J62" s="380"/>
      <c r="K62" s="377">
        <f>IF(NOT(ISERROR(MATCH(J62,_xlfn.ANCHORARRAY(E73),0))),I75&amp;"Por favor no seleccionar los criterios de impacto",J62)</f>
        <v>0</v>
      </c>
      <c r="L62" s="374"/>
      <c r="M62" s="377"/>
      <c r="N62" s="389"/>
      <c r="O62" s="180">
        <v>3</v>
      </c>
      <c r="P62" s="178"/>
      <c r="Q62" s="103" t="str">
        <f>IF(OR(R62="Preventivo",R62="Detectivo"),"Probabilidad",IF(R62="Correctivo","Impacto",""))</f>
        <v/>
      </c>
      <c r="R62" s="104"/>
      <c r="S62" s="104"/>
      <c r="T62" s="105" t="str">
        <f t="shared" si="57"/>
        <v/>
      </c>
      <c r="U62" s="104"/>
      <c r="V62" s="104"/>
      <c r="W62" s="104"/>
      <c r="X62" s="106" t="str">
        <f>IFERROR(IF(AND(Q61="Probabilidad",Q62="Probabilidad"),(Z61-(+Z61*T62)),IF(AND(Q61="Impacto",Q62="Probabilidad"),(Z60-(+Z60*T62)),IF(Q62="Impacto",Z61,""))),"")</f>
        <v/>
      </c>
      <c r="Y62" s="107" t="str">
        <f t="shared" si="1"/>
        <v/>
      </c>
      <c r="Z62" s="108" t="str">
        <f t="shared" si="58"/>
        <v/>
      </c>
      <c r="AA62" s="107" t="str">
        <f t="shared" si="3"/>
        <v/>
      </c>
      <c r="AB62" s="114" t="str">
        <f>IFERROR(IF(AND(Q61="Impacto",Q62="Impacto"),(AB61-(+AB61*T62)),IF(AND(Q61="Probabilidad",Q62="Impacto"),(AB60-(+AB60*T62)),IF(Q62="Probabilidad",AB61,""))),"")</f>
        <v/>
      </c>
      <c r="AC62" s="109" t="str">
        <f t="shared" si="59"/>
        <v/>
      </c>
      <c r="AD62" s="110"/>
      <c r="AE62" s="111"/>
      <c r="AF62" s="112"/>
      <c r="AG62" s="113"/>
      <c r="AH62" s="113"/>
      <c r="AI62" s="113"/>
      <c r="AJ62" s="111"/>
      <c r="AK62" s="112"/>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16"/>
      <c r="B63" s="365"/>
      <c r="C63" s="365"/>
      <c r="D63" s="365"/>
      <c r="E63" s="368"/>
      <c r="F63" s="365"/>
      <c r="G63" s="371"/>
      <c r="H63" s="374"/>
      <c r="I63" s="377"/>
      <c r="J63" s="380"/>
      <c r="K63" s="377">
        <f>IF(NOT(ISERROR(MATCH(J63,_xlfn.ANCHORARRAY(E74),0))),I76&amp;"Por favor no seleccionar los criterios de impacto",J63)</f>
        <v>0</v>
      </c>
      <c r="L63" s="374"/>
      <c r="M63" s="377"/>
      <c r="N63" s="389"/>
      <c r="O63" s="180">
        <v>4</v>
      </c>
      <c r="P63" s="177"/>
      <c r="Q63" s="103" t="str">
        <f t="shared" ref="Q63:Q65" si="60">IF(OR(R63="Preventivo",R63="Detectivo"),"Probabilidad",IF(R63="Correctivo","Impacto",""))</f>
        <v/>
      </c>
      <c r="R63" s="104"/>
      <c r="S63" s="104"/>
      <c r="T63" s="105" t="str">
        <f t="shared" si="57"/>
        <v/>
      </c>
      <c r="U63" s="104"/>
      <c r="V63" s="104"/>
      <c r="W63" s="104"/>
      <c r="X63" s="106" t="str">
        <f t="shared" ref="X63:X64" si="61">IFERROR(IF(AND(Q62="Probabilidad",Q63="Probabilidad"),(Z62-(+Z62*T63)),IF(AND(Q62="Impacto",Q63="Probabilidad"),(Z61-(+Z61*T63)),IF(Q63="Impacto",Z62,""))),"")</f>
        <v/>
      </c>
      <c r="Y63" s="107" t="str">
        <f t="shared" si="1"/>
        <v/>
      </c>
      <c r="Z63" s="108" t="str">
        <f t="shared" si="58"/>
        <v/>
      </c>
      <c r="AA63" s="107" t="str">
        <f t="shared" si="3"/>
        <v/>
      </c>
      <c r="AB63" s="114" t="str">
        <f t="shared" ref="AB63:AB64" si="62">IFERROR(IF(AND(Q62="Impacto",Q63="Impacto"),(AB62-(+AB62*T63)),IF(AND(Q62="Probabilidad",Q63="Impacto"),(AB61-(+AB61*T63)),IF(Q63="Probabilidad",AB62,""))),"")</f>
        <v/>
      </c>
      <c r="AC63" s="109"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10"/>
      <c r="AE63" s="111"/>
      <c r="AF63" s="112"/>
      <c r="AG63" s="113"/>
      <c r="AH63" s="113"/>
      <c r="AI63" s="113"/>
      <c r="AJ63" s="111"/>
      <c r="AK63" s="112"/>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16"/>
      <c r="B64" s="365"/>
      <c r="C64" s="365"/>
      <c r="D64" s="365"/>
      <c r="E64" s="368"/>
      <c r="F64" s="365"/>
      <c r="G64" s="371"/>
      <c r="H64" s="374"/>
      <c r="I64" s="377"/>
      <c r="J64" s="380"/>
      <c r="K64" s="377">
        <f>IF(NOT(ISERROR(MATCH(J64,_xlfn.ANCHORARRAY(E75),0))),I77&amp;"Por favor no seleccionar los criterios de impacto",J64)</f>
        <v>0</v>
      </c>
      <c r="L64" s="374"/>
      <c r="M64" s="377"/>
      <c r="N64" s="389"/>
      <c r="O64" s="180">
        <v>5</v>
      </c>
      <c r="P64" s="177"/>
      <c r="Q64" s="103" t="str">
        <f t="shared" si="60"/>
        <v/>
      </c>
      <c r="R64" s="104"/>
      <c r="S64" s="104"/>
      <c r="T64" s="105" t="str">
        <f t="shared" si="57"/>
        <v/>
      </c>
      <c r="U64" s="104"/>
      <c r="V64" s="104"/>
      <c r="W64" s="104"/>
      <c r="X64" s="106" t="str">
        <f t="shared" si="61"/>
        <v/>
      </c>
      <c r="Y64" s="107" t="str">
        <f t="shared" si="1"/>
        <v/>
      </c>
      <c r="Z64" s="108" t="str">
        <f t="shared" si="58"/>
        <v/>
      </c>
      <c r="AA64" s="107" t="str">
        <f t="shared" si="3"/>
        <v/>
      </c>
      <c r="AB64" s="114" t="str">
        <f t="shared" si="62"/>
        <v/>
      </c>
      <c r="AC64" s="109"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10"/>
      <c r="AE64" s="111"/>
      <c r="AF64" s="112"/>
      <c r="AG64" s="113"/>
      <c r="AH64" s="113"/>
      <c r="AI64" s="113"/>
      <c r="AJ64" s="111"/>
      <c r="AK64" s="112"/>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17"/>
      <c r="B65" s="366"/>
      <c r="C65" s="366"/>
      <c r="D65" s="366"/>
      <c r="E65" s="369"/>
      <c r="F65" s="366"/>
      <c r="G65" s="372"/>
      <c r="H65" s="375"/>
      <c r="I65" s="378"/>
      <c r="J65" s="381"/>
      <c r="K65" s="378">
        <f>IF(NOT(ISERROR(MATCH(J65,_xlfn.ANCHORARRAY(E76),0))),I78&amp;"Por favor no seleccionar los criterios de impacto",J65)</f>
        <v>0</v>
      </c>
      <c r="L65" s="375"/>
      <c r="M65" s="378"/>
      <c r="N65" s="390"/>
      <c r="O65" s="180">
        <v>6</v>
      </c>
      <c r="P65" s="177"/>
      <c r="Q65" s="103" t="str">
        <f t="shared" si="60"/>
        <v/>
      </c>
      <c r="R65" s="104"/>
      <c r="S65" s="104"/>
      <c r="T65" s="105" t="str">
        <f t="shared" si="57"/>
        <v/>
      </c>
      <c r="U65" s="104"/>
      <c r="V65" s="104"/>
      <c r="W65" s="104"/>
      <c r="X65" s="106" t="str">
        <f>IFERROR(IF(AND(Q64="Probabilidad",Q65="Probabilidad"),(Z64-(+Z64*T65)),IF(AND(Q64="Impacto",Q65="Probabilidad"),(Z63-(+Z63*T65)),IF(Q65="Impacto",Z64,""))),"")</f>
        <v/>
      </c>
      <c r="Y65" s="107" t="str">
        <f t="shared" si="1"/>
        <v/>
      </c>
      <c r="Z65" s="108" t="str">
        <f t="shared" si="58"/>
        <v/>
      </c>
      <c r="AA65" s="107" t="str">
        <f t="shared" si="3"/>
        <v/>
      </c>
      <c r="AB65" s="114" t="str">
        <f>IFERROR(IF(AND(Q64="Impacto",Q65="Impacto"),(AB64-(+AB64*T65)),IF(AND(Q64="Probabilidad",Q65="Impacto"),(AB63-(+AB63*T65)),IF(Q65="Probabilidad",AB64,""))),"")</f>
        <v/>
      </c>
      <c r="AC65" s="109" t="str">
        <f t="shared" si="63"/>
        <v/>
      </c>
      <c r="AD65" s="110"/>
      <c r="AE65" s="111"/>
      <c r="AF65" s="112"/>
      <c r="AG65" s="113"/>
      <c r="AH65" s="113"/>
      <c r="AI65" s="113"/>
      <c r="AJ65" s="111"/>
      <c r="AK65" s="112"/>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15">
        <v>10</v>
      </c>
      <c r="B66" s="364"/>
      <c r="C66" s="364"/>
      <c r="D66" s="364"/>
      <c r="E66" s="367"/>
      <c r="F66" s="364"/>
      <c r="G66" s="370"/>
      <c r="H66" s="373" t="str">
        <f>IF(G66&lt;=0,"",IF(G66&lt;=2,"Muy Baja",IF(G66&lt;=24,"Baja",IF(G66&lt;=500,"Media",IF(G66&lt;=5000,"Alta","Muy Alta")))))</f>
        <v/>
      </c>
      <c r="I66" s="376" t="str">
        <f>IF(H66="","",IF(H66="Muy Baja",0.2,IF(H66="Baja",0.4,IF(H66="Media",0.6,IF(H66="Alta",0.8,IF(H66="Muy Alta",1,))))))</f>
        <v/>
      </c>
      <c r="J66" s="379"/>
      <c r="K66" s="376">
        <f>IF(NOT(ISERROR(MATCH(J66,'Tabla Impacto'!$B$221:$B$223,0))),'Tabla Impacto'!$F$223&amp;"Por favor no seleccionar los criterios de impacto(Afectación Económica o presupuestal y Pérdida Reputacional)",J66)</f>
        <v>0</v>
      </c>
      <c r="L66" s="373" t="str">
        <f>IF(OR(K66='Tabla Impacto'!$C$11,K66='Tabla Impacto'!$D$11),"Leve",IF(OR(K66='Tabla Impacto'!$C$12,K66='Tabla Impacto'!$D$12),"Menor",IF(OR(K66='Tabla Impacto'!$C$13,K66='Tabla Impacto'!$D$13),"Moderado",IF(OR(K66='Tabla Impacto'!$C$14,K66='Tabla Impacto'!$D$14),"Mayor",IF(OR(K66='Tabla Impacto'!$C$15,K66='Tabla Impacto'!$D$15),"Catastrófico","")))))</f>
        <v/>
      </c>
      <c r="M66" s="376" t="str">
        <f>IF(L66="","",IF(L66="Leve",0.2,IF(L66="Menor",0.4,IF(L66="Moderado",0.6,IF(L66="Mayor",0.8,IF(L66="Catastrófico",1,))))))</f>
        <v/>
      </c>
      <c r="N66" s="388"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180">
        <v>1</v>
      </c>
      <c r="P66" s="177"/>
      <c r="Q66" s="157"/>
      <c r="R66" s="166"/>
      <c r="S66" s="166"/>
      <c r="T66" s="167" t="str">
        <f>IF(AND(R66="Preventivo",S66="Automático"),"50%",IF(AND(R66="Preventivo",S66="Manual"),"40%",IF(AND(R66="Detectivo",S66="Automático"),"40%",IF(AND(R66="Detectivo",S66="Manual"),"30%",IF(AND(R66="Correctivo",S66="Automático"),"35%",IF(AND(R66="Correctivo",S66="Manual"),"25%",""))))))</f>
        <v/>
      </c>
      <c r="U66" s="166"/>
      <c r="V66" s="166"/>
      <c r="W66" s="166"/>
      <c r="X66" s="154" t="str">
        <f>IFERROR(IF(Q66="Probabilidad",(I66-(+I66*T66)),IF(Q66="Impacto",I66,"")),"")</f>
        <v/>
      </c>
      <c r="Y66" s="168" t="str">
        <f>IFERROR(IF(X66="","",IF(X66&lt;=0.2,"Muy Baja",IF(X66&lt;=0.4,"Baja",IF(X66&lt;=0.6,"Media",IF(X66&lt;=0.8,"Alta","Muy Alta"))))),"")</f>
        <v/>
      </c>
      <c r="Z66" s="169" t="str">
        <f>+X66</f>
        <v/>
      </c>
      <c r="AA66" s="168" t="str">
        <f>IFERROR(IF(AB66="","",IF(AB66&lt;=0.2,"Leve",IF(AB66&lt;=0.4,"Menor",IF(AB66&lt;=0.6,"Moderado",IF(AB66&lt;=0.8,"Mayor","Catastrófico"))))),"")</f>
        <v/>
      </c>
      <c r="AB66" s="170" t="str">
        <f>IFERROR(IF(Q66="Impacto",(M66-(+M66*T66)),IF(Q66="Probabilidad",M66,"")),"")</f>
        <v/>
      </c>
      <c r="AC66" s="171"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72"/>
      <c r="AE66" s="111"/>
      <c r="AF66" s="112"/>
      <c r="AG66" s="113"/>
      <c r="AH66" s="113"/>
      <c r="AI66" s="113"/>
      <c r="AJ66" s="111"/>
      <c r="AK66" s="112"/>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16"/>
      <c r="B67" s="365"/>
      <c r="C67" s="365"/>
      <c r="D67" s="365"/>
      <c r="E67" s="368"/>
      <c r="F67" s="365"/>
      <c r="G67" s="371"/>
      <c r="H67" s="374"/>
      <c r="I67" s="377"/>
      <c r="J67" s="380"/>
      <c r="K67" s="377">
        <f>IF(NOT(ISERROR(MATCH(J67,_xlfn.ANCHORARRAY(E78),0))),I80&amp;"Por favor no seleccionar los criterios de impacto",J67)</f>
        <v>0</v>
      </c>
      <c r="L67" s="374"/>
      <c r="M67" s="377"/>
      <c r="N67" s="389"/>
      <c r="O67" s="180">
        <v>2</v>
      </c>
      <c r="P67" s="177"/>
      <c r="Q67" s="103" t="str">
        <f>IF(OR(R67="Preventivo",R67="Detectivo"),"Probabilidad",IF(R67="Correctivo","Impacto",""))</f>
        <v/>
      </c>
      <c r="R67" s="104"/>
      <c r="S67" s="104"/>
      <c r="T67" s="105" t="str">
        <f t="shared" ref="T67:T71" si="64">IF(AND(R67="Preventivo",S67="Automático"),"50%",IF(AND(R67="Preventivo",S67="Manual"),"40%",IF(AND(R67="Detectivo",S67="Automático"),"40%",IF(AND(R67="Detectivo",S67="Manual"),"30%",IF(AND(R67="Correctivo",S67="Automático"),"35%",IF(AND(R67="Correctivo",S67="Manual"),"25%",""))))))</f>
        <v/>
      </c>
      <c r="U67" s="104"/>
      <c r="V67" s="104"/>
      <c r="W67" s="104"/>
      <c r="X67" s="106" t="str">
        <f>IFERROR(IF(AND(Q66="Probabilidad",Q67="Probabilidad"),(Z66-(+Z66*T67)),IF(Q67="Probabilidad",(I66-(+I66*T67)),IF(Q67="Impacto",Z66,""))),"")</f>
        <v/>
      </c>
      <c r="Y67" s="107" t="str">
        <f t="shared" si="1"/>
        <v/>
      </c>
      <c r="Z67" s="108" t="str">
        <f t="shared" ref="Z67:Z71" si="65">+X67</f>
        <v/>
      </c>
      <c r="AA67" s="107" t="str">
        <f t="shared" si="3"/>
        <v/>
      </c>
      <c r="AB67" s="114" t="str">
        <f>IFERROR(IF(AND(Q66="Impacto",Q67="Impacto"),(AB66-(+AB66*T67)),IF(Q67="Impacto",(M66-(+M66*T67)),IF(Q67="Probabilidad",AB66,""))),"")</f>
        <v/>
      </c>
      <c r="AC67" s="109"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10"/>
      <c r="AE67" s="111"/>
      <c r="AF67" s="112"/>
      <c r="AG67" s="113"/>
      <c r="AH67" s="113"/>
      <c r="AI67" s="113"/>
      <c r="AJ67" s="111"/>
      <c r="AK67" s="112"/>
    </row>
    <row r="68" spans="1:69" ht="18" hidden="1" customHeight="1">
      <c r="A68" s="316"/>
      <c r="B68" s="365"/>
      <c r="C68" s="365"/>
      <c r="D68" s="365"/>
      <c r="E68" s="368"/>
      <c r="F68" s="365"/>
      <c r="G68" s="371"/>
      <c r="H68" s="374"/>
      <c r="I68" s="377"/>
      <c r="J68" s="380"/>
      <c r="K68" s="377">
        <f>IF(NOT(ISERROR(MATCH(J68,_xlfn.ANCHORARRAY(E79),0))),I81&amp;"Por favor no seleccionar los criterios de impacto",J68)</f>
        <v>0</v>
      </c>
      <c r="L68" s="374"/>
      <c r="M68" s="377"/>
      <c r="N68" s="389"/>
      <c r="O68" s="180">
        <v>3</v>
      </c>
      <c r="P68" s="178"/>
      <c r="Q68" s="103" t="str">
        <f>IF(OR(R68="Preventivo",R68="Detectivo"),"Probabilidad",IF(R68="Correctivo","Impacto",""))</f>
        <v/>
      </c>
      <c r="R68" s="104"/>
      <c r="S68" s="104"/>
      <c r="T68" s="105" t="str">
        <f t="shared" si="64"/>
        <v/>
      </c>
      <c r="U68" s="104"/>
      <c r="V68" s="104"/>
      <c r="W68" s="104"/>
      <c r="X68" s="106" t="str">
        <f>IFERROR(IF(AND(Q67="Probabilidad",Q68="Probabilidad"),(Z67-(+Z67*T68)),IF(AND(Q67="Impacto",Q68="Probabilidad"),(Z66-(+Z66*T68)),IF(Q68="Impacto",Z67,""))),"")</f>
        <v/>
      </c>
      <c r="Y68" s="107" t="str">
        <f t="shared" si="1"/>
        <v/>
      </c>
      <c r="Z68" s="108" t="str">
        <f t="shared" si="65"/>
        <v/>
      </c>
      <c r="AA68" s="107" t="str">
        <f t="shared" si="3"/>
        <v/>
      </c>
      <c r="AB68" s="114" t="str">
        <f>IFERROR(IF(AND(Q67="Impacto",Q68="Impacto"),(AB67-(+AB67*T68)),IF(AND(Q67="Probabilidad",Q68="Impacto"),(AB66-(+AB66*T68)),IF(Q68="Probabilidad",AB67,""))),"")</f>
        <v/>
      </c>
      <c r="AC68" s="109" t="str">
        <f t="shared" si="66"/>
        <v/>
      </c>
      <c r="AD68" s="110"/>
      <c r="AE68" s="111"/>
      <c r="AF68" s="112"/>
      <c r="AG68" s="113"/>
      <c r="AH68" s="113"/>
      <c r="AI68" s="113"/>
      <c r="AJ68" s="111"/>
      <c r="AK68" s="112"/>
    </row>
    <row r="69" spans="1:69" ht="18" hidden="1" customHeight="1">
      <c r="A69" s="316"/>
      <c r="B69" s="365"/>
      <c r="C69" s="365"/>
      <c r="D69" s="365"/>
      <c r="E69" s="368"/>
      <c r="F69" s="365"/>
      <c r="G69" s="371"/>
      <c r="H69" s="374"/>
      <c r="I69" s="377"/>
      <c r="J69" s="380"/>
      <c r="K69" s="377">
        <f>IF(NOT(ISERROR(MATCH(J69,_xlfn.ANCHORARRAY(E80),0))),I82&amp;"Por favor no seleccionar los criterios de impacto",J69)</f>
        <v>0</v>
      </c>
      <c r="L69" s="374"/>
      <c r="M69" s="377"/>
      <c r="N69" s="389"/>
      <c r="O69" s="180">
        <v>4</v>
      </c>
      <c r="P69" s="177"/>
      <c r="Q69" s="103" t="str">
        <f t="shared" ref="Q69:Q71" si="67">IF(OR(R69="Preventivo",R69="Detectivo"),"Probabilidad",IF(R69="Correctivo","Impacto",""))</f>
        <v/>
      </c>
      <c r="R69" s="104"/>
      <c r="S69" s="104"/>
      <c r="T69" s="105" t="str">
        <f t="shared" si="64"/>
        <v/>
      </c>
      <c r="U69" s="104"/>
      <c r="V69" s="104"/>
      <c r="W69" s="104"/>
      <c r="X69" s="106" t="str">
        <f t="shared" ref="X69:X70" si="68">IFERROR(IF(AND(Q68="Probabilidad",Q69="Probabilidad"),(Z68-(+Z68*T69)),IF(AND(Q68="Impacto",Q69="Probabilidad"),(Z67-(+Z67*T69)),IF(Q69="Impacto",Z68,""))),"")</f>
        <v/>
      </c>
      <c r="Y69" s="107" t="str">
        <f t="shared" si="1"/>
        <v/>
      </c>
      <c r="Z69" s="108" t="str">
        <f t="shared" si="65"/>
        <v/>
      </c>
      <c r="AA69" s="107" t="str">
        <f t="shared" si="3"/>
        <v/>
      </c>
      <c r="AB69" s="114" t="str">
        <f t="shared" ref="AB69:AB70" si="69">IFERROR(IF(AND(Q68="Impacto",Q69="Impacto"),(AB68-(+AB68*T69)),IF(AND(Q68="Probabilidad",Q69="Impacto"),(AB67-(+AB67*T69)),IF(Q69="Probabilidad",AB68,""))),"")</f>
        <v/>
      </c>
      <c r="AC69" s="109"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10"/>
      <c r="AE69" s="111"/>
      <c r="AF69" s="112"/>
      <c r="AG69" s="113"/>
      <c r="AH69" s="113"/>
      <c r="AI69" s="113"/>
      <c r="AJ69" s="111"/>
      <c r="AK69" s="112"/>
    </row>
    <row r="70" spans="1:69" ht="18" hidden="1" customHeight="1">
      <c r="A70" s="316"/>
      <c r="B70" s="365"/>
      <c r="C70" s="365"/>
      <c r="D70" s="365"/>
      <c r="E70" s="368"/>
      <c r="F70" s="365"/>
      <c r="G70" s="371"/>
      <c r="H70" s="374"/>
      <c r="I70" s="377"/>
      <c r="J70" s="380"/>
      <c r="K70" s="377">
        <f>IF(NOT(ISERROR(MATCH(J70,_xlfn.ANCHORARRAY(E81),0))),I83&amp;"Por favor no seleccionar los criterios de impacto",J70)</f>
        <v>0</v>
      </c>
      <c r="L70" s="374"/>
      <c r="M70" s="377"/>
      <c r="N70" s="389"/>
      <c r="O70" s="180">
        <v>5</v>
      </c>
      <c r="P70" s="177"/>
      <c r="Q70" s="103" t="str">
        <f t="shared" si="67"/>
        <v/>
      </c>
      <c r="R70" s="104"/>
      <c r="S70" s="104"/>
      <c r="T70" s="105" t="str">
        <f t="shared" si="64"/>
        <v/>
      </c>
      <c r="U70" s="104"/>
      <c r="V70" s="104"/>
      <c r="W70" s="104"/>
      <c r="X70" s="106" t="str">
        <f t="shared" si="68"/>
        <v/>
      </c>
      <c r="Y70" s="107" t="str">
        <f t="shared" si="1"/>
        <v/>
      </c>
      <c r="Z70" s="108" t="str">
        <f t="shared" si="65"/>
        <v/>
      </c>
      <c r="AA70" s="107" t="str">
        <f t="shared" si="3"/>
        <v/>
      </c>
      <c r="AB70" s="114" t="str">
        <f t="shared" si="69"/>
        <v/>
      </c>
      <c r="AC70" s="109"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10"/>
      <c r="AE70" s="111"/>
      <c r="AF70" s="112"/>
      <c r="AG70" s="113"/>
      <c r="AH70" s="113"/>
      <c r="AI70" s="113"/>
      <c r="AJ70" s="111"/>
      <c r="AK70" s="112"/>
    </row>
    <row r="71" spans="1:69" ht="18" hidden="1" customHeight="1">
      <c r="A71" s="317"/>
      <c r="B71" s="366"/>
      <c r="C71" s="366"/>
      <c r="D71" s="366"/>
      <c r="E71" s="369"/>
      <c r="F71" s="366"/>
      <c r="G71" s="372"/>
      <c r="H71" s="375"/>
      <c r="I71" s="378"/>
      <c r="J71" s="381"/>
      <c r="K71" s="378">
        <f>IF(NOT(ISERROR(MATCH(J71,_xlfn.ANCHORARRAY(E82),0))),I84&amp;"Por favor no seleccionar los criterios de impacto",J71)</f>
        <v>0</v>
      </c>
      <c r="L71" s="375"/>
      <c r="M71" s="378"/>
      <c r="N71" s="390"/>
      <c r="O71" s="180">
        <v>6</v>
      </c>
      <c r="P71" s="177"/>
      <c r="Q71" s="103" t="str">
        <f t="shared" si="67"/>
        <v/>
      </c>
      <c r="R71" s="104"/>
      <c r="S71" s="104"/>
      <c r="T71" s="105" t="str">
        <f t="shared" si="64"/>
        <v/>
      </c>
      <c r="U71" s="104"/>
      <c r="V71" s="104"/>
      <c r="W71" s="104"/>
      <c r="X71" s="106" t="str">
        <f>IFERROR(IF(AND(Q70="Probabilidad",Q71="Probabilidad"),(Z70-(+Z70*T71)),IF(AND(Q70="Impacto",Q71="Probabilidad"),(Z69-(+Z69*T71)),IF(Q71="Impacto",Z70,""))),"")</f>
        <v/>
      </c>
      <c r="Y71" s="107" t="str">
        <f t="shared" si="1"/>
        <v/>
      </c>
      <c r="Z71" s="108" t="str">
        <f t="shared" si="65"/>
        <v/>
      </c>
      <c r="AA71" s="107" t="str">
        <f t="shared" si="3"/>
        <v/>
      </c>
      <c r="AB71" s="114" t="str">
        <f>IFERROR(IF(AND(Q70="Impacto",Q71="Impacto"),(AB70-(+AB70*T71)),IF(AND(Q70="Probabilidad",Q71="Impacto"),(AB69-(+AB69*T71)),IF(Q71="Probabilidad",AB70,""))),"")</f>
        <v/>
      </c>
      <c r="AC71" s="109" t="str">
        <f t="shared" si="70"/>
        <v/>
      </c>
      <c r="AD71" s="110"/>
      <c r="AE71" s="111"/>
      <c r="AF71" s="112"/>
      <c r="AG71" s="113"/>
      <c r="AH71" s="113"/>
      <c r="AI71" s="113"/>
      <c r="AJ71" s="111"/>
      <c r="AK71" s="112"/>
    </row>
    <row r="72" spans="1:69" ht="34.5" customHeight="1">
      <c r="A72" s="6"/>
      <c r="B72" s="391" t="s">
        <v>164</v>
      </c>
      <c r="C72" s="392"/>
      <c r="D72" s="392"/>
      <c r="E72" s="392"/>
      <c r="F72" s="392"/>
      <c r="G72" s="392"/>
      <c r="H72" s="392"/>
      <c r="I72" s="392"/>
      <c r="J72" s="392"/>
      <c r="K72" s="392"/>
      <c r="L72" s="392"/>
      <c r="M72" s="392"/>
      <c r="N72" s="392"/>
      <c r="O72" s="392"/>
      <c r="P72" s="392"/>
      <c r="Q72" s="392"/>
      <c r="R72" s="392"/>
      <c r="S72" s="392"/>
      <c r="T72" s="392"/>
      <c r="U72" s="392"/>
      <c r="V72" s="392"/>
      <c r="W72" s="392"/>
      <c r="X72" s="392"/>
      <c r="Y72" s="392"/>
      <c r="Z72" s="392"/>
      <c r="AA72" s="392"/>
      <c r="AB72" s="392"/>
      <c r="AC72" s="392"/>
      <c r="AD72" s="392"/>
      <c r="AE72" s="392"/>
      <c r="AF72" s="392"/>
      <c r="AG72" s="392"/>
      <c r="AH72" s="392"/>
      <c r="AI72" s="392"/>
      <c r="AJ72" s="392"/>
      <c r="AK72" s="393"/>
    </row>
    <row r="74" spans="1:69">
      <c r="A74" s="1"/>
      <c r="B74" s="24" t="s">
        <v>165</v>
      </c>
      <c r="C74" s="1"/>
      <c r="D74" s="1"/>
      <c r="F74" s="1"/>
    </row>
  </sheetData>
  <dataConsolidate/>
  <mergeCells count="191">
    <mergeCell ref="A60:A65"/>
    <mergeCell ref="B60:B65"/>
    <mergeCell ref="C60:C65"/>
    <mergeCell ref="D60:D65"/>
    <mergeCell ref="E60:E65"/>
    <mergeCell ref="F60:F65"/>
    <mergeCell ref="G60:G65"/>
    <mergeCell ref="H60:H65"/>
    <mergeCell ref="I60:I65"/>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A36:A41"/>
    <mergeCell ref="B36:B41"/>
    <mergeCell ref="C36:C41"/>
    <mergeCell ref="A42:A47"/>
    <mergeCell ref="B42:B47"/>
    <mergeCell ref="C42:C47"/>
    <mergeCell ref="D42:D47"/>
    <mergeCell ref="E42:E47"/>
    <mergeCell ref="F42:F47"/>
    <mergeCell ref="D36:D41"/>
    <mergeCell ref="E36:E41"/>
    <mergeCell ref="F36:F41"/>
    <mergeCell ref="A30:A35"/>
    <mergeCell ref="B30:B35"/>
    <mergeCell ref="C30:C35"/>
    <mergeCell ref="D30:D35"/>
    <mergeCell ref="E30:E35"/>
    <mergeCell ref="F30:F35"/>
    <mergeCell ref="G30:G35"/>
    <mergeCell ref="H30:H35"/>
    <mergeCell ref="I30:I35"/>
    <mergeCell ref="L18:L23"/>
    <mergeCell ref="M18:M23"/>
    <mergeCell ref="N18:N23"/>
    <mergeCell ref="A24:A29"/>
    <mergeCell ref="B24:B29"/>
    <mergeCell ref="C24:C29"/>
    <mergeCell ref="D24:D29"/>
    <mergeCell ref="E24:E29"/>
    <mergeCell ref="F24:F29"/>
    <mergeCell ref="G24:G29"/>
    <mergeCell ref="H24:H29"/>
    <mergeCell ref="I24:I29"/>
    <mergeCell ref="J24:J29"/>
    <mergeCell ref="K24:K29"/>
    <mergeCell ref="L24:L29"/>
    <mergeCell ref="F18:F23"/>
    <mergeCell ref="G18:G23"/>
    <mergeCell ref="H18:H23"/>
    <mergeCell ref="I18:I23"/>
    <mergeCell ref="J18:J23"/>
    <mergeCell ref="A18:A23"/>
    <mergeCell ref="B18:B23"/>
    <mergeCell ref="C18:C23"/>
    <mergeCell ref="D18:D23"/>
    <mergeCell ref="E18:E23"/>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Z10:Z11"/>
    <mergeCell ref="G10:G11"/>
    <mergeCell ref="H10:H11"/>
    <mergeCell ref="I10:I11"/>
    <mergeCell ref="L10:L11"/>
    <mergeCell ref="M10:M11"/>
    <mergeCell ref="B10:B11"/>
    <mergeCell ref="N10:N11"/>
    <mergeCell ref="J10:J11"/>
    <mergeCell ref="K10:K11"/>
    <mergeCell ref="Q10:Q11"/>
    <mergeCell ref="R10:W10"/>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100-000000000000}">
          <x14:formula1>
            <xm:f>'Tabla Valoración controles'!$D$4:$D$6</xm:f>
          </x14:formula1>
          <xm:sqref>R12:R71</xm:sqref>
        </x14:dataValidation>
        <x14:dataValidation type="list" allowBlank="1" showInputMessage="1" showErrorMessage="1" xr:uid="{00000000-0002-0000-0100-000001000000}">
          <x14:formula1>
            <xm:f>'Tabla Valoración controles'!$D$7:$D$8</xm:f>
          </x14:formula1>
          <xm:sqref>S12:S71</xm:sqref>
        </x14:dataValidation>
        <x14:dataValidation type="list" allowBlank="1" showInputMessage="1" showErrorMessage="1" xr:uid="{00000000-0002-0000-0100-000002000000}">
          <x14:formula1>
            <xm:f>'Tabla Valoración controles'!$D$9:$D$10</xm:f>
          </x14:formula1>
          <xm:sqref>U12:U71</xm:sqref>
        </x14:dataValidation>
        <x14:dataValidation type="list" allowBlank="1" showInputMessage="1" showErrorMessage="1" xr:uid="{00000000-0002-0000-0100-000003000000}">
          <x14:formula1>
            <xm:f>'Tabla Valoración controles'!$D$11:$D$12</xm:f>
          </x14:formula1>
          <xm:sqref>V12:V71</xm:sqref>
        </x14:dataValidation>
        <x14:dataValidation type="list" allowBlank="1" showInputMessage="1" showErrorMessage="1" xr:uid="{00000000-0002-0000-0100-000005000000}">
          <x14:formula1>
            <xm:f>'Tabla Valoración controles'!$D$13:$D$14</xm:f>
          </x14:formula1>
          <xm:sqref>W12:W71</xm:sqref>
        </x14:dataValidation>
        <x14:dataValidation type="list" allowBlank="1" showInputMessage="1" showErrorMessage="1" xr:uid="{00000000-0002-0000-0100-000006000000}">
          <x14:formula1>
            <xm:f>'Opciones Tratamiento'!$B$13:$B$19</xm:f>
          </x14:formula1>
          <xm:sqref>F12:F71</xm:sqref>
        </x14:dataValidation>
        <x14:dataValidation type="list" allowBlank="1" showInputMessage="1" showErrorMessage="1" xr:uid="{00000000-0002-0000-0100-000007000000}">
          <x14:formula1>
            <xm:f>'Opciones Tratamiento'!$E$2:$E$4</xm:f>
          </x14:formula1>
          <xm:sqref>B12:B71</xm:sqref>
        </x14:dataValidation>
        <x14:dataValidation type="list" allowBlank="1" showInputMessage="1" showErrorMessage="1" xr:uid="{00000000-0002-0000-0100-000008000000}">
          <x14:formula1>
            <xm:f>'Opciones Tratamiento'!$B$2:$B$5</xm:f>
          </x14:formula1>
          <xm:sqref>AD12:AD71</xm:sqref>
        </x14:dataValidation>
        <x14:dataValidation type="list" allowBlank="1" showInputMessage="1" showErrorMessage="1" xr:uid="{00000000-0002-0000-01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1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1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1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1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1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c r="CN1" s="84"/>
      <c r="CO1" s="84"/>
      <c r="CP1" s="84"/>
      <c r="CQ1" s="84"/>
      <c r="CR1" s="84"/>
      <c r="CS1" s="84"/>
      <c r="CT1" s="84"/>
      <c r="CU1" s="84"/>
    </row>
    <row r="2" spans="1:99" ht="18" customHeight="1">
      <c r="A2" s="84"/>
      <c r="B2" s="425" t="s">
        <v>166</v>
      </c>
      <c r="C2" s="425"/>
      <c r="D2" s="425"/>
      <c r="E2" s="425"/>
      <c r="F2" s="425"/>
      <c r="G2" s="425"/>
      <c r="H2" s="425"/>
      <c r="I2" s="425"/>
      <c r="J2" s="463" t="s">
        <v>23</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row>
    <row r="3" spans="1:99" ht="18.75" customHeight="1">
      <c r="A3" s="84"/>
      <c r="B3" s="425"/>
      <c r="C3" s="425"/>
      <c r="D3" s="425"/>
      <c r="E3" s="425"/>
      <c r="F3" s="425"/>
      <c r="G3" s="425"/>
      <c r="H3" s="425"/>
      <c r="I3" s="425"/>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row>
    <row r="4" spans="1:99" ht="15" customHeight="1">
      <c r="A4" s="84"/>
      <c r="B4" s="425"/>
      <c r="C4" s="425"/>
      <c r="D4" s="425"/>
      <c r="E4" s="425"/>
      <c r="F4" s="425"/>
      <c r="G4" s="425"/>
      <c r="H4" s="425"/>
      <c r="I4" s="425"/>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c r="CN4" s="84"/>
      <c r="CO4" s="84"/>
      <c r="CP4" s="84"/>
      <c r="CQ4" s="84"/>
      <c r="CR4" s="84"/>
      <c r="CS4" s="84"/>
      <c r="CT4" s="84"/>
      <c r="CU4" s="84"/>
    </row>
    <row r="5" spans="1:99"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c r="CU5" s="84"/>
    </row>
    <row r="6" spans="1:99" ht="15" customHeight="1">
      <c r="A6" s="84"/>
      <c r="B6" s="475" t="s">
        <v>167</v>
      </c>
      <c r="C6" s="475"/>
      <c r="D6" s="476"/>
      <c r="E6" s="464" t="s">
        <v>168</v>
      </c>
      <c r="F6" s="465"/>
      <c r="G6" s="465"/>
      <c r="H6" s="465"/>
      <c r="I6" s="466"/>
      <c r="J6" s="460" t="str">
        <f>IF(AND('Mapa de Riesgos'!$H$12="Muy Alta",'Mapa de Riesgos'!$L$12="Leve"),CONCATENATE("R",'Mapa de Riesgos'!$A$12),"")</f>
        <v/>
      </c>
      <c r="K6" s="461"/>
      <c r="L6" s="461" t="str">
        <f>IF(AND('Mapa de Riesgos'!$H$18="Muy Alta",'Mapa de Riesgos'!$L$18="Leve"),CONCATENATE("R",'Mapa de Riesgos'!$A$18),"")</f>
        <v/>
      </c>
      <c r="M6" s="461"/>
      <c r="N6" s="461" t="str">
        <f>IF(AND('Mapa de Riesgos'!$H$24="Muy Alta",'Mapa de Riesgos'!$L$24="Leve"),CONCATENATE("R",'Mapa de Riesgos'!$A$24),"")</f>
        <v/>
      </c>
      <c r="O6" s="462"/>
      <c r="P6" s="460" t="str">
        <f>IF(AND('Mapa de Riesgos'!$H$12="Muy Alta",'Mapa de Riesgos'!$L$12="Menor"),CONCATENATE("R",'Mapa de Riesgos'!$A$12),"")</f>
        <v/>
      </c>
      <c r="Q6" s="461"/>
      <c r="R6" s="461" t="str">
        <f>IF(AND('Mapa de Riesgos'!$H$18="Muy Alta",'Mapa de Riesgos'!$L$18="Menor"),CONCATENATE("R",'Mapa de Riesgos'!$A$18),"")</f>
        <v/>
      </c>
      <c r="S6" s="461"/>
      <c r="T6" s="461" t="str">
        <f>IF(AND('Mapa de Riesgos'!$H$24="Muy Alta",'Mapa de Riesgos'!$L$24="Menor"),CONCATENATE("R",'Mapa de Riesgos'!$A$24),"")</f>
        <v/>
      </c>
      <c r="U6" s="462"/>
      <c r="V6" s="460" t="str">
        <f>IF(AND('Mapa de Riesgos'!$H$12="Muy Alta",'Mapa de Riesgos'!$L$12="Moderado"),CONCATENATE("R",'Mapa de Riesgos'!$A$12),"")</f>
        <v/>
      </c>
      <c r="W6" s="461"/>
      <c r="X6" s="461" t="str">
        <f>IF(AND('Mapa de Riesgos'!$H$18="Muy Alta",'Mapa de Riesgos'!$L$18="Moderado"),CONCATENATE("R",'Mapa de Riesgos'!$A$18),"")</f>
        <v/>
      </c>
      <c r="Y6" s="461"/>
      <c r="Z6" s="461" t="str">
        <f>IF(AND('Mapa de Riesgos'!$H$24="Muy Alta",'Mapa de Riesgos'!$L$24="Moderado"),CONCATENATE("R",'Mapa de Riesgos'!$A$24),"")</f>
        <v/>
      </c>
      <c r="AA6" s="462"/>
      <c r="AB6" s="460" t="str">
        <f>IF(AND('Mapa de Riesgos'!$H$12="Muy Alta",'Mapa de Riesgos'!$L$12="Mayor"),CONCATENATE("R",'Mapa de Riesgos'!$A$12),"")</f>
        <v/>
      </c>
      <c r="AC6" s="461"/>
      <c r="AD6" s="461" t="str">
        <f>IF(AND('Mapa de Riesgos'!$H$18="Muy Alta",'Mapa de Riesgos'!$L$18="Mayor"),CONCATENATE("R",'Mapa de Riesgos'!$A$18),"")</f>
        <v/>
      </c>
      <c r="AE6" s="461"/>
      <c r="AF6" s="461" t="str">
        <f>IF(AND('Mapa de Riesgos'!$H$24="Muy Alta",'Mapa de Riesgos'!$L$24="Mayor"),CONCATENATE("R",'Mapa de Riesgos'!$A$24),"")</f>
        <v/>
      </c>
      <c r="AG6" s="462"/>
      <c r="AH6" s="450" t="str">
        <f>IF(AND('Mapa de Riesgos'!$H$12="Muy Alta",'Mapa de Riesgos'!$L$12="Catastrófico"),CONCATENATE("R",'Mapa de Riesgos'!$A$12),"")</f>
        <v/>
      </c>
      <c r="AI6" s="451"/>
      <c r="AJ6" s="451" t="str">
        <f>IF(AND('Mapa de Riesgos'!$H$18="Muy Alta",'Mapa de Riesgos'!$L$18="Catastrófico"),CONCATENATE("R",'Mapa de Riesgos'!$A$18),"")</f>
        <v/>
      </c>
      <c r="AK6" s="451"/>
      <c r="AL6" s="451" t="str">
        <f>IF(AND('Mapa de Riesgos'!$H$24="Muy Alta",'Mapa de Riesgos'!$L$24="Catastrófico"),CONCATENATE("R",'Mapa de Riesgos'!$A$24),"")</f>
        <v/>
      </c>
      <c r="AM6" s="452"/>
      <c r="AO6" s="477" t="s">
        <v>169</v>
      </c>
      <c r="AP6" s="478"/>
      <c r="AQ6" s="478"/>
      <c r="AR6" s="478"/>
      <c r="AS6" s="478"/>
      <c r="AT6" s="479"/>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c r="BY6" s="84"/>
      <c r="BZ6" s="84"/>
      <c r="CA6" s="84"/>
      <c r="CB6" s="84"/>
    </row>
    <row r="7" spans="1:99" ht="15" customHeight="1">
      <c r="A7" s="84"/>
      <c r="B7" s="475"/>
      <c r="C7" s="475"/>
      <c r="D7" s="476"/>
      <c r="E7" s="467"/>
      <c r="F7" s="468"/>
      <c r="G7" s="468"/>
      <c r="H7" s="468"/>
      <c r="I7" s="469"/>
      <c r="J7" s="453"/>
      <c r="K7" s="454"/>
      <c r="L7" s="454"/>
      <c r="M7" s="454"/>
      <c r="N7" s="454"/>
      <c r="O7" s="456"/>
      <c r="P7" s="453"/>
      <c r="Q7" s="454"/>
      <c r="R7" s="454"/>
      <c r="S7" s="454"/>
      <c r="T7" s="454"/>
      <c r="U7" s="456"/>
      <c r="V7" s="453"/>
      <c r="W7" s="454"/>
      <c r="X7" s="454"/>
      <c r="Y7" s="454"/>
      <c r="Z7" s="454"/>
      <c r="AA7" s="456"/>
      <c r="AB7" s="453"/>
      <c r="AC7" s="454"/>
      <c r="AD7" s="454"/>
      <c r="AE7" s="454"/>
      <c r="AF7" s="454"/>
      <c r="AG7" s="456"/>
      <c r="AH7" s="444"/>
      <c r="AI7" s="445"/>
      <c r="AJ7" s="445"/>
      <c r="AK7" s="445"/>
      <c r="AL7" s="445"/>
      <c r="AM7" s="446"/>
      <c r="AN7" s="84"/>
      <c r="AO7" s="480"/>
      <c r="AP7" s="481"/>
      <c r="AQ7" s="481"/>
      <c r="AR7" s="481"/>
      <c r="AS7" s="481"/>
      <c r="AT7" s="482"/>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row>
    <row r="8" spans="1:99" ht="15" customHeight="1">
      <c r="A8" s="84"/>
      <c r="B8" s="475"/>
      <c r="C8" s="475"/>
      <c r="D8" s="476"/>
      <c r="E8" s="467"/>
      <c r="F8" s="468"/>
      <c r="G8" s="468"/>
      <c r="H8" s="468"/>
      <c r="I8" s="469"/>
      <c r="J8" s="453" t="str">
        <f>IF(AND('Mapa de Riesgos'!$H$30="Muy Alta",'Mapa de Riesgos'!$L$30="Leve"),CONCATENATE("R",'Mapa de Riesgos'!$A$30),"")</f>
        <v/>
      </c>
      <c r="K8" s="454"/>
      <c r="L8" s="455" t="str">
        <f>IF(AND('Mapa de Riesgos'!$H$36="Muy Alta",'Mapa de Riesgos'!$L$36="Leve"),CONCATENATE("R",'Mapa de Riesgos'!$A$36),"")</f>
        <v/>
      </c>
      <c r="M8" s="455"/>
      <c r="N8" s="455" t="str">
        <f>IF(AND('Mapa de Riesgos'!$H$42="Muy Alta",'Mapa de Riesgos'!$L$42="Leve"),CONCATENATE("R",'Mapa de Riesgos'!$A$42),"")</f>
        <v/>
      </c>
      <c r="O8" s="456"/>
      <c r="P8" s="453" t="str">
        <f>IF(AND('Mapa de Riesgos'!$H$30="Muy Alta",'Mapa de Riesgos'!$L$30="Menor"),CONCATENATE("R",'Mapa de Riesgos'!$A$30),"")</f>
        <v/>
      </c>
      <c r="Q8" s="454"/>
      <c r="R8" s="455" t="str">
        <f>IF(AND('Mapa de Riesgos'!$H$36="Muy Alta",'Mapa de Riesgos'!$L$36="Menor"),CONCATENATE("R",'Mapa de Riesgos'!$A$36),"")</f>
        <v/>
      </c>
      <c r="S8" s="455"/>
      <c r="T8" s="455" t="str">
        <f>IF(AND('Mapa de Riesgos'!$H$42="Muy Alta",'Mapa de Riesgos'!$L$42="Menor"),CONCATENATE("R",'Mapa de Riesgos'!$A$42),"")</f>
        <v/>
      </c>
      <c r="U8" s="456"/>
      <c r="V8" s="453" t="str">
        <f>IF(AND('Mapa de Riesgos'!$H$30="Muy Alta",'Mapa de Riesgos'!$L$30="Moderado"),CONCATENATE("R",'Mapa de Riesgos'!$A$30),"")</f>
        <v/>
      </c>
      <c r="W8" s="454"/>
      <c r="X8" s="455" t="str">
        <f>IF(AND('Mapa de Riesgos'!$H$36="Muy Alta",'Mapa de Riesgos'!$L$36="Moderado"),CONCATENATE("R",'Mapa de Riesgos'!$A$36),"")</f>
        <v/>
      </c>
      <c r="Y8" s="455"/>
      <c r="Z8" s="455" t="str">
        <f>IF(AND('Mapa de Riesgos'!$H$42="Muy Alta",'Mapa de Riesgos'!$L$42="Moderado"),CONCATENATE("R",'Mapa de Riesgos'!$A$42),"")</f>
        <v/>
      </c>
      <c r="AA8" s="456"/>
      <c r="AB8" s="453" t="str">
        <f>IF(AND('Mapa de Riesgos'!$H$30="Muy Alta",'Mapa de Riesgos'!$L$30="Mayor"),CONCATENATE("R",'Mapa de Riesgos'!$A$30),"")</f>
        <v/>
      </c>
      <c r="AC8" s="454"/>
      <c r="AD8" s="455" t="str">
        <f>IF(AND('Mapa de Riesgos'!$H$36="Muy Alta",'Mapa de Riesgos'!$L$36="Mayor"),CONCATENATE("R",'Mapa de Riesgos'!$A$36),"")</f>
        <v/>
      </c>
      <c r="AE8" s="455"/>
      <c r="AF8" s="455" t="str">
        <f>IF(AND('Mapa de Riesgos'!$H$42="Muy Alta",'Mapa de Riesgos'!$L$42="Mayor"),CONCATENATE("R",'Mapa de Riesgos'!$A$42),"")</f>
        <v/>
      </c>
      <c r="AG8" s="456"/>
      <c r="AH8" s="444" t="str">
        <f>IF(AND('Mapa de Riesgos'!$H$30="Muy Alta",'Mapa de Riesgos'!$L$30="Catastrófico"),CONCATENATE("R",'Mapa de Riesgos'!$A$30),"")</f>
        <v/>
      </c>
      <c r="AI8" s="445"/>
      <c r="AJ8" s="445" t="str">
        <f>IF(AND('Mapa de Riesgos'!$H$36="Muy Alta",'Mapa de Riesgos'!$L$36="Catastrófico"),CONCATENATE("R",'Mapa de Riesgos'!$A$36),"")</f>
        <v/>
      </c>
      <c r="AK8" s="445"/>
      <c r="AL8" s="445" t="str">
        <f>IF(AND('Mapa de Riesgos'!$H$42="Muy Alta",'Mapa de Riesgos'!$L$42="Catastrófico"),CONCATENATE("R",'Mapa de Riesgos'!$A$42),"")</f>
        <v/>
      </c>
      <c r="AM8" s="446"/>
      <c r="AN8" s="84"/>
      <c r="AO8" s="480"/>
      <c r="AP8" s="481"/>
      <c r="AQ8" s="481"/>
      <c r="AR8" s="481"/>
      <c r="AS8" s="481"/>
      <c r="AT8" s="482"/>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row>
    <row r="9" spans="1:99" ht="15" customHeight="1">
      <c r="A9" s="84"/>
      <c r="B9" s="475"/>
      <c r="C9" s="475"/>
      <c r="D9" s="476"/>
      <c r="E9" s="467"/>
      <c r="F9" s="468"/>
      <c r="G9" s="468"/>
      <c r="H9" s="468"/>
      <c r="I9" s="469"/>
      <c r="J9" s="453"/>
      <c r="K9" s="454"/>
      <c r="L9" s="455"/>
      <c r="M9" s="455"/>
      <c r="N9" s="455"/>
      <c r="O9" s="456"/>
      <c r="P9" s="453"/>
      <c r="Q9" s="454"/>
      <c r="R9" s="455"/>
      <c r="S9" s="455"/>
      <c r="T9" s="455"/>
      <c r="U9" s="456"/>
      <c r="V9" s="453"/>
      <c r="W9" s="454"/>
      <c r="X9" s="455"/>
      <c r="Y9" s="455"/>
      <c r="Z9" s="455"/>
      <c r="AA9" s="456"/>
      <c r="AB9" s="453"/>
      <c r="AC9" s="454"/>
      <c r="AD9" s="455"/>
      <c r="AE9" s="455"/>
      <c r="AF9" s="455"/>
      <c r="AG9" s="456"/>
      <c r="AH9" s="444"/>
      <c r="AI9" s="445"/>
      <c r="AJ9" s="445"/>
      <c r="AK9" s="445"/>
      <c r="AL9" s="445"/>
      <c r="AM9" s="446"/>
      <c r="AN9" s="84"/>
      <c r="AO9" s="480"/>
      <c r="AP9" s="481"/>
      <c r="AQ9" s="481"/>
      <c r="AR9" s="481"/>
      <c r="AS9" s="481"/>
      <c r="AT9" s="482"/>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row>
    <row r="10" spans="1:99" ht="15" customHeight="1">
      <c r="A10" s="84"/>
      <c r="B10" s="475"/>
      <c r="C10" s="475"/>
      <c r="D10" s="476"/>
      <c r="E10" s="467"/>
      <c r="F10" s="468"/>
      <c r="G10" s="468"/>
      <c r="H10" s="468"/>
      <c r="I10" s="469"/>
      <c r="J10" s="453" t="str">
        <f>IF(AND('Mapa de Riesgos'!$H$48="Muy Alta",'Mapa de Riesgos'!$L$48="Leve"),CONCATENATE("R",'Mapa de Riesgos'!$A$48),"")</f>
        <v/>
      </c>
      <c r="K10" s="454"/>
      <c r="L10" s="455" t="str">
        <f>IF(AND('Mapa de Riesgos'!$H$54="Muy Alta",'Mapa de Riesgos'!$L$54="Leve"),CONCATENATE("R",'Mapa de Riesgos'!$A$54),"")</f>
        <v/>
      </c>
      <c r="M10" s="455"/>
      <c r="N10" s="455" t="str">
        <f>IF(AND('Mapa de Riesgos'!$H$60="Muy Alta",'Mapa de Riesgos'!$L$60="Leve"),CONCATENATE("R",'Mapa de Riesgos'!$A$60),"")</f>
        <v/>
      </c>
      <c r="O10" s="456"/>
      <c r="P10" s="453" t="str">
        <f>IF(AND('Mapa de Riesgos'!$H$48="Muy Alta",'Mapa de Riesgos'!$L$48="Menor"),CONCATENATE("R",'Mapa de Riesgos'!$A$48),"")</f>
        <v/>
      </c>
      <c r="Q10" s="454"/>
      <c r="R10" s="455" t="str">
        <f>IF(AND('Mapa de Riesgos'!$H$54="Muy Alta",'Mapa de Riesgos'!$L$54="Menor"),CONCATENATE("R",'Mapa de Riesgos'!$A$54),"")</f>
        <v/>
      </c>
      <c r="S10" s="455"/>
      <c r="T10" s="455" t="str">
        <f>IF(AND('Mapa de Riesgos'!$H$60="Muy Alta",'Mapa de Riesgos'!$L$60="Menor"),CONCATENATE("R",'Mapa de Riesgos'!$A$60),"")</f>
        <v/>
      </c>
      <c r="U10" s="456"/>
      <c r="V10" s="453" t="str">
        <f>IF(AND('Mapa de Riesgos'!$H$48="Muy Alta",'Mapa de Riesgos'!$L$48="Moderado"),CONCATENATE("R",'Mapa de Riesgos'!$A$48),"")</f>
        <v/>
      </c>
      <c r="W10" s="454"/>
      <c r="X10" s="455" t="str">
        <f>IF(AND('Mapa de Riesgos'!$H$54="Muy Alta",'Mapa de Riesgos'!$L$54="Moderado"),CONCATENATE("R",'Mapa de Riesgos'!$A$54),"")</f>
        <v/>
      </c>
      <c r="Y10" s="455"/>
      <c r="Z10" s="455" t="str">
        <f>IF(AND('Mapa de Riesgos'!$H$60="Muy Alta",'Mapa de Riesgos'!$L$60="Moderado"),CONCATENATE("R",'Mapa de Riesgos'!$A$60),"")</f>
        <v/>
      </c>
      <c r="AA10" s="456"/>
      <c r="AB10" s="453" t="str">
        <f>IF(AND('Mapa de Riesgos'!$H$48="Muy Alta",'Mapa de Riesgos'!$L$48="Mayor"),CONCATENATE("R",'Mapa de Riesgos'!$A$48),"")</f>
        <v/>
      </c>
      <c r="AC10" s="454"/>
      <c r="AD10" s="455" t="str">
        <f>IF(AND('Mapa de Riesgos'!$H$54="Muy Alta",'Mapa de Riesgos'!$L$54="Mayor"),CONCATENATE("R",'Mapa de Riesgos'!$A$54),"")</f>
        <v/>
      </c>
      <c r="AE10" s="455"/>
      <c r="AF10" s="455" t="str">
        <f>IF(AND('Mapa de Riesgos'!$H$60="Muy Alta",'Mapa de Riesgos'!$L$60="Mayor"),CONCATENATE("R",'Mapa de Riesgos'!$A$60),"")</f>
        <v/>
      </c>
      <c r="AG10" s="456"/>
      <c r="AH10" s="444" t="str">
        <f>IF(AND('Mapa de Riesgos'!$H$48="Muy Alta",'Mapa de Riesgos'!$L$48="Catastrófico"),CONCATENATE("R",'Mapa de Riesgos'!$A$48),"")</f>
        <v/>
      </c>
      <c r="AI10" s="445"/>
      <c r="AJ10" s="445" t="str">
        <f>IF(AND('Mapa de Riesgos'!$H$54="Muy Alta",'Mapa de Riesgos'!$L$54="Catastrófico"),CONCATENATE("R",'Mapa de Riesgos'!$A$54),"")</f>
        <v/>
      </c>
      <c r="AK10" s="445"/>
      <c r="AL10" s="445" t="str">
        <f>IF(AND('Mapa de Riesgos'!$H$60="Muy Alta",'Mapa de Riesgos'!$L$60="Catastrófico"),CONCATENATE("R",'Mapa de Riesgos'!$A$60),"")</f>
        <v/>
      </c>
      <c r="AM10" s="446"/>
      <c r="AN10" s="84"/>
      <c r="AO10" s="480"/>
      <c r="AP10" s="481"/>
      <c r="AQ10" s="481"/>
      <c r="AR10" s="481"/>
      <c r="AS10" s="481"/>
      <c r="AT10" s="482"/>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row>
    <row r="11" spans="1:99" ht="15" customHeight="1">
      <c r="A11" s="84"/>
      <c r="B11" s="475"/>
      <c r="C11" s="475"/>
      <c r="D11" s="476"/>
      <c r="E11" s="467"/>
      <c r="F11" s="468"/>
      <c r="G11" s="468"/>
      <c r="H11" s="468"/>
      <c r="I11" s="469"/>
      <c r="J11" s="453"/>
      <c r="K11" s="454"/>
      <c r="L11" s="455"/>
      <c r="M11" s="455"/>
      <c r="N11" s="455"/>
      <c r="O11" s="456"/>
      <c r="P11" s="453"/>
      <c r="Q11" s="454"/>
      <c r="R11" s="455"/>
      <c r="S11" s="455"/>
      <c r="T11" s="455"/>
      <c r="U11" s="456"/>
      <c r="V11" s="453"/>
      <c r="W11" s="454"/>
      <c r="X11" s="455"/>
      <c r="Y11" s="455"/>
      <c r="Z11" s="455"/>
      <c r="AA11" s="456"/>
      <c r="AB11" s="453"/>
      <c r="AC11" s="454"/>
      <c r="AD11" s="455"/>
      <c r="AE11" s="455"/>
      <c r="AF11" s="455"/>
      <c r="AG11" s="456"/>
      <c r="AH11" s="444"/>
      <c r="AI11" s="445"/>
      <c r="AJ11" s="445"/>
      <c r="AK11" s="445"/>
      <c r="AL11" s="445"/>
      <c r="AM11" s="446"/>
      <c r="AN11" s="84"/>
      <c r="AO11" s="480"/>
      <c r="AP11" s="481"/>
      <c r="AQ11" s="481"/>
      <c r="AR11" s="481"/>
      <c r="AS11" s="481"/>
      <c r="AT11" s="482"/>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row>
    <row r="12" spans="1:99" ht="15" customHeight="1">
      <c r="A12" s="84"/>
      <c r="B12" s="475"/>
      <c r="C12" s="475"/>
      <c r="D12" s="476"/>
      <c r="E12" s="467"/>
      <c r="F12" s="468"/>
      <c r="G12" s="468"/>
      <c r="H12" s="468"/>
      <c r="I12" s="469"/>
      <c r="J12" s="453" t="str">
        <f>IF(AND('Mapa de Riesgos'!$H$66="Muy Alta",'Mapa de Riesgos'!$L$66="Leve"),CONCATENATE("R",'Mapa de Riesgos'!$A$66),"")</f>
        <v/>
      </c>
      <c r="K12" s="454"/>
      <c r="L12" s="455" t="str">
        <f>IF(AND('Mapa de Riesgos'!$H$72="Muy Alta",'Mapa de Riesgos'!$L$72="Leve"),CONCATENATE("R",'Mapa de Riesgos'!$A$72),"")</f>
        <v/>
      </c>
      <c r="M12" s="455"/>
      <c r="N12" s="455" t="str">
        <f>IF(AND('Mapa de Riesgos'!$H$78="Muy Alta",'Mapa de Riesgos'!$L$78="Leve"),CONCATENATE("R",'Mapa de Riesgos'!$A$78),"")</f>
        <v/>
      </c>
      <c r="O12" s="456"/>
      <c r="P12" s="453" t="str">
        <f>IF(AND('Mapa de Riesgos'!$H$66="Muy Alta",'Mapa de Riesgos'!$L$66="Menor"),CONCATENATE("R",'Mapa de Riesgos'!$A$66),"")</f>
        <v/>
      </c>
      <c r="Q12" s="454"/>
      <c r="R12" s="455" t="str">
        <f>IF(AND('Mapa de Riesgos'!$H$72="Muy Alta",'Mapa de Riesgos'!$L$72="Menor"),CONCATENATE("R",'Mapa de Riesgos'!$A$72),"")</f>
        <v/>
      </c>
      <c r="S12" s="455"/>
      <c r="T12" s="455" t="str">
        <f>IF(AND('Mapa de Riesgos'!$H$78="Muy Alta",'Mapa de Riesgos'!$L$78="Menor"),CONCATENATE("R",'Mapa de Riesgos'!$A$78),"")</f>
        <v/>
      </c>
      <c r="U12" s="456"/>
      <c r="V12" s="453" t="str">
        <f>IF(AND('Mapa de Riesgos'!$H$66="Muy Alta",'Mapa de Riesgos'!$L$66="Moderado"),CONCATENATE("R",'Mapa de Riesgos'!$A$66),"")</f>
        <v/>
      </c>
      <c r="W12" s="454"/>
      <c r="X12" s="455" t="str">
        <f>IF(AND('Mapa de Riesgos'!$H$72="Muy Alta",'Mapa de Riesgos'!$L$72="Moderado"),CONCATENATE("R",'Mapa de Riesgos'!$A$72),"")</f>
        <v/>
      </c>
      <c r="Y12" s="455"/>
      <c r="Z12" s="455" t="str">
        <f>IF(AND('Mapa de Riesgos'!$H$78="Muy Alta",'Mapa de Riesgos'!$L$78="Moderado"),CONCATENATE("R",'Mapa de Riesgos'!$A$78),"")</f>
        <v/>
      </c>
      <c r="AA12" s="456"/>
      <c r="AB12" s="453" t="str">
        <f>IF(AND('Mapa de Riesgos'!$H$66="Muy Alta",'Mapa de Riesgos'!$L$66="Mayor"),CONCATENATE("R",'Mapa de Riesgos'!$A$66),"")</f>
        <v/>
      </c>
      <c r="AC12" s="454"/>
      <c r="AD12" s="455" t="str">
        <f>IF(AND('Mapa de Riesgos'!$H$72="Muy Alta",'Mapa de Riesgos'!$L$72="Mayor"),CONCATENATE("R",'Mapa de Riesgos'!$A$72),"")</f>
        <v/>
      </c>
      <c r="AE12" s="455"/>
      <c r="AF12" s="455" t="str">
        <f>IF(AND('Mapa de Riesgos'!$H$78="Muy Alta",'Mapa de Riesgos'!$L$78="Mayor"),CONCATENATE("R",'Mapa de Riesgos'!$A$78),"")</f>
        <v/>
      </c>
      <c r="AG12" s="456"/>
      <c r="AH12" s="444" t="str">
        <f>IF(AND('Mapa de Riesgos'!$H$66="Muy Alta",'Mapa de Riesgos'!$L$66="Catastrófico"),CONCATENATE("R",'Mapa de Riesgos'!$A$66),"")</f>
        <v/>
      </c>
      <c r="AI12" s="445"/>
      <c r="AJ12" s="445" t="str">
        <f>IF(AND('Mapa de Riesgos'!$H$72="Muy Alta",'Mapa de Riesgos'!$L$72="Catastrófico"),CONCATENATE("R",'Mapa de Riesgos'!$A$72),"")</f>
        <v/>
      </c>
      <c r="AK12" s="445"/>
      <c r="AL12" s="445" t="str">
        <f>IF(AND('Mapa de Riesgos'!$H$78="Muy Alta",'Mapa de Riesgos'!$L$78="Catastrófico"),CONCATENATE("R",'Mapa de Riesgos'!$A$78),"")</f>
        <v/>
      </c>
      <c r="AM12" s="446"/>
      <c r="AN12" s="84"/>
      <c r="AO12" s="480"/>
      <c r="AP12" s="481"/>
      <c r="AQ12" s="481"/>
      <c r="AR12" s="481"/>
      <c r="AS12" s="481"/>
      <c r="AT12" s="482"/>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row>
    <row r="13" spans="1:99" ht="15.75" customHeight="1" thickBot="1">
      <c r="A13" s="84"/>
      <c r="B13" s="475"/>
      <c r="C13" s="475"/>
      <c r="D13" s="476"/>
      <c r="E13" s="470"/>
      <c r="F13" s="471"/>
      <c r="G13" s="471"/>
      <c r="H13" s="471"/>
      <c r="I13" s="472"/>
      <c r="J13" s="453"/>
      <c r="K13" s="454"/>
      <c r="L13" s="454"/>
      <c r="M13" s="454"/>
      <c r="N13" s="454"/>
      <c r="O13" s="456"/>
      <c r="P13" s="453"/>
      <c r="Q13" s="454"/>
      <c r="R13" s="454"/>
      <c r="S13" s="454"/>
      <c r="T13" s="454"/>
      <c r="U13" s="456"/>
      <c r="V13" s="453"/>
      <c r="W13" s="454"/>
      <c r="X13" s="454"/>
      <c r="Y13" s="454"/>
      <c r="Z13" s="454"/>
      <c r="AA13" s="456"/>
      <c r="AB13" s="453"/>
      <c r="AC13" s="454"/>
      <c r="AD13" s="454"/>
      <c r="AE13" s="454"/>
      <c r="AF13" s="454"/>
      <c r="AG13" s="456"/>
      <c r="AH13" s="447"/>
      <c r="AI13" s="448"/>
      <c r="AJ13" s="448"/>
      <c r="AK13" s="448"/>
      <c r="AL13" s="448"/>
      <c r="AM13" s="449"/>
      <c r="AN13" s="84"/>
      <c r="AO13" s="483"/>
      <c r="AP13" s="484"/>
      <c r="AQ13" s="484"/>
      <c r="AR13" s="484"/>
      <c r="AS13" s="484"/>
      <c r="AT13" s="485"/>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c r="BY13" s="84"/>
      <c r="BZ13" s="84"/>
      <c r="CA13" s="84"/>
      <c r="CB13" s="84"/>
    </row>
    <row r="14" spans="1:99" ht="15" customHeight="1">
      <c r="A14" s="84"/>
      <c r="B14" s="475"/>
      <c r="C14" s="475"/>
      <c r="D14" s="476"/>
      <c r="E14" s="464" t="s">
        <v>170</v>
      </c>
      <c r="F14" s="465"/>
      <c r="G14" s="465"/>
      <c r="H14" s="465"/>
      <c r="I14" s="465"/>
      <c r="J14" s="441" t="str">
        <f>IF(AND('Mapa de Riesgos'!$H$12="Alta",'Mapa de Riesgos'!$L$12="Leve"),CONCATENATE("R",'Mapa de Riesgos'!$A$12),"")</f>
        <v/>
      </c>
      <c r="K14" s="442"/>
      <c r="L14" s="442" t="str">
        <f>IF(AND('Mapa de Riesgos'!$H$18="Alta",'Mapa de Riesgos'!$L$18="Leve"),CONCATENATE("R",'Mapa de Riesgos'!$A$18),"")</f>
        <v/>
      </c>
      <c r="M14" s="442"/>
      <c r="N14" s="442" t="str">
        <f>IF(AND('Mapa de Riesgos'!$H$24="Alta",'Mapa de Riesgos'!$L$24="Leve"),CONCATENATE("R",'Mapa de Riesgos'!$A$24),"")</f>
        <v/>
      </c>
      <c r="O14" s="443"/>
      <c r="P14" s="441" t="str">
        <f>IF(AND('Mapa de Riesgos'!$H$12="Alta",'Mapa de Riesgos'!$L$12="Menor"),CONCATENATE("R",'Mapa de Riesgos'!$A$12),"")</f>
        <v/>
      </c>
      <c r="Q14" s="442"/>
      <c r="R14" s="442" t="str">
        <f>IF(AND('Mapa de Riesgos'!$H$18="Alta",'Mapa de Riesgos'!$L$18="Menor"),CONCATENATE("R",'Mapa de Riesgos'!$A$18),"")</f>
        <v/>
      </c>
      <c r="S14" s="442"/>
      <c r="T14" s="442" t="str">
        <f>IF(AND('Mapa de Riesgos'!$H$24="Alta",'Mapa de Riesgos'!$L$24="Menor"),CONCATENATE("R",'Mapa de Riesgos'!$A$24),"")</f>
        <v/>
      </c>
      <c r="U14" s="443"/>
      <c r="V14" s="460" t="str">
        <f>IF(AND('Mapa de Riesgos'!$H$12="Alta",'Mapa de Riesgos'!$L$12="Moderado"),CONCATENATE("R",'Mapa de Riesgos'!$A$12),"")</f>
        <v/>
      </c>
      <c r="W14" s="461"/>
      <c r="X14" s="461" t="str">
        <f>IF(AND('Mapa de Riesgos'!$H$18="Alta",'Mapa de Riesgos'!$L$18="Moderado"),CONCATENATE("R",'Mapa de Riesgos'!$A$18),"")</f>
        <v/>
      </c>
      <c r="Y14" s="461"/>
      <c r="Z14" s="461" t="str">
        <f>IF(AND('Mapa de Riesgos'!$H$24="Alta",'Mapa de Riesgos'!$L$24="Moderado"),CONCATENATE("R",'Mapa de Riesgos'!$A$24),"")</f>
        <v/>
      </c>
      <c r="AA14" s="462"/>
      <c r="AB14" s="460" t="str">
        <f>IF(AND('Mapa de Riesgos'!$H$12="Alta",'Mapa de Riesgos'!$L$12="Mayor"),CONCATENATE("R",'Mapa de Riesgos'!$A$12),"")</f>
        <v/>
      </c>
      <c r="AC14" s="461"/>
      <c r="AD14" s="461" t="str">
        <f>IF(AND('Mapa de Riesgos'!$H$18="Alta",'Mapa de Riesgos'!$L$18="Mayor"),CONCATENATE("R",'Mapa de Riesgos'!$A$18),"")</f>
        <v/>
      </c>
      <c r="AE14" s="461"/>
      <c r="AF14" s="461" t="str">
        <f>IF(AND('Mapa de Riesgos'!$H$24="Alta",'Mapa de Riesgos'!$L$24="Mayor"),CONCATENATE("R",'Mapa de Riesgos'!$A$24),"")</f>
        <v/>
      </c>
      <c r="AG14" s="462"/>
      <c r="AH14" s="450" t="str">
        <f>IF(AND('Mapa de Riesgos'!$H$12="Alta",'Mapa de Riesgos'!$L$12="Catastrófico"),CONCATENATE("R",'Mapa de Riesgos'!$A$12),"")</f>
        <v/>
      </c>
      <c r="AI14" s="451"/>
      <c r="AJ14" s="451" t="str">
        <f>IF(AND('Mapa de Riesgos'!$H$18="Alta",'Mapa de Riesgos'!$L$18="Catastrófico"),CONCATENATE("R",'Mapa de Riesgos'!$A$18),"")</f>
        <v/>
      </c>
      <c r="AK14" s="451"/>
      <c r="AL14" s="451" t="str">
        <f>IF(AND('Mapa de Riesgos'!$H$24="Alta",'Mapa de Riesgos'!$L$24="Catastrófico"),CONCATENATE("R",'Mapa de Riesgos'!$A$24),"")</f>
        <v/>
      </c>
      <c r="AM14" s="452"/>
      <c r="AN14" s="84"/>
      <c r="AO14" s="486" t="s">
        <v>171</v>
      </c>
      <c r="AP14" s="487"/>
      <c r="AQ14" s="487"/>
      <c r="AR14" s="487"/>
      <c r="AS14" s="487"/>
      <c r="AT14" s="488"/>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row>
    <row r="15" spans="1:99" ht="15" customHeight="1">
      <c r="A15" s="84"/>
      <c r="B15" s="475"/>
      <c r="C15" s="475"/>
      <c r="D15" s="476"/>
      <c r="E15" s="467"/>
      <c r="F15" s="468"/>
      <c r="G15" s="468"/>
      <c r="H15" s="468"/>
      <c r="I15" s="473"/>
      <c r="J15" s="435"/>
      <c r="K15" s="436"/>
      <c r="L15" s="436"/>
      <c r="M15" s="436"/>
      <c r="N15" s="436"/>
      <c r="O15" s="437"/>
      <c r="P15" s="435"/>
      <c r="Q15" s="436"/>
      <c r="R15" s="436"/>
      <c r="S15" s="436"/>
      <c r="T15" s="436"/>
      <c r="U15" s="437"/>
      <c r="V15" s="453"/>
      <c r="W15" s="454"/>
      <c r="X15" s="454"/>
      <c r="Y15" s="454"/>
      <c r="Z15" s="454"/>
      <c r="AA15" s="456"/>
      <c r="AB15" s="453"/>
      <c r="AC15" s="454"/>
      <c r="AD15" s="454"/>
      <c r="AE15" s="454"/>
      <c r="AF15" s="454"/>
      <c r="AG15" s="456"/>
      <c r="AH15" s="444"/>
      <c r="AI15" s="445"/>
      <c r="AJ15" s="445"/>
      <c r="AK15" s="445"/>
      <c r="AL15" s="445"/>
      <c r="AM15" s="446"/>
      <c r="AN15" s="84"/>
      <c r="AO15" s="489"/>
      <c r="AP15" s="490"/>
      <c r="AQ15" s="490"/>
      <c r="AR15" s="490"/>
      <c r="AS15" s="490"/>
      <c r="AT15" s="491"/>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c r="BY15" s="84"/>
      <c r="BZ15" s="84"/>
      <c r="CA15" s="84"/>
      <c r="CB15" s="84"/>
    </row>
    <row r="16" spans="1:99" ht="15" customHeight="1">
      <c r="A16" s="84"/>
      <c r="B16" s="475"/>
      <c r="C16" s="475"/>
      <c r="D16" s="476"/>
      <c r="E16" s="467"/>
      <c r="F16" s="468"/>
      <c r="G16" s="468"/>
      <c r="H16" s="468"/>
      <c r="I16" s="473"/>
      <c r="J16" s="435" t="str">
        <f>IF(AND('Mapa de Riesgos'!$H$30="Alta",'Mapa de Riesgos'!$L$30="Leve"),CONCATENATE("R",'Mapa de Riesgos'!$A$30),"")</f>
        <v/>
      </c>
      <c r="K16" s="436"/>
      <c r="L16" s="436" t="str">
        <f>IF(AND('Mapa de Riesgos'!$H$36="Alta",'Mapa de Riesgos'!$L$36="Leve"),CONCATENATE("R",'Mapa de Riesgos'!$A$36),"")</f>
        <v/>
      </c>
      <c r="M16" s="436"/>
      <c r="N16" s="436" t="str">
        <f>IF(AND('Mapa de Riesgos'!$H$42="Alta",'Mapa de Riesgos'!$L$42="Leve"),CONCATENATE("R",'Mapa de Riesgos'!$A$42),"")</f>
        <v/>
      </c>
      <c r="O16" s="437"/>
      <c r="P16" s="435" t="str">
        <f>IF(AND('Mapa de Riesgos'!$H$30="Alta",'Mapa de Riesgos'!$L$30="Menor"),CONCATENATE("R",'Mapa de Riesgos'!$A$30),"")</f>
        <v/>
      </c>
      <c r="Q16" s="436"/>
      <c r="R16" s="436" t="str">
        <f>IF(AND('Mapa de Riesgos'!$H$36="Alta",'Mapa de Riesgos'!$L$36="Menor"),CONCATENATE("R",'Mapa de Riesgos'!$A$36),"")</f>
        <v/>
      </c>
      <c r="S16" s="436"/>
      <c r="T16" s="436" t="str">
        <f>IF(AND('Mapa de Riesgos'!$H$42="Alta",'Mapa de Riesgos'!$L$42="Menor"),CONCATENATE("R",'Mapa de Riesgos'!$A$42),"")</f>
        <v/>
      </c>
      <c r="U16" s="437"/>
      <c r="V16" s="453" t="str">
        <f>IF(AND('Mapa de Riesgos'!$H$30="Alta",'Mapa de Riesgos'!$L$30="Moderado"),CONCATENATE("R",'Mapa de Riesgos'!$A$30),"")</f>
        <v/>
      </c>
      <c r="W16" s="454"/>
      <c r="X16" s="455" t="str">
        <f>IF(AND('Mapa de Riesgos'!$H$36="Alta",'Mapa de Riesgos'!$L$36="Moderado"),CONCATENATE("R",'Mapa de Riesgos'!$A$36),"")</f>
        <v/>
      </c>
      <c r="Y16" s="455"/>
      <c r="Z16" s="455" t="str">
        <f>IF(AND('Mapa de Riesgos'!$H$42="Alta",'Mapa de Riesgos'!$L$42="Moderado"),CONCATENATE("R",'Mapa de Riesgos'!$A$42),"")</f>
        <v/>
      </c>
      <c r="AA16" s="456"/>
      <c r="AB16" s="453" t="str">
        <f>IF(AND('Mapa de Riesgos'!$H$30="Alta",'Mapa de Riesgos'!$L$30="Mayor"),CONCATENATE("R",'Mapa de Riesgos'!$A$30),"")</f>
        <v/>
      </c>
      <c r="AC16" s="454"/>
      <c r="AD16" s="455" t="str">
        <f>IF(AND('Mapa de Riesgos'!$H$36="Alta",'Mapa de Riesgos'!$L$36="Mayor"),CONCATENATE("R",'Mapa de Riesgos'!$A$36),"")</f>
        <v/>
      </c>
      <c r="AE16" s="455"/>
      <c r="AF16" s="455" t="str">
        <f>IF(AND('Mapa de Riesgos'!$H$42="Alta",'Mapa de Riesgos'!$L$42="Mayor"),CONCATENATE("R",'Mapa de Riesgos'!$A$42),"")</f>
        <v/>
      </c>
      <c r="AG16" s="456"/>
      <c r="AH16" s="444" t="str">
        <f>IF(AND('Mapa de Riesgos'!$H$30="Alta",'Mapa de Riesgos'!$L$30="Catastrófico"),CONCATENATE("R",'Mapa de Riesgos'!$A$30),"")</f>
        <v/>
      </c>
      <c r="AI16" s="445"/>
      <c r="AJ16" s="445" t="str">
        <f>IF(AND('Mapa de Riesgos'!$H$36="Alta",'Mapa de Riesgos'!$L$36="Catastrófico"),CONCATENATE("R",'Mapa de Riesgos'!$A$36),"")</f>
        <v/>
      </c>
      <c r="AK16" s="445"/>
      <c r="AL16" s="445" t="str">
        <f>IF(AND('Mapa de Riesgos'!$H$42="Alta",'Mapa de Riesgos'!$L$42="Catastrófico"),CONCATENATE("R",'Mapa de Riesgos'!$A$42),"")</f>
        <v/>
      </c>
      <c r="AM16" s="446"/>
      <c r="AN16" s="84"/>
      <c r="AO16" s="489"/>
      <c r="AP16" s="490"/>
      <c r="AQ16" s="490"/>
      <c r="AR16" s="490"/>
      <c r="AS16" s="490"/>
      <c r="AT16" s="491"/>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c r="BY16" s="84"/>
      <c r="BZ16" s="84"/>
      <c r="CA16" s="84"/>
      <c r="CB16" s="84"/>
    </row>
    <row r="17" spans="1:80" ht="15" customHeight="1">
      <c r="A17" s="84"/>
      <c r="B17" s="475"/>
      <c r="C17" s="475"/>
      <c r="D17" s="476"/>
      <c r="E17" s="467"/>
      <c r="F17" s="468"/>
      <c r="G17" s="468"/>
      <c r="H17" s="468"/>
      <c r="I17" s="473"/>
      <c r="J17" s="435"/>
      <c r="K17" s="436"/>
      <c r="L17" s="436"/>
      <c r="M17" s="436"/>
      <c r="N17" s="436"/>
      <c r="O17" s="437"/>
      <c r="P17" s="435"/>
      <c r="Q17" s="436"/>
      <c r="R17" s="436"/>
      <c r="S17" s="436"/>
      <c r="T17" s="436"/>
      <c r="U17" s="437"/>
      <c r="V17" s="453"/>
      <c r="W17" s="454"/>
      <c r="X17" s="455"/>
      <c r="Y17" s="455"/>
      <c r="Z17" s="455"/>
      <c r="AA17" s="456"/>
      <c r="AB17" s="453"/>
      <c r="AC17" s="454"/>
      <c r="AD17" s="455"/>
      <c r="AE17" s="455"/>
      <c r="AF17" s="455"/>
      <c r="AG17" s="456"/>
      <c r="AH17" s="444"/>
      <c r="AI17" s="445"/>
      <c r="AJ17" s="445"/>
      <c r="AK17" s="445"/>
      <c r="AL17" s="445"/>
      <c r="AM17" s="446"/>
      <c r="AN17" s="84"/>
      <c r="AO17" s="489"/>
      <c r="AP17" s="490"/>
      <c r="AQ17" s="490"/>
      <c r="AR17" s="490"/>
      <c r="AS17" s="490"/>
      <c r="AT17" s="491"/>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c r="BY17" s="84"/>
      <c r="BZ17" s="84"/>
      <c r="CA17" s="84"/>
      <c r="CB17" s="84"/>
    </row>
    <row r="18" spans="1:80" ht="15" customHeight="1">
      <c r="A18" s="84"/>
      <c r="B18" s="475"/>
      <c r="C18" s="475"/>
      <c r="D18" s="476"/>
      <c r="E18" s="467"/>
      <c r="F18" s="468"/>
      <c r="G18" s="468"/>
      <c r="H18" s="468"/>
      <c r="I18" s="473"/>
      <c r="J18" s="435" t="str">
        <f>IF(AND('Mapa de Riesgos'!$H$48="Alta",'Mapa de Riesgos'!$L$48="Leve"),CONCATENATE("R",'Mapa de Riesgos'!$A$48),"")</f>
        <v/>
      </c>
      <c r="K18" s="436"/>
      <c r="L18" s="436" t="str">
        <f>IF(AND('Mapa de Riesgos'!$H$54="Alta",'Mapa de Riesgos'!$L$54="Leve"),CONCATENATE("R",'Mapa de Riesgos'!$A$54),"")</f>
        <v/>
      </c>
      <c r="M18" s="436"/>
      <c r="N18" s="436" t="str">
        <f>IF(AND('Mapa de Riesgos'!$H$60="Alta",'Mapa de Riesgos'!$L$60="Leve"),CONCATENATE("R",'Mapa de Riesgos'!$A$60),"")</f>
        <v/>
      </c>
      <c r="O18" s="437"/>
      <c r="P18" s="435" t="str">
        <f>IF(AND('Mapa de Riesgos'!$H$48="Alta",'Mapa de Riesgos'!$L$48="Menor"),CONCATENATE("R",'Mapa de Riesgos'!$A$48),"")</f>
        <v/>
      </c>
      <c r="Q18" s="436"/>
      <c r="R18" s="436" t="str">
        <f>IF(AND('Mapa de Riesgos'!$H$54="Alta",'Mapa de Riesgos'!$L$54="Menor"),CONCATENATE("R",'Mapa de Riesgos'!$A$54),"")</f>
        <v/>
      </c>
      <c r="S18" s="436"/>
      <c r="T18" s="436" t="str">
        <f>IF(AND('Mapa de Riesgos'!$H$60="Alta",'Mapa de Riesgos'!$L$60="Menor"),CONCATENATE("R",'Mapa de Riesgos'!$A$60),"")</f>
        <v/>
      </c>
      <c r="U18" s="437"/>
      <c r="V18" s="453" t="str">
        <f>IF(AND('Mapa de Riesgos'!$H$48="Alta",'Mapa de Riesgos'!$L$48="Moderado"),CONCATENATE("R",'Mapa de Riesgos'!$A$48),"")</f>
        <v/>
      </c>
      <c r="W18" s="454"/>
      <c r="X18" s="455" t="str">
        <f>IF(AND('Mapa de Riesgos'!$H$54="Alta",'Mapa de Riesgos'!$L$54="Moderado"),CONCATENATE("R",'Mapa de Riesgos'!$A$54),"")</f>
        <v/>
      </c>
      <c r="Y18" s="455"/>
      <c r="Z18" s="455" t="str">
        <f>IF(AND('Mapa de Riesgos'!$H$60="Alta",'Mapa de Riesgos'!$L$60="Moderado"),CONCATENATE("R",'Mapa de Riesgos'!$A$60),"")</f>
        <v/>
      </c>
      <c r="AA18" s="456"/>
      <c r="AB18" s="453" t="str">
        <f>IF(AND('Mapa de Riesgos'!$H$48="Alta",'Mapa de Riesgos'!$L$48="Mayor"),CONCATENATE("R",'Mapa de Riesgos'!$A$48),"")</f>
        <v/>
      </c>
      <c r="AC18" s="454"/>
      <c r="AD18" s="455" t="str">
        <f>IF(AND('Mapa de Riesgos'!$H$54="Alta",'Mapa de Riesgos'!$L$54="Mayor"),CONCATENATE("R",'Mapa de Riesgos'!$A$54),"")</f>
        <v/>
      </c>
      <c r="AE18" s="455"/>
      <c r="AF18" s="455" t="str">
        <f>IF(AND('Mapa de Riesgos'!$H$60="Alta",'Mapa de Riesgos'!$L$60="Mayor"),CONCATENATE("R",'Mapa de Riesgos'!$A$60),"")</f>
        <v/>
      </c>
      <c r="AG18" s="456"/>
      <c r="AH18" s="444" t="str">
        <f>IF(AND('Mapa de Riesgos'!$H$48="Alta",'Mapa de Riesgos'!$L$48="Catastrófico"),CONCATENATE("R",'Mapa de Riesgos'!$A$48),"")</f>
        <v/>
      </c>
      <c r="AI18" s="445"/>
      <c r="AJ18" s="445" t="str">
        <f>IF(AND('Mapa de Riesgos'!$H$54="Alta",'Mapa de Riesgos'!$L$54="Catastrófico"),CONCATENATE("R",'Mapa de Riesgos'!$A$54),"")</f>
        <v/>
      </c>
      <c r="AK18" s="445"/>
      <c r="AL18" s="445" t="str">
        <f>IF(AND('Mapa de Riesgos'!$H$60="Alta",'Mapa de Riesgos'!$L$60="Catastrófico"),CONCATENATE("R",'Mapa de Riesgos'!$A$60),"")</f>
        <v/>
      </c>
      <c r="AM18" s="446"/>
      <c r="AN18" s="84"/>
      <c r="AO18" s="489"/>
      <c r="AP18" s="490"/>
      <c r="AQ18" s="490"/>
      <c r="AR18" s="490"/>
      <c r="AS18" s="490"/>
      <c r="AT18" s="491"/>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c r="BY18" s="84"/>
      <c r="BZ18" s="84"/>
      <c r="CA18" s="84"/>
      <c r="CB18" s="84"/>
    </row>
    <row r="19" spans="1:80" ht="15" customHeight="1">
      <c r="A19" s="84"/>
      <c r="B19" s="475"/>
      <c r="C19" s="475"/>
      <c r="D19" s="476"/>
      <c r="E19" s="467"/>
      <c r="F19" s="468"/>
      <c r="G19" s="468"/>
      <c r="H19" s="468"/>
      <c r="I19" s="473"/>
      <c r="J19" s="435"/>
      <c r="K19" s="436"/>
      <c r="L19" s="436"/>
      <c r="M19" s="436"/>
      <c r="N19" s="436"/>
      <c r="O19" s="437"/>
      <c r="P19" s="435"/>
      <c r="Q19" s="436"/>
      <c r="R19" s="436"/>
      <c r="S19" s="436"/>
      <c r="T19" s="436"/>
      <c r="U19" s="437"/>
      <c r="V19" s="453"/>
      <c r="W19" s="454"/>
      <c r="X19" s="455"/>
      <c r="Y19" s="455"/>
      <c r="Z19" s="455"/>
      <c r="AA19" s="456"/>
      <c r="AB19" s="453"/>
      <c r="AC19" s="454"/>
      <c r="AD19" s="455"/>
      <c r="AE19" s="455"/>
      <c r="AF19" s="455"/>
      <c r="AG19" s="456"/>
      <c r="AH19" s="444"/>
      <c r="AI19" s="445"/>
      <c r="AJ19" s="445"/>
      <c r="AK19" s="445"/>
      <c r="AL19" s="445"/>
      <c r="AM19" s="446"/>
      <c r="AN19" s="84"/>
      <c r="AO19" s="489"/>
      <c r="AP19" s="490"/>
      <c r="AQ19" s="490"/>
      <c r="AR19" s="490"/>
      <c r="AS19" s="490"/>
      <c r="AT19" s="491"/>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c r="BY19" s="84"/>
      <c r="BZ19" s="84"/>
      <c r="CA19" s="84"/>
      <c r="CB19" s="84"/>
    </row>
    <row r="20" spans="1:80" ht="15" customHeight="1">
      <c r="A20" s="84"/>
      <c r="B20" s="475"/>
      <c r="C20" s="475"/>
      <c r="D20" s="476"/>
      <c r="E20" s="467"/>
      <c r="F20" s="468"/>
      <c r="G20" s="468"/>
      <c r="H20" s="468"/>
      <c r="I20" s="473"/>
      <c r="J20" s="435" t="str">
        <f>IF(AND('Mapa de Riesgos'!$H$66="Alta",'Mapa de Riesgos'!$L$66="Leve"),CONCATENATE("R",'Mapa de Riesgos'!$A$66),"")</f>
        <v/>
      </c>
      <c r="K20" s="436"/>
      <c r="L20" s="436" t="str">
        <f>IF(AND('Mapa de Riesgos'!$H$72="Alta",'Mapa de Riesgos'!$L$72="Leve"),CONCATENATE("R",'Mapa de Riesgos'!$A$72),"")</f>
        <v/>
      </c>
      <c r="M20" s="436"/>
      <c r="N20" s="436" t="str">
        <f>IF(AND('Mapa de Riesgos'!$H$78="Alta",'Mapa de Riesgos'!$L$78="Leve"),CONCATENATE("R",'Mapa de Riesgos'!$A$78),"")</f>
        <v/>
      </c>
      <c r="O20" s="437"/>
      <c r="P20" s="435" t="str">
        <f>IF(AND('Mapa de Riesgos'!$H$66="Alta",'Mapa de Riesgos'!$L$66="Menor"),CONCATENATE("R",'Mapa de Riesgos'!$A$66),"")</f>
        <v/>
      </c>
      <c r="Q20" s="436"/>
      <c r="R20" s="436" t="str">
        <f>IF(AND('Mapa de Riesgos'!$H$72="Alta",'Mapa de Riesgos'!$L$72="Menor"),CONCATENATE("R",'Mapa de Riesgos'!$A$72),"")</f>
        <v/>
      </c>
      <c r="S20" s="436"/>
      <c r="T20" s="436" t="str">
        <f>IF(AND('Mapa de Riesgos'!$H$78="Alta",'Mapa de Riesgos'!$L$78="Menor"),CONCATENATE("R",'Mapa de Riesgos'!$A$78),"")</f>
        <v/>
      </c>
      <c r="U20" s="437"/>
      <c r="V20" s="453" t="str">
        <f>IF(AND('Mapa de Riesgos'!$H$66="Alta",'Mapa de Riesgos'!$L$66="Moderado"),CONCATENATE("R",'Mapa de Riesgos'!$A$66),"")</f>
        <v/>
      </c>
      <c r="W20" s="454"/>
      <c r="X20" s="455" t="str">
        <f>IF(AND('Mapa de Riesgos'!$H$72="Alta",'Mapa de Riesgos'!$L$72="Moderado"),CONCATENATE("R",'Mapa de Riesgos'!$A$72),"")</f>
        <v/>
      </c>
      <c r="Y20" s="455"/>
      <c r="Z20" s="455" t="str">
        <f>IF(AND('Mapa de Riesgos'!$H$78="Alta",'Mapa de Riesgos'!$L$78="Moderado"),CONCATENATE("R",'Mapa de Riesgos'!$A$78),"")</f>
        <v/>
      </c>
      <c r="AA20" s="456"/>
      <c r="AB20" s="453" t="str">
        <f>IF(AND('Mapa de Riesgos'!$H$66="Alta",'Mapa de Riesgos'!$L$66="Mayor"),CONCATENATE("R",'Mapa de Riesgos'!$A$66),"")</f>
        <v/>
      </c>
      <c r="AC20" s="454"/>
      <c r="AD20" s="455" t="str">
        <f>IF(AND('Mapa de Riesgos'!$H$72="Alta",'Mapa de Riesgos'!$L$72="Mayor"),CONCATENATE("R",'Mapa de Riesgos'!$A$72),"")</f>
        <v/>
      </c>
      <c r="AE20" s="455"/>
      <c r="AF20" s="455" t="str">
        <f>IF(AND('Mapa de Riesgos'!$H$78="Alta",'Mapa de Riesgos'!$L$78="Mayor"),CONCATENATE("R",'Mapa de Riesgos'!$A$78),"")</f>
        <v/>
      </c>
      <c r="AG20" s="456"/>
      <c r="AH20" s="444" t="str">
        <f>IF(AND('Mapa de Riesgos'!$H$66="Alta",'Mapa de Riesgos'!$L$66="Catastrófico"),CONCATENATE("R",'Mapa de Riesgos'!$A$66),"")</f>
        <v/>
      </c>
      <c r="AI20" s="445"/>
      <c r="AJ20" s="445" t="str">
        <f>IF(AND('Mapa de Riesgos'!$H$72="Alta",'Mapa de Riesgos'!$L$72="Catastrófico"),CONCATENATE("R",'Mapa de Riesgos'!$A$72),"")</f>
        <v/>
      </c>
      <c r="AK20" s="445"/>
      <c r="AL20" s="445" t="str">
        <f>IF(AND('Mapa de Riesgos'!$H$78="Alta",'Mapa de Riesgos'!$L$78="Catastrófico"),CONCATENATE("R",'Mapa de Riesgos'!$A$78),"")</f>
        <v/>
      </c>
      <c r="AM20" s="446"/>
      <c r="AN20" s="84"/>
      <c r="AO20" s="489"/>
      <c r="AP20" s="490"/>
      <c r="AQ20" s="490"/>
      <c r="AR20" s="490"/>
      <c r="AS20" s="490"/>
      <c r="AT20" s="491"/>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c r="BY20" s="84"/>
      <c r="BZ20" s="84"/>
      <c r="CA20" s="84"/>
      <c r="CB20" s="84"/>
    </row>
    <row r="21" spans="1:80" ht="15.75" customHeight="1" thickBot="1">
      <c r="A21" s="84"/>
      <c r="B21" s="475"/>
      <c r="C21" s="475"/>
      <c r="D21" s="476"/>
      <c r="E21" s="470"/>
      <c r="F21" s="471"/>
      <c r="G21" s="471"/>
      <c r="H21" s="471"/>
      <c r="I21" s="471"/>
      <c r="J21" s="438"/>
      <c r="K21" s="439"/>
      <c r="L21" s="439"/>
      <c r="M21" s="439"/>
      <c r="N21" s="439"/>
      <c r="O21" s="440"/>
      <c r="P21" s="438"/>
      <c r="Q21" s="439"/>
      <c r="R21" s="439"/>
      <c r="S21" s="439"/>
      <c r="T21" s="439"/>
      <c r="U21" s="440"/>
      <c r="V21" s="457"/>
      <c r="W21" s="458"/>
      <c r="X21" s="458"/>
      <c r="Y21" s="458"/>
      <c r="Z21" s="458"/>
      <c r="AA21" s="459"/>
      <c r="AB21" s="457"/>
      <c r="AC21" s="458"/>
      <c r="AD21" s="458"/>
      <c r="AE21" s="458"/>
      <c r="AF21" s="458"/>
      <c r="AG21" s="459"/>
      <c r="AH21" s="447"/>
      <c r="AI21" s="448"/>
      <c r="AJ21" s="448"/>
      <c r="AK21" s="448"/>
      <c r="AL21" s="448"/>
      <c r="AM21" s="449"/>
      <c r="AN21" s="84"/>
      <c r="AO21" s="492"/>
      <c r="AP21" s="493"/>
      <c r="AQ21" s="493"/>
      <c r="AR21" s="493"/>
      <c r="AS21" s="493"/>
      <c r="AT21" s="49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row>
    <row r="22" spans="1:80">
      <c r="A22" s="84"/>
      <c r="B22" s="475"/>
      <c r="C22" s="475"/>
      <c r="D22" s="476"/>
      <c r="E22" s="464" t="s">
        <v>172</v>
      </c>
      <c r="F22" s="465"/>
      <c r="G22" s="465"/>
      <c r="H22" s="465"/>
      <c r="I22" s="466"/>
      <c r="J22" s="441" t="str">
        <f>IF(AND('Mapa de Riesgos'!$H$12="Media",'Mapa de Riesgos'!$L$12="Leve"),CONCATENATE("R",'Mapa de Riesgos'!$A$12),"")</f>
        <v>R1</v>
      </c>
      <c r="K22" s="442"/>
      <c r="L22" s="442" t="str">
        <f>IF(AND('Mapa de Riesgos'!$H$18="Media",'Mapa de Riesgos'!$L$18="Leve"),CONCATENATE("R",'Mapa de Riesgos'!$A$18),"")</f>
        <v/>
      </c>
      <c r="M22" s="442"/>
      <c r="N22" s="442" t="str">
        <f>IF(AND('Mapa de Riesgos'!$H$24="Media",'Mapa de Riesgos'!$L$24="Leve"),CONCATENATE("R",'Mapa de Riesgos'!$A$24),"")</f>
        <v/>
      </c>
      <c r="O22" s="443"/>
      <c r="P22" s="441" t="str">
        <f>IF(AND('Mapa de Riesgos'!$H$12="Media",'Mapa de Riesgos'!$L$12="Menor"),CONCATENATE("R",'Mapa de Riesgos'!$A$12),"")</f>
        <v/>
      </c>
      <c r="Q22" s="442"/>
      <c r="R22" s="442" t="str">
        <f>IF(AND('Mapa de Riesgos'!$H$18="Media",'Mapa de Riesgos'!$L$18="Menor"),CONCATENATE("R",'Mapa de Riesgos'!$A$18),"")</f>
        <v/>
      </c>
      <c r="S22" s="442"/>
      <c r="T22" s="442" t="str">
        <f>IF(AND('Mapa de Riesgos'!$H$24="Media",'Mapa de Riesgos'!$L$24="Menor"),CONCATENATE("R",'Mapa de Riesgos'!$A$24),"")</f>
        <v/>
      </c>
      <c r="U22" s="443"/>
      <c r="V22" s="441" t="str">
        <f>IF(AND('Mapa de Riesgos'!$H$12="Media",'Mapa de Riesgos'!$L$12="Moderado"),CONCATENATE("R",'Mapa de Riesgos'!$A$12),"")</f>
        <v/>
      </c>
      <c r="W22" s="442"/>
      <c r="X22" s="442" t="str">
        <f>IF(AND('Mapa de Riesgos'!$H$18="Media",'Mapa de Riesgos'!$L$18="Moderado"),CONCATENATE("R",'Mapa de Riesgos'!$A$18),"")</f>
        <v/>
      </c>
      <c r="Y22" s="442"/>
      <c r="Z22" s="442" t="str">
        <f>IF(AND('Mapa de Riesgos'!$H$24="Media",'Mapa de Riesgos'!$L$24="Moderado"),CONCATENATE("R",'Mapa de Riesgos'!$A$24),"")</f>
        <v/>
      </c>
      <c r="AA22" s="443"/>
      <c r="AB22" s="460" t="str">
        <f>IF(AND('Mapa de Riesgos'!$H$12="Media",'Mapa de Riesgos'!$L$12="Mayor"),CONCATENATE("R",'Mapa de Riesgos'!$A$12),"")</f>
        <v/>
      </c>
      <c r="AC22" s="461"/>
      <c r="AD22" s="461" t="str">
        <f>IF(AND('Mapa de Riesgos'!$H$18="Media",'Mapa de Riesgos'!$L$18="Mayor"),CONCATENATE("R",'Mapa de Riesgos'!$A$18),"")</f>
        <v>R2</v>
      </c>
      <c r="AE22" s="461"/>
      <c r="AF22" s="461" t="str">
        <f>IF(AND('Mapa de Riesgos'!$H$24="Media",'Mapa de Riesgos'!$L$24="Mayor"),CONCATENATE("R",'Mapa de Riesgos'!$A$24),"")</f>
        <v>R3</v>
      </c>
      <c r="AG22" s="462"/>
      <c r="AH22" s="450" t="str">
        <f>IF(AND('Mapa de Riesgos'!$H$12="Media",'Mapa de Riesgos'!$L$12="Catastrófico"),CONCATENATE("R",'Mapa de Riesgos'!$A$12),"")</f>
        <v/>
      </c>
      <c r="AI22" s="451"/>
      <c r="AJ22" s="451" t="str">
        <f>IF(AND('Mapa de Riesgos'!$H$18="Media",'Mapa de Riesgos'!$L$18="Catastrófico"),CONCATENATE("R",'Mapa de Riesgos'!$A$18),"")</f>
        <v/>
      </c>
      <c r="AK22" s="451"/>
      <c r="AL22" s="451" t="str">
        <f>IF(AND('Mapa de Riesgos'!$H$24="Media",'Mapa de Riesgos'!$L$24="Catastrófico"),CONCATENATE("R",'Mapa de Riesgos'!$A$24),"")</f>
        <v/>
      </c>
      <c r="AM22" s="452"/>
      <c r="AN22" s="84"/>
      <c r="AO22" s="495" t="s">
        <v>173</v>
      </c>
      <c r="AP22" s="496"/>
      <c r="AQ22" s="496"/>
      <c r="AR22" s="496"/>
      <c r="AS22" s="496"/>
      <c r="AT22" s="497"/>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c r="BY22" s="84"/>
      <c r="BZ22" s="84"/>
      <c r="CA22" s="84"/>
      <c r="CB22" s="84"/>
    </row>
    <row r="23" spans="1:80">
      <c r="A23" s="84"/>
      <c r="B23" s="475"/>
      <c r="C23" s="475"/>
      <c r="D23" s="476"/>
      <c r="E23" s="467"/>
      <c r="F23" s="468"/>
      <c r="G23" s="468"/>
      <c r="H23" s="468"/>
      <c r="I23" s="469"/>
      <c r="J23" s="435"/>
      <c r="K23" s="436"/>
      <c r="L23" s="436"/>
      <c r="M23" s="436"/>
      <c r="N23" s="436"/>
      <c r="O23" s="437"/>
      <c r="P23" s="435"/>
      <c r="Q23" s="436"/>
      <c r="R23" s="436"/>
      <c r="S23" s="436"/>
      <c r="T23" s="436"/>
      <c r="U23" s="437"/>
      <c r="V23" s="435"/>
      <c r="W23" s="436"/>
      <c r="X23" s="436"/>
      <c r="Y23" s="436"/>
      <c r="Z23" s="436"/>
      <c r="AA23" s="437"/>
      <c r="AB23" s="453"/>
      <c r="AC23" s="454"/>
      <c r="AD23" s="454"/>
      <c r="AE23" s="454"/>
      <c r="AF23" s="454"/>
      <c r="AG23" s="456"/>
      <c r="AH23" s="444"/>
      <c r="AI23" s="445"/>
      <c r="AJ23" s="445"/>
      <c r="AK23" s="445"/>
      <c r="AL23" s="445"/>
      <c r="AM23" s="446"/>
      <c r="AN23" s="84"/>
      <c r="AO23" s="498"/>
      <c r="AP23" s="499"/>
      <c r="AQ23" s="499"/>
      <c r="AR23" s="499"/>
      <c r="AS23" s="499"/>
      <c r="AT23" s="500"/>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c r="BY23" s="84"/>
      <c r="BZ23" s="84"/>
      <c r="CA23" s="84"/>
      <c r="CB23" s="84"/>
    </row>
    <row r="24" spans="1:80">
      <c r="A24" s="84"/>
      <c r="B24" s="475"/>
      <c r="C24" s="475"/>
      <c r="D24" s="476"/>
      <c r="E24" s="467"/>
      <c r="F24" s="468"/>
      <c r="G24" s="468"/>
      <c r="H24" s="468"/>
      <c r="I24" s="469"/>
      <c r="J24" s="435" t="str">
        <f>IF(AND('Mapa de Riesgos'!$H$30="Media",'Mapa de Riesgos'!$L$30="Leve"),CONCATENATE("R",'Mapa de Riesgos'!$A$30),"")</f>
        <v/>
      </c>
      <c r="K24" s="436"/>
      <c r="L24" s="436" t="str">
        <f>IF(AND('Mapa de Riesgos'!$H$36="Media",'Mapa de Riesgos'!$L$36="Leve"),CONCATENATE("R",'Mapa de Riesgos'!$A$36),"")</f>
        <v/>
      </c>
      <c r="M24" s="436"/>
      <c r="N24" s="436" t="str">
        <f>IF(AND('Mapa de Riesgos'!$H$42="Media",'Mapa de Riesgos'!$L$42="Leve"),CONCATENATE("R",'Mapa de Riesgos'!$A$42),"")</f>
        <v/>
      </c>
      <c r="O24" s="437"/>
      <c r="P24" s="435" t="str">
        <f>IF(AND('Mapa de Riesgos'!$H$30="Media",'Mapa de Riesgos'!$L$30="Menor"),CONCATENATE("R",'Mapa de Riesgos'!$A$30),"")</f>
        <v/>
      </c>
      <c r="Q24" s="436"/>
      <c r="R24" s="436" t="str">
        <f>IF(AND('Mapa de Riesgos'!$H$36="Media",'Mapa de Riesgos'!$L$36="Menor"),CONCATENATE("R",'Mapa de Riesgos'!$A$36),"")</f>
        <v/>
      </c>
      <c r="S24" s="436"/>
      <c r="T24" s="436" t="str">
        <f>IF(AND('Mapa de Riesgos'!$H$42="Media",'Mapa de Riesgos'!$L$42="Menor"),CONCATENATE("R",'Mapa de Riesgos'!$A$42),"")</f>
        <v/>
      </c>
      <c r="U24" s="437"/>
      <c r="V24" s="435" t="str">
        <f>IF(AND('Mapa de Riesgos'!$H$30="Media",'Mapa de Riesgos'!$L$30="Moderado"),CONCATENATE("R",'Mapa de Riesgos'!$A$30),"")</f>
        <v/>
      </c>
      <c r="W24" s="436"/>
      <c r="X24" s="436" t="str">
        <f>IF(AND('Mapa de Riesgos'!$H$36="Media",'Mapa de Riesgos'!$L$36="Moderado"),CONCATENATE("R",'Mapa de Riesgos'!$A$36),"")</f>
        <v/>
      </c>
      <c r="Y24" s="436"/>
      <c r="Z24" s="436" t="str">
        <f>IF(AND('Mapa de Riesgos'!$H$42="Media",'Mapa de Riesgos'!$L$42="Moderado"),CONCATENATE("R",'Mapa de Riesgos'!$A$42),"")</f>
        <v/>
      </c>
      <c r="AA24" s="437"/>
      <c r="AB24" s="453" t="str">
        <f>IF(AND('Mapa de Riesgos'!$H$30="Media",'Mapa de Riesgos'!$L$30="Mayor"),CONCATENATE("R",'Mapa de Riesgos'!$A$30),"")</f>
        <v/>
      </c>
      <c r="AC24" s="454"/>
      <c r="AD24" s="455" t="str">
        <f>IF(AND('Mapa de Riesgos'!$H$36="Media",'Mapa de Riesgos'!$L$36="Mayor"),CONCATENATE("R",'Mapa de Riesgos'!$A$36),"")</f>
        <v/>
      </c>
      <c r="AE24" s="455"/>
      <c r="AF24" s="455" t="str">
        <f>IF(AND('Mapa de Riesgos'!$H$42="Media",'Mapa de Riesgos'!$L$42="Mayor"),CONCATENATE("R",'Mapa de Riesgos'!$A$42),"")</f>
        <v/>
      </c>
      <c r="AG24" s="456"/>
      <c r="AH24" s="444" t="str">
        <f>IF(AND('Mapa de Riesgos'!$H$30="Media",'Mapa de Riesgos'!$L$30="Catastrófico"),CONCATENATE("R",'Mapa de Riesgos'!$A$30),"")</f>
        <v/>
      </c>
      <c r="AI24" s="445"/>
      <c r="AJ24" s="445" t="str">
        <f>IF(AND('Mapa de Riesgos'!$H$36="Media",'Mapa de Riesgos'!$L$36="Catastrófico"),CONCATENATE("R",'Mapa de Riesgos'!$A$36),"")</f>
        <v/>
      </c>
      <c r="AK24" s="445"/>
      <c r="AL24" s="445" t="str">
        <f>IF(AND('Mapa de Riesgos'!$H$42="Media",'Mapa de Riesgos'!$L$42="Catastrófico"),CONCATENATE("R",'Mapa de Riesgos'!$A$42),"")</f>
        <v/>
      </c>
      <c r="AM24" s="446"/>
      <c r="AN24" s="84"/>
      <c r="AO24" s="498"/>
      <c r="AP24" s="499"/>
      <c r="AQ24" s="499"/>
      <c r="AR24" s="499"/>
      <c r="AS24" s="499"/>
      <c r="AT24" s="500"/>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row>
    <row r="25" spans="1:80">
      <c r="A25" s="84"/>
      <c r="B25" s="475"/>
      <c r="C25" s="475"/>
      <c r="D25" s="476"/>
      <c r="E25" s="467"/>
      <c r="F25" s="468"/>
      <c r="G25" s="468"/>
      <c r="H25" s="468"/>
      <c r="I25" s="469"/>
      <c r="J25" s="435"/>
      <c r="K25" s="436"/>
      <c r="L25" s="436"/>
      <c r="M25" s="436"/>
      <c r="N25" s="436"/>
      <c r="O25" s="437"/>
      <c r="P25" s="435"/>
      <c r="Q25" s="436"/>
      <c r="R25" s="436"/>
      <c r="S25" s="436"/>
      <c r="T25" s="436"/>
      <c r="U25" s="437"/>
      <c r="V25" s="435"/>
      <c r="W25" s="436"/>
      <c r="X25" s="436"/>
      <c r="Y25" s="436"/>
      <c r="Z25" s="436"/>
      <c r="AA25" s="437"/>
      <c r="AB25" s="453"/>
      <c r="AC25" s="454"/>
      <c r="AD25" s="455"/>
      <c r="AE25" s="455"/>
      <c r="AF25" s="455"/>
      <c r="AG25" s="456"/>
      <c r="AH25" s="444"/>
      <c r="AI25" s="445"/>
      <c r="AJ25" s="445"/>
      <c r="AK25" s="445"/>
      <c r="AL25" s="445"/>
      <c r="AM25" s="446"/>
      <c r="AN25" s="84"/>
      <c r="AO25" s="498"/>
      <c r="AP25" s="499"/>
      <c r="AQ25" s="499"/>
      <c r="AR25" s="499"/>
      <c r="AS25" s="499"/>
      <c r="AT25" s="500"/>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row>
    <row r="26" spans="1:80">
      <c r="A26" s="84"/>
      <c r="B26" s="475"/>
      <c r="C26" s="475"/>
      <c r="D26" s="476"/>
      <c r="E26" s="467"/>
      <c r="F26" s="468"/>
      <c r="G26" s="468"/>
      <c r="H26" s="468"/>
      <c r="I26" s="469"/>
      <c r="J26" s="435" t="str">
        <f>IF(AND('Mapa de Riesgos'!$H$48="Media",'Mapa de Riesgos'!$L$48="Leve"),CONCATENATE("R",'Mapa de Riesgos'!$A$48),"")</f>
        <v/>
      </c>
      <c r="K26" s="436"/>
      <c r="L26" s="436" t="str">
        <f>IF(AND('Mapa de Riesgos'!$H$54="Media",'Mapa de Riesgos'!$L$54="Leve"),CONCATENATE("R",'Mapa de Riesgos'!$A$54),"")</f>
        <v/>
      </c>
      <c r="M26" s="436"/>
      <c r="N26" s="436" t="str">
        <f>IF(AND('Mapa de Riesgos'!$H$60="Media",'Mapa de Riesgos'!$L$60="Leve"),CONCATENATE("R",'Mapa de Riesgos'!$A$60),"")</f>
        <v/>
      </c>
      <c r="O26" s="437"/>
      <c r="P26" s="435" t="str">
        <f>IF(AND('Mapa de Riesgos'!$H$48="Media",'Mapa de Riesgos'!$L$48="Menor"),CONCATENATE("R",'Mapa de Riesgos'!$A$48),"")</f>
        <v/>
      </c>
      <c r="Q26" s="436"/>
      <c r="R26" s="436" t="str">
        <f>IF(AND('Mapa de Riesgos'!$H$54="Media",'Mapa de Riesgos'!$L$54="Menor"),CONCATENATE("R",'Mapa de Riesgos'!$A$54),"")</f>
        <v/>
      </c>
      <c r="S26" s="436"/>
      <c r="T26" s="436" t="str">
        <f>IF(AND('Mapa de Riesgos'!$H$60="Media",'Mapa de Riesgos'!$L$60="Menor"),CONCATENATE("R",'Mapa de Riesgos'!$A$60),"")</f>
        <v/>
      </c>
      <c r="U26" s="437"/>
      <c r="V26" s="435" t="str">
        <f>IF(AND('Mapa de Riesgos'!$H$48="Media",'Mapa de Riesgos'!$L$48="Moderado"),CONCATENATE("R",'Mapa de Riesgos'!$A$48),"")</f>
        <v/>
      </c>
      <c r="W26" s="436"/>
      <c r="X26" s="436" t="str">
        <f>IF(AND('Mapa de Riesgos'!$H$54="Media",'Mapa de Riesgos'!$L$54="Moderado"),CONCATENATE("R",'Mapa de Riesgos'!$A$54),"")</f>
        <v/>
      </c>
      <c r="Y26" s="436"/>
      <c r="Z26" s="436" t="str">
        <f>IF(AND('Mapa de Riesgos'!$H$60="Media",'Mapa de Riesgos'!$L$60="Moderado"),CONCATENATE("R",'Mapa de Riesgos'!$A$60),"")</f>
        <v/>
      </c>
      <c r="AA26" s="437"/>
      <c r="AB26" s="453" t="str">
        <f>IF(AND('Mapa de Riesgos'!$H$48="Media",'Mapa de Riesgos'!$L$48="Mayor"),CONCATENATE("R",'Mapa de Riesgos'!$A$48),"")</f>
        <v/>
      </c>
      <c r="AC26" s="454"/>
      <c r="AD26" s="455" t="str">
        <f>IF(AND('Mapa de Riesgos'!$H$54="Media",'Mapa de Riesgos'!$L$54="Mayor"),CONCATENATE("R",'Mapa de Riesgos'!$A$54),"")</f>
        <v/>
      </c>
      <c r="AE26" s="455"/>
      <c r="AF26" s="455" t="str">
        <f>IF(AND('Mapa de Riesgos'!$H$60="Media",'Mapa de Riesgos'!$L$60="Mayor"),CONCATENATE("R",'Mapa de Riesgos'!$A$60),"")</f>
        <v/>
      </c>
      <c r="AG26" s="456"/>
      <c r="AH26" s="444" t="str">
        <f>IF(AND('Mapa de Riesgos'!$H$48="Media",'Mapa de Riesgos'!$L$48="Catastrófico"),CONCATENATE("R",'Mapa de Riesgos'!$A$48),"")</f>
        <v/>
      </c>
      <c r="AI26" s="445"/>
      <c r="AJ26" s="445" t="str">
        <f>IF(AND('Mapa de Riesgos'!$H$54="Media",'Mapa de Riesgos'!$L$54="Catastrófico"),CONCATENATE("R",'Mapa de Riesgos'!$A$54),"")</f>
        <v/>
      </c>
      <c r="AK26" s="445"/>
      <c r="AL26" s="445" t="str">
        <f>IF(AND('Mapa de Riesgos'!$H$60="Media",'Mapa de Riesgos'!$L$60="Catastrófico"),CONCATENATE("R",'Mapa de Riesgos'!$A$60),"")</f>
        <v/>
      </c>
      <c r="AM26" s="446"/>
      <c r="AN26" s="84"/>
      <c r="AO26" s="498"/>
      <c r="AP26" s="499"/>
      <c r="AQ26" s="499"/>
      <c r="AR26" s="499"/>
      <c r="AS26" s="499"/>
      <c r="AT26" s="500"/>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c r="BY26" s="84"/>
      <c r="BZ26" s="84"/>
      <c r="CA26" s="84"/>
      <c r="CB26" s="84"/>
    </row>
    <row r="27" spans="1:80">
      <c r="A27" s="84"/>
      <c r="B27" s="475"/>
      <c r="C27" s="475"/>
      <c r="D27" s="476"/>
      <c r="E27" s="467"/>
      <c r="F27" s="468"/>
      <c r="G27" s="468"/>
      <c r="H27" s="468"/>
      <c r="I27" s="469"/>
      <c r="J27" s="435"/>
      <c r="K27" s="436"/>
      <c r="L27" s="436"/>
      <c r="M27" s="436"/>
      <c r="N27" s="436"/>
      <c r="O27" s="437"/>
      <c r="P27" s="435"/>
      <c r="Q27" s="436"/>
      <c r="R27" s="436"/>
      <c r="S27" s="436"/>
      <c r="T27" s="436"/>
      <c r="U27" s="437"/>
      <c r="V27" s="435"/>
      <c r="W27" s="436"/>
      <c r="X27" s="436"/>
      <c r="Y27" s="436"/>
      <c r="Z27" s="436"/>
      <c r="AA27" s="437"/>
      <c r="AB27" s="453"/>
      <c r="AC27" s="454"/>
      <c r="AD27" s="455"/>
      <c r="AE27" s="455"/>
      <c r="AF27" s="455"/>
      <c r="AG27" s="456"/>
      <c r="AH27" s="444"/>
      <c r="AI27" s="445"/>
      <c r="AJ27" s="445"/>
      <c r="AK27" s="445"/>
      <c r="AL27" s="445"/>
      <c r="AM27" s="446"/>
      <c r="AN27" s="84"/>
      <c r="AO27" s="498"/>
      <c r="AP27" s="499"/>
      <c r="AQ27" s="499"/>
      <c r="AR27" s="499"/>
      <c r="AS27" s="499"/>
      <c r="AT27" s="500"/>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c r="BY27" s="84"/>
      <c r="BZ27" s="84"/>
      <c r="CA27" s="84"/>
      <c r="CB27" s="84"/>
    </row>
    <row r="28" spans="1:80">
      <c r="A28" s="84"/>
      <c r="B28" s="475"/>
      <c r="C28" s="475"/>
      <c r="D28" s="476"/>
      <c r="E28" s="467"/>
      <c r="F28" s="468"/>
      <c r="G28" s="468"/>
      <c r="H28" s="468"/>
      <c r="I28" s="469"/>
      <c r="J28" s="435" t="str">
        <f>IF(AND('Mapa de Riesgos'!$H$66="Media",'Mapa de Riesgos'!$L$66="Leve"),CONCATENATE("R",'Mapa de Riesgos'!$A$66),"")</f>
        <v/>
      </c>
      <c r="K28" s="436"/>
      <c r="L28" s="436" t="str">
        <f>IF(AND('Mapa de Riesgos'!$H$72="Media",'Mapa de Riesgos'!$L$72="Leve"),CONCATENATE("R",'Mapa de Riesgos'!$A$72),"")</f>
        <v/>
      </c>
      <c r="M28" s="436"/>
      <c r="N28" s="436" t="str">
        <f>IF(AND('Mapa de Riesgos'!$H$78="Media",'Mapa de Riesgos'!$L$78="Leve"),CONCATENATE("R",'Mapa de Riesgos'!$A$78),"")</f>
        <v/>
      </c>
      <c r="O28" s="437"/>
      <c r="P28" s="435" t="str">
        <f>IF(AND('Mapa de Riesgos'!$H$66="Media",'Mapa de Riesgos'!$L$66="Menor"),CONCATENATE("R",'Mapa de Riesgos'!$A$66),"")</f>
        <v/>
      </c>
      <c r="Q28" s="436"/>
      <c r="R28" s="436" t="str">
        <f>IF(AND('Mapa de Riesgos'!$H$72="Media",'Mapa de Riesgos'!$L$72="Menor"),CONCATENATE("R",'Mapa de Riesgos'!$A$72),"")</f>
        <v/>
      </c>
      <c r="S28" s="436"/>
      <c r="T28" s="436" t="str">
        <f>IF(AND('Mapa de Riesgos'!$H$78="Media",'Mapa de Riesgos'!$L$78="Menor"),CONCATENATE("R",'Mapa de Riesgos'!$A$78),"")</f>
        <v/>
      </c>
      <c r="U28" s="437"/>
      <c r="V28" s="435" t="str">
        <f>IF(AND('Mapa de Riesgos'!$H$66="Media",'Mapa de Riesgos'!$L$66="Moderado"),CONCATENATE("R",'Mapa de Riesgos'!$A$66),"")</f>
        <v/>
      </c>
      <c r="W28" s="436"/>
      <c r="X28" s="436" t="str">
        <f>IF(AND('Mapa de Riesgos'!$H$72="Media",'Mapa de Riesgos'!$L$72="Moderado"),CONCATENATE("R",'Mapa de Riesgos'!$A$72),"")</f>
        <v/>
      </c>
      <c r="Y28" s="436"/>
      <c r="Z28" s="436" t="str">
        <f>IF(AND('Mapa de Riesgos'!$H$78="Media",'Mapa de Riesgos'!$L$78="Moderado"),CONCATENATE("R",'Mapa de Riesgos'!$A$78),"")</f>
        <v/>
      </c>
      <c r="AA28" s="437"/>
      <c r="AB28" s="453" t="str">
        <f>IF(AND('Mapa de Riesgos'!$H$66="Media",'Mapa de Riesgos'!$L$66="Mayor"),CONCATENATE("R",'Mapa de Riesgos'!$A$66),"")</f>
        <v/>
      </c>
      <c r="AC28" s="454"/>
      <c r="AD28" s="455" t="str">
        <f>IF(AND('Mapa de Riesgos'!$H$72="Media",'Mapa de Riesgos'!$L$72="Mayor"),CONCATENATE("R",'Mapa de Riesgos'!$A$72),"")</f>
        <v/>
      </c>
      <c r="AE28" s="455"/>
      <c r="AF28" s="455" t="str">
        <f>IF(AND('Mapa de Riesgos'!$H$78="Media",'Mapa de Riesgos'!$L$78="Mayor"),CONCATENATE("R",'Mapa de Riesgos'!$A$78),"")</f>
        <v/>
      </c>
      <c r="AG28" s="456"/>
      <c r="AH28" s="444" t="str">
        <f>IF(AND('Mapa de Riesgos'!$H$66="Media",'Mapa de Riesgos'!$L$66="Catastrófico"),CONCATENATE("R",'Mapa de Riesgos'!$A$66),"")</f>
        <v/>
      </c>
      <c r="AI28" s="445"/>
      <c r="AJ28" s="445" t="str">
        <f>IF(AND('Mapa de Riesgos'!$H$72="Media",'Mapa de Riesgos'!$L$72="Catastrófico"),CONCATENATE("R",'Mapa de Riesgos'!$A$72),"")</f>
        <v/>
      </c>
      <c r="AK28" s="445"/>
      <c r="AL28" s="445" t="str">
        <f>IF(AND('Mapa de Riesgos'!$H$78="Media",'Mapa de Riesgos'!$L$78="Catastrófico"),CONCATENATE("R",'Mapa de Riesgos'!$A$78),"")</f>
        <v/>
      </c>
      <c r="AM28" s="446"/>
      <c r="AN28" s="84"/>
      <c r="AO28" s="498"/>
      <c r="AP28" s="499"/>
      <c r="AQ28" s="499"/>
      <c r="AR28" s="499"/>
      <c r="AS28" s="499"/>
      <c r="AT28" s="500"/>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row>
    <row r="29" spans="1:80" ht="15.75" thickBot="1">
      <c r="A29" s="84"/>
      <c r="B29" s="475"/>
      <c r="C29" s="475"/>
      <c r="D29" s="476"/>
      <c r="E29" s="470"/>
      <c r="F29" s="471"/>
      <c r="G29" s="471"/>
      <c r="H29" s="471"/>
      <c r="I29" s="472"/>
      <c r="J29" s="435"/>
      <c r="K29" s="436"/>
      <c r="L29" s="436"/>
      <c r="M29" s="436"/>
      <c r="N29" s="436"/>
      <c r="O29" s="437"/>
      <c r="P29" s="438"/>
      <c r="Q29" s="439"/>
      <c r="R29" s="439"/>
      <c r="S29" s="439"/>
      <c r="T29" s="439"/>
      <c r="U29" s="440"/>
      <c r="V29" s="438"/>
      <c r="W29" s="439"/>
      <c r="X29" s="439"/>
      <c r="Y29" s="439"/>
      <c r="Z29" s="439"/>
      <c r="AA29" s="440"/>
      <c r="AB29" s="457"/>
      <c r="AC29" s="458"/>
      <c r="AD29" s="458"/>
      <c r="AE29" s="458"/>
      <c r="AF29" s="458"/>
      <c r="AG29" s="459"/>
      <c r="AH29" s="447"/>
      <c r="AI29" s="448"/>
      <c r="AJ29" s="448"/>
      <c r="AK29" s="448"/>
      <c r="AL29" s="448"/>
      <c r="AM29" s="449"/>
      <c r="AN29" s="84"/>
      <c r="AO29" s="501"/>
      <c r="AP29" s="502"/>
      <c r="AQ29" s="502"/>
      <c r="AR29" s="502"/>
      <c r="AS29" s="502"/>
      <c r="AT29" s="503"/>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c r="BY29" s="84"/>
      <c r="BZ29" s="84"/>
      <c r="CA29" s="84"/>
      <c r="CB29" s="84"/>
    </row>
    <row r="30" spans="1:80">
      <c r="A30" s="84"/>
      <c r="B30" s="475"/>
      <c r="C30" s="475"/>
      <c r="D30" s="476"/>
      <c r="E30" s="464" t="s">
        <v>174</v>
      </c>
      <c r="F30" s="465"/>
      <c r="G30" s="465"/>
      <c r="H30" s="465"/>
      <c r="I30" s="465"/>
      <c r="J30" s="432" t="str">
        <f>IF(AND('Mapa de Riesgos'!$H$12="Baja",'Mapa de Riesgos'!$L$12="Leve"),CONCATENATE("R",'Mapa de Riesgos'!$A$12),"")</f>
        <v/>
      </c>
      <c r="K30" s="433"/>
      <c r="L30" s="433" t="str">
        <f>IF(AND('Mapa de Riesgos'!$H$18="Baja",'Mapa de Riesgos'!$L$18="Leve"),CONCATENATE("R",'Mapa de Riesgos'!$A$18),"")</f>
        <v/>
      </c>
      <c r="M30" s="433"/>
      <c r="N30" s="433" t="str">
        <f>IF(AND('Mapa de Riesgos'!$H$24="Baja",'Mapa de Riesgos'!$L$24="Leve"),CONCATENATE("R",'Mapa de Riesgos'!$A$24),"")</f>
        <v/>
      </c>
      <c r="O30" s="434"/>
      <c r="P30" s="442" t="str">
        <f>IF(AND('Mapa de Riesgos'!$H$12="Baja",'Mapa de Riesgos'!$L$12="Menor"),CONCATENATE("R",'Mapa de Riesgos'!$A$12),"")</f>
        <v/>
      </c>
      <c r="Q30" s="442"/>
      <c r="R30" s="442" t="str">
        <f>IF(AND('Mapa de Riesgos'!$H$18="Baja",'Mapa de Riesgos'!$L$18="Menor"),CONCATENATE("R",'Mapa de Riesgos'!$A$18),"")</f>
        <v/>
      </c>
      <c r="S30" s="442"/>
      <c r="T30" s="442" t="str">
        <f>IF(AND('Mapa de Riesgos'!$H$24="Baja",'Mapa de Riesgos'!$L$24="Menor"),CONCATENATE("R",'Mapa de Riesgos'!$A$24),"")</f>
        <v/>
      </c>
      <c r="U30" s="443"/>
      <c r="V30" s="441" t="str">
        <f>IF(AND('Mapa de Riesgos'!$H$12="Baja",'Mapa de Riesgos'!$L$12="Moderado"),CONCATENATE("R",'Mapa de Riesgos'!$A$12),"")</f>
        <v/>
      </c>
      <c r="W30" s="442"/>
      <c r="X30" s="442" t="str">
        <f>IF(AND('Mapa de Riesgos'!$H$18="Baja",'Mapa de Riesgos'!$L$18="Moderado"),CONCATENATE("R",'Mapa de Riesgos'!$A$18),"")</f>
        <v/>
      </c>
      <c r="Y30" s="442"/>
      <c r="Z30" s="442" t="str">
        <f>IF(AND('Mapa de Riesgos'!$H$24="Baja",'Mapa de Riesgos'!$L$24="Moderado"),CONCATENATE("R",'Mapa de Riesgos'!$A$24),"")</f>
        <v/>
      </c>
      <c r="AA30" s="443"/>
      <c r="AB30" s="460" t="str">
        <f>IF(AND('Mapa de Riesgos'!$H$12="Baja",'Mapa de Riesgos'!$L$12="Mayor"),CONCATENATE("R",'Mapa de Riesgos'!$A$12),"")</f>
        <v/>
      </c>
      <c r="AC30" s="461"/>
      <c r="AD30" s="461" t="str">
        <f>IF(AND('Mapa de Riesgos'!$H$18="Baja",'Mapa de Riesgos'!$L$18="Mayor"),CONCATENATE("R",'Mapa de Riesgos'!$A$18),"")</f>
        <v/>
      </c>
      <c r="AE30" s="461"/>
      <c r="AF30" s="461" t="str">
        <f>IF(AND('Mapa de Riesgos'!$H$24="Baja",'Mapa de Riesgos'!$L$24="Mayor"),CONCATENATE("R",'Mapa de Riesgos'!$A$24),"")</f>
        <v/>
      </c>
      <c r="AG30" s="462"/>
      <c r="AH30" s="450" t="str">
        <f>IF(AND('Mapa de Riesgos'!$H$12="Baja",'Mapa de Riesgos'!$L$12="Catastrófico"),CONCATENATE("R",'Mapa de Riesgos'!$A$12),"")</f>
        <v/>
      </c>
      <c r="AI30" s="451"/>
      <c r="AJ30" s="451" t="str">
        <f>IF(AND('Mapa de Riesgos'!$H$18="Baja",'Mapa de Riesgos'!$L$18="Catastrófico"),CONCATENATE("R",'Mapa de Riesgos'!$A$18),"")</f>
        <v/>
      </c>
      <c r="AK30" s="451"/>
      <c r="AL30" s="451" t="str">
        <f>IF(AND('Mapa de Riesgos'!$H$24="Baja",'Mapa de Riesgos'!$L$24="Catastrófico"),CONCATENATE("R",'Mapa de Riesgos'!$A$24),"")</f>
        <v/>
      </c>
      <c r="AM30" s="452"/>
      <c r="AN30" s="84"/>
      <c r="AO30" s="504" t="s">
        <v>175</v>
      </c>
      <c r="AP30" s="505"/>
      <c r="AQ30" s="505"/>
      <c r="AR30" s="505"/>
      <c r="AS30" s="505"/>
      <c r="AT30" s="506"/>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c r="BY30" s="84"/>
      <c r="BZ30" s="84"/>
      <c r="CA30" s="84"/>
      <c r="CB30" s="84"/>
    </row>
    <row r="31" spans="1:80">
      <c r="A31" s="84"/>
      <c r="B31" s="475"/>
      <c r="C31" s="475"/>
      <c r="D31" s="476"/>
      <c r="E31" s="467"/>
      <c r="F31" s="468"/>
      <c r="G31" s="468"/>
      <c r="H31" s="468"/>
      <c r="I31" s="473"/>
      <c r="J31" s="426"/>
      <c r="K31" s="427"/>
      <c r="L31" s="427"/>
      <c r="M31" s="427"/>
      <c r="N31" s="427"/>
      <c r="O31" s="428"/>
      <c r="P31" s="436"/>
      <c r="Q31" s="436"/>
      <c r="R31" s="436"/>
      <c r="S31" s="436"/>
      <c r="T31" s="436"/>
      <c r="U31" s="437"/>
      <c r="V31" s="435"/>
      <c r="W31" s="436"/>
      <c r="X31" s="436"/>
      <c r="Y31" s="436"/>
      <c r="Z31" s="436"/>
      <c r="AA31" s="437"/>
      <c r="AB31" s="453"/>
      <c r="AC31" s="454"/>
      <c r="AD31" s="454"/>
      <c r="AE31" s="454"/>
      <c r="AF31" s="454"/>
      <c r="AG31" s="456"/>
      <c r="AH31" s="444"/>
      <c r="AI31" s="445"/>
      <c r="AJ31" s="445"/>
      <c r="AK31" s="445"/>
      <c r="AL31" s="445"/>
      <c r="AM31" s="446"/>
      <c r="AN31" s="84"/>
      <c r="AO31" s="507"/>
      <c r="AP31" s="508"/>
      <c r="AQ31" s="508"/>
      <c r="AR31" s="508"/>
      <c r="AS31" s="508"/>
      <c r="AT31" s="50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c r="BY31" s="84"/>
      <c r="BZ31" s="84"/>
      <c r="CA31" s="84"/>
      <c r="CB31" s="84"/>
    </row>
    <row r="32" spans="1:80">
      <c r="A32" s="84"/>
      <c r="B32" s="475"/>
      <c r="C32" s="475"/>
      <c r="D32" s="476"/>
      <c r="E32" s="467"/>
      <c r="F32" s="468"/>
      <c r="G32" s="468"/>
      <c r="H32" s="468"/>
      <c r="I32" s="473"/>
      <c r="J32" s="426" t="str">
        <f>IF(AND('Mapa de Riesgos'!$H$30="Baja",'Mapa de Riesgos'!$L$30="Leve"),CONCATENATE("R",'Mapa de Riesgos'!$A$30),"")</f>
        <v/>
      </c>
      <c r="K32" s="427"/>
      <c r="L32" s="427" t="str">
        <f>IF(AND('Mapa de Riesgos'!$H$36="Baja",'Mapa de Riesgos'!$L$36="Leve"),CONCATENATE("R",'Mapa de Riesgos'!$A$36),"")</f>
        <v/>
      </c>
      <c r="M32" s="427"/>
      <c r="N32" s="427" t="str">
        <f>IF(AND('Mapa de Riesgos'!$H$42="Baja",'Mapa de Riesgos'!$L$42="Leve"),CONCATENATE("R",'Mapa de Riesgos'!$A$42),"")</f>
        <v/>
      </c>
      <c r="O32" s="428"/>
      <c r="P32" s="436" t="str">
        <f>IF(AND('Mapa de Riesgos'!$H$30="Baja",'Mapa de Riesgos'!$L$30="Menor"),CONCATENATE("R",'Mapa de Riesgos'!$A$30),"")</f>
        <v/>
      </c>
      <c r="Q32" s="436"/>
      <c r="R32" s="436" t="str">
        <f>IF(AND('Mapa de Riesgos'!$H$36="Baja",'Mapa de Riesgos'!$L$36="Menor"),CONCATENATE("R",'Mapa de Riesgos'!$A$36),"")</f>
        <v/>
      </c>
      <c r="S32" s="436"/>
      <c r="T32" s="436" t="str">
        <f>IF(AND('Mapa de Riesgos'!$H$42="Baja",'Mapa de Riesgos'!$L$42="Menor"),CONCATENATE("R",'Mapa de Riesgos'!$A$42),"")</f>
        <v/>
      </c>
      <c r="U32" s="437"/>
      <c r="V32" s="435" t="str">
        <f>IF(AND('Mapa de Riesgos'!$H$30="Baja",'Mapa de Riesgos'!$L$30="Moderado"),CONCATENATE("R",'Mapa de Riesgos'!$A$30),"")</f>
        <v/>
      </c>
      <c r="W32" s="436"/>
      <c r="X32" s="436" t="str">
        <f>IF(AND('Mapa de Riesgos'!$H$36="Baja",'Mapa de Riesgos'!$L$36="Moderado"),CONCATENATE("R",'Mapa de Riesgos'!$A$36),"")</f>
        <v/>
      </c>
      <c r="Y32" s="436"/>
      <c r="Z32" s="436" t="str">
        <f>IF(AND('Mapa de Riesgos'!$H$42="Baja",'Mapa de Riesgos'!$L$42="Moderado"),CONCATENATE("R",'Mapa de Riesgos'!$A$42),"")</f>
        <v/>
      </c>
      <c r="AA32" s="437"/>
      <c r="AB32" s="453" t="str">
        <f>IF(AND('Mapa de Riesgos'!$H$30="Baja",'Mapa de Riesgos'!$L$30="Mayor"),CONCATENATE("R",'Mapa de Riesgos'!$A$30),"")</f>
        <v/>
      </c>
      <c r="AC32" s="454"/>
      <c r="AD32" s="455" t="str">
        <f>IF(AND('Mapa de Riesgos'!$H$36="Baja",'Mapa de Riesgos'!$L$36="Mayor"),CONCATENATE("R",'Mapa de Riesgos'!$A$36),"")</f>
        <v/>
      </c>
      <c r="AE32" s="455"/>
      <c r="AF32" s="455" t="str">
        <f>IF(AND('Mapa de Riesgos'!$H$42="Baja",'Mapa de Riesgos'!$L$42="Mayor"),CONCATENATE("R",'Mapa de Riesgos'!$A$42),"")</f>
        <v/>
      </c>
      <c r="AG32" s="456"/>
      <c r="AH32" s="444" t="str">
        <f>IF(AND('Mapa de Riesgos'!$H$30="Baja",'Mapa de Riesgos'!$L$30="Catastrófico"),CONCATENATE("R",'Mapa de Riesgos'!$A$30),"")</f>
        <v/>
      </c>
      <c r="AI32" s="445"/>
      <c r="AJ32" s="445" t="str">
        <f>IF(AND('Mapa de Riesgos'!$H$36="Baja",'Mapa de Riesgos'!$L$36="Catastrófico"),CONCATENATE("R",'Mapa de Riesgos'!$A$36),"")</f>
        <v/>
      </c>
      <c r="AK32" s="445"/>
      <c r="AL32" s="445" t="str">
        <f>IF(AND('Mapa de Riesgos'!$H$42="Baja",'Mapa de Riesgos'!$L$42="Catastrófico"),CONCATENATE("R",'Mapa de Riesgos'!$A$42),"")</f>
        <v/>
      </c>
      <c r="AM32" s="446"/>
      <c r="AN32" s="84"/>
      <c r="AO32" s="507"/>
      <c r="AP32" s="508"/>
      <c r="AQ32" s="508"/>
      <c r="AR32" s="508"/>
      <c r="AS32" s="508"/>
      <c r="AT32" s="50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c r="BY32" s="84"/>
      <c r="BZ32" s="84"/>
      <c r="CA32" s="84"/>
      <c r="CB32" s="84"/>
    </row>
    <row r="33" spans="1:80">
      <c r="A33" s="84"/>
      <c r="B33" s="475"/>
      <c r="C33" s="475"/>
      <c r="D33" s="476"/>
      <c r="E33" s="467"/>
      <c r="F33" s="468"/>
      <c r="G33" s="468"/>
      <c r="H33" s="468"/>
      <c r="I33" s="473"/>
      <c r="J33" s="426"/>
      <c r="K33" s="427"/>
      <c r="L33" s="427"/>
      <c r="M33" s="427"/>
      <c r="N33" s="427"/>
      <c r="O33" s="428"/>
      <c r="P33" s="436"/>
      <c r="Q33" s="436"/>
      <c r="R33" s="436"/>
      <c r="S33" s="436"/>
      <c r="T33" s="436"/>
      <c r="U33" s="437"/>
      <c r="V33" s="435"/>
      <c r="W33" s="436"/>
      <c r="X33" s="436"/>
      <c r="Y33" s="436"/>
      <c r="Z33" s="436"/>
      <c r="AA33" s="437"/>
      <c r="AB33" s="453"/>
      <c r="AC33" s="454"/>
      <c r="AD33" s="455"/>
      <c r="AE33" s="455"/>
      <c r="AF33" s="455"/>
      <c r="AG33" s="456"/>
      <c r="AH33" s="444"/>
      <c r="AI33" s="445"/>
      <c r="AJ33" s="445"/>
      <c r="AK33" s="445"/>
      <c r="AL33" s="445"/>
      <c r="AM33" s="446"/>
      <c r="AN33" s="84"/>
      <c r="AO33" s="507"/>
      <c r="AP33" s="508"/>
      <c r="AQ33" s="508"/>
      <c r="AR33" s="508"/>
      <c r="AS33" s="508"/>
      <c r="AT33" s="50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c r="BY33" s="84"/>
      <c r="BZ33" s="84"/>
      <c r="CA33" s="84"/>
      <c r="CB33" s="84"/>
    </row>
    <row r="34" spans="1:80">
      <c r="A34" s="84"/>
      <c r="B34" s="475"/>
      <c r="C34" s="475"/>
      <c r="D34" s="476"/>
      <c r="E34" s="467"/>
      <c r="F34" s="468"/>
      <c r="G34" s="468"/>
      <c r="H34" s="468"/>
      <c r="I34" s="473"/>
      <c r="J34" s="426" t="str">
        <f>IF(AND('Mapa de Riesgos'!$H$48="Baja",'Mapa de Riesgos'!$L$48="Leve"),CONCATENATE("R",'Mapa de Riesgos'!$A$48),"")</f>
        <v/>
      </c>
      <c r="K34" s="427"/>
      <c r="L34" s="427" t="str">
        <f>IF(AND('Mapa de Riesgos'!$H$54="Baja",'Mapa de Riesgos'!$L$54="Leve"),CONCATENATE("R",'Mapa de Riesgos'!$A$54),"")</f>
        <v/>
      </c>
      <c r="M34" s="427"/>
      <c r="N34" s="427" t="str">
        <f>IF(AND('Mapa de Riesgos'!$H$60="Baja",'Mapa de Riesgos'!$L$60="Leve"),CONCATENATE("R",'Mapa de Riesgos'!$A$60),"")</f>
        <v/>
      </c>
      <c r="O34" s="428"/>
      <c r="P34" s="436" t="str">
        <f>IF(AND('Mapa de Riesgos'!$H$48="Baja",'Mapa de Riesgos'!$L$48="Menor"),CONCATENATE("R",'Mapa de Riesgos'!$A$48),"")</f>
        <v/>
      </c>
      <c r="Q34" s="436"/>
      <c r="R34" s="436" t="str">
        <f>IF(AND('Mapa de Riesgos'!$H$54="Baja",'Mapa de Riesgos'!$L$54="Menor"),CONCATENATE("R",'Mapa de Riesgos'!$A$54),"")</f>
        <v/>
      </c>
      <c r="S34" s="436"/>
      <c r="T34" s="436" t="str">
        <f>IF(AND('Mapa de Riesgos'!$H$60="Baja",'Mapa de Riesgos'!$L$60="Menor"),CONCATENATE("R",'Mapa de Riesgos'!$A$60),"")</f>
        <v/>
      </c>
      <c r="U34" s="437"/>
      <c r="V34" s="435" t="str">
        <f>IF(AND('Mapa de Riesgos'!$H$48="Baja",'Mapa de Riesgos'!$L$48="Moderado"),CONCATENATE("R",'Mapa de Riesgos'!$A$48),"")</f>
        <v/>
      </c>
      <c r="W34" s="436"/>
      <c r="X34" s="436" t="str">
        <f>IF(AND('Mapa de Riesgos'!$H$54="Baja",'Mapa de Riesgos'!$L$54="Moderado"),CONCATENATE("R",'Mapa de Riesgos'!$A$54),"")</f>
        <v/>
      </c>
      <c r="Y34" s="436"/>
      <c r="Z34" s="436" t="str">
        <f>IF(AND('Mapa de Riesgos'!$H$60="Baja",'Mapa de Riesgos'!$L$60="Moderado"),CONCATENATE("R",'Mapa de Riesgos'!$A$60),"")</f>
        <v/>
      </c>
      <c r="AA34" s="437"/>
      <c r="AB34" s="453" t="str">
        <f>IF(AND('Mapa de Riesgos'!$H$48="Baja",'Mapa de Riesgos'!$L$48="Mayor"),CONCATENATE("R",'Mapa de Riesgos'!$A$48),"")</f>
        <v/>
      </c>
      <c r="AC34" s="454"/>
      <c r="AD34" s="455" t="str">
        <f>IF(AND('Mapa de Riesgos'!$H$54="Baja",'Mapa de Riesgos'!$L$54="Mayor"),CONCATENATE("R",'Mapa de Riesgos'!$A$54),"")</f>
        <v/>
      </c>
      <c r="AE34" s="455"/>
      <c r="AF34" s="455" t="str">
        <f>IF(AND('Mapa de Riesgos'!$H$60="Baja",'Mapa de Riesgos'!$L$60="Mayor"),CONCATENATE("R",'Mapa de Riesgos'!$A$60),"")</f>
        <v/>
      </c>
      <c r="AG34" s="456"/>
      <c r="AH34" s="444" t="str">
        <f>IF(AND('Mapa de Riesgos'!$H$48="Baja",'Mapa de Riesgos'!$L$48="Catastrófico"),CONCATENATE("R",'Mapa de Riesgos'!$A$48),"")</f>
        <v/>
      </c>
      <c r="AI34" s="445"/>
      <c r="AJ34" s="445" t="str">
        <f>IF(AND('Mapa de Riesgos'!$H$54="Baja",'Mapa de Riesgos'!$L$54="Catastrófico"),CONCATENATE("R",'Mapa de Riesgos'!$A$54),"")</f>
        <v/>
      </c>
      <c r="AK34" s="445"/>
      <c r="AL34" s="445" t="str">
        <f>IF(AND('Mapa de Riesgos'!$H$60="Baja",'Mapa de Riesgos'!$L$60="Catastrófico"),CONCATENATE("R",'Mapa de Riesgos'!$A$60),"")</f>
        <v/>
      </c>
      <c r="AM34" s="446"/>
      <c r="AN34" s="84"/>
      <c r="AO34" s="507"/>
      <c r="AP34" s="508"/>
      <c r="AQ34" s="508"/>
      <c r="AR34" s="508"/>
      <c r="AS34" s="508"/>
      <c r="AT34" s="50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c r="BY34" s="84"/>
      <c r="BZ34" s="84"/>
      <c r="CA34" s="84"/>
      <c r="CB34" s="84"/>
    </row>
    <row r="35" spans="1:80">
      <c r="A35" s="84"/>
      <c r="B35" s="475"/>
      <c r="C35" s="475"/>
      <c r="D35" s="476"/>
      <c r="E35" s="467"/>
      <c r="F35" s="468"/>
      <c r="G35" s="468"/>
      <c r="H35" s="468"/>
      <c r="I35" s="473"/>
      <c r="J35" s="426"/>
      <c r="K35" s="427"/>
      <c r="L35" s="427"/>
      <c r="M35" s="427"/>
      <c r="N35" s="427"/>
      <c r="O35" s="428"/>
      <c r="P35" s="436"/>
      <c r="Q35" s="436"/>
      <c r="R35" s="436"/>
      <c r="S35" s="436"/>
      <c r="T35" s="436"/>
      <c r="U35" s="437"/>
      <c r="V35" s="435"/>
      <c r="W35" s="436"/>
      <c r="X35" s="436"/>
      <c r="Y35" s="436"/>
      <c r="Z35" s="436"/>
      <c r="AA35" s="437"/>
      <c r="AB35" s="453"/>
      <c r="AC35" s="454"/>
      <c r="AD35" s="455"/>
      <c r="AE35" s="455"/>
      <c r="AF35" s="455"/>
      <c r="AG35" s="456"/>
      <c r="AH35" s="444"/>
      <c r="AI35" s="445"/>
      <c r="AJ35" s="445"/>
      <c r="AK35" s="445"/>
      <c r="AL35" s="445"/>
      <c r="AM35" s="446"/>
      <c r="AN35" s="84"/>
      <c r="AO35" s="507"/>
      <c r="AP35" s="508"/>
      <c r="AQ35" s="508"/>
      <c r="AR35" s="508"/>
      <c r="AS35" s="508"/>
      <c r="AT35" s="509"/>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c r="BY35" s="84"/>
      <c r="BZ35" s="84"/>
      <c r="CA35" s="84"/>
      <c r="CB35" s="84"/>
    </row>
    <row r="36" spans="1:80">
      <c r="A36" s="84"/>
      <c r="B36" s="475"/>
      <c r="C36" s="475"/>
      <c r="D36" s="476"/>
      <c r="E36" s="467"/>
      <c r="F36" s="468"/>
      <c r="G36" s="468"/>
      <c r="H36" s="468"/>
      <c r="I36" s="473"/>
      <c r="J36" s="426" t="str">
        <f>IF(AND('Mapa de Riesgos'!$H$66="Baja",'Mapa de Riesgos'!$L$66="Leve"),CONCATENATE("R",'Mapa de Riesgos'!$A$66),"")</f>
        <v/>
      </c>
      <c r="K36" s="427"/>
      <c r="L36" s="427" t="str">
        <f>IF(AND('Mapa de Riesgos'!$H$72="Baja",'Mapa de Riesgos'!$L$72="Leve"),CONCATENATE("R",'Mapa de Riesgos'!$A$72),"")</f>
        <v/>
      </c>
      <c r="M36" s="427"/>
      <c r="N36" s="427" t="str">
        <f>IF(AND('Mapa de Riesgos'!$H$78="Baja",'Mapa de Riesgos'!$L$78="Leve"),CONCATENATE("R",'Mapa de Riesgos'!$A$78),"")</f>
        <v/>
      </c>
      <c r="O36" s="428"/>
      <c r="P36" s="436" t="str">
        <f>IF(AND('Mapa de Riesgos'!$H$66="Baja",'Mapa de Riesgos'!$L$66="Menor"),CONCATENATE("R",'Mapa de Riesgos'!$A$66),"")</f>
        <v/>
      </c>
      <c r="Q36" s="436"/>
      <c r="R36" s="436" t="str">
        <f>IF(AND('Mapa de Riesgos'!$H$72="Baja",'Mapa de Riesgos'!$L$72="Menor"),CONCATENATE("R",'Mapa de Riesgos'!$A$72),"")</f>
        <v/>
      </c>
      <c r="S36" s="436"/>
      <c r="T36" s="436" t="str">
        <f>IF(AND('Mapa de Riesgos'!$H$78="Baja",'Mapa de Riesgos'!$L$78="Menor"),CONCATENATE("R",'Mapa de Riesgos'!$A$78),"")</f>
        <v/>
      </c>
      <c r="U36" s="437"/>
      <c r="V36" s="435" t="str">
        <f>IF(AND('Mapa de Riesgos'!$H$66="Baja",'Mapa de Riesgos'!$L$66="Moderado"),CONCATENATE("R",'Mapa de Riesgos'!$A$66),"")</f>
        <v/>
      </c>
      <c r="W36" s="436"/>
      <c r="X36" s="436" t="str">
        <f>IF(AND('Mapa de Riesgos'!$H$72="Baja",'Mapa de Riesgos'!$L$72="Moderado"),CONCATENATE("R",'Mapa de Riesgos'!$A$72),"")</f>
        <v/>
      </c>
      <c r="Y36" s="436"/>
      <c r="Z36" s="436" t="str">
        <f>IF(AND('Mapa de Riesgos'!$H$78="Baja",'Mapa de Riesgos'!$L$78="Moderado"),CONCATENATE("R",'Mapa de Riesgos'!$A$78),"")</f>
        <v/>
      </c>
      <c r="AA36" s="437"/>
      <c r="AB36" s="453" t="str">
        <f>IF(AND('Mapa de Riesgos'!$H$66="Baja",'Mapa de Riesgos'!$L$66="Mayor"),CONCATENATE("R",'Mapa de Riesgos'!$A$66),"")</f>
        <v/>
      </c>
      <c r="AC36" s="454"/>
      <c r="AD36" s="455" t="str">
        <f>IF(AND('Mapa de Riesgos'!$H$72="Baja",'Mapa de Riesgos'!$L$72="Mayor"),CONCATENATE("R",'Mapa de Riesgos'!$A$72),"")</f>
        <v/>
      </c>
      <c r="AE36" s="455"/>
      <c r="AF36" s="455" t="str">
        <f>IF(AND('Mapa de Riesgos'!$H$78="Baja",'Mapa de Riesgos'!$L$78="Mayor"),CONCATENATE("R",'Mapa de Riesgos'!$A$78),"")</f>
        <v/>
      </c>
      <c r="AG36" s="456"/>
      <c r="AH36" s="444" t="str">
        <f>IF(AND('Mapa de Riesgos'!$H$66="Baja",'Mapa de Riesgos'!$L$66="Catastrófico"),CONCATENATE("R",'Mapa de Riesgos'!$A$66),"")</f>
        <v/>
      </c>
      <c r="AI36" s="445"/>
      <c r="AJ36" s="445" t="str">
        <f>IF(AND('Mapa de Riesgos'!$H$72="Baja",'Mapa de Riesgos'!$L$72="Catastrófico"),CONCATENATE("R",'Mapa de Riesgos'!$A$72),"")</f>
        <v/>
      </c>
      <c r="AK36" s="445"/>
      <c r="AL36" s="445" t="str">
        <f>IF(AND('Mapa de Riesgos'!$H$78="Baja",'Mapa de Riesgos'!$L$78="Catastrófico"),CONCATENATE("R",'Mapa de Riesgos'!$A$78),"")</f>
        <v/>
      </c>
      <c r="AM36" s="446"/>
      <c r="AN36" s="84"/>
      <c r="AO36" s="507"/>
      <c r="AP36" s="508"/>
      <c r="AQ36" s="508"/>
      <c r="AR36" s="508"/>
      <c r="AS36" s="508"/>
      <c r="AT36" s="509"/>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c r="BY36" s="84"/>
      <c r="BZ36" s="84"/>
      <c r="CA36" s="84"/>
      <c r="CB36" s="84"/>
    </row>
    <row r="37" spans="1:80" ht="15.75" thickBot="1">
      <c r="A37" s="84"/>
      <c r="B37" s="475"/>
      <c r="C37" s="475"/>
      <c r="D37" s="476"/>
      <c r="E37" s="470"/>
      <c r="F37" s="471"/>
      <c r="G37" s="471"/>
      <c r="H37" s="471"/>
      <c r="I37" s="471"/>
      <c r="J37" s="429"/>
      <c r="K37" s="430"/>
      <c r="L37" s="430"/>
      <c r="M37" s="430"/>
      <c r="N37" s="430"/>
      <c r="O37" s="431"/>
      <c r="P37" s="439"/>
      <c r="Q37" s="439"/>
      <c r="R37" s="439"/>
      <c r="S37" s="439"/>
      <c r="T37" s="439"/>
      <c r="U37" s="440"/>
      <c r="V37" s="438"/>
      <c r="W37" s="439"/>
      <c r="X37" s="439"/>
      <c r="Y37" s="439"/>
      <c r="Z37" s="439"/>
      <c r="AA37" s="440"/>
      <c r="AB37" s="457"/>
      <c r="AC37" s="458"/>
      <c r="AD37" s="458"/>
      <c r="AE37" s="458"/>
      <c r="AF37" s="458"/>
      <c r="AG37" s="459"/>
      <c r="AH37" s="447"/>
      <c r="AI37" s="448"/>
      <c r="AJ37" s="448"/>
      <c r="AK37" s="448"/>
      <c r="AL37" s="448"/>
      <c r="AM37" s="449"/>
      <c r="AN37" s="84"/>
      <c r="AO37" s="510"/>
      <c r="AP37" s="511"/>
      <c r="AQ37" s="511"/>
      <c r="AR37" s="511"/>
      <c r="AS37" s="511"/>
      <c r="AT37" s="512"/>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c r="BY37" s="84"/>
      <c r="BZ37" s="84"/>
      <c r="CA37" s="84"/>
      <c r="CB37" s="84"/>
    </row>
    <row r="38" spans="1:80">
      <c r="A38" s="84"/>
      <c r="B38" s="475"/>
      <c r="C38" s="475"/>
      <c r="D38" s="476"/>
      <c r="E38" s="464" t="s">
        <v>176</v>
      </c>
      <c r="F38" s="465"/>
      <c r="G38" s="465"/>
      <c r="H38" s="465"/>
      <c r="I38" s="466"/>
      <c r="J38" s="432" t="str">
        <f>IF(AND('Mapa de Riesgos'!$H$12="Muy Baja",'Mapa de Riesgos'!$L$12="Leve"),CONCATENATE("R",'Mapa de Riesgos'!$A$12),"")</f>
        <v/>
      </c>
      <c r="K38" s="433"/>
      <c r="L38" s="433" t="str">
        <f>IF(AND('Mapa de Riesgos'!$H$18="Muy Baja",'Mapa de Riesgos'!$L$18="Leve"),CONCATENATE("R",'Mapa de Riesgos'!$A$18),"")</f>
        <v/>
      </c>
      <c r="M38" s="433"/>
      <c r="N38" s="433" t="str">
        <f>IF(AND('Mapa de Riesgos'!$H$24="Muy Baja",'Mapa de Riesgos'!$L$24="Leve"),CONCATENATE("R",'Mapa de Riesgos'!$A$24),"")</f>
        <v/>
      </c>
      <c r="O38" s="434"/>
      <c r="P38" s="432" t="str">
        <f>IF(AND('Mapa de Riesgos'!$H$12="Muy Baja",'Mapa de Riesgos'!$L$12="Menor"),CONCATENATE("R",'Mapa de Riesgos'!$A$12),"")</f>
        <v/>
      </c>
      <c r="Q38" s="433"/>
      <c r="R38" s="433" t="str">
        <f>IF(AND('Mapa de Riesgos'!$H$18="Muy Baja",'Mapa de Riesgos'!$L$18="Menor"),CONCATENATE("R",'Mapa de Riesgos'!$A$18),"")</f>
        <v/>
      </c>
      <c r="S38" s="433"/>
      <c r="T38" s="433" t="str">
        <f>IF(AND('Mapa de Riesgos'!$H$24="Muy Baja",'Mapa de Riesgos'!$L$24="Menor"),CONCATENATE("R",'Mapa de Riesgos'!$A$24),"")</f>
        <v/>
      </c>
      <c r="U38" s="434"/>
      <c r="V38" s="441" t="str">
        <f>IF(AND('Mapa de Riesgos'!$H$12="Muy Baja",'Mapa de Riesgos'!$L$12="Moderado"),CONCATENATE("R",'Mapa de Riesgos'!$A$12),"")</f>
        <v/>
      </c>
      <c r="W38" s="442"/>
      <c r="X38" s="442" t="str">
        <f>IF(AND('Mapa de Riesgos'!$H$18="Muy Baja",'Mapa de Riesgos'!$L$18="Moderado"),CONCATENATE("R",'Mapa de Riesgos'!$A$18),"")</f>
        <v/>
      </c>
      <c r="Y38" s="442"/>
      <c r="Z38" s="442" t="str">
        <f>IF(AND('Mapa de Riesgos'!$H$24="Muy Baja",'Mapa de Riesgos'!$L$24="Moderado"),CONCATENATE("R",'Mapa de Riesgos'!$A$24),"")</f>
        <v/>
      </c>
      <c r="AA38" s="443"/>
      <c r="AB38" s="460" t="str">
        <f>IF(AND('Mapa de Riesgos'!$H$12="Muy Baja",'Mapa de Riesgos'!$L$12="Mayor"),CONCATENATE("R",'Mapa de Riesgos'!$A$12),"")</f>
        <v/>
      </c>
      <c r="AC38" s="461"/>
      <c r="AD38" s="461" t="str">
        <f>IF(AND('Mapa de Riesgos'!$H$18="Muy Baja",'Mapa de Riesgos'!$L$18="Mayor"),CONCATENATE("R",'Mapa de Riesgos'!$A$18),"")</f>
        <v/>
      </c>
      <c r="AE38" s="461"/>
      <c r="AF38" s="461" t="str">
        <f>IF(AND('Mapa de Riesgos'!$H$24="Muy Baja",'Mapa de Riesgos'!$L$24="Mayor"),CONCATENATE("R",'Mapa de Riesgos'!$A$24),"")</f>
        <v/>
      </c>
      <c r="AG38" s="462"/>
      <c r="AH38" s="450" t="str">
        <f>IF(AND('Mapa de Riesgos'!$H$12="Muy Baja",'Mapa de Riesgos'!$L$12="Catastrófico"),CONCATENATE("R",'Mapa de Riesgos'!$A$12),"")</f>
        <v/>
      </c>
      <c r="AI38" s="451"/>
      <c r="AJ38" s="451" t="str">
        <f>IF(AND('Mapa de Riesgos'!$H$18="Muy Baja",'Mapa de Riesgos'!$L$18="Catastrófico"),CONCATENATE("R",'Mapa de Riesgos'!$A$18),"")</f>
        <v/>
      </c>
      <c r="AK38" s="451"/>
      <c r="AL38" s="451" t="str">
        <f>IF(AND('Mapa de Riesgos'!$H$24="Muy Baja",'Mapa de Riesgos'!$L$24="Catastrófico"),CONCATENATE("R",'Mapa de Riesgos'!$A$24),"")</f>
        <v/>
      </c>
      <c r="AM38" s="452"/>
      <c r="AN38" s="84"/>
      <c r="AO38" s="84"/>
      <c r="AP38" s="84"/>
      <c r="AQ38" s="84"/>
      <c r="AR38" s="84"/>
      <c r="AS38" s="84"/>
      <c r="AT38" s="84"/>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c r="BY38" s="84"/>
      <c r="BZ38" s="84"/>
      <c r="CA38" s="84"/>
      <c r="CB38" s="84"/>
    </row>
    <row r="39" spans="1:80">
      <c r="A39" s="84"/>
      <c r="B39" s="475"/>
      <c r="C39" s="475"/>
      <c r="D39" s="476"/>
      <c r="E39" s="467"/>
      <c r="F39" s="468"/>
      <c r="G39" s="468"/>
      <c r="H39" s="468"/>
      <c r="I39" s="469"/>
      <c r="J39" s="426"/>
      <c r="K39" s="427"/>
      <c r="L39" s="427"/>
      <c r="M39" s="427"/>
      <c r="N39" s="427"/>
      <c r="O39" s="428"/>
      <c r="P39" s="426"/>
      <c r="Q39" s="427"/>
      <c r="R39" s="427"/>
      <c r="S39" s="427"/>
      <c r="T39" s="427"/>
      <c r="U39" s="428"/>
      <c r="V39" s="435"/>
      <c r="W39" s="436"/>
      <c r="X39" s="436"/>
      <c r="Y39" s="436"/>
      <c r="Z39" s="436"/>
      <c r="AA39" s="437"/>
      <c r="AB39" s="453"/>
      <c r="AC39" s="454"/>
      <c r="AD39" s="454"/>
      <c r="AE39" s="454"/>
      <c r="AF39" s="454"/>
      <c r="AG39" s="456"/>
      <c r="AH39" s="444"/>
      <c r="AI39" s="445"/>
      <c r="AJ39" s="445"/>
      <c r="AK39" s="445"/>
      <c r="AL39" s="445"/>
      <c r="AM39" s="446"/>
      <c r="AN39" s="84"/>
      <c r="AO39" s="84"/>
      <c r="AP39" s="84"/>
      <c r="AQ39" s="84"/>
      <c r="AR39" s="84"/>
      <c r="AS39" s="84"/>
      <c r="AT39" s="84"/>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c r="BY39" s="84"/>
      <c r="BZ39" s="84"/>
      <c r="CA39" s="84"/>
      <c r="CB39" s="84"/>
    </row>
    <row r="40" spans="1:80">
      <c r="A40" s="84"/>
      <c r="B40" s="475"/>
      <c r="C40" s="475"/>
      <c r="D40" s="476"/>
      <c r="E40" s="467"/>
      <c r="F40" s="468"/>
      <c r="G40" s="468"/>
      <c r="H40" s="468"/>
      <c r="I40" s="469"/>
      <c r="J40" s="426" t="str">
        <f>IF(AND('Mapa de Riesgos'!$H$30="Muy Baja",'Mapa de Riesgos'!$L$30="Leve"),CONCATENATE("R",'Mapa de Riesgos'!$A$30),"")</f>
        <v/>
      </c>
      <c r="K40" s="427"/>
      <c r="L40" s="427" t="str">
        <f>IF(AND('Mapa de Riesgos'!$H$36="Muy Baja",'Mapa de Riesgos'!$L$36="Leve"),CONCATENATE("R",'Mapa de Riesgos'!$A$36),"")</f>
        <v/>
      </c>
      <c r="M40" s="427"/>
      <c r="N40" s="427" t="str">
        <f>IF(AND('Mapa de Riesgos'!$H$42="Muy Baja",'Mapa de Riesgos'!$L$42="Leve"),CONCATENATE("R",'Mapa de Riesgos'!$A$42),"")</f>
        <v/>
      </c>
      <c r="O40" s="428"/>
      <c r="P40" s="426" t="str">
        <f>IF(AND('Mapa de Riesgos'!$H$30="Muy Baja",'Mapa de Riesgos'!$L$30="Menor"),CONCATENATE("R",'Mapa de Riesgos'!$A$30),"")</f>
        <v/>
      </c>
      <c r="Q40" s="427"/>
      <c r="R40" s="427" t="str">
        <f>IF(AND('Mapa de Riesgos'!$H$36="Muy Baja",'Mapa de Riesgos'!$L$36="Menor"),CONCATENATE("R",'Mapa de Riesgos'!$A$36),"")</f>
        <v/>
      </c>
      <c r="S40" s="427"/>
      <c r="T40" s="427" t="str">
        <f>IF(AND('Mapa de Riesgos'!$H$42="Muy Baja",'Mapa de Riesgos'!$L$42="Menor"),CONCATENATE("R",'Mapa de Riesgos'!$A$42),"")</f>
        <v/>
      </c>
      <c r="U40" s="428"/>
      <c r="V40" s="435" t="str">
        <f>IF(AND('Mapa de Riesgos'!$H$30="Muy Baja",'Mapa de Riesgos'!$L$30="Moderado"),CONCATENATE("R",'Mapa de Riesgos'!$A$30),"")</f>
        <v/>
      </c>
      <c r="W40" s="436"/>
      <c r="X40" s="436" t="str">
        <f>IF(AND('Mapa de Riesgos'!$H$36="Muy Baja",'Mapa de Riesgos'!$L$36="Moderado"),CONCATENATE("R",'Mapa de Riesgos'!$A$36),"")</f>
        <v/>
      </c>
      <c r="Y40" s="436"/>
      <c r="Z40" s="436" t="str">
        <f>IF(AND('Mapa de Riesgos'!$H$42="Muy Baja",'Mapa de Riesgos'!$L$42="Moderado"),CONCATENATE("R",'Mapa de Riesgos'!$A$42),"")</f>
        <v/>
      </c>
      <c r="AA40" s="437"/>
      <c r="AB40" s="453" t="str">
        <f>IF(AND('Mapa de Riesgos'!$H$30="Muy Baja",'Mapa de Riesgos'!$L$30="Mayor"),CONCATENATE("R",'Mapa de Riesgos'!$A$30),"")</f>
        <v/>
      </c>
      <c r="AC40" s="454"/>
      <c r="AD40" s="455" t="str">
        <f>IF(AND('Mapa de Riesgos'!$H$36="Muy Baja",'Mapa de Riesgos'!$L$36="Mayor"),CONCATENATE("R",'Mapa de Riesgos'!$A$36),"")</f>
        <v/>
      </c>
      <c r="AE40" s="455"/>
      <c r="AF40" s="455" t="str">
        <f>IF(AND('Mapa de Riesgos'!$H$42="Muy Baja",'Mapa de Riesgos'!$L$42="Mayor"),CONCATENATE("R",'Mapa de Riesgos'!$A$42),"")</f>
        <v/>
      </c>
      <c r="AG40" s="456"/>
      <c r="AH40" s="444" t="str">
        <f>IF(AND('Mapa de Riesgos'!$H$30="Muy Baja",'Mapa de Riesgos'!$L$30="Catastrófico"),CONCATENATE("R",'Mapa de Riesgos'!$A$30),"")</f>
        <v/>
      </c>
      <c r="AI40" s="445"/>
      <c r="AJ40" s="445" t="str">
        <f>IF(AND('Mapa de Riesgos'!$H$36="Muy Baja",'Mapa de Riesgos'!$L$36="Catastrófico"),CONCATENATE("R",'Mapa de Riesgos'!$A$36),"")</f>
        <v/>
      </c>
      <c r="AK40" s="445"/>
      <c r="AL40" s="445" t="str">
        <f>IF(AND('Mapa de Riesgos'!$H$42="Muy Baja",'Mapa de Riesgos'!$L$42="Catastrófico"),CONCATENATE("R",'Mapa de Riesgos'!$A$42),"")</f>
        <v/>
      </c>
      <c r="AM40" s="446"/>
      <c r="AN40" s="84"/>
      <c r="AO40" s="84"/>
      <c r="AP40" s="84"/>
      <c r="AQ40" s="84"/>
      <c r="AR40" s="84"/>
      <c r="AS40" s="84"/>
      <c r="AT40" s="84"/>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c r="BY40" s="84"/>
      <c r="BZ40" s="84"/>
      <c r="CA40" s="84"/>
      <c r="CB40" s="84"/>
    </row>
    <row r="41" spans="1:80">
      <c r="A41" s="84"/>
      <c r="B41" s="475"/>
      <c r="C41" s="475"/>
      <c r="D41" s="476"/>
      <c r="E41" s="467"/>
      <c r="F41" s="468"/>
      <c r="G41" s="468"/>
      <c r="H41" s="468"/>
      <c r="I41" s="469"/>
      <c r="J41" s="426"/>
      <c r="K41" s="427"/>
      <c r="L41" s="427"/>
      <c r="M41" s="427"/>
      <c r="N41" s="427"/>
      <c r="O41" s="428"/>
      <c r="P41" s="426"/>
      <c r="Q41" s="427"/>
      <c r="R41" s="427"/>
      <c r="S41" s="427"/>
      <c r="T41" s="427"/>
      <c r="U41" s="428"/>
      <c r="V41" s="435"/>
      <c r="W41" s="436"/>
      <c r="X41" s="436"/>
      <c r="Y41" s="436"/>
      <c r="Z41" s="436"/>
      <c r="AA41" s="437"/>
      <c r="AB41" s="453"/>
      <c r="AC41" s="454"/>
      <c r="AD41" s="455"/>
      <c r="AE41" s="455"/>
      <c r="AF41" s="455"/>
      <c r="AG41" s="456"/>
      <c r="AH41" s="444"/>
      <c r="AI41" s="445"/>
      <c r="AJ41" s="445"/>
      <c r="AK41" s="445"/>
      <c r="AL41" s="445"/>
      <c r="AM41" s="446"/>
      <c r="AN41" s="84"/>
      <c r="AO41" s="84"/>
      <c r="AP41" s="84"/>
      <c r="AQ41" s="84"/>
      <c r="AR41" s="84"/>
      <c r="AS41" s="84"/>
      <c r="AT41" s="84"/>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c r="BY41" s="84"/>
      <c r="BZ41" s="84"/>
      <c r="CA41" s="84"/>
      <c r="CB41" s="84"/>
    </row>
    <row r="42" spans="1:80">
      <c r="A42" s="84"/>
      <c r="B42" s="475"/>
      <c r="C42" s="475"/>
      <c r="D42" s="476"/>
      <c r="E42" s="467"/>
      <c r="F42" s="468"/>
      <c r="G42" s="468"/>
      <c r="H42" s="468"/>
      <c r="I42" s="469"/>
      <c r="J42" s="426" t="str">
        <f>IF(AND('Mapa de Riesgos'!$H$48="Muy Baja",'Mapa de Riesgos'!$L$48="Leve"),CONCATENATE("R",'Mapa de Riesgos'!$A$48),"")</f>
        <v/>
      </c>
      <c r="K42" s="427"/>
      <c r="L42" s="427" t="str">
        <f>IF(AND('Mapa de Riesgos'!$H$54="Muy Baja",'Mapa de Riesgos'!$L$54="Leve"),CONCATENATE("R",'Mapa de Riesgos'!$A$54),"")</f>
        <v/>
      </c>
      <c r="M42" s="427"/>
      <c r="N42" s="427" t="str">
        <f>IF(AND('Mapa de Riesgos'!$H$60="Muy Baja",'Mapa de Riesgos'!$L$60="Leve"),CONCATENATE("R",'Mapa de Riesgos'!$A$60),"")</f>
        <v/>
      </c>
      <c r="O42" s="428"/>
      <c r="P42" s="426" t="str">
        <f>IF(AND('Mapa de Riesgos'!$H$48="Muy Baja",'Mapa de Riesgos'!$L$48="Menor"),CONCATENATE("R",'Mapa de Riesgos'!$A$48),"")</f>
        <v/>
      </c>
      <c r="Q42" s="427"/>
      <c r="R42" s="427" t="str">
        <f>IF(AND('Mapa de Riesgos'!$H$54="Muy Baja",'Mapa de Riesgos'!$L$54="Menor"),CONCATENATE("R",'Mapa de Riesgos'!$A$54),"")</f>
        <v/>
      </c>
      <c r="S42" s="427"/>
      <c r="T42" s="427" t="str">
        <f>IF(AND('Mapa de Riesgos'!$H$60="Muy Baja",'Mapa de Riesgos'!$L$60="Menor"),CONCATENATE("R",'Mapa de Riesgos'!$A$60),"")</f>
        <v/>
      </c>
      <c r="U42" s="428"/>
      <c r="V42" s="435" t="str">
        <f>IF(AND('Mapa de Riesgos'!$H$48="Muy Baja",'Mapa de Riesgos'!$L$48="Moderado"),CONCATENATE("R",'Mapa de Riesgos'!$A$48),"")</f>
        <v/>
      </c>
      <c r="W42" s="436"/>
      <c r="X42" s="436" t="str">
        <f>IF(AND('Mapa de Riesgos'!$H$54="Muy Baja",'Mapa de Riesgos'!$L$54="Moderado"),CONCATENATE("R",'Mapa de Riesgos'!$A$54),"")</f>
        <v/>
      </c>
      <c r="Y42" s="436"/>
      <c r="Z42" s="436" t="str">
        <f>IF(AND('Mapa de Riesgos'!$H$60="Muy Baja",'Mapa de Riesgos'!$L$60="Moderado"),CONCATENATE("R",'Mapa de Riesgos'!$A$60),"")</f>
        <v/>
      </c>
      <c r="AA42" s="437"/>
      <c r="AB42" s="453" t="str">
        <f>IF(AND('Mapa de Riesgos'!$H$48="Muy Baja",'Mapa de Riesgos'!$L$48="Mayor"),CONCATENATE("R",'Mapa de Riesgos'!$A$48),"")</f>
        <v/>
      </c>
      <c r="AC42" s="454"/>
      <c r="AD42" s="455" t="str">
        <f>IF(AND('Mapa de Riesgos'!$H$54="Muy Baja",'Mapa de Riesgos'!$L$54="Mayor"),CONCATENATE("R",'Mapa de Riesgos'!$A$54),"")</f>
        <v/>
      </c>
      <c r="AE42" s="455"/>
      <c r="AF42" s="455" t="str">
        <f>IF(AND('Mapa de Riesgos'!$H$60="Muy Baja",'Mapa de Riesgos'!$L$60="Mayor"),CONCATENATE("R",'Mapa de Riesgos'!$A$60),"")</f>
        <v/>
      </c>
      <c r="AG42" s="456"/>
      <c r="AH42" s="444" t="str">
        <f>IF(AND('Mapa de Riesgos'!$H$48="Muy Baja",'Mapa de Riesgos'!$L$48="Catastrófico"),CONCATENATE("R",'Mapa de Riesgos'!$A$48),"")</f>
        <v/>
      </c>
      <c r="AI42" s="445"/>
      <c r="AJ42" s="445" t="str">
        <f>IF(AND('Mapa de Riesgos'!$H$54="Muy Baja",'Mapa de Riesgos'!$L$54="Catastrófico"),CONCATENATE("R",'Mapa de Riesgos'!$A$54),"")</f>
        <v/>
      </c>
      <c r="AK42" s="445"/>
      <c r="AL42" s="445" t="str">
        <f>IF(AND('Mapa de Riesgos'!$H$60="Muy Baja",'Mapa de Riesgos'!$L$60="Catastrófico"),CONCATENATE("R",'Mapa de Riesgos'!$A$60),"")</f>
        <v/>
      </c>
      <c r="AM42" s="446"/>
      <c r="AN42" s="84"/>
      <c r="AO42" s="84"/>
      <c r="AP42" s="84"/>
      <c r="AQ42" s="84"/>
      <c r="AR42" s="84"/>
      <c r="AS42" s="84"/>
      <c r="AT42" s="84"/>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4"/>
    </row>
    <row r="43" spans="1:80">
      <c r="A43" s="84"/>
      <c r="B43" s="475"/>
      <c r="C43" s="475"/>
      <c r="D43" s="476"/>
      <c r="E43" s="467"/>
      <c r="F43" s="468"/>
      <c r="G43" s="468"/>
      <c r="H43" s="468"/>
      <c r="I43" s="469"/>
      <c r="J43" s="426"/>
      <c r="K43" s="427"/>
      <c r="L43" s="427"/>
      <c r="M43" s="427"/>
      <c r="N43" s="427"/>
      <c r="O43" s="428"/>
      <c r="P43" s="426"/>
      <c r="Q43" s="427"/>
      <c r="R43" s="427"/>
      <c r="S43" s="427"/>
      <c r="T43" s="427"/>
      <c r="U43" s="428"/>
      <c r="V43" s="435"/>
      <c r="W43" s="436"/>
      <c r="X43" s="436"/>
      <c r="Y43" s="436"/>
      <c r="Z43" s="436"/>
      <c r="AA43" s="437"/>
      <c r="AB43" s="453"/>
      <c r="AC43" s="454"/>
      <c r="AD43" s="455"/>
      <c r="AE43" s="455"/>
      <c r="AF43" s="455"/>
      <c r="AG43" s="456"/>
      <c r="AH43" s="444"/>
      <c r="AI43" s="445"/>
      <c r="AJ43" s="445"/>
      <c r="AK43" s="445"/>
      <c r="AL43" s="445"/>
      <c r="AM43" s="446"/>
      <c r="AN43" s="84"/>
      <c r="AO43" s="84"/>
      <c r="AP43" s="84"/>
      <c r="AQ43" s="84"/>
      <c r="AR43" s="84"/>
      <c r="AS43" s="84"/>
      <c r="AT43" s="84"/>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4"/>
    </row>
    <row r="44" spans="1:80">
      <c r="A44" s="84"/>
      <c r="B44" s="475"/>
      <c r="C44" s="475"/>
      <c r="D44" s="476"/>
      <c r="E44" s="467"/>
      <c r="F44" s="468"/>
      <c r="G44" s="468"/>
      <c r="H44" s="468"/>
      <c r="I44" s="469"/>
      <c r="J44" s="426" t="str">
        <f>IF(AND('Mapa de Riesgos'!$H$66="Muy Baja",'Mapa de Riesgos'!$L$66="Leve"),CONCATENATE("R",'Mapa de Riesgos'!$A$66),"")</f>
        <v/>
      </c>
      <c r="K44" s="427"/>
      <c r="L44" s="427" t="str">
        <f>IF(AND('Mapa de Riesgos'!$H$72="Muy Baja",'Mapa de Riesgos'!$L$72="Leve"),CONCATENATE("R",'Mapa de Riesgos'!$A$72),"")</f>
        <v/>
      </c>
      <c r="M44" s="427"/>
      <c r="N44" s="427" t="str">
        <f>IF(AND('Mapa de Riesgos'!$H$78="Muy Baja",'Mapa de Riesgos'!$L$78="Leve"),CONCATENATE("R",'Mapa de Riesgos'!$A$78),"")</f>
        <v/>
      </c>
      <c r="O44" s="428"/>
      <c r="P44" s="426" t="str">
        <f>IF(AND('Mapa de Riesgos'!$H$66="Muy Baja",'Mapa de Riesgos'!$L$66="Menor"),CONCATENATE("R",'Mapa de Riesgos'!$A$66),"")</f>
        <v/>
      </c>
      <c r="Q44" s="427"/>
      <c r="R44" s="427" t="str">
        <f>IF(AND('Mapa de Riesgos'!$H$72="Muy Baja",'Mapa de Riesgos'!$L$72="Menor"),CONCATENATE("R",'Mapa de Riesgos'!$A$72),"")</f>
        <v/>
      </c>
      <c r="S44" s="427"/>
      <c r="T44" s="427" t="str">
        <f>IF(AND('Mapa de Riesgos'!$H$78="Muy Baja",'Mapa de Riesgos'!$L$78="Menor"),CONCATENATE("R",'Mapa de Riesgos'!$A$78),"")</f>
        <v/>
      </c>
      <c r="U44" s="428"/>
      <c r="V44" s="435" t="str">
        <f>IF(AND('Mapa de Riesgos'!$H$66="Muy Baja",'Mapa de Riesgos'!$L$66="Moderado"),CONCATENATE("R",'Mapa de Riesgos'!$A$66),"")</f>
        <v/>
      </c>
      <c r="W44" s="436"/>
      <c r="X44" s="436" t="str">
        <f>IF(AND('Mapa de Riesgos'!$H$72="Muy Baja",'Mapa de Riesgos'!$L$72="Moderado"),CONCATENATE("R",'Mapa de Riesgos'!$A$72),"")</f>
        <v/>
      </c>
      <c r="Y44" s="436"/>
      <c r="Z44" s="436" t="str">
        <f>IF(AND('Mapa de Riesgos'!$H$78="Muy Baja",'Mapa de Riesgos'!$L$78="Moderado"),CONCATENATE("R",'Mapa de Riesgos'!$A$78),"")</f>
        <v/>
      </c>
      <c r="AA44" s="437"/>
      <c r="AB44" s="453" t="str">
        <f>IF(AND('Mapa de Riesgos'!$H$66="Muy Baja",'Mapa de Riesgos'!$L$66="Mayor"),CONCATENATE("R",'Mapa de Riesgos'!$A$66),"")</f>
        <v/>
      </c>
      <c r="AC44" s="454"/>
      <c r="AD44" s="455" t="str">
        <f>IF(AND('Mapa de Riesgos'!$H$72="Muy Baja",'Mapa de Riesgos'!$L$72="Mayor"),CONCATENATE("R",'Mapa de Riesgos'!$A$72),"")</f>
        <v/>
      </c>
      <c r="AE44" s="455"/>
      <c r="AF44" s="455" t="str">
        <f>IF(AND('Mapa de Riesgos'!$H$78="Muy Baja",'Mapa de Riesgos'!$L$78="Mayor"),CONCATENATE("R",'Mapa de Riesgos'!$A$78),"")</f>
        <v/>
      </c>
      <c r="AG44" s="456"/>
      <c r="AH44" s="444" t="str">
        <f>IF(AND('Mapa de Riesgos'!$H$66="Muy Baja",'Mapa de Riesgos'!$L$66="Catastrófico"),CONCATENATE("R",'Mapa de Riesgos'!$A$66),"")</f>
        <v/>
      </c>
      <c r="AI44" s="445"/>
      <c r="AJ44" s="445" t="str">
        <f>IF(AND('Mapa de Riesgos'!$H$72="Muy Baja",'Mapa de Riesgos'!$L$72="Catastrófico"),CONCATENATE("R",'Mapa de Riesgos'!$A$72),"")</f>
        <v/>
      </c>
      <c r="AK44" s="445"/>
      <c r="AL44" s="445" t="str">
        <f>IF(AND('Mapa de Riesgos'!$H$78="Muy Baja",'Mapa de Riesgos'!$L$78="Catastrófico"),CONCATENATE("R",'Mapa de Riesgos'!$A$78),"")</f>
        <v/>
      </c>
      <c r="AM44" s="446"/>
      <c r="AN44" s="84"/>
      <c r="AO44" s="84"/>
      <c r="AP44" s="84"/>
      <c r="AQ44" s="84"/>
      <c r="AR44" s="84"/>
      <c r="AS44" s="84"/>
      <c r="AT44" s="84"/>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c r="BY44" s="84"/>
      <c r="BZ44" s="84"/>
      <c r="CA44" s="84"/>
      <c r="CB44" s="84"/>
    </row>
    <row r="45" spans="1:80" ht="15.75" thickBot="1">
      <c r="A45" s="84"/>
      <c r="B45" s="475"/>
      <c r="C45" s="475"/>
      <c r="D45" s="476"/>
      <c r="E45" s="470"/>
      <c r="F45" s="471"/>
      <c r="G45" s="471"/>
      <c r="H45" s="471"/>
      <c r="I45" s="472"/>
      <c r="J45" s="429"/>
      <c r="K45" s="430"/>
      <c r="L45" s="430"/>
      <c r="M45" s="430"/>
      <c r="N45" s="430"/>
      <c r="O45" s="431"/>
      <c r="P45" s="429"/>
      <c r="Q45" s="430"/>
      <c r="R45" s="430"/>
      <c r="S45" s="430"/>
      <c r="T45" s="430"/>
      <c r="U45" s="431"/>
      <c r="V45" s="438"/>
      <c r="W45" s="439"/>
      <c r="X45" s="439"/>
      <c r="Y45" s="439"/>
      <c r="Z45" s="439"/>
      <c r="AA45" s="440"/>
      <c r="AB45" s="457"/>
      <c r="AC45" s="458"/>
      <c r="AD45" s="458"/>
      <c r="AE45" s="458"/>
      <c r="AF45" s="458"/>
      <c r="AG45" s="459"/>
      <c r="AH45" s="447"/>
      <c r="AI45" s="448"/>
      <c r="AJ45" s="448"/>
      <c r="AK45" s="448"/>
      <c r="AL45" s="448"/>
      <c r="AM45" s="449"/>
      <c r="AN45" s="8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84"/>
      <c r="BR45" s="84"/>
      <c r="BS45" s="84"/>
      <c r="BT45" s="84"/>
      <c r="BU45" s="84"/>
      <c r="BV45" s="84"/>
      <c r="BW45" s="84"/>
      <c r="BX45" s="84"/>
      <c r="BY45" s="84"/>
      <c r="BZ45" s="84"/>
      <c r="CA45" s="84"/>
      <c r="CB45" s="84"/>
    </row>
    <row r="46" spans="1:80">
      <c r="A46" s="84"/>
      <c r="B46" s="84"/>
      <c r="C46" s="84"/>
      <c r="D46" s="84"/>
      <c r="E46" s="84"/>
      <c r="F46" s="84"/>
      <c r="G46" s="84"/>
      <c r="H46" s="84"/>
      <c r="I46" s="84"/>
      <c r="J46" s="464" t="s">
        <v>177</v>
      </c>
      <c r="K46" s="465"/>
      <c r="L46" s="465"/>
      <c r="M46" s="465"/>
      <c r="N46" s="465"/>
      <c r="O46" s="466"/>
      <c r="P46" s="464" t="s">
        <v>178</v>
      </c>
      <c r="Q46" s="465"/>
      <c r="R46" s="465"/>
      <c r="S46" s="465"/>
      <c r="T46" s="465"/>
      <c r="U46" s="466"/>
      <c r="V46" s="464" t="s">
        <v>179</v>
      </c>
      <c r="W46" s="465"/>
      <c r="X46" s="465"/>
      <c r="Y46" s="465"/>
      <c r="Z46" s="465"/>
      <c r="AA46" s="466"/>
      <c r="AB46" s="464" t="s">
        <v>180</v>
      </c>
      <c r="AC46" s="474"/>
      <c r="AD46" s="465"/>
      <c r="AE46" s="465"/>
      <c r="AF46" s="465"/>
      <c r="AG46" s="466"/>
      <c r="AH46" s="464" t="s">
        <v>181</v>
      </c>
      <c r="AI46" s="465"/>
      <c r="AJ46" s="465"/>
      <c r="AK46" s="465"/>
      <c r="AL46" s="465"/>
      <c r="AM46" s="466"/>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c r="A47" s="84"/>
      <c r="B47" s="84"/>
      <c r="C47" s="84"/>
      <c r="D47" s="84"/>
      <c r="E47" s="84"/>
      <c r="F47" s="84"/>
      <c r="G47" s="84"/>
      <c r="H47" s="84"/>
      <c r="I47" s="84"/>
      <c r="J47" s="467"/>
      <c r="K47" s="468"/>
      <c r="L47" s="468"/>
      <c r="M47" s="468"/>
      <c r="N47" s="468"/>
      <c r="O47" s="469"/>
      <c r="P47" s="467"/>
      <c r="Q47" s="468"/>
      <c r="R47" s="468"/>
      <c r="S47" s="468"/>
      <c r="T47" s="468"/>
      <c r="U47" s="469"/>
      <c r="V47" s="467"/>
      <c r="W47" s="468"/>
      <c r="X47" s="468"/>
      <c r="Y47" s="468"/>
      <c r="Z47" s="468"/>
      <c r="AA47" s="469"/>
      <c r="AB47" s="467"/>
      <c r="AC47" s="468"/>
      <c r="AD47" s="468"/>
      <c r="AE47" s="468"/>
      <c r="AF47" s="468"/>
      <c r="AG47" s="469"/>
      <c r="AH47" s="467"/>
      <c r="AI47" s="468"/>
      <c r="AJ47" s="468"/>
      <c r="AK47" s="468"/>
      <c r="AL47" s="468"/>
      <c r="AM47" s="469"/>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c r="A48" s="84"/>
      <c r="B48" s="84"/>
      <c r="C48" s="84"/>
      <c r="D48" s="84"/>
      <c r="E48" s="84"/>
      <c r="F48" s="84"/>
      <c r="G48" s="84"/>
      <c r="H48" s="84"/>
      <c r="I48" s="84"/>
      <c r="J48" s="467"/>
      <c r="K48" s="468"/>
      <c r="L48" s="468"/>
      <c r="M48" s="468"/>
      <c r="N48" s="468"/>
      <c r="O48" s="469"/>
      <c r="P48" s="467"/>
      <c r="Q48" s="468"/>
      <c r="R48" s="468"/>
      <c r="S48" s="468"/>
      <c r="T48" s="468"/>
      <c r="U48" s="469"/>
      <c r="V48" s="467"/>
      <c r="W48" s="468"/>
      <c r="X48" s="468"/>
      <c r="Y48" s="468"/>
      <c r="Z48" s="468"/>
      <c r="AA48" s="469"/>
      <c r="AB48" s="467"/>
      <c r="AC48" s="468"/>
      <c r="AD48" s="468"/>
      <c r="AE48" s="468"/>
      <c r="AF48" s="468"/>
      <c r="AG48" s="469"/>
      <c r="AH48" s="467"/>
      <c r="AI48" s="468"/>
      <c r="AJ48" s="468"/>
      <c r="AK48" s="468"/>
      <c r="AL48" s="468"/>
      <c r="AM48" s="469"/>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c r="A49" s="84"/>
      <c r="B49" s="84"/>
      <c r="C49" s="84"/>
      <c r="D49" s="84"/>
      <c r="E49" s="84"/>
      <c r="F49" s="84"/>
      <c r="G49" s="84"/>
      <c r="H49" s="84"/>
      <c r="I49" s="84"/>
      <c r="J49" s="467"/>
      <c r="K49" s="468"/>
      <c r="L49" s="468"/>
      <c r="M49" s="468"/>
      <c r="N49" s="468"/>
      <c r="O49" s="469"/>
      <c r="P49" s="467"/>
      <c r="Q49" s="468"/>
      <c r="R49" s="468"/>
      <c r="S49" s="468"/>
      <c r="T49" s="468"/>
      <c r="U49" s="469"/>
      <c r="V49" s="467"/>
      <c r="W49" s="468"/>
      <c r="X49" s="468"/>
      <c r="Y49" s="468"/>
      <c r="Z49" s="468"/>
      <c r="AA49" s="469"/>
      <c r="AB49" s="467"/>
      <c r="AC49" s="468"/>
      <c r="AD49" s="468"/>
      <c r="AE49" s="468"/>
      <c r="AF49" s="468"/>
      <c r="AG49" s="469"/>
      <c r="AH49" s="467"/>
      <c r="AI49" s="468"/>
      <c r="AJ49" s="468"/>
      <c r="AK49" s="468"/>
      <c r="AL49" s="468"/>
      <c r="AM49" s="469"/>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c r="A50" s="84"/>
      <c r="B50" s="84"/>
      <c r="C50" s="84"/>
      <c r="D50" s="84"/>
      <c r="E50" s="84"/>
      <c r="F50" s="84"/>
      <c r="G50" s="84"/>
      <c r="H50" s="84"/>
      <c r="I50" s="84"/>
      <c r="J50" s="467"/>
      <c r="K50" s="468"/>
      <c r="L50" s="468"/>
      <c r="M50" s="468"/>
      <c r="N50" s="468"/>
      <c r="O50" s="469"/>
      <c r="P50" s="467"/>
      <c r="Q50" s="468"/>
      <c r="R50" s="468"/>
      <c r="S50" s="468"/>
      <c r="T50" s="468"/>
      <c r="U50" s="469"/>
      <c r="V50" s="467"/>
      <c r="W50" s="468"/>
      <c r="X50" s="468"/>
      <c r="Y50" s="468"/>
      <c r="Z50" s="468"/>
      <c r="AA50" s="469"/>
      <c r="AB50" s="467"/>
      <c r="AC50" s="468"/>
      <c r="AD50" s="468"/>
      <c r="AE50" s="468"/>
      <c r="AF50" s="468"/>
      <c r="AG50" s="469"/>
      <c r="AH50" s="467"/>
      <c r="AI50" s="468"/>
      <c r="AJ50" s="468"/>
      <c r="AK50" s="468"/>
      <c r="AL50" s="468"/>
      <c r="AM50" s="469"/>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75" thickBot="1">
      <c r="A51" s="84"/>
      <c r="B51" s="84"/>
      <c r="C51" s="84"/>
      <c r="D51" s="84"/>
      <c r="E51" s="84"/>
      <c r="F51" s="84"/>
      <c r="G51" s="84"/>
      <c r="H51" s="84"/>
      <c r="I51" s="84"/>
      <c r="J51" s="470"/>
      <c r="K51" s="471"/>
      <c r="L51" s="471"/>
      <c r="M51" s="471"/>
      <c r="N51" s="471"/>
      <c r="O51" s="472"/>
      <c r="P51" s="470"/>
      <c r="Q51" s="471"/>
      <c r="R51" s="471"/>
      <c r="S51" s="471"/>
      <c r="T51" s="471"/>
      <c r="U51" s="472"/>
      <c r="V51" s="470"/>
      <c r="W51" s="471"/>
      <c r="X51" s="471"/>
      <c r="Y51" s="471"/>
      <c r="Z51" s="471"/>
      <c r="AA51" s="472"/>
      <c r="AB51" s="470"/>
      <c r="AC51" s="471"/>
      <c r="AD51" s="471"/>
      <c r="AE51" s="471"/>
      <c r="AF51" s="471"/>
      <c r="AG51" s="472"/>
      <c r="AH51" s="470"/>
      <c r="AI51" s="471"/>
      <c r="AJ51" s="471"/>
      <c r="AK51" s="471"/>
      <c r="AL51" s="471"/>
      <c r="AM51" s="472"/>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c r="AP53" s="85"/>
      <c r="AQ53" s="85"/>
      <c r="AR53" s="85"/>
      <c r="AS53" s="85"/>
      <c r="AT53" s="85"/>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c r="AP54" s="85"/>
      <c r="AQ54" s="85"/>
      <c r="AR54" s="85"/>
      <c r="AS54" s="85"/>
      <c r="AT54" s="85"/>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row>
    <row r="63" spans="1:80">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c r="BK63" s="84"/>
      <c r="BL63" s="84"/>
      <c r="BM63" s="84"/>
      <c r="BN63" s="84"/>
      <c r="BO63" s="84"/>
      <c r="BP63" s="84"/>
      <c r="BQ63" s="84"/>
      <c r="BR63" s="84"/>
      <c r="BS63" s="84"/>
      <c r="BT63" s="84"/>
      <c r="BU63" s="84"/>
      <c r="BV63" s="84"/>
      <c r="BW63" s="84"/>
      <c r="BX63" s="84"/>
      <c r="BY63" s="84"/>
      <c r="BZ63" s="84"/>
      <c r="CA63" s="84"/>
      <c r="CB63" s="84"/>
    </row>
    <row r="64" spans="1:80">
      <c r="A64" s="84"/>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4"/>
      <c r="BI64" s="84"/>
      <c r="BJ64" s="84"/>
      <c r="BK64" s="84"/>
      <c r="BL64" s="84"/>
      <c r="BM64" s="84"/>
      <c r="BN64" s="84"/>
      <c r="BO64" s="84"/>
      <c r="BP64" s="84"/>
      <c r="BQ64" s="84"/>
      <c r="BR64" s="84"/>
      <c r="BS64" s="84"/>
      <c r="BT64" s="84"/>
      <c r="BU64" s="84"/>
      <c r="BV64" s="84"/>
      <c r="BW64" s="84"/>
      <c r="BX64" s="84"/>
      <c r="BY64" s="84"/>
      <c r="BZ64" s="84"/>
      <c r="CA64" s="84"/>
      <c r="CB64" s="84"/>
    </row>
    <row r="65" spans="1:8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c r="BK65" s="84"/>
      <c r="BL65" s="84"/>
      <c r="BM65" s="84"/>
      <c r="BN65" s="84"/>
      <c r="BO65" s="84"/>
      <c r="BP65" s="84"/>
      <c r="BQ65" s="84"/>
      <c r="BR65" s="84"/>
      <c r="BS65" s="84"/>
      <c r="BT65" s="84"/>
      <c r="BU65" s="84"/>
      <c r="BV65" s="84"/>
      <c r="BW65" s="84"/>
      <c r="BX65" s="84"/>
      <c r="BY65" s="84"/>
      <c r="BZ65" s="84"/>
      <c r="CA65" s="84"/>
      <c r="CB65" s="84"/>
    </row>
    <row r="66" spans="1:8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row>
    <row r="67" spans="1:8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row>
    <row r="68" spans="1:8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row>
    <row r="69" spans="1:8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row>
    <row r="70" spans="1:8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row>
    <row r="71" spans="1:8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row>
    <row r="72" spans="1:8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row>
    <row r="73" spans="1:8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row>
    <row r="74" spans="1:8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row>
    <row r="75" spans="1:8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row>
    <row r="76" spans="1:8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row>
    <row r="77" spans="1:8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row>
    <row r="78" spans="1:8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row>
    <row r="79" spans="1:8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row>
    <row r="80" spans="1:8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c r="BI80" s="84"/>
      <c r="BJ80" s="84"/>
      <c r="BK80" s="84"/>
    </row>
    <row r="81" spans="1:63">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c r="BI81" s="84"/>
      <c r="BJ81" s="84"/>
      <c r="BK81" s="84"/>
    </row>
    <row r="82" spans="1:63">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c r="BI82" s="84"/>
      <c r="BJ82" s="84"/>
      <c r="BK82" s="84"/>
    </row>
    <row r="83" spans="1:63">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c r="BI83" s="84"/>
      <c r="BJ83" s="84"/>
      <c r="BK83" s="84"/>
    </row>
    <row r="84" spans="1:63">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c r="BI84" s="84"/>
      <c r="BJ84" s="84"/>
      <c r="BK84" s="84"/>
    </row>
    <row r="85" spans="1:63">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c r="BI85" s="84"/>
      <c r="BJ85" s="84"/>
      <c r="BK85" s="84"/>
    </row>
    <row r="86" spans="1:63">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c r="BI86" s="84"/>
      <c r="BJ86" s="84"/>
      <c r="BK86" s="84"/>
    </row>
    <row r="87" spans="1:63">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c r="BI87" s="84"/>
      <c r="BJ87" s="84"/>
      <c r="BK87" s="84"/>
    </row>
    <row r="88" spans="1:63">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c r="BI88" s="84"/>
      <c r="BJ88" s="84"/>
      <c r="BK88" s="84"/>
    </row>
    <row r="89" spans="1:63">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c r="BI89" s="84"/>
      <c r="BJ89" s="84"/>
      <c r="BK89" s="84"/>
    </row>
    <row r="90" spans="1:63">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c r="BI90" s="84"/>
      <c r="BJ90" s="84"/>
      <c r="BK90" s="84"/>
    </row>
    <row r="91" spans="1:63">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c r="BI91" s="84"/>
      <c r="BJ91" s="84"/>
      <c r="BK91" s="84"/>
    </row>
    <row r="92" spans="1:63">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c r="BI92" s="84"/>
      <c r="BJ92" s="84"/>
      <c r="BK92" s="84"/>
    </row>
    <row r="93" spans="1:63">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c r="BI93" s="84"/>
      <c r="BJ93" s="84"/>
      <c r="BK93" s="84"/>
    </row>
    <row r="94" spans="1:63">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c r="BI94" s="84"/>
      <c r="BJ94" s="84"/>
      <c r="BK94" s="84"/>
    </row>
    <row r="95" spans="1:63">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c r="BI95" s="84"/>
      <c r="BJ95" s="84"/>
      <c r="BK95" s="84"/>
    </row>
    <row r="96" spans="1:63">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c r="BI96" s="84"/>
      <c r="BJ96" s="84"/>
      <c r="BK96" s="84"/>
    </row>
    <row r="97" spans="1:63">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c r="BI97" s="84"/>
      <c r="BJ97" s="84"/>
      <c r="BK97" s="84"/>
    </row>
    <row r="98" spans="1:63">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c r="BI98" s="84"/>
      <c r="BJ98" s="84"/>
      <c r="BK98" s="84"/>
    </row>
    <row r="99" spans="1:63">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c r="BI99" s="84"/>
      <c r="BJ99" s="84"/>
      <c r="BK99" s="84"/>
    </row>
    <row r="100" spans="1:63">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c r="BI100" s="84"/>
      <c r="BJ100" s="84"/>
      <c r="BK100" s="84"/>
    </row>
    <row r="101" spans="1:63">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c r="BI101" s="84"/>
      <c r="BJ101" s="84"/>
      <c r="BK101" s="84"/>
    </row>
    <row r="102" spans="1:63">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c r="BI102" s="84"/>
      <c r="BJ102" s="84"/>
      <c r="BK102" s="84"/>
    </row>
    <row r="103" spans="1:63">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c r="BI103" s="84"/>
      <c r="BJ103" s="84"/>
      <c r="BK103" s="84"/>
    </row>
    <row r="104" spans="1:63">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c r="BI104" s="84"/>
      <c r="BJ104" s="84"/>
      <c r="BK104" s="84"/>
    </row>
    <row r="105" spans="1:63">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c r="BI105" s="84"/>
      <c r="BJ105" s="84"/>
      <c r="BK105" s="84"/>
    </row>
    <row r="106" spans="1:63">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c r="BI106" s="84"/>
      <c r="BJ106" s="84"/>
      <c r="BK106" s="84"/>
    </row>
    <row r="107" spans="1:63">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c r="BI107" s="84"/>
      <c r="BJ107" s="84"/>
      <c r="BK107" s="84"/>
    </row>
    <row r="108" spans="1:63">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c r="BI108" s="84"/>
      <c r="BJ108" s="84"/>
      <c r="BK108" s="84"/>
    </row>
    <row r="109" spans="1:63">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c r="BI109" s="84"/>
      <c r="BJ109" s="84"/>
      <c r="BK109" s="84"/>
    </row>
    <row r="110" spans="1:63">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c r="BI110" s="84"/>
      <c r="BJ110" s="84"/>
      <c r="BK110" s="84"/>
    </row>
    <row r="111" spans="1:63">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c r="BI111" s="84"/>
      <c r="BJ111" s="84"/>
      <c r="BK111" s="84"/>
    </row>
    <row r="112" spans="1:63">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row>
    <row r="113" spans="1:63">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row>
    <row r="114" spans="1:63">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c r="BI114" s="84"/>
      <c r="BJ114" s="84"/>
      <c r="BK114" s="84"/>
    </row>
    <row r="115" spans="1:63">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row>
    <row r="116" spans="1:63">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row>
    <row r="117" spans="1:63">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c r="BI117" s="84"/>
      <c r="BJ117" s="84"/>
      <c r="BK117" s="84"/>
    </row>
    <row r="118" spans="1:63">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c r="BI118" s="84"/>
      <c r="BJ118" s="84"/>
      <c r="BK118" s="84"/>
    </row>
    <row r="119" spans="1:63">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c r="BI119" s="84"/>
      <c r="BJ119" s="84"/>
      <c r="BK119" s="84"/>
    </row>
    <row r="120" spans="1:63">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row>
    <row r="121" spans="1:63">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c r="BI121" s="84"/>
      <c r="BJ121" s="84"/>
      <c r="BK121" s="84"/>
    </row>
    <row r="122" spans="1:63">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c r="BI122" s="84"/>
      <c r="BJ122" s="84"/>
      <c r="BK122" s="84"/>
    </row>
    <row r="123" spans="1:63">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c r="BI123" s="84"/>
      <c r="BJ123" s="84"/>
      <c r="BK123" s="84"/>
    </row>
    <row r="124" spans="1:63">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c r="BI124" s="84"/>
      <c r="BJ124" s="84"/>
      <c r="BK124" s="84"/>
    </row>
    <row r="125" spans="1:63">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c r="BI125" s="84"/>
      <c r="BJ125" s="84"/>
      <c r="BK125" s="84"/>
    </row>
    <row r="126" spans="1:63">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c r="BI126" s="84"/>
      <c r="BJ126" s="84"/>
      <c r="BK126" s="84"/>
    </row>
    <row r="127" spans="1:63">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c r="BI127" s="84"/>
      <c r="BJ127" s="84"/>
      <c r="BK127" s="84"/>
    </row>
    <row r="128" spans="1:63">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c r="BI128" s="84"/>
      <c r="BJ128" s="84"/>
      <c r="BK128" s="84"/>
    </row>
    <row r="129" spans="2:63">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c r="BI129" s="84"/>
      <c r="BJ129" s="84"/>
      <c r="BK129" s="84"/>
    </row>
    <row r="130" spans="2:63">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c r="BI130" s="84"/>
      <c r="BJ130" s="84"/>
      <c r="BK130" s="84"/>
    </row>
    <row r="131" spans="2:63">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c r="BI131" s="84"/>
      <c r="BJ131" s="84"/>
      <c r="BK131" s="84"/>
    </row>
    <row r="132" spans="2:63">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row>
    <row r="133" spans="2:6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c r="BI133" s="84"/>
      <c r="BJ133" s="84"/>
      <c r="BK133" s="84"/>
    </row>
    <row r="134" spans="2:6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c r="BI134" s="84"/>
      <c r="BJ134" s="84"/>
      <c r="BK134" s="84"/>
    </row>
    <row r="135" spans="2:6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row>
    <row r="136" spans="2:63">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c r="BI136" s="84"/>
      <c r="BJ136" s="84"/>
      <c r="BK136" s="84"/>
    </row>
    <row r="137" spans="2:63">
      <c r="B137" s="84"/>
      <c r="C137" s="84"/>
      <c r="D137" s="84"/>
      <c r="E137" s="84"/>
      <c r="F137" s="84"/>
      <c r="G137" s="84"/>
      <c r="H137" s="84"/>
      <c r="I137" s="84"/>
    </row>
    <row r="138" spans="2:63">
      <c r="B138" s="84"/>
      <c r="C138" s="84"/>
      <c r="D138" s="84"/>
      <c r="E138" s="84"/>
      <c r="F138" s="84"/>
      <c r="G138" s="84"/>
      <c r="H138" s="84"/>
      <c r="I138" s="84"/>
    </row>
    <row r="139" spans="2:63">
      <c r="B139" s="84"/>
      <c r="C139" s="84"/>
      <c r="D139" s="84"/>
      <c r="E139" s="84"/>
      <c r="F139" s="84"/>
      <c r="G139" s="84"/>
      <c r="H139" s="84"/>
      <c r="I139" s="84"/>
    </row>
    <row r="140" spans="2:63">
      <c r="B140" s="84"/>
      <c r="C140" s="84"/>
      <c r="D140" s="84"/>
      <c r="E140" s="84"/>
      <c r="F140" s="84"/>
      <c r="G140" s="84"/>
      <c r="H140" s="84"/>
      <c r="I140" s="84"/>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topLeftCell="A17" zoomScale="50" zoomScaleNormal="50" workbookViewId="0">
      <selection activeCell="AV52" sqref="AV52"/>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4"/>
      <c r="B1" s="84"/>
      <c r="C1" s="84"/>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c r="AQ1" s="84"/>
      <c r="AR1" s="84"/>
      <c r="AS1" s="84"/>
      <c r="AT1" s="84"/>
      <c r="AU1" s="84"/>
      <c r="AV1" s="84"/>
      <c r="AW1" s="84"/>
      <c r="AX1" s="84"/>
      <c r="AY1" s="84"/>
      <c r="AZ1" s="84"/>
      <c r="BA1" s="84"/>
      <c r="BB1" s="84"/>
      <c r="BC1" s="84"/>
      <c r="BD1" s="84"/>
      <c r="BE1" s="84"/>
      <c r="BF1" s="84"/>
      <c r="BG1" s="84"/>
      <c r="BH1" s="84"/>
      <c r="BI1" s="84"/>
      <c r="BJ1" s="84"/>
      <c r="BK1" s="84"/>
      <c r="BL1" s="84"/>
      <c r="BM1" s="84"/>
      <c r="BN1" s="84"/>
      <c r="BO1" s="84"/>
      <c r="BP1" s="84"/>
      <c r="BQ1" s="84"/>
      <c r="BR1" s="84"/>
      <c r="BS1" s="84"/>
      <c r="BT1" s="84"/>
      <c r="BU1" s="84"/>
      <c r="BV1" s="84"/>
      <c r="BW1" s="84"/>
      <c r="BX1" s="84"/>
      <c r="BY1" s="84"/>
      <c r="BZ1" s="84"/>
      <c r="CA1" s="84"/>
      <c r="CB1" s="84"/>
      <c r="CC1" s="84"/>
      <c r="CD1" s="84"/>
      <c r="CE1" s="84"/>
      <c r="CF1" s="84"/>
      <c r="CG1" s="84"/>
      <c r="CH1" s="84"/>
      <c r="CI1" s="84"/>
      <c r="CJ1" s="84"/>
      <c r="CK1" s="84"/>
      <c r="CL1" s="84"/>
      <c r="CM1" s="84"/>
    </row>
    <row r="2" spans="1:91" ht="18" customHeight="1">
      <c r="A2" s="84"/>
      <c r="B2" s="543" t="s">
        <v>182</v>
      </c>
      <c r="C2" s="544"/>
      <c r="D2" s="544"/>
      <c r="E2" s="544"/>
      <c r="F2" s="544"/>
      <c r="G2" s="544"/>
      <c r="H2" s="544"/>
      <c r="I2" s="544"/>
      <c r="J2" s="463" t="s">
        <v>23</v>
      </c>
      <c r="K2" s="463"/>
      <c r="L2" s="463"/>
      <c r="M2" s="463"/>
      <c r="N2" s="463"/>
      <c r="O2" s="463"/>
      <c r="P2" s="463"/>
      <c r="Q2" s="463"/>
      <c r="R2" s="463"/>
      <c r="S2" s="463"/>
      <c r="T2" s="463"/>
      <c r="U2" s="463"/>
      <c r="V2" s="463"/>
      <c r="W2" s="463"/>
      <c r="X2" s="463"/>
      <c r="Y2" s="463"/>
      <c r="Z2" s="463"/>
      <c r="AA2" s="463"/>
      <c r="AB2" s="463"/>
      <c r="AC2" s="463"/>
      <c r="AD2" s="463"/>
      <c r="AE2" s="463"/>
      <c r="AF2" s="463"/>
      <c r="AG2" s="463"/>
      <c r="AH2" s="463"/>
      <c r="AI2" s="463"/>
      <c r="AJ2" s="463"/>
      <c r="AK2" s="463"/>
      <c r="AL2" s="463"/>
      <c r="AM2" s="463"/>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c r="CA2" s="84"/>
      <c r="CB2" s="84"/>
      <c r="CC2" s="84"/>
      <c r="CD2" s="84"/>
      <c r="CE2" s="84"/>
      <c r="CF2" s="84"/>
      <c r="CG2" s="84"/>
      <c r="CH2" s="84"/>
      <c r="CI2" s="84"/>
      <c r="CJ2" s="84"/>
      <c r="CK2" s="84"/>
      <c r="CL2" s="84"/>
      <c r="CM2" s="84"/>
    </row>
    <row r="3" spans="1:91" ht="18.75" customHeight="1">
      <c r="A3" s="84"/>
      <c r="B3" s="544"/>
      <c r="C3" s="544"/>
      <c r="D3" s="544"/>
      <c r="E3" s="544"/>
      <c r="F3" s="544"/>
      <c r="G3" s="544"/>
      <c r="H3" s="544"/>
      <c r="I3" s="544"/>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row>
    <row r="4" spans="1:91" ht="15" customHeight="1">
      <c r="A4" s="84"/>
      <c r="B4" s="544"/>
      <c r="C4" s="544"/>
      <c r="D4" s="544"/>
      <c r="E4" s="544"/>
      <c r="F4" s="544"/>
      <c r="G4" s="544"/>
      <c r="H4" s="544"/>
      <c r="I4" s="544"/>
      <c r="J4" s="463"/>
      <c r="K4" s="463"/>
      <c r="L4" s="463"/>
      <c r="M4" s="463"/>
      <c r="N4" s="463"/>
      <c r="O4" s="463"/>
      <c r="P4" s="463"/>
      <c r="Q4" s="463"/>
      <c r="R4" s="463"/>
      <c r="S4" s="463"/>
      <c r="T4" s="463"/>
      <c r="U4" s="463"/>
      <c r="V4" s="463"/>
      <c r="W4" s="463"/>
      <c r="X4" s="463"/>
      <c r="Y4" s="463"/>
      <c r="Z4" s="463"/>
      <c r="AA4" s="463"/>
      <c r="AB4" s="463"/>
      <c r="AC4" s="463"/>
      <c r="AD4" s="463"/>
      <c r="AE4" s="463"/>
      <c r="AF4" s="463"/>
      <c r="AG4" s="463"/>
      <c r="AH4" s="463"/>
      <c r="AI4" s="463"/>
      <c r="AJ4" s="463"/>
      <c r="AK4" s="463"/>
      <c r="AL4" s="463"/>
      <c r="AM4" s="463"/>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c r="CA4" s="84"/>
      <c r="CB4" s="84"/>
      <c r="CC4" s="84"/>
      <c r="CD4" s="84"/>
      <c r="CE4" s="84"/>
      <c r="CF4" s="84"/>
      <c r="CG4" s="84"/>
      <c r="CH4" s="84"/>
      <c r="CI4" s="84"/>
      <c r="CJ4" s="84"/>
      <c r="CK4" s="84"/>
      <c r="CL4" s="84"/>
      <c r="CM4" s="84"/>
    </row>
    <row r="5" spans="1:91" ht="15.75" thickBot="1">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row>
    <row r="6" spans="1:91" ht="15" customHeight="1">
      <c r="A6" s="84"/>
      <c r="B6" s="475" t="s">
        <v>167</v>
      </c>
      <c r="C6" s="475"/>
      <c r="D6" s="476"/>
      <c r="E6" s="513" t="s">
        <v>168</v>
      </c>
      <c r="F6" s="514"/>
      <c r="G6" s="514"/>
      <c r="H6" s="514"/>
      <c r="I6" s="515"/>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4"/>
      <c r="AO6" s="534" t="s">
        <v>169</v>
      </c>
      <c r="AP6" s="535"/>
      <c r="AQ6" s="535"/>
      <c r="AR6" s="535"/>
      <c r="AS6" s="535"/>
      <c r="AT6" s="536"/>
      <c r="AU6" s="84"/>
      <c r="AV6" s="84"/>
      <c r="AW6" s="84"/>
      <c r="AX6" s="84"/>
      <c r="AY6" s="84"/>
      <c r="AZ6" s="84"/>
      <c r="BA6" s="84"/>
      <c r="BB6" s="84"/>
      <c r="BC6" s="84"/>
      <c r="BD6" s="84"/>
      <c r="BE6" s="84"/>
      <c r="BF6" s="84"/>
      <c r="BG6" s="84"/>
      <c r="BH6" s="84"/>
      <c r="BI6" s="84"/>
      <c r="BJ6" s="84"/>
      <c r="BK6" s="84"/>
      <c r="BL6" s="84"/>
      <c r="BM6" s="84"/>
      <c r="BN6" s="84"/>
      <c r="BO6" s="84"/>
      <c r="BP6" s="84"/>
      <c r="BQ6" s="84"/>
      <c r="BR6" s="84"/>
      <c r="BS6" s="84"/>
      <c r="BT6" s="84"/>
      <c r="BU6" s="84"/>
      <c r="BV6" s="84"/>
      <c r="BW6" s="84"/>
      <c r="BX6" s="84"/>
    </row>
    <row r="7" spans="1:91" ht="15" customHeight="1">
      <c r="A7" s="84"/>
      <c r="B7" s="475"/>
      <c r="C7" s="475"/>
      <c r="D7" s="476"/>
      <c r="E7" s="516"/>
      <c r="F7" s="517"/>
      <c r="G7" s="517"/>
      <c r="H7" s="517"/>
      <c r="I7" s="518"/>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4"/>
      <c r="AO7" s="537"/>
      <c r="AP7" s="538"/>
      <c r="AQ7" s="538"/>
      <c r="AR7" s="538"/>
      <c r="AS7" s="538"/>
      <c r="AT7" s="539"/>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row>
    <row r="8" spans="1:91" ht="15" customHeight="1">
      <c r="A8" s="84"/>
      <c r="B8" s="475"/>
      <c r="C8" s="475"/>
      <c r="D8" s="476"/>
      <c r="E8" s="516"/>
      <c r="F8" s="517"/>
      <c r="G8" s="517"/>
      <c r="H8" s="517"/>
      <c r="I8" s="518"/>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4"/>
      <c r="AO8" s="537"/>
      <c r="AP8" s="538"/>
      <c r="AQ8" s="538"/>
      <c r="AR8" s="538"/>
      <c r="AS8" s="538"/>
      <c r="AT8" s="539"/>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row>
    <row r="9" spans="1:91" ht="15" customHeight="1">
      <c r="A9" s="84"/>
      <c r="B9" s="475"/>
      <c r="C9" s="475"/>
      <c r="D9" s="476"/>
      <c r="E9" s="516"/>
      <c r="F9" s="517"/>
      <c r="G9" s="517"/>
      <c r="H9" s="517"/>
      <c r="I9" s="518"/>
      <c r="J9" s="52" t="str">
        <f>IF(AND('Mapa de Riesgos'!$Y$30="Muy Alta",'Mapa de Riesgos'!$AA$30="Leve"),CONCATENATE("R4C",'Mapa de Riesgos'!$O$30),"")</f>
        <v/>
      </c>
      <c r="K9" s="53" t="str">
        <f>IF(AND('Mapa de Riesgos'!$Y$31="Muy Alta",'Mapa de Riesgos'!$AA$31="Leve"),CONCATENATE("R4C",'Mapa de Riesgos'!$O$31),"")</f>
        <v/>
      </c>
      <c r="L9" s="58" t="str">
        <f>IF(AND('Mapa de Riesgos'!$Y$32="Muy Alta",'Mapa de Riesgos'!$AA$32="Leve"),CONCATENATE("R4C",'Mapa de Riesgos'!$O$32),"")</f>
        <v/>
      </c>
      <c r="M9" s="58" t="str">
        <f>IF(AND('Mapa de Riesgos'!$Y$33="Muy Alta",'Mapa de Riesgos'!$AA$33="Leve"),CONCATENATE("R4C",'Mapa de Riesgos'!$O$33),"")</f>
        <v/>
      </c>
      <c r="N9" s="58"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8" t="str">
        <f>IF(AND('Mapa de Riesgos'!$Y$32="Muy Alta",'Mapa de Riesgos'!$AA$32="Menor"),CONCATENATE("R4C",'Mapa de Riesgos'!$O$32),"")</f>
        <v/>
      </c>
      <c r="S9" s="58" t="str">
        <f>IF(AND('Mapa de Riesgos'!$Y$33="Muy Alta",'Mapa de Riesgos'!$AA$33="Menor"),CONCATENATE("R4C",'Mapa de Riesgos'!$O$33),"")</f>
        <v/>
      </c>
      <c r="T9" s="58"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8" t="str">
        <f>IF(AND('Mapa de Riesgos'!$Y$32="Muy Alta",'Mapa de Riesgos'!$AA$32="Moderado"),CONCATENATE("R4C",'Mapa de Riesgos'!$O$32),"")</f>
        <v/>
      </c>
      <c r="Y9" s="58" t="str">
        <f>IF(AND('Mapa de Riesgos'!$Y$33="Muy Alta",'Mapa de Riesgos'!$AA$33="Moderado"),CONCATENATE("R4C",'Mapa de Riesgos'!$O$33),"")</f>
        <v/>
      </c>
      <c r="Z9" s="58"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8" t="str">
        <f>IF(AND('Mapa de Riesgos'!$Y$32="Muy Alta",'Mapa de Riesgos'!$AA$32="Mayor"),CONCATENATE("R4C",'Mapa de Riesgos'!$O$32),"")</f>
        <v/>
      </c>
      <c r="AE9" s="58" t="str">
        <f>IF(AND('Mapa de Riesgos'!$Y$33="Muy Alta",'Mapa de Riesgos'!$AA$33="Mayor"),CONCATENATE("R4C",'Mapa de Riesgos'!$O$33),"")</f>
        <v/>
      </c>
      <c r="AF9" s="58"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4"/>
      <c r="AO9" s="537"/>
      <c r="AP9" s="538"/>
      <c r="AQ9" s="538"/>
      <c r="AR9" s="538"/>
      <c r="AS9" s="538"/>
      <c r="AT9" s="539"/>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row>
    <row r="10" spans="1:91" ht="15" customHeight="1">
      <c r="A10" s="84"/>
      <c r="B10" s="475"/>
      <c r="C10" s="475"/>
      <c r="D10" s="476"/>
      <c r="E10" s="516"/>
      <c r="F10" s="517"/>
      <c r="G10" s="517"/>
      <c r="H10" s="517"/>
      <c r="I10" s="518"/>
      <c r="J10" s="52" t="str">
        <f>IF(AND('Mapa de Riesgos'!$Y$36="Muy Alta",'Mapa de Riesgos'!$AA$36="Leve"),CONCATENATE("R5C",'Mapa de Riesgos'!$O$36),"")</f>
        <v/>
      </c>
      <c r="K10" s="53" t="str">
        <f>IF(AND('Mapa de Riesgos'!$Y$37="Muy Alta",'Mapa de Riesgos'!$AA$37="Leve"),CONCATENATE("R5C",'Mapa de Riesgos'!$O$37),"")</f>
        <v/>
      </c>
      <c r="L10" s="58" t="str">
        <f>IF(AND('Mapa de Riesgos'!$Y$38="Muy Alta",'Mapa de Riesgos'!$AA$38="Leve"),CONCATENATE("R5C",'Mapa de Riesgos'!$O$38),"")</f>
        <v/>
      </c>
      <c r="M10" s="58" t="str">
        <f>IF(AND('Mapa de Riesgos'!$Y$39="Muy Alta",'Mapa de Riesgos'!$AA$39="Leve"),CONCATENATE("R5C",'Mapa de Riesgos'!$O$39),"")</f>
        <v/>
      </c>
      <c r="N10" s="58"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8" t="str">
        <f>IF(AND('Mapa de Riesgos'!$Y$38="Muy Alta",'Mapa de Riesgos'!$AA$38="Menor"),CONCATENATE("R5C",'Mapa de Riesgos'!$O$38),"")</f>
        <v/>
      </c>
      <c r="S10" s="58" t="str">
        <f>IF(AND('Mapa de Riesgos'!$Y$39="Muy Alta",'Mapa de Riesgos'!$AA$39="Menor"),CONCATENATE("R5C",'Mapa de Riesgos'!$O$39),"")</f>
        <v/>
      </c>
      <c r="T10" s="58"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8" t="str">
        <f>IF(AND('Mapa de Riesgos'!$Y$38="Muy Alta",'Mapa de Riesgos'!$AA$38="Moderado"),CONCATENATE("R5C",'Mapa de Riesgos'!$O$38),"")</f>
        <v/>
      </c>
      <c r="Y10" s="58" t="str">
        <f>IF(AND('Mapa de Riesgos'!$Y$39="Muy Alta",'Mapa de Riesgos'!$AA$39="Moderado"),CONCATENATE("R5C",'Mapa de Riesgos'!$O$39),"")</f>
        <v/>
      </c>
      <c r="Z10" s="58"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8" t="str">
        <f>IF(AND('Mapa de Riesgos'!$Y$38="Muy Alta",'Mapa de Riesgos'!$AA$38="Mayor"),CONCATENATE("R5C",'Mapa de Riesgos'!$O$38),"")</f>
        <v/>
      </c>
      <c r="AE10" s="58" t="str">
        <f>IF(AND('Mapa de Riesgos'!$Y$39="Muy Alta",'Mapa de Riesgos'!$AA$39="Mayor"),CONCATENATE("R5C",'Mapa de Riesgos'!$O$39),"")</f>
        <v/>
      </c>
      <c r="AF10" s="58"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4"/>
      <c r="AO10" s="537"/>
      <c r="AP10" s="538"/>
      <c r="AQ10" s="538"/>
      <c r="AR10" s="538"/>
      <c r="AS10" s="538"/>
      <c r="AT10" s="539"/>
      <c r="AU10" s="84"/>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row>
    <row r="11" spans="1:91" ht="15" customHeight="1">
      <c r="A11" s="84"/>
      <c r="B11" s="475"/>
      <c r="C11" s="475"/>
      <c r="D11" s="476"/>
      <c r="E11" s="516"/>
      <c r="F11" s="517"/>
      <c r="G11" s="517"/>
      <c r="H11" s="517"/>
      <c r="I11" s="518"/>
      <c r="J11" s="52" t="str">
        <f>IF(AND('Mapa de Riesgos'!$Y$42="Muy Alta",'Mapa de Riesgos'!$AA$42="Leve"),CONCATENATE("R6C",'Mapa de Riesgos'!$O$42),"")</f>
        <v/>
      </c>
      <c r="K11" s="53" t="str">
        <f>IF(AND('Mapa de Riesgos'!$Y$43="Muy Alta",'Mapa de Riesgos'!$AA$43="Leve"),CONCATENATE("R6C",'Mapa de Riesgos'!$O$43),"")</f>
        <v/>
      </c>
      <c r="L11" s="58" t="str">
        <f>IF(AND('Mapa de Riesgos'!$Y$44="Muy Alta",'Mapa de Riesgos'!$AA$44="Leve"),CONCATENATE("R6C",'Mapa de Riesgos'!$O$44),"")</f>
        <v/>
      </c>
      <c r="M11" s="58" t="str">
        <f>IF(AND('Mapa de Riesgos'!$Y$45="Muy Alta",'Mapa de Riesgos'!$AA$45="Leve"),CONCATENATE("R6C",'Mapa de Riesgos'!$O$45),"")</f>
        <v/>
      </c>
      <c r="N11" s="58"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8" t="str">
        <f>IF(AND('Mapa de Riesgos'!$Y$44="Muy Alta",'Mapa de Riesgos'!$AA$44="Menor"),CONCATENATE("R6C",'Mapa de Riesgos'!$O$44),"")</f>
        <v/>
      </c>
      <c r="S11" s="58" t="str">
        <f>IF(AND('Mapa de Riesgos'!$Y$45="Muy Alta",'Mapa de Riesgos'!$AA$45="Menor"),CONCATENATE("R6C",'Mapa de Riesgos'!$O$45),"")</f>
        <v/>
      </c>
      <c r="T11" s="58"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8" t="str">
        <f>IF(AND('Mapa de Riesgos'!$Y$44="Muy Alta",'Mapa de Riesgos'!$AA$44="Moderado"),CONCATENATE("R6C",'Mapa de Riesgos'!$O$44),"")</f>
        <v/>
      </c>
      <c r="Y11" s="58" t="str">
        <f>IF(AND('Mapa de Riesgos'!$Y$45="Muy Alta",'Mapa de Riesgos'!$AA$45="Moderado"),CONCATENATE("R6C",'Mapa de Riesgos'!$O$45),"")</f>
        <v/>
      </c>
      <c r="Z11" s="58"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8" t="str">
        <f>IF(AND('Mapa de Riesgos'!$Y$44="Muy Alta",'Mapa de Riesgos'!$AA$44="Mayor"),CONCATENATE("R6C",'Mapa de Riesgos'!$O$44),"")</f>
        <v/>
      </c>
      <c r="AE11" s="58" t="str">
        <f>IF(AND('Mapa de Riesgos'!$Y$45="Muy Alta",'Mapa de Riesgos'!$AA$45="Mayor"),CONCATENATE("R6C",'Mapa de Riesgos'!$O$45),"")</f>
        <v/>
      </c>
      <c r="AF11" s="58"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4"/>
      <c r="AO11" s="537"/>
      <c r="AP11" s="538"/>
      <c r="AQ11" s="538"/>
      <c r="AR11" s="538"/>
      <c r="AS11" s="538"/>
      <c r="AT11" s="539"/>
      <c r="AU11" s="84"/>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row>
    <row r="12" spans="1:91" ht="15" customHeight="1">
      <c r="A12" s="84"/>
      <c r="B12" s="475"/>
      <c r="C12" s="475"/>
      <c r="D12" s="476"/>
      <c r="E12" s="516"/>
      <c r="F12" s="517"/>
      <c r="G12" s="517"/>
      <c r="H12" s="517"/>
      <c r="I12" s="518"/>
      <c r="J12" s="52" t="str">
        <f>IF(AND('Mapa de Riesgos'!$Y$48="Muy Alta",'Mapa de Riesgos'!$AA$48="Leve"),CONCATENATE("R7C",'Mapa de Riesgos'!$O$48),"")</f>
        <v/>
      </c>
      <c r="K12" s="53" t="str">
        <f>IF(AND('Mapa de Riesgos'!$Y$49="Muy Alta",'Mapa de Riesgos'!$AA$49="Leve"),CONCATENATE("R7C",'Mapa de Riesgos'!$O$49),"")</f>
        <v/>
      </c>
      <c r="L12" s="58" t="str">
        <f>IF(AND('Mapa de Riesgos'!$Y$50="Muy Alta",'Mapa de Riesgos'!$AA$50="Leve"),CONCATENATE("R7C",'Mapa de Riesgos'!$O$50),"")</f>
        <v/>
      </c>
      <c r="M12" s="58" t="str">
        <f>IF(AND('Mapa de Riesgos'!$Y$51="Muy Alta",'Mapa de Riesgos'!$AA$51="Leve"),CONCATENATE("R7C",'Mapa de Riesgos'!$O$51),"")</f>
        <v/>
      </c>
      <c r="N12" s="58"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8" t="str">
        <f>IF(AND('Mapa de Riesgos'!$Y$50="Muy Alta",'Mapa de Riesgos'!$AA$50="Menor"),CONCATENATE("R7C",'Mapa de Riesgos'!$O$50),"")</f>
        <v/>
      </c>
      <c r="S12" s="58" t="str">
        <f>IF(AND('Mapa de Riesgos'!$Y$51="Muy Alta",'Mapa de Riesgos'!$AA$51="Menor"),CONCATENATE("R7C",'Mapa de Riesgos'!$O$51),"")</f>
        <v/>
      </c>
      <c r="T12" s="58"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8" t="str">
        <f>IF(AND('Mapa de Riesgos'!$Y$50="Muy Alta",'Mapa de Riesgos'!$AA$50="Moderado"),CONCATENATE("R7C",'Mapa de Riesgos'!$O$50),"")</f>
        <v/>
      </c>
      <c r="Y12" s="58" t="str">
        <f>IF(AND('Mapa de Riesgos'!$Y$51="Muy Alta",'Mapa de Riesgos'!$AA$51="Moderado"),CONCATENATE("R7C",'Mapa de Riesgos'!$O$51),"")</f>
        <v/>
      </c>
      <c r="Z12" s="58"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8" t="str">
        <f>IF(AND('Mapa de Riesgos'!$Y$50="Muy Alta",'Mapa de Riesgos'!$AA$50="Mayor"),CONCATENATE("R7C",'Mapa de Riesgos'!$O$50),"")</f>
        <v/>
      </c>
      <c r="AE12" s="58" t="str">
        <f>IF(AND('Mapa de Riesgos'!$Y$51="Muy Alta",'Mapa de Riesgos'!$AA$51="Mayor"),CONCATENATE("R7C",'Mapa de Riesgos'!$O$51),"")</f>
        <v/>
      </c>
      <c r="AF12" s="58"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4"/>
      <c r="AO12" s="537"/>
      <c r="AP12" s="538"/>
      <c r="AQ12" s="538"/>
      <c r="AR12" s="538"/>
      <c r="AS12" s="538"/>
      <c r="AT12" s="539"/>
      <c r="AU12" s="84"/>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row>
    <row r="13" spans="1:91" ht="15" customHeight="1">
      <c r="A13" s="84"/>
      <c r="B13" s="475"/>
      <c r="C13" s="475"/>
      <c r="D13" s="476"/>
      <c r="E13" s="516"/>
      <c r="F13" s="517"/>
      <c r="G13" s="517"/>
      <c r="H13" s="517"/>
      <c r="I13" s="518"/>
      <c r="J13" s="52" t="str">
        <f>IF(AND('Mapa de Riesgos'!$Y$54="Muy Alta",'Mapa de Riesgos'!$AA$54="Leve"),CONCATENATE("R8C",'Mapa de Riesgos'!$O$54),"")</f>
        <v/>
      </c>
      <c r="K13" s="53" t="str">
        <f>IF(AND('Mapa de Riesgos'!$Y$55="Muy Alta",'Mapa de Riesgos'!$AA$55="Leve"),CONCATENATE("R8C",'Mapa de Riesgos'!$O$55),"")</f>
        <v/>
      </c>
      <c r="L13" s="58" t="str">
        <f>IF(AND('Mapa de Riesgos'!$Y$56="Muy Alta",'Mapa de Riesgos'!$AA$56="Leve"),CONCATENATE("R8C",'Mapa de Riesgos'!$O$56),"")</f>
        <v/>
      </c>
      <c r="M13" s="58" t="str">
        <f>IF(AND('Mapa de Riesgos'!$Y$57="Muy Alta",'Mapa de Riesgos'!$AA$57="Leve"),CONCATENATE("R8C",'Mapa de Riesgos'!$O$57),"")</f>
        <v/>
      </c>
      <c r="N13" s="58"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8" t="str">
        <f>IF(AND('Mapa de Riesgos'!$Y$56="Muy Alta",'Mapa de Riesgos'!$AA$56="Menor"),CONCATENATE("R8C",'Mapa de Riesgos'!$O$56),"")</f>
        <v/>
      </c>
      <c r="S13" s="58" t="str">
        <f>IF(AND('Mapa de Riesgos'!$Y$57="Muy Alta",'Mapa de Riesgos'!$AA$57="Menor"),CONCATENATE("R8C",'Mapa de Riesgos'!$O$57),"")</f>
        <v/>
      </c>
      <c r="T13" s="58"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8" t="str">
        <f>IF(AND('Mapa de Riesgos'!$Y$56="Muy Alta",'Mapa de Riesgos'!$AA$56="Moderado"),CONCATENATE("R8C",'Mapa de Riesgos'!$O$56),"")</f>
        <v/>
      </c>
      <c r="Y13" s="58" t="str">
        <f>IF(AND('Mapa de Riesgos'!$Y$57="Muy Alta",'Mapa de Riesgos'!$AA$57="Moderado"),CONCATENATE("R8C",'Mapa de Riesgos'!$O$57),"")</f>
        <v/>
      </c>
      <c r="Z13" s="58"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8" t="str">
        <f>IF(AND('Mapa de Riesgos'!$Y$56="Muy Alta",'Mapa de Riesgos'!$AA$56="Mayor"),CONCATENATE("R8C",'Mapa de Riesgos'!$O$56),"")</f>
        <v/>
      </c>
      <c r="AE13" s="58" t="str">
        <f>IF(AND('Mapa de Riesgos'!$Y$57="Muy Alta",'Mapa de Riesgos'!$AA$57="Mayor"),CONCATENATE("R8C",'Mapa de Riesgos'!$O$57),"")</f>
        <v/>
      </c>
      <c r="AF13" s="58"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4"/>
      <c r="AO13" s="537"/>
      <c r="AP13" s="538"/>
      <c r="AQ13" s="538"/>
      <c r="AR13" s="538"/>
      <c r="AS13" s="538"/>
      <c r="AT13" s="539"/>
      <c r="AU13" s="84"/>
      <c r="AV13" s="84"/>
      <c r="AW13" s="84"/>
      <c r="AX13" s="84"/>
      <c r="AY13" s="84"/>
      <c r="AZ13" s="84"/>
      <c r="BA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91" ht="15" customHeight="1">
      <c r="A14" s="84"/>
      <c r="B14" s="475"/>
      <c r="C14" s="475"/>
      <c r="D14" s="476"/>
      <c r="E14" s="516"/>
      <c r="F14" s="517"/>
      <c r="G14" s="517"/>
      <c r="H14" s="517"/>
      <c r="I14" s="518"/>
      <c r="J14" s="52" t="str">
        <f>IF(AND('Mapa de Riesgos'!$Y$60="Muy Alta",'Mapa de Riesgos'!$AA$60="Leve"),CONCATENATE("R9C",'Mapa de Riesgos'!$O$60),"")</f>
        <v/>
      </c>
      <c r="K14" s="53" t="str">
        <f>IF(AND('Mapa de Riesgos'!$Y$61="Muy Alta",'Mapa de Riesgos'!$AA$61="Leve"),CONCATENATE("R9C",'Mapa de Riesgos'!$O$61),"")</f>
        <v/>
      </c>
      <c r="L14" s="58" t="str">
        <f>IF(AND('Mapa de Riesgos'!$Y$62="Muy Alta",'Mapa de Riesgos'!$AA$62="Leve"),CONCATENATE("R9C",'Mapa de Riesgos'!$O$62),"")</f>
        <v/>
      </c>
      <c r="M14" s="58" t="str">
        <f>IF(AND('Mapa de Riesgos'!$Y$63="Muy Alta",'Mapa de Riesgos'!$AA$63="Leve"),CONCATENATE("R9C",'Mapa de Riesgos'!$O$63),"")</f>
        <v/>
      </c>
      <c r="N14" s="58"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8" t="str">
        <f>IF(AND('Mapa de Riesgos'!$Y$62="Muy Alta",'Mapa de Riesgos'!$AA$62="Menor"),CONCATENATE("R9C",'Mapa de Riesgos'!$O$62),"")</f>
        <v/>
      </c>
      <c r="S14" s="58" t="str">
        <f>IF(AND('Mapa de Riesgos'!$Y$63="Muy Alta",'Mapa de Riesgos'!$AA$63="Menor"),CONCATENATE("R9C",'Mapa de Riesgos'!$O$63),"")</f>
        <v/>
      </c>
      <c r="T14" s="58"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8" t="str">
        <f>IF(AND('Mapa de Riesgos'!$Y$62="Muy Alta",'Mapa de Riesgos'!$AA$62="Moderado"),CONCATENATE("R9C",'Mapa de Riesgos'!$O$62),"")</f>
        <v/>
      </c>
      <c r="Y14" s="58" t="str">
        <f>IF(AND('Mapa de Riesgos'!$Y$63="Muy Alta",'Mapa de Riesgos'!$AA$63="Moderado"),CONCATENATE("R9C",'Mapa de Riesgos'!$O$63),"")</f>
        <v/>
      </c>
      <c r="Z14" s="58"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8" t="str">
        <f>IF(AND('Mapa de Riesgos'!$Y$62="Muy Alta",'Mapa de Riesgos'!$AA$62="Mayor"),CONCATENATE("R9C",'Mapa de Riesgos'!$O$62),"")</f>
        <v/>
      </c>
      <c r="AE14" s="58" t="str">
        <f>IF(AND('Mapa de Riesgos'!$Y$63="Muy Alta",'Mapa de Riesgos'!$AA$63="Mayor"),CONCATENATE("R9C",'Mapa de Riesgos'!$O$63),"")</f>
        <v/>
      </c>
      <c r="AF14" s="58"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4"/>
      <c r="AO14" s="537"/>
      <c r="AP14" s="538"/>
      <c r="AQ14" s="538"/>
      <c r="AR14" s="538"/>
      <c r="AS14" s="538"/>
      <c r="AT14" s="539"/>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row>
    <row r="15" spans="1:91" ht="15.75" customHeight="1" thickBot="1">
      <c r="A15" s="84"/>
      <c r="B15" s="475"/>
      <c r="C15" s="475"/>
      <c r="D15" s="476"/>
      <c r="E15" s="519"/>
      <c r="F15" s="520"/>
      <c r="G15" s="520"/>
      <c r="H15" s="520"/>
      <c r="I15" s="521"/>
      <c r="J15" s="59" t="str">
        <f>IF(AND('Mapa de Riesgos'!$Y$66="Muy Alta",'Mapa de Riesgos'!$AA$66="Leve"),CONCATENATE("R10C",'Mapa de Riesgos'!$O$66),"")</f>
        <v/>
      </c>
      <c r="K15" s="60" t="str">
        <f>IF(AND('Mapa de Riesgos'!$Y$67="Muy Alta",'Mapa de Riesgos'!$AA$67="Leve"),CONCATENATE("R10C",'Mapa de Riesgos'!$O$67),"")</f>
        <v/>
      </c>
      <c r="L15" s="60" t="str">
        <f>IF(AND('Mapa de Riesgos'!$Y$68="Muy Alta",'Mapa de Riesgos'!$AA$68="Leve"),CONCATENATE("R10C",'Mapa de Riesgos'!$O$68),"")</f>
        <v/>
      </c>
      <c r="M15" s="60" t="str">
        <f>IF(AND('Mapa de Riesgos'!$Y$69="Muy Alta",'Mapa de Riesgos'!$AA$69="Leve"),CONCATENATE("R10C",'Mapa de Riesgos'!$O$69),"")</f>
        <v/>
      </c>
      <c r="N15" s="60" t="str">
        <f>IF(AND('Mapa de Riesgos'!$Y$70="Muy Alta",'Mapa de Riesgos'!$AA$70="Leve"),CONCATENATE("R10C",'Mapa de Riesgos'!$O$70),"")</f>
        <v/>
      </c>
      <c r="O15" s="61"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9" t="str">
        <f>IF(AND('Mapa de Riesgos'!$Y$66="Muy Alta",'Mapa de Riesgos'!$AA$66="Moderado"),CONCATENATE("R10C",'Mapa de Riesgos'!$O$66),"")</f>
        <v/>
      </c>
      <c r="W15" s="60" t="str">
        <f>IF(AND('Mapa de Riesgos'!$Y$67="Muy Alta",'Mapa de Riesgos'!$AA$67="Moderado"),CONCATENATE("R10C",'Mapa de Riesgos'!$O$67),"")</f>
        <v/>
      </c>
      <c r="X15" s="60" t="str">
        <f>IF(AND('Mapa de Riesgos'!$Y$68="Muy Alta",'Mapa de Riesgos'!$AA$68="Moderado"),CONCATENATE("R10C",'Mapa de Riesgos'!$O$68),"")</f>
        <v/>
      </c>
      <c r="Y15" s="60" t="str">
        <f>IF(AND('Mapa de Riesgos'!$Y$69="Muy Alta",'Mapa de Riesgos'!$AA$69="Moderado"),CONCATENATE("R10C",'Mapa de Riesgos'!$O$69),"")</f>
        <v/>
      </c>
      <c r="Z15" s="60" t="str">
        <f>IF(AND('Mapa de Riesgos'!$Y$70="Muy Alta",'Mapa de Riesgos'!$AA$70="Moderado"),CONCATENATE("R10C",'Mapa de Riesgos'!$O$70),"")</f>
        <v/>
      </c>
      <c r="AA15" s="61"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2" t="str">
        <f>IF(AND('Mapa de Riesgos'!$Y$66="Muy Alta",'Mapa de Riesgos'!$AA$66="Catastrófico"),CONCATENATE("R10C",'Mapa de Riesgos'!$O$66),"")</f>
        <v/>
      </c>
      <c r="AI15" s="63" t="str">
        <f>IF(AND('Mapa de Riesgos'!$Y$67="Muy Alta",'Mapa de Riesgos'!$AA$67="Catastrófico"),CONCATENATE("R10C",'Mapa de Riesgos'!$O$67),"")</f>
        <v/>
      </c>
      <c r="AJ15" s="63" t="str">
        <f>IF(AND('Mapa de Riesgos'!$Y$68="Muy Alta",'Mapa de Riesgos'!$AA$68="Catastrófico"),CONCATENATE("R10C",'Mapa de Riesgos'!$O$68),"")</f>
        <v/>
      </c>
      <c r="AK15" s="63" t="str">
        <f>IF(AND('Mapa de Riesgos'!$Y$69="Muy Alta",'Mapa de Riesgos'!$AA$69="Catastrófico"),CONCATENATE("R10C",'Mapa de Riesgos'!$O$69),"")</f>
        <v/>
      </c>
      <c r="AL15" s="63" t="str">
        <f>IF(AND('Mapa de Riesgos'!$Y$70="Muy Alta",'Mapa de Riesgos'!$AA$70="Catastrófico"),CONCATENATE("R10C",'Mapa de Riesgos'!$O$70),"")</f>
        <v/>
      </c>
      <c r="AM15" s="64" t="str">
        <f>IF(AND('Mapa de Riesgos'!$Y$71="Muy Alta",'Mapa de Riesgos'!$AA$71="Catastrófico"),CONCATENATE("R10C",'Mapa de Riesgos'!$O$71),"")</f>
        <v/>
      </c>
      <c r="AN15" s="84"/>
      <c r="AO15" s="540"/>
      <c r="AP15" s="541"/>
      <c r="AQ15" s="541"/>
      <c r="AR15" s="541"/>
      <c r="AS15" s="541"/>
      <c r="AT15" s="542"/>
      <c r="AU15" s="84"/>
      <c r="AV15" s="84"/>
      <c r="AW15" s="84"/>
      <c r="AX15" s="84"/>
      <c r="AY15" s="84"/>
      <c r="AZ15" s="84"/>
      <c r="BA15" s="84"/>
      <c r="BB15" s="84"/>
      <c r="BC15" s="84"/>
      <c r="BD15" s="84"/>
      <c r="BE15" s="84"/>
      <c r="BF15" s="84"/>
      <c r="BG15" s="84"/>
      <c r="BH15" s="84"/>
      <c r="BI15" s="84"/>
      <c r="BJ15" s="84"/>
      <c r="BK15" s="84"/>
      <c r="BL15" s="84"/>
      <c r="BM15" s="84"/>
      <c r="BN15" s="84"/>
      <c r="BO15" s="84"/>
      <c r="BP15" s="84"/>
      <c r="BQ15" s="84"/>
      <c r="BR15" s="84"/>
      <c r="BS15" s="84"/>
      <c r="BT15" s="84"/>
      <c r="BU15" s="84"/>
      <c r="BV15" s="84"/>
      <c r="BW15" s="84"/>
      <c r="BX15" s="84"/>
    </row>
    <row r="16" spans="1:91" ht="15" customHeight="1">
      <c r="A16" s="84"/>
      <c r="B16" s="475"/>
      <c r="C16" s="475"/>
      <c r="D16" s="476"/>
      <c r="E16" s="513" t="s">
        <v>170</v>
      </c>
      <c r="F16" s="514"/>
      <c r="G16" s="514"/>
      <c r="H16" s="514"/>
      <c r="I16" s="514"/>
      <c r="J16" s="65" t="str">
        <f>IF(AND('Mapa de Riesgos'!$Y$12="Alta",'Mapa de Riesgos'!$AA$12="Leve"),CONCATENATE("R1C",'Mapa de Riesgos'!$O$12),"")</f>
        <v/>
      </c>
      <c r="K16" s="66" t="str">
        <f>IF(AND('Mapa de Riesgos'!$Y$13="Alta",'Mapa de Riesgos'!$AA$13="Leve"),CONCATENATE("R1C",'Mapa de Riesgos'!$O$13),"")</f>
        <v/>
      </c>
      <c r="L16" s="66" t="str">
        <f>IF(AND('Mapa de Riesgos'!$Y$14="Alta",'Mapa de Riesgos'!$AA$14="Leve"),CONCATENATE("R1C",'Mapa de Riesgos'!$O$14),"")</f>
        <v/>
      </c>
      <c r="M16" s="66" t="str">
        <f>IF(AND('Mapa de Riesgos'!$Y$15="Alta",'Mapa de Riesgos'!$AA$15="Leve"),CONCATENATE("R1C",'Mapa de Riesgos'!$O$15),"")</f>
        <v/>
      </c>
      <c r="N16" s="66" t="str">
        <f>IF(AND('Mapa de Riesgos'!$Y$16="Alta",'Mapa de Riesgos'!$AA$16="Leve"),CONCATENATE("R1C",'Mapa de Riesgos'!$O$16),"")</f>
        <v/>
      </c>
      <c r="O16" s="67" t="str">
        <f>IF(AND('Mapa de Riesgos'!$Y$17="Alta",'Mapa de Riesgos'!$AA$17="Leve"),CONCATENATE("R1C",'Mapa de Riesgos'!$O$17),"")</f>
        <v/>
      </c>
      <c r="P16" s="65" t="str">
        <f>IF(AND('Mapa de Riesgos'!$Y$12="Alta",'Mapa de Riesgos'!$AA$12="Menor"),CONCATENATE("R1C",'Mapa de Riesgos'!$O$12),"")</f>
        <v/>
      </c>
      <c r="Q16" s="66" t="str">
        <f>IF(AND('Mapa de Riesgos'!$Y$13="Alta",'Mapa de Riesgos'!$AA$13="Menor"),CONCATENATE("R1C",'Mapa de Riesgos'!$O$13),"")</f>
        <v/>
      </c>
      <c r="R16" s="66" t="str">
        <f>IF(AND('Mapa de Riesgos'!$Y$14="Alta",'Mapa de Riesgos'!$AA$14="Menor"),CONCATENATE("R1C",'Mapa de Riesgos'!$O$14),"")</f>
        <v/>
      </c>
      <c r="S16" s="66" t="str">
        <f>IF(AND('Mapa de Riesgos'!$Y$15="Alta",'Mapa de Riesgos'!$AA$15="Menor"),CONCATENATE("R1C",'Mapa de Riesgos'!$O$15),"")</f>
        <v/>
      </c>
      <c r="T16" s="66" t="str">
        <f>IF(AND('Mapa de Riesgos'!$Y$16="Alta",'Mapa de Riesgos'!$AA$16="Menor"),CONCATENATE("R1C",'Mapa de Riesgos'!$O$16),"")</f>
        <v/>
      </c>
      <c r="U16" s="67"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4"/>
      <c r="AO16" s="523" t="s">
        <v>171</v>
      </c>
      <c r="AP16" s="524"/>
      <c r="AQ16" s="524"/>
      <c r="AR16" s="524"/>
      <c r="AS16" s="524"/>
      <c r="AT16" s="525"/>
      <c r="AU16" s="84"/>
      <c r="AV16" s="84"/>
      <c r="AW16" s="84"/>
      <c r="AX16" s="84"/>
      <c r="AY16" s="84"/>
      <c r="AZ16" s="84"/>
      <c r="BA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17" spans="1:76" ht="15" customHeight="1">
      <c r="A17" s="84"/>
      <c r="B17" s="475"/>
      <c r="C17" s="475"/>
      <c r="D17" s="476"/>
      <c r="E17" s="532"/>
      <c r="F17" s="533"/>
      <c r="G17" s="533"/>
      <c r="H17" s="533"/>
      <c r="I17" s="533"/>
      <c r="J17" s="68" t="str">
        <f>IF(AND('Mapa de Riesgos'!$Y$18="Alta",'Mapa de Riesgos'!$AA$18="Leve"),CONCATENATE("R2C",'Mapa de Riesgos'!$O$18),"")</f>
        <v/>
      </c>
      <c r="K17" s="69" t="str">
        <f>IF(AND('Mapa de Riesgos'!$Y$19="Alta",'Mapa de Riesgos'!$AA$19="Leve"),CONCATENATE("R2C",'Mapa de Riesgos'!$O$19),"")</f>
        <v/>
      </c>
      <c r="L17" s="69" t="str">
        <f>IF(AND('Mapa de Riesgos'!$Y$20="Alta",'Mapa de Riesgos'!$AA$20="Leve"),CONCATENATE("R2C",'Mapa de Riesgos'!$O$20),"")</f>
        <v/>
      </c>
      <c r="M17" s="69" t="str">
        <f>IF(AND('Mapa de Riesgos'!$Y$21="Alta",'Mapa de Riesgos'!$AA$21="Leve"),CONCATENATE("R2C",'Mapa de Riesgos'!$O$21),"")</f>
        <v/>
      </c>
      <c r="N17" s="69" t="str">
        <f>IF(AND('Mapa de Riesgos'!$Y$22="Alta",'Mapa de Riesgos'!$AA$22="Leve"),CONCATENATE("R2C",'Mapa de Riesgos'!$O$22),"")</f>
        <v/>
      </c>
      <c r="O17" s="70" t="str">
        <f>IF(AND('Mapa de Riesgos'!$Y$23="Alta",'Mapa de Riesgos'!$AA$23="Leve"),CONCATENATE("R2C",'Mapa de Riesgos'!$O$23),"")</f>
        <v/>
      </c>
      <c r="P17" s="68" t="str">
        <f>IF(AND('Mapa de Riesgos'!$Y$18="Alta",'Mapa de Riesgos'!$AA$18="Menor"),CONCATENATE("R2C",'Mapa de Riesgos'!$O$18),"")</f>
        <v/>
      </c>
      <c r="Q17" s="69" t="str">
        <f>IF(AND('Mapa de Riesgos'!$Y$19="Alta",'Mapa de Riesgos'!$AA$19="Menor"),CONCATENATE("R2C",'Mapa de Riesgos'!$O$19),"")</f>
        <v/>
      </c>
      <c r="R17" s="69" t="str">
        <f>IF(AND('Mapa de Riesgos'!$Y$20="Alta",'Mapa de Riesgos'!$AA$20="Menor"),CONCATENATE("R2C",'Mapa de Riesgos'!$O$20),"")</f>
        <v/>
      </c>
      <c r="S17" s="69" t="str">
        <f>IF(AND('Mapa de Riesgos'!$Y$21="Alta",'Mapa de Riesgos'!$AA$21="Menor"),CONCATENATE("R2C",'Mapa de Riesgos'!$O$21),"")</f>
        <v/>
      </c>
      <c r="T17" s="69" t="str">
        <f>IF(AND('Mapa de Riesgos'!$Y$22="Alta",'Mapa de Riesgos'!$AA$22="Menor"),CONCATENATE("R2C",'Mapa de Riesgos'!$O$22),"")</f>
        <v/>
      </c>
      <c r="U17" s="70"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4"/>
      <c r="AO17" s="526"/>
      <c r="AP17" s="527"/>
      <c r="AQ17" s="527"/>
      <c r="AR17" s="527"/>
      <c r="AS17" s="527"/>
      <c r="AT17" s="528"/>
      <c r="AU17" s="84"/>
      <c r="AV17" s="84"/>
      <c r="AW17" s="84"/>
      <c r="AX17" s="84"/>
      <c r="AY17" s="84"/>
      <c r="AZ17" s="84"/>
      <c r="BA17" s="84"/>
      <c r="BB17" s="84"/>
      <c r="BC17" s="84"/>
      <c r="BD17" s="84"/>
      <c r="BE17" s="84"/>
      <c r="BF17" s="84"/>
      <c r="BG17" s="84"/>
      <c r="BH17" s="84"/>
      <c r="BI17" s="84"/>
      <c r="BJ17" s="84"/>
      <c r="BK17" s="84"/>
      <c r="BL17" s="84"/>
      <c r="BM17" s="84"/>
      <c r="BN17" s="84"/>
      <c r="BO17" s="84"/>
      <c r="BP17" s="84"/>
      <c r="BQ17" s="84"/>
      <c r="BR17" s="84"/>
      <c r="BS17" s="84"/>
      <c r="BT17" s="84"/>
      <c r="BU17" s="84"/>
      <c r="BV17" s="84"/>
      <c r="BW17" s="84"/>
      <c r="BX17" s="84"/>
    </row>
    <row r="18" spans="1:76" ht="15" customHeight="1">
      <c r="A18" s="84"/>
      <c r="B18" s="475"/>
      <c r="C18" s="475"/>
      <c r="D18" s="476"/>
      <c r="E18" s="516"/>
      <c r="F18" s="517"/>
      <c r="G18" s="517"/>
      <c r="H18" s="517"/>
      <c r="I18" s="533"/>
      <c r="J18" s="68" t="str">
        <f>IF(AND('Mapa de Riesgos'!$Y$24="Alta",'Mapa de Riesgos'!$AA$24="Leve"),CONCATENATE("R3C",'Mapa de Riesgos'!$O$24),"")</f>
        <v/>
      </c>
      <c r="K18" s="69" t="str">
        <f>IF(AND('Mapa de Riesgos'!$Y$25="Alta",'Mapa de Riesgos'!$AA$25="Leve"),CONCATENATE("R3C",'Mapa de Riesgos'!$O$25),"")</f>
        <v/>
      </c>
      <c r="L18" s="69" t="str">
        <f>IF(AND('Mapa de Riesgos'!$Y$26="Alta",'Mapa de Riesgos'!$AA$26="Leve"),CONCATENATE("R3C",'Mapa de Riesgos'!$O$26),"")</f>
        <v/>
      </c>
      <c r="M18" s="69" t="str">
        <f>IF(AND('Mapa de Riesgos'!$Y$27="Alta",'Mapa de Riesgos'!$AA$27="Leve"),CONCATENATE("R3C",'Mapa de Riesgos'!$O$27),"")</f>
        <v/>
      </c>
      <c r="N18" s="69" t="str">
        <f>IF(AND('Mapa de Riesgos'!$Y$28="Alta",'Mapa de Riesgos'!$AA$28="Leve"),CONCATENATE("R3C",'Mapa de Riesgos'!$O$28),"")</f>
        <v/>
      </c>
      <c r="O18" s="70" t="str">
        <f>IF(AND('Mapa de Riesgos'!$Y$29="Alta",'Mapa de Riesgos'!$AA$29="Leve"),CONCATENATE("R3C",'Mapa de Riesgos'!$O$29),"")</f>
        <v/>
      </c>
      <c r="P18" s="68" t="str">
        <f>IF(AND('Mapa de Riesgos'!$Y$24="Alta",'Mapa de Riesgos'!$AA$24="Menor"),CONCATENATE("R3C",'Mapa de Riesgos'!$O$24),"")</f>
        <v/>
      </c>
      <c r="Q18" s="69" t="str">
        <f>IF(AND('Mapa de Riesgos'!$Y$25="Alta",'Mapa de Riesgos'!$AA$25="Menor"),CONCATENATE("R3C",'Mapa de Riesgos'!$O$25),"")</f>
        <v/>
      </c>
      <c r="R18" s="69" t="str">
        <f>IF(AND('Mapa de Riesgos'!$Y$26="Alta",'Mapa de Riesgos'!$AA$26="Menor"),CONCATENATE("R3C",'Mapa de Riesgos'!$O$26),"")</f>
        <v/>
      </c>
      <c r="S18" s="69" t="str">
        <f>IF(AND('Mapa de Riesgos'!$Y$27="Alta",'Mapa de Riesgos'!$AA$27="Menor"),CONCATENATE("R3C",'Mapa de Riesgos'!$O$27),"")</f>
        <v/>
      </c>
      <c r="T18" s="69" t="str">
        <f>IF(AND('Mapa de Riesgos'!$Y$28="Alta",'Mapa de Riesgos'!$AA$28="Menor"),CONCATENATE("R3C",'Mapa de Riesgos'!$O$28),"")</f>
        <v/>
      </c>
      <c r="U18" s="70"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4"/>
      <c r="AO18" s="526"/>
      <c r="AP18" s="527"/>
      <c r="AQ18" s="527"/>
      <c r="AR18" s="527"/>
      <c r="AS18" s="527"/>
      <c r="AT18" s="528"/>
      <c r="AU18" s="84"/>
      <c r="AV18" s="84"/>
      <c r="AW18" s="84"/>
      <c r="AX18" s="84"/>
      <c r="AY18" s="84"/>
      <c r="AZ18" s="84"/>
      <c r="BA18" s="84"/>
      <c r="BB18" s="84"/>
      <c r="BC18" s="84"/>
      <c r="BD18" s="84"/>
      <c r="BE18" s="84"/>
      <c r="BF18" s="84"/>
      <c r="BG18" s="84"/>
      <c r="BH18" s="84"/>
      <c r="BI18" s="84"/>
      <c r="BJ18" s="84"/>
      <c r="BK18" s="84"/>
      <c r="BL18" s="84"/>
      <c r="BM18" s="84"/>
      <c r="BN18" s="84"/>
      <c r="BO18" s="84"/>
      <c r="BP18" s="84"/>
      <c r="BQ18" s="84"/>
      <c r="BR18" s="84"/>
      <c r="BS18" s="84"/>
      <c r="BT18" s="84"/>
      <c r="BU18" s="84"/>
      <c r="BV18" s="84"/>
      <c r="BW18" s="84"/>
      <c r="BX18" s="84"/>
    </row>
    <row r="19" spans="1:76" ht="15" customHeight="1">
      <c r="A19" s="84"/>
      <c r="B19" s="475"/>
      <c r="C19" s="475"/>
      <c r="D19" s="476"/>
      <c r="E19" s="516"/>
      <c r="F19" s="517"/>
      <c r="G19" s="517"/>
      <c r="H19" s="517"/>
      <c r="I19" s="533"/>
      <c r="J19" s="68" t="str">
        <f>IF(AND('Mapa de Riesgos'!$Y$30="Alta",'Mapa de Riesgos'!$AA$30="Leve"),CONCATENATE("R4C",'Mapa de Riesgos'!$O$30),"")</f>
        <v/>
      </c>
      <c r="K19" s="69" t="str">
        <f>IF(AND('Mapa de Riesgos'!$Y$31="Alta",'Mapa de Riesgos'!$AA$31="Leve"),CONCATENATE("R4C",'Mapa de Riesgos'!$O$31),"")</f>
        <v/>
      </c>
      <c r="L19" s="69" t="str">
        <f>IF(AND('Mapa de Riesgos'!$Y$32="Alta",'Mapa de Riesgos'!$AA$32="Leve"),CONCATENATE("R4C",'Mapa de Riesgos'!$O$32),"")</f>
        <v/>
      </c>
      <c r="M19" s="69" t="str">
        <f>IF(AND('Mapa de Riesgos'!$Y$33="Alta",'Mapa de Riesgos'!$AA$33="Leve"),CONCATENATE("R4C",'Mapa de Riesgos'!$O$33),"")</f>
        <v/>
      </c>
      <c r="N19" s="69" t="str">
        <f>IF(AND('Mapa de Riesgos'!$Y$34="Alta",'Mapa de Riesgos'!$AA$34="Leve"),CONCATENATE("R4C",'Mapa de Riesgos'!$O$34),"")</f>
        <v/>
      </c>
      <c r="O19" s="70" t="str">
        <f>IF(AND('Mapa de Riesgos'!$Y$35="Alta",'Mapa de Riesgos'!$AA$35="Leve"),CONCATENATE("R4C",'Mapa de Riesgos'!$O$35),"")</f>
        <v/>
      </c>
      <c r="P19" s="68" t="str">
        <f>IF(AND('Mapa de Riesgos'!$Y$30="Alta",'Mapa de Riesgos'!$AA$30="Menor"),CONCATENATE("R4C",'Mapa de Riesgos'!$O$30),"")</f>
        <v/>
      </c>
      <c r="Q19" s="69" t="str">
        <f>IF(AND('Mapa de Riesgos'!$Y$31="Alta",'Mapa de Riesgos'!$AA$31="Menor"),CONCATENATE("R4C",'Mapa de Riesgos'!$O$31),"")</f>
        <v/>
      </c>
      <c r="R19" s="69" t="str">
        <f>IF(AND('Mapa de Riesgos'!$Y$32="Alta",'Mapa de Riesgos'!$AA$32="Menor"),CONCATENATE("R4C",'Mapa de Riesgos'!$O$32),"")</f>
        <v/>
      </c>
      <c r="S19" s="69" t="str">
        <f>IF(AND('Mapa de Riesgos'!$Y$33="Alta",'Mapa de Riesgos'!$AA$33="Menor"),CONCATENATE("R4C",'Mapa de Riesgos'!$O$33),"")</f>
        <v/>
      </c>
      <c r="T19" s="69" t="str">
        <f>IF(AND('Mapa de Riesgos'!$Y$34="Alta",'Mapa de Riesgos'!$AA$34="Menor"),CONCATENATE("R4C",'Mapa de Riesgos'!$O$34),"")</f>
        <v/>
      </c>
      <c r="U19" s="70"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8" t="str">
        <f>IF(AND('Mapa de Riesgos'!$Y$32="Alta",'Mapa de Riesgos'!$AA$32="Moderado"),CONCATENATE("R4C",'Mapa de Riesgos'!$O$32),"")</f>
        <v/>
      </c>
      <c r="Y19" s="58" t="str">
        <f>IF(AND('Mapa de Riesgos'!$Y$33="Alta",'Mapa de Riesgos'!$AA$33="Moderado"),CONCATENATE("R4C",'Mapa de Riesgos'!$O$33),"")</f>
        <v/>
      </c>
      <c r="Z19" s="58"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8" t="str">
        <f>IF(AND('Mapa de Riesgos'!$Y$32="Alta",'Mapa de Riesgos'!$AA$32="Mayor"),CONCATENATE("R4C",'Mapa de Riesgos'!$O$32),"")</f>
        <v/>
      </c>
      <c r="AE19" s="58" t="str">
        <f>IF(AND('Mapa de Riesgos'!$Y$33="Alta",'Mapa de Riesgos'!$AA$33="Mayor"),CONCATENATE("R4C",'Mapa de Riesgos'!$O$33),"")</f>
        <v/>
      </c>
      <c r="AF19" s="58"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4"/>
      <c r="AO19" s="526"/>
      <c r="AP19" s="527"/>
      <c r="AQ19" s="527"/>
      <c r="AR19" s="527"/>
      <c r="AS19" s="527"/>
      <c r="AT19" s="528"/>
      <c r="AU19" s="84"/>
      <c r="AV19" s="84"/>
      <c r="AW19" s="84"/>
      <c r="AX19" s="84"/>
      <c r="AY19" s="84"/>
      <c r="AZ19" s="84"/>
      <c r="BA19" s="84"/>
      <c r="BB19" s="84"/>
      <c r="BC19" s="84"/>
      <c r="BD19" s="84"/>
      <c r="BE19" s="84"/>
      <c r="BF19" s="84"/>
      <c r="BG19" s="84"/>
      <c r="BH19" s="84"/>
      <c r="BI19" s="84"/>
      <c r="BJ19" s="84"/>
      <c r="BK19" s="84"/>
      <c r="BL19" s="84"/>
      <c r="BM19" s="84"/>
      <c r="BN19" s="84"/>
      <c r="BO19" s="84"/>
      <c r="BP19" s="84"/>
      <c r="BQ19" s="84"/>
      <c r="BR19" s="84"/>
      <c r="BS19" s="84"/>
      <c r="BT19" s="84"/>
      <c r="BU19" s="84"/>
      <c r="BV19" s="84"/>
      <c r="BW19" s="84"/>
      <c r="BX19" s="84"/>
    </row>
    <row r="20" spans="1:76" ht="15" customHeight="1">
      <c r="A20" s="84"/>
      <c r="B20" s="475"/>
      <c r="C20" s="475"/>
      <c r="D20" s="476"/>
      <c r="E20" s="516"/>
      <c r="F20" s="517"/>
      <c r="G20" s="517"/>
      <c r="H20" s="517"/>
      <c r="I20" s="533"/>
      <c r="J20" s="68" t="str">
        <f>IF(AND('Mapa de Riesgos'!$Y$36="Alta",'Mapa de Riesgos'!$AA$36="Leve"),CONCATENATE("R5C",'Mapa de Riesgos'!$O$36),"")</f>
        <v/>
      </c>
      <c r="K20" s="69" t="str">
        <f>IF(AND('Mapa de Riesgos'!$Y$37="Alta",'Mapa de Riesgos'!$AA$37="Leve"),CONCATENATE("R5C",'Mapa de Riesgos'!$O$37),"")</f>
        <v/>
      </c>
      <c r="L20" s="69" t="str">
        <f>IF(AND('Mapa de Riesgos'!$Y$38="Alta",'Mapa de Riesgos'!$AA$38="Leve"),CONCATENATE("R5C",'Mapa de Riesgos'!$O$38),"")</f>
        <v/>
      </c>
      <c r="M20" s="69" t="str">
        <f>IF(AND('Mapa de Riesgos'!$Y$39="Alta",'Mapa de Riesgos'!$AA$39="Leve"),CONCATENATE("R5C",'Mapa de Riesgos'!$O$39),"")</f>
        <v/>
      </c>
      <c r="N20" s="69" t="str">
        <f>IF(AND('Mapa de Riesgos'!$Y$40="Alta",'Mapa de Riesgos'!$AA$40="Leve"),CONCATENATE("R5C",'Mapa de Riesgos'!$O$40),"")</f>
        <v/>
      </c>
      <c r="O20" s="70" t="str">
        <f>IF(AND('Mapa de Riesgos'!$Y$41="Alta",'Mapa de Riesgos'!$AA$41="Leve"),CONCATENATE("R5C",'Mapa de Riesgos'!$O$41),"")</f>
        <v/>
      </c>
      <c r="P20" s="68" t="str">
        <f>IF(AND('Mapa de Riesgos'!$Y$36="Alta",'Mapa de Riesgos'!$AA$36="Menor"),CONCATENATE("R5C",'Mapa de Riesgos'!$O$36),"")</f>
        <v/>
      </c>
      <c r="Q20" s="69" t="str">
        <f>IF(AND('Mapa de Riesgos'!$Y$37="Alta",'Mapa de Riesgos'!$AA$37="Menor"),CONCATENATE("R5C",'Mapa de Riesgos'!$O$37),"")</f>
        <v/>
      </c>
      <c r="R20" s="69" t="str">
        <f>IF(AND('Mapa de Riesgos'!$Y$38="Alta",'Mapa de Riesgos'!$AA$38="Menor"),CONCATENATE("R5C",'Mapa de Riesgos'!$O$38),"")</f>
        <v/>
      </c>
      <c r="S20" s="69" t="str">
        <f>IF(AND('Mapa de Riesgos'!$Y$39="Alta",'Mapa de Riesgos'!$AA$39="Menor"),CONCATENATE("R5C",'Mapa de Riesgos'!$O$39),"")</f>
        <v/>
      </c>
      <c r="T20" s="69" t="str">
        <f>IF(AND('Mapa de Riesgos'!$Y$40="Alta",'Mapa de Riesgos'!$AA$40="Menor"),CONCATENATE("R5C",'Mapa de Riesgos'!$O$40),"")</f>
        <v/>
      </c>
      <c r="U20" s="70"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8" t="str">
        <f>IF(AND('Mapa de Riesgos'!$Y$38="Alta",'Mapa de Riesgos'!$AA$38="Moderado"),CONCATENATE("R5C",'Mapa de Riesgos'!$O$38),"")</f>
        <v/>
      </c>
      <c r="Y20" s="58" t="str">
        <f>IF(AND('Mapa de Riesgos'!$Y$39="Alta",'Mapa de Riesgos'!$AA$39="Moderado"),CONCATENATE("R5C",'Mapa de Riesgos'!$O$39),"")</f>
        <v/>
      </c>
      <c r="Z20" s="58"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8" t="str">
        <f>IF(AND('Mapa de Riesgos'!$Y$38="Alta",'Mapa de Riesgos'!$AA$38="Mayor"),CONCATENATE("R5C",'Mapa de Riesgos'!$O$38),"")</f>
        <v/>
      </c>
      <c r="AE20" s="58" t="str">
        <f>IF(AND('Mapa de Riesgos'!$Y$39="Alta",'Mapa de Riesgos'!$AA$39="Mayor"),CONCATENATE("R5C",'Mapa de Riesgos'!$O$39),"")</f>
        <v/>
      </c>
      <c r="AF20" s="58"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4"/>
      <c r="AO20" s="526"/>
      <c r="AP20" s="527"/>
      <c r="AQ20" s="527"/>
      <c r="AR20" s="527"/>
      <c r="AS20" s="527"/>
      <c r="AT20" s="528"/>
      <c r="AU20" s="84"/>
      <c r="AV20" s="84"/>
      <c r="AW20" s="84"/>
      <c r="AX20" s="84"/>
      <c r="AY20" s="84"/>
      <c r="AZ20" s="84"/>
      <c r="BA20" s="84"/>
      <c r="BB20" s="84"/>
      <c r="BC20" s="84"/>
      <c r="BD20" s="84"/>
      <c r="BE20" s="84"/>
      <c r="BF20" s="84"/>
      <c r="BG20" s="84"/>
      <c r="BH20" s="84"/>
      <c r="BI20" s="84"/>
      <c r="BJ20" s="84"/>
      <c r="BK20" s="84"/>
      <c r="BL20" s="84"/>
      <c r="BM20" s="84"/>
      <c r="BN20" s="84"/>
      <c r="BO20" s="84"/>
      <c r="BP20" s="84"/>
      <c r="BQ20" s="84"/>
      <c r="BR20" s="84"/>
      <c r="BS20" s="84"/>
      <c r="BT20" s="84"/>
      <c r="BU20" s="84"/>
      <c r="BV20" s="84"/>
      <c r="BW20" s="84"/>
      <c r="BX20" s="84"/>
    </row>
    <row r="21" spans="1:76" ht="15" customHeight="1">
      <c r="A21" s="84"/>
      <c r="B21" s="475"/>
      <c r="C21" s="475"/>
      <c r="D21" s="476"/>
      <c r="E21" s="516"/>
      <c r="F21" s="517"/>
      <c r="G21" s="517"/>
      <c r="H21" s="517"/>
      <c r="I21" s="533"/>
      <c r="J21" s="68" t="str">
        <f>IF(AND('Mapa de Riesgos'!$Y$42="Alta",'Mapa de Riesgos'!$AA$42="Leve"),CONCATENATE("R6C",'Mapa de Riesgos'!$O$42),"")</f>
        <v/>
      </c>
      <c r="K21" s="69" t="str">
        <f>IF(AND('Mapa de Riesgos'!$Y$43="Alta",'Mapa de Riesgos'!$AA$43="Leve"),CONCATENATE("R6C",'Mapa de Riesgos'!$O$43),"")</f>
        <v/>
      </c>
      <c r="L21" s="69" t="str">
        <f>IF(AND('Mapa de Riesgos'!$Y$44="Alta",'Mapa de Riesgos'!$AA$44="Leve"),CONCATENATE("R6C",'Mapa de Riesgos'!$O$44),"")</f>
        <v/>
      </c>
      <c r="M21" s="69" t="str">
        <f>IF(AND('Mapa de Riesgos'!$Y$45="Alta",'Mapa de Riesgos'!$AA$45="Leve"),CONCATENATE("R6C",'Mapa de Riesgos'!$O$45),"")</f>
        <v/>
      </c>
      <c r="N21" s="69" t="str">
        <f>IF(AND('Mapa de Riesgos'!$Y$46="Alta",'Mapa de Riesgos'!$AA$46="Leve"),CONCATENATE("R6C",'Mapa de Riesgos'!$O$46),"")</f>
        <v/>
      </c>
      <c r="O21" s="70" t="str">
        <f>IF(AND('Mapa de Riesgos'!$Y$47="Alta",'Mapa de Riesgos'!$AA$47="Leve"),CONCATENATE("R6C",'Mapa de Riesgos'!$O$47),"")</f>
        <v/>
      </c>
      <c r="P21" s="68" t="str">
        <f>IF(AND('Mapa de Riesgos'!$Y$42="Alta",'Mapa de Riesgos'!$AA$42="Menor"),CONCATENATE("R6C",'Mapa de Riesgos'!$O$42),"")</f>
        <v/>
      </c>
      <c r="Q21" s="69" t="str">
        <f>IF(AND('Mapa de Riesgos'!$Y$43="Alta",'Mapa de Riesgos'!$AA$43="Menor"),CONCATENATE("R6C",'Mapa de Riesgos'!$O$43),"")</f>
        <v/>
      </c>
      <c r="R21" s="69" t="str">
        <f>IF(AND('Mapa de Riesgos'!$Y$44="Alta",'Mapa de Riesgos'!$AA$44="Menor"),CONCATENATE("R6C",'Mapa de Riesgos'!$O$44),"")</f>
        <v/>
      </c>
      <c r="S21" s="69" t="str">
        <f>IF(AND('Mapa de Riesgos'!$Y$45="Alta",'Mapa de Riesgos'!$AA$45="Menor"),CONCATENATE("R6C",'Mapa de Riesgos'!$O$45),"")</f>
        <v/>
      </c>
      <c r="T21" s="69" t="str">
        <f>IF(AND('Mapa de Riesgos'!$Y$46="Alta",'Mapa de Riesgos'!$AA$46="Menor"),CONCATENATE("R6C",'Mapa de Riesgos'!$O$46),"")</f>
        <v/>
      </c>
      <c r="U21" s="70"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8" t="str">
        <f>IF(AND('Mapa de Riesgos'!$Y$44="Alta",'Mapa de Riesgos'!$AA$44="Moderado"),CONCATENATE("R6C",'Mapa de Riesgos'!$O$44),"")</f>
        <v/>
      </c>
      <c r="Y21" s="58" t="str">
        <f>IF(AND('Mapa de Riesgos'!$Y$45="Alta",'Mapa de Riesgos'!$AA$45="Moderado"),CONCATENATE("R6C",'Mapa de Riesgos'!$O$45),"")</f>
        <v/>
      </c>
      <c r="Z21" s="58"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8" t="str">
        <f>IF(AND('Mapa de Riesgos'!$Y$44="Alta",'Mapa de Riesgos'!$AA$44="Mayor"),CONCATENATE("R6C",'Mapa de Riesgos'!$O$44),"")</f>
        <v/>
      </c>
      <c r="AE21" s="58" t="str">
        <f>IF(AND('Mapa de Riesgos'!$Y$45="Alta",'Mapa de Riesgos'!$AA$45="Mayor"),CONCATENATE("R6C",'Mapa de Riesgos'!$O$45),"")</f>
        <v/>
      </c>
      <c r="AF21" s="58"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4"/>
      <c r="AO21" s="526"/>
      <c r="AP21" s="527"/>
      <c r="AQ21" s="527"/>
      <c r="AR21" s="527"/>
      <c r="AS21" s="527"/>
      <c r="AT21" s="528"/>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row>
    <row r="22" spans="1:76" ht="15" customHeight="1">
      <c r="A22" s="84"/>
      <c r="B22" s="475"/>
      <c r="C22" s="475"/>
      <c r="D22" s="476"/>
      <c r="E22" s="516"/>
      <c r="F22" s="517"/>
      <c r="G22" s="517"/>
      <c r="H22" s="517"/>
      <c r="I22" s="533"/>
      <c r="J22" s="68" t="str">
        <f>IF(AND('Mapa de Riesgos'!$Y$48="Alta",'Mapa de Riesgos'!$AA$48="Leve"),CONCATENATE("R7C",'Mapa de Riesgos'!$O$48),"")</f>
        <v/>
      </c>
      <c r="K22" s="69" t="str">
        <f>IF(AND('Mapa de Riesgos'!$Y$49="Alta",'Mapa de Riesgos'!$AA$49="Leve"),CONCATENATE("R7C",'Mapa de Riesgos'!$O$49),"")</f>
        <v/>
      </c>
      <c r="L22" s="69" t="str">
        <f>IF(AND('Mapa de Riesgos'!$Y$50="Alta",'Mapa de Riesgos'!$AA$50="Leve"),CONCATENATE("R7C",'Mapa de Riesgos'!$O$50),"")</f>
        <v/>
      </c>
      <c r="M22" s="69" t="str">
        <f>IF(AND('Mapa de Riesgos'!$Y$51="Alta",'Mapa de Riesgos'!$AA$51="Leve"),CONCATENATE("R7C",'Mapa de Riesgos'!$O$51),"")</f>
        <v/>
      </c>
      <c r="N22" s="69" t="str">
        <f>IF(AND('Mapa de Riesgos'!$Y$52="Alta",'Mapa de Riesgos'!$AA$52="Leve"),CONCATENATE("R7C",'Mapa de Riesgos'!$O$52),"")</f>
        <v/>
      </c>
      <c r="O22" s="70" t="str">
        <f>IF(AND('Mapa de Riesgos'!$Y$53="Alta",'Mapa de Riesgos'!$AA$53="Leve"),CONCATENATE("R7C",'Mapa de Riesgos'!$O$53),"")</f>
        <v/>
      </c>
      <c r="P22" s="68" t="str">
        <f>IF(AND('Mapa de Riesgos'!$Y$48="Alta",'Mapa de Riesgos'!$AA$48="Menor"),CONCATENATE("R7C",'Mapa de Riesgos'!$O$48),"")</f>
        <v/>
      </c>
      <c r="Q22" s="69" t="str">
        <f>IF(AND('Mapa de Riesgos'!$Y$49="Alta",'Mapa de Riesgos'!$AA$49="Menor"),CONCATENATE("R7C",'Mapa de Riesgos'!$O$49),"")</f>
        <v/>
      </c>
      <c r="R22" s="69" t="str">
        <f>IF(AND('Mapa de Riesgos'!$Y$50="Alta",'Mapa de Riesgos'!$AA$50="Menor"),CONCATENATE("R7C",'Mapa de Riesgos'!$O$50),"")</f>
        <v/>
      </c>
      <c r="S22" s="69" t="str">
        <f>IF(AND('Mapa de Riesgos'!$Y$51="Alta",'Mapa de Riesgos'!$AA$51="Menor"),CONCATENATE("R7C",'Mapa de Riesgos'!$O$51),"")</f>
        <v/>
      </c>
      <c r="T22" s="69" t="str">
        <f>IF(AND('Mapa de Riesgos'!$Y$52="Alta",'Mapa de Riesgos'!$AA$52="Menor"),CONCATENATE("R7C",'Mapa de Riesgos'!$O$52),"")</f>
        <v/>
      </c>
      <c r="U22" s="70"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8" t="str">
        <f>IF(AND('Mapa de Riesgos'!$Y$50="Alta",'Mapa de Riesgos'!$AA$50="Moderado"),CONCATENATE("R7C",'Mapa de Riesgos'!$O$50),"")</f>
        <v/>
      </c>
      <c r="Y22" s="58" t="str">
        <f>IF(AND('Mapa de Riesgos'!$Y$51="Alta",'Mapa de Riesgos'!$AA$51="Moderado"),CONCATENATE("R7C",'Mapa de Riesgos'!$O$51),"")</f>
        <v/>
      </c>
      <c r="Z22" s="58"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8" t="str">
        <f>IF(AND('Mapa de Riesgos'!$Y$50="Alta",'Mapa de Riesgos'!$AA$50="Mayor"),CONCATENATE("R7C",'Mapa de Riesgos'!$O$50),"")</f>
        <v/>
      </c>
      <c r="AE22" s="58" t="str">
        <f>IF(AND('Mapa de Riesgos'!$Y$51="Alta",'Mapa de Riesgos'!$AA$51="Mayor"),CONCATENATE("R7C",'Mapa de Riesgos'!$O$51),"")</f>
        <v/>
      </c>
      <c r="AF22" s="58"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4"/>
      <c r="AO22" s="526"/>
      <c r="AP22" s="527"/>
      <c r="AQ22" s="527"/>
      <c r="AR22" s="527"/>
      <c r="AS22" s="527"/>
      <c r="AT22" s="528"/>
      <c r="AU22" s="84"/>
      <c r="AV22" s="84"/>
      <c r="AW22" s="84"/>
      <c r="AX22" s="84"/>
      <c r="AY22" s="84"/>
      <c r="AZ22" s="84"/>
      <c r="BA22" s="84"/>
      <c r="BB22" s="84"/>
      <c r="BC22" s="84"/>
      <c r="BD22" s="84"/>
      <c r="BE22" s="84"/>
      <c r="BF22" s="84"/>
      <c r="BG22" s="84"/>
      <c r="BH22" s="84"/>
      <c r="BI22" s="84"/>
      <c r="BJ22" s="84"/>
      <c r="BK22" s="84"/>
      <c r="BL22" s="84"/>
      <c r="BM22" s="84"/>
      <c r="BN22" s="84"/>
      <c r="BO22" s="84"/>
      <c r="BP22" s="84"/>
      <c r="BQ22" s="84"/>
      <c r="BR22" s="84"/>
      <c r="BS22" s="84"/>
      <c r="BT22" s="84"/>
      <c r="BU22" s="84"/>
      <c r="BV22" s="84"/>
      <c r="BW22" s="84"/>
      <c r="BX22" s="84"/>
    </row>
    <row r="23" spans="1:76" ht="15" customHeight="1">
      <c r="A23" s="84"/>
      <c r="B23" s="475"/>
      <c r="C23" s="475"/>
      <c r="D23" s="476"/>
      <c r="E23" s="516"/>
      <c r="F23" s="517"/>
      <c r="G23" s="517"/>
      <c r="H23" s="517"/>
      <c r="I23" s="533"/>
      <c r="J23" s="68" t="str">
        <f>IF(AND('Mapa de Riesgos'!$Y$54="Alta",'Mapa de Riesgos'!$AA$54="Leve"),CONCATENATE("R8C",'Mapa de Riesgos'!$O$54),"")</f>
        <v/>
      </c>
      <c r="K23" s="69" t="str">
        <f>IF(AND('Mapa de Riesgos'!$Y$55="Alta",'Mapa de Riesgos'!$AA$55="Leve"),CONCATENATE("R8C",'Mapa de Riesgos'!$O$55),"")</f>
        <v/>
      </c>
      <c r="L23" s="69" t="str">
        <f>IF(AND('Mapa de Riesgos'!$Y$56="Alta",'Mapa de Riesgos'!$AA$56="Leve"),CONCATENATE("R8C",'Mapa de Riesgos'!$O$56),"")</f>
        <v/>
      </c>
      <c r="M23" s="69" t="str">
        <f>IF(AND('Mapa de Riesgos'!$Y$57="Alta",'Mapa de Riesgos'!$AA$57="Leve"),CONCATENATE("R8C",'Mapa de Riesgos'!$O$57),"")</f>
        <v/>
      </c>
      <c r="N23" s="69" t="str">
        <f>IF(AND('Mapa de Riesgos'!$Y$58="Alta",'Mapa de Riesgos'!$AA$58="Leve"),CONCATENATE("R8C",'Mapa de Riesgos'!$O$58),"")</f>
        <v/>
      </c>
      <c r="O23" s="70" t="str">
        <f>IF(AND('Mapa de Riesgos'!$Y$59="Alta",'Mapa de Riesgos'!$AA$59="Leve"),CONCATENATE("R8C",'Mapa de Riesgos'!$O$59),"")</f>
        <v/>
      </c>
      <c r="P23" s="68" t="str">
        <f>IF(AND('Mapa de Riesgos'!$Y$54="Alta",'Mapa de Riesgos'!$AA$54="Menor"),CONCATENATE("R8C",'Mapa de Riesgos'!$O$54),"")</f>
        <v/>
      </c>
      <c r="Q23" s="69" t="str">
        <f>IF(AND('Mapa de Riesgos'!$Y$55="Alta",'Mapa de Riesgos'!$AA$55="Menor"),CONCATENATE("R8C",'Mapa de Riesgos'!$O$55),"")</f>
        <v/>
      </c>
      <c r="R23" s="69" t="str">
        <f>IF(AND('Mapa de Riesgos'!$Y$56="Alta",'Mapa de Riesgos'!$AA$56="Menor"),CONCATENATE("R8C",'Mapa de Riesgos'!$O$56),"")</f>
        <v/>
      </c>
      <c r="S23" s="69" t="str">
        <f>IF(AND('Mapa de Riesgos'!$Y$57="Alta",'Mapa de Riesgos'!$AA$57="Menor"),CONCATENATE("R8C",'Mapa de Riesgos'!$O$57),"")</f>
        <v/>
      </c>
      <c r="T23" s="69" t="str">
        <f>IF(AND('Mapa de Riesgos'!$Y$58="Alta",'Mapa de Riesgos'!$AA$58="Menor"),CONCATENATE("R8C",'Mapa de Riesgos'!$O$58),"")</f>
        <v/>
      </c>
      <c r="U23" s="70"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8" t="str">
        <f>IF(AND('Mapa de Riesgos'!$Y$56="Alta",'Mapa de Riesgos'!$AA$56="Moderado"),CONCATENATE("R8C",'Mapa de Riesgos'!$O$56),"")</f>
        <v/>
      </c>
      <c r="Y23" s="58" t="str">
        <f>IF(AND('Mapa de Riesgos'!$Y$57="Alta",'Mapa de Riesgos'!$AA$57="Moderado"),CONCATENATE("R8C",'Mapa de Riesgos'!$O$57),"")</f>
        <v/>
      </c>
      <c r="Z23" s="58"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8" t="str">
        <f>IF(AND('Mapa de Riesgos'!$Y$56="Alta",'Mapa de Riesgos'!$AA$56="Mayor"),CONCATENATE("R8C",'Mapa de Riesgos'!$O$56),"")</f>
        <v/>
      </c>
      <c r="AE23" s="58" t="str">
        <f>IF(AND('Mapa de Riesgos'!$Y$57="Alta",'Mapa de Riesgos'!$AA$57="Mayor"),CONCATENATE("R8C",'Mapa de Riesgos'!$O$57),"")</f>
        <v/>
      </c>
      <c r="AF23" s="58"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4"/>
      <c r="AO23" s="526"/>
      <c r="AP23" s="527"/>
      <c r="AQ23" s="527"/>
      <c r="AR23" s="527"/>
      <c r="AS23" s="527"/>
      <c r="AT23" s="528"/>
      <c r="AU23" s="84"/>
      <c r="AV23" s="84"/>
      <c r="AW23" s="84"/>
      <c r="AX23" s="84"/>
      <c r="AY23" s="84"/>
      <c r="AZ23" s="84"/>
      <c r="BA23" s="84"/>
      <c r="BB23" s="84"/>
      <c r="BC23" s="84"/>
      <c r="BD23" s="84"/>
      <c r="BE23" s="84"/>
      <c r="BF23" s="84"/>
      <c r="BG23" s="84"/>
      <c r="BH23" s="84"/>
      <c r="BI23" s="84"/>
      <c r="BJ23" s="84"/>
      <c r="BK23" s="84"/>
      <c r="BL23" s="84"/>
      <c r="BM23" s="84"/>
      <c r="BN23" s="84"/>
      <c r="BO23" s="84"/>
      <c r="BP23" s="84"/>
      <c r="BQ23" s="84"/>
      <c r="BR23" s="84"/>
      <c r="BS23" s="84"/>
      <c r="BT23" s="84"/>
      <c r="BU23" s="84"/>
      <c r="BV23" s="84"/>
      <c r="BW23" s="84"/>
      <c r="BX23" s="84"/>
    </row>
    <row r="24" spans="1:76" ht="15" customHeight="1">
      <c r="A24" s="84"/>
      <c r="B24" s="475"/>
      <c r="C24" s="475"/>
      <c r="D24" s="476"/>
      <c r="E24" s="516"/>
      <c r="F24" s="517"/>
      <c r="G24" s="517"/>
      <c r="H24" s="517"/>
      <c r="I24" s="533"/>
      <c r="J24" s="68" t="str">
        <f>IF(AND('Mapa de Riesgos'!$Y$60="Alta",'Mapa de Riesgos'!$AA$60="Leve"),CONCATENATE("R9C",'Mapa de Riesgos'!$O$60),"")</f>
        <v/>
      </c>
      <c r="K24" s="69" t="str">
        <f>IF(AND('Mapa de Riesgos'!$Y$61="Alta",'Mapa de Riesgos'!$AA$61="Leve"),CONCATENATE("R9C",'Mapa de Riesgos'!$O$61),"")</f>
        <v/>
      </c>
      <c r="L24" s="69" t="str">
        <f>IF(AND('Mapa de Riesgos'!$Y$62="Alta",'Mapa de Riesgos'!$AA$62="Leve"),CONCATENATE("R9C",'Mapa de Riesgos'!$O$62),"")</f>
        <v/>
      </c>
      <c r="M24" s="69" t="str">
        <f>IF(AND('Mapa de Riesgos'!$Y$63="Alta",'Mapa de Riesgos'!$AA$63="Leve"),CONCATENATE("R9C",'Mapa de Riesgos'!$O$63),"")</f>
        <v/>
      </c>
      <c r="N24" s="69" t="str">
        <f>IF(AND('Mapa de Riesgos'!$Y$64="Alta",'Mapa de Riesgos'!$AA$64="Leve"),CONCATENATE("R9C",'Mapa de Riesgos'!$O$64),"")</f>
        <v/>
      </c>
      <c r="O24" s="70" t="str">
        <f>IF(AND('Mapa de Riesgos'!$Y$65="Alta",'Mapa de Riesgos'!$AA$65="Leve"),CONCATENATE("R9C",'Mapa de Riesgos'!$O$65),"")</f>
        <v/>
      </c>
      <c r="P24" s="68" t="str">
        <f>IF(AND('Mapa de Riesgos'!$Y$60="Alta",'Mapa de Riesgos'!$AA$60="Menor"),CONCATENATE("R9C",'Mapa de Riesgos'!$O$60),"")</f>
        <v/>
      </c>
      <c r="Q24" s="69" t="str">
        <f>IF(AND('Mapa de Riesgos'!$Y$61="Alta",'Mapa de Riesgos'!$AA$61="Menor"),CONCATENATE("R9C",'Mapa de Riesgos'!$O$61),"")</f>
        <v/>
      </c>
      <c r="R24" s="69" t="str">
        <f>IF(AND('Mapa de Riesgos'!$Y$62="Alta",'Mapa de Riesgos'!$AA$62="Menor"),CONCATENATE("R9C",'Mapa de Riesgos'!$O$62),"")</f>
        <v/>
      </c>
      <c r="S24" s="69" t="str">
        <f>IF(AND('Mapa de Riesgos'!$Y$63="Alta",'Mapa de Riesgos'!$AA$63="Menor"),CONCATENATE("R9C",'Mapa de Riesgos'!$O$63),"")</f>
        <v/>
      </c>
      <c r="T24" s="69" t="str">
        <f>IF(AND('Mapa de Riesgos'!$Y$64="Alta",'Mapa de Riesgos'!$AA$64="Menor"),CONCATENATE("R9C",'Mapa de Riesgos'!$O$64),"")</f>
        <v/>
      </c>
      <c r="U24" s="70"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8" t="str">
        <f>IF(AND('Mapa de Riesgos'!$Y$62="Alta",'Mapa de Riesgos'!$AA$62="Moderado"),CONCATENATE("R9C",'Mapa de Riesgos'!$O$62),"")</f>
        <v/>
      </c>
      <c r="Y24" s="58" t="str">
        <f>IF(AND('Mapa de Riesgos'!$Y$63="Alta",'Mapa de Riesgos'!$AA$63="Moderado"),CONCATENATE("R9C",'Mapa de Riesgos'!$O$63),"")</f>
        <v/>
      </c>
      <c r="Z24" s="58"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8" t="str">
        <f>IF(AND('Mapa de Riesgos'!$Y$62="Alta",'Mapa de Riesgos'!$AA$62="Mayor"),CONCATENATE("R9C",'Mapa de Riesgos'!$O$62),"")</f>
        <v/>
      </c>
      <c r="AE24" s="58" t="str">
        <f>IF(AND('Mapa de Riesgos'!$Y$63="Alta",'Mapa de Riesgos'!$AA$63="Mayor"),CONCATENATE("R9C",'Mapa de Riesgos'!$O$63),"")</f>
        <v/>
      </c>
      <c r="AF24" s="58"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4"/>
      <c r="AO24" s="526"/>
      <c r="AP24" s="527"/>
      <c r="AQ24" s="527"/>
      <c r="AR24" s="527"/>
      <c r="AS24" s="527"/>
      <c r="AT24" s="528"/>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row>
    <row r="25" spans="1:76" ht="15.75" customHeight="1" thickBot="1">
      <c r="A25" s="84"/>
      <c r="B25" s="475"/>
      <c r="C25" s="475"/>
      <c r="D25" s="476"/>
      <c r="E25" s="519"/>
      <c r="F25" s="520"/>
      <c r="G25" s="520"/>
      <c r="H25" s="520"/>
      <c r="I25" s="520"/>
      <c r="J25" s="71" t="str">
        <f>IF(AND('Mapa de Riesgos'!$Y$66="Alta",'Mapa de Riesgos'!$AA$66="Leve"),CONCATENATE("R10C",'Mapa de Riesgos'!$O$66),"")</f>
        <v/>
      </c>
      <c r="K25" s="72" t="str">
        <f>IF(AND('Mapa de Riesgos'!$Y$67="Alta",'Mapa de Riesgos'!$AA$67="Leve"),CONCATENATE("R10C",'Mapa de Riesgos'!$O$67),"")</f>
        <v/>
      </c>
      <c r="L25" s="72" t="str">
        <f>IF(AND('Mapa de Riesgos'!$Y$68="Alta",'Mapa de Riesgos'!$AA$68="Leve"),CONCATENATE("R10C",'Mapa de Riesgos'!$O$68),"")</f>
        <v/>
      </c>
      <c r="M25" s="72" t="str">
        <f>IF(AND('Mapa de Riesgos'!$Y$69="Alta",'Mapa de Riesgos'!$AA$69="Leve"),CONCATENATE("R10C",'Mapa de Riesgos'!$O$69),"")</f>
        <v/>
      </c>
      <c r="N25" s="72" t="str">
        <f>IF(AND('Mapa de Riesgos'!$Y$70="Alta",'Mapa de Riesgos'!$AA$70="Leve"),CONCATENATE("R10C",'Mapa de Riesgos'!$O$70),"")</f>
        <v/>
      </c>
      <c r="O25" s="73" t="str">
        <f>IF(AND('Mapa de Riesgos'!$Y$71="Alta",'Mapa de Riesgos'!$AA$71="Leve"),CONCATENATE("R10C",'Mapa de Riesgos'!$O$71),"")</f>
        <v/>
      </c>
      <c r="P25" s="71" t="str">
        <f>IF(AND('Mapa de Riesgos'!$Y$66="Alta",'Mapa de Riesgos'!$AA$66="Menor"),CONCATENATE("R10C",'Mapa de Riesgos'!$O$66),"")</f>
        <v/>
      </c>
      <c r="Q25" s="72" t="str">
        <f>IF(AND('Mapa de Riesgos'!$Y$67="Alta",'Mapa de Riesgos'!$AA$67="Menor"),CONCATENATE("R10C",'Mapa de Riesgos'!$O$67),"")</f>
        <v/>
      </c>
      <c r="R25" s="72" t="str">
        <f>IF(AND('Mapa de Riesgos'!$Y$68="Alta",'Mapa de Riesgos'!$AA$68="Menor"),CONCATENATE("R10C",'Mapa de Riesgos'!$O$68),"")</f>
        <v/>
      </c>
      <c r="S25" s="72" t="str">
        <f>IF(AND('Mapa de Riesgos'!$Y$69="Alta",'Mapa de Riesgos'!$AA$69="Menor"),CONCATENATE("R10C",'Mapa de Riesgos'!$O$69),"")</f>
        <v/>
      </c>
      <c r="T25" s="72" t="str">
        <f>IF(AND('Mapa de Riesgos'!$Y$70="Alta",'Mapa de Riesgos'!$AA$70="Menor"),CONCATENATE("R10C",'Mapa de Riesgos'!$O$70),"")</f>
        <v/>
      </c>
      <c r="U25" s="73" t="str">
        <f>IF(AND('Mapa de Riesgos'!$Y$71="Alta",'Mapa de Riesgos'!$AA$71="Menor"),CONCATENATE("R10C",'Mapa de Riesgos'!$O$71),"")</f>
        <v/>
      </c>
      <c r="V25" s="59" t="str">
        <f>IF(AND('Mapa de Riesgos'!$Y$66="Alta",'Mapa de Riesgos'!$AA$66="Moderado"),CONCATENATE("R10C",'Mapa de Riesgos'!$O$66),"")</f>
        <v/>
      </c>
      <c r="W25" s="60" t="str">
        <f>IF(AND('Mapa de Riesgos'!$Y$67="Alta",'Mapa de Riesgos'!$AA$67="Moderado"),CONCATENATE("R10C",'Mapa de Riesgos'!$O$67),"")</f>
        <v/>
      </c>
      <c r="X25" s="60" t="str">
        <f>IF(AND('Mapa de Riesgos'!$Y$68="Alta",'Mapa de Riesgos'!$AA$68="Moderado"),CONCATENATE("R10C",'Mapa de Riesgos'!$O$68),"")</f>
        <v/>
      </c>
      <c r="Y25" s="60" t="str">
        <f>IF(AND('Mapa de Riesgos'!$Y$69="Alta",'Mapa de Riesgos'!$AA$69="Moderado"),CONCATENATE("R10C",'Mapa de Riesgos'!$O$69),"")</f>
        <v/>
      </c>
      <c r="Z25" s="60" t="str">
        <f>IF(AND('Mapa de Riesgos'!$Y$70="Alta",'Mapa de Riesgos'!$AA$70="Moderado"),CONCATENATE("R10C",'Mapa de Riesgos'!$O$70),"")</f>
        <v/>
      </c>
      <c r="AA25" s="61" t="str">
        <f>IF(AND('Mapa de Riesgos'!$Y$71="Alta",'Mapa de Riesgos'!$AA$71="Moderado"),CONCATENATE("R10C",'Mapa de Riesgos'!$O$71),"")</f>
        <v/>
      </c>
      <c r="AB25" s="59" t="str">
        <f>IF(AND('Mapa de Riesgos'!$Y$66="Alta",'Mapa de Riesgos'!$AA$66="Mayor"),CONCATENATE("R10C",'Mapa de Riesgos'!$O$66),"")</f>
        <v/>
      </c>
      <c r="AC25" s="60" t="str">
        <f>IF(AND('Mapa de Riesgos'!$Y$67="Alta",'Mapa de Riesgos'!$AA$67="Mayor"),CONCATENATE("R10C",'Mapa de Riesgos'!$O$67),"")</f>
        <v/>
      </c>
      <c r="AD25" s="60" t="str">
        <f>IF(AND('Mapa de Riesgos'!$Y$68="Alta",'Mapa de Riesgos'!$AA$68="Mayor"),CONCATENATE("R10C",'Mapa de Riesgos'!$O$68),"")</f>
        <v/>
      </c>
      <c r="AE25" s="60" t="str">
        <f>IF(AND('Mapa de Riesgos'!$Y$69="Alta",'Mapa de Riesgos'!$AA$69="Mayor"),CONCATENATE("R10C",'Mapa de Riesgos'!$O$69),"")</f>
        <v/>
      </c>
      <c r="AF25" s="60" t="str">
        <f>IF(AND('Mapa de Riesgos'!$Y$70="Alta",'Mapa de Riesgos'!$AA$70="Mayor"),CONCATENATE("R10C",'Mapa de Riesgos'!$O$70),"")</f>
        <v/>
      </c>
      <c r="AG25" s="61" t="str">
        <f>IF(AND('Mapa de Riesgos'!$Y$71="Alta",'Mapa de Riesgos'!$AA$71="Mayor"),CONCATENATE("R10C",'Mapa de Riesgos'!$O$71),"")</f>
        <v/>
      </c>
      <c r="AH25" s="62" t="str">
        <f>IF(AND('Mapa de Riesgos'!$Y$66="Alta",'Mapa de Riesgos'!$AA$66="Catastrófico"),CONCATENATE("R10C",'Mapa de Riesgos'!$O$66),"")</f>
        <v/>
      </c>
      <c r="AI25" s="63" t="str">
        <f>IF(AND('Mapa de Riesgos'!$Y$67="Alta",'Mapa de Riesgos'!$AA$67="Catastrófico"),CONCATENATE("R10C",'Mapa de Riesgos'!$O$67),"")</f>
        <v/>
      </c>
      <c r="AJ25" s="63" t="str">
        <f>IF(AND('Mapa de Riesgos'!$Y$68="Alta",'Mapa de Riesgos'!$AA$68="Catastrófico"),CONCATENATE("R10C",'Mapa de Riesgos'!$O$68),"")</f>
        <v/>
      </c>
      <c r="AK25" s="63" t="str">
        <f>IF(AND('Mapa de Riesgos'!$Y$69="Alta",'Mapa de Riesgos'!$AA$69="Catastrófico"),CONCATENATE("R10C",'Mapa de Riesgos'!$O$69),"")</f>
        <v/>
      </c>
      <c r="AL25" s="63" t="str">
        <f>IF(AND('Mapa de Riesgos'!$Y$70="Alta",'Mapa de Riesgos'!$AA$70="Catastrófico"),CONCATENATE("R10C",'Mapa de Riesgos'!$O$70),"")</f>
        <v/>
      </c>
      <c r="AM25" s="64" t="str">
        <f>IF(AND('Mapa de Riesgos'!$Y$71="Alta",'Mapa de Riesgos'!$AA$71="Catastrófico"),CONCATENATE("R10C",'Mapa de Riesgos'!$O$71),"")</f>
        <v/>
      </c>
      <c r="AN25" s="84"/>
      <c r="AO25" s="529"/>
      <c r="AP25" s="530"/>
      <c r="AQ25" s="530"/>
      <c r="AR25" s="530"/>
      <c r="AS25" s="530"/>
      <c r="AT25" s="531"/>
      <c r="AU25" s="84"/>
      <c r="AV25" s="84"/>
      <c r="AW25" s="84"/>
      <c r="AX25" s="84"/>
      <c r="AY25" s="84"/>
      <c r="AZ25" s="84"/>
      <c r="BA25" s="84"/>
      <c r="BB25" s="84"/>
      <c r="BC25" s="84"/>
      <c r="BD25" s="84"/>
      <c r="BE25" s="84"/>
      <c r="BF25" s="84"/>
      <c r="BG25" s="84"/>
      <c r="BH25" s="84"/>
      <c r="BI25" s="84"/>
      <c r="BJ25" s="84"/>
      <c r="BK25" s="84"/>
      <c r="BL25" s="84"/>
      <c r="BM25" s="84"/>
      <c r="BN25" s="84"/>
      <c r="BO25" s="84"/>
      <c r="BP25" s="84"/>
      <c r="BQ25" s="84"/>
      <c r="BR25" s="84"/>
      <c r="BS25" s="84"/>
      <c r="BT25" s="84"/>
      <c r="BU25" s="84"/>
      <c r="BV25" s="84"/>
      <c r="BW25" s="84"/>
      <c r="BX25" s="84"/>
    </row>
    <row r="26" spans="1:76" ht="15" customHeight="1">
      <c r="A26" s="84"/>
      <c r="B26" s="475"/>
      <c r="C26" s="475"/>
      <c r="D26" s="476"/>
      <c r="E26" s="513" t="s">
        <v>172</v>
      </c>
      <c r="F26" s="514"/>
      <c r="G26" s="514"/>
      <c r="H26" s="514"/>
      <c r="I26" s="515"/>
      <c r="J26" s="65" t="str">
        <f>IF(AND('Mapa de Riesgos'!$Y$12="Media",'Mapa de Riesgos'!$AA$12="Leve"),CONCATENATE("R1C",'Mapa de Riesgos'!$O$12),"")</f>
        <v/>
      </c>
      <c r="K26" s="66" t="str">
        <f>IF(AND('Mapa de Riesgos'!$Y$13="Media",'Mapa de Riesgos'!$AA$13="Leve"),CONCATENATE("R1C",'Mapa de Riesgos'!$O$13),"")</f>
        <v/>
      </c>
      <c r="L26" s="66" t="str">
        <f>IF(AND('Mapa de Riesgos'!$Y$14="Media",'Mapa de Riesgos'!$AA$14="Leve"),CONCATENATE("R1C",'Mapa de Riesgos'!$O$14),"")</f>
        <v/>
      </c>
      <c r="M26" s="66" t="str">
        <f>IF(AND('Mapa de Riesgos'!$Y$15="Media",'Mapa de Riesgos'!$AA$15="Leve"),CONCATENATE("R1C",'Mapa de Riesgos'!$O$15),"")</f>
        <v/>
      </c>
      <c r="N26" s="66" t="str">
        <f>IF(AND('Mapa de Riesgos'!$Y$16="Media",'Mapa de Riesgos'!$AA$16="Leve"),CONCATENATE("R1C",'Mapa de Riesgos'!$O$16),"")</f>
        <v/>
      </c>
      <c r="O26" s="67" t="str">
        <f>IF(AND('Mapa de Riesgos'!$Y$17="Media",'Mapa de Riesgos'!$AA$17="Leve"),CONCATENATE("R1C",'Mapa de Riesgos'!$O$17),"")</f>
        <v/>
      </c>
      <c r="P26" s="65" t="str">
        <f>IF(AND('Mapa de Riesgos'!$Y$12="Media",'Mapa de Riesgos'!$AA$12="Menor"),CONCATENATE("R1C",'Mapa de Riesgos'!$O$12),"")</f>
        <v/>
      </c>
      <c r="Q26" s="66" t="str">
        <f>IF(AND('Mapa de Riesgos'!$Y$13="Media",'Mapa de Riesgos'!$AA$13="Menor"),CONCATENATE("R1C",'Mapa de Riesgos'!$O$13),"")</f>
        <v/>
      </c>
      <c r="R26" s="66" t="str">
        <f>IF(AND('Mapa de Riesgos'!$Y$14="Media",'Mapa de Riesgos'!$AA$14="Menor"),CONCATENATE("R1C",'Mapa de Riesgos'!$O$14),"")</f>
        <v/>
      </c>
      <c r="S26" s="66" t="str">
        <f>IF(AND('Mapa de Riesgos'!$Y$15="Media",'Mapa de Riesgos'!$AA$15="Menor"),CONCATENATE("R1C",'Mapa de Riesgos'!$O$15),"")</f>
        <v/>
      </c>
      <c r="T26" s="66" t="str">
        <f>IF(AND('Mapa de Riesgos'!$Y$16="Media",'Mapa de Riesgos'!$AA$16="Menor"),CONCATENATE("R1C",'Mapa de Riesgos'!$O$16),"")</f>
        <v/>
      </c>
      <c r="U26" s="67" t="str">
        <f>IF(AND('Mapa de Riesgos'!$Y$17="Media",'Mapa de Riesgos'!$AA$17="Menor"),CONCATENATE("R1C",'Mapa de Riesgos'!$O$17),"")</f>
        <v/>
      </c>
      <c r="V26" s="65" t="str">
        <f>IF(AND('Mapa de Riesgos'!$Y$12="Media",'Mapa de Riesgos'!$AA$12="Moderado"),CONCATENATE("R1C",'Mapa de Riesgos'!$O$12),"")</f>
        <v/>
      </c>
      <c r="W26" s="66" t="str">
        <f>IF(AND('Mapa de Riesgos'!$Y$13="Media",'Mapa de Riesgos'!$AA$13="Moderado"),CONCATENATE("R1C",'Mapa de Riesgos'!$O$13),"")</f>
        <v/>
      </c>
      <c r="X26" s="66" t="str">
        <f>IF(AND('Mapa de Riesgos'!$Y$14="Media",'Mapa de Riesgos'!$AA$14="Moderado"),CONCATENATE("R1C",'Mapa de Riesgos'!$O$14),"")</f>
        <v/>
      </c>
      <c r="Y26" s="66" t="str">
        <f>IF(AND('Mapa de Riesgos'!$Y$15="Media",'Mapa de Riesgos'!$AA$15="Moderado"),CONCATENATE("R1C",'Mapa de Riesgos'!$O$15),"")</f>
        <v/>
      </c>
      <c r="Z26" s="66" t="str">
        <f>IF(AND('Mapa de Riesgos'!$Y$16="Media",'Mapa de Riesgos'!$AA$16="Moderado"),CONCATENATE("R1C",'Mapa de Riesgos'!$O$16),"")</f>
        <v/>
      </c>
      <c r="AA26" s="67"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4"/>
      <c r="AO26" s="554" t="s">
        <v>173</v>
      </c>
      <c r="AP26" s="555"/>
      <c r="AQ26" s="555"/>
      <c r="AR26" s="555"/>
      <c r="AS26" s="555"/>
      <c r="AT26" s="556"/>
      <c r="AU26" s="84"/>
      <c r="AV26" s="84"/>
      <c r="AW26" s="84"/>
      <c r="AX26" s="84"/>
      <c r="AY26" s="84"/>
      <c r="AZ26" s="84"/>
      <c r="BA26" s="84"/>
      <c r="BB26" s="84"/>
      <c r="BC26" s="84"/>
      <c r="BD26" s="84"/>
      <c r="BE26" s="84"/>
      <c r="BF26" s="84"/>
      <c r="BG26" s="84"/>
      <c r="BH26" s="84"/>
      <c r="BI26" s="84"/>
      <c r="BJ26" s="84"/>
      <c r="BK26" s="84"/>
      <c r="BL26" s="84"/>
      <c r="BM26" s="84"/>
      <c r="BN26" s="84"/>
      <c r="BO26" s="84"/>
      <c r="BP26" s="84"/>
      <c r="BQ26" s="84"/>
      <c r="BR26" s="84"/>
      <c r="BS26" s="84"/>
      <c r="BT26" s="84"/>
      <c r="BU26" s="84"/>
      <c r="BV26" s="84"/>
      <c r="BW26" s="84"/>
      <c r="BX26" s="84"/>
    </row>
    <row r="27" spans="1:76" ht="15" customHeight="1">
      <c r="A27" s="84"/>
      <c r="B27" s="475"/>
      <c r="C27" s="475"/>
      <c r="D27" s="476"/>
      <c r="E27" s="532"/>
      <c r="F27" s="533"/>
      <c r="G27" s="533"/>
      <c r="H27" s="533"/>
      <c r="I27" s="518"/>
      <c r="J27" s="68" t="str">
        <f>IF(AND('Mapa de Riesgos'!$Y$18="Media",'Mapa de Riesgos'!$AA$18="Leve"),CONCATENATE("R2C",'Mapa de Riesgos'!$O$18),"")</f>
        <v/>
      </c>
      <c r="K27" s="69" t="str">
        <f>IF(AND('Mapa de Riesgos'!$Y$19="Media",'Mapa de Riesgos'!$AA$19="Leve"),CONCATENATE("R2C",'Mapa de Riesgos'!$O$19),"")</f>
        <v/>
      </c>
      <c r="L27" s="69" t="str">
        <f>IF(AND('Mapa de Riesgos'!$Y$20="Media",'Mapa de Riesgos'!$AA$20="Leve"),CONCATENATE("R2C",'Mapa de Riesgos'!$O$20),"")</f>
        <v/>
      </c>
      <c r="M27" s="69" t="str">
        <f>IF(AND('Mapa de Riesgos'!$Y$21="Media",'Mapa de Riesgos'!$AA$21="Leve"),CONCATENATE("R2C",'Mapa de Riesgos'!$O$21),"")</f>
        <v/>
      </c>
      <c r="N27" s="69" t="str">
        <f>IF(AND('Mapa de Riesgos'!$Y$22="Media",'Mapa de Riesgos'!$AA$22="Leve"),CONCATENATE("R2C",'Mapa de Riesgos'!$O$22),"")</f>
        <v/>
      </c>
      <c r="O27" s="70" t="str">
        <f>IF(AND('Mapa de Riesgos'!$Y$23="Media",'Mapa de Riesgos'!$AA$23="Leve"),CONCATENATE("R2C",'Mapa de Riesgos'!$O$23),"")</f>
        <v/>
      </c>
      <c r="P27" s="68" t="str">
        <f>IF(AND('Mapa de Riesgos'!$Y$18="Media",'Mapa de Riesgos'!$AA$18="Menor"),CONCATENATE("R2C",'Mapa de Riesgos'!$O$18),"")</f>
        <v/>
      </c>
      <c r="Q27" s="69" t="str">
        <f>IF(AND('Mapa de Riesgos'!$Y$19="Media",'Mapa de Riesgos'!$AA$19="Menor"),CONCATENATE("R2C",'Mapa de Riesgos'!$O$19),"")</f>
        <v/>
      </c>
      <c r="R27" s="69" t="str">
        <f>IF(AND('Mapa de Riesgos'!$Y$20="Media",'Mapa de Riesgos'!$AA$20="Menor"),CONCATENATE("R2C",'Mapa de Riesgos'!$O$20),"")</f>
        <v/>
      </c>
      <c r="S27" s="69" t="str">
        <f>IF(AND('Mapa de Riesgos'!$Y$21="Media",'Mapa de Riesgos'!$AA$21="Menor"),CONCATENATE("R2C",'Mapa de Riesgos'!$O$21),"")</f>
        <v/>
      </c>
      <c r="T27" s="69" t="str">
        <f>IF(AND('Mapa de Riesgos'!$Y$22="Media",'Mapa de Riesgos'!$AA$22="Menor"),CONCATENATE("R2C",'Mapa de Riesgos'!$O$22),"")</f>
        <v/>
      </c>
      <c r="U27" s="70" t="str">
        <f>IF(AND('Mapa de Riesgos'!$Y$23="Media",'Mapa de Riesgos'!$AA$23="Menor"),CONCATENATE("R2C",'Mapa de Riesgos'!$O$23),"")</f>
        <v/>
      </c>
      <c r="V27" s="68" t="str">
        <f>IF(AND('Mapa de Riesgos'!$Y$18="Media",'Mapa de Riesgos'!$AA$18="Moderado"),CONCATENATE("R2C",'Mapa de Riesgos'!$O$18),"")</f>
        <v/>
      </c>
      <c r="W27" s="69" t="str">
        <f>IF(AND('Mapa de Riesgos'!$Y$19="Media",'Mapa de Riesgos'!$AA$19="Moderado"),CONCATENATE("R2C",'Mapa de Riesgos'!$O$19),"")</f>
        <v/>
      </c>
      <c r="X27" s="69" t="str">
        <f>IF(AND('Mapa de Riesgos'!$Y$20="Media",'Mapa de Riesgos'!$AA$20="Moderado"),CONCATENATE("R2C",'Mapa de Riesgos'!$O$20),"")</f>
        <v/>
      </c>
      <c r="Y27" s="69" t="str">
        <f>IF(AND('Mapa de Riesgos'!$Y$21="Media",'Mapa de Riesgos'!$AA$21="Moderado"),CONCATENATE("R2C",'Mapa de Riesgos'!$O$21),"")</f>
        <v/>
      </c>
      <c r="Z27" s="69" t="str">
        <f>IF(AND('Mapa de Riesgos'!$Y$22="Media",'Mapa de Riesgos'!$AA$22="Moderado"),CONCATENATE("R2C",'Mapa de Riesgos'!$O$22),"")</f>
        <v/>
      </c>
      <c r="AA27" s="70"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4"/>
      <c r="AO27" s="557"/>
      <c r="AP27" s="558"/>
      <c r="AQ27" s="558"/>
      <c r="AR27" s="558"/>
      <c r="AS27" s="558"/>
      <c r="AT27" s="559"/>
      <c r="AU27" s="84"/>
      <c r="AV27" s="84"/>
      <c r="AW27" s="84"/>
      <c r="AX27" s="84"/>
      <c r="AY27" s="84"/>
      <c r="AZ27" s="84"/>
      <c r="BA27" s="84"/>
      <c r="BB27" s="84"/>
      <c r="BC27" s="84"/>
      <c r="BD27" s="84"/>
      <c r="BE27" s="84"/>
      <c r="BF27" s="84"/>
      <c r="BG27" s="84"/>
      <c r="BH27" s="84"/>
      <c r="BI27" s="84"/>
      <c r="BJ27" s="84"/>
      <c r="BK27" s="84"/>
      <c r="BL27" s="84"/>
      <c r="BM27" s="84"/>
      <c r="BN27" s="84"/>
      <c r="BO27" s="84"/>
      <c r="BP27" s="84"/>
      <c r="BQ27" s="84"/>
      <c r="BR27" s="84"/>
      <c r="BS27" s="84"/>
      <c r="BT27" s="84"/>
      <c r="BU27" s="84"/>
      <c r="BV27" s="84"/>
      <c r="BW27" s="84"/>
      <c r="BX27" s="84"/>
    </row>
    <row r="28" spans="1:76" ht="15" customHeight="1">
      <c r="A28" s="84"/>
      <c r="B28" s="475"/>
      <c r="C28" s="475"/>
      <c r="D28" s="476"/>
      <c r="E28" s="516"/>
      <c r="F28" s="517"/>
      <c r="G28" s="517"/>
      <c r="H28" s="517"/>
      <c r="I28" s="518"/>
      <c r="J28" s="68" t="str">
        <f>IF(AND('Mapa de Riesgos'!$Y$24="Media",'Mapa de Riesgos'!$AA$24="Leve"),CONCATENATE("R3C",'Mapa de Riesgos'!$O$24),"")</f>
        <v/>
      </c>
      <c r="K28" s="69" t="str">
        <f>IF(AND('Mapa de Riesgos'!$Y$25="Media",'Mapa de Riesgos'!$AA$25="Leve"),CONCATENATE("R3C",'Mapa de Riesgos'!$O$25),"")</f>
        <v/>
      </c>
      <c r="L28" s="69" t="str">
        <f>IF(AND('Mapa de Riesgos'!$Y$26="Media",'Mapa de Riesgos'!$AA$26="Leve"),CONCATENATE("R3C",'Mapa de Riesgos'!$O$26),"")</f>
        <v/>
      </c>
      <c r="M28" s="69" t="str">
        <f>IF(AND('Mapa de Riesgos'!$Y$27="Media",'Mapa de Riesgos'!$AA$27="Leve"),CONCATENATE("R3C",'Mapa de Riesgos'!$O$27),"")</f>
        <v/>
      </c>
      <c r="N28" s="69" t="str">
        <f>IF(AND('Mapa de Riesgos'!$Y$28="Media",'Mapa de Riesgos'!$AA$28="Leve"),CONCATENATE("R3C",'Mapa de Riesgos'!$O$28),"")</f>
        <v/>
      </c>
      <c r="O28" s="70" t="str">
        <f>IF(AND('Mapa de Riesgos'!$Y$29="Media",'Mapa de Riesgos'!$AA$29="Leve"),CONCATENATE("R3C",'Mapa de Riesgos'!$O$29),"")</f>
        <v/>
      </c>
      <c r="P28" s="68" t="str">
        <f>IF(AND('Mapa de Riesgos'!$Y$24="Media",'Mapa de Riesgos'!$AA$24="Menor"),CONCATENATE("R3C",'Mapa de Riesgos'!$O$24),"")</f>
        <v/>
      </c>
      <c r="Q28" s="69" t="str">
        <f>IF(AND('Mapa de Riesgos'!$Y$25="Media",'Mapa de Riesgos'!$AA$25="Menor"),CONCATENATE("R3C",'Mapa de Riesgos'!$O$25),"")</f>
        <v/>
      </c>
      <c r="R28" s="69" t="str">
        <f>IF(AND('Mapa de Riesgos'!$Y$26="Media",'Mapa de Riesgos'!$AA$26="Menor"),CONCATENATE("R3C",'Mapa de Riesgos'!$O$26),"")</f>
        <v/>
      </c>
      <c r="S28" s="69" t="str">
        <f>IF(AND('Mapa de Riesgos'!$Y$27="Media",'Mapa de Riesgos'!$AA$27="Menor"),CONCATENATE("R3C",'Mapa de Riesgos'!$O$27),"")</f>
        <v/>
      </c>
      <c r="T28" s="69" t="str">
        <f>IF(AND('Mapa de Riesgos'!$Y$28="Media",'Mapa de Riesgos'!$AA$28="Menor"),CONCATENATE("R3C",'Mapa de Riesgos'!$O$28),"")</f>
        <v/>
      </c>
      <c r="U28" s="70" t="str">
        <f>IF(AND('Mapa de Riesgos'!$Y$29="Media",'Mapa de Riesgos'!$AA$29="Menor"),CONCATENATE("R3C",'Mapa de Riesgos'!$O$29),"")</f>
        <v/>
      </c>
      <c r="V28" s="68" t="str">
        <f>IF(AND('Mapa de Riesgos'!$Y$24="Media",'Mapa de Riesgos'!$AA$24="Moderado"),CONCATENATE("R3C",'Mapa de Riesgos'!$O$24),"")</f>
        <v/>
      </c>
      <c r="W28" s="69" t="str">
        <f>IF(AND('Mapa de Riesgos'!$Y$25="Media",'Mapa de Riesgos'!$AA$25="Moderado"),CONCATENATE("R3C",'Mapa de Riesgos'!$O$25),"")</f>
        <v/>
      </c>
      <c r="X28" s="69" t="str">
        <f>IF(AND('Mapa de Riesgos'!$Y$26="Media",'Mapa de Riesgos'!$AA$26="Moderado"),CONCATENATE("R3C",'Mapa de Riesgos'!$O$26),"")</f>
        <v/>
      </c>
      <c r="Y28" s="69" t="str">
        <f>IF(AND('Mapa de Riesgos'!$Y$27="Media",'Mapa de Riesgos'!$AA$27="Moderado"),CONCATENATE("R3C",'Mapa de Riesgos'!$O$27),"")</f>
        <v/>
      </c>
      <c r="Z28" s="69" t="str">
        <f>IF(AND('Mapa de Riesgos'!$Y$28="Media",'Mapa de Riesgos'!$AA$28="Moderado"),CONCATENATE("R3C",'Mapa de Riesgos'!$O$28),"")</f>
        <v/>
      </c>
      <c r="AA28" s="70" t="str">
        <f>IF(AND('Mapa de Riesgos'!$Y$29="Media",'Mapa de Riesgos'!$AA$29="Moderado"),CONCATENATE("R3C",'Mapa de Riesgos'!$O$29),"")</f>
        <v/>
      </c>
      <c r="AB28" s="52" t="str">
        <f>IF(AND('Mapa de Riesgos'!$Y$24="Media",'Mapa de Riesgos'!$AA$24="Mayor"),CONCATENATE("R3C",'Mapa de Riesgos'!$O$24),"")</f>
        <v>R3C1</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4"/>
      <c r="AO28" s="557"/>
      <c r="AP28" s="558"/>
      <c r="AQ28" s="558"/>
      <c r="AR28" s="558"/>
      <c r="AS28" s="558"/>
      <c r="AT28" s="559"/>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row>
    <row r="29" spans="1:76" ht="15" customHeight="1">
      <c r="A29" s="84"/>
      <c r="B29" s="475"/>
      <c r="C29" s="475"/>
      <c r="D29" s="476"/>
      <c r="E29" s="516"/>
      <c r="F29" s="517"/>
      <c r="G29" s="517"/>
      <c r="H29" s="517"/>
      <c r="I29" s="518"/>
      <c r="J29" s="68" t="str">
        <f>IF(AND('Mapa de Riesgos'!$Y$30="Media",'Mapa de Riesgos'!$AA$30="Leve"),CONCATENATE("R4C",'Mapa de Riesgos'!$O$30),"")</f>
        <v/>
      </c>
      <c r="K29" s="69" t="str">
        <f>IF(AND('Mapa de Riesgos'!$Y$31="Media",'Mapa de Riesgos'!$AA$31="Leve"),CONCATENATE("R4C",'Mapa de Riesgos'!$O$31),"")</f>
        <v/>
      </c>
      <c r="L29" s="69" t="str">
        <f>IF(AND('Mapa de Riesgos'!$Y$32="Media",'Mapa de Riesgos'!$AA$32="Leve"),CONCATENATE("R4C",'Mapa de Riesgos'!$O$32),"")</f>
        <v/>
      </c>
      <c r="M29" s="69" t="str">
        <f>IF(AND('Mapa de Riesgos'!$Y$33="Media",'Mapa de Riesgos'!$AA$33="Leve"),CONCATENATE("R4C",'Mapa de Riesgos'!$O$33),"")</f>
        <v/>
      </c>
      <c r="N29" s="69" t="str">
        <f>IF(AND('Mapa de Riesgos'!$Y$34="Media",'Mapa de Riesgos'!$AA$34="Leve"),CONCATENATE("R4C",'Mapa de Riesgos'!$O$34),"")</f>
        <v/>
      </c>
      <c r="O29" s="70" t="str">
        <f>IF(AND('Mapa de Riesgos'!$Y$35="Media",'Mapa de Riesgos'!$AA$35="Leve"),CONCATENATE("R4C",'Mapa de Riesgos'!$O$35),"")</f>
        <v/>
      </c>
      <c r="P29" s="68" t="str">
        <f>IF(AND('Mapa de Riesgos'!$Y$30="Media",'Mapa de Riesgos'!$AA$30="Menor"),CONCATENATE("R4C",'Mapa de Riesgos'!$O$30),"")</f>
        <v/>
      </c>
      <c r="Q29" s="69" t="str">
        <f>IF(AND('Mapa de Riesgos'!$Y$31="Media",'Mapa de Riesgos'!$AA$31="Menor"),CONCATENATE("R4C",'Mapa de Riesgos'!$O$31),"")</f>
        <v/>
      </c>
      <c r="R29" s="69" t="str">
        <f>IF(AND('Mapa de Riesgos'!$Y$32="Media",'Mapa de Riesgos'!$AA$32="Menor"),CONCATENATE("R4C",'Mapa de Riesgos'!$O$32),"")</f>
        <v/>
      </c>
      <c r="S29" s="69" t="str">
        <f>IF(AND('Mapa de Riesgos'!$Y$33="Media",'Mapa de Riesgos'!$AA$33="Menor"),CONCATENATE("R4C",'Mapa de Riesgos'!$O$33),"")</f>
        <v/>
      </c>
      <c r="T29" s="69" t="str">
        <f>IF(AND('Mapa de Riesgos'!$Y$34="Media",'Mapa de Riesgos'!$AA$34="Menor"),CONCATENATE("R4C",'Mapa de Riesgos'!$O$34),"")</f>
        <v/>
      </c>
      <c r="U29" s="70" t="str">
        <f>IF(AND('Mapa de Riesgos'!$Y$35="Media",'Mapa de Riesgos'!$AA$35="Menor"),CONCATENATE("R4C",'Mapa de Riesgos'!$O$35),"")</f>
        <v/>
      </c>
      <c r="V29" s="68" t="str">
        <f>IF(AND('Mapa de Riesgos'!$Y$30="Media",'Mapa de Riesgos'!$AA$30="Moderado"),CONCATENATE("R4C",'Mapa de Riesgos'!$O$30),"")</f>
        <v/>
      </c>
      <c r="W29" s="69" t="str">
        <f>IF(AND('Mapa de Riesgos'!$Y$31="Media",'Mapa de Riesgos'!$AA$31="Moderado"),CONCATENATE("R4C",'Mapa de Riesgos'!$O$31),"")</f>
        <v/>
      </c>
      <c r="X29" s="69" t="str">
        <f>IF(AND('Mapa de Riesgos'!$Y$32="Media",'Mapa de Riesgos'!$AA$32="Moderado"),CONCATENATE("R4C",'Mapa de Riesgos'!$O$32),"")</f>
        <v/>
      </c>
      <c r="Y29" s="69" t="str">
        <f>IF(AND('Mapa de Riesgos'!$Y$33="Media",'Mapa de Riesgos'!$AA$33="Moderado"),CONCATENATE("R4C",'Mapa de Riesgos'!$O$33),"")</f>
        <v/>
      </c>
      <c r="Z29" s="69" t="str">
        <f>IF(AND('Mapa de Riesgos'!$Y$34="Media",'Mapa de Riesgos'!$AA$34="Moderado"),CONCATENATE("R4C",'Mapa de Riesgos'!$O$34),"")</f>
        <v/>
      </c>
      <c r="AA29" s="70"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8" t="str">
        <f>IF(AND('Mapa de Riesgos'!$Y$32="Media",'Mapa de Riesgos'!$AA$32="Mayor"),CONCATENATE("R4C",'Mapa de Riesgos'!$O$32),"")</f>
        <v/>
      </c>
      <c r="AE29" s="58" t="str">
        <f>IF(AND('Mapa de Riesgos'!$Y$33="Media",'Mapa de Riesgos'!$AA$33="Mayor"),CONCATENATE("R4C",'Mapa de Riesgos'!$O$33),"")</f>
        <v/>
      </c>
      <c r="AF29" s="58"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4"/>
      <c r="AO29" s="557"/>
      <c r="AP29" s="558"/>
      <c r="AQ29" s="558"/>
      <c r="AR29" s="558"/>
      <c r="AS29" s="558"/>
      <c r="AT29" s="559"/>
      <c r="AU29" s="84"/>
      <c r="AV29" s="84"/>
      <c r="AW29" s="84"/>
      <c r="AX29" s="84"/>
      <c r="AY29" s="84"/>
      <c r="AZ29" s="84"/>
      <c r="BA29" s="84"/>
      <c r="BB29" s="84"/>
      <c r="BC29" s="84"/>
      <c r="BD29" s="84"/>
      <c r="BE29" s="84"/>
      <c r="BF29" s="84"/>
      <c r="BG29" s="84"/>
      <c r="BH29" s="84"/>
      <c r="BI29" s="84"/>
      <c r="BJ29" s="84"/>
      <c r="BK29" s="84"/>
      <c r="BL29" s="84"/>
      <c r="BM29" s="84"/>
      <c r="BN29" s="84"/>
      <c r="BO29" s="84"/>
      <c r="BP29" s="84"/>
      <c r="BQ29" s="84"/>
      <c r="BR29" s="84"/>
      <c r="BS29" s="84"/>
      <c r="BT29" s="84"/>
      <c r="BU29" s="84"/>
      <c r="BV29" s="84"/>
      <c r="BW29" s="84"/>
      <c r="BX29" s="84"/>
    </row>
    <row r="30" spans="1:76" ht="15" customHeight="1">
      <c r="A30" s="84"/>
      <c r="B30" s="475"/>
      <c r="C30" s="475"/>
      <c r="D30" s="476"/>
      <c r="E30" s="516"/>
      <c r="F30" s="517"/>
      <c r="G30" s="517"/>
      <c r="H30" s="517"/>
      <c r="I30" s="518"/>
      <c r="J30" s="68" t="str">
        <f>IF(AND('Mapa de Riesgos'!$Y$36="Media",'Mapa de Riesgos'!$AA$36="Leve"),CONCATENATE("R5C",'Mapa de Riesgos'!$O$36),"")</f>
        <v/>
      </c>
      <c r="K30" s="69" t="str">
        <f>IF(AND('Mapa de Riesgos'!$Y$37="Media",'Mapa de Riesgos'!$AA$37="Leve"),CONCATENATE("R5C",'Mapa de Riesgos'!$O$37),"")</f>
        <v/>
      </c>
      <c r="L30" s="69" t="str">
        <f>IF(AND('Mapa de Riesgos'!$Y$38="Media",'Mapa de Riesgos'!$AA$38="Leve"),CONCATENATE("R5C",'Mapa de Riesgos'!$O$38),"")</f>
        <v/>
      </c>
      <c r="M30" s="69" t="str">
        <f>IF(AND('Mapa de Riesgos'!$Y$39="Media",'Mapa de Riesgos'!$AA$39="Leve"),CONCATENATE("R5C",'Mapa de Riesgos'!$O$39),"")</f>
        <v/>
      </c>
      <c r="N30" s="69" t="str">
        <f>IF(AND('Mapa de Riesgos'!$Y$40="Media",'Mapa de Riesgos'!$AA$40="Leve"),CONCATENATE("R5C",'Mapa de Riesgos'!$O$40),"")</f>
        <v/>
      </c>
      <c r="O30" s="70" t="str">
        <f>IF(AND('Mapa de Riesgos'!$Y$41="Media",'Mapa de Riesgos'!$AA$41="Leve"),CONCATENATE("R5C",'Mapa de Riesgos'!$O$41),"")</f>
        <v/>
      </c>
      <c r="P30" s="68" t="str">
        <f>IF(AND('Mapa de Riesgos'!$Y$36="Media",'Mapa de Riesgos'!$AA$36="Menor"),CONCATENATE("R5C",'Mapa de Riesgos'!$O$36),"")</f>
        <v/>
      </c>
      <c r="Q30" s="69" t="str">
        <f>IF(AND('Mapa de Riesgos'!$Y$37="Media",'Mapa de Riesgos'!$AA$37="Menor"),CONCATENATE("R5C",'Mapa de Riesgos'!$O$37),"")</f>
        <v/>
      </c>
      <c r="R30" s="69" t="str">
        <f>IF(AND('Mapa de Riesgos'!$Y$38="Media",'Mapa de Riesgos'!$AA$38="Menor"),CONCATENATE("R5C",'Mapa de Riesgos'!$O$38),"")</f>
        <v/>
      </c>
      <c r="S30" s="69" t="str">
        <f>IF(AND('Mapa de Riesgos'!$Y$39="Media",'Mapa de Riesgos'!$AA$39="Menor"),CONCATENATE("R5C",'Mapa de Riesgos'!$O$39),"")</f>
        <v/>
      </c>
      <c r="T30" s="69" t="str">
        <f>IF(AND('Mapa de Riesgos'!$Y$40="Media",'Mapa de Riesgos'!$AA$40="Menor"),CONCATENATE("R5C",'Mapa de Riesgos'!$O$40),"")</f>
        <v/>
      </c>
      <c r="U30" s="70" t="str">
        <f>IF(AND('Mapa de Riesgos'!$Y$41="Media",'Mapa de Riesgos'!$AA$41="Menor"),CONCATENATE("R5C",'Mapa de Riesgos'!$O$41),"")</f>
        <v/>
      </c>
      <c r="V30" s="68" t="str">
        <f>IF(AND('Mapa de Riesgos'!$Y$36="Media",'Mapa de Riesgos'!$AA$36="Moderado"),CONCATENATE("R5C",'Mapa de Riesgos'!$O$36),"")</f>
        <v/>
      </c>
      <c r="W30" s="69" t="str">
        <f>IF(AND('Mapa de Riesgos'!$Y$37="Media",'Mapa de Riesgos'!$AA$37="Moderado"),CONCATENATE("R5C",'Mapa de Riesgos'!$O$37),"")</f>
        <v/>
      </c>
      <c r="X30" s="69" t="str">
        <f>IF(AND('Mapa de Riesgos'!$Y$38="Media",'Mapa de Riesgos'!$AA$38="Moderado"),CONCATENATE("R5C",'Mapa de Riesgos'!$O$38),"")</f>
        <v/>
      </c>
      <c r="Y30" s="69" t="str">
        <f>IF(AND('Mapa de Riesgos'!$Y$39="Media",'Mapa de Riesgos'!$AA$39="Moderado"),CONCATENATE("R5C",'Mapa de Riesgos'!$O$39),"")</f>
        <v/>
      </c>
      <c r="Z30" s="69" t="str">
        <f>IF(AND('Mapa de Riesgos'!$Y$40="Media",'Mapa de Riesgos'!$AA$40="Moderado"),CONCATENATE("R5C",'Mapa de Riesgos'!$O$40),"")</f>
        <v/>
      </c>
      <c r="AA30" s="70"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8" t="str">
        <f>IF(AND('Mapa de Riesgos'!$Y$38="Media",'Mapa de Riesgos'!$AA$38="Mayor"),CONCATENATE("R5C",'Mapa de Riesgos'!$O$38),"")</f>
        <v/>
      </c>
      <c r="AE30" s="58" t="str">
        <f>IF(AND('Mapa de Riesgos'!$Y$39="Media",'Mapa de Riesgos'!$AA$39="Mayor"),CONCATENATE("R5C",'Mapa de Riesgos'!$O$39),"")</f>
        <v/>
      </c>
      <c r="AF30" s="58"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4"/>
      <c r="AO30" s="557"/>
      <c r="AP30" s="558"/>
      <c r="AQ30" s="558"/>
      <c r="AR30" s="558"/>
      <c r="AS30" s="558"/>
      <c r="AT30" s="559"/>
      <c r="AU30" s="84"/>
      <c r="AV30" s="84"/>
      <c r="AW30" s="84"/>
      <c r="AX30" s="84"/>
      <c r="AY30" s="84"/>
      <c r="AZ30" s="84"/>
      <c r="BA30" s="84"/>
      <c r="BB30" s="84"/>
      <c r="BC30" s="84"/>
      <c r="BD30" s="84"/>
      <c r="BE30" s="84"/>
      <c r="BF30" s="84"/>
      <c r="BG30" s="84"/>
      <c r="BH30" s="84"/>
      <c r="BI30" s="84"/>
      <c r="BJ30" s="84"/>
      <c r="BK30" s="84"/>
      <c r="BL30" s="84"/>
      <c r="BM30" s="84"/>
      <c r="BN30" s="84"/>
      <c r="BO30" s="84"/>
      <c r="BP30" s="84"/>
      <c r="BQ30" s="84"/>
      <c r="BR30" s="84"/>
      <c r="BS30" s="84"/>
      <c r="BT30" s="84"/>
      <c r="BU30" s="84"/>
      <c r="BV30" s="84"/>
      <c r="BW30" s="84"/>
      <c r="BX30" s="84"/>
    </row>
    <row r="31" spans="1:76" ht="15" customHeight="1">
      <c r="A31" s="84"/>
      <c r="B31" s="475"/>
      <c r="C31" s="475"/>
      <c r="D31" s="476"/>
      <c r="E31" s="516"/>
      <c r="F31" s="517"/>
      <c r="G31" s="517"/>
      <c r="H31" s="517"/>
      <c r="I31" s="518"/>
      <c r="J31" s="68" t="str">
        <f>IF(AND('Mapa de Riesgos'!$Y$42="Media",'Mapa de Riesgos'!$AA$42="Leve"),CONCATENATE("R6C",'Mapa de Riesgos'!$O$42),"")</f>
        <v/>
      </c>
      <c r="K31" s="69" t="str">
        <f>IF(AND('Mapa de Riesgos'!$Y$43="Media",'Mapa de Riesgos'!$AA$43="Leve"),CONCATENATE("R6C",'Mapa de Riesgos'!$O$43),"")</f>
        <v/>
      </c>
      <c r="L31" s="69" t="str">
        <f>IF(AND('Mapa de Riesgos'!$Y$44="Media",'Mapa de Riesgos'!$AA$44="Leve"),CONCATENATE("R6C",'Mapa de Riesgos'!$O$44),"")</f>
        <v/>
      </c>
      <c r="M31" s="69" t="str">
        <f>IF(AND('Mapa de Riesgos'!$Y$45="Media",'Mapa de Riesgos'!$AA$45="Leve"),CONCATENATE("R6C",'Mapa de Riesgos'!$O$45),"")</f>
        <v/>
      </c>
      <c r="N31" s="69" t="str">
        <f>IF(AND('Mapa de Riesgos'!$Y$46="Media",'Mapa de Riesgos'!$AA$46="Leve"),CONCATENATE("R6C",'Mapa de Riesgos'!$O$46),"")</f>
        <v/>
      </c>
      <c r="O31" s="70" t="str">
        <f>IF(AND('Mapa de Riesgos'!$Y$47="Media",'Mapa de Riesgos'!$AA$47="Leve"),CONCATENATE("R6C",'Mapa de Riesgos'!$O$47),"")</f>
        <v/>
      </c>
      <c r="P31" s="68" t="str">
        <f>IF(AND('Mapa de Riesgos'!$Y$42="Media",'Mapa de Riesgos'!$AA$42="Menor"),CONCATENATE("R6C",'Mapa de Riesgos'!$O$42),"")</f>
        <v/>
      </c>
      <c r="Q31" s="69" t="str">
        <f>IF(AND('Mapa de Riesgos'!$Y$43="Media",'Mapa de Riesgos'!$AA$43="Menor"),CONCATENATE("R6C",'Mapa de Riesgos'!$O$43),"")</f>
        <v/>
      </c>
      <c r="R31" s="69" t="str">
        <f>IF(AND('Mapa de Riesgos'!$Y$44="Media",'Mapa de Riesgos'!$AA$44="Menor"),CONCATENATE("R6C",'Mapa de Riesgos'!$O$44),"")</f>
        <v/>
      </c>
      <c r="S31" s="69" t="str">
        <f>IF(AND('Mapa de Riesgos'!$Y$45="Media",'Mapa de Riesgos'!$AA$45="Menor"),CONCATENATE("R6C",'Mapa de Riesgos'!$O$45),"")</f>
        <v/>
      </c>
      <c r="T31" s="69" t="str">
        <f>IF(AND('Mapa de Riesgos'!$Y$46="Media",'Mapa de Riesgos'!$AA$46="Menor"),CONCATENATE("R6C",'Mapa de Riesgos'!$O$46),"")</f>
        <v/>
      </c>
      <c r="U31" s="70" t="str">
        <f>IF(AND('Mapa de Riesgos'!$Y$47="Media",'Mapa de Riesgos'!$AA$47="Menor"),CONCATENATE("R6C",'Mapa de Riesgos'!$O$47),"")</f>
        <v/>
      </c>
      <c r="V31" s="68" t="str">
        <f>IF(AND('Mapa de Riesgos'!$Y$42="Media",'Mapa de Riesgos'!$AA$42="Moderado"),CONCATENATE("R6C",'Mapa de Riesgos'!$O$42),"")</f>
        <v/>
      </c>
      <c r="W31" s="69" t="str">
        <f>IF(AND('Mapa de Riesgos'!$Y$43="Media",'Mapa de Riesgos'!$AA$43="Moderado"),CONCATENATE("R6C",'Mapa de Riesgos'!$O$43),"")</f>
        <v/>
      </c>
      <c r="X31" s="69" t="str">
        <f>IF(AND('Mapa de Riesgos'!$Y$44="Media",'Mapa de Riesgos'!$AA$44="Moderado"),CONCATENATE("R6C",'Mapa de Riesgos'!$O$44),"")</f>
        <v/>
      </c>
      <c r="Y31" s="69" t="str">
        <f>IF(AND('Mapa de Riesgos'!$Y$45="Media",'Mapa de Riesgos'!$AA$45="Moderado"),CONCATENATE("R6C",'Mapa de Riesgos'!$O$45),"")</f>
        <v/>
      </c>
      <c r="Z31" s="69" t="str">
        <f>IF(AND('Mapa de Riesgos'!$Y$46="Media",'Mapa de Riesgos'!$AA$46="Moderado"),CONCATENATE("R6C",'Mapa de Riesgos'!$O$46),"")</f>
        <v/>
      </c>
      <c r="AA31" s="70"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8" t="str">
        <f>IF(AND('Mapa de Riesgos'!$Y$44="Media",'Mapa de Riesgos'!$AA$44="Mayor"),CONCATENATE("R6C",'Mapa de Riesgos'!$O$44),"")</f>
        <v/>
      </c>
      <c r="AE31" s="58" t="str">
        <f>IF(AND('Mapa de Riesgos'!$Y$45="Media",'Mapa de Riesgos'!$AA$45="Mayor"),CONCATENATE("R6C",'Mapa de Riesgos'!$O$45),"")</f>
        <v/>
      </c>
      <c r="AF31" s="58"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4"/>
      <c r="AO31" s="557"/>
      <c r="AP31" s="558"/>
      <c r="AQ31" s="558"/>
      <c r="AR31" s="558"/>
      <c r="AS31" s="558"/>
      <c r="AT31" s="559"/>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S31" s="84"/>
      <c r="BT31" s="84"/>
      <c r="BU31" s="84"/>
      <c r="BV31" s="84"/>
      <c r="BW31" s="84"/>
      <c r="BX31" s="84"/>
    </row>
    <row r="32" spans="1:76" ht="15" customHeight="1">
      <c r="A32" s="84"/>
      <c r="B32" s="475"/>
      <c r="C32" s="475"/>
      <c r="D32" s="476"/>
      <c r="E32" s="516"/>
      <c r="F32" s="517"/>
      <c r="G32" s="517"/>
      <c r="H32" s="517"/>
      <c r="I32" s="518"/>
      <c r="J32" s="68" t="str">
        <f>IF(AND('Mapa de Riesgos'!$Y$48="Media",'Mapa de Riesgos'!$AA$48="Leve"),CONCATENATE("R7C",'Mapa de Riesgos'!$O$48),"")</f>
        <v/>
      </c>
      <c r="K32" s="69" t="str">
        <f>IF(AND('Mapa de Riesgos'!$Y$49="Media",'Mapa de Riesgos'!$AA$49="Leve"),CONCATENATE("R7C",'Mapa de Riesgos'!$O$49),"")</f>
        <v/>
      </c>
      <c r="L32" s="69" t="str">
        <f>IF(AND('Mapa de Riesgos'!$Y$50="Media",'Mapa de Riesgos'!$AA$50="Leve"),CONCATENATE("R7C",'Mapa de Riesgos'!$O$50),"")</f>
        <v/>
      </c>
      <c r="M32" s="69" t="str">
        <f>IF(AND('Mapa de Riesgos'!$Y$51="Media",'Mapa de Riesgos'!$AA$51="Leve"),CONCATENATE("R7C",'Mapa de Riesgos'!$O$51),"")</f>
        <v/>
      </c>
      <c r="N32" s="69" t="str">
        <f>IF(AND('Mapa de Riesgos'!$Y$52="Media",'Mapa de Riesgos'!$AA$52="Leve"),CONCATENATE("R7C",'Mapa de Riesgos'!$O$52),"")</f>
        <v/>
      </c>
      <c r="O32" s="70" t="str">
        <f>IF(AND('Mapa de Riesgos'!$Y$53="Media",'Mapa de Riesgos'!$AA$53="Leve"),CONCATENATE("R7C",'Mapa de Riesgos'!$O$53),"")</f>
        <v/>
      </c>
      <c r="P32" s="68" t="str">
        <f>IF(AND('Mapa de Riesgos'!$Y$48="Media",'Mapa de Riesgos'!$AA$48="Menor"),CONCATENATE("R7C",'Mapa de Riesgos'!$O$48),"")</f>
        <v/>
      </c>
      <c r="Q32" s="69" t="str">
        <f>IF(AND('Mapa de Riesgos'!$Y$49="Media",'Mapa de Riesgos'!$AA$49="Menor"),CONCATENATE("R7C",'Mapa de Riesgos'!$O$49),"")</f>
        <v/>
      </c>
      <c r="R32" s="69" t="str">
        <f>IF(AND('Mapa de Riesgos'!$Y$50="Media",'Mapa de Riesgos'!$AA$50="Menor"),CONCATENATE("R7C",'Mapa de Riesgos'!$O$50),"")</f>
        <v/>
      </c>
      <c r="S32" s="69" t="str">
        <f>IF(AND('Mapa de Riesgos'!$Y$51="Media",'Mapa de Riesgos'!$AA$51="Menor"),CONCATENATE("R7C",'Mapa de Riesgos'!$O$51),"")</f>
        <v/>
      </c>
      <c r="T32" s="69" t="str">
        <f>IF(AND('Mapa de Riesgos'!$Y$52="Media",'Mapa de Riesgos'!$AA$52="Menor"),CONCATENATE("R7C",'Mapa de Riesgos'!$O$52),"")</f>
        <v/>
      </c>
      <c r="U32" s="70" t="str">
        <f>IF(AND('Mapa de Riesgos'!$Y$53="Media",'Mapa de Riesgos'!$AA$53="Menor"),CONCATENATE("R7C",'Mapa de Riesgos'!$O$53),"")</f>
        <v/>
      </c>
      <c r="V32" s="68" t="str">
        <f>IF(AND('Mapa de Riesgos'!$Y$48="Media",'Mapa de Riesgos'!$AA$48="Moderado"),CONCATENATE("R7C",'Mapa de Riesgos'!$O$48),"")</f>
        <v/>
      </c>
      <c r="W32" s="69" t="str">
        <f>IF(AND('Mapa de Riesgos'!$Y$49="Media",'Mapa de Riesgos'!$AA$49="Moderado"),CONCATENATE("R7C",'Mapa de Riesgos'!$O$49),"")</f>
        <v/>
      </c>
      <c r="X32" s="69" t="str">
        <f>IF(AND('Mapa de Riesgos'!$Y$50="Media",'Mapa de Riesgos'!$AA$50="Moderado"),CONCATENATE("R7C",'Mapa de Riesgos'!$O$50),"")</f>
        <v/>
      </c>
      <c r="Y32" s="69" t="str">
        <f>IF(AND('Mapa de Riesgos'!$Y$51="Media",'Mapa de Riesgos'!$AA$51="Moderado"),CONCATENATE("R7C",'Mapa de Riesgos'!$O$51),"")</f>
        <v/>
      </c>
      <c r="Z32" s="69" t="str">
        <f>IF(AND('Mapa de Riesgos'!$Y$52="Media",'Mapa de Riesgos'!$AA$52="Moderado"),CONCATENATE("R7C",'Mapa de Riesgos'!$O$52),"")</f>
        <v/>
      </c>
      <c r="AA32" s="70"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8" t="str">
        <f>IF(AND('Mapa de Riesgos'!$Y$50="Media",'Mapa de Riesgos'!$AA$50="Mayor"),CONCATENATE("R7C",'Mapa de Riesgos'!$O$50),"")</f>
        <v/>
      </c>
      <c r="AE32" s="58" t="str">
        <f>IF(AND('Mapa de Riesgos'!$Y$51="Media",'Mapa de Riesgos'!$AA$51="Mayor"),CONCATENATE("R7C",'Mapa de Riesgos'!$O$51),"")</f>
        <v/>
      </c>
      <c r="AF32" s="58"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4"/>
      <c r="AO32" s="557"/>
      <c r="AP32" s="558"/>
      <c r="AQ32" s="558"/>
      <c r="AR32" s="558"/>
      <c r="AS32" s="558"/>
      <c r="AT32" s="559"/>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S32" s="84"/>
      <c r="BT32" s="84"/>
      <c r="BU32" s="84"/>
      <c r="BV32" s="84"/>
      <c r="BW32" s="84"/>
      <c r="BX32" s="84"/>
    </row>
    <row r="33" spans="1:80" ht="15" customHeight="1">
      <c r="A33" s="84"/>
      <c r="B33" s="475"/>
      <c r="C33" s="475"/>
      <c r="D33" s="476"/>
      <c r="E33" s="516"/>
      <c r="F33" s="517"/>
      <c r="G33" s="517"/>
      <c r="H33" s="517"/>
      <c r="I33" s="518"/>
      <c r="J33" s="68" t="str">
        <f>IF(AND('Mapa de Riesgos'!$Y$54="Media",'Mapa de Riesgos'!$AA$54="Leve"),CONCATENATE("R8C",'Mapa de Riesgos'!$O$54),"")</f>
        <v/>
      </c>
      <c r="K33" s="69" t="str">
        <f>IF(AND('Mapa de Riesgos'!$Y$55="Media",'Mapa de Riesgos'!$AA$55="Leve"),CONCATENATE("R8C",'Mapa de Riesgos'!$O$55),"")</f>
        <v/>
      </c>
      <c r="L33" s="69" t="str">
        <f>IF(AND('Mapa de Riesgos'!$Y$56="Media",'Mapa de Riesgos'!$AA$56="Leve"),CONCATENATE("R8C",'Mapa de Riesgos'!$O$56),"")</f>
        <v/>
      </c>
      <c r="M33" s="69" t="str">
        <f>IF(AND('Mapa de Riesgos'!$Y$57="Media",'Mapa de Riesgos'!$AA$57="Leve"),CONCATENATE("R8C",'Mapa de Riesgos'!$O$57),"")</f>
        <v/>
      </c>
      <c r="N33" s="69" t="str">
        <f>IF(AND('Mapa de Riesgos'!$Y$58="Media",'Mapa de Riesgos'!$AA$58="Leve"),CONCATENATE("R8C",'Mapa de Riesgos'!$O$58),"")</f>
        <v/>
      </c>
      <c r="O33" s="70" t="str">
        <f>IF(AND('Mapa de Riesgos'!$Y$59="Media",'Mapa de Riesgos'!$AA$59="Leve"),CONCATENATE("R8C",'Mapa de Riesgos'!$O$59),"")</f>
        <v/>
      </c>
      <c r="P33" s="68" t="str">
        <f>IF(AND('Mapa de Riesgos'!$Y$54="Media",'Mapa de Riesgos'!$AA$54="Menor"),CONCATENATE("R8C",'Mapa de Riesgos'!$O$54),"")</f>
        <v/>
      </c>
      <c r="Q33" s="69" t="str">
        <f>IF(AND('Mapa de Riesgos'!$Y$55="Media",'Mapa de Riesgos'!$AA$55="Menor"),CONCATENATE("R8C",'Mapa de Riesgos'!$O$55),"")</f>
        <v/>
      </c>
      <c r="R33" s="69" t="str">
        <f>IF(AND('Mapa de Riesgos'!$Y$56="Media",'Mapa de Riesgos'!$AA$56="Menor"),CONCATENATE("R8C",'Mapa de Riesgos'!$O$56),"")</f>
        <v/>
      </c>
      <c r="S33" s="69" t="str">
        <f>IF(AND('Mapa de Riesgos'!$Y$57="Media",'Mapa de Riesgos'!$AA$57="Menor"),CONCATENATE("R8C",'Mapa de Riesgos'!$O$57),"")</f>
        <v/>
      </c>
      <c r="T33" s="69" t="str">
        <f>IF(AND('Mapa de Riesgos'!$Y$58="Media",'Mapa de Riesgos'!$AA$58="Menor"),CONCATENATE("R8C",'Mapa de Riesgos'!$O$58),"")</f>
        <v/>
      </c>
      <c r="U33" s="70" t="str">
        <f>IF(AND('Mapa de Riesgos'!$Y$59="Media",'Mapa de Riesgos'!$AA$59="Menor"),CONCATENATE("R8C",'Mapa de Riesgos'!$O$59),"")</f>
        <v/>
      </c>
      <c r="V33" s="68" t="str">
        <f>IF(AND('Mapa de Riesgos'!$Y$54="Media",'Mapa de Riesgos'!$AA$54="Moderado"),CONCATENATE("R8C",'Mapa de Riesgos'!$O$54),"")</f>
        <v/>
      </c>
      <c r="W33" s="69" t="str">
        <f>IF(AND('Mapa de Riesgos'!$Y$55="Media",'Mapa de Riesgos'!$AA$55="Moderado"),CONCATENATE("R8C",'Mapa de Riesgos'!$O$55),"")</f>
        <v/>
      </c>
      <c r="X33" s="69" t="str">
        <f>IF(AND('Mapa de Riesgos'!$Y$56="Media",'Mapa de Riesgos'!$AA$56="Moderado"),CONCATENATE("R8C",'Mapa de Riesgos'!$O$56),"")</f>
        <v/>
      </c>
      <c r="Y33" s="69" t="str">
        <f>IF(AND('Mapa de Riesgos'!$Y$57="Media",'Mapa de Riesgos'!$AA$57="Moderado"),CONCATENATE("R8C",'Mapa de Riesgos'!$O$57),"")</f>
        <v/>
      </c>
      <c r="Z33" s="69" t="str">
        <f>IF(AND('Mapa de Riesgos'!$Y$58="Media",'Mapa de Riesgos'!$AA$58="Moderado"),CONCATENATE("R8C",'Mapa de Riesgos'!$O$58),"")</f>
        <v/>
      </c>
      <c r="AA33" s="70"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8" t="str">
        <f>IF(AND('Mapa de Riesgos'!$Y$56="Media",'Mapa de Riesgos'!$AA$56="Mayor"),CONCATENATE("R8C",'Mapa de Riesgos'!$O$56),"")</f>
        <v/>
      </c>
      <c r="AE33" s="58" t="str">
        <f>IF(AND('Mapa de Riesgos'!$Y$57="Media",'Mapa de Riesgos'!$AA$57="Mayor"),CONCATENATE("R8C",'Mapa de Riesgos'!$O$57),"")</f>
        <v/>
      </c>
      <c r="AF33" s="58"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4"/>
      <c r="AO33" s="557"/>
      <c r="AP33" s="558"/>
      <c r="AQ33" s="558"/>
      <c r="AR33" s="558"/>
      <c r="AS33" s="558"/>
      <c r="AT33" s="559"/>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S33" s="84"/>
      <c r="BT33" s="84"/>
      <c r="BU33" s="84"/>
      <c r="BV33" s="84"/>
      <c r="BW33" s="84"/>
      <c r="BX33" s="84"/>
    </row>
    <row r="34" spans="1:80" ht="15" customHeight="1">
      <c r="A34" s="84"/>
      <c r="B34" s="475"/>
      <c r="C34" s="475"/>
      <c r="D34" s="476"/>
      <c r="E34" s="516"/>
      <c r="F34" s="517"/>
      <c r="G34" s="517"/>
      <c r="H34" s="517"/>
      <c r="I34" s="518"/>
      <c r="J34" s="68" t="str">
        <f>IF(AND('Mapa de Riesgos'!$Y$60="Media",'Mapa de Riesgos'!$AA$60="Leve"),CONCATENATE("R9C",'Mapa de Riesgos'!$O$60),"")</f>
        <v/>
      </c>
      <c r="K34" s="69" t="str">
        <f>IF(AND('Mapa de Riesgos'!$Y$61="Media",'Mapa de Riesgos'!$AA$61="Leve"),CONCATENATE("R9C",'Mapa de Riesgos'!$O$61),"")</f>
        <v/>
      </c>
      <c r="L34" s="69" t="str">
        <f>IF(AND('Mapa de Riesgos'!$Y$62="Media",'Mapa de Riesgos'!$AA$62="Leve"),CONCATENATE("R9C",'Mapa de Riesgos'!$O$62),"")</f>
        <v/>
      </c>
      <c r="M34" s="69" t="str">
        <f>IF(AND('Mapa de Riesgos'!$Y$63="Media",'Mapa de Riesgos'!$AA$63="Leve"),CONCATENATE("R9C",'Mapa de Riesgos'!$O$63),"")</f>
        <v/>
      </c>
      <c r="N34" s="69" t="str">
        <f>IF(AND('Mapa de Riesgos'!$Y$64="Media",'Mapa de Riesgos'!$AA$64="Leve"),CONCATENATE("R9C",'Mapa de Riesgos'!$O$64),"")</f>
        <v/>
      </c>
      <c r="O34" s="70" t="str">
        <f>IF(AND('Mapa de Riesgos'!$Y$65="Media",'Mapa de Riesgos'!$AA$65="Leve"),CONCATENATE("R9C",'Mapa de Riesgos'!$O$65),"")</f>
        <v/>
      </c>
      <c r="P34" s="68" t="str">
        <f>IF(AND('Mapa de Riesgos'!$Y$60="Media",'Mapa de Riesgos'!$AA$60="Menor"),CONCATENATE("R9C",'Mapa de Riesgos'!$O$60),"")</f>
        <v/>
      </c>
      <c r="Q34" s="69" t="str">
        <f>IF(AND('Mapa de Riesgos'!$Y$61="Media",'Mapa de Riesgos'!$AA$61="Menor"),CONCATENATE("R9C",'Mapa de Riesgos'!$O$61),"")</f>
        <v/>
      </c>
      <c r="R34" s="69" t="str">
        <f>IF(AND('Mapa de Riesgos'!$Y$62="Media",'Mapa de Riesgos'!$AA$62="Menor"),CONCATENATE("R9C",'Mapa de Riesgos'!$O$62),"")</f>
        <v/>
      </c>
      <c r="S34" s="69" t="str">
        <f>IF(AND('Mapa de Riesgos'!$Y$63="Media",'Mapa de Riesgos'!$AA$63="Menor"),CONCATENATE("R9C",'Mapa de Riesgos'!$O$63),"")</f>
        <v/>
      </c>
      <c r="T34" s="69" t="str">
        <f>IF(AND('Mapa de Riesgos'!$Y$64="Media",'Mapa de Riesgos'!$AA$64="Menor"),CONCATENATE("R9C",'Mapa de Riesgos'!$O$64),"")</f>
        <v/>
      </c>
      <c r="U34" s="70" t="str">
        <f>IF(AND('Mapa de Riesgos'!$Y$65="Media",'Mapa de Riesgos'!$AA$65="Menor"),CONCATENATE("R9C",'Mapa de Riesgos'!$O$65),"")</f>
        <v/>
      </c>
      <c r="V34" s="68" t="str">
        <f>IF(AND('Mapa de Riesgos'!$Y$60="Media",'Mapa de Riesgos'!$AA$60="Moderado"),CONCATENATE("R9C",'Mapa de Riesgos'!$O$60),"")</f>
        <v/>
      </c>
      <c r="W34" s="69" t="str">
        <f>IF(AND('Mapa de Riesgos'!$Y$61="Media",'Mapa de Riesgos'!$AA$61="Moderado"),CONCATENATE("R9C",'Mapa de Riesgos'!$O$61),"")</f>
        <v/>
      </c>
      <c r="X34" s="69" t="str">
        <f>IF(AND('Mapa de Riesgos'!$Y$62="Media",'Mapa de Riesgos'!$AA$62="Moderado"),CONCATENATE("R9C",'Mapa de Riesgos'!$O$62),"")</f>
        <v/>
      </c>
      <c r="Y34" s="69" t="str">
        <f>IF(AND('Mapa de Riesgos'!$Y$63="Media",'Mapa de Riesgos'!$AA$63="Moderado"),CONCATENATE("R9C",'Mapa de Riesgos'!$O$63),"")</f>
        <v/>
      </c>
      <c r="Z34" s="69" t="str">
        <f>IF(AND('Mapa de Riesgos'!$Y$64="Media",'Mapa de Riesgos'!$AA$64="Moderado"),CONCATENATE("R9C",'Mapa de Riesgos'!$O$64),"")</f>
        <v/>
      </c>
      <c r="AA34" s="70"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8" t="str">
        <f>IF(AND('Mapa de Riesgos'!$Y$62="Media",'Mapa de Riesgos'!$AA$62="Mayor"),CONCATENATE("R9C",'Mapa de Riesgos'!$O$62),"")</f>
        <v/>
      </c>
      <c r="AE34" s="58" t="str">
        <f>IF(AND('Mapa de Riesgos'!$Y$63="Media",'Mapa de Riesgos'!$AA$63="Mayor"),CONCATENATE("R9C",'Mapa de Riesgos'!$O$63),"")</f>
        <v/>
      </c>
      <c r="AF34" s="58"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4"/>
      <c r="AO34" s="557"/>
      <c r="AP34" s="558"/>
      <c r="AQ34" s="558"/>
      <c r="AR34" s="558"/>
      <c r="AS34" s="558"/>
      <c r="AT34" s="559"/>
      <c r="AU34" s="84"/>
      <c r="AV34" s="84"/>
      <c r="AW34" s="84"/>
      <c r="AX34" s="84"/>
      <c r="AY34" s="84"/>
      <c r="AZ34" s="84"/>
      <c r="BA34" s="84"/>
      <c r="BB34" s="84"/>
      <c r="BC34" s="84"/>
      <c r="BD34" s="84"/>
      <c r="BE34" s="84"/>
      <c r="BF34" s="84"/>
      <c r="BG34" s="84"/>
      <c r="BH34" s="84"/>
      <c r="BI34" s="84"/>
      <c r="BJ34" s="84"/>
      <c r="BK34" s="84"/>
      <c r="BL34" s="84"/>
      <c r="BM34" s="84"/>
      <c r="BN34" s="84"/>
      <c r="BO34" s="84"/>
      <c r="BP34" s="84"/>
      <c r="BQ34" s="84"/>
      <c r="BR34" s="84"/>
      <c r="BS34" s="84"/>
      <c r="BT34" s="84"/>
      <c r="BU34" s="84"/>
      <c r="BV34" s="84"/>
      <c r="BW34" s="84"/>
      <c r="BX34" s="84"/>
    </row>
    <row r="35" spans="1:80" ht="15.75" customHeight="1" thickBot="1">
      <c r="A35" s="84"/>
      <c r="B35" s="475"/>
      <c r="C35" s="475"/>
      <c r="D35" s="476"/>
      <c r="E35" s="519"/>
      <c r="F35" s="520"/>
      <c r="G35" s="520"/>
      <c r="H35" s="520"/>
      <c r="I35" s="521"/>
      <c r="J35" s="68" t="str">
        <f>IF(AND('Mapa de Riesgos'!$Y$66="Media",'Mapa de Riesgos'!$AA$66="Leve"),CONCATENATE("R10C",'Mapa de Riesgos'!$O$66),"")</f>
        <v/>
      </c>
      <c r="K35" s="69" t="str">
        <f>IF(AND('Mapa de Riesgos'!$Y$67="Media",'Mapa de Riesgos'!$AA$67="Leve"),CONCATENATE("R10C",'Mapa de Riesgos'!$O$67),"")</f>
        <v/>
      </c>
      <c r="L35" s="69" t="str">
        <f>IF(AND('Mapa de Riesgos'!$Y$68="Media",'Mapa de Riesgos'!$AA$68="Leve"),CONCATENATE("R10C",'Mapa de Riesgos'!$O$68),"")</f>
        <v/>
      </c>
      <c r="M35" s="69" t="str">
        <f>IF(AND('Mapa de Riesgos'!$Y$69="Media",'Mapa de Riesgos'!$AA$69="Leve"),CONCATENATE("R10C",'Mapa de Riesgos'!$O$69),"")</f>
        <v/>
      </c>
      <c r="N35" s="69" t="str">
        <f>IF(AND('Mapa de Riesgos'!$Y$70="Media",'Mapa de Riesgos'!$AA$70="Leve"),CONCATENATE("R10C",'Mapa de Riesgos'!$O$70),"")</f>
        <v/>
      </c>
      <c r="O35" s="70" t="str">
        <f>IF(AND('Mapa de Riesgos'!$Y$71="Media",'Mapa de Riesgos'!$AA$71="Leve"),CONCATENATE("R10C",'Mapa de Riesgos'!$O$71),"")</f>
        <v/>
      </c>
      <c r="P35" s="68" t="str">
        <f>IF(AND('Mapa de Riesgos'!$Y$66="Media",'Mapa de Riesgos'!$AA$66="Menor"),CONCATENATE("R10C",'Mapa de Riesgos'!$O$66),"")</f>
        <v/>
      </c>
      <c r="Q35" s="69" t="str">
        <f>IF(AND('Mapa de Riesgos'!$Y$67="Media",'Mapa de Riesgos'!$AA$67="Menor"),CONCATENATE("R10C",'Mapa de Riesgos'!$O$67),"")</f>
        <v/>
      </c>
      <c r="R35" s="69" t="str">
        <f>IF(AND('Mapa de Riesgos'!$Y$68="Media",'Mapa de Riesgos'!$AA$68="Menor"),CONCATENATE("R10C",'Mapa de Riesgos'!$O$68),"")</f>
        <v/>
      </c>
      <c r="S35" s="69" t="str">
        <f>IF(AND('Mapa de Riesgos'!$Y$69="Media",'Mapa de Riesgos'!$AA$69="Menor"),CONCATENATE("R10C",'Mapa de Riesgos'!$O$69),"")</f>
        <v/>
      </c>
      <c r="T35" s="69" t="str">
        <f>IF(AND('Mapa de Riesgos'!$Y$70="Media",'Mapa de Riesgos'!$AA$70="Menor"),CONCATENATE("R10C",'Mapa de Riesgos'!$O$70),"")</f>
        <v/>
      </c>
      <c r="U35" s="70" t="str">
        <f>IF(AND('Mapa de Riesgos'!$Y$71="Media",'Mapa de Riesgos'!$AA$71="Menor"),CONCATENATE("R10C",'Mapa de Riesgos'!$O$71),"")</f>
        <v/>
      </c>
      <c r="V35" s="68" t="str">
        <f>IF(AND('Mapa de Riesgos'!$Y$66="Media",'Mapa de Riesgos'!$AA$66="Moderado"),CONCATENATE("R10C",'Mapa de Riesgos'!$O$66),"")</f>
        <v/>
      </c>
      <c r="W35" s="69" t="str">
        <f>IF(AND('Mapa de Riesgos'!$Y$67="Media",'Mapa de Riesgos'!$AA$67="Moderado"),CONCATENATE("R10C",'Mapa de Riesgos'!$O$67),"")</f>
        <v/>
      </c>
      <c r="X35" s="69" t="str">
        <f>IF(AND('Mapa de Riesgos'!$Y$68="Media",'Mapa de Riesgos'!$AA$68="Moderado"),CONCATENATE("R10C",'Mapa de Riesgos'!$O$68),"")</f>
        <v/>
      </c>
      <c r="Y35" s="69" t="str">
        <f>IF(AND('Mapa de Riesgos'!$Y$69="Media",'Mapa de Riesgos'!$AA$69="Moderado"),CONCATENATE("R10C",'Mapa de Riesgos'!$O$69),"")</f>
        <v/>
      </c>
      <c r="Z35" s="69" t="str">
        <f>IF(AND('Mapa de Riesgos'!$Y$70="Media",'Mapa de Riesgos'!$AA$70="Moderado"),CONCATENATE("R10C",'Mapa de Riesgos'!$O$70),"")</f>
        <v/>
      </c>
      <c r="AA35" s="70" t="str">
        <f>IF(AND('Mapa de Riesgos'!$Y$71="Media",'Mapa de Riesgos'!$AA$71="Moderado"),CONCATENATE("R10C",'Mapa de Riesgos'!$O$71),"")</f>
        <v/>
      </c>
      <c r="AB35" s="59" t="str">
        <f>IF(AND('Mapa de Riesgos'!$Y$66="Media",'Mapa de Riesgos'!$AA$66="Mayor"),CONCATENATE("R10C",'Mapa de Riesgos'!$O$66),"")</f>
        <v/>
      </c>
      <c r="AC35" s="60" t="str">
        <f>IF(AND('Mapa de Riesgos'!$Y$67="Media",'Mapa de Riesgos'!$AA$67="Mayor"),CONCATENATE("R10C",'Mapa de Riesgos'!$O$67),"")</f>
        <v/>
      </c>
      <c r="AD35" s="60" t="str">
        <f>IF(AND('Mapa de Riesgos'!$Y$68="Media",'Mapa de Riesgos'!$AA$68="Mayor"),CONCATENATE("R10C",'Mapa de Riesgos'!$O$68),"")</f>
        <v/>
      </c>
      <c r="AE35" s="60" t="str">
        <f>IF(AND('Mapa de Riesgos'!$Y$69="Media",'Mapa de Riesgos'!$AA$69="Mayor"),CONCATENATE("R10C",'Mapa de Riesgos'!$O$69),"")</f>
        <v/>
      </c>
      <c r="AF35" s="60" t="str">
        <f>IF(AND('Mapa de Riesgos'!$Y$70="Media",'Mapa de Riesgos'!$AA$70="Mayor"),CONCATENATE("R10C",'Mapa de Riesgos'!$O$70),"")</f>
        <v/>
      </c>
      <c r="AG35" s="61" t="str">
        <f>IF(AND('Mapa de Riesgos'!$Y$71="Media",'Mapa de Riesgos'!$AA$71="Mayor"),CONCATENATE("R10C",'Mapa de Riesgos'!$O$71),"")</f>
        <v/>
      </c>
      <c r="AH35" s="62" t="str">
        <f>IF(AND('Mapa de Riesgos'!$Y$66="Media",'Mapa de Riesgos'!$AA$66="Catastrófico"),CONCATENATE("R10C",'Mapa de Riesgos'!$O$66),"")</f>
        <v/>
      </c>
      <c r="AI35" s="63" t="str">
        <f>IF(AND('Mapa de Riesgos'!$Y$67="Media",'Mapa de Riesgos'!$AA$67="Catastrófico"),CONCATENATE("R10C",'Mapa de Riesgos'!$O$67),"")</f>
        <v/>
      </c>
      <c r="AJ35" s="63" t="str">
        <f>IF(AND('Mapa de Riesgos'!$Y$68="Media",'Mapa de Riesgos'!$AA$68="Catastrófico"),CONCATENATE("R10C",'Mapa de Riesgos'!$O$68),"")</f>
        <v/>
      </c>
      <c r="AK35" s="63" t="str">
        <f>IF(AND('Mapa de Riesgos'!$Y$69="Media",'Mapa de Riesgos'!$AA$69="Catastrófico"),CONCATENATE("R10C",'Mapa de Riesgos'!$O$69),"")</f>
        <v/>
      </c>
      <c r="AL35" s="63" t="str">
        <f>IF(AND('Mapa de Riesgos'!$Y$70="Media",'Mapa de Riesgos'!$AA$70="Catastrófico"),CONCATENATE("R10C",'Mapa de Riesgos'!$O$70),"")</f>
        <v/>
      </c>
      <c r="AM35" s="64" t="str">
        <f>IF(AND('Mapa de Riesgos'!$Y$71="Media",'Mapa de Riesgos'!$AA$71="Catastrófico"),CONCATENATE("R10C",'Mapa de Riesgos'!$O$71),"")</f>
        <v/>
      </c>
      <c r="AN35" s="84"/>
      <c r="AO35" s="560"/>
      <c r="AP35" s="561"/>
      <c r="AQ35" s="561"/>
      <c r="AR35" s="561"/>
      <c r="AS35" s="561"/>
      <c r="AT35" s="562"/>
      <c r="AU35" s="84"/>
      <c r="AV35" s="84"/>
      <c r="AW35" s="84"/>
      <c r="AX35" s="84"/>
      <c r="AY35" s="84"/>
      <c r="AZ35" s="84"/>
      <c r="BA35" s="84"/>
      <c r="BB35" s="84"/>
      <c r="BC35" s="84"/>
      <c r="BD35" s="84"/>
      <c r="BE35" s="84"/>
      <c r="BF35" s="84"/>
      <c r="BG35" s="84"/>
      <c r="BH35" s="84"/>
      <c r="BI35" s="84"/>
      <c r="BJ35" s="84"/>
      <c r="BK35" s="84"/>
      <c r="BL35" s="84"/>
      <c r="BM35" s="84"/>
      <c r="BN35" s="84"/>
      <c r="BO35" s="84"/>
      <c r="BP35" s="84"/>
      <c r="BQ35" s="84"/>
      <c r="BR35" s="84"/>
      <c r="BS35" s="84"/>
      <c r="BT35" s="84"/>
      <c r="BU35" s="84"/>
      <c r="BV35" s="84"/>
      <c r="BW35" s="84"/>
      <c r="BX35" s="84"/>
    </row>
    <row r="36" spans="1:80" ht="15" customHeight="1">
      <c r="A36" s="84"/>
      <c r="B36" s="475"/>
      <c r="C36" s="475"/>
      <c r="D36" s="476"/>
      <c r="E36" s="513" t="s">
        <v>174</v>
      </c>
      <c r="F36" s="514"/>
      <c r="G36" s="514"/>
      <c r="H36" s="514"/>
      <c r="I36" s="514"/>
      <c r="J36" s="74" t="str">
        <f>IF(AND('Mapa de Riesgos'!$Y$12="Baja",'Mapa de Riesgos'!$AA$12="Leve"),CONCATENATE("R1C",'Mapa de Riesgos'!$O$12),"")</f>
        <v>R1C1</v>
      </c>
      <c r="K36" s="75" t="str">
        <f>IF(AND('Mapa de Riesgos'!$Y$13="Baja",'Mapa de Riesgos'!$AA$13="Leve"),CONCATENATE("R1C",'Mapa de Riesgos'!$O$13),"")</f>
        <v/>
      </c>
      <c r="L36" s="75" t="str">
        <f>IF(AND('Mapa de Riesgos'!$Y$14="Baja",'Mapa de Riesgos'!$AA$14="Leve"),CONCATENATE("R1C",'Mapa de Riesgos'!$O$14),"")</f>
        <v/>
      </c>
      <c r="M36" s="75" t="str">
        <f>IF(AND('Mapa de Riesgos'!$Y$15="Baja",'Mapa de Riesgos'!$AA$15="Leve"),CONCATENATE("R1C",'Mapa de Riesgos'!$O$15),"")</f>
        <v/>
      </c>
      <c r="N36" s="75" t="str">
        <f>IF(AND('Mapa de Riesgos'!$Y$16="Baja",'Mapa de Riesgos'!$AA$16="Leve"),CONCATENATE("R1C",'Mapa de Riesgos'!$O$16),"")</f>
        <v/>
      </c>
      <c r="O36" s="76" t="str">
        <f>IF(AND('Mapa de Riesgos'!$Y$17="Baja",'Mapa de Riesgos'!$AA$17="Leve"),CONCATENATE("R1C",'Mapa de Riesgos'!$O$17),"")</f>
        <v/>
      </c>
      <c r="P36" s="65" t="str">
        <f>IF(AND('Mapa de Riesgos'!$Y$12="Baja",'Mapa de Riesgos'!$AA$12="Menor"),CONCATENATE("R1C",'Mapa de Riesgos'!$O$12),"")</f>
        <v/>
      </c>
      <c r="Q36" s="66" t="str">
        <f>IF(AND('Mapa de Riesgos'!$Y$13="Baja",'Mapa de Riesgos'!$AA$13="Menor"),CONCATENATE("R1C",'Mapa de Riesgos'!$O$13),"")</f>
        <v/>
      </c>
      <c r="R36" s="66" t="str">
        <f>IF(AND('Mapa de Riesgos'!$Y$14="Baja",'Mapa de Riesgos'!$AA$14="Menor"),CONCATENATE("R1C",'Mapa de Riesgos'!$O$14),"")</f>
        <v/>
      </c>
      <c r="S36" s="66" t="str">
        <f>IF(AND('Mapa de Riesgos'!$Y$15="Baja",'Mapa de Riesgos'!$AA$15="Menor"),CONCATENATE("R1C",'Mapa de Riesgos'!$O$15),"")</f>
        <v/>
      </c>
      <c r="T36" s="66" t="str">
        <f>IF(AND('Mapa de Riesgos'!$Y$16="Baja",'Mapa de Riesgos'!$AA$16="Menor"),CONCATENATE("R1C",'Mapa de Riesgos'!$O$16),"")</f>
        <v/>
      </c>
      <c r="U36" s="67" t="str">
        <f>IF(AND('Mapa de Riesgos'!$Y$17="Baja",'Mapa de Riesgos'!$AA$17="Menor"),CONCATENATE("R1C",'Mapa de Riesgos'!$O$17),"")</f>
        <v/>
      </c>
      <c r="V36" s="65" t="str">
        <f>IF(AND('Mapa de Riesgos'!$Y$12="Baja",'Mapa de Riesgos'!$AA$12="Moderado"),CONCATENATE("R1C",'Mapa de Riesgos'!$O$12),"")</f>
        <v/>
      </c>
      <c r="W36" s="66" t="str">
        <f>IF(AND('Mapa de Riesgos'!$Y$13="Baja",'Mapa de Riesgos'!$AA$13="Moderado"),CONCATENATE("R1C",'Mapa de Riesgos'!$O$13),"")</f>
        <v/>
      </c>
      <c r="X36" s="66" t="str">
        <f>IF(AND('Mapa de Riesgos'!$Y$14="Baja",'Mapa de Riesgos'!$AA$14="Moderado"),CONCATENATE("R1C",'Mapa de Riesgos'!$O$14),"")</f>
        <v/>
      </c>
      <c r="Y36" s="66" t="str">
        <f>IF(AND('Mapa de Riesgos'!$Y$15="Baja",'Mapa de Riesgos'!$AA$15="Moderado"),CONCATENATE("R1C",'Mapa de Riesgos'!$O$15),"")</f>
        <v/>
      </c>
      <c r="Z36" s="66" t="str">
        <f>IF(AND('Mapa de Riesgos'!$Y$16="Baja",'Mapa de Riesgos'!$AA$16="Moderado"),CONCATENATE("R1C",'Mapa de Riesgos'!$O$16),"")</f>
        <v/>
      </c>
      <c r="AA36" s="67"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4"/>
      <c r="AO36" s="545" t="s">
        <v>175</v>
      </c>
      <c r="AP36" s="546"/>
      <c r="AQ36" s="546"/>
      <c r="AR36" s="546"/>
      <c r="AS36" s="546"/>
      <c r="AT36" s="547"/>
      <c r="AU36" s="84"/>
      <c r="AV36" s="84"/>
      <c r="AW36" s="84"/>
      <c r="AX36" s="84"/>
      <c r="AY36" s="84"/>
      <c r="AZ36" s="84"/>
      <c r="BA36" s="84"/>
      <c r="BB36" s="84"/>
      <c r="BC36" s="84"/>
      <c r="BD36" s="84"/>
      <c r="BE36" s="84"/>
      <c r="BF36" s="84"/>
      <c r="BG36" s="84"/>
      <c r="BH36" s="84"/>
      <c r="BI36" s="84"/>
      <c r="BJ36" s="84"/>
      <c r="BK36" s="84"/>
      <c r="BL36" s="84"/>
      <c r="BM36" s="84"/>
      <c r="BN36" s="84"/>
      <c r="BO36" s="84"/>
      <c r="BP36" s="84"/>
      <c r="BQ36" s="84"/>
      <c r="BR36" s="84"/>
      <c r="BS36" s="84"/>
      <c r="BT36" s="84"/>
      <c r="BU36" s="84"/>
      <c r="BV36" s="84"/>
      <c r="BW36" s="84"/>
      <c r="BX36" s="84"/>
    </row>
    <row r="37" spans="1:80" ht="15" customHeight="1">
      <c r="A37" s="84"/>
      <c r="B37" s="475"/>
      <c r="C37" s="475"/>
      <c r="D37" s="476"/>
      <c r="E37" s="532"/>
      <c r="F37" s="533"/>
      <c r="G37" s="533"/>
      <c r="H37" s="533"/>
      <c r="I37" s="533"/>
      <c r="J37" s="77" t="str">
        <f>IF(AND('Mapa de Riesgos'!$Y$18="Baja",'Mapa de Riesgos'!$AA$18="Leve"),CONCATENATE("R2C",'Mapa de Riesgos'!$O$18),"")</f>
        <v/>
      </c>
      <c r="K37" s="78" t="str">
        <f>IF(AND('Mapa de Riesgos'!$Y$19="Baja",'Mapa de Riesgos'!$AA$19="Leve"),CONCATENATE("R2C",'Mapa de Riesgos'!$O$19),"")</f>
        <v/>
      </c>
      <c r="L37" s="78" t="str">
        <f>IF(AND('Mapa de Riesgos'!$Y$20="Baja",'Mapa de Riesgos'!$AA$20="Leve"),CONCATENATE("R2C",'Mapa de Riesgos'!$O$20),"")</f>
        <v/>
      </c>
      <c r="M37" s="78" t="str">
        <f>IF(AND('Mapa de Riesgos'!$Y$21="Baja",'Mapa de Riesgos'!$AA$21="Leve"),CONCATENATE("R2C",'Mapa de Riesgos'!$O$21),"")</f>
        <v/>
      </c>
      <c r="N37" s="78" t="str">
        <f>IF(AND('Mapa de Riesgos'!$Y$22="Baja",'Mapa de Riesgos'!$AA$22="Leve"),CONCATENATE("R2C",'Mapa de Riesgos'!$O$22),"")</f>
        <v/>
      </c>
      <c r="O37" s="79" t="str">
        <f>IF(AND('Mapa de Riesgos'!$Y$23="Baja",'Mapa de Riesgos'!$AA$23="Leve"),CONCATENATE("R2C",'Mapa de Riesgos'!$O$23),"")</f>
        <v/>
      </c>
      <c r="P37" s="68" t="str">
        <f>IF(AND('Mapa de Riesgos'!$Y$18="Baja",'Mapa de Riesgos'!$AA$18="Menor"),CONCATENATE("R2C",'Mapa de Riesgos'!$O$18),"")</f>
        <v/>
      </c>
      <c r="Q37" s="69" t="str">
        <f>IF(AND('Mapa de Riesgos'!$Y$19="Baja",'Mapa de Riesgos'!$AA$19="Menor"),CONCATENATE("R2C",'Mapa de Riesgos'!$O$19),"")</f>
        <v/>
      </c>
      <c r="R37" s="69" t="str">
        <f>IF(AND('Mapa de Riesgos'!$Y$20="Baja",'Mapa de Riesgos'!$AA$20="Menor"),CONCATENATE("R2C",'Mapa de Riesgos'!$O$20),"")</f>
        <v/>
      </c>
      <c r="S37" s="69" t="str">
        <f>IF(AND('Mapa de Riesgos'!$Y$21="Baja",'Mapa de Riesgos'!$AA$21="Menor"),CONCATENATE("R2C",'Mapa de Riesgos'!$O$21),"")</f>
        <v/>
      </c>
      <c r="T37" s="69" t="str">
        <f>IF(AND('Mapa de Riesgos'!$Y$22="Baja",'Mapa de Riesgos'!$AA$22="Menor"),CONCATENATE("R2C",'Mapa de Riesgos'!$O$22),"")</f>
        <v/>
      </c>
      <c r="U37" s="70" t="str">
        <f>IF(AND('Mapa de Riesgos'!$Y$23="Baja",'Mapa de Riesgos'!$AA$23="Menor"),CONCATENATE("R2C",'Mapa de Riesgos'!$O$23),"")</f>
        <v/>
      </c>
      <c r="V37" s="68" t="str">
        <f>IF(AND('Mapa de Riesgos'!$Y$18="Baja",'Mapa de Riesgos'!$AA$18="Moderado"),CONCATENATE("R2C",'Mapa de Riesgos'!$O$18),"")</f>
        <v/>
      </c>
      <c r="W37" s="69" t="str">
        <f>IF(AND('Mapa de Riesgos'!$Y$19="Baja",'Mapa de Riesgos'!$AA$19="Moderado"),CONCATENATE("R2C",'Mapa de Riesgos'!$O$19),"")</f>
        <v/>
      </c>
      <c r="X37" s="69" t="str">
        <f>IF(AND('Mapa de Riesgos'!$Y$20="Baja",'Mapa de Riesgos'!$AA$20="Moderado"),CONCATENATE("R2C",'Mapa de Riesgos'!$O$20),"")</f>
        <v/>
      </c>
      <c r="Y37" s="69" t="str">
        <f>IF(AND('Mapa de Riesgos'!$Y$21="Baja",'Mapa de Riesgos'!$AA$21="Moderado"),CONCATENATE("R2C",'Mapa de Riesgos'!$O$21),"")</f>
        <v/>
      </c>
      <c r="Z37" s="69" t="str">
        <f>IF(AND('Mapa de Riesgos'!$Y$22="Baja",'Mapa de Riesgos'!$AA$22="Moderado"),CONCATENATE("R2C",'Mapa de Riesgos'!$O$22),"")</f>
        <v/>
      </c>
      <c r="AA37" s="70" t="str">
        <f>IF(AND('Mapa de Riesgos'!$Y$23="Baja",'Mapa de Riesgos'!$AA$23="Moderado"),CONCATENATE("R2C",'Mapa de Riesgos'!$O$23),"")</f>
        <v/>
      </c>
      <c r="AB37" s="52" t="str">
        <f>IF(AND('Mapa de Riesgos'!$Y$18="Baja",'Mapa de Riesgos'!$AA$18="Mayor"),CONCATENATE("R2C",'Mapa de Riesgos'!$O$18),"")</f>
        <v>R2C1</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4"/>
      <c r="AO37" s="548"/>
      <c r="AP37" s="549"/>
      <c r="AQ37" s="549"/>
      <c r="AR37" s="549"/>
      <c r="AS37" s="549"/>
      <c r="AT37" s="550"/>
      <c r="AU37" s="84"/>
      <c r="AV37" s="84"/>
      <c r="AW37" s="84"/>
      <c r="AX37" s="84"/>
      <c r="AY37" s="84"/>
      <c r="AZ37" s="84"/>
      <c r="BA37" s="84"/>
      <c r="BB37" s="84"/>
      <c r="BC37" s="84"/>
      <c r="BD37" s="84"/>
      <c r="BE37" s="84"/>
      <c r="BF37" s="84"/>
      <c r="BG37" s="84"/>
      <c r="BH37" s="84"/>
      <c r="BI37" s="84"/>
      <c r="BJ37" s="84"/>
      <c r="BK37" s="84"/>
      <c r="BL37" s="84"/>
      <c r="BM37" s="84"/>
      <c r="BN37" s="84"/>
      <c r="BO37" s="84"/>
      <c r="BP37" s="84"/>
      <c r="BQ37" s="84"/>
      <c r="BR37" s="84"/>
      <c r="BS37" s="84"/>
      <c r="BT37" s="84"/>
      <c r="BU37" s="84"/>
      <c r="BV37" s="84"/>
      <c r="BW37" s="84"/>
      <c r="BX37" s="84"/>
    </row>
    <row r="38" spans="1:80" ht="15" customHeight="1">
      <c r="A38" s="84"/>
      <c r="B38" s="475"/>
      <c r="C38" s="475"/>
      <c r="D38" s="476"/>
      <c r="E38" s="516"/>
      <c r="F38" s="517"/>
      <c r="G38" s="517"/>
      <c r="H38" s="517"/>
      <c r="I38" s="533"/>
      <c r="J38" s="77" t="str">
        <f>IF(AND('Mapa de Riesgos'!$Y$24="Baja",'Mapa de Riesgos'!$AA$24="Leve"),CONCATENATE("R3C",'Mapa de Riesgos'!$O$24),"")</f>
        <v/>
      </c>
      <c r="K38" s="78" t="str">
        <f>IF(AND('Mapa de Riesgos'!$Y$25="Baja",'Mapa de Riesgos'!$AA$25="Leve"),CONCATENATE("R3C",'Mapa de Riesgos'!$O$25),"")</f>
        <v/>
      </c>
      <c r="L38" s="78" t="str">
        <f>IF(AND('Mapa de Riesgos'!$Y$26="Baja",'Mapa de Riesgos'!$AA$26="Leve"),CONCATENATE("R3C",'Mapa de Riesgos'!$O$26),"")</f>
        <v/>
      </c>
      <c r="M38" s="78" t="str">
        <f>IF(AND('Mapa de Riesgos'!$Y$27="Baja",'Mapa de Riesgos'!$AA$27="Leve"),CONCATENATE("R3C",'Mapa de Riesgos'!$O$27),"")</f>
        <v/>
      </c>
      <c r="N38" s="78" t="str">
        <f>IF(AND('Mapa de Riesgos'!$Y$28="Baja",'Mapa de Riesgos'!$AA$28="Leve"),CONCATENATE("R3C",'Mapa de Riesgos'!$O$28),"")</f>
        <v/>
      </c>
      <c r="O38" s="79" t="str">
        <f>IF(AND('Mapa de Riesgos'!$Y$29="Baja",'Mapa de Riesgos'!$AA$29="Leve"),CONCATENATE("R3C",'Mapa de Riesgos'!$O$29),"")</f>
        <v/>
      </c>
      <c r="P38" s="68" t="str">
        <f>IF(AND('Mapa de Riesgos'!$Y$24="Baja",'Mapa de Riesgos'!$AA$24="Menor"),CONCATENATE("R3C",'Mapa de Riesgos'!$O$24),"")</f>
        <v/>
      </c>
      <c r="Q38" s="69" t="str">
        <f>IF(AND('Mapa de Riesgos'!$Y$25="Baja",'Mapa de Riesgos'!$AA$25="Menor"),CONCATENATE("R3C",'Mapa de Riesgos'!$O$25),"")</f>
        <v/>
      </c>
      <c r="R38" s="69" t="str">
        <f>IF(AND('Mapa de Riesgos'!$Y$26="Baja",'Mapa de Riesgos'!$AA$26="Menor"),CONCATENATE("R3C",'Mapa de Riesgos'!$O$26),"")</f>
        <v/>
      </c>
      <c r="S38" s="69" t="str">
        <f>IF(AND('Mapa de Riesgos'!$Y$27="Baja",'Mapa de Riesgos'!$AA$27="Menor"),CONCATENATE("R3C",'Mapa de Riesgos'!$O$27),"")</f>
        <v/>
      </c>
      <c r="T38" s="69" t="str">
        <f>IF(AND('Mapa de Riesgos'!$Y$28="Baja",'Mapa de Riesgos'!$AA$28="Menor"),CONCATENATE("R3C",'Mapa de Riesgos'!$O$28),"")</f>
        <v/>
      </c>
      <c r="U38" s="70" t="str">
        <f>IF(AND('Mapa de Riesgos'!$Y$29="Baja",'Mapa de Riesgos'!$AA$29="Menor"),CONCATENATE("R3C",'Mapa de Riesgos'!$O$29),"")</f>
        <v/>
      </c>
      <c r="V38" s="68" t="str">
        <f>IF(AND('Mapa de Riesgos'!$Y$24="Baja",'Mapa de Riesgos'!$AA$24="Moderado"),CONCATENATE("R3C",'Mapa de Riesgos'!$O$24),"")</f>
        <v/>
      </c>
      <c r="W38" s="69" t="str">
        <f>IF(AND('Mapa de Riesgos'!$Y$25="Baja",'Mapa de Riesgos'!$AA$25="Moderado"),CONCATENATE("R3C",'Mapa de Riesgos'!$O$25),"")</f>
        <v/>
      </c>
      <c r="X38" s="69" t="str">
        <f>IF(AND('Mapa de Riesgos'!$Y$26="Baja",'Mapa de Riesgos'!$AA$26="Moderado"),CONCATENATE("R3C",'Mapa de Riesgos'!$O$26),"")</f>
        <v/>
      </c>
      <c r="Y38" s="69" t="str">
        <f>IF(AND('Mapa de Riesgos'!$Y$27="Baja",'Mapa de Riesgos'!$AA$27="Moderado"),CONCATENATE("R3C",'Mapa de Riesgos'!$O$27),"")</f>
        <v/>
      </c>
      <c r="Z38" s="69" t="str">
        <f>IF(AND('Mapa de Riesgos'!$Y$28="Baja",'Mapa de Riesgos'!$AA$28="Moderado"),CONCATENATE("R3C",'Mapa de Riesgos'!$O$28),"")</f>
        <v/>
      </c>
      <c r="AA38" s="70"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R3C2</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4"/>
      <c r="AO38" s="548"/>
      <c r="AP38" s="549"/>
      <c r="AQ38" s="549"/>
      <c r="AR38" s="549"/>
      <c r="AS38" s="549"/>
      <c r="AT38" s="550"/>
      <c r="AU38" s="84"/>
      <c r="AV38" s="84"/>
      <c r="AW38" s="84"/>
      <c r="AX38" s="84"/>
      <c r="AY38" s="84"/>
      <c r="AZ38" s="84"/>
      <c r="BA38" s="84"/>
      <c r="BB38" s="84"/>
      <c r="BC38" s="84"/>
      <c r="BD38" s="84"/>
      <c r="BE38" s="84"/>
      <c r="BF38" s="84"/>
      <c r="BG38" s="84"/>
      <c r="BH38" s="84"/>
      <c r="BI38" s="84"/>
      <c r="BJ38" s="84"/>
      <c r="BK38" s="84"/>
      <c r="BL38" s="84"/>
      <c r="BM38" s="84"/>
      <c r="BN38" s="84"/>
      <c r="BO38" s="84"/>
      <c r="BP38" s="84"/>
      <c r="BQ38" s="84"/>
      <c r="BR38" s="84"/>
      <c r="BS38" s="84"/>
      <c r="BT38" s="84"/>
      <c r="BU38" s="84"/>
      <c r="BV38" s="84"/>
      <c r="BW38" s="84"/>
      <c r="BX38" s="84"/>
    </row>
    <row r="39" spans="1:80" ht="15" customHeight="1">
      <c r="A39" s="84"/>
      <c r="B39" s="475"/>
      <c r="C39" s="475"/>
      <c r="D39" s="476"/>
      <c r="E39" s="516"/>
      <c r="F39" s="517"/>
      <c r="G39" s="517"/>
      <c r="H39" s="517"/>
      <c r="I39" s="533"/>
      <c r="J39" s="77" t="str">
        <f>IF(AND('Mapa de Riesgos'!$Y$30="Baja",'Mapa de Riesgos'!$AA$30="Leve"),CONCATENATE("R4C",'Mapa de Riesgos'!$O$30),"")</f>
        <v/>
      </c>
      <c r="K39" s="78" t="str">
        <f>IF(AND('Mapa de Riesgos'!$Y$31="Baja",'Mapa de Riesgos'!$AA$31="Leve"),CONCATENATE("R4C",'Mapa de Riesgos'!$O$31),"")</f>
        <v/>
      </c>
      <c r="L39" s="78" t="str">
        <f>IF(AND('Mapa de Riesgos'!$Y$32="Baja",'Mapa de Riesgos'!$AA$32="Leve"),CONCATENATE("R4C",'Mapa de Riesgos'!$O$32),"")</f>
        <v/>
      </c>
      <c r="M39" s="78" t="str">
        <f>IF(AND('Mapa de Riesgos'!$Y$33="Baja",'Mapa de Riesgos'!$AA$33="Leve"),CONCATENATE("R4C",'Mapa de Riesgos'!$O$33),"")</f>
        <v/>
      </c>
      <c r="N39" s="78" t="str">
        <f>IF(AND('Mapa de Riesgos'!$Y$34="Baja",'Mapa de Riesgos'!$AA$34="Leve"),CONCATENATE("R4C",'Mapa de Riesgos'!$O$34),"")</f>
        <v/>
      </c>
      <c r="O39" s="79" t="str">
        <f>IF(AND('Mapa de Riesgos'!$Y$35="Baja",'Mapa de Riesgos'!$AA$35="Leve"),CONCATENATE("R4C",'Mapa de Riesgos'!$O$35),"")</f>
        <v/>
      </c>
      <c r="P39" s="68" t="str">
        <f>IF(AND('Mapa de Riesgos'!$Y$30="Baja",'Mapa de Riesgos'!$AA$30="Menor"),CONCATENATE("R4C",'Mapa de Riesgos'!$O$30),"")</f>
        <v/>
      </c>
      <c r="Q39" s="69" t="str">
        <f>IF(AND('Mapa de Riesgos'!$Y$31="Baja",'Mapa de Riesgos'!$AA$31="Menor"),CONCATENATE("R4C",'Mapa de Riesgos'!$O$31),"")</f>
        <v/>
      </c>
      <c r="R39" s="69" t="str">
        <f>IF(AND('Mapa de Riesgos'!$Y$32="Baja",'Mapa de Riesgos'!$AA$32="Menor"),CONCATENATE("R4C",'Mapa de Riesgos'!$O$32),"")</f>
        <v/>
      </c>
      <c r="S39" s="69" t="str">
        <f>IF(AND('Mapa de Riesgos'!$Y$33="Baja",'Mapa de Riesgos'!$AA$33="Menor"),CONCATENATE("R4C",'Mapa de Riesgos'!$O$33),"")</f>
        <v/>
      </c>
      <c r="T39" s="69" t="str">
        <f>IF(AND('Mapa de Riesgos'!$Y$34="Baja",'Mapa de Riesgos'!$AA$34="Menor"),CONCATENATE("R4C",'Mapa de Riesgos'!$O$34),"")</f>
        <v/>
      </c>
      <c r="U39" s="70" t="str">
        <f>IF(AND('Mapa de Riesgos'!$Y$35="Baja",'Mapa de Riesgos'!$AA$35="Menor"),CONCATENATE("R4C",'Mapa de Riesgos'!$O$35),"")</f>
        <v/>
      </c>
      <c r="V39" s="68" t="str">
        <f>IF(AND('Mapa de Riesgos'!$Y$30="Baja",'Mapa de Riesgos'!$AA$30="Moderado"),CONCATENATE("R4C",'Mapa de Riesgos'!$O$30),"")</f>
        <v/>
      </c>
      <c r="W39" s="69" t="str">
        <f>IF(AND('Mapa de Riesgos'!$Y$31="Baja",'Mapa de Riesgos'!$AA$31="Moderado"),CONCATENATE("R4C",'Mapa de Riesgos'!$O$31),"")</f>
        <v/>
      </c>
      <c r="X39" s="69" t="str">
        <f>IF(AND('Mapa de Riesgos'!$Y$32="Baja",'Mapa de Riesgos'!$AA$32="Moderado"),CONCATENATE("R4C",'Mapa de Riesgos'!$O$32),"")</f>
        <v/>
      </c>
      <c r="Y39" s="69" t="str">
        <f>IF(AND('Mapa de Riesgos'!$Y$33="Baja",'Mapa de Riesgos'!$AA$33="Moderado"),CONCATENATE("R4C",'Mapa de Riesgos'!$O$33),"")</f>
        <v/>
      </c>
      <c r="Z39" s="69" t="str">
        <f>IF(AND('Mapa de Riesgos'!$Y$34="Baja",'Mapa de Riesgos'!$AA$34="Moderado"),CONCATENATE("R4C",'Mapa de Riesgos'!$O$34),"")</f>
        <v/>
      </c>
      <c r="AA39" s="70"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4"/>
      <c r="AO39" s="548"/>
      <c r="AP39" s="549"/>
      <c r="AQ39" s="549"/>
      <c r="AR39" s="549"/>
      <c r="AS39" s="549"/>
      <c r="AT39" s="550"/>
      <c r="AU39" s="84"/>
      <c r="AV39" s="84"/>
      <c r="AW39" s="84"/>
      <c r="AX39" s="84"/>
      <c r="AY39" s="84"/>
      <c r="AZ39" s="84"/>
      <c r="BA39" s="84"/>
      <c r="BB39" s="84"/>
      <c r="BC39" s="84"/>
      <c r="BD39" s="84"/>
      <c r="BE39" s="84"/>
      <c r="BF39" s="84"/>
      <c r="BG39" s="84"/>
      <c r="BH39" s="84"/>
      <c r="BI39" s="84"/>
      <c r="BJ39" s="84"/>
      <c r="BK39" s="84"/>
      <c r="BL39" s="84"/>
      <c r="BM39" s="84"/>
      <c r="BN39" s="84"/>
      <c r="BO39" s="84"/>
      <c r="BP39" s="84"/>
      <c r="BQ39" s="84"/>
      <c r="BR39" s="84"/>
      <c r="BS39" s="84"/>
      <c r="BT39" s="84"/>
      <c r="BU39" s="84"/>
      <c r="BV39" s="84"/>
      <c r="BW39" s="84"/>
      <c r="BX39" s="84"/>
    </row>
    <row r="40" spans="1:80" ht="15" customHeight="1">
      <c r="A40" s="84"/>
      <c r="B40" s="475"/>
      <c r="C40" s="475"/>
      <c r="D40" s="476"/>
      <c r="E40" s="516"/>
      <c r="F40" s="517"/>
      <c r="G40" s="517"/>
      <c r="H40" s="517"/>
      <c r="I40" s="533"/>
      <c r="J40" s="77" t="str">
        <f>IF(AND('Mapa de Riesgos'!$Y$36="Baja",'Mapa de Riesgos'!$AA$36="Leve"),CONCATENATE("R5C",'Mapa de Riesgos'!$O$36),"")</f>
        <v/>
      </c>
      <c r="K40" s="78" t="str">
        <f>IF(AND('Mapa de Riesgos'!$Y$37="Baja",'Mapa de Riesgos'!$AA$37="Leve"),CONCATENATE("R5C",'Mapa de Riesgos'!$O$37),"")</f>
        <v/>
      </c>
      <c r="L40" s="78" t="str">
        <f>IF(AND('Mapa de Riesgos'!$Y$38="Baja",'Mapa de Riesgos'!$AA$38="Leve"),CONCATENATE("R5C",'Mapa de Riesgos'!$O$38),"")</f>
        <v/>
      </c>
      <c r="M40" s="78" t="str">
        <f>IF(AND('Mapa de Riesgos'!$Y$39="Baja",'Mapa de Riesgos'!$AA$39="Leve"),CONCATENATE("R5C",'Mapa de Riesgos'!$O$39),"")</f>
        <v/>
      </c>
      <c r="N40" s="78" t="str">
        <f>IF(AND('Mapa de Riesgos'!$Y$40="Baja",'Mapa de Riesgos'!$AA$40="Leve"),CONCATENATE("R5C",'Mapa de Riesgos'!$O$40),"")</f>
        <v/>
      </c>
      <c r="O40" s="79" t="str">
        <f>IF(AND('Mapa de Riesgos'!$Y$41="Baja",'Mapa de Riesgos'!$AA$41="Leve"),CONCATENATE("R5C",'Mapa de Riesgos'!$O$41),"")</f>
        <v/>
      </c>
      <c r="P40" s="68" t="str">
        <f>IF(AND('Mapa de Riesgos'!$Y$36="Baja",'Mapa de Riesgos'!$AA$36="Menor"),CONCATENATE("R5C",'Mapa de Riesgos'!$O$36),"")</f>
        <v/>
      </c>
      <c r="Q40" s="69" t="str">
        <f>IF(AND('Mapa de Riesgos'!$Y$37="Baja",'Mapa de Riesgos'!$AA$37="Menor"),CONCATENATE("R5C",'Mapa de Riesgos'!$O$37),"")</f>
        <v/>
      </c>
      <c r="R40" s="69" t="str">
        <f>IF(AND('Mapa de Riesgos'!$Y$38="Baja",'Mapa de Riesgos'!$AA$38="Menor"),CONCATENATE("R5C",'Mapa de Riesgos'!$O$38),"")</f>
        <v/>
      </c>
      <c r="S40" s="69" t="str">
        <f>IF(AND('Mapa de Riesgos'!$Y$39="Baja",'Mapa de Riesgos'!$AA$39="Menor"),CONCATENATE("R5C",'Mapa de Riesgos'!$O$39),"")</f>
        <v/>
      </c>
      <c r="T40" s="69" t="str">
        <f>IF(AND('Mapa de Riesgos'!$Y$40="Baja",'Mapa de Riesgos'!$AA$40="Menor"),CONCATENATE("R5C",'Mapa de Riesgos'!$O$40),"")</f>
        <v/>
      </c>
      <c r="U40" s="70" t="str">
        <f>IF(AND('Mapa de Riesgos'!$Y$41="Baja",'Mapa de Riesgos'!$AA$41="Menor"),CONCATENATE("R5C",'Mapa de Riesgos'!$O$41),"")</f>
        <v/>
      </c>
      <c r="V40" s="68" t="str">
        <f>IF(AND('Mapa de Riesgos'!$Y$36="Baja",'Mapa de Riesgos'!$AA$36="Moderado"),CONCATENATE("R5C",'Mapa de Riesgos'!$O$36),"")</f>
        <v/>
      </c>
      <c r="W40" s="69" t="str">
        <f>IF(AND('Mapa de Riesgos'!$Y$37="Baja",'Mapa de Riesgos'!$AA$37="Moderado"),CONCATENATE("R5C",'Mapa de Riesgos'!$O$37),"")</f>
        <v/>
      </c>
      <c r="X40" s="69" t="str">
        <f>IF(AND('Mapa de Riesgos'!$Y$38="Baja",'Mapa de Riesgos'!$AA$38="Moderado"),CONCATENATE("R5C",'Mapa de Riesgos'!$O$38),"")</f>
        <v/>
      </c>
      <c r="Y40" s="69" t="str">
        <f>IF(AND('Mapa de Riesgos'!$Y$39="Baja",'Mapa de Riesgos'!$AA$39="Moderado"),CONCATENATE("R5C",'Mapa de Riesgos'!$O$39),"")</f>
        <v/>
      </c>
      <c r="Z40" s="69" t="str">
        <f>IF(AND('Mapa de Riesgos'!$Y$40="Baja",'Mapa de Riesgos'!$AA$40="Moderado"),CONCATENATE("R5C",'Mapa de Riesgos'!$O$40),"")</f>
        <v/>
      </c>
      <c r="AA40" s="70"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8" t="str">
        <f>IF(AND('Mapa de Riesgos'!$Y$38="Baja",'Mapa de Riesgos'!$AA$38="Mayor"),CONCATENATE("R5C",'Mapa de Riesgos'!$O$38),"")</f>
        <v/>
      </c>
      <c r="AE40" s="58" t="str">
        <f>IF(AND('Mapa de Riesgos'!$Y$39="Baja",'Mapa de Riesgos'!$AA$39="Mayor"),CONCATENATE("R5C",'Mapa de Riesgos'!$O$39),"")</f>
        <v/>
      </c>
      <c r="AF40" s="58"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4"/>
      <c r="AO40" s="548"/>
      <c r="AP40" s="549"/>
      <c r="AQ40" s="549"/>
      <c r="AR40" s="549"/>
      <c r="AS40" s="549"/>
      <c r="AT40" s="550"/>
      <c r="AU40" s="84"/>
      <c r="AV40" s="84"/>
      <c r="AW40" s="84"/>
      <c r="AX40" s="84"/>
      <c r="AY40" s="84"/>
      <c r="AZ40" s="84"/>
      <c r="BA40" s="84"/>
      <c r="BB40" s="84"/>
      <c r="BC40" s="84"/>
      <c r="BD40" s="84"/>
      <c r="BE40" s="84"/>
      <c r="BF40" s="84"/>
      <c r="BG40" s="84"/>
      <c r="BH40" s="84"/>
      <c r="BI40" s="84"/>
      <c r="BJ40" s="84"/>
      <c r="BK40" s="84"/>
      <c r="BL40" s="84"/>
      <c r="BM40" s="84"/>
      <c r="BN40" s="84"/>
      <c r="BO40" s="84"/>
      <c r="BP40" s="84"/>
      <c r="BQ40" s="84"/>
      <c r="BR40" s="84"/>
      <c r="BS40" s="84"/>
      <c r="BT40" s="84"/>
      <c r="BU40" s="84"/>
      <c r="BV40" s="84"/>
      <c r="BW40" s="84"/>
      <c r="BX40" s="84"/>
    </row>
    <row r="41" spans="1:80" ht="15" customHeight="1">
      <c r="A41" s="84"/>
      <c r="B41" s="475"/>
      <c r="C41" s="475"/>
      <c r="D41" s="476"/>
      <c r="E41" s="516"/>
      <c r="F41" s="517"/>
      <c r="G41" s="517"/>
      <c r="H41" s="517"/>
      <c r="I41" s="533"/>
      <c r="J41" s="77" t="str">
        <f>IF(AND('Mapa de Riesgos'!$Y$42="Baja",'Mapa de Riesgos'!$AA$42="Leve"),CONCATENATE("R6C",'Mapa de Riesgos'!$O$42),"")</f>
        <v/>
      </c>
      <c r="K41" s="78" t="str">
        <f>IF(AND('Mapa de Riesgos'!$Y$43="Baja",'Mapa de Riesgos'!$AA$43="Leve"),CONCATENATE("R6C",'Mapa de Riesgos'!$O$43),"")</f>
        <v/>
      </c>
      <c r="L41" s="78" t="str">
        <f>IF(AND('Mapa de Riesgos'!$Y$44="Baja",'Mapa de Riesgos'!$AA$44="Leve"),CONCATENATE("R6C",'Mapa de Riesgos'!$O$44),"")</f>
        <v/>
      </c>
      <c r="M41" s="78" t="str">
        <f>IF(AND('Mapa de Riesgos'!$Y$45="Baja",'Mapa de Riesgos'!$AA$45="Leve"),CONCATENATE("R6C",'Mapa de Riesgos'!$O$45),"")</f>
        <v/>
      </c>
      <c r="N41" s="78" t="str">
        <f>IF(AND('Mapa de Riesgos'!$Y$46="Baja",'Mapa de Riesgos'!$AA$46="Leve"),CONCATENATE("R6C",'Mapa de Riesgos'!$O$46),"")</f>
        <v/>
      </c>
      <c r="O41" s="79" t="str">
        <f>IF(AND('Mapa de Riesgos'!$Y$47="Baja",'Mapa de Riesgos'!$AA$47="Leve"),CONCATENATE("R6C",'Mapa de Riesgos'!$O$47),"")</f>
        <v/>
      </c>
      <c r="P41" s="68" t="str">
        <f>IF(AND('Mapa de Riesgos'!$Y$42="Baja",'Mapa de Riesgos'!$AA$42="Menor"),CONCATENATE("R6C",'Mapa de Riesgos'!$O$42),"")</f>
        <v/>
      </c>
      <c r="Q41" s="69" t="str">
        <f>IF(AND('Mapa de Riesgos'!$Y$43="Baja",'Mapa de Riesgos'!$AA$43="Menor"),CONCATENATE("R6C",'Mapa de Riesgos'!$O$43),"")</f>
        <v/>
      </c>
      <c r="R41" s="69" t="str">
        <f>IF(AND('Mapa de Riesgos'!$Y$44="Baja",'Mapa de Riesgos'!$AA$44="Menor"),CONCATENATE("R6C",'Mapa de Riesgos'!$O$44),"")</f>
        <v/>
      </c>
      <c r="S41" s="69" t="str">
        <f>IF(AND('Mapa de Riesgos'!$Y$45="Baja",'Mapa de Riesgos'!$AA$45="Menor"),CONCATENATE("R6C",'Mapa de Riesgos'!$O$45),"")</f>
        <v/>
      </c>
      <c r="T41" s="69" t="str">
        <f>IF(AND('Mapa de Riesgos'!$Y$46="Baja",'Mapa de Riesgos'!$AA$46="Menor"),CONCATENATE("R6C",'Mapa de Riesgos'!$O$46),"")</f>
        <v/>
      </c>
      <c r="U41" s="70" t="str">
        <f>IF(AND('Mapa de Riesgos'!$Y$47="Baja",'Mapa de Riesgos'!$AA$47="Menor"),CONCATENATE("R6C",'Mapa de Riesgos'!$O$47),"")</f>
        <v/>
      </c>
      <c r="V41" s="68" t="str">
        <f>IF(AND('Mapa de Riesgos'!$Y$42="Baja",'Mapa de Riesgos'!$AA$42="Moderado"),CONCATENATE("R6C",'Mapa de Riesgos'!$O$42),"")</f>
        <v/>
      </c>
      <c r="W41" s="69" t="str">
        <f>IF(AND('Mapa de Riesgos'!$Y$43="Baja",'Mapa de Riesgos'!$AA$43="Moderado"),CONCATENATE("R6C",'Mapa de Riesgos'!$O$43),"")</f>
        <v/>
      </c>
      <c r="X41" s="69" t="str">
        <f>IF(AND('Mapa de Riesgos'!$Y$44="Baja",'Mapa de Riesgos'!$AA$44="Moderado"),CONCATENATE("R6C",'Mapa de Riesgos'!$O$44),"")</f>
        <v/>
      </c>
      <c r="Y41" s="69" t="str">
        <f>IF(AND('Mapa de Riesgos'!$Y$45="Baja",'Mapa de Riesgos'!$AA$45="Moderado"),CONCATENATE("R6C",'Mapa de Riesgos'!$O$45),"")</f>
        <v/>
      </c>
      <c r="Z41" s="69" t="str">
        <f>IF(AND('Mapa de Riesgos'!$Y$46="Baja",'Mapa de Riesgos'!$AA$46="Moderado"),CONCATENATE("R6C",'Mapa de Riesgos'!$O$46),"")</f>
        <v/>
      </c>
      <c r="AA41" s="70"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8" t="str">
        <f>IF(AND('Mapa de Riesgos'!$Y$44="Baja",'Mapa de Riesgos'!$AA$44="Mayor"),CONCATENATE("R6C",'Mapa de Riesgos'!$O$44),"")</f>
        <v/>
      </c>
      <c r="AE41" s="58" t="str">
        <f>IF(AND('Mapa de Riesgos'!$Y$45="Baja",'Mapa de Riesgos'!$AA$45="Mayor"),CONCATENATE("R6C",'Mapa de Riesgos'!$O$45),"")</f>
        <v/>
      </c>
      <c r="AF41" s="58"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4"/>
      <c r="AO41" s="548"/>
      <c r="AP41" s="549"/>
      <c r="AQ41" s="549"/>
      <c r="AR41" s="549"/>
      <c r="AS41" s="549"/>
      <c r="AT41" s="550"/>
      <c r="AU41" s="84"/>
      <c r="AV41" s="84"/>
      <c r="AW41" s="84"/>
      <c r="AX41" s="84"/>
      <c r="AY41" s="84"/>
      <c r="AZ41" s="84"/>
      <c r="BA41" s="84"/>
      <c r="BB41" s="84"/>
      <c r="BC41" s="84"/>
      <c r="BD41" s="84"/>
      <c r="BE41" s="84"/>
      <c r="BF41" s="84"/>
      <c r="BG41" s="84"/>
      <c r="BH41" s="84"/>
      <c r="BI41" s="84"/>
      <c r="BJ41" s="84"/>
      <c r="BK41" s="84"/>
      <c r="BL41" s="84"/>
      <c r="BM41" s="84"/>
      <c r="BN41" s="84"/>
      <c r="BO41" s="84"/>
      <c r="BP41" s="84"/>
      <c r="BQ41" s="84"/>
      <c r="BR41" s="84"/>
      <c r="BS41" s="84"/>
      <c r="BT41" s="84"/>
      <c r="BU41" s="84"/>
      <c r="BV41" s="84"/>
      <c r="BW41" s="84"/>
      <c r="BX41" s="84"/>
    </row>
    <row r="42" spans="1:80" ht="15" customHeight="1">
      <c r="A42" s="84"/>
      <c r="B42" s="475"/>
      <c r="C42" s="475"/>
      <c r="D42" s="476"/>
      <c r="E42" s="516"/>
      <c r="F42" s="517"/>
      <c r="G42" s="517"/>
      <c r="H42" s="517"/>
      <c r="I42" s="533"/>
      <c r="J42" s="77" t="str">
        <f>IF(AND('Mapa de Riesgos'!$Y$48="Baja",'Mapa de Riesgos'!$AA$48="Leve"),CONCATENATE("R7C",'Mapa de Riesgos'!$O$48),"")</f>
        <v/>
      </c>
      <c r="K42" s="78" t="str">
        <f>IF(AND('Mapa de Riesgos'!$Y$49="Baja",'Mapa de Riesgos'!$AA$49="Leve"),CONCATENATE("R7C",'Mapa de Riesgos'!$O$49),"")</f>
        <v/>
      </c>
      <c r="L42" s="78" t="str">
        <f>IF(AND('Mapa de Riesgos'!$Y$50="Baja",'Mapa de Riesgos'!$AA$50="Leve"),CONCATENATE("R7C",'Mapa de Riesgos'!$O$50),"")</f>
        <v/>
      </c>
      <c r="M42" s="78" t="str">
        <f>IF(AND('Mapa de Riesgos'!$Y$51="Baja",'Mapa de Riesgos'!$AA$51="Leve"),CONCATENATE("R7C",'Mapa de Riesgos'!$O$51),"")</f>
        <v/>
      </c>
      <c r="N42" s="78" t="str">
        <f>IF(AND('Mapa de Riesgos'!$Y$52="Baja",'Mapa de Riesgos'!$AA$52="Leve"),CONCATENATE("R7C",'Mapa de Riesgos'!$O$52),"")</f>
        <v/>
      </c>
      <c r="O42" s="79" t="str">
        <f>IF(AND('Mapa de Riesgos'!$Y$53="Baja",'Mapa de Riesgos'!$AA$53="Leve"),CONCATENATE("R7C",'Mapa de Riesgos'!$O$53),"")</f>
        <v/>
      </c>
      <c r="P42" s="68" t="str">
        <f>IF(AND('Mapa de Riesgos'!$Y$48="Baja",'Mapa de Riesgos'!$AA$48="Menor"),CONCATENATE("R7C",'Mapa de Riesgos'!$O$48),"")</f>
        <v/>
      </c>
      <c r="Q42" s="69" t="str">
        <f>IF(AND('Mapa de Riesgos'!$Y$49="Baja",'Mapa de Riesgos'!$AA$49="Menor"),CONCATENATE("R7C",'Mapa de Riesgos'!$O$49),"")</f>
        <v/>
      </c>
      <c r="R42" s="69" t="str">
        <f>IF(AND('Mapa de Riesgos'!$Y$50="Baja",'Mapa de Riesgos'!$AA$50="Menor"),CONCATENATE("R7C",'Mapa de Riesgos'!$O$50),"")</f>
        <v/>
      </c>
      <c r="S42" s="69" t="str">
        <f>IF(AND('Mapa de Riesgos'!$Y$51="Baja",'Mapa de Riesgos'!$AA$51="Menor"),CONCATENATE("R7C",'Mapa de Riesgos'!$O$51),"")</f>
        <v/>
      </c>
      <c r="T42" s="69" t="str">
        <f>IF(AND('Mapa de Riesgos'!$Y$52="Baja",'Mapa de Riesgos'!$AA$52="Menor"),CONCATENATE("R7C",'Mapa de Riesgos'!$O$52),"")</f>
        <v/>
      </c>
      <c r="U42" s="70" t="str">
        <f>IF(AND('Mapa de Riesgos'!$Y$53="Baja",'Mapa de Riesgos'!$AA$53="Menor"),CONCATENATE("R7C",'Mapa de Riesgos'!$O$53),"")</f>
        <v/>
      </c>
      <c r="V42" s="68" t="str">
        <f>IF(AND('Mapa de Riesgos'!$Y$48="Baja",'Mapa de Riesgos'!$AA$48="Moderado"),CONCATENATE("R7C",'Mapa de Riesgos'!$O$48),"")</f>
        <v/>
      </c>
      <c r="W42" s="69" t="str">
        <f>IF(AND('Mapa de Riesgos'!$Y$49="Baja",'Mapa de Riesgos'!$AA$49="Moderado"),CONCATENATE("R7C",'Mapa de Riesgos'!$O$49),"")</f>
        <v/>
      </c>
      <c r="X42" s="69" t="str">
        <f>IF(AND('Mapa de Riesgos'!$Y$50="Baja",'Mapa de Riesgos'!$AA$50="Moderado"),CONCATENATE("R7C",'Mapa de Riesgos'!$O$50),"")</f>
        <v/>
      </c>
      <c r="Y42" s="69" t="str">
        <f>IF(AND('Mapa de Riesgos'!$Y$51="Baja",'Mapa de Riesgos'!$AA$51="Moderado"),CONCATENATE("R7C",'Mapa de Riesgos'!$O$51),"")</f>
        <v/>
      </c>
      <c r="Z42" s="69" t="str">
        <f>IF(AND('Mapa de Riesgos'!$Y$52="Baja",'Mapa de Riesgos'!$AA$52="Moderado"),CONCATENATE("R7C",'Mapa de Riesgos'!$O$52),"")</f>
        <v/>
      </c>
      <c r="AA42" s="70"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8" t="str">
        <f>IF(AND('Mapa de Riesgos'!$Y$50="Baja",'Mapa de Riesgos'!$AA$50="Mayor"),CONCATENATE("R7C",'Mapa de Riesgos'!$O$50),"")</f>
        <v/>
      </c>
      <c r="AE42" s="58" t="str">
        <f>IF(AND('Mapa de Riesgos'!$Y$51="Baja",'Mapa de Riesgos'!$AA$51="Mayor"),CONCATENATE("R7C",'Mapa de Riesgos'!$O$51),"")</f>
        <v/>
      </c>
      <c r="AF42" s="58"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4"/>
      <c r="AO42" s="548"/>
      <c r="AP42" s="549"/>
      <c r="AQ42" s="549"/>
      <c r="AR42" s="549"/>
      <c r="AS42" s="549"/>
      <c r="AT42" s="550"/>
      <c r="AU42" s="84"/>
      <c r="AV42" s="84"/>
      <c r="AW42" s="84"/>
      <c r="AX42" s="84"/>
      <c r="AY42" s="84"/>
      <c r="AZ42" s="84"/>
      <c r="BA42" s="84"/>
      <c r="BB42" s="84"/>
      <c r="BC42" s="84"/>
      <c r="BD42" s="84"/>
      <c r="BE42" s="84"/>
      <c r="BF42" s="84"/>
      <c r="BG42" s="84"/>
      <c r="BH42" s="84"/>
      <c r="BI42" s="84"/>
      <c r="BJ42" s="84"/>
      <c r="BK42" s="84"/>
      <c r="BL42" s="84"/>
      <c r="BM42" s="84"/>
      <c r="BN42" s="84"/>
      <c r="BO42" s="84"/>
      <c r="BP42" s="84"/>
      <c r="BQ42" s="84"/>
      <c r="BR42" s="84"/>
      <c r="BS42" s="84"/>
      <c r="BT42" s="84"/>
      <c r="BU42" s="84"/>
      <c r="BV42" s="84"/>
      <c r="BW42" s="84"/>
      <c r="BX42" s="84"/>
    </row>
    <row r="43" spans="1:80" ht="15" customHeight="1">
      <c r="A43" s="84"/>
      <c r="B43" s="475"/>
      <c r="C43" s="475"/>
      <c r="D43" s="476"/>
      <c r="E43" s="516"/>
      <c r="F43" s="517"/>
      <c r="G43" s="517"/>
      <c r="H43" s="517"/>
      <c r="I43" s="533"/>
      <c r="J43" s="77" t="str">
        <f>IF(AND('Mapa de Riesgos'!$Y$54="Baja",'Mapa de Riesgos'!$AA$54="Leve"),CONCATENATE("R8C",'Mapa de Riesgos'!$O$54),"")</f>
        <v/>
      </c>
      <c r="K43" s="78" t="str">
        <f>IF(AND('Mapa de Riesgos'!$Y$55="Baja",'Mapa de Riesgos'!$AA$55="Leve"),CONCATENATE("R8C",'Mapa de Riesgos'!$O$55),"")</f>
        <v/>
      </c>
      <c r="L43" s="78" t="str">
        <f>IF(AND('Mapa de Riesgos'!$Y$56="Baja",'Mapa de Riesgos'!$AA$56="Leve"),CONCATENATE("R8C",'Mapa de Riesgos'!$O$56),"")</f>
        <v/>
      </c>
      <c r="M43" s="78" t="str">
        <f>IF(AND('Mapa de Riesgos'!$Y$57="Baja",'Mapa de Riesgos'!$AA$57="Leve"),CONCATENATE("R8C",'Mapa de Riesgos'!$O$57),"")</f>
        <v/>
      </c>
      <c r="N43" s="78" t="str">
        <f>IF(AND('Mapa de Riesgos'!$Y$58="Baja",'Mapa de Riesgos'!$AA$58="Leve"),CONCATENATE("R8C",'Mapa de Riesgos'!$O$58),"")</f>
        <v/>
      </c>
      <c r="O43" s="79" t="str">
        <f>IF(AND('Mapa de Riesgos'!$Y$59="Baja",'Mapa de Riesgos'!$AA$59="Leve"),CONCATENATE("R8C",'Mapa de Riesgos'!$O$59),"")</f>
        <v/>
      </c>
      <c r="P43" s="68" t="str">
        <f>IF(AND('Mapa de Riesgos'!$Y$54="Baja",'Mapa de Riesgos'!$AA$54="Menor"),CONCATENATE("R8C",'Mapa de Riesgos'!$O$54),"")</f>
        <v/>
      </c>
      <c r="Q43" s="69" t="str">
        <f>IF(AND('Mapa de Riesgos'!$Y$55="Baja",'Mapa de Riesgos'!$AA$55="Menor"),CONCATENATE("R8C",'Mapa de Riesgos'!$O$55),"")</f>
        <v/>
      </c>
      <c r="R43" s="69" t="str">
        <f>IF(AND('Mapa de Riesgos'!$Y$56="Baja",'Mapa de Riesgos'!$AA$56="Menor"),CONCATENATE("R8C",'Mapa de Riesgos'!$O$56),"")</f>
        <v/>
      </c>
      <c r="S43" s="69" t="str">
        <f>IF(AND('Mapa de Riesgos'!$Y$57="Baja",'Mapa de Riesgos'!$AA$57="Menor"),CONCATENATE("R8C",'Mapa de Riesgos'!$O$57),"")</f>
        <v/>
      </c>
      <c r="T43" s="69" t="str">
        <f>IF(AND('Mapa de Riesgos'!$Y$58="Baja",'Mapa de Riesgos'!$AA$58="Menor"),CONCATENATE("R8C",'Mapa de Riesgos'!$O$58),"")</f>
        <v/>
      </c>
      <c r="U43" s="70" t="str">
        <f>IF(AND('Mapa de Riesgos'!$Y$59="Baja",'Mapa de Riesgos'!$AA$59="Menor"),CONCATENATE("R8C",'Mapa de Riesgos'!$O$59),"")</f>
        <v/>
      </c>
      <c r="V43" s="68" t="str">
        <f>IF(AND('Mapa de Riesgos'!$Y$54="Baja",'Mapa de Riesgos'!$AA$54="Moderado"),CONCATENATE("R8C",'Mapa de Riesgos'!$O$54),"")</f>
        <v/>
      </c>
      <c r="W43" s="69" t="str">
        <f>IF(AND('Mapa de Riesgos'!$Y$55="Baja",'Mapa de Riesgos'!$AA$55="Moderado"),CONCATENATE("R8C",'Mapa de Riesgos'!$O$55),"")</f>
        <v/>
      </c>
      <c r="X43" s="69" t="str">
        <f>IF(AND('Mapa de Riesgos'!$Y$56="Baja",'Mapa de Riesgos'!$AA$56="Moderado"),CONCATENATE("R8C",'Mapa de Riesgos'!$O$56),"")</f>
        <v/>
      </c>
      <c r="Y43" s="69" t="str">
        <f>IF(AND('Mapa de Riesgos'!$Y$57="Baja",'Mapa de Riesgos'!$AA$57="Moderado"),CONCATENATE("R8C",'Mapa de Riesgos'!$O$57),"")</f>
        <v/>
      </c>
      <c r="Z43" s="69" t="str">
        <f>IF(AND('Mapa de Riesgos'!$Y$58="Baja",'Mapa de Riesgos'!$AA$58="Moderado"),CONCATENATE("R8C",'Mapa de Riesgos'!$O$58),"")</f>
        <v/>
      </c>
      <c r="AA43" s="70"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8" t="str">
        <f>IF(AND('Mapa de Riesgos'!$Y$56="Baja",'Mapa de Riesgos'!$AA$56="Mayor"),CONCATENATE("R8C",'Mapa de Riesgos'!$O$56),"")</f>
        <v/>
      </c>
      <c r="AE43" s="58" t="str">
        <f>IF(AND('Mapa de Riesgos'!$Y$57="Baja",'Mapa de Riesgos'!$AA$57="Mayor"),CONCATENATE("R8C",'Mapa de Riesgos'!$O$57),"")</f>
        <v/>
      </c>
      <c r="AF43" s="58"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4"/>
      <c r="AO43" s="548"/>
      <c r="AP43" s="549"/>
      <c r="AQ43" s="549"/>
      <c r="AR43" s="549"/>
      <c r="AS43" s="549"/>
      <c r="AT43" s="550"/>
      <c r="AU43" s="84"/>
      <c r="AV43" s="84"/>
      <c r="AW43" s="84"/>
      <c r="AX43" s="84"/>
      <c r="AY43" s="84"/>
      <c r="AZ43" s="84"/>
      <c r="BA43" s="84"/>
      <c r="BB43" s="84"/>
      <c r="BC43" s="84"/>
      <c r="BD43" s="84"/>
      <c r="BE43" s="84"/>
      <c r="BF43" s="84"/>
      <c r="BG43" s="84"/>
      <c r="BH43" s="84"/>
      <c r="BI43" s="84"/>
      <c r="BJ43" s="84"/>
      <c r="BK43" s="84"/>
      <c r="BL43" s="84"/>
      <c r="BM43" s="84"/>
      <c r="BN43" s="84"/>
      <c r="BO43" s="84"/>
      <c r="BP43" s="84"/>
      <c r="BQ43" s="84"/>
      <c r="BR43" s="84"/>
      <c r="BS43" s="84"/>
      <c r="BT43" s="84"/>
      <c r="BU43" s="84"/>
      <c r="BV43" s="84"/>
      <c r="BW43" s="84"/>
      <c r="BX43" s="84"/>
    </row>
    <row r="44" spans="1:80" ht="15" customHeight="1">
      <c r="A44" s="84"/>
      <c r="B44" s="475"/>
      <c r="C44" s="475"/>
      <c r="D44" s="476"/>
      <c r="E44" s="516"/>
      <c r="F44" s="517"/>
      <c r="G44" s="517"/>
      <c r="H44" s="517"/>
      <c r="I44" s="533"/>
      <c r="J44" s="77" t="str">
        <f>IF(AND('Mapa de Riesgos'!$Y$60="Baja",'Mapa de Riesgos'!$AA$60="Leve"),CONCATENATE("R9C",'Mapa de Riesgos'!$O$60),"")</f>
        <v/>
      </c>
      <c r="K44" s="78" t="str">
        <f>IF(AND('Mapa de Riesgos'!$Y$61="Baja",'Mapa de Riesgos'!$AA$61="Leve"),CONCATENATE("R9C",'Mapa de Riesgos'!$O$61),"")</f>
        <v/>
      </c>
      <c r="L44" s="78" t="str">
        <f>IF(AND('Mapa de Riesgos'!$Y$62="Baja",'Mapa de Riesgos'!$AA$62="Leve"),CONCATENATE("R9C",'Mapa de Riesgos'!$O$62),"")</f>
        <v/>
      </c>
      <c r="M44" s="78" t="str">
        <f>IF(AND('Mapa de Riesgos'!$Y$63="Baja",'Mapa de Riesgos'!$AA$63="Leve"),CONCATENATE("R9C",'Mapa de Riesgos'!$O$63),"")</f>
        <v/>
      </c>
      <c r="N44" s="78" t="str">
        <f>IF(AND('Mapa de Riesgos'!$Y$64="Baja",'Mapa de Riesgos'!$AA$64="Leve"),CONCATENATE("R9C",'Mapa de Riesgos'!$O$64),"")</f>
        <v/>
      </c>
      <c r="O44" s="79" t="str">
        <f>IF(AND('Mapa de Riesgos'!$Y$65="Baja",'Mapa de Riesgos'!$AA$65="Leve"),CONCATENATE("R9C",'Mapa de Riesgos'!$O$65),"")</f>
        <v/>
      </c>
      <c r="P44" s="68" t="str">
        <f>IF(AND('Mapa de Riesgos'!$Y$60="Baja",'Mapa de Riesgos'!$AA$60="Menor"),CONCATENATE("R9C",'Mapa de Riesgos'!$O$60),"")</f>
        <v/>
      </c>
      <c r="Q44" s="69" t="str">
        <f>IF(AND('Mapa de Riesgos'!$Y$61="Baja",'Mapa de Riesgos'!$AA$61="Menor"),CONCATENATE("R9C",'Mapa de Riesgos'!$O$61),"")</f>
        <v/>
      </c>
      <c r="R44" s="69" t="str">
        <f>IF(AND('Mapa de Riesgos'!$Y$62="Baja",'Mapa de Riesgos'!$AA$62="Menor"),CONCATENATE("R9C",'Mapa de Riesgos'!$O$62),"")</f>
        <v/>
      </c>
      <c r="S44" s="69" t="str">
        <f>IF(AND('Mapa de Riesgos'!$Y$63="Baja",'Mapa de Riesgos'!$AA$63="Menor"),CONCATENATE("R9C",'Mapa de Riesgos'!$O$63),"")</f>
        <v/>
      </c>
      <c r="T44" s="69" t="str">
        <f>IF(AND('Mapa de Riesgos'!$Y$64="Baja",'Mapa de Riesgos'!$AA$64="Menor"),CONCATENATE("R9C",'Mapa de Riesgos'!$O$64),"")</f>
        <v/>
      </c>
      <c r="U44" s="70" t="str">
        <f>IF(AND('Mapa de Riesgos'!$Y$65="Baja",'Mapa de Riesgos'!$AA$65="Menor"),CONCATENATE("R9C",'Mapa de Riesgos'!$O$65),"")</f>
        <v/>
      </c>
      <c r="V44" s="68" t="str">
        <f>IF(AND('Mapa de Riesgos'!$Y$60="Baja",'Mapa de Riesgos'!$AA$60="Moderado"),CONCATENATE("R9C",'Mapa de Riesgos'!$O$60),"")</f>
        <v/>
      </c>
      <c r="W44" s="69" t="str">
        <f>IF(AND('Mapa de Riesgos'!$Y$61="Baja",'Mapa de Riesgos'!$AA$61="Moderado"),CONCATENATE("R9C",'Mapa de Riesgos'!$O$61),"")</f>
        <v/>
      </c>
      <c r="X44" s="69" t="str">
        <f>IF(AND('Mapa de Riesgos'!$Y$62="Baja",'Mapa de Riesgos'!$AA$62="Moderado"),CONCATENATE("R9C",'Mapa de Riesgos'!$O$62),"")</f>
        <v/>
      </c>
      <c r="Y44" s="69" t="str">
        <f>IF(AND('Mapa de Riesgos'!$Y$63="Baja",'Mapa de Riesgos'!$AA$63="Moderado"),CONCATENATE("R9C",'Mapa de Riesgos'!$O$63),"")</f>
        <v/>
      </c>
      <c r="Z44" s="69" t="str">
        <f>IF(AND('Mapa de Riesgos'!$Y$64="Baja",'Mapa de Riesgos'!$AA$64="Moderado"),CONCATENATE("R9C",'Mapa de Riesgos'!$O$64),"")</f>
        <v/>
      </c>
      <c r="AA44" s="70"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8" t="str">
        <f>IF(AND('Mapa de Riesgos'!$Y$62="Baja",'Mapa de Riesgos'!$AA$62="Mayor"),CONCATENATE("R9C",'Mapa de Riesgos'!$O$62),"")</f>
        <v/>
      </c>
      <c r="AE44" s="58" t="str">
        <f>IF(AND('Mapa de Riesgos'!$Y$63="Baja",'Mapa de Riesgos'!$AA$63="Mayor"),CONCATENATE("R9C",'Mapa de Riesgos'!$O$63),"")</f>
        <v/>
      </c>
      <c r="AF44" s="58"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4"/>
      <c r="AO44" s="548"/>
      <c r="AP44" s="549"/>
      <c r="AQ44" s="549"/>
      <c r="AR44" s="549"/>
      <c r="AS44" s="549"/>
      <c r="AT44" s="550"/>
      <c r="AU44" s="84"/>
      <c r="AV44" s="84"/>
      <c r="AW44" s="84"/>
      <c r="AX44" s="84"/>
      <c r="AY44" s="84"/>
      <c r="AZ44" s="84"/>
      <c r="BA44" s="84"/>
      <c r="BB44" s="84"/>
      <c r="BC44" s="84"/>
      <c r="BD44" s="84"/>
      <c r="BE44" s="84"/>
      <c r="BF44" s="84"/>
      <c r="BG44" s="84"/>
      <c r="BH44" s="84"/>
      <c r="BI44" s="84"/>
      <c r="BJ44" s="84"/>
      <c r="BK44" s="84"/>
      <c r="BL44" s="84"/>
      <c r="BM44" s="84"/>
      <c r="BN44" s="84"/>
      <c r="BO44" s="84"/>
      <c r="BP44" s="84"/>
      <c r="BQ44" s="84"/>
      <c r="BR44" s="84"/>
      <c r="BS44" s="84"/>
      <c r="BT44" s="84"/>
      <c r="BU44" s="84"/>
      <c r="BV44" s="84"/>
      <c r="BW44" s="84"/>
      <c r="BX44" s="84"/>
    </row>
    <row r="45" spans="1:80" ht="15.75" customHeight="1" thickBot="1">
      <c r="A45" s="84"/>
      <c r="B45" s="475"/>
      <c r="C45" s="475"/>
      <c r="D45" s="476"/>
      <c r="E45" s="519"/>
      <c r="F45" s="520"/>
      <c r="G45" s="520"/>
      <c r="H45" s="520"/>
      <c r="I45" s="520"/>
      <c r="J45" s="80" t="str">
        <f>IF(AND('Mapa de Riesgos'!$Y$66="Baja",'Mapa de Riesgos'!$AA$66="Leve"),CONCATENATE("R10C",'Mapa de Riesgos'!$O$66),"")</f>
        <v/>
      </c>
      <c r="K45" s="81" t="str">
        <f>IF(AND('Mapa de Riesgos'!$Y$67="Baja",'Mapa de Riesgos'!$AA$67="Leve"),CONCATENATE("R10C",'Mapa de Riesgos'!$O$67),"")</f>
        <v/>
      </c>
      <c r="L45" s="81" t="str">
        <f>IF(AND('Mapa de Riesgos'!$Y$68="Baja",'Mapa de Riesgos'!$AA$68="Leve"),CONCATENATE("R10C",'Mapa de Riesgos'!$O$68),"")</f>
        <v/>
      </c>
      <c r="M45" s="81" t="str">
        <f>IF(AND('Mapa de Riesgos'!$Y$69="Baja",'Mapa de Riesgos'!$AA$69="Leve"),CONCATENATE("R10C",'Mapa de Riesgos'!$O$69),"")</f>
        <v/>
      </c>
      <c r="N45" s="81" t="str">
        <f>IF(AND('Mapa de Riesgos'!$Y$70="Baja",'Mapa de Riesgos'!$AA$70="Leve"),CONCATENATE("R10C",'Mapa de Riesgos'!$O$70),"")</f>
        <v/>
      </c>
      <c r="O45" s="82" t="str">
        <f>IF(AND('Mapa de Riesgos'!$Y$71="Baja",'Mapa de Riesgos'!$AA$71="Leve"),CONCATENATE("R10C",'Mapa de Riesgos'!$O$71),"")</f>
        <v/>
      </c>
      <c r="P45" s="68" t="str">
        <f>IF(AND('Mapa de Riesgos'!$Y$66="Baja",'Mapa de Riesgos'!$AA$66="Menor"),CONCATENATE("R10C",'Mapa de Riesgos'!$O$66),"")</f>
        <v/>
      </c>
      <c r="Q45" s="69" t="str">
        <f>IF(AND('Mapa de Riesgos'!$Y$67="Baja",'Mapa de Riesgos'!$AA$67="Menor"),CONCATENATE("R10C",'Mapa de Riesgos'!$O$67),"")</f>
        <v/>
      </c>
      <c r="R45" s="69" t="str">
        <f>IF(AND('Mapa de Riesgos'!$Y$68="Baja",'Mapa de Riesgos'!$AA$68="Menor"),CONCATENATE("R10C",'Mapa de Riesgos'!$O$68),"")</f>
        <v/>
      </c>
      <c r="S45" s="69" t="str">
        <f>IF(AND('Mapa de Riesgos'!$Y$69="Baja",'Mapa de Riesgos'!$AA$69="Menor"),CONCATENATE("R10C",'Mapa de Riesgos'!$O$69),"")</f>
        <v/>
      </c>
      <c r="T45" s="69" t="str">
        <f>IF(AND('Mapa de Riesgos'!$Y$70="Baja",'Mapa de Riesgos'!$AA$70="Menor"),CONCATENATE("R10C",'Mapa de Riesgos'!$O$70),"")</f>
        <v/>
      </c>
      <c r="U45" s="70" t="str">
        <f>IF(AND('Mapa de Riesgos'!$Y$71="Baja",'Mapa de Riesgos'!$AA$71="Menor"),CONCATENATE("R10C",'Mapa de Riesgos'!$O$71),"")</f>
        <v/>
      </c>
      <c r="V45" s="71" t="str">
        <f>IF(AND('Mapa de Riesgos'!$Y$66="Baja",'Mapa de Riesgos'!$AA$66="Moderado"),CONCATENATE("R10C",'Mapa de Riesgos'!$O$66),"")</f>
        <v/>
      </c>
      <c r="W45" s="72" t="str">
        <f>IF(AND('Mapa de Riesgos'!$Y$67="Baja",'Mapa de Riesgos'!$AA$67="Moderado"),CONCATENATE("R10C",'Mapa de Riesgos'!$O$67),"")</f>
        <v/>
      </c>
      <c r="X45" s="72" t="str">
        <f>IF(AND('Mapa de Riesgos'!$Y$68="Baja",'Mapa de Riesgos'!$AA$68="Moderado"),CONCATENATE("R10C",'Mapa de Riesgos'!$O$68),"")</f>
        <v/>
      </c>
      <c r="Y45" s="72" t="str">
        <f>IF(AND('Mapa de Riesgos'!$Y$69="Baja",'Mapa de Riesgos'!$AA$69="Moderado"),CONCATENATE("R10C",'Mapa de Riesgos'!$O$69),"")</f>
        <v/>
      </c>
      <c r="Z45" s="72" t="str">
        <f>IF(AND('Mapa de Riesgos'!$Y$70="Baja",'Mapa de Riesgos'!$AA$70="Moderado"),CONCATENATE("R10C",'Mapa de Riesgos'!$O$70),"")</f>
        <v/>
      </c>
      <c r="AA45" s="73" t="str">
        <f>IF(AND('Mapa de Riesgos'!$Y$71="Baja",'Mapa de Riesgos'!$AA$71="Moderado"),CONCATENATE("R10C",'Mapa de Riesgos'!$O$71),"")</f>
        <v/>
      </c>
      <c r="AB45" s="59" t="str">
        <f>IF(AND('Mapa de Riesgos'!$Y$66="Baja",'Mapa de Riesgos'!$AA$66="Mayor"),CONCATENATE("R10C",'Mapa de Riesgos'!$O$66),"")</f>
        <v/>
      </c>
      <c r="AC45" s="60" t="str">
        <f>IF(AND('Mapa de Riesgos'!$Y$67="Baja",'Mapa de Riesgos'!$AA$67="Mayor"),CONCATENATE("R10C",'Mapa de Riesgos'!$O$67),"")</f>
        <v/>
      </c>
      <c r="AD45" s="60" t="str">
        <f>IF(AND('Mapa de Riesgos'!$Y$68="Baja",'Mapa de Riesgos'!$AA$68="Mayor"),CONCATENATE("R10C",'Mapa de Riesgos'!$O$68),"")</f>
        <v/>
      </c>
      <c r="AE45" s="60" t="str">
        <f>IF(AND('Mapa de Riesgos'!$Y$69="Baja",'Mapa de Riesgos'!$AA$69="Mayor"),CONCATENATE("R10C",'Mapa de Riesgos'!$O$69),"")</f>
        <v/>
      </c>
      <c r="AF45" s="60" t="str">
        <f>IF(AND('Mapa de Riesgos'!$Y$70="Baja",'Mapa de Riesgos'!$AA$70="Mayor"),CONCATENATE("R10C",'Mapa de Riesgos'!$O$70),"")</f>
        <v/>
      </c>
      <c r="AG45" s="61" t="str">
        <f>IF(AND('Mapa de Riesgos'!$Y$71="Baja",'Mapa de Riesgos'!$AA$71="Mayor"),CONCATENATE("R10C",'Mapa de Riesgos'!$O$71),"")</f>
        <v/>
      </c>
      <c r="AH45" s="62" t="str">
        <f>IF(AND('Mapa de Riesgos'!$Y$66="Baja",'Mapa de Riesgos'!$AA$66="Catastrófico"),CONCATENATE("R10C",'Mapa de Riesgos'!$O$66),"")</f>
        <v/>
      </c>
      <c r="AI45" s="63" t="str">
        <f>IF(AND('Mapa de Riesgos'!$Y$67="Baja",'Mapa de Riesgos'!$AA$67="Catastrófico"),CONCATENATE("R10C",'Mapa de Riesgos'!$O$67),"")</f>
        <v/>
      </c>
      <c r="AJ45" s="63" t="str">
        <f>IF(AND('Mapa de Riesgos'!$Y$68="Baja",'Mapa de Riesgos'!$AA$68="Catastrófico"),CONCATENATE("R10C",'Mapa de Riesgos'!$O$68),"")</f>
        <v/>
      </c>
      <c r="AK45" s="63" t="str">
        <f>IF(AND('Mapa de Riesgos'!$Y$69="Baja",'Mapa de Riesgos'!$AA$69="Catastrófico"),CONCATENATE("R10C",'Mapa de Riesgos'!$O$69),"")</f>
        <v/>
      </c>
      <c r="AL45" s="63" t="str">
        <f>IF(AND('Mapa de Riesgos'!$Y$70="Baja",'Mapa de Riesgos'!$AA$70="Catastrófico"),CONCATENATE("R10C",'Mapa de Riesgos'!$O$70),"")</f>
        <v/>
      </c>
      <c r="AM45" s="64" t="str">
        <f>IF(AND('Mapa de Riesgos'!$Y$71="Baja",'Mapa de Riesgos'!$AA$71="Catastrófico"),CONCATENATE("R10C",'Mapa de Riesgos'!$O$71),"")</f>
        <v/>
      </c>
      <c r="AN45" s="84"/>
      <c r="AO45" s="551"/>
      <c r="AP45" s="552"/>
      <c r="AQ45" s="552"/>
      <c r="AR45" s="552"/>
      <c r="AS45" s="552"/>
      <c r="AT45" s="553"/>
    </row>
    <row r="46" spans="1:80" ht="46.5" customHeight="1">
      <c r="A46" s="84"/>
      <c r="B46" s="475"/>
      <c r="C46" s="475"/>
      <c r="D46" s="476"/>
      <c r="E46" s="513" t="s">
        <v>176</v>
      </c>
      <c r="F46" s="514"/>
      <c r="G46" s="514"/>
      <c r="H46" s="514"/>
      <c r="I46" s="515"/>
      <c r="J46" s="74" t="str">
        <f>IF(AND('Mapa de Riesgos'!$Y$12="Muy Baja",'Mapa de Riesgos'!$AA$12="Leve"),CONCATENATE("R1C",'Mapa de Riesgos'!$O$12),"")</f>
        <v/>
      </c>
      <c r="K46" s="75" t="str">
        <f>IF(AND('Mapa de Riesgos'!$Y$13="Muy Baja",'Mapa de Riesgos'!$AA$13="Leve"),CONCATENATE("R1C",'Mapa de Riesgos'!$O$13),"")</f>
        <v/>
      </c>
      <c r="L46" s="75" t="str">
        <f>IF(AND('Mapa de Riesgos'!$Y$14="Muy Baja",'Mapa de Riesgos'!$AA$14="Leve"),CONCATENATE("R1C",'Mapa de Riesgos'!$O$14),"")</f>
        <v/>
      </c>
      <c r="M46" s="75" t="str">
        <f>IF(AND('Mapa de Riesgos'!$Y$15="Muy Baja",'Mapa de Riesgos'!$AA$15="Leve"),CONCATENATE("R1C",'Mapa de Riesgos'!$O$15),"")</f>
        <v/>
      </c>
      <c r="N46" s="75" t="str">
        <f>IF(AND('Mapa de Riesgos'!$Y$16="Muy Baja",'Mapa de Riesgos'!$AA$16="Leve"),CONCATENATE("R1C",'Mapa de Riesgos'!$O$16),"")</f>
        <v/>
      </c>
      <c r="O46" s="76" t="str">
        <f>IF(AND('Mapa de Riesgos'!$Y$17="Muy Baja",'Mapa de Riesgos'!$AA$17="Leve"),CONCATENATE("R1C",'Mapa de Riesgos'!$O$17),"")</f>
        <v/>
      </c>
      <c r="P46" s="74" t="str">
        <f>IF(AND('Mapa de Riesgos'!$Y$12="Muy Baja",'Mapa de Riesgos'!$AA$12="Menor"),CONCATENATE("R1C",'Mapa de Riesgos'!$O$12),"")</f>
        <v/>
      </c>
      <c r="Q46" s="75" t="str">
        <f>IF(AND('Mapa de Riesgos'!$Y$13="Muy Baja",'Mapa de Riesgos'!$AA$13="Menor"),CONCATENATE("R1C",'Mapa de Riesgos'!$O$13),"")</f>
        <v/>
      </c>
      <c r="R46" s="75" t="str">
        <f>IF(AND('Mapa de Riesgos'!$Y$14="Muy Baja",'Mapa de Riesgos'!$AA$14="Menor"),CONCATENATE("R1C",'Mapa de Riesgos'!$O$14),"")</f>
        <v/>
      </c>
      <c r="S46" s="75" t="str">
        <f>IF(AND('Mapa de Riesgos'!$Y$15="Muy Baja",'Mapa de Riesgos'!$AA$15="Menor"),CONCATENATE("R1C",'Mapa de Riesgos'!$O$15),"")</f>
        <v/>
      </c>
      <c r="T46" s="75" t="str">
        <f>IF(AND('Mapa de Riesgos'!$Y$16="Muy Baja",'Mapa de Riesgos'!$AA$16="Menor"),CONCATENATE("R1C",'Mapa de Riesgos'!$O$16),"")</f>
        <v/>
      </c>
      <c r="U46" s="76" t="str">
        <f>IF(AND('Mapa de Riesgos'!$Y$17="Muy Baja",'Mapa de Riesgos'!$AA$17="Menor"),CONCATENATE("R1C",'Mapa de Riesgos'!$O$17),"")</f>
        <v/>
      </c>
      <c r="V46" s="65" t="str">
        <f>IF(AND('Mapa de Riesgos'!$Y$12="Muy Baja",'Mapa de Riesgos'!$AA$12="Moderado"),CONCATENATE("R1C",'Mapa de Riesgos'!$O$12),"")</f>
        <v/>
      </c>
      <c r="W46" s="83" t="str">
        <f>IF(AND('Mapa de Riesgos'!$Y$13="Muy Baja",'Mapa de Riesgos'!$AA$13="Moderado"),CONCATENATE("R1C",'Mapa de Riesgos'!$O$13),"")</f>
        <v/>
      </c>
      <c r="X46" s="66" t="str">
        <f>IF(AND('Mapa de Riesgos'!$Y$14="Muy Baja",'Mapa de Riesgos'!$AA$14="Moderado"),CONCATENATE("R1C",'Mapa de Riesgos'!$O$14),"")</f>
        <v/>
      </c>
      <c r="Y46" s="66" t="str">
        <f>IF(AND('Mapa de Riesgos'!$Y$15="Muy Baja",'Mapa de Riesgos'!$AA$15="Moderado"),CONCATENATE("R1C",'Mapa de Riesgos'!$O$15),"")</f>
        <v/>
      </c>
      <c r="Z46" s="66" t="str">
        <f>IF(AND('Mapa de Riesgos'!$Y$16="Muy Baja",'Mapa de Riesgos'!$AA$16="Moderado"),CONCATENATE("R1C",'Mapa de Riesgos'!$O$16),"")</f>
        <v/>
      </c>
      <c r="AA46" s="67"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4"/>
      <c r="AO46" s="84"/>
      <c r="AP46" s="84"/>
      <c r="AQ46" s="84"/>
      <c r="AR46" s="84"/>
      <c r="AS46" s="84"/>
      <c r="AT46" s="84"/>
      <c r="AU46" s="84"/>
      <c r="AV46" s="84"/>
      <c r="AW46" s="84"/>
      <c r="AX46" s="84"/>
      <c r="AY46" s="84"/>
      <c r="AZ46" s="84"/>
      <c r="BA46" s="84"/>
      <c r="BB46" s="84"/>
      <c r="BC46" s="84"/>
      <c r="BD46" s="84"/>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4"/>
    </row>
    <row r="47" spans="1:80" ht="46.5" customHeight="1">
      <c r="A47" s="84"/>
      <c r="B47" s="475"/>
      <c r="C47" s="475"/>
      <c r="D47" s="476"/>
      <c r="E47" s="532"/>
      <c r="F47" s="533"/>
      <c r="G47" s="533"/>
      <c r="H47" s="533"/>
      <c r="I47" s="518"/>
      <c r="J47" s="77" t="str">
        <f>IF(AND('Mapa de Riesgos'!$Y$18="Muy Baja",'Mapa de Riesgos'!$AA$18="Leve"),CONCATENATE("R2C",'Mapa de Riesgos'!$O$18),"")</f>
        <v/>
      </c>
      <c r="K47" s="78" t="str">
        <f>IF(AND('Mapa de Riesgos'!$Y$19="Muy Baja",'Mapa de Riesgos'!$AA$19="Leve"),CONCATENATE("R2C",'Mapa de Riesgos'!$O$19),"")</f>
        <v/>
      </c>
      <c r="L47" s="78" t="str">
        <f>IF(AND('Mapa de Riesgos'!$Y$20="Muy Baja",'Mapa de Riesgos'!$AA$20="Leve"),CONCATENATE("R2C",'Mapa de Riesgos'!$O$20),"")</f>
        <v/>
      </c>
      <c r="M47" s="78" t="str">
        <f>IF(AND('Mapa de Riesgos'!$Y$21="Muy Baja",'Mapa de Riesgos'!$AA$21="Leve"),CONCATENATE("R2C",'Mapa de Riesgos'!$O$21),"")</f>
        <v/>
      </c>
      <c r="N47" s="78" t="str">
        <f>IF(AND('Mapa de Riesgos'!$Y$22="Muy Baja",'Mapa de Riesgos'!$AA$22="Leve"),CONCATENATE("R2C",'Mapa de Riesgos'!$O$22),"")</f>
        <v/>
      </c>
      <c r="O47" s="79" t="str">
        <f>IF(AND('Mapa de Riesgos'!$Y$23="Muy Baja",'Mapa de Riesgos'!$AA$23="Leve"),CONCATENATE("R2C",'Mapa de Riesgos'!$O$23),"")</f>
        <v/>
      </c>
      <c r="P47" s="77" t="str">
        <f>IF(AND('Mapa de Riesgos'!$Y$18="Muy Baja",'Mapa de Riesgos'!$AA$18="Menor"),CONCATENATE("R2C",'Mapa de Riesgos'!$O$18),"")</f>
        <v/>
      </c>
      <c r="Q47" s="78" t="str">
        <f>IF(AND('Mapa de Riesgos'!$Y$19="Muy Baja",'Mapa de Riesgos'!$AA$19="Menor"),CONCATENATE("R2C",'Mapa de Riesgos'!$O$19),"")</f>
        <v/>
      </c>
      <c r="R47" s="78" t="str">
        <f>IF(AND('Mapa de Riesgos'!$Y$20="Muy Baja",'Mapa de Riesgos'!$AA$20="Menor"),CONCATENATE("R2C",'Mapa de Riesgos'!$O$20),"")</f>
        <v/>
      </c>
      <c r="S47" s="78" t="str">
        <f>IF(AND('Mapa de Riesgos'!$Y$21="Muy Baja",'Mapa de Riesgos'!$AA$21="Menor"),CONCATENATE("R2C",'Mapa de Riesgos'!$O$21),"")</f>
        <v/>
      </c>
      <c r="T47" s="78" t="str">
        <f>IF(AND('Mapa de Riesgos'!$Y$22="Muy Baja",'Mapa de Riesgos'!$AA$22="Menor"),CONCATENATE("R2C",'Mapa de Riesgos'!$O$22),"")</f>
        <v/>
      </c>
      <c r="U47" s="79" t="str">
        <f>IF(AND('Mapa de Riesgos'!$Y$23="Muy Baja",'Mapa de Riesgos'!$AA$23="Menor"),CONCATENATE("R2C",'Mapa de Riesgos'!$O$23),"")</f>
        <v/>
      </c>
      <c r="V47" s="68" t="str">
        <f>IF(AND('Mapa de Riesgos'!$Y$18="Muy Baja",'Mapa de Riesgos'!$AA$18="Moderado"),CONCATENATE("R2C",'Mapa de Riesgos'!$O$18),"")</f>
        <v/>
      </c>
      <c r="W47" s="69" t="str">
        <f>IF(AND('Mapa de Riesgos'!$Y$19="Muy Baja",'Mapa de Riesgos'!$AA$19="Moderado"),CONCATENATE("R2C",'Mapa de Riesgos'!$O$19),"")</f>
        <v/>
      </c>
      <c r="X47" s="69" t="str">
        <f>IF(AND('Mapa de Riesgos'!$Y$20="Muy Baja",'Mapa de Riesgos'!$AA$20="Moderado"),CONCATENATE("R2C",'Mapa de Riesgos'!$O$20),"")</f>
        <v/>
      </c>
      <c r="Y47" s="69" t="str">
        <f>IF(AND('Mapa de Riesgos'!$Y$21="Muy Baja",'Mapa de Riesgos'!$AA$21="Moderado"),CONCATENATE("R2C",'Mapa de Riesgos'!$O$21),"")</f>
        <v/>
      </c>
      <c r="Z47" s="69" t="str">
        <f>IF(AND('Mapa de Riesgos'!$Y$22="Muy Baja",'Mapa de Riesgos'!$AA$22="Moderado"),CONCATENATE("R2C",'Mapa de Riesgos'!$O$22),"")</f>
        <v/>
      </c>
      <c r="AA47" s="70"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4"/>
      <c r="AO47" s="84"/>
      <c r="AP47" s="84"/>
      <c r="AQ47" s="84"/>
      <c r="AR47" s="84"/>
      <c r="AS47" s="84"/>
      <c r="AT47" s="84"/>
      <c r="AU47" s="84"/>
      <c r="AV47" s="84"/>
      <c r="AW47" s="84"/>
      <c r="AX47" s="84"/>
      <c r="AY47" s="84"/>
      <c r="AZ47" s="84"/>
      <c r="BA47" s="84"/>
      <c r="BB47" s="84"/>
      <c r="BC47" s="84"/>
      <c r="BD47" s="84"/>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4"/>
    </row>
    <row r="48" spans="1:80" ht="15" customHeight="1">
      <c r="A48" s="84"/>
      <c r="B48" s="475"/>
      <c r="C48" s="475"/>
      <c r="D48" s="476"/>
      <c r="E48" s="532"/>
      <c r="F48" s="533"/>
      <c r="G48" s="533"/>
      <c r="H48" s="533"/>
      <c r="I48" s="518"/>
      <c r="J48" s="77" t="str">
        <f>IF(AND('Mapa de Riesgos'!$Y$24="Muy Baja",'Mapa de Riesgos'!$AA$24="Leve"),CONCATENATE("R3C",'Mapa de Riesgos'!$O$24),"")</f>
        <v/>
      </c>
      <c r="K48" s="78" t="str">
        <f>IF(AND('Mapa de Riesgos'!$Y$25="Muy Baja",'Mapa de Riesgos'!$AA$25="Leve"),CONCATENATE("R3C",'Mapa de Riesgos'!$O$25),"")</f>
        <v/>
      </c>
      <c r="L48" s="78" t="str">
        <f>IF(AND('Mapa de Riesgos'!$Y$26="Muy Baja",'Mapa de Riesgos'!$AA$26="Leve"),CONCATENATE("R3C",'Mapa de Riesgos'!$O$26),"")</f>
        <v/>
      </c>
      <c r="M48" s="78" t="str">
        <f>IF(AND('Mapa de Riesgos'!$Y$27="Muy Baja",'Mapa de Riesgos'!$AA$27="Leve"),CONCATENATE("R3C",'Mapa de Riesgos'!$O$27),"")</f>
        <v/>
      </c>
      <c r="N48" s="78" t="str">
        <f>IF(AND('Mapa de Riesgos'!$Y$28="Muy Baja",'Mapa de Riesgos'!$AA$28="Leve"),CONCATENATE("R3C",'Mapa de Riesgos'!$O$28),"")</f>
        <v/>
      </c>
      <c r="O48" s="79" t="str">
        <f>IF(AND('Mapa de Riesgos'!$Y$29="Muy Baja",'Mapa de Riesgos'!$AA$29="Leve"),CONCATENATE("R3C",'Mapa de Riesgos'!$O$29),"")</f>
        <v/>
      </c>
      <c r="P48" s="77" t="str">
        <f>IF(AND('Mapa de Riesgos'!$Y$24="Muy Baja",'Mapa de Riesgos'!$AA$24="Menor"),CONCATENATE("R3C",'Mapa de Riesgos'!$O$24),"")</f>
        <v/>
      </c>
      <c r="Q48" s="78" t="str">
        <f>IF(AND('Mapa de Riesgos'!$Y$25="Muy Baja",'Mapa de Riesgos'!$AA$25="Menor"),CONCATENATE("R3C",'Mapa de Riesgos'!$O$25),"")</f>
        <v/>
      </c>
      <c r="R48" s="78" t="str">
        <f>IF(AND('Mapa de Riesgos'!$Y$26="Muy Baja",'Mapa de Riesgos'!$AA$26="Menor"),CONCATENATE("R3C",'Mapa de Riesgos'!$O$26),"")</f>
        <v/>
      </c>
      <c r="S48" s="78" t="str">
        <f>IF(AND('Mapa de Riesgos'!$Y$27="Muy Baja",'Mapa de Riesgos'!$AA$27="Menor"),CONCATENATE("R3C",'Mapa de Riesgos'!$O$27),"")</f>
        <v/>
      </c>
      <c r="T48" s="78" t="str">
        <f>IF(AND('Mapa de Riesgos'!$Y$28="Muy Baja",'Mapa de Riesgos'!$AA$28="Menor"),CONCATENATE("R3C",'Mapa de Riesgos'!$O$28),"")</f>
        <v/>
      </c>
      <c r="U48" s="79" t="str">
        <f>IF(AND('Mapa de Riesgos'!$Y$29="Muy Baja",'Mapa de Riesgos'!$AA$29="Menor"),CONCATENATE("R3C",'Mapa de Riesgos'!$O$29),"")</f>
        <v/>
      </c>
      <c r="V48" s="68" t="str">
        <f>IF(AND('Mapa de Riesgos'!$Y$24="Muy Baja",'Mapa de Riesgos'!$AA$24="Moderado"),CONCATENATE("R3C",'Mapa de Riesgos'!$O$24),"")</f>
        <v/>
      </c>
      <c r="W48" s="69" t="str">
        <f>IF(AND('Mapa de Riesgos'!$Y$25="Muy Baja",'Mapa de Riesgos'!$AA$25="Moderado"),CONCATENATE("R3C",'Mapa de Riesgos'!$O$25),"")</f>
        <v/>
      </c>
      <c r="X48" s="69" t="str">
        <f>IF(AND('Mapa de Riesgos'!$Y$26="Muy Baja",'Mapa de Riesgos'!$AA$26="Moderado"),CONCATENATE("R3C",'Mapa de Riesgos'!$O$26),"")</f>
        <v/>
      </c>
      <c r="Y48" s="69" t="str">
        <f>IF(AND('Mapa de Riesgos'!$Y$27="Muy Baja",'Mapa de Riesgos'!$AA$27="Moderado"),CONCATENATE("R3C",'Mapa de Riesgos'!$O$27),"")</f>
        <v/>
      </c>
      <c r="Z48" s="69" t="str">
        <f>IF(AND('Mapa de Riesgos'!$Y$28="Muy Baja",'Mapa de Riesgos'!$AA$28="Moderado"),CONCATENATE("R3C",'Mapa de Riesgos'!$O$28),"")</f>
        <v/>
      </c>
      <c r="AA48" s="70"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4"/>
      <c r="AO48" s="84"/>
      <c r="AP48" s="84"/>
      <c r="AQ48" s="84"/>
      <c r="AR48" s="84"/>
      <c r="AS48" s="84"/>
      <c r="AT48" s="84"/>
      <c r="AU48" s="84"/>
      <c r="AV48" s="84"/>
      <c r="AW48" s="84"/>
      <c r="AX48" s="84"/>
      <c r="AY48" s="84"/>
      <c r="AZ48" s="84"/>
      <c r="BA48" s="84"/>
      <c r="BB48" s="84"/>
      <c r="BC48" s="84"/>
      <c r="BD48" s="84"/>
      <c r="BE48" s="84"/>
      <c r="BF48" s="84"/>
      <c r="BG48" s="84"/>
      <c r="BH48" s="84"/>
      <c r="BI48" s="84"/>
      <c r="BJ48" s="84"/>
      <c r="BK48" s="84"/>
      <c r="BL48" s="84"/>
      <c r="BM48" s="84"/>
      <c r="BN48" s="84"/>
      <c r="BO48" s="84"/>
      <c r="BP48" s="84"/>
      <c r="BQ48" s="84"/>
      <c r="BR48" s="84"/>
      <c r="BS48" s="84"/>
      <c r="BT48" s="84"/>
      <c r="BU48" s="84"/>
      <c r="BV48" s="84"/>
      <c r="BW48" s="84"/>
      <c r="BX48" s="84"/>
      <c r="BY48" s="84"/>
      <c r="BZ48" s="84"/>
      <c r="CA48" s="84"/>
      <c r="CB48" s="84"/>
    </row>
    <row r="49" spans="1:80" ht="15" customHeight="1">
      <c r="A49" s="84"/>
      <c r="B49" s="475"/>
      <c r="C49" s="475"/>
      <c r="D49" s="476"/>
      <c r="E49" s="516"/>
      <c r="F49" s="517"/>
      <c r="G49" s="517"/>
      <c r="H49" s="517"/>
      <c r="I49" s="518"/>
      <c r="J49" s="77" t="str">
        <f>IF(AND('Mapa de Riesgos'!$Y$30="Muy Baja",'Mapa de Riesgos'!$AA$30="Leve"),CONCATENATE("R4C",'Mapa de Riesgos'!$O$30),"")</f>
        <v/>
      </c>
      <c r="K49" s="78" t="str">
        <f>IF(AND('Mapa de Riesgos'!$Y$31="Muy Baja",'Mapa de Riesgos'!$AA$31="Leve"),CONCATENATE("R4C",'Mapa de Riesgos'!$O$31),"")</f>
        <v/>
      </c>
      <c r="L49" s="78" t="str">
        <f>IF(AND('Mapa de Riesgos'!$Y$32="Muy Baja",'Mapa de Riesgos'!$AA$32="Leve"),CONCATENATE("R4C",'Mapa de Riesgos'!$O$32),"")</f>
        <v/>
      </c>
      <c r="M49" s="78" t="str">
        <f>IF(AND('Mapa de Riesgos'!$Y$33="Muy Baja",'Mapa de Riesgos'!$AA$33="Leve"),CONCATENATE("R4C",'Mapa de Riesgos'!$O$33),"")</f>
        <v/>
      </c>
      <c r="N49" s="78" t="str">
        <f>IF(AND('Mapa de Riesgos'!$Y$34="Muy Baja",'Mapa de Riesgos'!$AA$34="Leve"),CONCATENATE("R4C",'Mapa de Riesgos'!$O$34),"")</f>
        <v/>
      </c>
      <c r="O49" s="79" t="str">
        <f>IF(AND('Mapa de Riesgos'!$Y$35="Muy Baja",'Mapa de Riesgos'!$AA$35="Leve"),CONCATENATE("R4C",'Mapa de Riesgos'!$O$35),"")</f>
        <v/>
      </c>
      <c r="P49" s="77" t="str">
        <f>IF(AND('Mapa de Riesgos'!$Y$30="Muy Baja",'Mapa de Riesgos'!$AA$30="Menor"),CONCATENATE("R4C",'Mapa de Riesgos'!$O$30),"")</f>
        <v/>
      </c>
      <c r="Q49" s="78" t="str">
        <f>IF(AND('Mapa de Riesgos'!$Y$31="Muy Baja",'Mapa de Riesgos'!$AA$31="Menor"),CONCATENATE("R4C",'Mapa de Riesgos'!$O$31),"")</f>
        <v/>
      </c>
      <c r="R49" s="78" t="str">
        <f>IF(AND('Mapa de Riesgos'!$Y$32="Muy Baja",'Mapa de Riesgos'!$AA$32="Menor"),CONCATENATE("R4C",'Mapa de Riesgos'!$O$32),"")</f>
        <v/>
      </c>
      <c r="S49" s="78" t="str">
        <f>IF(AND('Mapa de Riesgos'!$Y$33="Muy Baja",'Mapa de Riesgos'!$AA$33="Menor"),CONCATENATE("R4C",'Mapa de Riesgos'!$O$33),"")</f>
        <v/>
      </c>
      <c r="T49" s="78" t="str">
        <f>IF(AND('Mapa de Riesgos'!$Y$34="Muy Baja",'Mapa de Riesgos'!$AA$34="Menor"),CONCATENATE("R4C",'Mapa de Riesgos'!$O$34),"")</f>
        <v/>
      </c>
      <c r="U49" s="79" t="str">
        <f>IF(AND('Mapa de Riesgos'!$Y$35="Muy Baja",'Mapa de Riesgos'!$AA$35="Menor"),CONCATENATE("R4C",'Mapa de Riesgos'!$O$35),"")</f>
        <v/>
      </c>
      <c r="V49" s="68" t="str">
        <f>IF(AND('Mapa de Riesgos'!$Y$30="Muy Baja",'Mapa de Riesgos'!$AA$30="Moderado"),CONCATENATE("R4C",'Mapa de Riesgos'!$O$30),"")</f>
        <v/>
      </c>
      <c r="W49" s="69" t="str">
        <f>IF(AND('Mapa de Riesgos'!$Y$31="Muy Baja",'Mapa de Riesgos'!$AA$31="Moderado"),CONCATENATE("R4C",'Mapa de Riesgos'!$O$31),"")</f>
        <v/>
      </c>
      <c r="X49" s="69" t="str">
        <f>IF(AND('Mapa de Riesgos'!$Y$32="Muy Baja",'Mapa de Riesgos'!$AA$32="Moderado"),CONCATENATE("R4C",'Mapa de Riesgos'!$O$32),"")</f>
        <v/>
      </c>
      <c r="Y49" s="69" t="str">
        <f>IF(AND('Mapa de Riesgos'!$Y$33="Muy Baja",'Mapa de Riesgos'!$AA$33="Moderado"),CONCATENATE("R4C",'Mapa de Riesgos'!$O$33),"")</f>
        <v/>
      </c>
      <c r="Z49" s="69" t="str">
        <f>IF(AND('Mapa de Riesgos'!$Y$34="Muy Baja",'Mapa de Riesgos'!$AA$34="Moderado"),CONCATENATE("R4C",'Mapa de Riesgos'!$O$34),"")</f>
        <v/>
      </c>
      <c r="AA49" s="70"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4"/>
      <c r="BQ49" s="84"/>
      <c r="BR49" s="84"/>
      <c r="BS49" s="84"/>
      <c r="BT49" s="84"/>
      <c r="BU49" s="84"/>
      <c r="BV49" s="84"/>
      <c r="BW49" s="84"/>
      <c r="BX49" s="84"/>
      <c r="BY49" s="84"/>
      <c r="BZ49" s="84"/>
      <c r="CA49" s="84"/>
      <c r="CB49" s="84"/>
    </row>
    <row r="50" spans="1:80" ht="15" customHeight="1">
      <c r="A50" s="84"/>
      <c r="B50" s="475"/>
      <c r="C50" s="475"/>
      <c r="D50" s="476"/>
      <c r="E50" s="516"/>
      <c r="F50" s="517"/>
      <c r="G50" s="517"/>
      <c r="H50" s="517"/>
      <c r="I50" s="518"/>
      <c r="J50" s="77" t="str">
        <f>IF(AND('Mapa de Riesgos'!$Y$36="Muy Baja",'Mapa de Riesgos'!$AA$36="Leve"),CONCATENATE("R5C",'Mapa de Riesgos'!$O$36),"")</f>
        <v/>
      </c>
      <c r="K50" s="78" t="str">
        <f>IF(AND('Mapa de Riesgos'!$Y$37="Muy Baja",'Mapa de Riesgos'!$AA$37="Leve"),CONCATENATE("R5C",'Mapa de Riesgos'!$O$37),"")</f>
        <v/>
      </c>
      <c r="L50" s="78" t="str">
        <f>IF(AND('Mapa de Riesgos'!$Y$38="Muy Baja",'Mapa de Riesgos'!$AA$38="Leve"),CONCATENATE("R5C",'Mapa de Riesgos'!$O$38),"")</f>
        <v/>
      </c>
      <c r="M50" s="78" t="str">
        <f>IF(AND('Mapa de Riesgos'!$Y$39="Muy Baja",'Mapa de Riesgos'!$AA$39="Leve"),CONCATENATE("R5C",'Mapa de Riesgos'!$O$39),"")</f>
        <v/>
      </c>
      <c r="N50" s="78" t="str">
        <f>IF(AND('Mapa de Riesgos'!$Y$40="Muy Baja",'Mapa de Riesgos'!$AA$40="Leve"),CONCATENATE("R5C",'Mapa de Riesgos'!$O$40),"")</f>
        <v/>
      </c>
      <c r="O50" s="79" t="str">
        <f>IF(AND('Mapa de Riesgos'!$Y$41="Muy Baja",'Mapa de Riesgos'!$AA$41="Leve"),CONCATENATE("R5C",'Mapa de Riesgos'!$O$41),"")</f>
        <v/>
      </c>
      <c r="P50" s="77" t="str">
        <f>IF(AND('Mapa de Riesgos'!$Y$36="Muy Baja",'Mapa de Riesgos'!$AA$36="Menor"),CONCATENATE("R5C",'Mapa de Riesgos'!$O$36),"")</f>
        <v/>
      </c>
      <c r="Q50" s="78" t="str">
        <f>IF(AND('Mapa de Riesgos'!$Y$37="Muy Baja",'Mapa de Riesgos'!$AA$37="Menor"),CONCATENATE("R5C",'Mapa de Riesgos'!$O$37),"")</f>
        <v/>
      </c>
      <c r="R50" s="78" t="str">
        <f>IF(AND('Mapa de Riesgos'!$Y$38="Muy Baja",'Mapa de Riesgos'!$AA$38="Menor"),CONCATENATE("R5C",'Mapa de Riesgos'!$O$38),"")</f>
        <v/>
      </c>
      <c r="S50" s="78" t="str">
        <f>IF(AND('Mapa de Riesgos'!$Y$39="Muy Baja",'Mapa de Riesgos'!$AA$39="Menor"),CONCATENATE("R5C",'Mapa de Riesgos'!$O$39),"")</f>
        <v/>
      </c>
      <c r="T50" s="78" t="str">
        <f>IF(AND('Mapa de Riesgos'!$Y$40="Muy Baja",'Mapa de Riesgos'!$AA$40="Menor"),CONCATENATE("R5C",'Mapa de Riesgos'!$O$40),"")</f>
        <v/>
      </c>
      <c r="U50" s="79" t="str">
        <f>IF(AND('Mapa de Riesgos'!$Y$41="Muy Baja",'Mapa de Riesgos'!$AA$41="Menor"),CONCATENATE("R5C",'Mapa de Riesgos'!$O$41),"")</f>
        <v/>
      </c>
      <c r="V50" s="68" t="str">
        <f>IF(AND('Mapa de Riesgos'!$Y$36="Muy Baja",'Mapa de Riesgos'!$AA$36="Moderado"),CONCATENATE("R5C",'Mapa de Riesgos'!$O$36),"")</f>
        <v/>
      </c>
      <c r="W50" s="69" t="str">
        <f>IF(AND('Mapa de Riesgos'!$Y$37="Muy Baja",'Mapa de Riesgos'!$AA$37="Moderado"),CONCATENATE("R5C",'Mapa de Riesgos'!$O$37),"")</f>
        <v/>
      </c>
      <c r="X50" s="69" t="str">
        <f>IF(AND('Mapa de Riesgos'!$Y$38="Muy Baja",'Mapa de Riesgos'!$AA$38="Moderado"),CONCATENATE("R5C",'Mapa de Riesgos'!$O$38),"")</f>
        <v/>
      </c>
      <c r="Y50" s="69" t="str">
        <f>IF(AND('Mapa de Riesgos'!$Y$39="Muy Baja",'Mapa de Riesgos'!$AA$39="Moderado"),CONCATENATE("R5C",'Mapa de Riesgos'!$O$39),"")</f>
        <v/>
      </c>
      <c r="Z50" s="69" t="str">
        <f>IF(AND('Mapa de Riesgos'!$Y$40="Muy Baja",'Mapa de Riesgos'!$AA$40="Moderado"),CONCATENATE("R5C",'Mapa de Riesgos'!$O$40),"")</f>
        <v/>
      </c>
      <c r="AA50" s="70"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8" t="str">
        <f>IF(AND('Mapa de Riesgos'!$Y$38="Muy Baja",'Mapa de Riesgos'!$AA$38="Mayor"),CONCATENATE("R5C",'Mapa de Riesgos'!$O$38),"")</f>
        <v/>
      </c>
      <c r="AE50" s="58" t="str">
        <f>IF(AND('Mapa de Riesgos'!$Y$39="Muy Baja",'Mapa de Riesgos'!$AA$39="Mayor"),CONCATENATE("R5C",'Mapa de Riesgos'!$O$39),"")</f>
        <v/>
      </c>
      <c r="AF50" s="58"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4"/>
      <c r="BQ50" s="84"/>
      <c r="BR50" s="84"/>
      <c r="BS50" s="84"/>
      <c r="BT50" s="84"/>
      <c r="BU50" s="84"/>
      <c r="BV50" s="84"/>
      <c r="BW50" s="84"/>
      <c r="BX50" s="84"/>
      <c r="BY50" s="84"/>
      <c r="BZ50" s="84"/>
      <c r="CA50" s="84"/>
      <c r="CB50" s="84"/>
    </row>
    <row r="51" spans="1:80" ht="15" customHeight="1">
      <c r="A51" s="84"/>
      <c r="B51" s="475"/>
      <c r="C51" s="475"/>
      <c r="D51" s="476"/>
      <c r="E51" s="516"/>
      <c r="F51" s="517"/>
      <c r="G51" s="517"/>
      <c r="H51" s="517"/>
      <c r="I51" s="518"/>
      <c r="J51" s="77" t="str">
        <f>IF(AND('Mapa de Riesgos'!$Y$42="Muy Baja",'Mapa de Riesgos'!$AA$42="Leve"),CONCATENATE("R6C",'Mapa de Riesgos'!$O$42),"")</f>
        <v/>
      </c>
      <c r="K51" s="78" t="str">
        <f>IF(AND('Mapa de Riesgos'!$Y$43="Muy Baja",'Mapa de Riesgos'!$AA$43="Leve"),CONCATENATE("R6C",'Mapa de Riesgos'!$O$43),"")</f>
        <v/>
      </c>
      <c r="L51" s="78" t="str">
        <f>IF(AND('Mapa de Riesgos'!$Y$44="Muy Baja",'Mapa de Riesgos'!$AA$44="Leve"),CONCATENATE("R6C",'Mapa de Riesgos'!$O$44),"")</f>
        <v/>
      </c>
      <c r="M51" s="78" t="str">
        <f>IF(AND('Mapa de Riesgos'!$Y$45="Muy Baja",'Mapa de Riesgos'!$AA$45="Leve"),CONCATENATE("R6C",'Mapa de Riesgos'!$O$45),"")</f>
        <v/>
      </c>
      <c r="N51" s="78" t="str">
        <f>IF(AND('Mapa de Riesgos'!$Y$46="Muy Baja",'Mapa de Riesgos'!$AA$46="Leve"),CONCATENATE("R6C",'Mapa de Riesgos'!$O$46),"")</f>
        <v/>
      </c>
      <c r="O51" s="79" t="str">
        <f>IF(AND('Mapa de Riesgos'!$Y$47="Muy Baja",'Mapa de Riesgos'!$AA$47="Leve"),CONCATENATE("R6C",'Mapa de Riesgos'!$O$47),"")</f>
        <v/>
      </c>
      <c r="P51" s="77" t="str">
        <f>IF(AND('Mapa de Riesgos'!$Y$42="Muy Baja",'Mapa de Riesgos'!$AA$42="Menor"),CONCATENATE("R6C",'Mapa de Riesgos'!$O$42),"")</f>
        <v/>
      </c>
      <c r="Q51" s="78" t="str">
        <f>IF(AND('Mapa de Riesgos'!$Y$43="Muy Baja",'Mapa de Riesgos'!$AA$43="Menor"),CONCATENATE("R6C",'Mapa de Riesgos'!$O$43),"")</f>
        <v/>
      </c>
      <c r="R51" s="78" t="str">
        <f>IF(AND('Mapa de Riesgos'!$Y$44="Muy Baja",'Mapa de Riesgos'!$AA$44="Menor"),CONCATENATE("R6C",'Mapa de Riesgos'!$O$44),"")</f>
        <v/>
      </c>
      <c r="S51" s="78" t="str">
        <f>IF(AND('Mapa de Riesgos'!$Y$45="Muy Baja",'Mapa de Riesgos'!$AA$45="Menor"),CONCATENATE("R6C",'Mapa de Riesgos'!$O$45),"")</f>
        <v/>
      </c>
      <c r="T51" s="78" t="str">
        <f>IF(AND('Mapa de Riesgos'!$Y$46="Muy Baja",'Mapa de Riesgos'!$AA$46="Menor"),CONCATENATE("R6C",'Mapa de Riesgos'!$O$46),"")</f>
        <v/>
      </c>
      <c r="U51" s="79" t="str">
        <f>IF(AND('Mapa de Riesgos'!$Y$47="Muy Baja",'Mapa de Riesgos'!$AA$47="Menor"),CONCATENATE("R6C",'Mapa de Riesgos'!$O$47),"")</f>
        <v/>
      </c>
      <c r="V51" s="68" t="str">
        <f>IF(AND('Mapa de Riesgos'!$Y$42="Muy Baja",'Mapa de Riesgos'!$AA$42="Moderado"),CONCATENATE("R6C",'Mapa de Riesgos'!$O$42),"")</f>
        <v/>
      </c>
      <c r="W51" s="69" t="str">
        <f>IF(AND('Mapa de Riesgos'!$Y$43="Muy Baja",'Mapa de Riesgos'!$AA$43="Moderado"),CONCATENATE("R6C",'Mapa de Riesgos'!$O$43),"")</f>
        <v/>
      </c>
      <c r="X51" s="69" t="str">
        <f>IF(AND('Mapa de Riesgos'!$Y$44="Muy Baja",'Mapa de Riesgos'!$AA$44="Moderado"),CONCATENATE("R6C",'Mapa de Riesgos'!$O$44),"")</f>
        <v/>
      </c>
      <c r="Y51" s="69" t="str">
        <f>IF(AND('Mapa de Riesgos'!$Y$45="Muy Baja",'Mapa de Riesgos'!$AA$45="Moderado"),CONCATENATE("R6C",'Mapa de Riesgos'!$O$45),"")</f>
        <v/>
      </c>
      <c r="Z51" s="69" t="str">
        <f>IF(AND('Mapa de Riesgos'!$Y$46="Muy Baja",'Mapa de Riesgos'!$AA$46="Moderado"),CONCATENATE("R6C",'Mapa de Riesgos'!$O$46),"")</f>
        <v/>
      </c>
      <c r="AA51" s="70"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8" t="str">
        <f>IF(AND('Mapa de Riesgos'!$Y$44="Muy Baja",'Mapa de Riesgos'!$AA$44="Mayor"),CONCATENATE("R6C",'Mapa de Riesgos'!$O$44),"")</f>
        <v/>
      </c>
      <c r="AE51" s="58" t="str">
        <f>IF(AND('Mapa de Riesgos'!$Y$45="Muy Baja",'Mapa de Riesgos'!$AA$45="Mayor"),CONCATENATE("R6C",'Mapa de Riesgos'!$O$45),"")</f>
        <v/>
      </c>
      <c r="AF51" s="58"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4"/>
      <c r="AO51" s="84"/>
      <c r="AP51" s="84"/>
      <c r="AQ51" s="84"/>
      <c r="AR51" s="84"/>
      <c r="AS51" s="84"/>
      <c r="AT51" s="84"/>
      <c r="AU51" s="84"/>
      <c r="AV51" s="84"/>
      <c r="AW51" s="84"/>
      <c r="AX51" s="84"/>
      <c r="AY51" s="84"/>
      <c r="AZ51" s="84"/>
      <c r="BA51" s="84"/>
      <c r="BB51" s="84"/>
      <c r="BC51" s="84"/>
      <c r="BD51" s="84"/>
      <c r="BE51" s="84"/>
      <c r="BF51" s="84"/>
      <c r="BG51" s="84"/>
      <c r="BH51" s="84"/>
      <c r="BI51" s="84"/>
      <c r="BJ51" s="84"/>
      <c r="BK51" s="84"/>
      <c r="BL51" s="84"/>
      <c r="BM51" s="84"/>
      <c r="BN51" s="84"/>
      <c r="BO51" s="84"/>
      <c r="BP51" s="84"/>
      <c r="BQ51" s="84"/>
      <c r="BR51" s="84"/>
      <c r="BS51" s="84"/>
      <c r="BT51" s="84"/>
      <c r="BU51" s="84"/>
      <c r="BV51" s="84"/>
      <c r="BW51" s="84"/>
      <c r="BX51" s="84"/>
      <c r="BY51" s="84"/>
      <c r="BZ51" s="84"/>
      <c r="CA51" s="84"/>
      <c r="CB51" s="84"/>
    </row>
    <row r="52" spans="1:80" ht="15" customHeight="1">
      <c r="A52" s="84"/>
      <c r="B52" s="475"/>
      <c r="C52" s="475"/>
      <c r="D52" s="476"/>
      <c r="E52" s="516"/>
      <c r="F52" s="517"/>
      <c r="G52" s="517"/>
      <c r="H52" s="517"/>
      <c r="I52" s="518"/>
      <c r="J52" s="77" t="str">
        <f>IF(AND('Mapa de Riesgos'!$Y$48="Muy Baja",'Mapa de Riesgos'!$AA$48="Leve"),CONCATENATE("R7C",'Mapa de Riesgos'!$O$48),"")</f>
        <v/>
      </c>
      <c r="K52" s="78" t="str">
        <f>IF(AND('Mapa de Riesgos'!$Y$49="Muy Baja",'Mapa de Riesgos'!$AA$49="Leve"),CONCATENATE("R7C",'Mapa de Riesgos'!$O$49),"")</f>
        <v/>
      </c>
      <c r="L52" s="78" t="str">
        <f>IF(AND('Mapa de Riesgos'!$Y$50="Muy Baja",'Mapa de Riesgos'!$AA$50="Leve"),CONCATENATE("R7C",'Mapa de Riesgos'!$O$50),"")</f>
        <v/>
      </c>
      <c r="M52" s="78" t="str">
        <f>IF(AND('Mapa de Riesgos'!$Y$51="Muy Baja",'Mapa de Riesgos'!$AA$51="Leve"),CONCATENATE("R7C",'Mapa de Riesgos'!$O$51),"")</f>
        <v/>
      </c>
      <c r="N52" s="78" t="str">
        <f>IF(AND('Mapa de Riesgos'!$Y$52="Muy Baja",'Mapa de Riesgos'!$AA$52="Leve"),CONCATENATE("R7C",'Mapa de Riesgos'!$O$52),"")</f>
        <v/>
      </c>
      <c r="O52" s="79" t="str">
        <f>IF(AND('Mapa de Riesgos'!$Y$53="Muy Baja",'Mapa de Riesgos'!$AA$53="Leve"),CONCATENATE("R7C",'Mapa de Riesgos'!$O$53),"")</f>
        <v/>
      </c>
      <c r="P52" s="77" t="str">
        <f>IF(AND('Mapa de Riesgos'!$Y$48="Muy Baja",'Mapa de Riesgos'!$AA$48="Menor"),CONCATENATE("R7C",'Mapa de Riesgos'!$O$48),"")</f>
        <v/>
      </c>
      <c r="Q52" s="78" t="str">
        <f>IF(AND('Mapa de Riesgos'!$Y$49="Muy Baja",'Mapa de Riesgos'!$AA$49="Menor"),CONCATENATE("R7C",'Mapa de Riesgos'!$O$49),"")</f>
        <v/>
      </c>
      <c r="R52" s="78" t="str">
        <f>IF(AND('Mapa de Riesgos'!$Y$50="Muy Baja",'Mapa de Riesgos'!$AA$50="Menor"),CONCATENATE("R7C",'Mapa de Riesgos'!$O$50),"")</f>
        <v/>
      </c>
      <c r="S52" s="78" t="str">
        <f>IF(AND('Mapa de Riesgos'!$Y$51="Muy Baja",'Mapa de Riesgos'!$AA$51="Menor"),CONCATENATE("R7C",'Mapa de Riesgos'!$O$51),"")</f>
        <v/>
      </c>
      <c r="T52" s="78" t="str">
        <f>IF(AND('Mapa de Riesgos'!$Y$52="Muy Baja",'Mapa de Riesgos'!$AA$52="Menor"),CONCATENATE("R7C",'Mapa de Riesgos'!$O$52),"")</f>
        <v/>
      </c>
      <c r="U52" s="79" t="str">
        <f>IF(AND('Mapa de Riesgos'!$Y$53="Muy Baja",'Mapa de Riesgos'!$AA$53="Menor"),CONCATENATE("R7C",'Mapa de Riesgos'!$O$53),"")</f>
        <v/>
      </c>
      <c r="V52" s="68" t="str">
        <f>IF(AND('Mapa de Riesgos'!$Y$48="Muy Baja",'Mapa de Riesgos'!$AA$48="Moderado"),CONCATENATE("R7C",'Mapa de Riesgos'!$O$48),"")</f>
        <v/>
      </c>
      <c r="W52" s="69" t="str">
        <f>IF(AND('Mapa de Riesgos'!$Y$49="Muy Baja",'Mapa de Riesgos'!$AA$49="Moderado"),CONCATENATE("R7C",'Mapa de Riesgos'!$O$49),"")</f>
        <v/>
      </c>
      <c r="X52" s="69" t="str">
        <f>IF(AND('Mapa de Riesgos'!$Y$50="Muy Baja",'Mapa de Riesgos'!$AA$50="Moderado"),CONCATENATE("R7C",'Mapa de Riesgos'!$O$50),"")</f>
        <v/>
      </c>
      <c r="Y52" s="69" t="str">
        <f>IF(AND('Mapa de Riesgos'!$Y$51="Muy Baja",'Mapa de Riesgos'!$AA$51="Moderado"),CONCATENATE("R7C",'Mapa de Riesgos'!$O$51),"")</f>
        <v/>
      </c>
      <c r="Z52" s="69" t="str">
        <f>IF(AND('Mapa de Riesgos'!$Y$52="Muy Baja",'Mapa de Riesgos'!$AA$52="Moderado"),CONCATENATE("R7C",'Mapa de Riesgos'!$O$52),"")</f>
        <v/>
      </c>
      <c r="AA52" s="70"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8" t="str">
        <f>IF(AND('Mapa de Riesgos'!$Y$50="Muy Baja",'Mapa de Riesgos'!$AA$50="Mayor"),CONCATENATE("R7C",'Mapa de Riesgos'!$O$50),"")</f>
        <v/>
      </c>
      <c r="AE52" s="58" t="str">
        <f>IF(AND('Mapa de Riesgos'!$Y$51="Muy Baja",'Mapa de Riesgos'!$AA$51="Mayor"),CONCATENATE("R7C",'Mapa de Riesgos'!$O$51),"")</f>
        <v/>
      </c>
      <c r="AF52" s="58"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4"/>
      <c r="AO52" s="84"/>
      <c r="AP52" s="84"/>
      <c r="AQ52" s="84"/>
      <c r="AR52" s="84"/>
      <c r="AS52" s="84"/>
      <c r="AT52" s="84"/>
      <c r="AU52" s="84"/>
      <c r="AV52" s="84"/>
      <c r="AW52" s="84"/>
      <c r="AX52" s="84"/>
      <c r="AY52" s="84"/>
      <c r="AZ52" s="84"/>
      <c r="BA52" s="84"/>
      <c r="BB52" s="84"/>
      <c r="BC52" s="84"/>
      <c r="BD52" s="84"/>
      <c r="BE52" s="84"/>
      <c r="BF52" s="84"/>
      <c r="BG52" s="84"/>
      <c r="BH52" s="84"/>
      <c r="BI52" s="84"/>
      <c r="BJ52" s="84"/>
      <c r="BK52" s="84"/>
      <c r="BL52" s="84"/>
      <c r="BM52" s="84"/>
      <c r="BN52" s="84"/>
      <c r="BO52" s="84"/>
      <c r="BP52" s="84"/>
      <c r="BQ52" s="84"/>
      <c r="BR52" s="84"/>
      <c r="BS52" s="84"/>
      <c r="BT52" s="84"/>
      <c r="BU52" s="84"/>
      <c r="BV52" s="84"/>
      <c r="BW52" s="84"/>
      <c r="BX52" s="84"/>
      <c r="BY52" s="84"/>
      <c r="BZ52" s="84"/>
      <c r="CA52" s="84"/>
      <c r="CB52" s="84"/>
    </row>
    <row r="53" spans="1:80" ht="15" customHeight="1">
      <c r="A53" s="84"/>
      <c r="B53" s="475"/>
      <c r="C53" s="475"/>
      <c r="D53" s="476"/>
      <c r="E53" s="516"/>
      <c r="F53" s="517"/>
      <c r="G53" s="517"/>
      <c r="H53" s="517"/>
      <c r="I53" s="518"/>
      <c r="J53" s="77" t="str">
        <f>IF(AND('Mapa de Riesgos'!$Y$54="Muy Baja",'Mapa de Riesgos'!$AA$54="Leve"),CONCATENATE("R8C",'Mapa de Riesgos'!$O$54),"")</f>
        <v/>
      </c>
      <c r="K53" s="78" t="str">
        <f>IF(AND('Mapa de Riesgos'!$Y$55="Muy Baja",'Mapa de Riesgos'!$AA$55="Leve"),CONCATENATE("R8C",'Mapa de Riesgos'!$O$55),"")</f>
        <v/>
      </c>
      <c r="L53" s="78" t="str">
        <f>IF(AND('Mapa de Riesgos'!$Y$56="Muy Baja",'Mapa de Riesgos'!$AA$56="Leve"),CONCATENATE("R8C",'Mapa de Riesgos'!$O$56),"")</f>
        <v/>
      </c>
      <c r="M53" s="78" t="str">
        <f>IF(AND('Mapa de Riesgos'!$Y$57="Muy Baja",'Mapa de Riesgos'!$AA$57="Leve"),CONCATENATE("R8C",'Mapa de Riesgos'!$O$57),"")</f>
        <v/>
      </c>
      <c r="N53" s="78" t="str">
        <f>IF(AND('Mapa de Riesgos'!$Y$58="Muy Baja",'Mapa de Riesgos'!$AA$58="Leve"),CONCATENATE("R8C",'Mapa de Riesgos'!$O$58),"")</f>
        <v/>
      </c>
      <c r="O53" s="79" t="str">
        <f>IF(AND('Mapa de Riesgos'!$Y$59="Muy Baja",'Mapa de Riesgos'!$AA$59="Leve"),CONCATENATE("R8C",'Mapa de Riesgos'!$O$59),"")</f>
        <v/>
      </c>
      <c r="P53" s="77" t="str">
        <f>IF(AND('Mapa de Riesgos'!$Y$54="Muy Baja",'Mapa de Riesgos'!$AA$54="Menor"),CONCATENATE("R8C",'Mapa de Riesgos'!$O$54),"")</f>
        <v/>
      </c>
      <c r="Q53" s="78" t="str">
        <f>IF(AND('Mapa de Riesgos'!$Y$55="Muy Baja",'Mapa de Riesgos'!$AA$55="Menor"),CONCATENATE("R8C",'Mapa de Riesgos'!$O$55),"")</f>
        <v/>
      </c>
      <c r="R53" s="78" t="str">
        <f>IF(AND('Mapa de Riesgos'!$Y$56="Muy Baja",'Mapa de Riesgos'!$AA$56="Menor"),CONCATENATE("R8C",'Mapa de Riesgos'!$O$56),"")</f>
        <v/>
      </c>
      <c r="S53" s="78" t="str">
        <f>IF(AND('Mapa de Riesgos'!$Y$57="Muy Baja",'Mapa de Riesgos'!$AA$57="Menor"),CONCATENATE("R8C",'Mapa de Riesgos'!$O$57),"")</f>
        <v/>
      </c>
      <c r="T53" s="78" t="str">
        <f>IF(AND('Mapa de Riesgos'!$Y$58="Muy Baja",'Mapa de Riesgos'!$AA$58="Menor"),CONCATENATE("R8C",'Mapa de Riesgos'!$O$58),"")</f>
        <v/>
      </c>
      <c r="U53" s="79" t="str">
        <f>IF(AND('Mapa de Riesgos'!$Y$59="Muy Baja",'Mapa de Riesgos'!$AA$59="Menor"),CONCATENATE("R8C",'Mapa de Riesgos'!$O$59),"")</f>
        <v/>
      </c>
      <c r="V53" s="68" t="str">
        <f>IF(AND('Mapa de Riesgos'!$Y$54="Muy Baja",'Mapa de Riesgos'!$AA$54="Moderado"),CONCATENATE("R8C",'Mapa de Riesgos'!$O$54),"")</f>
        <v/>
      </c>
      <c r="W53" s="69" t="str">
        <f>IF(AND('Mapa de Riesgos'!$Y$55="Muy Baja",'Mapa de Riesgos'!$AA$55="Moderado"),CONCATENATE("R8C",'Mapa de Riesgos'!$O$55),"")</f>
        <v/>
      </c>
      <c r="X53" s="69" t="str">
        <f>IF(AND('Mapa de Riesgos'!$Y$56="Muy Baja",'Mapa de Riesgos'!$AA$56="Moderado"),CONCATENATE("R8C",'Mapa de Riesgos'!$O$56),"")</f>
        <v/>
      </c>
      <c r="Y53" s="69" t="str">
        <f>IF(AND('Mapa de Riesgos'!$Y$57="Muy Baja",'Mapa de Riesgos'!$AA$57="Moderado"),CONCATENATE("R8C",'Mapa de Riesgos'!$O$57),"")</f>
        <v/>
      </c>
      <c r="Z53" s="69" t="str">
        <f>IF(AND('Mapa de Riesgos'!$Y$58="Muy Baja",'Mapa de Riesgos'!$AA$58="Moderado"),CONCATENATE("R8C",'Mapa de Riesgos'!$O$58),"")</f>
        <v/>
      </c>
      <c r="AA53" s="70"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8" t="str">
        <f>IF(AND('Mapa de Riesgos'!$Y$56="Muy Baja",'Mapa de Riesgos'!$AA$56="Mayor"),CONCATENATE("R8C",'Mapa de Riesgos'!$O$56),"")</f>
        <v/>
      </c>
      <c r="AE53" s="58" t="str">
        <f>IF(AND('Mapa de Riesgos'!$Y$57="Muy Baja",'Mapa de Riesgos'!$AA$57="Mayor"),CONCATENATE("R8C",'Mapa de Riesgos'!$O$57),"")</f>
        <v/>
      </c>
      <c r="AF53" s="58"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4"/>
      <c r="AO53" s="84"/>
      <c r="AP53" s="84"/>
      <c r="AQ53" s="84"/>
      <c r="AR53" s="84"/>
      <c r="AS53" s="84"/>
      <c r="AT53" s="84"/>
      <c r="AU53" s="84"/>
      <c r="AV53" s="84"/>
      <c r="AW53" s="84"/>
      <c r="AX53" s="84"/>
      <c r="AY53" s="84"/>
      <c r="AZ53" s="84"/>
      <c r="BA53" s="84"/>
      <c r="BB53" s="84"/>
      <c r="BC53" s="84"/>
      <c r="BD53" s="84"/>
      <c r="BE53" s="84"/>
      <c r="BF53" s="84"/>
      <c r="BG53" s="84"/>
      <c r="BH53" s="84"/>
      <c r="BI53" s="84"/>
      <c r="BJ53" s="84"/>
      <c r="BK53" s="84"/>
      <c r="BL53" s="84"/>
      <c r="BM53" s="84"/>
      <c r="BN53" s="84"/>
      <c r="BO53" s="84"/>
      <c r="BP53" s="84"/>
      <c r="BQ53" s="84"/>
      <c r="BR53" s="84"/>
      <c r="BS53" s="84"/>
      <c r="BT53" s="84"/>
      <c r="BU53" s="84"/>
      <c r="BV53" s="84"/>
      <c r="BW53" s="84"/>
      <c r="BX53" s="84"/>
      <c r="BY53" s="84"/>
      <c r="BZ53" s="84"/>
      <c r="CA53" s="84"/>
      <c r="CB53" s="84"/>
    </row>
    <row r="54" spans="1:80" ht="15" customHeight="1">
      <c r="A54" s="84"/>
      <c r="B54" s="475"/>
      <c r="C54" s="475"/>
      <c r="D54" s="476"/>
      <c r="E54" s="516"/>
      <c r="F54" s="517"/>
      <c r="G54" s="517"/>
      <c r="H54" s="517"/>
      <c r="I54" s="518"/>
      <c r="J54" s="77" t="str">
        <f>IF(AND('Mapa de Riesgos'!$Y$60="Muy Baja",'Mapa de Riesgos'!$AA$60="Leve"),CONCATENATE("R9C",'Mapa de Riesgos'!$O$60),"")</f>
        <v/>
      </c>
      <c r="K54" s="78" t="str">
        <f>IF(AND('Mapa de Riesgos'!$Y$61="Muy Baja",'Mapa de Riesgos'!$AA$61="Leve"),CONCATENATE("R9C",'Mapa de Riesgos'!$O$61),"")</f>
        <v/>
      </c>
      <c r="L54" s="78" t="str">
        <f>IF(AND('Mapa de Riesgos'!$Y$62="Muy Baja",'Mapa de Riesgos'!$AA$62="Leve"),CONCATENATE("R9C",'Mapa de Riesgos'!$O$62),"")</f>
        <v/>
      </c>
      <c r="M54" s="78" t="str">
        <f>IF(AND('Mapa de Riesgos'!$Y$63="Muy Baja",'Mapa de Riesgos'!$AA$63="Leve"),CONCATENATE("R9C",'Mapa de Riesgos'!$O$63),"")</f>
        <v/>
      </c>
      <c r="N54" s="78" t="str">
        <f>IF(AND('Mapa de Riesgos'!$Y$64="Muy Baja",'Mapa de Riesgos'!$AA$64="Leve"),CONCATENATE("R9C",'Mapa de Riesgos'!$O$64),"")</f>
        <v/>
      </c>
      <c r="O54" s="79" t="str">
        <f>IF(AND('Mapa de Riesgos'!$Y$65="Muy Baja",'Mapa de Riesgos'!$AA$65="Leve"),CONCATENATE("R9C",'Mapa de Riesgos'!$O$65),"")</f>
        <v/>
      </c>
      <c r="P54" s="77" t="str">
        <f>IF(AND('Mapa de Riesgos'!$Y$60="Muy Baja",'Mapa de Riesgos'!$AA$60="Menor"),CONCATENATE("R9C",'Mapa de Riesgos'!$O$60),"")</f>
        <v/>
      </c>
      <c r="Q54" s="78" t="str">
        <f>IF(AND('Mapa de Riesgos'!$Y$61="Muy Baja",'Mapa de Riesgos'!$AA$61="Menor"),CONCATENATE("R9C",'Mapa de Riesgos'!$O$61),"")</f>
        <v/>
      </c>
      <c r="R54" s="78" t="str">
        <f>IF(AND('Mapa de Riesgos'!$Y$62="Muy Baja",'Mapa de Riesgos'!$AA$62="Menor"),CONCATENATE("R9C",'Mapa de Riesgos'!$O$62),"")</f>
        <v/>
      </c>
      <c r="S54" s="78" t="str">
        <f>IF(AND('Mapa de Riesgos'!$Y$63="Muy Baja",'Mapa de Riesgos'!$AA$63="Menor"),CONCATENATE("R9C",'Mapa de Riesgos'!$O$63),"")</f>
        <v/>
      </c>
      <c r="T54" s="78" t="str">
        <f>IF(AND('Mapa de Riesgos'!$Y$64="Muy Baja",'Mapa de Riesgos'!$AA$64="Menor"),CONCATENATE("R9C",'Mapa de Riesgos'!$O$64),"")</f>
        <v/>
      </c>
      <c r="U54" s="79" t="str">
        <f>IF(AND('Mapa de Riesgos'!$Y$65="Muy Baja",'Mapa de Riesgos'!$AA$65="Menor"),CONCATENATE("R9C",'Mapa de Riesgos'!$O$65),"")</f>
        <v/>
      </c>
      <c r="V54" s="68" t="str">
        <f>IF(AND('Mapa de Riesgos'!$Y$60="Muy Baja",'Mapa de Riesgos'!$AA$60="Moderado"),CONCATENATE("R9C",'Mapa de Riesgos'!$O$60),"")</f>
        <v/>
      </c>
      <c r="W54" s="69" t="str">
        <f>IF(AND('Mapa de Riesgos'!$Y$61="Muy Baja",'Mapa de Riesgos'!$AA$61="Moderado"),CONCATENATE("R9C",'Mapa de Riesgos'!$O$61),"")</f>
        <v/>
      </c>
      <c r="X54" s="69" t="str">
        <f>IF(AND('Mapa de Riesgos'!$Y$62="Muy Baja",'Mapa de Riesgos'!$AA$62="Moderado"),CONCATENATE("R9C",'Mapa de Riesgos'!$O$62),"")</f>
        <v/>
      </c>
      <c r="Y54" s="69" t="str">
        <f>IF(AND('Mapa de Riesgos'!$Y$63="Muy Baja",'Mapa de Riesgos'!$AA$63="Moderado"),CONCATENATE("R9C",'Mapa de Riesgos'!$O$63),"")</f>
        <v/>
      </c>
      <c r="Z54" s="69" t="str">
        <f>IF(AND('Mapa de Riesgos'!$Y$64="Muy Baja",'Mapa de Riesgos'!$AA$64="Moderado"),CONCATENATE("R9C",'Mapa de Riesgos'!$O$64),"")</f>
        <v/>
      </c>
      <c r="AA54" s="70"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8" t="str">
        <f>IF(AND('Mapa de Riesgos'!$Y$62="Muy Baja",'Mapa de Riesgos'!$AA$62="Mayor"),CONCATENATE("R9C",'Mapa de Riesgos'!$O$62),"")</f>
        <v/>
      </c>
      <c r="AE54" s="58" t="str">
        <f>IF(AND('Mapa de Riesgos'!$Y$63="Muy Baja",'Mapa de Riesgos'!$AA$63="Mayor"),CONCATENATE("R9C",'Mapa de Riesgos'!$O$63),"")</f>
        <v/>
      </c>
      <c r="AF54" s="58"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4"/>
      <c r="BR54" s="84"/>
      <c r="BS54" s="84"/>
      <c r="BT54" s="84"/>
      <c r="BU54" s="84"/>
      <c r="BV54" s="84"/>
      <c r="BW54" s="84"/>
      <c r="BX54" s="84"/>
      <c r="BY54" s="84"/>
      <c r="BZ54" s="84"/>
      <c r="CA54" s="84"/>
      <c r="CB54" s="84"/>
    </row>
    <row r="55" spans="1:80" ht="15.75" customHeight="1" thickBot="1">
      <c r="A55" s="84"/>
      <c r="B55" s="475"/>
      <c r="C55" s="475"/>
      <c r="D55" s="476"/>
      <c r="E55" s="519"/>
      <c r="F55" s="520"/>
      <c r="G55" s="520"/>
      <c r="H55" s="520"/>
      <c r="I55" s="521"/>
      <c r="J55" s="80" t="str">
        <f>IF(AND('Mapa de Riesgos'!$Y$66="Muy Baja",'Mapa de Riesgos'!$AA$66="Leve"),CONCATENATE("R10C",'Mapa de Riesgos'!$O$66),"")</f>
        <v/>
      </c>
      <c r="K55" s="81" t="str">
        <f>IF(AND('Mapa de Riesgos'!$Y$67="Muy Baja",'Mapa de Riesgos'!$AA$67="Leve"),CONCATENATE("R10C",'Mapa de Riesgos'!$O$67),"")</f>
        <v/>
      </c>
      <c r="L55" s="81" t="str">
        <f>IF(AND('Mapa de Riesgos'!$Y$68="Muy Baja",'Mapa de Riesgos'!$AA$68="Leve"),CONCATENATE("R10C",'Mapa de Riesgos'!$O$68),"")</f>
        <v/>
      </c>
      <c r="M55" s="81" t="str">
        <f>IF(AND('Mapa de Riesgos'!$Y$69="Muy Baja",'Mapa de Riesgos'!$AA$69="Leve"),CONCATENATE("R10C",'Mapa de Riesgos'!$O$69),"")</f>
        <v/>
      </c>
      <c r="N55" s="81" t="str">
        <f>IF(AND('Mapa de Riesgos'!$Y$70="Muy Baja",'Mapa de Riesgos'!$AA$70="Leve"),CONCATENATE("R10C",'Mapa de Riesgos'!$O$70),"")</f>
        <v/>
      </c>
      <c r="O55" s="82" t="str">
        <f>IF(AND('Mapa de Riesgos'!$Y$71="Muy Baja",'Mapa de Riesgos'!$AA$71="Leve"),CONCATENATE("R10C",'Mapa de Riesgos'!$O$71),"")</f>
        <v/>
      </c>
      <c r="P55" s="80" t="str">
        <f>IF(AND('Mapa de Riesgos'!$Y$66="Muy Baja",'Mapa de Riesgos'!$AA$66="Menor"),CONCATENATE("R10C",'Mapa de Riesgos'!$O$66),"")</f>
        <v/>
      </c>
      <c r="Q55" s="81" t="str">
        <f>IF(AND('Mapa de Riesgos'!$Y$67="Muy Baja",'Mapa de Riesgos'!$AA$67="Menor"),CONCATENATE("R10C",'Mapa de Riesgos'!$O$67),"")</f>
        <v/>
      </c>
      <c r="R55" s="81" t="str">
        <f>IF(AND('Mapa de Riesgos'!$Y$68="Muy Baja",'Mapa de Riesgos'!$AA$68="Menor"),CONCATENATE("R10C",'Mapa de Riesgos'!$O$68),"")</f>
        <v/>
      </c>
      <c r="S55" s="81" t="str">
        <f>IF(AND('Mapa de Riesgos'!$Y$69="Muy Baja",'Mapa de Riesgos'!$AA$69="Menor"),CONCATENATE("R10C",'Mapa de Riesgos'!$O$69),"")</f>
        <v/>
      </c>
      <c r="T55" s="81" t="str">
        <f>IF(AND('Mapa de Riesgos'!$Y$70="Muy Baja",'Mapa de Riesgos'!$AA$70="Menor"),CONCATENATE("R10C",'Mapa de Riesgos'!$O$70),"")</f>
        <v/>
      </c>
      <c r="U55" s="82" t="str">
        <f>IF(AND('Mapa de Riesgos'!$Y$71="Muy Baja",'Mapa de Riesgos'!$AA$71="Menor"),CONCATENATE("R10C",'Mapa de Riesgos'!$O$71),"")</f>
        <v/>
      </c>
      <c r="V55" s="71" t="str">
        <f>IF(AND('Mapa de Riesgos'!$Y$66="Muy Baja",'Mapa de Riesgos'!$AA$66="Moderado"),CONCATENATE("R10C",'Mapa de Riesgos'!$O$66),"")</f>
        <v/>
      </c>
      <c r="W55" s="72" t="str">
        <f>IF(AND('Mapa de Riesgos'!$Y$67="Muy Baja",'Mapa de Riesgos'!$AA$67="Moderado"),CONCATENATE("R10C",'Mapa de Riesgos'!$O$67),"")</f>
        <v/>
      </c>
      <c r="X55" s="72" t="str">
        <f>IF(AND('Mapa de Riesgos'!$Y$68="Muy Baja",'Mapa de Riesgos'!$AA$68="Moderado"),CONCATENATE("R10C",'Mapa de Riesgos'!$O$68),"")</f>
        <v/>
      </c>
      <c r="Y55" s="72" t="str">
        <f>IF(AND('Mapa de Riesgos'!$Y$69="Muy Baja",'Mapa de Riesgos'!$AA$69="Moderado"),CONCATENATE("R10C",'Mapa de Riesgos'!$O$69),"")</f>
        <v/>
      </c>
      <c r="Z55" s="72" t="str">
        <f>IF(AND('Mapa de Riesgos'!$Y$70="Muy Baja",'Mapa de Riesgos'!$AA$70="Moderado"),CONCATENATE("R10C",'Mapa de Riesgos'!$O$70),"")</f>
        <v/>
      </c>
      <c r="AA55" s="73" t="str">
        <f>IF(AND('Mapa de Riesgos'!$Y$71="Muy Baja",'Mapa de Riesgos'!$AA$71="Moderado"),CONCATENATE("R10C",'Mapa de Riesgos'!$O$71),"")</f>
        <v/>
      </c>
      <c r="AB55" s="59" t="str">
        <f>IF(AND('Mapa de Riesgos'!$Y$66="Muy Baja",'Mapa de Riesgos'!$AA$66="Mayor"),CONCATENATE("R10C",'Mapa de Riesgos'!$O$66),"")</f>
        <v/>
      </c>
      <c r="AC55" s="60" t="str">
        <f>IF(AND('Mapa de Riesgos'!$Y$67="Muy Baja",'Mapa de Riesgos'!$AA$67="Mayor"),CONCATENATE("R10C",'Mapa de Riesgos'!$O$67),"")</f>
        <v/>
      </c>
      <c r="AD55" s="60" t="str">
        <f>IF(AND('Mapa de Riesgos'!$Y$68="Muy Baja",'Mapa de Riesgos'!$AA$68="Mayor"),CONCATENATE("R10C",'Mapa de Riesgos'!$O$68),"")</f>
        <v/>
      </c>
      <c r="AE55" s="60" t="str">
        <f>IF(AND('Mapa de Riesgos'!$Y$69="Muy Baja",'Mapa de Riesgos'!$AA$69="Mayor"),CONCATENATE("R10C",'Mapa de Riesgos'!$O$69),"")</f>
        <v/>
      </c>
      <c r="AF55" s="60" t="str">
        <f>IF(AND('Mapa de Riesgos'!$Y$70="Muy Baja",'Mapa de Riesgos'!$AA$70="Mayor"),CONCATENATE("R10C",'Mapa de Riesgos'!$O$70),"")</f>
        <v/>
      </c>
      <c r="AG55" s="61" t="str">
        <f>IF(AND('Mapa de Riesgos'!$Y$71="Muy Baja",'Mapa de Riesgos'!$AA$71="Mayor"),CONCATENATE("R10C",'Mapa de Riesgos'!$O$71),"")</f>
        <v/>
      </c>
      <c r="AH55" s="62" t="str">
        <f>IF(AND('Mapa de Riesgos'!$Y$66="Muy Baja",'Mapa de Riesgos'!$AA$66="Catastrófico"),CONCATENATE("R10C",'Mapa de Riesgos'!$O$66),"")</f>
        <v/>
      </c>
      <c r="AI55" s="63" t="str">
        <f>IF(AND('Mapa de Riesgos'!$Y$67="Muy Baja",'Mapa de Riesgos'!$AA$67="Catastrófico"),CONCATENATE("R10C",'Mapa de Riesgos'!$O$67),"")</f>
        <v/>
      </c>
      <c r="AJ55" s="63" t="str">
        <f>IF(AND('Mapa de Riesgos'!$Y$68="Muy Baja",'Mapa de Riesgos'!$AA$68="Catastrófico"),CONCATENATE("R10C",'Mapa de Riesgos'!$O$68),"")</f>
        <v/>
      </c>
      <c r="AK55" s="63" t="str">
        <f>IF(AND('Mapa de Riesgos'!$Y$69="Muy Baja",'Mapa de Riesgos'!$AA$69="Catastrófico"),CONCATENATE("R10C",'Mapa de Riesgos'!$O$69),"")</f>
        <v/>
      </c>
      <c r="AL55" s="63" t="str">
        <f>IF(AND('Mapa de Riesgos'!$Y$70="Muy Baja",'Mapa de Riesgos'!$AA$70="Catastrófico"),CONCATENATE("R10C",'Mapa de Riesgos'!$O$70),"")</f>
        <v/>
      </c>
      <c r="AM55" s="64" t="str">
        <f>IF(AND('Mapa de Riesgos'!$Y$71="Muy Baja",'Mapa de Riesgos'!$AA$71="Catastrófico"),CONCATENATE("R10C",'Mapa de Riesgos'!$O$71),"")</f>
        <v/>
      </c>
      <c r="AN55" s="84"/>
      <c r="AO55" s="84"/>
      <c r="AP55" s="84"/>
      <c r="AQ55" s="84"/>
      <c r="AR55" s="84"/>
      <c r="AS55" s="84"/>
      <c r="AT55" s="84"/>
      <c r="AU55" s="84"/>
      <c r="AV55" s="84"/>
      <c r="AW55" s="84"/>
      <c r="AX55" s="84"/>
      <c r="AY55" s="84"/>
      <c r="AZ55" s="84"/>
      <c r="BA55" s="84"/>
      <c r="BB55" s="84"/>
      <c r="BC55" s="84"/>
      <c r="BD55" s="84"/>
      <c r="BE55" s="84"/>
      <c r="BF55" s="84"/>
      <c r="BG55" s="84"/>
      <c r="BH55" s="84"/>
      <c r="BI55" s="84"/>
      <c r="BJ55" s="84"/>
      <c r="BK55" s="84"/>
      <c r="BL55" s="84"/>
      <c r="BM55" s="84"/>
      <c r="BN55" s="84"/>
      <c r="BO55" s="84"/>
      <c r="BP55" s="84"/>
      <c r="BQ55" s="84"/>
      <c r="BR55" s="84"/>
      <c r="BS55" s="84"/>
      <c r="BT55" s="84"/>
      <c r="BU55" s="84"/>
      <c r="BV55" s="84"/>
      <c r="BW55" s="84"/>
      <c r="BX55" s="84"/>
      <c r="BY55" s="84"/>
      <c r="BZ55" s="84"/>
      <c r="CA55" s="84"/>
      <c r="CB55" s="84"/>
    </row>
    <row r="56" spans="1:80">
      <c r="A56" s="84"/>
      <c r="B56" s="84"/>
      <c r="C56" s="84"/>
      <c r="D56" s="84"/>
      <c r="E56" s="84"/>
      <c r="F56" s="84"/>
      <c r="G56" s="84"/>
      <c r="H56" s="84"/>
      <c r="I56" s="84"/>
      <c r="J56" s="513" t="s">
        <v>177</v>
      </c>
      <c r="K56" s="514"/>
      <c r="L56" s="514"/>
      <c r="M56" s="514"/>
      <c r="N56" s="514"/>
      <c r="O56" s="515"/>
      <c r="P56" s="513" t="s">
        <v>178</v>
      </c>
      <c r="Q56" s="514"/>
      <c r="R56" s="514"/>
      <c r="S56" s="514"/>
      <c r="T56" s="514"/>
      <c r="U56" s="515"/>
      <c r="V56" s="513" t="s">
        <v>179</v>
      </c>
      <c r="W56" s="514"/>
      <c r="X56" s="514"/>
      <c r="Y56" s="514"/>
      <c r="Z56" s="514"/>
      <c r="AA56" s="515"/>
      <c r="AB56" s="513" t="s">
        <v>180</v>
      </c>
      <c r="AC56" s="522"/>
      <c r="AD56" s="514"/>
      <c r="AE56" s="514"/>
      <c r="AF56" s="514"/>
      <c r="AG56" s="515"/>
      <c r="AH56" s="513" t="s">
        <v>181</v>
      </c>
      <c r="AI56" s="514"/>
      <c r="AJ56" s="514"/>
      <c r="AK56" s="514"/>
      <c r="AL56" s="514"/>
      <c r="AM56" s="515"/>
      <c r="AN56" s="84"/>
      <c r="AO56" s="84"/>
      <c r="AP56" s="84"/>
      <c r="AQ56" s="84"/>
      <c r="AR56" s="84"/>
      <c r="AS56" s="84"/>
      <c r="AT56" s="84"/>
      <c r="AU56" s="84"/>
      <c r="AV56" s="84"/>
      <c r="AW56" s="84"/>
      <c r="AX56" s="84"/>
      <c r="AY56" s="84"/>
      <c r="AZ56" s="84"/>
      <c r="BA56" s="84"/>
      <c r="BB56" s="84"/>
      <c r="BC56" s="84"/>
      <c r="BD56" s="84"/>
      <c r="BE56" s="84"/>
      <c r="BF56" s="84"/>
      <c r="BG56" s="84"/>
      <c r="BH56" s="84"/>
      <c r="BI56" s="84"/>
      <c r="BJ56" s="84"/>
      <c r="BK56" s="84"/>
      <c r="BL56" s="84"/>
      <c r="BM56" s="84"/>
      <c r="BN56" s="84"/>
      <c r="BO56" s="84"/>
      <c r="BP56" s="84"/>
      <c r="BQ56" s="84"/>
      <c r="BR56" s="84"/>
      <c r="BS56" s="84"/>
      <c r="BT56" s="84"/>
      <c r="BU56" s="84"/>
      <c r="BV56" s="84"/>
      <c r="BW56" s="84"/>
      <c r="BX56" s="84"/>
      <c r="BY56" s="84"/>
      <c r="BZ56" s="84"/>
      <c r="CA56" s="84"/>
      <c r="CB56" s="84"/>
    </row>
    <row r="57" spans="1:80">
      <c r="A57" s="84"/>
      <c r="B57" s="84"/>
      <c r="C57" s="84"/>
      <c r="D57" s="84"/>
      <c r="E57" s="84"/>
      <c r="F57" s="84"/>
      <c r="G57" s="84"/>
      <c r="H57" s="84"/>
      <c r="I57" s="84"/>
      <c r="J57" s="516"/>
      <c r="K57" s="517"/>
      <c r="L57" s="517"/>
      <c r="M57" s="517"/>
      <c r="N57" s="517"/>
      <c r="O57" s="518"/>
      <c r="P57" s="516"/>
      <c r="Q57" s="517"/>
      <c r="R57" s="517"/>
      <c r="S57" s="517"/>
      <c r="T57" s="517"/>
      <c r="U57" s="518"/>
      <c r="V57" s="516"/>
      <c r="W57" s="517"/>
      <c r="X57" s="517"/>
      <c r="Y57" s="517"/>
      <c r="Z57" s="517"/>
      <c r="AA57" s="518"/>
      <c r="AB57" s="516"/>
      <c r="AC57" s="517"/>
      <c r="AD57" s="517"/>
      <c r="AE57" s="517"/>
      <c r="AF57" s="517"/>
      <c r="AG57" s="518"/>
      <c r="AH57" s="516"/>
      <c r="AI57" s="517"/>
      <c r="AJ57" s="517"/>
      <c r="AK57" s="517"/>
      <c r="AL57" s="517"/>
      <c r="AM57" s="518"/>
      <c r="AN57" s="84"/>
      <c r="AO57" s="84"/>
      <c r="AP57" s="84"/>
      <c r="AQ57" s="84"/>
      <c r="AR57" s="84"/>
      <c r="AS57" s="84"/>
      <c r="AT57" s="84"/>
      <c r="AU57" s="84"/>
      <c r="AV57" s="84"/>
      <c r="AW57" s="84"/>
      <c r="AX57" s="84"/>
      <c r="AY57" s="84"/>
      <c r="AZ57" s="84"/>
      <c r="BA57" s="84"/>
      <c r="BB57" s="84"/>
      <c r="BC57" s="84"/>
      <c r="BD57" s="84"/>
      <c r="BE57" s="84"/>
      <c r="BF57" s="84"/>
      <c r="BG57" s="84"/>
      <c r="BH57" s="84"/>
      <c r="BI57" s="84"/>
      <c r="BJ57" s="84"/>
      <c r="BK57" s="84"/>
      <c r="BL57" s="84"/>
      <c r="BM57" s="84"/>
      <c r="BN57" s="84"/>
      <c r="BO57" s="84"/>
      <c r="BP57" s="84"/>
      <c r="BQ57" s="84"/>
      <c r="BR57" s="84"/>
      <c r="BS57" s="84"/>
      <c r="BT57" s="84"/>
      <c r="BU57" s="84"/>
      <c r="BV57" s="84"/>
      <c r="BW57" s="84"/>
      <c r="BX57" s="84"/>
      <c r="BY57" s="84"/>
      <c r="BZ57" s="84"/>
      <c r="CA57" s="84"/>
      <c r="CB57" s="84"/>
    </row>
    <row r="58" spans="1:80">
      <c r="A58" s="84"/>
      <c r="B58" s="84"/>
      <c r="C58" s="84"/>
      <c r="D58" s="84"/>
      <c r="E58" s="84"/>
      <c r="F58" s="84"/>
      <c r="G58" s="84"/>
      <c r="H58" s="84"/>
      <c r="I58" s="84"/>
      <c r="J58" s="516"/>
      <c r="K58" s="517"/>
      <c r="L58" s="517"/>
      <c r="M58" s="517"/>
      <c r="N58" s="517"/>
      <c r="O58" s="518"/>
      <c r="P58" s="516"/>
      <c r="Q58" s="517"/>
      <c r="R58" s="517"/>
      <c r="S58" s="517"/>
      <c r="T58" s="517"/>
      <c r="U58" s="518"/>
      <c r="V58" s="516"/>
      <c r="W58" s="517"/>
      <c r="X58" s="517"/>
      <c r="Y58" s="517"/>
      <c r="Z58" s="517"/>
      <c r="AA58" s="518"/>
      <c r="AB58" s="516"/>
      <c r="AC58" s="517"/>
      <c r="AD58" s="517"/>
      <c r="AE58" s="517"/>
      <c r="AF58" s="517"/>
      <c r="AG58" s="518"/>
      <c r="AH58" s="516"/>
      <c r="AI58" s="517"/>
      <c r="AJ58" s="517"/>
      <c r="AK58" s="517"/>
      <c r="AL58" s="517"/>
      <c r="AM58" s="518"/>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4"/>
      <c r="BR58" s="84"/>
      <c r="BS58" s="84"/>
      <c r="BT58" s="84"/>
      <c r="BU58" s="84"/>
      <c r="BV58" s="84"/>
      <c r="BW58" s="84"/>
      <c r="BX58" s="84"/>
      <c r="BY58" s="84"/>
      <c r="BZ58" s="84"/>
      <c r="CA58" s="84"/>
      <c r="CB58" s="84"/>
    </row>
    <row r="59" spans="1:80">
      <c r="A59" s="84"/>
      <c r="B59" s="84"/>
      <c r="C59" s="84"/>
      <c r="D59" s="84"/>
      <c r="E59" s="84"/>
      <c r="F59" s="84"/>
      <c r="G59" s="84"/>
      <c r="H59" s="84"/>
      <c r="I59" s="84"/>
      <c r="J59" s="516"/>
      <c r="K59" s="517"/>
      <c r="L59" s="517"/>
      <c r="M59" s="517"/>
      <c r="N59" s="517"/>
      <c r="O59" s="518"/>
      <c r="P59" s="516"/>
      <c r="Q59" s="517"/>
      <c r="R59" s="517"/>
      <c r="S59" s="517"/>
      <c r="T59" s="517"/>
      <c r="U59" s="518"/>
      <c r="V59" s="516"/>
      <c r="W59" s="517"/>
      <c r="X59" s="517"/>
      <c r="Y59" s="517"/>
      <c r="Z59" s="517"/>
      <c r="AA59" s="518"/>
      <c r="AB59" s="516"/>
      <c r="AC59" s="517"/>
      <c r="AD59" s="517"/>
      <c r="AE59" s="517"/>
      <c r="AF59" s="517"/>
      <c r="AG59" s="518"/>
      <c r="AH59" s="516"/>
      <c r="AI59" s="517"/>
      <c r="AJ59" s="517"/>
      <c r="AK59" s="517"/>
      <c r="AL59" s="517"/>
      <c r="AM59" s="518"/>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84"/>
      <c r="BP59" s="84"/>
      <c r="BQ59" s="84"/>
      <c r="BR59" s="84"/>
      <c r="BS59" s="84"/>
      <c r="BT59" s="84"/>
      <c r="BU59" s="84"/>
      <c r="BV59" s="84"/>
      <c r="BW59" s="84"/>
      <c r="BX59" s="84"/>
      <c r="BY59" s="84"/>
      <c r="BZ59" s="84"/>
      <c r="CA59" s="84"/>
      <c r="CB59" s="84"/>
    </row>
    <row r="60" spans="1:80">
      <c r="A60" s="84"/>
      <c r="B60" s="84"/>
      <c r="C60" s="84"/>
      <c r="D60" s="84"/>
      <c r="E60" s="84"/>
      <c r="F60" s="84"/>
      <c r="G60" s="84"/>
      <c r="H60" s="84"/>
      <c r="I60" s="84"/>
      <c r="J60" s="516"/>
      <c r="K60" s="517"/>
      <c r="L60" s="517"/>
      <c r="M60" s="517"/>
      <c r="N60" s="517"/>
      <c r="O60" s="518"/>
      <c r="P60" s="516"/>
      <c r="Q60" s="517"/>
      <c r="R60" s="517"/>
      <c r="S60" s="517"/>
      <c r="T60" s="517"/>
      <c r="U60" s="518"/>
      <c r="V60" s="516"/>
      <c r="W60" s="517"/>
      <c r="X60" s="517"/>
      <c r="Y60" s="517"/>
      <c r="Z60" s="517"/>
      <c r="AA60" s="518"/>
      <c r="AB60" s="516"/>
      <c r="AC60" s="517"/>
      <c r="AD60" s="517"/>
      <c r="AE60" s="517"/>
      <c r="AF60" s="517"/>
      <c r="AG60" s="518"/>
      <c r="AH60" s="516"/>
      <c r="AI60" s="517"/>
      <c r="AJ60" s="517"/>
      <c r="AK60" s="517"/>
      <c r="AL60" s="517"/>
      <c r="AM60" s="518"/>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4"/>
      <c r="BR60" s="84"/>
      <c r="BS60" s="84"/>
      <c r="BT60" s="84"/>
      <c r="BU60" s="84"/>
      <c r="BV60" s="84"/>
      <c r="BW60" s="84"/>
      <c r="BX60" s="84"/>
      <c r="BY60" s="84"/>
      <c r="BZ60" s="84"/>
      <c r="CA60" s="84"/>
      <c r="CB60" s="84"/>
    </row>
    <row r="61" spans="1:80" ht="15.75" thickBot="1">
      <c r="A61" s="84"/>
      <c r="B61" s="84"/>
      <c r="C61" s="84"/>
      <c r="D61" s="84"/>
      <c r="E61" s="84"/>
      <c r="F61" s="84"/>
      <c r="G61" s="84"/>
      <c r="H61" s="84"/>
      <c r="I61" s="84"/>
      <c r="J61" s="519"/>
      <c r="K61" s="520"/>
      <c r="L61" s="520"/>
      <c r="M61" s="520"/>
      <c r="N61" s="520"/>
      <c r="O61" s="521"/>
      <c r="P61" s="519"/>
      <c r="Q61" s="520"/>
      <c r="R61" s="520"/>
      <c r="S61" s="520"/>
      <c r="T61" s="520"/>
      <c r="U61" s="521"/>
      <c r="V61" s="519"/>
      <c r="W61" s="520"/>
      <c r="X61" s="520"/>
      <c r="Y61" s="520"/>
      <c r="Z61" s="520"/>
      <c r="AA61" s="521"/>
      <c r="AB61" s="519"/>
      <c r="AC61" s="520"/>
      <c r="AD61" s="520"/>
      <c r="AE61" s="520"/>
      <c r="AF61" s="520"/>
      <c r="AG61" s="521"/>
      <c r="AH61" s="519"/>
      <c r="AI61" s="520"/>
      <c r="AJ61" s="520"/>
      <c r="AK61" s="520"/>
      <c r="AL61" s="520"/>
      <c r="AM61" s="521"/>
      <c r="AN61" s="84"/>
      <c r="AO61" s="84"/>
      <c r="AP61" s="84"/>
      <c r="AQ61" s="84"/>
      <c r="AR61" s="84"/>
      <c r="AS61" s="84"/>
      <c r="AT61" s="84"/>
      <c r="AU61" s="84"/>
      <c r="AV61" s="84"/>
      <c r="AW61" s="84"/>
      <c r="AX61" s="84"/>
      <c r="AY61" s="84"/>
      <c r="AZ61" s="84"/>
      <c r="BA61" s="84"/>
      <c r="BB61" s="84"/>
      <c r="BC61" s="84"/>
      <c r="BD61" s="84"/>
      <c r="BE61" s="84"/>
      <c r="BF61" s="84"/>
      <c r="BG61" s="84"/>
      <c r="BH61" s="84"/>
      <c r="BI61" s="84"/>
      <c r="BJ61" s="84"/>
      <c r="BK61" s="84"/>
      <c r="BL61" s="84"/>
      <c r="BM61" s="84"/>
      <c r="BN61" s="84"/>
      <c r="BO61" s="84"/>
      <c r="BP61" s="84"/>
      <c r="BQ61" s="84"/>
      <c r="BR61" s="84"/>
      <c r="BS61" s="84"/>
      <c r="BT61" s="84"/>
      <c r="BU61" s="84"/>
      <c r="BV61" s="84"/>
      <c r="BW61" s="84"/>
      <c r="BX61" s="84"/>
      <c r="BY61" s="84"/>
      <c r="BZ61" s="84"/>
      <c r="CA61" s="84"/>
      <c r="CB61" s="84"/>
    </row>
    <row r="62" spans="1:80">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4"/>
    </row>
    <row r="63" spans="1:80" ht="15" customHeight="1">
      <c r="A63" s="84"/>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85"/>
      <c r="AK63" s="85"/>
      <c r="AL63" s="85"/>
      <c r="AM63" s="85"/>
      <c r="AN63" s="85"/>
      <c r="AO63" s="85"/>
      <c r="AP63" s="85"/>
      <c r="AQ63" s="85"/>
      <c r="AR63" s="85"/>
      <c r="AS63" s="85"/>
      <c r="AT63" s="85"/>
      <c r="AU63" s="84"/>
      <c r="AV63" s="84"/>
      <c r="AW63" s="84"/>
      <c r="AX63" s="84"/>
      <c r="AY63" s="84"/>
      <c r="AZ63" s="84"/>
      <c r="BA63" s="84"/>
      <c r="BB63" s="84"/>
      <c r="BC63" s="84"/>
      <c r="BD63" s="84"/>
      <c r="BE63" s="84"/>
      <c r="BF63" s="84"/>
      <c r="BG63" s="84"/>
      <c r="BH63" s="84"/>
    </row>
    <row r="64" spans="1:80" ht="15" customHeight="1">
      <c r="A64" s="84"/>
      <c r="B64" s="85"/>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4"/>
      <c r="AV64" s="84"/>
      <c r="AW64" s="84"/>
      <c r="AX64" s="84"/>
      <c r="AY64" s="84"/>
      <c r="AZ64" s="84"/>
      <c r="BA64" s="84"/>
      <c r="BB64" s="84"/>
      <c r="BC64" s="84"/>
      <c r="BD64" s="84"/>
      <c r="BE64" s="84"/>
      <c r="BF64" s="84"/>
      <c r="BG64" s="84"/>
      <c r="BH64" s="84"/>
    </row>
    <row r="65" spans="1:60">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row>
    <row r="66" spans="1:60">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row>
    <row r="67" spans="1:60">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row>
    <row r="68" spans="1:60">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row>
    <row r="69" spans="1:60">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row>
    <row r="70" spans="1:60">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row>
    <row r="71" spans="1:60">
      <c r="A71" s="84"/>
      <c r="B71" s="84"/>
      <c r="C71" s="84"/>
      <c r="D71" s="84"/>
      <c r="E71" s="84"/>
      <c r="F71" s="84"/>
      <c r="G71" s="84"/>
      <c r="H71" s="84"/>
      <c r="I71" s="84"/>
      <c r="J71" s="84"/>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row>
    <row r="72" spans="1:60">
      <c r="A72" s="84"/>
      <c r="B72" s="84"/>
      <c r="C72" s="84"/>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row>
    <row r="73" spans="1:60">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row>
    <row r="74" spans="1:60">
      <c r="A74" s="84"/>
      <c r="B74" s="84"/>
      <c r="C74" s="84"/>
      <c r="D74" s="84"/>
      <c r="E74" s="84"/>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row>
    <row r="75" spans="1:60">
      <c r="A75" s="84"/>
      <c r="B75" s="84"/>
      <c r="C75" s="84"/>
      <c r="D75" s="84"/>
      <c r="E75" s="84"/>
      <c r="F75" s="84"/>
      <c r="G75" s="84"/>
      <c r="H75" s="84"/>
      <c r="I75" s="84"/>
      <c r="J75" s="84"/>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row>
    <row r="76" spans="1:60">
      <c r="A76" s="84"/>
      <c r="B76" s="84"/>
      <c r="C76" s="84"/>
      <c r="D76" s="84"/>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row>
    <row r="77" spans="1:60">
      <c r="A77" s="84"/>
      <c r="B77" s="84"/>
      <c r="C77" s="84"/>
      <c r="D77" s="84"/>
      <c r="E77" s="84"/>
      <c r="F77" s="84"/>
      <c r="G77" s="84"/>
      <c r="H77" s="84"/>
      <c r="I77" s="84"/>
      <c r="J77" s="84"/>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row>
    <row r="78" spans="1:60">
      <c r="A78" s="84"/>
      <c r="B78" s="84"/>
      <c r="C78" s="84"/>
      <c r="D78" s="84"/>
      <c r="E78" s="84"/>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row>
    <row r="79" spans="1:60">
      <c r="A79" s="84"/>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row>
    <row r="80" spans="1:60">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84"/>
      <c r="AN80" s="84"/>
      <c r="AO80" s="84"/>
      <c r="AP80" s="84"/>
      <c r="AQ80" s="84"/>
      <c r="AR80" s="84"/>
      <c r="AS80" s="84"/>
      <c r="AT80" s="84"/>
      <c r="AU80" s="84"/>
      <c r="AV80" s="84"/>
      <c r="AW80" s="84"/>
      <c r="AX80" s="84"/>
      <c r="AY80" s="84"/>
      <c r="AZ80" s="84"/>
      <c r="BA80" s="84"/>
      <c r="BB80" s="84"/>
      <c r="BC80" s="84"/>
      <c r="BD80" s="84"/>
      <c r="BE80" s="84"/>
      <c r="BF80" s="84"/>
      <c r="BG80" s="84"/>
      <c r="BH80" s="84"/>
    </row>
    <row r="81" spans="1:60">
      <c r="A81" s="84"/>
      <c r="B81" s="84"/>
      <c r="C81" s="84"/>
      <c r="D81" s="84"/>
      <c r="E81" s="84"/>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84"/>
      <c r="AP81" s="84"/>
      <c r="AQ81" s="84"/>
      <c r="AR81" s="84"/>
      <c r="AS81" s="84"/>
      <c r="AT81" s="84"/>
      <c r="AU81" s="84"/>
      <c r="AV81" s="84"/>
      <c r="AW81" s="84"/>
      <c r="AX81" s="84"/>
      <c r="AY81" s="84"/>
      <c r="AZ81" s="84"/>
      <c r="BA81" s="84"/>
      <c r="BB81" s="84"/>
      <c r="BC81" s="84"/>
      <c r="BD81" s="84"/>
      <c r="BE81" s="84"/>
      <c r="BF81" s="84"/>
      <c r="BG81" s="84"/>
      <c r="BH81" s="84"/>
    </row>
    <row r="82" spans="1:60">
      <c r="A82" s="84"/>
      <c r="B82" s="84"/>
      <c r="C82" s="84"/>
      <c r="D82" s="84"/>
      <c r="E82" s="84"/>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4"/>
      <c r="AH82" s="84"/>
      <c r="AI82" s="84"/>
      <c r="AJ82" s="84"/>
      <c r="AK82" s="84"/>
      <c r="AL82" s="84"/>
      <c r="AM82" s="84"/>
      <c r="AN82" s="84"/>
      <c r="AO82" s="84"/>
      <c r="AP82" s="84"/>
      <c r="AQ82" s="84"/>
      <c r="AR82" s="84"/>
      <c r="AS82" s="84"/>
      <c r="AT82" s="84"/>
      <c r="AU82" s="84"/>
      <c r="AV82" s="84"/>
      <c r="AW82" s="84"/>
      <c r="AX82" s="84"/>
      <c r="AY82" s="84"/>
      <c r="AZ82" s="84"/>
      <c r="BA82" s="84"/>
      <c r="BB82" s="84"/>
      <c r="BC82" s="84"/>
      <c r="BD82" s="84"/>
      <c r="BE82" s="84"/>
      <c r="BF82" s="84"/>
      <c r="BG82" s="84"/>
      <c r="BH82" s="84"/>
    </row>
    <row r="83" spans="1:60">
      <c r="A83" s="84"/>
      <c r="B83" s="84"/>
      <c r="C83" s="84"/>
      <c r="D83" s="84"/>
      <c r="E83" s="84"/>
      <c r="F83" s="84"/>
      <c r="G83" s="84"/>
      <c r="H83" s="84"/>
      <c r="I83" s="84"/>
      <c r="J83" s="84"/>
      <c r="K83" s="84"/>
      <c r="L83" s="84"/>
      <c r="M83" s="84"/>
      <c r="N83" s="84"/>
      <c r="O83" s="84"/>
      <c r="P83" s="84"/>
      <c r="Q83" s="84"/>
      <c r="R83" s="84"/>
      <c r="S83" s="84"/>
      <c r="T83" s="84"/>
      <c r="U83" s="84"/>
      <c r="V83" s="84"/>
      <c r="W83" s="84"/>
      <c r="X83" s="84"/>
      <c r="Y83" s="84"/>
      <c r="Z83" s="84"/>
      <c r="AA83" s="84"/>
      <c r="AB83" s="84"/>
      <c r="AC83" s="84"/>
      <c r="AD83" s="84"/>
      <c r="AE83" s="84"/>
      <c r="AF83" s="84"/>
      <c r="AG83" s="84"/>
      <c r="AH83" s="84"/>
      <c r="AI83" s="84"/>
      <c r="AJ83" s="84"/>
      <c r="AK83" s="84"/>
      <c r="AL83" s="84"/>
      <c r="AM83" s="84"/>
      <c r="AN83" s="84"/>
      <c r="AO83" s="84"/>
      <c r="AP83" s="84"/>
      <c r="AQ83" s="84"/>
      <c r="AR83" s="84"/>
      <c r="AS83" s="84"/>
      <c r="AT83" s="84"/>
      <c r="AU83" s="84"/>
      <c r="AV83" s="84"/>
      <c r="AW83" s="84"/>
      <c r="AX83" s="84"/>
      <c r="AY83" s="84"/>
      <c r="AZ83" s="84"/>
      <c r="BA83" s="84"/>
      <c r="BB83" s="84"/>
      <c r="BC83" s="84"/>
      <c r="BD83" s="84"/>
      <c r="BE83" s="84"/>
      <c r="BF83" s="84"/>
      <c r="BG83" s="84"/>
      <c r="BH83" s="84"/>
    </row>
    <row r="84" spans="1:60">
      <c r="A84" s="84"/>
      <c r="B84" s="84"/>
      <c r="C84" s="84"/>
      <c r="D84" s="84"/>
      <c r="E84" s="84"/>
      <c r="F84" s="84"/>
      <c r="G84" s="84"/>
      <c r="H84" s="84"/>
      <c r="I84" s="84"/>
      <c r="J84" s="84"/>
      <c r="K84" s="84"/>
      <c r="L84" s="84"/>
      <c r="M84" s="84"/>
      <c r="N84" s="84"/>
      <c r="O84" s="84"/>
      <c r="P84" s="84"/>
      <c r="Q84" s="84"/>
      <c r="R84" s="84"/>
      <c r="S84" s="84"/>
      <c r="T84" s="84"/>
      <c r="U84" s="84"/>
      <c r="V84" s="84"/>
      <c r="W84" s="84"/>
      <c r="X84" s="84"/>
      <c r="Y84" s="84"/>
      <c r="Z84" s="84"/>
      <c r="AA84" s="84"/>
      <c r="AB84" s="84"/>
      <c r="AC84" s="84"/>
      <c r="AD84" s="84"/>
      <c r="AE84" s="84"/>
      <c r="AF84" s="84"/>
      <c r="AG84" s="84"/>
      <c r="AH84" s="84"/>
      <c r="AI84" s="84"/>
      <c r="AJ84" s="84"/>
      <c r="AK84" s="84"/>
      <c r="AL84" s="84"/>
      <c r="AM84" s="84"/>
      <c r="AN84" s="84"/>
      <c r="AO84" s="84"/>
      <c r="AP84" s="84"/>
      <c r="AQ84" s="84"/>
      <c r="AR84" s="84"/>
      <c r="AS84" s="84"/>
      <c r="AT84" s="84"/>
      <c r="AU84" s="84"/>
      <c r="AV84" s="84"/>
      <c r="AW84" s="84"/>
      <c r="AX84" s="84"/>
      <c r="AY84" s="84"/>
      <c r="AZ84" s="84"/>
      <c r="BA84" s="84"/>
      <c r="BB84" s="84"/>
      <c r="BC84" s="84"/>
      <c r="BD84" s="84"/>
      <c r="BE84" s="84"/>
      <c r="BF84" s="84"/>
      <c r="BG84" s="84"/>
      <c r="BH84" s="84"/>
    </row>
    <row r="85" spans="1:60">
      <c r="A85" s="84"/>
      <c r="B85" s="84"/>
      <c r="C85" s="84"/>
      <c r="D85" s="84"/>
      <c r="E85" s="84"/>
      <c r="F85" s="84"/>
      <c r="G85" s="84"/>
      <c r="H85" s="84"/>
      <c r="I85" s="84"/>
      <c r="J85" s="84"/>
      <c r="K85" s="84"/>
      <c r="L85" s="84"/>
      <c r="M85" s="84"/>
      <c r="N85" s="84"/>
      <c r="O85" s="84"/>
      <c r="P85" s="84"/>
      <c r="Q85" s="84"/>
      <c r="R85" s="84"/>
      <c r="S85" s="84"/>
      <c r="T85" s="84"/>
      <c r="U85" s="84"/>
      <c r="V85" s="84"/>
      <c r="W85" s="84"/>
      <c r="X85" s="84"/>
      <c r="Y85" s="84"/>
      <c r="Z85" s="84"/>
      <c r="AA85" s="84"/>
      <c r="AB85" s="84"/>
      <c r="AC85" s="84"/>
      <c r="AD85" s="84"/>
      <c r="AE85" s="84"/>
      <c r="AF85" s="84"/>
      <c r="AG85" s="84"/>
      <c r="AH85" s="84"/>
      <c r="AI85" s="84"/>
      <c r="AJ85" s="84"/>
      <c r="AK85" s="84"/>
      <c r="AL85" s="84"/>
      <c r="AM85" s="84"/>
      <c r="AN85" s="84"/>
      <c r="AO85" s="84"/>
      <c r="AP85" s="84"/>
      <c r="AQ85" s="84"/>
      <c r="AR85" s="84"/>
      <c r="AS85" s="84"/>
      <c r="AT85" s="84"/>
      <c r="AU85" s="84"/>
      <c r="AV85" s="84"/>
      <c r="AW85" s="84"/>
      <c r="AX85" s="84"/>
      <c r="AY85" s="84"/>
      <c r="AZ85" s="84"/>
      <c r="BA85" s="84"/>
      <c r="BB85" s="84"/>
      <c r="BC85" s="84"/>
      <c r="BD85" s="84"/>
      <c r="BE85" s="84"/>
      <c r="BF85" s="84"/>
      <c r="BG85" s="84"/>
      <c r="BH85" s="84"/>
    </row>
    <row r="86" spans="1:60">
      <c r="A86" s="84"/>
      <c r="B86" s="84"/>
      <c r="C86" s="84"/>
      <c r="D86" s="84"/>
      <c r="E86" s="84"/>
      <c r="F86" s="84"/>
      <c r="G86" s="84"/>
      <c r="H86" s="84"/>
      <c r="I86" s="84"/>
      <c r="J86" s="84"/>
      <c r="K86" s="84"/>
      <c r="L86" s="84"/>
      <c r="M86" s="84"/>
      <c r="N86" s="84"/>
      <c r="O86" s="84"/>
      <c r="P86" s="84"/>
      <c r="Q86" s="84"/>
      <c r="R86" s="84"/>
      <c r="S86" s="84"/>
      <c r="T86" s="84"/>
      <c r="U86" s="84"/>
      <c r="V86" s="84"/>
      <c r="W86" s="84"/>
      <c r="X86" s="84"/>
      <c r="Y86" s="84"/>
      <c r="Z86" s="84"/>
      <c r="AA86" s="84"/>
      <c r="AB86" s="84"/>
      <c r="AC86" s="84"/>
      <c r="AD86" s="84"/>
      <c r="AE86" s="84"/>
      <c r="AF86" s="84"/>
      <c r="AG86" s="84"/>
      <c r="AH86" s="84"/>
      <c r="AI86" s="84"/>
      <c r="AJ86" s="84"/>
      <c r="AK86" s="84"/>
      <c r="AL86" s="84"/>
      <c r="AM86" s="84"/>
      <c r="AN86" s="84"/>
      <c r="AO86" s="84"/>
      <c r="AP86" s="84"/>
      <c r="AQ86" s="84"/>
      <c r="AR86" s="84"/>
      <c r="AS86" s="84"/>
      <c r="AT86" s="84"/>
      <c r="AU86" s="84"/>
      <c r="AV86" s="84"/>
      <c r="AW86" s="84"/>
      <c r="AX86" s="84"/>
      <c r="AY86" s="84"/>
      <c r="AZ86" s="84"/>
      <c r="BA86" s="84"/>
      <c r="BB86" s="84"/>
      <c r="BC86" s="84"/>
      <c r="BD86" s="84"/>
      <c r="BE86" s="84"/>
      <c r="BF86" s="84"/>
      <c r="BG86" s="84"/>
      <c r="BH86" s="84"/>
    </row>
    <row r="87" spans="1:60">
      <c r="A87" s="84"/>
      <c r="B87" s="84"/>
      <c r="C87" s="84"/>
      <c r="D87" s="8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84"/>
      <c r="BA87" s="84"/>
      <c r="BB87" s="84"/>
      <c r="BC87" s="84"/>
      <c r="BD87" s="84"/>
      <c r="BE87" s="84"/>
      <c r="BF87" s="84"/>
      <c r="BG87" s="84"/>
      <c r="BH87" s="84"/>
    </row>
    <row r="88" spans="1:60">
      <c r="A88" s="84"/>
      <c r="B88" s="84"/>
      <c r="C88" s="84"/>
      <c r="D88" s="84"/>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4"/>
      <c r="BD88" s="84"/>
      <c r="BE88" s="84"/>
      <c r="BF88" s="84"/>
      <c r="BG88" s="84"/>
      <c r="BH88" s="84"/>
    </row>
    <row r="89" spans="1:60">
      <c r="A89" s="84"/>
      <c r="B89" s="84"/>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4"/>
      <c r="BD89" s="84"/>
      <c r="BE89" s="84"/>
      <c r="BF89" s="84"/>
      <c r="BG89" s="84"/>
      <c r="BH89" s="84"/>
    </row>
    <row r="90" spans="1:60">
      <c r="A90" s="84"/>
      <c r="B90" s="84"/>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c r="AD90" s="84"/>
      <c r="AE90" s="84"/>
      <c r="AF90" s="84"/>
      <c r="AG90" s="84"/>
      <c r="AH90" s="84"/>
      <c r="AI90" s="84"/>
      <c r="AJ90" s="84"/>
      <c r="AK90" s="84"/>
      <c r="AL90" s="84"/>
      <c r="AM90" s="84"/>
      <c r="AN90" s="84"/>
      <c r="AO90" s="84"/>
      <c r="AP90" s="84"/>
      <c r="AQ90" s="84"/>
      <c r="AR90" s="84"/>
      <c r="AS90" s="84"/>
      <c r="AT90" s="84"/>
      <c r="AU90" s="84"/>
      <c r="AV90" s="84"/>
      <c r="AW90" s="84"/>
      <c r="AX90" s="84"/>
      <c r="AY90" s="84"/>
      <c r="AZ90" s="84"/>
      <c r="BA90" s="84"/>
      <c r="BB90" s="84"/>
      <c r="BC90" s="84"/>
      <c r="BD90" s="84"/>
      <c r="BE90" s="84"/>
      <c r="BF90" s="84"/>
      <c r="BG90" s="84"/>
      <c r="BH90" s="84"/>
    </row>
    <row r="91" spans="1:60">
      <c r="A91" s="84"/>
      <c r="B91" s="84"/>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c r="AL91" s="84"/>
      <c r="AM91" s="84"/>
      <c r="AN91" s="84"/>
      <c r="AO91" s="84"/>
      <c r="AP91" s="84"/>
      <c r="AQ91" s="84"/>
      <c r="AR91" s="84"/>
      <c r="AS91" s="84"/>
      <c r="AT91" s="84"/>
      <c r="AU91" s="84"/>
      <c r="AV91" s="84"/>
      <c r="AW91" s="84"/>
      <c r="AX91" s="84"/>
      <c r="AY91" s="84"/>
      <c r="AZ91" s="84"/>
      <c r="BA91" s="84"/>
      <c r="BB91" s="84"/>
      <c r="BC91" s="84"/>
      <c r="BD91" s="84"/>
      <c r="BE91" s="84"/>
      <c r="BF91" s="84"/>
      <c r="BG91" s="84"/>
      <c r="BH91" s="84"/>
    </row>
    <row r="92" spans="1:60">
      <c r="A92" s="84"/>
      <c r="B92" s="84"/>
      <c r="C92" s="84"/>
      <c r="D92" s="84"/>
      <c r="E92" s="84"/>
      <c r="F92" s="84"/>
      <c r="G92" s="84"/>
      <c r="H92" s="84"/>
      <c r="I92" s="84"/>
      <c r="J92" s="84"/>
      <c r="K92" s="84"/>
      <c r="L92" s="84"/>
      <c r="M92" s="84"/>
      <c r="N92" s="84"/>
      <c r="O92" s="84"/>
      <c r="P92" s="84"/>
      <c r="Q92" s="84"/>
      <c r="R92" s="84"/>
      <c r="S92" s="84"/>
      <c r="T92" s="84"/>
      <c r="U92" s="84"/>
      <c r="V92" s="84"/>
      <c r="W92" s="84"/>
      <c r="X92" s="84"/>
      <c r="Y92" s="84"/>
      <c r="Z92" s="84"/>
      <c r="AA92" s="84"/>
      <c r="AB92" s="84"/>
      <c r="AC92" s="84"/>
      <c r="AD92" s="84"/>
      <c r="AE92" s="84"/>
      <c r="AF92" s="84"/>
      <c r="AG92" s="84"/>
      <c r="AH92" s="84"/>
      <c r="AI92" s="84"/>
      <c r="AJ92" s="84"/>
      <c r="AK92" s="84"/>
      <c r="AL92" s="84"/>
      <c r="AM92" s="84"/>
      <c r="AN92" s="84"/>
      <c r="AO92" s="84"/>
      <c r="AP92" s="84"/>
      <c r="AQ92" s="84"/>
      <c r="AR92" s="84"/>
      <c r="AS92" s="84"/>
      <c r="AT92" s="84"/>
      <c r="AU92" s="84"/>
      <c r="AV92" s="84"/>
      <c r="AW92" s="84"/>
      <c r="AX92" s="84"/>
      <c r="AY92" s="84"/>
      <c r="AZ92" s="84"/>
      <c r="BA92" s="84"/>
      <c r="BB92" s="84"/>
      <c r="BC92" s="84"/>
      <c r="BD92" s="84"/>
      <c r="BE92" s="84"/>
      <c r="BF92" s="84"/>
      <c r="BG92" s="84"/>
      <c r="BH92" s="84"/>
    </row>
    <row r="93" spans="1:60">
      <c r="A93" s="84"/>
      <c r="B93" s="84"/>
      <c r="C93" s="84"/>
      <c r="D93" s="84"/>
      <c r="E93" s="84"/>
      <c r="F93" s="84"/>
      <c r="G93" s="84"/>
      <c r="H93" s="84"/>
      <c r="I93" s="84"/>
      <c r="J93" s="84"/>
      <c r="K93" s="84"/>
      <c r="L93" s="84"/>
      <c r="M93" s="84"/>
      <c r="N93" s="84"/>
      <c r="O93" s="84"/>
      <c r="P93" s="84"/>
      <c r="Q93" s="84"/>
      <c r="R93" s="84"/>
      <c r="S93" s="84"/>
      <c r="T93" s="84"/>
      <c r="U93" s="84"/>
      <c r="V93" s="84"/>
      <c r="W93" s="84"/>
      <c r="X93" s="84"/>
      <c r="Y93" s="84"/>
      <c r="Z93" s="84"/>
      <c r="AA93" s="84"/>
      <c r="AB93" s="84"/>
      <c r="AC93" s="84"/>
      <c r="AD93" s="84"/>
      <c r="AE93" s="84"/>
      <c r="AF93" s="84"/>
      <c r="AG93" s="84"/>
      <c r="AH93" s="84"/>
      <c r="AI93" s="84"/>
      <c r="AJ93" s="84"/>
      <c r="AK93" s="84"/>
      <c r="AL93" s="84"/>
      <c r="AM93" s="84"/>
      <c r="AN93" s="84"/>
      <c r="AO93" s="84"/>
      <c r="AP93" s="84"/>
      <c r="AQ93" s="84"/>
      <c r="AR93" s="84"/>
      <c r="AS93" s="84"/>
      <c r="AT93" s="84"/>
      <c r="AU93" s="84"/>
      <c r="AV93" s="84"/>
      <c r="AW93" s="84"/>
      <c r="AX93" s="84"/>
      <c r="AY93" s="84"/>
      <c r="AZ93" s="84"/>
      <c r="BA93" s="84"/>
      <c r="BB93" s="84"/>
      <c r="BC93" s="84"/>
      <c r="BD93" s="84"/>
      <c r="BE93" s="84"/>
      <c r="BF93" s="84"/>
      <c r="BG93" s="84"/>
      <c r="BH93" s="84"/>
    </row>
    <row r="94" spans="1:60">
      <c r="A94" s="84"/>
      <c r="B94" s="84"/>
      <c r="C94" s="84"/>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84"/>
      <c r="AH94" s="84"/>
      <c r="AI94" s="84"/>
      <c r="AJ94" s="84"/>
      <c r="AK94" s="84"/>
      <c r="AL94" s="84"/>
      <c r="AM94" s="84"/>
      <c r="AN94" s="84"/>
      <c r="AO94" s="84"/>
      <c r="AP94" s="84"/>
      <c r="AQ94" s="84"/>
      <c r="AR94" s="84"/>
      <c r="AS94" s="84"/>
      <c r="AT94" s="84"/>
      <c r="AU94" s="84"/>
      <c r="AV94" s="84"/>
      <c r="AW94" s="84"/>
      <c r="AX94" s="84"/>
      <c r="AY94" s="84"/>
      <c r="AZ94" s="84"/>
      <c r="BA94" s="84"/>
      <c r="BB94" s="84"/>
      <c r="BC94" s="84"/>
      <c r="BD94" s="84"/>
      <c r="BE94" s="84"/>
      <c r="BF94" s="84"/>
      <c r="BG94" s="84"/>
      <c r="BH94" s="84"/>
    </row>
    <row r="95" spans="1:60">
      <c r="A95" s="84"/>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84"/>
      <c r="AF95" s="84"/>
      <c r="AG95" s="84"/>
      <c r="AH95" s="84"/>
      <c r="AI95" s="84"/>
      <c r="AJ95" s="84"/>
      <c r="AK95" s="84"/>
      <c r="AL95" s="84"/>
      <c r="AM95" s="84"/>
      <c r="AN95" s="84"/>
      <c r="AO95" s="84"/>
      <c r="AP95" s="84"/>
      <c r="AQ95" s="84"/>
      <c r="AR95" s="84"/>
      <c r="AS95" s="84"/>
      <c r="AT95" s="84"/>
      <c r="AU95" s="84"/>
      <c r="AV95" s="84"/>
      <c r="AW95" s="84"/>
      <c r="AX95" s="84"/>
      <c r="AY95" s="84"/>
      <c r="AZ95" s="84"/>
      <c r="BA95" s="84"/>
      <c r="BB95" s="84"/>
      <c r="BC95" s="84"/>
      <c r="BD95" s="84"/>
      <c r="BE95" s="84"/>
      <c r="BF95" s="84"/>
      <c r="BG95" s="84"/>
      <c r="BH95" s="84"/>
    </row>
    <row r="96" spans="1:60">
      <c r="A96" s="84"/>
      <c r="B96" s="84"/>
      <c r="C96" s="84"/>
      <c r="D96" s="84"/>
      <c r="E96" s="84"/>
      <c r="F96" s="84"/>
      <c r="G96" s="84"/>
      <c r="H96" s="84"/>
      <c r="I96" s="84"/>
      <c r="J96" s="84"/>
      <c r="K96" s="84"/>
      <c r="L96" s="84"/>
      <c r="M96" s="84"/>
      <c r="N96" s="84"/>
      <c r="O96" s="84"/>
      <c r="P96" s="84"/>
      <c r="Q96" s="84"/>
      <c r="R96" s="84"/>
      <c r="S96" s="84"/>
      <c r="T96" s="84"/>
      <c r="U96" s="84"/>
      <c r="V96" s="84"/>
      <c r="W96" s="84"/>
      <c r="X96" s="84"/>
      <c r="Y96" s="84"/>
      <c r="Z96" s="84"/>
      <c r="AA96" s="84"/>
      <c r="AB96" s="84"/>
      <c r="AC96" s="84"/>
      <c r="AD96" s="84"/>
      <c r="AE96" s="84"/>
      <c r="AF96" s="84"/>
      <c r="AG96" s="84"/>
      <c r="AH96" s="84"/>
      <c r="AI96" s="84"/>
      <c r="AJ96" s="84"/>
      <c r="AK96" s="84"/>
      <c r="AL96" s="84"/>
      <c r="AM96" s="84"/>
      <c r="AN96" s="84"/>
      <c r="AO96" s="84"/>
      <c r="AP96" s="84"/>
      <c r="AQ96" s="84"/>
      <c r="AR96" s="84"/>
      <c r="AS96" s="84"/>
      <c r="AT96" s="84"/>
      <c r="AU96" s="84"/>
      <c r="AV96" s="84"/>
      <c r="AW96" s="84"/>
      <c r="AX96" s="84"/>
      <c r="AY96" s="84"/>
      <c r="AZ96" s="84"/>
      <c r="BA96" s="84"/>
      <c r="BB96" s="84"/>
      <c r="BC96" s="84"/>
      <c r="BD96" s="84"/>
      <c r="BE96" s="84"/>
      <c r="BF96" s="84"/>
      <c r="BG96" s="84"/>
      <c r="BH96" s="84"/>
    </row>
    <row r="97" spans="1:60">
      <c r="A97" s="84"/>
      <c r="B97" s="84"/>
      <c r="C97" s="84"/>
      <c r="D97" s="84"/>
      <c r="E97" s="84"/>
      <c r="F97" s="84"/>
      <c r="G97" s="84"/>
      <c r="H97" s="84"/>
      <c r="I97" s="84"/>
      <c r="J97" s="84"/>
      <c r="K97" s="84"/>
      <c r="L97" s="84"/>
      <c r="M97" s="84"/>
      <c r="N97" s="84"/>
      <c r="O97" s="84"/>
      <c r="P97" s="84"/>
      <c r="Q97" s="84"/>
      <c r="R97" s="84"/>
      <c r="S97" s="84"/>
      <c r="T97" s="84"/>
      <c r="U97" s="84"/>
      <c r="V97" s="84"/>
      <c r="W97" s="84"/>
      <c r="X97" s="84"/>
      <c r="Y97" s="84"/>
      <c r="Z97" s="84"/>
      <c r="AA97" s="84"/>
      <c r="AB97" s="84"/>
      <c r="AC97" s="84"/>
      <c r="AD97" s="84"/>
      <c r="AE97" s="84"/>
      <c r="AF97" s="84"/>
      <c r="AG97" s="84"/>
      <c r="AH97" s="84"/>
      <c r="AI97" s="84"/>
      <c r="AJ97" s="84"/>
      <c r="AK97" s="84"/>
      <c r="AL97" s="84"/>
      <c r="AM97" s="84"/>
      <c r="AN97" s="84"/>
      <c r="AO97" s="84"/>
      <c r="AP97" s="84"/>
      <c r="AQ97" s="84"/>
      <c r="AR97" s="84"/>
      <c r="AS97" s="84"/>
      <c r="AT97" s="84"/>
      <c r="AU97" s="84"/>
      <c r="AV97" s="84"/>
      <c r="AW97" s="84"/>
      <c r="AX97" s="84"/>
      <c r="AY97" s="84"/>
      <c r="AZ97" s="84"/>
      <c r="BA97" s="84"/>
      <c r="BB97" s="84"/>
      <c r="BC97" s="84"/>
      <c r="BD97" s="84"/>
      <c r="BE97" s="84"/>
      <c r="BF97" s="84"/>
      <c r="BG97" s="84"/>
      <c r="BH97" s="84"/>
    </row>
    <row r="98" spans="1:60">
      <c r="A98" s="84"/>
      <c r="B98" s="84"/>
      <c r="C98" s="84"/>
      <c r="D98" s="84"/>
      <c r="E98" s="84"/>
      <c r="F98" s="84"/>
      <c r="G98" s="84"/>
      <c r="H98" s="84"/>
      <c r="I98" s="84"/>
      <c r="J98" s="84"/>
      <c r="K98" s="84"/>
      <c r="L98" s="84"/>
      <c r="M98" s="84"/>
      <c r="N98" s="84"/>
      <c r="O98" s="84"/>
      <c r="P98" s="84"/>
      <c r="Q98" s="84"/>
      <c r="R98" s="84"/>
      <c r="S98" s="84"/>
      <c r="T98" s="84"/>
      <c r="U98" s="84"/>
      <c r="V98" s="84"/>
      <c r="W98" s="84"/>
      <c r="X98" s="84"/>
      <c r="Y98" s="84"/>
      <c r="Z98" s="84"/>
      <c r="AA98" s="84"/>
      <c r="AB98" s="84"/>
      <c r="AC98" s="84"/>
      <c r="AD98" s="84"/>
      <c r="AE98" s="84"/>
      <c r="AF98" s="84"/>
      <c r="AG98" s="84"/>
      <c r="AH98" s="84"/>
      <c r="AI98" s="84"/>
      <c r="AJ98" s="84"/>
      <c r="AK98" s="84"/>
      <c r="AL98" s="84"/>
      <c r="AM98" s="84"/>
      <c r="AN98" s="84"/>
      <c r="AO98" s="84"/>
      <c r="AP98" s="84"/>
      <c r="AQ98" s="84"/>
      <c r="AR98" s="84"/>
      <c r="AS98" s="84"/>
      <c r="AT98" s="84"/>
      <c r="AU98" s="84"/>
      <c r="AV98" s="84"/>
      <c r="AW98" s="84"/>
      <c r="AX98" s="84"/>
      <c r="AY98" s="84"/>
      <c r="AZ98" s="84"/>
      <c r="BA98" s="84"/>
      <c r="BB98" s="84"/>
      <c r="BC98" s="84"/>
      <c r="BD98" s="84"/>
      <c r="BE98" s="84"/>
      <c r="BF98" s="84"/>
      <c r="BG98" s="84"/>
      <c r="BH98" s="84"/>
    </row>
    <row r="99" spans="1:60">
      <c r="A99" s="84"/>
      <c r="B99" s="84"/>
      <c r="C99" s="84"/>
      <c r="D99" s="84"/>
      <c r="E99" s="84"/>
      <c r="F99" s="84"/>
      <c r="G99" s="84"/>
      <c r="H99" s="84"/>
      <c r="I99" s="84"/>
      <c r="J99" s="84"/>
      <c r="K99" s="84"/>
      <c r="L99" s="84"/>
      <c r="M99" s="84"/>
      <c r="N99" s="84"/>
      <c r="O99" s="84"/>
      <c r="P99" s="84"/>
      <c r="Q99" s="84"/>
      <c r="R99" s="84"/>
      <c r="S99" s="84"/>
      <c r="T99" s="84"/>
      <c r="U99" s="84"/>
      <c r="V99" s="84"/>
      <c r="W99" s="84"/>
      <c r="X99" s="84"/>
      <c r="Y99" s="84"/>
      <c r="Z99" s="84"/>
      <c r="AA99" s="84"/>
      <c r="AB99" s="84"/>
      <c r="AC99" s="84"/>
      <c r="AD99" s="84"/>
      <c r="AE99" s="84"/>
      <c r="AF99" s="84"/>
      <c r="AG99" s="84"/>
      <c r="AH99" s="84"/>
      <c r="AI99" s="84"/>
      <c r="AJ99" s="84"/>
      <c r="AK99" s="84"/>
      <c r="AL99" s="84"/>
      <c r="AM99" s="84"/>
      <c r="AN99" s="84"/>
      <c r="AO99" s="84"/>
      <c r="AP99" s="84"/>
      <c r="AQ99" s="84"/>
      <c r="AR99" s="84"/>
      <c r="AS99" s="84"/>
      <c r="AT99" s="84"/>
      <c r="AU99" s="84"/>
      <c r="AV99" s="84"/>
      <c r="AW99" s="84"/>
      <c r="AX99" s="84"/>
      <c r="AY99" s="84"/>
      <c r="AZ99" s="84"/>
      <c r="BA99" s="84"/>
      <c r="BB99" s="84"/>
      <c r="BC99" s="84"/>
      <c r="BD99" s="84"/>
      <c r="BE99" s="84"/>
      <c r="BF99" s="84"/>
      <c r="BG99" s="84"/>
      <c r="BH99" s="84"/>
    </row>
    <row r="100" spans="1:60">
      <c r="A100" s="84"/>
      <c r="B100" s="84"/>
      <c r="C100" s="84"/>
      <c r="D100" s="84"/>
      <c r="E100" s="84"/>
      <c r="F100" s="84"/>
      <c r="G100" s="84"/>
      <c r="H100" s="84"/>
      <c r="I100" s="84"/>
      <c r="J100" s="84"/>
      <c r="K100" s="84"/>
      <c r="L100" s="84"/>
      <c r="M100" s="84"/>
      <c r="N100" s="84"/>
      <c r="O100" s="84"/>
      <c r="P100" s="84"/>
      <c r="Q100" s="84"/>
      <c r="R100" s="84"/>
      <c r="S100" s="84"/>
      <c r="T100" s="84"/>
      <c r="U100" s="84"/>
      <c r="V100" s="84"/>
      <c r="W100" s="84"/>
      <c r="X100" s="84"/>
      <c r="Y100" s="84"/>
      <c r="Z100" s="84"/>
      <c r="AA100" s="84"/>
      <c r="AB100" s="84"/>
      <c r="AC100" s="84"/>
      <c r="AD100" s="84"/>
      <c r="AE100" s="84"/>
      <c r="AF100" s="84"/>
      <c r="AG100" s="84"/>
      <c r="AH100" s="84"/>
      <c r="AI100" s="84"/>
      <c r="AJ100" s="84"/>
      <c r="AK100" s="84"/>
      <c r="AL100" s="84"/>
      <c r="AM100" s="84"/>
      <c r="AN100" s="84"/>
      <c r="AO100" s="84"/>
      <c r="AP100" s="84"/>
      <c r="AQ100" s="84"/>
      <c r="AR100" s="84"/>
      <c r="AS100" s="84"/>
      <c r="AT100" s="84"/>
      <c r="AU100" s="84"/>
      <c r="AV100" s="84"/>
      <c r="AW100" s="84"/>
      <c r="AX100" s="84"/>
      <c r="AY100" s="84"/>
      <c r="AZ100" s="84"/>
      <c r="BA100" s="84"/>
      <c r="BB100" s="84"/>
      <c r="BC100" s="84"/>
      <c r="BD100" s="84"/>
      <c r="BE100" s="84"/>
      <c r="BF100" s="84"/>
      <c r="BG100" s="84"/>
      <c r="BH100" s="84"/>
    </row>
    <row r="101" spans="1:60">
      <c r="A101" s="84"/>
      <c r="B101" s="84"/>
      <c r="C101" s="84"/>
      <c r="D101" s="84"/>
      <c r="E101" s="84"/>
      <c r="F101" s="84"/>
      <c r="G101" s="84"/>
      <c r="H101" s="84"/>
      <c r="I101" s="84"/>
      <c r="J101" s="84"/>
      <c r="K101" s="84"/>
      <c r="L101" s="84"/>
      <c r="M101" s="84"/>
      <c r="N101" s="84"/>
      <c r="O101" s="84"/>
      <c r="P101" s="84"/>
      <c r="Q101" s="84"/>
      <c r="R101" s="84"/>
      <c r="S101" s="84"/>
      <c r="T101" s="84"/>
      <c r="U101" s="84"/>
      <c r="V101" s="84"/>
      <c r="W101" s="84"/>
      <c r="X101" s="84"/>
      <c r="Y101" s="84"/>
      <c r="Z101" s="84"/>
      <c r="AA101" s="84"/>
      <c r="AB101" s="84"/>
      <c r="AC101" s="84"/>
      <c r="AD101" s="84"/>
      <c r="AE101" s="84"/>
      <c r="AF101" s="84"/>
      <c r="AG101" s="84"/>
      <c r="AH101" s="84"/>
      <c r="AI101" s="84"/>
      <c r="AJ101" s="84"/>
      <c r="AK101" s="84"/>
      <c r="AL101" s="84"/>
      <c r="AM101" s="84"/>
      <c r="AN101" s="84"/>
      <c r="AO101" s="84"/>
      <c r="AP101" s="84"/>
      <c r="AQ101" s="84"/>
      <c r="AR101" s="84"/>
      <c r="AS101" s="84"/>
      <c r="AT101" s="84"/>
      <c r="AU101" s="84"/>
      <c r="AV101" s="84"/>
      <c r="AW101" s="84"/>
      <c r="AX101" s="84"/>
      <c r="AY101" s="84"/>
      <c r="AZ101" s="84"/>
      <c r="BA101" s="84"/>
      <c r="BB101" s="84"/>
      <c r="BC101" s="84"/>
      <c r="BD101" s="84"/>
      <c r="BE101" s="84"/>
      <c r="BF101" s="84"/>
      <c r="BG101" s="84"/>
      <c r="BH101" s="84"/>
    </row>
    <row r="102" spans="1:60">
      <c r="A102" s="84"/>
      <c r="B102" s="84"/>
      <c r="C102" s="84"/>
      <c r="D102" s="84"/>
      <c r="E102" s="84"/>
      <c r="F102" s="84"/>
      <c r="G102" s="84"/>
      <c r="H102" s="84"/>
      <c r="I102" s="84"/>
      <c r="J102" s="84"/>
      <c r="K102" s="84"/>
      <c r="L102" s="84"/>
      <c r="M102" s="84"/>
      <c r="N102" s="84"/>
      <c r="O102" s="84"/>
      <c r="P102" s="84"/>
      <c r="Q102" s="84"/>
      <c r="R102" s="84"/>
      <c r="S102" s="84"/>
      <c r="T102" s="84"/>
      <c r="U102" s="84"/>
      <c r="V102" s="84"/>
      <c r="W102" s="84"/>
      <c r="X102" s="84"/>
      <c r="Y102" s="84"/>
      <c r="Z102" s="84"/>
      <c r="AA102" s="84"/>
      <c r="AB102" s="84"/>
      <c r="AC102" s="84"/>
      <c r="AD102" s="84"/>
      <c r="AE102" s="84"/>
      <c r="AF102" s="84"/>
      <c r="AG102" s="84"/>
      <c r="AH102" s="84"/>
      <c r="AI102" s="84"/>
      <c r="AJ102" s="84"/>
      <c r="AK102" s="84"/>
      <c r="AL102" s="84"/>
      <c r="AM102" s="84"/>
      <c r="AN102" s="84"/>
      <c r="AO102" s="84"/>
      <c r="AP102" s="84"/>
      <c r="AQ102" s="84"/>
      <c r="AR102" s="84"/>
      <c r="AS102" s="84"/>
      <c r="AT102" s="84"/>
      <c r="AU102" s="84"/>
      <c r="AV102" s="84"/>
      <c r="AW102" s="84"/>
      <c r="AX102" s="84"/>
      <c r="AY102" s="84"/>
      <c r="AZ102" s="84"/>
      <c r="BA102" s="84"/>
      <c r="BB102" s="84"/>
      <c r="BC102" s="84"/>
      <c r="BD102" s="84"/>
      <c r="BE102" s="84"/>
      <c r="BF102" s="84"/>
      <c r="BG102" s="84"/>
      <c r="BH102" s="84"/>
    </row>
    <row r="103" spans="1:60">
      <c r="A103" s="84"/>
      <c r="B103" s="84"/>
      <c r="C103" s="84"/>
      <c r="D103" s="84"/>
      <c r="E103" s="84"/>
      <c r="F103" s="84"/>
      <c r="G103" s="84"/>
      <c r="H103" s="84"/>
      <c r="I103" s="84"/>
      <c r="J103" s="84"/>
      <c r="K103" s="84"/>
      <c r="L103" s="84"/>
      <c r="M103" s="84"/>
      <c r="N103" s="84"/>
      <c r="O103" s="84"/>
      <c r="P103" s="84"/>
      <c r="Q103" s="84"/>
      <c r="R103" s="84"/>
      <c r="S103" s="84"/>
      <c r="T103" s="84"/>
      <c r="U103" s="84"/>
      <c r="V103" s="84"/>
      <c r="W103" s="84"/>
      <c r="X103" s="84"/>
      <c r="Y103" s="84"/>
      <c r="Z103" s="84"/>
      <c r="AA103" s="84"/>
      <c r="AB103" s="84"/>
      <c r="AC103" s="84"/>
      <c r="AD103" s="84"/>
      <c r="AE103" s="84"/>
      <c r="AF103" s="84"/>
      <c r="AG103" s="84"/>
      <c r="AH103" s="84"/>
      <c r="AI103" s="84"/>
      <c r="AJ103" s="84"/>
      <c r="AK103" s="84"/>
      <c r="AL103" s="84"/>
      <c r="AM103" s="84"/>
      <c r="AN103" s="84"/>
      <c r="AO103" s="84"/>
      <c r="AP103" s="84"/>
      <c r="AQ103" s="84"/>
      <c r="AR103" s="84"/>
      <c r="AS103" s="84"/>
      <c r="AT103" s="84"/>
      <c r="AU103" s="84"/>
      <c r="AV103" s="84"/>
      <c r="AW103" s="84"/>
      <c r="AX103" s="84"/>
      <c r="AY103" s="84"/>
      <c r="AZ103" s="84"/>
      <c r="BA103" s="84"/>
      <c r="BB103" s="84"/>
      <c r="BC103" s="84"/>
      <c r="BD103" s="84"/>
      <c r="BE103" s="84"/>
      <c r="BF103" s="84"/>
      <c r="BG103" s="84"/>
      <c r="BH103" s="84"/>
    </row>
    <row r="104" spans="1:60">
      <c r="A104" s="84"/>
      <c r="B104" s="84"/>
      <c r="C104" s="84"/>
      <c r="D104" s="84"/>
      <c r="E104" s="84"/>
      <c r="F104" s="84"/>
      <c r="G104" s="84"/>
      <c r="H104" s="84"/>
      <c r="I104" s="84"/>
      <c r="J104" s="84"/>
      <c r="K104" s="84"/>
      <c r="L104" s="84"/>
      <c r="M104" s="84"/>
      <c r="N104" s="84"/>
      <c r="O104" s="84"/>
      <c r="P104" s="84"/>
      <c r="Q104" s="84"/>
      <c r="R104" s="84"/>
      <c r="S104" s="84"/>
      <c r="T104" s="84"/>
      <c r="U104" s="84"/>
      <c r="V104" s="84"/>
      <c r="W104" s="84"/>
      <c r="X104" s="84"/>
      <c r="Y104" s="84"/>
      <c r="Z104" s="84"/>
      <c r="AA104" s="84"/>
      <c r="AB104" s="84"/>
      <c r="AC104" s="84"/>
      <c r="AD104" s="84"/>
      <c r="AE104" s="84"/>
      <c r="AF104" s="84"/>
      <c r="AG104" s="84"/>
      <c r="AH104" s="84"/>
      <c r="AI104" s="84"/>
      <c r="AJ104" s="84"/>
      <c r="AK104" s="84"/>
      <c r="AL104" s="84"/>
      <c r="AM104" s="84"/>
      <c r="AN104" s="84"/>
      <c r="AO104" s="84"/>
      <c r="AP104" s="84"/>
      <c r="AQ104" s="84"/>
      <c r="AR104" s="84"/>
      <c r="AS104" s="84"/>
      <c r="AT104" s="84"/>
      <c r="AU104" s="84"/>
      <c r="AV104" s="84"/>
      <c r="AW104" s="84"/>
      <c r="AX104" s="84"/>
      <c r="AY104" s="84"/>
      <c r="AZ104" s="84"/>
      <c r="BA104" s="84"/>
      <c r="BB104" s="84"/>
      <c r="BC104" s="84"/>
      <c r="BD104" s="84"/>
      <c r="BE104" s="84"/>
      <c r="BF104" s="84"/>
      <c r="BG104" s="84"/>
      <c r="BH104" s="84"/>
    </row>
    <row r="105" spans="1:60">
      <c r="A105" s="84"/>
      <c r="B105" s="84"/>
      <c r="C105" s="84"/>
      <c r="D105" s="84"/>
      <c r="E105" s="84"/>
      <c r="F105" s="84"/>
      <c r="G105" s="84"/>
      <c r="H105" s="84"/>
      <c r="I105" s="84"/>
      <c r="J105" s="84"/>
      <c r="K105" s="84"/>
      <c r="L105" s="84"/>
      <c r="M105" s="84"/>
      <c r="N105" s="84"/>
      <c r="O105" s="84"/>
      <c r="P105" s="84"/>
      <c r="Q105" s="84"/>
      <c r="R105" s="84"/>
      <c r="S105" s="84"/>
      <c r="T105" s="84"/>
      <c r="U105" s="84"/>
      <c r="V105" s="84"/>
      <c r="W105" s="84"/>
      <c r="X105" s="84"/>
      <c r="Y105" s="84"/>
      <c r="Z105" s="84"/>
      <c r="AA105" s="84"/>
      <c r="AB105" s="84"/>
      <c r="AC105" s="84"/>
      <c r="AD105" s="84"/>
      <c r="AE105" s="84"/>
      <c r="AF105" s="84"/>
      <c r="AG105" s="84"/>
      <c r="AH105" s="84"/>
      <c r="AI105" s="84"/>
      <c r="AJ105" s="84"/>
      <c r="AK105" s="84"/>
      <c r="AL105" s="84"/>
      <c r="AM105" s="84"/>
      <c r="AN105" s="84"/>
      <c r="AO105" s="84"/>
      <c r="AP105" s="84"/>
      <c r="AQ105" s="84"/>
      <c r="AR105" s="84"/>
      <c r="AS105" s="84"/>
      <c r="AT105" s="84"/>
      <c r="AU105" s="84"/>
      <c r="AV105" s="84"/>
      <c r="AW105" s="84"/>
      <c r="AX105" s="84"/>
      <c r="AY105" s="84"/>
      <c r="AZ105" s="84"/>
      <c r="BA105" s="84"/>
      <c r="BB105" s="84"/>
      <c r="BC105" s="84"/>
      <c r="BD105" s="84"/>
      <c r="BE105" s="84"/>
      <c r="BF105" s="84"/>
      <c r="BG105" s="84"/>
      <c r="BH105" s="84"/>
    </row>
    <row r="106" spans="1:60">
      <c r="A106" s="84"/>
      <c r="B106" s="84"/>
      <c r="C106" s="84"/>
      <c r="D106" s="84"/>
      <c r="E106" s="84"/>
      <c r="F106" s="84"/>
      <c r="G106" s="84"/>
      <c r="H106" s="84"/>
      <c r="I106" s="84"/>
      <c r="J106" s="84"/>
      <c r="K106" s="84"/>
      <c r="L106" s="84"/>
      <c r="M106" s="84"/>
      <c r="N106" s="84"/>
      <c r="O106" s="84"/>
      <c r="P106" s="84"/>
      <c r="Q106" s="84"/>
      <c r="R106" s="84"/>
      <c r="S106" s="84"/>
      <c r="T106" s="84"/>
      <c r="U106" s="84"/>
      <c r="V106" s="84"/>
      <c r="W106" s="84"/>
      <c r="X106" s="84"/>
      <c r="Y106" s="84"/>
      <c r="Z106" s="84"/>
      <c r="AA106" s="84"/>
      <c r="AB106" s="84"/>
      <c r="AC106" s="84"/>
      <c r="AD106" s="84"/>
      <c r="AE106" s="84"/>
      <c r="AF106" s="84"/>
      <c r="AG106" s="84"/>
      <c r="AH106" s="84"/>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c r="BE106" s="84"/>
      <c r="BF106" s="84"/>
      <c r="BG106" s="84"/>
      <c r="BH106" s="84"/>
    </row>
    <row r="107" spans="1:60">
      <c r="A107" s="84"/>
      <c r="B107" s="84"/>
      <c r="C107" s="84"/>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84"/>
      <c r="AV107" s="84"/>
      <c r="AW107" s="84"/>
      <c r="AX107" s="84"/>
      <c r="AY107" s="84"/>
      <c r="AZ107" s="84"/>
      <c r="BA107" s="84"/>
      <c r="BB107" s="84"/>
      <c r="BC107" s="84"/>
      <c r="BD107" s="84"/>
      <c r="BE107" s="84"/>
      <c r="BF107" s="84"/>
      <c r="BG107" s="84"/>
      <c r="BH107" s="84"/>
    </row>
    <row r="108" spans="1:60">
      <c r="A108" s="84"/>
      <c r="B108" s="84"/>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c r="AV108" s="84"/>
      <c r="AW108" s="84"/>
      <c r="AX108" s="84"/>
      <c r="AY108" s="84"/>
      <c r="AZ108" s="84"/>
      <c r="BA108" s="84"/>
      <c r="BB108" s="84"/>
      <c r="BC108" s="84"/>
      <c r="BD108" s="84"/>
      <c r="BE108" s="84"/>
      <c r="BF108" s="84"/>
      <c r="BG108" s="84"/>
      <c r="BH108" s="84"/>
    </row>
    <row r="109" spans="1:60">
      <c r="A109" s="84"/>
      <c r="B109" s="84"/>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c r="AA109" s="84"/>
      <c r="AB109" s="84"/>
      <c r="AC109" s="84"/>
      <c r="AD109" s="84"/>
      <c r="AE109" s="84"/>
      <c r="AF109" s="84"/>
      <c r="AG109" s="84"/>
      <c r="AH109" s="84"/>
      <c r="AI109" s="84"/>
      <c r="AJ109" s="84"/>
      <c r="AK109" s="84"/>
      <c r="AL109" s="84"/>
      <c r="AM109" s="84"/>
      <c r="AN109" s="84"/>
      <c r="AO109" s="84"/>
      <c r="AP109" s="84"/>
      <c r="AQ109" s="84"/>
      <c r="AR109" s="84"/>
      <c r="AS109" s="84"/>
      <c r="AT109" s="84"/>
      <c r="AU109" s="84"/>
      <c r="AV109" s="84"/>
      <c r="AW109" s="84"/>
      <c r="AX109" s="84"/>
      <c r="AY109" s="84"/>
      <c r="AZ109" s="84"/>
      <c r="BA109" s="84"/>
      <c r="BB109" s="84"/>
      <c r="BC109" s="84"/>
      <c r="BD109" s="84"/>
      <c r="BE109" s="84"/>
      <c r="BF109" s="84"/>
      <c r="BG109" s="84"/>
      <c r="BH109" s="84"/>
    </row>
    <row r="110" spans="1:60">
      <c r="A110" s="84"/>
      <c r="B110" s="84"/>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c r="AA110" s="84"/>
      <c r="AB110" s="84"/>
      <c r="AC110" s="84"/>
      <c r="AD110" s="84"/>
      <c r="AE110" s="84"/>
      <c r="AF110" s="84"/>
      <c r="AG110" s="84"/>
      <c r="AH110" s="84"/>
      <c r="AI110" s="84"/>
      <c r="AJ110" s="84"/>
      <c r="AK110" s="84"/>
      <c r="AL110" s="84"/>
      <c r="AM110" s="84"/>
      <c r="AN110" s="84"/>
      <c r="AO110" s="84"/>
      <c r="AP110" s="84"/>
      <c r="AQ110" s="84"/>
      <c r="AR110" s="84"/>
      <c r="AS110" s="84"/>
      <c r="AT110" s="84"/>
      <c r="AU110" s="84"/>
      <c r="AV110" s="84"/>
      <c r="AW110" s="84"/>
      <c r="AX110" s="84"/>
      <c r="AY110" s="84"/>
      <c r="AZ110" s="84"/>
      <c r="BA110" s="84"/>
      <c r="BB110" s="84"/>
      <c r="BC110" s="84"/>
      <c r="BD110" s="84"/>
      <c r="BE110" s="84"/>
      <c r="BF110" s="84"/>
      <c r="BG110" s="84"/>
      <c r="BH110" s="84"/>
    </row>
    <row r="111" spans="1:60">
      <c r="A111" s="84"/>
      <c r="B111" s="84"/>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c r="AA111" s="84"/>
      <c r="AB111" s="84"/>
      <c r="AC111" s="84"/>
      <c r="AD111" s="84"/>
      <c r="AE111" s="84"/>
      <c r="AF111" s="84"/>
      <c r="AG111" s="84"/>
      <c r="AH111" s="84"/>
      <c r="AI111" s="84"/>
      <c r="AJ111" s="84"/>
      <c r="AK111" s="84"/>
      <c r="AL111" s="84"/>
      <c r="AM111" s="84"/>
      <c r="AN111" s="84"/>
      <c r="AO111" s="84"/>
      <c r="AP111" s="84"/>
      <c r="AQ111" s="84"/>
      <c r="AR111" s="84"/>
      <c r="AS111" s="84"/>
      <c r="AT111" s="84"/>
      <c r="AU111" s="84"/>
      <c r="AV111" s="84"/>
      <c r="AW111" s="84"/>
      <c r="AX111" s="84"/>
      <c r="AY111" s="84"/>
      <c r="AZ111" s="84"/>
      <c r="BA111" s="84"/>
      <c r="BB111" s="84"/>
      <c r="BC111" s="84"/>
      <c r="BD111" s="84"/>
      <c r="BE111" s="84"/>
      <c r="BF111" s="84"/>
      <c r="BG111" s="84"/>
      <c r="BH111" s="84"/>
    </row>
    <row r="112" spans="1:60">
      <c r="A112" s="84"/>
      <c r="B112" s="84"/>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row>
    <row r="113" spans="1:60">
      <c r="A113" s="84"/>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row>
    <row r="114" spans="1:60">
      <c r="A114" s="84"/>
      <c r="B114" s="84"/>
      <c r="C114" s="84"/>
      <c r="D114" s="84"/>
      <c r="E114" s="84"/>
      <c r="F114" s="84"/>
      <c r="G114" s="84"/>
      <c r="H114" s="84"/>
      <c r="I114" s="84"/>
      <c r="J114" s="84"/>
      <c r="K114" s="84"/>
      <c r="L114" s="84"/>
      <c r="M114" s="84"/>
      <c r="N114" s="84"/>
      <c r="O114" s="84"/>
      <c r="P114" s="84"/>
      <c r="Q114" s="84"/>
      <c r="R114" s="84"/>
      <c r="S114" s="84"/>
      <c r="T114" s="84"/>
      <c r="U114" s="84"/>
      <c r="V114" s="84"/>
      <c r="W114" s="84"/>
      <c r="X114" s="84"/>
      <c r="Y114" s="84"/>
      <c r="Z114" s="84"/>
      <c r="AA114" s="84"/>
      <c r="AB114" s="84"/>
      <c r="AC114" s="84"/>
      <c r="AD114" s="84"/>
      <c r="AE114" s="84"/>
      <c r="AF114" s="84"/>
      <c r="AG114" s="84"/>
      <c r="AH114" s="84"/>
      <c r="AI114" s="84"/>
      <c r="AJ114" s="84"/>
      <c r="AK114" s="84"/>
      <c r="AL114" s="84"/>
      <c r="AM114" s="84"/>
      <c r="AN114" s="84"/>
      <c r="AO114" s="84"/>
      <c r="AP114" s="84"/>
      <c r="AQ114" s="84"/>
      <c r="AR114" s="84"/>
      <c r="AS114" s="84"/>
      <c r="AT114" s="84"/>
      <c r="AU114" s="84"/>
      <c r="AV114" s="84"/>
      <c r="AW114" s="84"/>
      <c r="AX114" s="84"/>
      <c r="AY114" s="84"/>
      <c r="AZ114" s="84"/>
      <c r="BA114" s="84"/>
      <c r="BB114" s="84"/>
      <c r="BC114" s="84"/>
      <c r="BD114" s="84"/>
      <c r="BE114" s="84"/>
      <c r="BF114" s="84"/>
      <c r="BG114" s="84"/>
      <c r="BH114" s="84"/>
    </row>
    <row r="115" spans="1:60">
      <c r="A115" s="84"/>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4"/>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row>
    <row r="116" spans="1:60">
      <c r="A116" s="84"/>
      <c r="B116" s="84"/>
      <c r="C116" s="84"/>
      <c r="D116" s="84"/>
      <c r="E116" s="84"/>
      <c r="F116" s="84"/>
      <c r="G116" s="84"/>
      <c r="H116" s="84"/>
      <c r="I116" s="84"/>
      <c r="J116" s="84"/>
      <c r="K116" s="84"/>
      <c r="L116" s="84"/>
      <c r="M116" s="84"/>
      <c r="N116" s="84"/>
      <c r="O116" s="84"/>
      <c r="P116" s="84"/>
      <c r="Q116" s="84"/>
      <c r="R116" s="84"/>
      <c r="S116" s="84"/>
      <c r="T116" s="84"/>
      <c r="U116" s="84"/>
      <c r="V116" s="84"/>
      <c r="W116" s="84"/>
      <c r="X116" s="84"/>
      <c r="Y116" s="84"/>
      <c r="Z116" s="84"/>
      <c r="AA116" s="84"/>
      <c r="AB116" s="84"/>
      <c r="AC116" s="84"/>
      <c r="AD116" s="84"/>
      <c r="AE116" s="84"/>
      <c r="AF116" s="84"/>
      <c r="AG116" s="84"/>
      <c r="AH116" s="84"/>
      <c r="AI116" s="84"/>
      <c r="AJ116" s="84"/>
      <c r="AK116" s="84"/>
      <c r="AL116" s="84"/>
      <c r="AM116" s="84"/>
      <c r="AN116" s="84"/>
      <c r="AO116" s="84"/>
      <c r="AP116" s="84"/>
      <c r="AQ116" s="84"/>
      <c r="AR116" s="84"/>
      <c r="AS116" s="84"/>
      <c r="AT116" s="84"/>
      <c r="AU116" s="84"/>
      <c r="AV116" s="84"/>
      <c r="AW116" s="84"/>
      <c r="AX116" s="84"/>
      <c r="AY116" s="84"/>
      <c r="AZ116" s="84"/>
      <c r="BA116" s="84"/>
      <c r="BB116" s="84"/>
      <c r="BC116" s="84"/>
      <c r="BD116" s="84"/>
      <c r="BE116" s="84"/>
      <c r="BF116" s="84"/>
      <c r="BG116" s="84"/>
      <c r="BH116" s="84"/>
    </row>
    <row r="117" spans="1:60">
      <c r="A117" s="84"/>
      <c r="B117" s="84"/>
      <c r="C117" s="84"/>
      <c r="D117" s="84"/>
      <c r="E117" s="84"/>
      <c r="F117" s="84"/>
      <c r="G117" s="84"/>
      <c r="H117" s="84"/>
      <c r="I117" s="84"/>
      <c r="J117" s="84"/>
      <c r="K117" s="84"/>
      <c r="L117" s="84"/>
      <c r="M117" s="84"/>
      <c r="N117" s="84"/>
      <c r="O117" s="84"/>
      <c r="P117" s="84"/>
      <c r="Q117" s="84"/>
      <c r="R117" s="84"/>
      <c r="S117" s="84"/>
      <c r="T117" s="84"/>
      <c r="U117" s="84"/>
      <c r="V117" s="84"/>
      <c r="W117" s="84"/>
      <c r="X117" s="84"/>
      <c r="Y117" s="84"/>
      <c r="Z117" s="84"/>
      <c r="AA117" s="84"/>
      <c r="AB117" s="84"/>
      <c r="AC117" s="84"/>
      <c r="AD117" s="84"/>
      <c r="AE117" s="84"/>
      <c r="AF117" s="84"/>
      <c r="AG117" s="84"/>
      <c r="AH117" s="84"/>
      <c r="AI117" s="84"/>
      <c r="AJ117" s="84"/>
      <c r="AK117" s="84"/>
      <c r="AL117" s="84"/>
      <c r="AM117" s="84"/>
      <c r="AN117" s="84"/>
      <c r="AO117" s="84"/>
      <c r="AP117" s="84"/>
      <c r="AQ117" s="84"/>
      <c r="AR117" s="84"/>
      <c r="AS117" s="84"/>
      <c r="AT117" s="84"/>
      <c r="AU117" s="84"/>
      <c r="AV117" s="84"/>
      <c r="AW117" s="84"/>
      <c r="AX117" s="84"/>
      <c r="AY117" s="84"/>
      <c r="AZ117" s="84"/>
      <c r="BA117" s="84"/>
      <c r="BB117" s="84"/>
      <c r="BC117" s="84"/>
      <c r="BD117" s="84"/>
      <c r="BE117" s="84"/>
      <c r="BF117" s="84"/>
      <c r="BG117" s="84"/>
      <c r="BH117" s="84"/>
    </row>
    <row r="118" spans="1:60">
      <c r="A118" s="84"/>
      <c r="B118" s="84"/>
      <c r="C118" s="84"/>
      <c r="D118" s="84"/>
      <c r="E118" s="84"/>
      <c r="F118" s="84"/>
      <c r="G118" s="84"/>
      <c r="H118" s="84"/>
      <c r="I118" s="84"/>
      <c r="J118" s="84"/>
      <c r="K118" s="84"/>
      <c r="L118" s="84"/>
      <c r="M118" s="84"/>
      <c r="N118" s="84"/>
      <c r="O118" s="84"/>
      <c r="P118" s="84"/>
      <c r="Q118" s="84"/>
      <c r="R118" s="84"/>
      <c r="S118" s="84"/>
      <c r="T118" s="84"/>
      <c r="U118" s="84"/>
      <c r="V118" s="84"/>
      <c r="W118" s="84"/>
      <c r="X118" s="84"/>
      <c r="Y118" s="84"/>
      <c r="Z118" s="84"/>
      <c r="AA118" s="84"/>
      <c r="AB118" s="84"/>
      <c r="AC118" s="84"/>
      <c r="AD118" s="84"/>
      <c r="AE118" s="84"/>
      <c r="AF118" s="84"/>
      <c r="AG118" s="84"/>
      <c r="AH118" s="84"/>
      <c r="AI118" s="84"/>
      <c r="AJ118" s="84"/>
      <c r="AK118" s="84"/>
      <c r="AL118" s="84"/>
      <c r="AM118" s="84"/>
      <c r="AN118" s="84"/>
      <c r="AO118" s="84"/>
      <c r="AP118" s="84"/>
      <c r="AQ118" s="84"/>
      <c r="AR118" s="84"/>
      <c r="AS118" s="84"/>
      <c r="AT118" s="84"/>
      <c r="AU118" s="84"/>
      <c r="AV118" s="84"/>
      <c r="AW118" s="84"/>
      <c r="AX118" s="84"/>
      <c r="AY118" s="84"/>
      <c r="AZ118" s="84"/>
      <c r="BA118" s="84"/>
      <c r="BB118" s="84"/>
      <c r="BC118" s="84"/>
      <c r="BD118" s="84"/>
      <c r="BE118" s="84"/>
      <c r="BF118" s="84"/>
      <c r="BG118" s="84"/>
      <c r="BH118" s="84"/>
    </row>
    <row r="119" spans="1:60">
      <c r="A119" s="84"/>
      <c r="B119" s="84"/>
      <c r="C119" s="84"/>
      <c r="D119" s="84"/>
      <c r="E119" s="84"/>
      <c r="F119" s="84"/>
      <c r="G119" s="84"/>
      <c r="H119" s="84"/>
      <c r="I119" s="84"/>
      <c r="J119" s="84"/>
      <c r="K119" s="84"/>
      <c r="L119" s="84"/>
      <c r="M119" s="84"/>
      <c r="N119" s="84"/>
      <c r="O119" s="84"/>
      <c r="P119" s="84"/>
      <c r="Q119" s="84"/>
      <c r="R119" s="84"/>
      <c r="S119" s="84"/>
      <c r="T119" s="84"/>
      <c r="U119" s="84"/>
      <c r="V119" s="84"/>
      <c r="W119" s="84"/>
      <c r="X119" s="84"/>
      <c r="Y119" s="84"/>
      <c r="Z119" s="84"/>
      <c r="AA119" s="84"/>
      <c r="AB119" s="84"/>
      <c r="AC119" s="84"/>
      <c r="AD119" s="84"/>
      <c r="AE119" s="84"/>
      <c r="AF119" s="84"/>
      <c r="AG119" s="84"/>
      <c r="AH119" s="84"/>
      <c r="AI119" s="84"/>
      <c r="AJ119" s="84"/>
      <c r="AK119" s="84"/>
      <c r="AL119" s="84"/>
      <c r="AM119" s="84"/>
      <c r="AN119" s="84"/>
      <c r="AO119" s="84"/>
      <c r="AP119" s="84"/>
      <c r="AQ119" s="84"/>
      <c r="AR119" s="84"/>
      <c r="AS119" s="84"/>
      <c r="AT119" s="84"/>
      <c r="AU119" s="84"/>
      <c r="AV119" s="84"/>
      <c r="AW119" s="84"/>
      <c r="AX119" s="84"/>
      <c r="AY119" s="84"/>
      <c r="AZ119" s="84"/>
      <c r="BA119" s="84"/>
      <c r="BB119" s="84"/>
      <c r="BC119" s="84"/>
      <c r="BD119" s="84"/>
      <c r="BE119" s="84"/>
      <c r="BF119" s="84"/>
      <c r="BG119" s="84"/>
      <c r="BH119" s="84"/>
    </row>
    <row r="120" spans="1:60">
      <c r="A120" s="84"/>
      <c r="B120" s="84"/>
      <c r="C120" s="84"/>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row>
    <row r="121" spans="1:60">
      <c r="A121" s="84"/>
      <c r="B121" s="84"/>
      <c r="C121" s="84"/>
      <c r="D121" s="84"/>
      <c r="E121" s="84"/>
      <c r="F121" s="84"/>
      <c r="G121" s="84"/>
      <c r="H121" s="84"/>
      <c r="I121" s="84"/>
      <c r="J121" s="84"/>
      <c r="K121" s="84"/>
      <c r="L121" s="84"/>
      <c r="M121" s="84"/>
      <c r="N121" s="84"/>
      <c r="O121" s="84"/>
      <c r="P121" s="84"/>
      <c r="Q121" s="84"/>
      <c r="R121" s="84"/>
      <c r="S121" s="84"/>
      <c r="T121" s="84"/>
      <c r="U121" s="84"/>
      <c r="V121" s="84"/>
      <c r="W121" s="84"/>
      <c r="X121" s="84"/>
      <c r="Y121" s="84"/>
      <c r="Z121" s="84"/>
      <c r="AA121" s="84"/>
      <c r="AB121" s="84"/>
      <c r="AC121" s="84"/>
      <c r="AD121" s="84"/>
      <c r="AE121" s="84"/>
      <c r="AF121" s="84"/>
      <c r="AG121" s="84"/>
      <c r="AH121" s="84"/>
      <c r="AI121" s="84"/>
      <c r="AJ121" s="84"/>
      <c r="AK121" s="84"/>
      <c r="AL121" s="84"/>
      <c r="AM121" s="84"/>
      <c r="AN121" s="84"/>
      <c r="AO121" s="84"/>
      <c r="AP121" s="84"/>
      <c r="AQ121" s="84"/>
      <c r="AR121" s="84"/>
      <c r="AS121" s="84"/>
      <c r="AT121" s="84"/>
      <c r="AU121" s="84"/>
      <c r="AV121" s="84"/>
      <c r="AW121" s="84"/>
      <c r="AX121" s="84"/>
      <c r="AY121" s="84"/>
      <c r="AZ121" s="84"/>
      <c r="BA121" s="84"/>
      <c r="BB121" s="84"/>
      <c r="BC121" s="84"/>
      <c r="BD121" s="84"/>
      <c r="BE121" s="84"/>
      <c r="BF121" s="84"/>
      <c r="BG121" s="84"/>
      <c r="BH121" s="84"/>
    </row>
    <row r="122" spans="1:60">
      <c r="A122" s="84"/>
      <c r="B122" s="84"/>
      <c r="C122" s="84"/>
      <c r="D122" s="84"/>
      <c r="E122" s="84"/>
      <c r="F122" s="84"/>
      <c r="G122" s="84"/>
      <c r="H122" s="84"/>
      <c r="I122" s="84"/>
      <c r="J122" s="84"/>
      <c r="K122" s="84"/>
      <c r="L122" s="84"/>
      <c r="M122" s="84"/>
      <c r="N122" s="84"/>
      <c r="O122" s="84"/>
      <c r="P122" s="84"/>
      <c r="Q122" s="84"/>
      <c r="R122" s="84"/>
      <c r="S122" s="84"/>
      <c r="T122" s="84"/>
      <c r="U122" s="84"/>
      <c r="V122" s="84"/>
      <c r="W122" s="84"/>
      <c r="X122" s="84"/>
      <c r="Y122" s="84"/>
      <c r="Z122" s="84"/>
      <c r="AA122" s="84"/>
      <c r="AB122" s="84"/>
      <c r="AC122" s="84"/>
      <c r="AD122" s="84"/>
      <c r="AE122" s="84"/>
      <c r="AF122" s="84"/>
      <c r="AG122" s="84"/>
      <c r="AH122" s="84"/>
      <c r="AI122" s="84"/>
      <c r="AJ122" s="84"/>
      <c r="AK122" s="84"/>
      <c r="AL122" s="84"/>
      <c r="AM122" s="84"/>
      <c r="AN122" s="84"/>
      <c r="AO122" s="84"/>
      <c r="AP122" s="84"/>
      <c r="AQ122" s="84"/>
      <c r="AR122" s="84"/>
      <c r="AS122" s="84"/>
      <c r="AT122" s="84"/>
      <c r="AU122" s="84"/>
      <c r="AV122" s="84"/>
      <c r="AW122" s="84"/>
      <c r="AX122" s="84"/>
      <c r="AY122" s="84"/>
      <c r="AZ122" s="84"/>
      <c r="BA122" s="84"/>
      <c r="BB122" s="84"/>
      <c r="BC122" s="84"/>
      <c r="BD122" s="84"/>
      <c r="BE122" s="84"/>
      <c r="BF122" s="84"/>
      <c r="BG122" s="84"/>
      <c r="BH122" s="84"/>
    </row>
    <row r="123" spans="1:60">
      <c r="A123" s="84"/>
      <c r="B123" s="84"/>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c r="AA123" s="84"/>
      <c r="AB123" s="84"/>
      <c r="AC123" s="84"/>
      <c r="AD123" s="84"/>
      <c r="AE123" s="84"/>
      <c r="AF123" s="84"/>
      <c r="AG123" s="84"/>
      <c r="AH123" s="84"/>
      <c r="AI123" s="84"/>
      <c r="AJ123" s="84"/>
      <c r="AK123" s="84"/>
      <c r="AL123" s="84"/>
      <c r="AM123" s="84"/>
      <c r="AN123" s="84"/>
      <c r="AO123" s="84"/>
      <c r="AP123" s="84"/>
      <c r="AQ123" s="84"/>
      <c r="AR123" s="84"/>
      <c r="AS123" s="84"/>
      <c r="AT123" s="84"/>
      <c r="AU123" s="84"/>
      <c r="AV123" s="84"/>
      <c r="AW123" s="84"/>
      <c r="AX123" s="84"/>
      <c r="AY123" s="84"/>
      <c r="AZ123" s="84"/>
      <c r="BA123" s="84"/>
      <c r="BB123" s="84"/>
      <c r="BC123" s="84"/>
      <c r="BD123" s="84"/>
      <c r="BE123" s="84"/>
      <c r="BF123" s="84"/>
      <c r="BG123" s="84"/>
      <c r="BH123" s="84"/>
    </row>
    <row r="124" spans="1:60">
      <c r="A124" s="84"/>
      <c r="B124" s="84"/>
      <c r="C124" s="84"/>
      <c r="D124" s="84"/>
      <c r="E124" s="84"/>
      <c r="F124" s="84"/>
      <c r="G124" s="84"/>
      <c r="H124" s="84"/>
      <c r="I124" s="84"/>
      <c r="J124" s="84"/>
      <c r="K124" s="84"/>
      <c r="L124" s="84"/>
      <c r="M124" s="84"/>
      <c r="N124" s="84"/>
      <c r="O124" s="84"/>
      <c r="P124" s="84"/>
      <c r="Q124" s="84"/>
      <c r="R124" s="84"/>
      <c r="S124" s="84"/>
      <c r="T124" s="84"/>
      <c r="U124" s="84"/>
      <c r="V124" s="84"/>
      <c r="W124" s="84"/>
      <c r="X124" s="84"/>
      <c r="Y124" s="84"/>
      <c r="Z124" s="84"/>
      <c r="AA124" s="84"/>
      <c r="AB124" s="84"/>
      <c r="AC124" s="84"/>
      <c r="AD124" s="84"/>
      <c r="AE124" s="84"/>
      <c r="AF124" s="84"/>
      <c r="AG124" s="84"/>
      <c r="AH124" s="84"/>
      <c r="AI124" s="84"/>
      <c r="AJ124" s="84"/>
      <c r="AK124" s="84"/>
      <c r="AL124" s="84"/>
      <c r="AM124" s="84"/>
      <c r="AN124" s="84"/>
      <c r="AO124" s="84"/>
      <c r="AP124" s="84"/>
      <c r="AQ124" s="84"/>
      <c r="AR124" s="84"/>
      <c r="AS124" s="84"/>
      <c r="AT124" s="84"/>
      <c r="AU124" s="84"/>
      <c r="AV124" s="84"/>
      <c r="AW124" s="84"/>
      <c r="AX124" s="84"/>
      <c r="AY124" s="84"/>
      <c r="AZ124" s="84"/>
      <c r="BA124" s="84"/>
      <c r="BB124" s="84"/>
      <c r="BC124" s="84"/>
      <c r="BD124" s="84"/>
      <c r="BE124" s="84"/>
      <c r="BF124" s="84"/>
      <c r="BG124" s="84"/>
      <c r="BH124" s="84"/>
    </row>
    <row r="125" spans="1:60">
      <c r="A125" s="84"/>
      <c r="B125" s="84"/>
      <c r="C125" s="84"/>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c r="AB125" s="84"/>
      <c r="AC125" s="84"/>
      <c r="AD125" s="84"/>
      <c r="AE125" s="84"/>
      <c r="AF125" s="84"/>
      <c r="AG125" s="84"/>
      <c r="AH125" s="84"/>
      <c r="AI125" s="84"/>
      <c r="AJ125" s="84"/>
      <c r="AK125" s="84"/>
      <c r="AL125" s="84"/>
      <c r="AM125" s="84"/>
      <c r="AN125" s="84"/>
      <c r="AO125" s="84"/>
      <c r="AP125" s="84"/>
      <c r="AQ125" s="84"/>
      <c r="AR125" s="84"/>
      <c r="AS125" s="84"/>
      <c r="AT125" s="84"/>
      <c r="AU125" s="84"/>
      <c r="AV125" s="84"/>
      <c r="AW125" s="84"/>
      <c r="AX125" s="84"/>
      <c r="AY125" s="84"/>
      <c r="AZ125" s="84"/>
      <c r="BA125" s="84"/>
      <c r="BB125" s="84"/>
      <c r="BC125" s="84"/>
      <c r="BD125" s="84"/>
      <c r="BE125" s="84"/>
      <c r="BF125" s="84"/>
      <c r="BG125" s="84"/>
      <c r="BH125" s="84"/>
    </row>
    <row r="126" spans="1:60">
      <c r="A126" s="84"/>
      <c r="B126" s="84"/>
      <c r="C126" s="84"/>
      <c r="D126" s="84"/>
      <c r="E126" s="84"/>
      <c r="F126" s="84"/>
      <c r="G126" s="84"/>
      <c r="H126" s="84"/>
      <c r="I126" s="84"/>
      <c r="J126" s="84"/>
      <c r="K126" s="84"/>
      <c r="L126" s="84"/>
      <c r="M126" s="84"/>
      <c r="N126" s="84"/>
      <c r="O126" s="84"/>
      <c r="P126" s="84"/>
      <c r="Q126" s="84"/>
      <c r="R126" s="84"/>
      <c r="S126" s="84"/>
      <c r="T126" s="84"/>
      <c r="U126" s="84"/>
      <c r="V126" s="84"/>
      <c r="W126" s="84"/>
      <c r="X126" s="84"/>
      <c r="Y126" s="84"/>
      <c r="Z126" s="84"/>
      <c r="AA126" s="84"/>
      <c r="AB126" s="84"/>
      <c r="AC126" s="84"/>
      <c r="AD126" s="84"/>
      <c r="AE126" s="84"/>
      <c r="AF126" s="84"/>
      <c r="AG126" s="84"/>
      <c r="AH126" s="84"/>
      <c r="AI126" s="84"/>
      <c r="AJ126" s="84"/>
      <c r="AK126" s="84"/>
      <c r="AL126" s="84"/>
      <c r="AM126" s="84"/>
      <c r="AN126" s="84"/>
      <c r="AO126" s="84"/>
      <c r="AP126" s="84"/>
      <c r="AQ126" s="84"/>
      <c r="AR126" s="84"/>
      <c r="AS126" s="84"/>
      <c r="AT126" s="84"/>
      <c r="AU126" s="84"/>
      <c r="AV126" s="84"/>
      <c r="AW126" s="84"/>
      <c r="AX126" s="84"/>
      <c r="AY126" s="84"/>
      <c r="AZ126" s="84"/>
      <c r="BA126" s="84"/>
      <c r="BB126" s="84"/>
      <c r="BC126" s="84"/>
      <c r="BD126" s="84"/>
      <c r="BE126" s="84"/>
      <c r="BF126" s="84"/>
      <c r="BG126" s="84"/>
      <c r="BH126" s="84"/>
    </row>
    <row r="127" spans="1:60">
      <c r="A127" s="84"/>
      <c r="B127" s="84"/>
      <c r="C127" s="84"/>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c r="AB127" s="84"/>
      <c r="AC127" s="84"/>
      <c r="AD127" s="84"/>
      <c r="AE127" s="84"/>
      <c r="AF127" s="84"/>
      <c r="AG127" s="84"/>
      <c r="AH127" s="84"/>
      <c r="AI127" s="84"/>
      <c r="AJ127" s="84"/>
      <c r="AK127" s="84"/>
      <c r="AL127" s="84"/>
      <c r="AM127" s="84"/>
      <c r="AN127" s="84"/>
      <c r="AO127" s="84"/>
      <c r="AP127" s="84"/>
      <c r="AQ127" s="84"/>
      <c r="AR127" s="84"/>
      <c r="AS127" s="84"/>
      <c r="AT127" s="84"/>
      <c r="AU127" s="84"/>
      <c r="AV127" s="84"/>
      <c r="AW127" s="84"/>
      <c r="AX127" s="84"/>
      <c r="AY127" s="84"/>
      <c r="AZ127" s="84"/>
      <c r="BA127" s="84"/>
      <c r="BB127" s="84"/>
      <c r="BC127" s="84"/>
      <c r="BD127" s="84"/>
      <c r="BE127" s="84"/>
      <c r="BF127" s="84"/>
      <c r="BG127" s="84"/>
      <c r="BH127" s="84"/>
    </row>
    <row r="128" spans="1:60">
      <c r="A128" s="84"/>
      <c r="B128" s="84"/>
      <c r="C128" s="84"/>
      <c r="D128" s="84"/>
      <c r="E128" s="84"/>
      <c r="F128" s="84"/>
      <c r="G128" s="84"/>
      <c r="H128" s="84"/>
      <c r="I128" s="84"/>
      <c r="J128" s="84"/>
      <c r="K128" s="84"/>
      <c r="L128" s="84"/>
      <c r="M128" s="84"/>
      <c r="N128" s="84"/>
      <c r="O128" s="84"/>
      <c r="P128" s="84"/>
      <c r="Q128" s="84"/>
      <c r="R128" s="84"/>
      <c r="S128" s="84"/>
      <c r="T128" s="84"/>
      <c r="U128" s="84"/>
      <c r="V128" s="84"/>
      <c r="W128" s="84"/>
      <c r="X128" s="84"/>
      <c r="Y128" s="84"/>
      <c r="Z128" s="84"/>
      <c r="AA128" s="84"/>
      <c r="AB128" s="84"/>
      <c r="AC128" s="84"/>
      <c r="AD128" s="84"/>
      <c r="AE128" s="84"/>
      <c r="AF128" s="84"/>
      <c r="AG128" s="84"/>
      <c r="AH128" s="84"/>
      <c r="AI128" s="84"/>
      <c r="AJ128" s="84"/>
      <c r="AK128" s="84"/>
      <c r="AL128" s="84"/>
      <c r="AM128" s="84"/>
      <c r="AN128" s="84"/>
      <c r="AO128" s="84"/>
      <c r="AP128" s="84"/>
      <c r="AQ128" s="84"/>
      <c r="AR128" s="84"/>
      <c r="AS128" s="84"/>
      <c r="AT128" s="84"/>
      <c r="AU128" s="84"/>
      <c r="AV128" s="84"/>
      <c r="AW128" s="84"/>
      <c r="AX128" s="84"/>
      <c r="AY128" s="84"/>
      <c r="AZ128" s="84"/>
      <c r="BA128" s="84"/>
      <c r="BB128" s="84"/>
      <c r="BC128" s="84"/>
      <c r="BD128" s="84"/>
      <c r="BE128" s="84"/>
      <c r="BF128" s="84"/>
      <c r="BG128" s="84"/>
      <c r="BH128" s="84"/>
    </row>
    <row r="129" spans="1:60">
      <c r="A129" s="84"/>
      <c r="B129" s="84"/>
      <c r="C129" s="84"/>
      <c r="D129" s="84"/>
      <c r="E129" s="84"/>
      <c r="F129" s="84"/>
      <c r="G129" s="84"/>
      <c r="H129" s="84"/>
      <c r="I129" s="84"/>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c r="AT129" s="84"/>
      <c r="AU129" s="84"/>
      <c r="AV129" s="84"/>
      <c r="AW129" s="84"/>
      <c r="AX129" s="84"/>
      <c r="AY129" s="84"/>
      <c r="AZ129" s="84"/>
      <c r="BA129" s="84"/>
      <c r="BB129" s="84"/>
      <c r="BC129" s="84"/>
      <c r="BD129" s="84"/>
      <c r="BE129" s="84"/>
      <c r="BF129" s="84"/>
      <c r="BG129" s="84"/>
      <c r="BH129" s="84"/>
    </row>
    <row r="130" spans="1:60">
      <c r="A130" s="84"/>
      <c r="B130" s="84"/>
      <c r="C130" s="84"/>
      <c r="D130" s="84"/>
      <c r="E130" s="84"/>
      <c r="F130" s="84"/>
      <c r="G130" s="84"/>
      <c r="H130" s="84"/>
      <c r="I130" s="84"/>
      <c r="J130" s="84"/>
      <c r="K130" s="84"/>
      <c r="L130" s="84"/>
      <c r="M130" s="84"/>
      <c r="N130" s="84"/>
      <c r="O130" s="84"/>
      <c r="P130" s="84"/>
      <c r="Q130" s="84"/>
      <c r="R130" s="84"/>
      <c r="S130" s="84"/>
      <c r="T130" s="84"/>
      <c r="U130" s="84"/>
      <c r="V130" s="84"/>
      <c r="W130" s="84"/>
      <c r="X130" s="84"/>
      <c r="Y130" s="84"/>
      <c r="Z130" s="84"/>
      <c r="AA130" s="84"/>
      <c r="AB130" s="84"/>
      <c r="AC130" s="84"/>
      <c r="AD130" s="84"/>
      <c r="AE130" s="84"/>
      <c r="AF130" s="84"/>
      <c r="AG130" s="84"/>
      <c r="AH130" s="84"/>
      <c r="AI130" s="84"/>
      <c r="AJ130" s="84"/>
      <c r="AK130" s="84"/>
      <c r="AL130" s="84"/>
      <c r="AM130" s="84"/>
      <c r="AN130" s="84"/>
      <c r="AO130" s="84"/>
      <c r="AP130" s="84"/>
      <c r="AQ130" s="84"/>
      <c r="AR130" s="84"/>
      <c r="AS130" s="84"/>
      <c r="AT130" s="84"/>
      <c r="AU130" s="84"/>
      <c r="AV130" s="84"/>
      <c r="AW130" s="84"/>
      <c r="AX130" s="84"/>
      <c r="AY130" s="84"/>
      <c r="AZ130" s="84"/>
      <c r="BA130" s="84"/>
      <c r="BB130" s="84"/>
      <c r="BC130" s="84"/>
      <c r="BD130" s="84"/>
      <c r="BE130" s="84"/>
      <c r="BF130" s="84"/>
      <c r="BG130" s="84"/>
      <c r="BH130" s="84"/>
    </row>
    <row r="131" spans="1:60">
      <c r="A131" s="84"/>
      <c r="B131" s="84"/>
      <c r="C131" s="84"/>
      <c r="D131" s="84"/>
      <c r="E131" s="84"/>
      <c r="F131" s="84"/>
      <c r="G131" s="84"/>
      <c r="H131" s="84"/>
      <c r="I131" s="84"/>
      <c r="J131" s="84"/>
      <c r="K131" s="84"/>
      <c r="L131" s="84"/>
      <c r="M131" s="84"/>
      <c r="N131" s="84"/>
      <c r="O131" s="84"/>
      <c r="P131" s="84"/>
      <c r="Q131" s="84"/>
      <c r="R131" s="84"/>
      <c r="S131" s="84"/>
      <c r="T131" s="84"/>
      <c r="U131" s="84"/>
      <c r="V131" s="84"/>
      <c r="W131" s="84"/>
      <c r="X131" s="84"/>
      <c r="Y131" s="84"/>
      <c r="Z131" s="84"/>
      <c r="AA131" s="84"/>
      <c r="AB131" s="84"/>
      <c r="AC131" s="84"/>
      <c r="AD131" s="84"/>
      <c r="AE131" s="84"/>
      <c r="AF131" s="84"/>
      <c r="AG131" s="84"/>
      <c r="AH131" s="84"/>
      <c r="AI131" s="84"/>
      <c r="AJ131" s="84"/>
      <c r="AK131" s="84"/>
      <c r="AL131" s="84"/>
      <c r="AM131" s="84"/>
      <c r="AN131" s="84"/>
      <c r="AO131" s="84"/>
      <c r="AP131" s="84"/>
      <c r="AQ131" s="84"/>
      <c r="AR131" s="84"/>
      <c r="AS131" s="84"/>
      <c r="AT131" s="84"/>
      <c r="AU131" s="84"/>
      <c r="AV131" s="84"/>
      <c r="AW131" s="84"/>
      <c r="AX131" s="84"/>
      <c r="AY131" s="84"/>
      <c r="AZ131" s="84"/>
      <c r="BA131" s="84"/>
      <c r="BB131" s="84"/>
      <c r="BC131" s="84"/>
      <c r="BD131" s="84"/>
      <c r="BE131" s="84"/>
      <c r="BF131" s="84"/>
      <c r="BG131" s="84"/>
      <c r="BH131" s="84"/>
    </row>
    <row r="132" spans="1:60">
      <c r="A132" s="84"/>
      <c r="B132" s="84"/>
      <c r="C132" s="84"/>
      <c r="D132" s="84"/>
      <c r="E132" s="84"/>
      <c r="F132" s="84"/>
      <c r="G132" s="84"/>
      <c r="H132" s="84"/>
      <c r="I132" s="84"/>
      <c r="J132" s="84"/>
      <c r="K132" s="84"/>
      <c r="L132" s="84"/>
      <c r="M132" s="84"/>
      <c r="N132" s="84"/>
      <c r="O132" s="84"/>
      <c r="P132" s="84"/>
      <c r="Q132" s="84"/>
      <c r="R132" s="84"/>
      <c r="S132" s="84"/>
      <c r="T132" s="84"/>
      <c r="U132" s="84"/>
      <c r="V132" s="84"/>
      <c r="W132" s="84"/>
      <c r="X132" s="84"/>
      <c r="Y132" s="84"/>
      <c r="Z132" s="84"/>
      <c r="AA132" s="84"/>
      <c r="AB132" s="84"/>
      <c r="AC132" s="84"/>
      <c r="AD132" s="84"/>
      <c r="AE132" s="84"/>
      <c r="AF132" s="84"/>
      <c r="AG132" s="84"/>
      <c r="AH132" s="84"/>
      <c r="AI132" s="84"/>
      <c r="AJ132" s="84"/>
      <c r="AK132" s="84"/>
      <c r="AL132" s="84"/>
      <c r="AM132" s="84"/>
      <c r="AN132" s="84"/>
      <c r="AO132" s="84"/>
      <c r="AP132" s="84"/>
      <c r="AQ132" s="84"/>
      <c r="AR132" s="84"/>
      <c r="AS132" s="84"/>
      <c r="AT132" s="84"/>
      <c r="AU132" s="84"/>
      <c r="AV132" s="84"/>
      <c r="AW132" s="84"/>
      <c r="AX132" s="84"/>
      <c r="AY132" s="84"/>
      <c r="AZ132" s="84"/>
      <c r="BA132" s="84"/>
      <c r="BB132" s="84"/>
      <c r="BC132" s="84"/>
      <c r="BD132" s="84"/>
      <c r="BE132" s="84"/>
      <c r="BF132" s="84"/>
      <c r="BG132" s="84"/>
      <c r="BH132" s="84"/>
    </row>
    <row r="133" spans="1:60">
      <c r="A133" s="84"/>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c r="Z133" s="84"/>
      <c r="AA133" s="84"/>
      <c r="AB133" s="84"/>
      <c r="AC133" s="84"/>
      <c r="AD133" s="84"/>
      <c r="AE133" s="84"/>
      <c r="AF133" s="84"/>
      <c r="AG133" s="84"/>
      <c r="AH133" s="84"/>
      <c r="AI133" s="84"/>
      <c r="AJ133" s="84"/>
      <c r="AK133" s="84"/>
      <c r="AL133" s="84"/>
      <c r="AM133" s="84"/>
      <c r="AN133" s="84"/>
      <c r="AO133" s="84"/>
      <c r="AP133" s="84"/>
      <c r="AQ133" s="84"/>
      <c r="AR133" s="84"/>
      <c r="AS133" s="84"/>
      <c r="AT133" s="84"/>
      <c r="AU133" s="84"/>
      <c r="AV133" s="84"/>
      <c r="AW133" s="84"/>
      <c r="AX133" s="84"/>
      <c r="AY133" s="84"/>
      <c r="AZ133" s="84"/>
      <c r="BA133" s="84"/>
      <c r="BB133" s="84"/>
      <c r="BC133" s="84"/>
      <c r="BD133" s="84"/>
      <c r="BE133" s="84"/>
      <c r="BF133" s="84"/>
      <c r="BG133" s="84"/>
      <c r="BH133" s="84"/>
    </row>
    <row r="134" spans="1:60">
      <c r="A134" s="84"/>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c r="Z134" s="84"/>
      <c r="AA134" s="84"/>
      <c r="AB134" s="84"/>
      <c r="AC134" s="84"/>
      <c r="AD134" s="84"/>
      <c r="AE134" s="84"/>
      <c r="AF134" s="84"/>
      <c r="AG134" s="84"/>
      <c r="AH134" s="84"/>
      <c r="AI134" s="84"/>
      <c r="AJ134" s="84"/>
      <c r="AK134" s="84"/>
      <c r="AL134" s="84"/>
      <c r="AM134" s="84"/>
      <c r="AN134" s="84"/>
      <c r="AO134" s="84"/>
      <c r="AP134" s="84"/>
      <c r="AQ134" s="84"/>
      <c r="AR134" s="84"/>
      <c r="AS134" s="84"/>
      <c r="AT134" s="84"/>
      <c r="AU134" s="84"/>
      <c r="AV134" s="84"/>
      <c r="AW134" s="84"/>
      <c r="AX134" s="84"/>
      <c r="AY134" s="84"/>
      <c r="AZ134" s="84"/>
      <c r="BA134" s="84"/>
      <c r="BB134" s="84"/>
      <c r="BC134" s="84"/>
      <c r="BD134" s="84"/>
      <c r="BE134" s="84"/>
      <c r="BF134" s="84"/>
      <c r="BG134" s="84"/>
      <c r="BH134" s="84"/>
    </row>
    <row r="135" spans="1:60">
      <c r="A135" s="84"/>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c r="Z135" s="84"/>
      <c r="AA135" s="84"/>
      <c r="AB135" s="84"/>
      <c r="AC135" s="84"/>
      <c r="AD135" s="84"/>
      <c r="AE135" s="84"/>
      <c r="AF135" s="84"/>
      <c r="AG135" s="84"/>
      <c r="AH135" s="84"/>
      <c r="AI135" s="84"/>
      <c r="AJ135" s="84"/>
      <c r="AK135" s="84"/>
      <c r="AL135" s="84"/>
      <c r="AM135" s="84"/>
      <c r="AN135" s="84"/>
      <c r="AO135" s="84"/>
      <c r="AP135" s="84"/>
      <c r="AQ135" s="84"/>
      <c r="AR135" s="84"/>
      <c r="AS135" s="84"/>
      <c r="AT135" s="84"/>
      <c r="AU135" s="84"/>
      <c r="AV135" s="84"/>
      <c r="AW135" s="84"/>
      <c r="AX135" s="84"/>
      <c r="AY135" s="84"/>
      <c r="AZ135" s="84"/>
      <c r="BA135" s="84"/>
      <c r="BB135" s="84"/>
      <c r="BC135" s="84"/>
      <c r="BD135" s="84"/>
      <c r="BE135" s="84"/>
      <c r="BF135" s="84"/>
      <c r="BG135" s="84"/>
      <c r="BH135" s="84"/>
    </row>
    <row r="136" spans="1:60">
      <c r="A136" s="84"/>
      <c r="B136" s="84"/>
      <c r="C136" s="84"/>
      <c r="D136" s="84"/>
      <c r="E136" s="84"/>
      <c r="F136" s="84"/>
      <c r="G136" s="84"/>
      <c r="H136" s="84"/>
      <c r="I136" s="84"/>
      <c r="J136" s="84"/>
      <c r="K136" s="84"/>
      <c r="L136" s="84"/>
      <c r="M136" s="84"/>
      <c r="N136" s="84"/>
      <c r="O136" s="84"/>
      <c r="P136" s="84"/>
      <c r="Q136" s="84"/>
      <c r="R136" s="84"/>
      <c r="S136" s="84"/>
      <c r="T136" s="84"/>
      <c r="U136" s="84"/>
      <c r="V136" s="84"/>
      <c r="W136" s="84"/>
      <c r="X136" s="84"/>
      <c r="Y136" s="84"/>
      <c r="Z136" s="84"/>
      <c r="AA136" s="84"/>
      <c r="AB136" s="84"/>
      <c r="AC136" s="84"/>
      <c r="AD136" s="84"/>
      <c r="AE136" s="84"/>
      <c r="AF136" s="84"/>
      <c r="AG136" s="84"/>
      <c r="AH136" s="84"/>
      <c r="AI136" s="84"/>
      <c r="AJ136" s="84"/>
      <c r="AK136" s="84"/>
      <c r="AL136" s="84"/>
      <c r="AM136" s="84"/>
      <c r="AN136" s="84"/>
      <c r="AO136" s="84"/>
      <c r="AP136" s="84"/>
      <c r="AQ136" s="84"/>
      <c r="AR136" s="84"/>
      <c r="AS136" s="84"/>
      <c r="AT136" s="84"/>
      <c r="AU136" s="84"/>
      <c r="AV136" s="84"/>
      <c r="AW136" s="84"/>
      <c r="AX136" s="84"/>
      <c r="AY136" s="84"/>
      <c r="AZ136" s="84"/>
      <c r="BA136" s="84"/>
      <c r="BB136" s="84"/>
      <c r="BC136" s="84"/>
      <c r="BD136" s="84"/>
      <c r="BE136" s="84"/>
      <c r="BF136" s="84"/>
      <c r="BG136" s="84"/>
      <c r="BH136" s="84"/>
    </row>
    <row r="137" spans="1:60">
      <c r="A137" s="84"/>
      <c r="B137" s="84"/>
      <c r="C137" s="84"/>
      <c r="D137" s="84"/>
      <c r="E137" s="84"/>
      <c r="F137" s="84"/>
      <c r="G137" s="84"/>
      <c r="H137" s="84"/>
      <c r="I137" s="84"/>
      <c r="J137" s="84"/>
      <c r="K137" s="84"/>
      <c r="L137" s="84"/>
      <c r="M137" s="84"/>
      <c r="N137" s="84"/>
      <c r="O137" s="84"/>
      <c r="P137" s="84"/>
      <c r="Q137" s="84"/>
      <c r="R137" s="84"/>
      <c r="S137" s="84"/>
      <c r="T137" s="84"/>
      <c r="U137" s="84"/>
      <c r="V137" s="84"/>
      <c r="W137" s="84"/>
      <c r="X137" s="84"/>
      <c r="Y137" s="84"/>
      <c r="Z137" s="84"/>
      <c r="AA137" s="84"/>
      <c r="AB137" s="84"/>
      <c r="AC137" s="84"/>
      <c r="AD137" s="84"/>
      <c r="AE137" s="84"/>
      <c r="AF137" s="84"/>
      <c r="AG137" s="84"/>
      <c r="AH137" s="84"/>
      <c r="AI137" s="84"/>
      <c r="AJ137" s="84"/>
      <c r="AK137" s="84"/>
      <c r="AL137" s="84"/>
      <c r="AM137" s="84"/>
      <c r="AN137" s="84"/>
      <c r="AO137" s="84"/>
      <c r="AP137" s="84"/>
      <c r="AQ137" s="84"/>
      <c r="AR137" s="84"/>
      <c r="AS137" s="84"/>
      <c r="AT137" s="84"/>
      <c r="AU137" s="84"/>
      <c r="AV137" s="84"/>
      <c r="AW137" s="84"/>
      <c r="AX137" s="84"/>
      <c r="AY137" s="84"/>
      <c r="AZ137" s="84"/>
      <c r="BA137" s="84"/>
      <c r="BB137" s="84"/>
      <c r="BC137" s="84"/>
      <c r="BD137" s="84"/>
      <c r="BE137" s="84"/>
      <c r="BF137" s="84"/>
      <c r="BG137" s="84"/>
      <c r="BH137" s="84"/>
    </row>
    <row r="138" spans="1:60">
      <c r="A138" s="84"/>
      <c r="B138" s="84"/>
      <c r="C138" s="84"/>
      <c r="D138" s="84"/>
      <c r="E138" s="84"/>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c r="AK138" s="84"/>
      <c r="AL138" s="84"/>
      <c r="AM138" s="84"/>
      <c r="AN138" s="84"/>
      <c r="AO138" s="84"/>
      <c r="AP138" s="84"/>
      <c r="AQ138" s="84"/>
      <c r="AR138" s="84"/>
      <c r="AS138" s="84"/>
      <c r="AT138" s="84"/>
      <c r="AU138" s="84"/>
      <c r="AV138" s="84"/>
      <c r="AW138" s="84"/>
      <c r="AX138" s="84"/>
      <c r="AY138" s="84"/>
      <c r="AZ138" s="84"/>
      <c r="BA138" s="84"/>
      <c r="BB138" s="84"/>
      <c r="BC138" s="84"/>
      <c r="BD138" s="84"/>
      <c r="BE138" s="84"/>
      <c r="BF138" s="84"/>
      <c r="BG138" s="84"/>
      <c r="BH138" s="84"/>
    </row>
    <row r="139" spans="1:60">
      <c r="A139" s="84"/>
      <c r="B139" s="84"/>
      <c r="C139" s="84"/>
      <c r="D139" s="84"/>
      <c r="E139" s="84"/>
      <c r="F139" s="84"/>
      <c r="G139" s="84"/>
      <c r="H139" s="84"/>
      <c r="I139" s="84"/>
      <c r="J139" s="84"/>
      <c r="K139" s="84"/>
      <c r="L139" s="84"/>
      <c r="M139" s="84"/>
      <c r="N139" s="84"/>
      <c r="O139" s="84"/>
      <c r="P139" s="84"/>
      <c r="Q139" s="84"/>
      <c r="R139" s="84"/>
      <c r="S139" s="84"/>
      <c r="T139" s="84"/>
      <c r="U139" s="84"/>
      <c r="V139" s="84"/>
      <c r="W139" s="84"/>
      <c r="X139" s="84"/>
      <c r="Y139" s="84"/>
      <c r="Z139" s="84"/>
      <c r="AA139" s="84"/>
      <c r="AB139" s="84"/>
      <c r="AC139" s="84"/>
      <c r="AD139" s="84"/>
      <c r="AE139" s="84"/>
      <c r="AF139" s="84"/>
      <c r="AG139" s="84"/>
      <c r="AH139" s="84"/>
      <c r="AI139" s="84"/>
      <c r="AJ139" s="84"/>
      <c r="AK139" s="84"/>
      <c r="AL139" s="84"/>
      <c r="AM139" s="84"/>
      <c r="AN139" s="84"/>
      <c r="AO139" s="84"/>
      <c r="AP139" s="84"/>
      <c r="AQ139" s="84"/>
      <c r="AR139" s="84"/>
      <c r="AS139" s="84"/>
      <c r="AT139" s="84"/>
      <c r="AU139" s="84"/>
      <c r="AV139" s="84"/>
      <c r="AW139" s="84"/>
      <c r="AX139" s="84"/>
      <c r="AY139" s="84"/>
      <c r="AZ139" s="84"/>
      <c r="BA139" s="84"/>
      <c r="BB139" s="84"/>
      <c r="BC139" s="84"/>
      <c r="BD139" s="84"/>
      <c r="BE139" s="84"/>
      <c r="BF139" s="84"/>
      <c r="BG139" s="84"/>
      <c r="BH139" s="84"/>
    </row>
    <row r="140" spans="1:60">
      <c r="A140" s="84"/>
      <c r="B140" s="84"/>
      <c r="C140" s="84"/>
      <c r="D140" s="84"/>
      <c r="E140" s="84"/>
      <c r="F140" s="84"/>
      <c r="G140" s="84"/>
      <c r="H140" s="84"/>
      <c r="I140" s="84"/>
      <c r="J140" s="84"/>
      <c r="K140" s="84"/>
      <c r="L140" s="84"/>
      <c r="M140" s="84"/>
      <c r="N140" s="84"/>
      <c r="O140" s="84"/>
      <c r="P140" s="84"/>
      <c r="Q140" s="84"/>
      <c r="R140" s="84"/>
      <c r="S140" s="84"/>
      <c r="T140" s="84"/>
      <c r="U140" s="84"/>
      <c r="V140" s="84"/>
      <c r="W140" s="84"/>
      <c r="X140" s="84"/>
      <c r="Y140" s="84"/>
      <c r="Z140" s="84"/>
      <c r="AA140" s="84"/>
      <c r="AB140" s="84"/>
      <c r="AC140" s="84"/>
      <c r="AD140" s="84"/>
      <c r="AE140" s="84"/>
      <c r="AF140" s="84"/>
      <c r="AG140" s="84"/>
      <c r="AH140" s="84"/>
      <c r="AI140" s="84"/>
      <c r="AJ140" s="84"/>
      <c r="AK140" s="84"/>
      <c r="AL140" s="84"/>
      <c r="AM140" s="84"/>
      <c r="AN140" s="84"/>
      <c r="AO140" s="84"/>
      <c r="AP140" s="84"/>
      <c r="AQ140" s="84"/>
      <c r="AR140" s="84"/>
      <c r="AS140" s="84"/>
      <c r="AT140" s="84"/>
      <c r="AU140" s="84"/>
      <c r="AV140" s="84"/>
      <c r="AW140" s="84"/>
      <c r="AX140" s="84"/>
      <c r="AY140" s="84"/>
      <c r="AZ140" s="84"/>
      <c r="BA140" s="84"/>
      <c r="BB140" s="84"/>
      <c r="BC140" s="84"/>
      <c r="BD140" s="84"/>
      <c r="BE140" s="84"/>
      <c r="BF140" s="84"/>
      <c r="BG140" s="84"/>
      <c r="BH140" s="84"/>
    </row>
    <row r="141" spans="1:60">
      <c r="A141" s="84"/>
      <c r="B141" s="84"/>
      <c r="C141" s="84"/>
      <c r="D141" s="84"/>
      <c r="E141" s="84"/>
      <c r="F141" s="84"/>
      <c r="G141" s="84"/>
      <c r="H141" s="84"/>
      <c r="I141" s="84"/>
      <c r="J141" s="84"/>
      <c r="K141" s="84"/>
      <c r="L141" s="84"/>
      <c r="M141" s="84"/>
      <c r="N141" s="84"/>
      <c r="O141" s="84"/>
      <c r="P141" s="84"/>
      <c r="Q141" s="84"/>
      <c r="R141" s="84"/>
      <c r="S141" s="84"/>
      <c r="T141" s="84"/>
      <c r="U141" s="84"/>
      <c r="V141" s="84"/>
      <c r="W141" s="84"/>
      <c r="X141" s="84"/>
      <c r="Y141" s="84"/>
      <c r="Z141" s="84"/>
      <c r="AA141" s="84"/>
      <c r="AB141" s="84"/>
      <c r="AC141" s="84"/>
      <c r="AD141" s="84"/>
      <c r="AE141" s="84"/>
      <c r="AF141" s="84"/>
      <c r="AG141" s="84"/>
      <c r="AH141" s="84"/>
      <c r="AI141" s="84"/>
      <c r="AJ141" s="84"/>
      <c r="AK141" s="84"/>
      <c r="AL141" s="84"/>
      <c r="AM141" s="84"/>
      <c r="AN141" s="84"/>
      <c r="AO141" s="84"/>
      <c r="AP141" s="84"/>
      <c r="AQ141" s="84"/>
      <c r="AR141" s="84"/>
      <c r="AS141" s="84"/>
      <c r="AT141" s="84"/>
      <c r="AU141" s="84"/>
      <c r="AV141" s="84"/>
      <c r="AW141" s="84"/>
      <c r="AX141" s="84"/>
      <c r="AY141" s="84"/>
      <c r="AZ141" s="84"/>
      <c r="BA141" s="84"/>
      <c r="BB141" s="84"/>
      <c r="BC141" s="84"/>
      <c r="BD141" s="84"/>
      <c r="BE141" s="84"/>
      <c r="BF141" s="84"/>
      <c r="BG141" s="84"/>
      <c r="BH141" s="84"/>
    </row>
    <row r="142" spans="1:60">
      <c r="A142" s="84"/>
      <c r="B142" s="84"/>
      <c r="C142" s="84"/>
      <c r="D142" s="84"/>
      <c r="E142" s="84"/>
      <c r="F142" s="84"/>
      <c r="G142" s="84"/>
      <c r="H142" s="84"/>
      <c r="I142" s="84"/>
      <c r="J142" s="84"/>
      <c r="K142" s="84"/>
      <c r="L142" s="84"/>
      <c r="M142" s="84"/>
      <c r="N142" s="84"/>
      <c r="O142" s="84"/>
      <c r="P142" s="84"/>
      <c r="Q142" s="84"/>
      <c r="R142" s="84"/>
      <c r="S142" s="84"/>
      <c r="T142" s="84"/>
      <c r="U142" s="84"/>
      <c r="V142" s="84"/>
      <c r="W142" s="84"/>
      <c r="X142" s="84"/>
      <c r="Y142" s="84"/>
      <c r="Z142" s="84"/>
      <c r="AA142" s="84"/>
      <c r="AB142" s="84"/>
      <c r="AC142" s="84"/>
      <c r="AD142" s="84"/>
      <c r="AE142" s="84"/>
      <c r="AF142" s="84"/>
      <c r="AG142" s="84"/>
      <c r="AH142" s="84"/>
      <c r="AI142" s="84"/>
      <c r="AJ142" s="84"/>
      <c r="AK142" s="84"/>
      <c r="AL142" s="84"/>
      <c r="AM142" s="84"/>
      <c r="AN142" s="84"/>
      <c r="AO142" s="84"/>
      <c r="AP142" s="84"/>
      <c r="AQ142" s="84"/>
      <c r="AR142" s="84"/>
      <c r="AS142" s="84"/>
      <c r="AT142" s="84"/>
      <c r="AU142" s="84"/>
      <c r="AV142" s="84"/>
      <c r="AW142" s="84"/>
      <c r="AX142" s="84"/>
      <c r="AY142" s="84"/>
      <c r="AZ142" s="84"/>
      <c r="BA142" s="84"/>
      <c r="BB142" s="84"/>
      <c r="BC142" s="84"/>
      <c r="BD142" s="84"/>
      <c r="BE142" s="84"/>
      <c r="BF142" s="84"/>
      <c r="BG142" s="84"/>
      <c r="BH142" s="84"/>
    </row>
    <row r="143" spans="1:60">
      <c r="A143" s="84"/>
      <c r="B143" s="84"/>
      <c r="C143" s="84"/>
      <c r="D143" s="84"/>
      <c r="E143" s="84"/>
      <c r="F143" s="84"/>
      <c r="G143" s="84"/>
      <c r="H143" s="84"/>
      <c r="I143" s="84"/>
      <c r="J143" s="84"/>
      <c r="K143" s="84"/>
      <c r="L143" s="84"/>
      <c r="M143" s="84"/>
      <c r="N143" s="84"/>
      <c r="O143" s="84"/>
      <c r="P143" s="84"/>
      <c r="Q143" s="84"/>
      <c r="R143" s="84"/>
      <c r="S143" s="84"/>
      <c r="T143" s="84"/>
      <c r="U143" s="84"/>
      <c r="V143" s="84"/>
      <c r="W143" s="84"/>
      <c r="X143" s="84"/>
      <c r="Y143" s="84"/>
      <c r="Z143" s="84"/>
      <c r="AA143" s="84"/>
      <c r="AB143" s="84"/>
      <c r="AC143" s="84"/>
      <c r="AD143" s="84"/>
      <c r="AE143" s="84"/>
      <c r="AF143" s="84"/>
      <c r="AG143" s="84"/>
      <c r="AH143" s="84"/>
      <c r="AI143" s="84"/>
      <c r="AJ143" s="84"/>
      <c r="AK143" s="84"/>
      <c r="AL143" s="84"/>
      <c r="AM143" s="84"/>
      <c r="AN143" s="84"/>
      <c r="AO143" s="84"/>
      <c r="AP143" s="84"/>
      <c r="AQ143" s="84"/>
      <c r="AR143" s="84"/>
      <c r="AS143" s="84"/>
      <c r="AT143" s="84"/>
      <c r="AU143" s="84"/>
      <c r="AV143" s="84"/>
      <c r="AW143" s="84"/>
      <c r="AX143" s="84"/>
      <c r="AY143" s="84"/>
      <c r="AZ143" s="84"/>
      <c r="BA143" s="84"/>
      <c r="BB143" s="84"/>
      <c r="BC143" s="84"/>
      <c r="BD143" s="84"/>
      <c r="BE143" s="84"/>
      <c r="BF143" s="84"/>
      <c r="BG143" s="84"/>
      <c r="BH143" s="84"/>
    </row>
    <row r="144" spans="1:60">
      <c r="A144" s="84"/>
      <c r="B144" s="84"/>
      <c r="C144" s="84"/>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84"/>
      <c r="AD144" s="84"/>
      <c r="AE144" s="84"/>
      <c r="AF144" s="84"/>
      <c r="AG144" s="84"/>
      <c r="AH144" s="84"/>
      <c r="AI144" s="84"/>
      <c r="AJ144" s="84"/>
      <c r="AK144" s="84"/>
      <c r="AL144" s="84"/>
      <c r="AM144" s="84"/>
      <c r="AN144" s="84"/>
      <c r="AO144" s="84"/>
      <c r="AP144" s="84"/>
      <c r="AQ144" s="84"/>
      <c r="AR144" s="84"/>
      <c r="AS144" s="84"/>
      <c r="AT144" s="84"/>
      <c r="AU144" s="84"/>
      <c r="AV144" s="84"/>
      <c r="AW144" s="84"/>
      <c r="AX144" s="84"/>
      <c r="AY144" s="84"/>
      <c r="AZ144" s="84"/>
      <c r="BA144" s="84"/>
      <c r="BB144" s="84"/>
      <c r="BC144" s="84"/>
      <c r="BD144" s="84"/>
      <c r="BE144" s="84"/>
      <c r="BF144" s="84"/>
      <c r="BG144" s="84"/>
      <c r="BH144" s="84"/>
    </row>
    <row r="145" spans="1:60">
      <c r="A145" s="84"/>
      <c r="B145" s="84"/>
      <c r="C145" s="84"/>
      <c r="D145" s="84"/>
      <c r="E145" s="84"/>
      <c r="F145" s="84"/>
      <c r="G145" s="84"/>
      <c r="H145" s="84"/>
      <c r="I145" s="84"/>
      <c r="J145" s="84"/>
      <c r="K145" s="84"/>
      <c r="L145" s="84"/>
      <c r="M145" s="84"/>
      <c r="N145" s="84"/>
      <c r="O145" s="84"/>
      <c r="P145" s="84"/>
      <c r="Q145" s="84"/>
      <c r="R145" s="84"/>
      <c r="S145" s="84"/>
      <c r="T145" s="84"/>
      <c r="U145" s="84"/>
      <c r="V145" s="84"/>
      <c r="W145" s="84"/>
      <c r="X145" s="84"/>
      <c r="Y145" s="84"/>
      <c r="Z145" s="84"/>
      <c r="AA145" s="84"/>
      <c r="AB145" s="84"/>
      <c r="AC145" s="84"/>
      <c r="AD145" s="84"/>
      <c r="AE145" s="84"/>
      <c r="AF145" s="84"/>
      <c r="AG145" s="84"/>
      <c r="AH145" s="84"/>
      <c r="AI145" s="84"/>
      <c r="AJ145" s="84"/>
      <c r="AK145" s="84"/>
      <c r="AL145" s="84"/>
      <c r="AM145" s="84"/>
      <c r="AN145" s="84"/>
      <c r="AO145" s="84"/>
      <c r="AP145" s="84"/>
      <c r="AQ145" s="84"/>
      <c r="AR145" s="84"/>
      <c r="AS145" s="84"/>
      <c r="AT145" s="84"/>
      <c r="AU145" s="84"/>
      <c r="AV145" s="84"/>
      <c r="AW145" s="84"/>
      <c r="AX145" s="84"/>
      <c r="AY145" s="84"/>
      <c r="AZ145" s="84"/>
      <c r="BA145" s="84"/>
      <c r="BB145" s="84"/>
      <c r="BC145" s="84"/>
      <c r="BD145" s="84"/>
      <c r="BE145" s="84"/>
      <c r="BF145" s="84"/>
      <c r="BG145" s="84"/>
      <c r="BH145" s="84"/>
    </row>
    <row r="146" spans="1:60">
      <c r="A146" s="84"/>
      <c r="B146" s="84"/>
      <c r="C146" s="84"/>
      <c r="D146" s="84"/>
      <c r="E146" s="84"/>
      <c r="F146" s="84"/>
      <c r="G146" s="84"/>
      <c r="H146" s="84"/>
      <c r="I146" s="84"/>
      <c r="J146" s="84"/>
      <c r="K146" s="84"/>
      <c r="L146" s="84"/>
      <c r="M146" s="84"/>
      <c r="N146" s="84"/>
      <c r="O146" s="84"/>
      <c r="P146" s="84"/>
      <c r="Q146" s="84"/>
      <c r="R146" s="84"/>
      <c r="S146" s="84"/>
      <c r="T146" s="84"/>
      <c r="U146" s="84"/>
      <c r="V146" s="84"/>
      <c r="W146" s="84"/>
      <c r="X146" s="84"/>
      <c r="Y146" s="84"/>
      <c r="Z146" s="84"/>
      <c r="AA146" s="84"/>
      <c r="AB146" s="84"/>
      <c r="AC146" s="84"/>
      <c r="AD146" s="84"/>
      <c r="AE146" s="84"/>
      <c r="AF146" s="84"/>
      <c r="AG146" s="84"/>
      <c r="AH146" s="84"/>
      <c r="AI146" s="84"/>
      <c r="AJ146" s="84"/>
      <c r="AK146" s="84"/>
      <c r="AL146" s="84"/>
      <c r="AM146" s="84"/>
      <c r="AN146" s="84"/>
      <c r="AO146" s="84"/>
      <c r="AP146" s="84"/>
      <c r="AQ146" s="84"/>
      <c r="AR146" s="84"/>
      <c r="AS146" s="84"/>
      <c r="AT146" s="84"/>
      <c r="AU146" s="84"/>
      <c r="AV146" s="84"/>
      <c r="AW146" s="84"/>
      <c r="AX146" s="84"/>
      <c r="AY146" s="84"/>
      <c r="AZ146" s="84"/>
      <c r="BA146" s="84"/>
      <c r="BB146" s="84"/>
      <c r="BC146" s="84"/>
      <c r="BD146" s="84"/>
      <c r="BE146" s="84"/>
      <c r="BF146" s="84"/>
      <c r="BG146" s="84"/>
      <c r="BH146" s="84"/>
    </row>
    <row r="147" spans="1:60">
      <c r="A147" s="84"/>
      <c r="B147" s="84"/>
      <c r="C147" s="84"/>
      <c r="D147" s="84"/>
      <c r="E147" s="84"/>
      <c r="F147" s="84"/>
      <c r="G147" s="84"/>
      <c r="H147" s="84"/>
      <c r="I147" s="84"/>
      <c r="J147" s="84"/>
      <c r="K147" s="84"/>
      <c r="L147" s="84"/>
      <c r="M147" s="84"/>
      <c r="N147" s="84"/>
      <c r="O147" s="84"/>
      <c r="P147" s="84"/>
      <c r="Q147" s="84"/>
      <c r="R147" s="84"/>
      <c r="S147" s="84"/>
      <c r="T147" s="84"/>
      <c r="U147" s="84"/>
      <c r="V147" s="84"/>
      <c r="W147" s="84"/>
      <c r="X147" s="84"/>
      <c r="Y147" s="84"/>
      <c r="Z147" s="84"/>
      <c r="AA147" s="84"/>
      <c r="AB147" s="84"/>
      <c r="AC147" s="84"/>
      <c r="AD147" s="84"/>
      <c r="AE147" s="84"/>
      <c r="AF147" s="84"/>
      <c r="AG147" s="84"/>
      <c r="AH147" s="84"/>
      <c r="AI147" s="84"/>
      <c r="AJ147" s="84"/>
      <c r="AK147" s="84"/>
      <c r="AL147" s="84"/>
      <c r="AM147" s="84"/>
      <c r="AN147" s="84"/>
      <c r="AO147" s="84"/>
      <c r="AP147" s="84"/>
      <c r="AQ147" s="84"/>
      <c r="AR147" s="84"/>
      <c r="AS147" s="84"/>
      <c r="AT147" s="84"/>
      <c r="AU147" s="84"/>
      <c r="AV147" s="84"/>
      <c r="AW147" s="84"/>
      <c r="AX147" s="84"/>
      <c r="AY147" s="84"/>
      <c r="AZ147" s="84"/>
      <c r="BA147" s="84"/>
      <c r="BB147" s="84"/>
      <c r="BC147" s="84"/>
      <c r="BD147" s="84"/>
      <c r="BE147" s="84"/>
      <c r="BF147" s="84"/>
      <c r="BG147" s="84"/>
      <c r="BH147" s="84"/>
    </row>
    <row r="148" spans="1:60">
      <c r="A148" s="84"/>
      <c r="B148" s="84"/>
      <c r="C148" s="84"/>
      <c r="D148" s="84"/>
      <c r="E148" s="84"/>
      <c r="F148" s="84"/>
      <c r="G148" s="84"/>
      <c r="H148" s="84"/>
      <c r="I148" s="84"/>
      <c r="J148" s="84"/>
      <c r="K148" s="84"/>
      <c r="L148" s="84"/>
      <c r="M148" s="84"/>
      <c r="N148" s="84"/>
      <c r="O148" s="84"/>
      <c r="P148" s="84"/>
      <c r="Q148" s="84"/>
      <c r="R148" s="84"/>
      <c r="S148" s="84"/>
      <c r="T148" s="84"/>
      <c r="U148" s="84"/>
      <c r="V148" s="84"/>
      <c r="W148" s="84"/>
      <c r="X148" s="84"/>
      <c r="Y148" s="84"/>
      <c r="Z148" s="84"/>
      <c r="AA148" s="84"/>
      <c r="AB148" s="84"/>
      <c r="AC148" s="84"/>
      <c r="AD148" s="84"/>
      <c r="AE148" s="84"/>
      <c r="AF148" s="84"/>
      <c r="AG148" s="84"/>
      <c r="AH148" s="84"/>
      <c r="AI148" s="84"/>
      <c r="AJ148" s="84"/>
      <c r="AK148" s="84"/>
      <c r="AL148" s="84"/>
      <c r="AM148" s="84"/>
      <c r="AN148" s="84"/>
      <c r="AO148" s="84"/>
      <c r="AP148" s="84"/>
      <c r="AQ148" s="84"/>
      <c r="AR148" s="84"/>
      <c r="AS148" s="84"/>
      <c r="AT148" s="84"/>
      <c r="AU148" s="84"/>
      <c r="AV148" s="84"/>
      <c r="AW148" s="84"/>
      <c r="AX148" s="84"/>
      <c r="AY148" s="84"/>
      <c r="AZ148" s="84"/>
      <c r="BA148" s="84"/>
      <c r="BB148" s="84"/>
      <c r="BC148" s="84"/>
      <c r="BD148" s="84"/>
      <c r="BE148" s="84"/>
      <c r="BF148" s="84"/>
      <c r="BG148" s="84"/>
      <c r="BH148" s="84"/>
    </row>
    <row r="149" spans="1:60">
      <c r="A149" s="84"/>
      <c r="B149" s="84"/>
      <c r="C149" s="84"/>
      <c r="D149" s="84"/>
      <c r="E149" s="84"/>
      <c r="F149" s="84"/>
      <c r="G149" s="84"/>
      <c r="H149" s="84"/>
      <c r="I149" s="84"/>
      <c r="J149" s="84"/>
      <c r="K149" s="84"/>
      <c r="L149" s="84"/>
      <c r="M149" s="84"/>
      <c r="N149" s="84"/>
      <c r="O149" s="84"/>
      <c r="P149" s="84"/>
      <c r="Q149" s="84"/>
      <c r="R149" s="84"/>
      <c r="S149" s="84"/>
      <c r="T149" s="84"/>
      <c r="U149" s="84"/>
      <c r="V149" s="84"/>
      <c r="W149" s="84"/>
      <c r="X149" s="84"/>
      <c r="Y149" s="84"/>
      <c r="Z149" s="84"/>
      <c r="AA149" s="84"/>
      <c r="AB149" s="84"/>
      <c r="AC149" s="84"/>
      <c r="AD149" s="84"/>
      <c r="AE149" s="84"/>
      <c r="AF149" s="84"/>
      <c r="AG149" s="84"/>
      <c r="AH149" s="84"/>
      <c r="AI149" s="84"/>
      <c r="AJ149" s="84"/>
      <c r="AK149" s="84"/>
      <c r="AL149" s="84"/>
      <c r="AM149" s="84"/>
      <c r="AN149" s="84"/>
      <c r="AO149" s="84"/>
      <c r="AP149" s="84"/>
      <c r="AQ149" s="84"/>
      <c r="AR149" s="84"/>
      <c r="AS149" s="84"/>
      <c r="AT149" s="84"/>
      <c r="AU149" s="84"/>
      <c r="AV149" s="84"/>
      <c r="AW149" s="84"/>
      <c r="AX149" s="84"/>
      <c r="AY149" s="84"/>
      <c r="AZ149" s="84"/>
      <c r="BA149" s="84"/>
      <c r="BB149" s="84"/>
      <c r="BC149" s="84"/>
      <c r="BD149" s="84"/>
      <c r="BE149" s="84"/>
      <c r="BF149" s="84"/>
      <c r="BG149" s="84"/>
      <c r="BH149" s="84"/>
    </row>
    <row r="150" spans="1:60">
      <c r="A150" s="84"/>
      <c r="B150" s="84"/>
      <c r="C150" s="84"/>
      <c r="D150" s="84"/>
      <c r="E150" s="84"/>
      <c r="F150" s="84"/>
      <c r="G150" s="84"/>
      <c r="H150" s="84"/>
      <c r="I150" s="84"/>
      <c r="J150" s="84"/>
      <c r="K150" s="84"/>
      <c r="L150" s="84"/>
      <c r="M150" s="84"/>
      <c r="N150" s="84"/>
      <c r="O150" s="84"/>
      <c r="P150" s="84"/>
      <c r="Q150" s="84"/>
      <c r="R150" s="84"/>
      <c r="S150" s="84"/>
      <c r="T150" s="84"/>
      <c r="U150" s="84"/>
      <c r="V150" s="84"/>
      <c r="W150" s="84"/>
      <c r="X150" s="84"/>
      <c r="Y150" s="84"/>
      <c r="Z150" s="84"/>
      <c r="AA150" s="84"/>
      <c r="AB150" s="84"/>
      <c r="AC150" s="84"/>
      <c r="AD150" s="84"/>
      <c r="AE150" s="84"/>
      <c r="AF150" s="84"/>
      <c r="AG150" s="84"/>
      <c r="AH150" s="84"/>
      <c r="AI150" s="84"/>
      <c r="AJ150" s="84"/>
      <c r="AK150" s="84"/>
      <c r="AL150" s="84"/>
      <c r="AM150" s="84"/>
      <c r="AN150" s="84"/>
      <c r="AO150" s="84"/>
      <c r="AP150" s="84"/>
      <c r="AQ150" s="84"/>
      <c r="AR150" s="84"/>
      <c r="AS150" s="84"/>
      <c r="AT150" s="84"/>
      <c r="AU150" s="84"/>
      <c r="AV150" s="84"/>
      <c r="AW150" s="84"/>
      <c r="AX150" s="84"/>
      <c r="AY150" s="84"/>
      <c r="AZ150" s="84"/>
      <c r="BA150" s="84"/>
      <c r="BB150" s="84"/>
      <c r="BC150" s="84"/>
      <c r="BD150" s="84"/>
      <c r="BE150" s="84"/>
      <c r="BF150" s="84"/>
      <c r="BG150" s="84"/>
      <c r="BH150" s="84"/>
    </row>
    <row r="151" spans="1:60">
      <c r="A151" s="84"/>
      <c r="B151" s="84"/>
      <c r="C151" s="84"/>
      <c r="D151" s="84"/>
      <c r="E151" s="84"/>
      <c r="F151" s="84"/>
      <c r="G151" s="84"/>
      <c r="H151" s="84"/>
      <c r="I151" s="84"/>
      <c r="J151" s="84"/>
      <c r="K151" s="84"/>
      <c r="L151" s="84"/>
      <c r="M151" s="84"/>
      <c r="N151" s="84"/>
      <c r="O151" s="84"/>
      <c r="P151" s="84"/>
      <c r="Q151" s="84"/>
      <c r="R151" s="84"/>
      <c r="S151" s="84"/>
      <c r="T151" s="84"/>
      <c r="U151" s="84"/>
      <c r="V151" s="84"/>
      <c r="W151" s="84"/>
      <c r="X151" s="84"/>
      <c r="Y151" s="84"/>
      <c r="Z151" s="84"/>
      <c r="AA151" s="84"/>
      <c r="AB151" s="84"/>
      <c r="AC151" s="84"/>
      <c r="AD151" s="84"/>
      <c r="AE151" s="84"/>
      <c r="AF151" s="84"/>
      <c r="AG151" s="84"/>
      <c r="AH151" s="84"/>
      <c r="AI151" s="84"/>
      <c r="AJ151" s="84"/>
      <c r="AK151" s="84"/>
      <c r="AL151" s="84"/>
      <c r="AM151" s="84"/>
      <c r="AN151" s="84"/>
      <c r="AO151" s="84"/>
      <c r="AP151" s="84"/>
      <c r="AQ151" s="84"/>
      <c r="AR151" s="84"/>
      <c r="AS151" s="84"/>
      <c r="AT151" s="84"/>
      <c r="AU151" s="84"/>
      <c r="AV151" s="84"/>
      <c r="AW151" s="84"/>
      <c r="AX151" s="84"/>
      <c r="AY151" s="84"/>
      <c r="AZ151" s="84"/>
      <c r="BA151" s="84"/>
      <c r="BB151" s="84"/>
      <c r="BC151" s="84"/>
      <c r="BD151" s="84"/>
      <c r="BE151" s="84"/>
      <c r="BF151" s="84"/>
      <c r="BG151" s="84"/>
      <c r="BH151" s="84"/>
    </row>
    <row r="152" spans="1:60">
      <c r="A152" s="84"/>
      <c r="B152" s="84"/>
      <c r="C152" s="84"/>
      <c r="D152" s="84"/>
      <c r="E152" s="84"/>
      <c r="F152" s="84"/>
      <c r="G152" s="84"/>
      <c r="H152" s="84"/>
      <c r="I152" s="84"/>
      <c r="J152" s="84"/>
      <c r="K152" s="84"/>
      <c r="L152" s="84"/>
      <c r="M152" s="84"/>
      <c r="N152" s="84"/>
      <c r="O152" s="84"/>
      <c r="P152" s="84"/>
      <c r="Q152" s="84"/>
      <c r="R152" s="84"/>
      <c r="S152" s="84"/>
      <c r="T152" s="84"/>
      <c r="U152" s="84"/>
      <c r="V152" s="84"/>
      <c r="W152" s="84"/>
      <c r="X152" s="84"/>
      <c r="Y152" s="84"/>
      <c r="Z152" s="84"/>
      <c r="AA152" s="84"/>
      <c r="AB152" s="84"/>
      <c r="AC152" s="84"/>
      <c r="AD152" s="84"/>
      <c r="AE152" s="84"/>
      <c r="AF152" s="84"/>
      <c r="AG152" s="84"/>
      <c r="AH152" s="84"/>
      <c r="AI152" s="84"/>
      <c r="AJ152" s="84"/>
      <c r="AK152" s="84"/>
      <c r="AL152" s="84"/>
      <c r="AM152" s="84"/>
      <c r="AN152" s="84"/>
      <c r="AO152" s="84"/>
      <c r="AP152" s="84"/>
      <c r="AQ152" s="84"/>
      <c r="AR152" s="84"/>
      <c r="AS152" s="84"/>
      <c r="AT152" s="84"/>
      <c r="AU152" s="84"/>
      <c r="AV152" s="84"/>
      <c r="AW152" s="84"/>
      <c r="AX152" s="84"/>
      <c r="AY152" s="84"/>
      <c r="AZ152" s="84"/>
      <c r="BA152" s="84"/>
      <c r="BB152" s="84"/>
      <c r="BC152" s="84"/>
      <c r="BD152" s="84"/>
      <c r="BE152" s="84"/>
      <c r="BF152" s="84"/>
      <c r="BG152" s="84"/>
      <c r="BH152" s="84"/>
    </row>
    <row r="153" spans="1:60">
      <c r="A153" s="84"/>
      <c r="B153" s="84"/>
      <c r="C153" s="84"/>
      <c r="D153" s="84"/>
      <c r="E153" s="84"/>
      <c r="F153" s="84"/>
      <c r="G153" s="84"/>
      <c r="H153" s="84"/>
      <c r="I153" s="84"/>
      <c r="J153" s="84"/>
      <c r="K153" s="84"/>
      <c r="L153" s="84"/>
      <c r="M153" s="84"/>
      <c r="N153" s="84"/>
      <c r="O153" s="84"/>
      <c r="P153" s="84"/>
      <c r="Q153" s="84"/>
      <c r="R153" s="84"/>
      <c r="S153" s="84"/>
      <c r="T153" s="84"/>
      <c r="U153" s="84"/>
      <c r="V153" s="84"/>
      <c r="W153" s="84"/>
      <c r="X153" s="84"/>
      <c r="Y153" s="84"/>
      <c r="Z153" s="84"/>
      <c r="AA153" s="84"/>
      <c r="AB153" s="84"/>
      <c r="AC153" s="84"/>
      <c r="AD153" s="84"/>
      <c r="AE153" s="84"/>
      <c r="AF153" s="84"/>
      <c r="AG153" s="84"/>
      <c r="AH153" s="84"/>
      <c r="AI153" s="84"/>
      <c r="AJ153" s="84"/>
      <c r="AK153" s="84"/>
      <c r="AL153" s="84"/>
      <c r="AM153" s="84"/>
      <c r="AN153" s="84"/>
      <c r="AO153" s="84"/>
      <c r="AP153" s="84"/>
      <c r="AQ153" s="84"/>
      <c r="AR153" s="84"/>
      <c r="AS153" s="84"/>
      <c r="AT153" s="84"/>
      <c r="AU153" s="84"/>
      <c r="AV153" s="84"/>
      <c r="AW153" s="84"/>
      <c r="AX153" s="84"/>
      <c r="AY153" s="84"/>
      <c r="AZ153" s="84"/>
      <c r="BA153" s="84"/>
      <c r="BB153" s="84"/>
      <c r="BC153" s="84"/>
      <c r="BD153" s="84"/>
      <c r="BE153" s="84"/>
      <c r="BF153" s="84"/>
      <c r="BG153" s="84"/>
      <c r="BH153" s="84"/>
    </row>
    <row r="154" spans="1:60">
      <c r="A154" s="84"/>
      <c r="B154" s="84"/>
      <c r="C154" s="84"/>
      <c r="D154" s="84"/>
      <c r="E154" s="84"/>
      <c r="F154" s="84"/>
      <c r="G154" s="84"/>
      <c r="H154" s="84"/>
      <c r="I154" s="84"/>
      <c r="J154" s="84"/>
      <c r="K154" s="84"/>
      <c r="L154" s="84"/>
      <c r="M154" s="84"/>
      <c r="N154" s="84"/>
      <c r="O154" s="84"/>
      <c r="P154" s="84"/>
      <c r="Q154" s="84"/>
      <c r="R154" s="84"/>
      <c r="S154" s="84"/>
      <c r="T154" s="84"/>
      <c r="U154" s="84"/>
      <c r="V154" s="84"/>
      <c r="W154" s="84"/>
      <c r="X154" s="84"/>
      <c r="Y154" s="84"/>
      <c r="Z154" s="84"/>
      <c r="AA154" s="84"/>
      <c r="AB154" s="84"/>
      <c r="AC154" s="84"/>
      <c r="AD154" s="84"/>
      <c r="AE154" s="84"/>
      <c r="AF154" s="84"/>
      <c r="AG154" s="84"/>
      <c r="AH154" s="84"/>
      <c r="AI154" s="84"/>
      <c r="AJ154" s="84"/>
      <c r="AK154" s="84"/>
      <c r="AL154" s="84"/>
      <c r="AM154" s="84"/>
      <c r="AN154" s="84"/>
      <c r="AO154" s="84"/>
      <c r="AP154" s="84"/>
      <c r="AQ154" s="84"/>
      <c r="AR154" s="84"/>
      <c r="AS154" s="84"/>
      <c r="AT154" s="84"/>
      <c r="AU154" s="84"/>
      <c r="AV154" s="84"/>
      <c r="AW154" s="84"/>
      <c r="AX154" s="84"/>
      <c r="AY154" s="84"/>
      <c r="AZ154" s="84"/>
      <c r="BA154" s="84"/>
      <c r="BB154" s="84"/>
      <c r="BC154" s="84"/>
      <c r="BD154" s="84"/>
      <c r="BE154" s="84"/>
      <c r="BF154" s="84"/>
      <c r="BG154" s="84"/>
      <c r="BH154" s="84"/>
    </row>
    <row r="155" spans="1:60">
      <c r="A155" s="84"/>
      <c r="B155" s="84"/>
      <c r="C155" s="84"/>
      <c r="D155" s="84"/>
      <c r="E155" s="84"/>
      <c r="F155" s="84"/>
      <c r="G155" s="84"/>
      <c r="H155" s="84"/>
      <c r="I155" s="84"/>
      <c r="J155" s="84"/>
      <c r="K155" s="84"/>
      <c r="L155" s="84"/>
      <c r="M155" s="84"/>
      <c r="N155" s="84"/>
      <c r="O155" s="84"/>
      <c r="P155" s="84"/>
      <c r="Q155" s="84"/>
      <c r="R155" s="84"/>
      <c r="S155" s="84"/>
      <c r="T155" s="84"/>
      <c r="U155" s="84"/>
      <c r="V155" s="84"/>
      <c r="W155" s="84"/>
      <c r="X155" s="84"/>
      <c r="Y155" s="84"/>
      <c r="Z155" s="84"/>
      <c r="AA155" s="84"/>
      <c r="AB155" s="84"/>
      <c r="AC155" s="84"/>
      <c r="AD155" s="84"/>
      <c r="AE155" s="84"/>
      <c r="AF155" s="84"/>
      <c r="AG155" s="84"/>
      <c r="AH155" s="84"/>
      <c r="AI155" s="84"/>
      <c r="AJ155" s="84"/>
      <c r="AK155" s="84"/>
      <c r="AL155" s="84"/>
      <c r="AM155" s="84"/>
      <c r="AN155" s="84"/>
      <c r="AO155" s="84"/>
      <c r="AP155" s="84"/>
      <c r="AQ155" s="84"/>
      <c r="AR155" s="84"/>
      <c r="AS155" s="84"/>
      <c r="AT155" s="84"/>
      <c r="AU155" s="84"/>
      <c r="AV155" s="84"/>
      <c r="AW155" s="84"/>
      <c r="AX155" s="84"/>
      <c r="AY155" s="84"/>
      <c r="AZ155" s="84"/>
      <c r="BA155" s="84"/>
      <c r="BB155" s="84"/>
      <c r="BC155" s="84"/>
      <c r="BD155" s="84"/>
      <c r="BE155" s="84"/>
      <c r="BF155" s="84"/>
      <c r="BG155" s="84"/>
      <c r="BH155" s="84"/>
    </row>
    <row r="156" spans="1:60">
      <c r="A156" s="84"/>
      <c r="B156" s="84"/>
      <c r="C156" s="84"/>
      <c r="D156" s="84"/>
      <c r="E156" s="84"/>
      <c r="F156" s="84"/>
      <c r="G156" s="84"/>
      <c r="H156" s="84"/>
      <c r="I156" s="84"/>
      <c r="J156" s="84"/>
      <c r="K156" s="84"/>
      <c r="L156" s="84"/>
      <c r="M156" s="84"/>
      <c r="N156" s="84"/>
      <c r="O156" s="84"/>
      <c r="P156" s="84"/>
      <c r="Q156" s="84"/>
      <c r="R156" s="84"/>
      <c r="S156" s="84"/>
      <c r="T156" s="84"/>
      <c r="U156" s="84"/>
      <c r="V156" s="84"/>
      <c r="W156" s="84"/>
      <c r="X156" s="84"/>
      <c r="Y156" s="84"/>
      <c r="Z156" s="84"/>
      <c r="AA156" s="84"/>
      <c r="AB156" s="84"/>
      <c r="AC156" s="84"/>
      <c r="AD156" s="84"/>
      <c r="AE156" s="84"/>
      <c r="AF156" s="84"/>
      <c r="AG156" s="84"/>
      <c r="AH156" s="84"/>
      <c r="AI156" s="84"/>
      <c r="AJ156" s="84"/>
      <c r="AK156" s="84"/>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row>
    <row r="157" spans="1:60">
      <c r="A157" s="84"/>
      <c r="B157" s="84"/>
      <c r="C157" s="84"/>
      <c r="D157" s="84"/>
      <c r="E157" s="84"/>
      <c r="F157" s="84"/>
      <c r="G157" s="84"/>
      <c r="H157" s="84"/>
      <c r="I157" s="84"/>
      <c r="J157" s="84"/>
      <c r="K157" s="84"/>
      <c r="L157" s="84"/>
      <c r="M157" s="84"/>
      <c r="N157" s="84"/>
      <c r="O157" s="84"/>
      <c r="P157" s="84"/>
      <c r="Q157" s="84"/>
      <c r="R157" s="84"/>
      <c r="S157" s="84"/>
      <c r="T157" s="84"/>
      <c r="U157" s="84"/>
      <c r="V157" s="84"/>
      <c r="W157" s="84"/>
      <c r="X157" s="84"/>
      <c r="Y157" s="84"/>
      <c r="Z157" s="84"/>
      <c r="AA157" s="84"/>
      <c r="AB157" s="84"/>
      <c r="AC157" s="84"/>
      <c r="AD157" s="84"/>
      <c r="AE157" s="84"/>
      <c r="AF157" s="84"/>
      <c r="AG157" s="84"/>
      <c r="AH157" s="84"/>
      <c r="AI157" s="84"/>
      <c r="AJ157" s="84"/>
      <c r="AK157" s="84"/>
      <c r="AL157" s="84"/>
      <c r="AM157" s="84"/>
      <c r="AN157" s="84"/>
      <c r="AO157" s="84"/>
      <c r="AP157" s="84"/>
      <c r="AQ157" s="84"/>
      <c r="AR157" s="84"/>
      <c r="AS157" s="84"/>
      <c r="AT157" s="84"/>
      <c r="AU157" s="84"/>
      <c r="AV157" s="84"/>
      <c r="AW157" s="84"/>
      <c r="AX157" s="84"/>
      <c r="AY157" s="84"/>
      <c r="AZ157" s="84"/>
      <c r="BA157" s="84"/>
      <c r="BB157" s="84"/>
      <c r="BC157" s="84"/>
      <c r="BD157" s="84"/>
      <c r="BE157" s="84"/>
      <c r="BF157" s="84"/>
      <c r="BG157" s="84"/>
      <c r="BH157" s="84"/>
    </row>
    <row r="158" spans="1:60">
      <c r="A158" s="84"/>
      <c r="B158" s="84"/>
      <c r="C158" s="84"/>
      <c r="D158" s="84"/>
      <c r="E158" s="84"/>
      <c r="F158" s="84"/>
      <c r="G158" s="84"/>
      <c r="H158" s="84"/>
      <c r="I158" s="84"/>
      <c r="J158" s="84"/>
      <c r="K158" s="84"/>
      <c r="L158" s="84"/>
      <c r="M158" s="84"/>
      <c r="N158" s="84"/>
      <c r="O158" s="84"/>
      <c r="P158" s="84"/>
      <c r="Q158" s="84"/>
      <c r="R158" s="84"/>
      <c r="S158" s="84"/>
      <c r="T158" s="84"/>
      <c r="U158" s="84"/>
      <c r="V158" s="84"/>
      <c r="W158" s="84"/>
      <c r="X158" s="84"/>
      <c r="Y158" s="84"/>
      <c r="Z158" s="84"/>
      <c r="AA158" s="84"/>
      <c r="AB158" s="84"/>
      <c r="AC158" s="84"/>
      <c r="AD158" s="84"/>
      <c r="AE158" s="84"/>
      <c r="AF158" s="84"/>
      <c r="AG158" s="84"/>
      <c r="AH158" s="84"/>
      <c r="AI158" s="84"/>
      <c r="AJ158" s="84"/>
      <c r="AK158" s="84"/>
      <c r="AL158" s="84"/>
      <c r="AM158" s="84"/>
      <c r="AN158" s="84"/>
      <c r="AO158" s="84"/>
      <c r="AP158" s="84"/>
      <c r="AQ158" s="84"/>
      <c r="AR158" s="84"/>
      <c r="AS158" s="84"/>
      <c r="AT158" s="84"/>
      <c r="AU158" s="84"/>
      <c r="AV158" s="84"/>
      <c r="AW158" s="84"/>
      <c r="AX158" s="84"/>
      <c r="AY158" s="84"/>
      <c r="AZ158" s="84"/>
      <c r="BA158" s="84"/>
      <c r="BB158" s="84"/>
      <c r="BC158" s="84"/>
      <c r="BD158" s="84"/>
      <c r="BE158" s="84"/>
      <c r="BF158" s="84"/>
      <c r="BG158" s="84"/>
      <c r="BH158" s="84"/>
    </row>
    <row r="159" spans="1:60">
      <c r="A159" s="84"/>
      <c r="B159" s="84"/>
      <c r="C159" s="84"/>
      <c r="D159" s="84"/>
      <c r="E159" s="84"/>
      <c r="F159" s="84"/>
      <c r="G159" s="84"/>
      <c r="H159" s="84"/>
      <c r="I159" s="84"/>
      <c r="J159" s="84"/>
      <c r="K159" s="84"/>
      <c r="L159" s="84"/>
      <c r="M159" s="84"/>
      <c r="N159" s="84"/>
      <c r="O159" s="84"/>
      <c r="P159" s="84"/>
      <c r="Q159" s="84"/>
      <c r="R159" s="84"/>
      <c r="S159" s="84"/>
      <c r="T159" s="84"/>
      <c r="U159" s="84"/>
      <c r="V159" s="8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84"/>
      <c r="AS159" s="84"/>
      <c r="AT159" s="84"/>
      <c r="AU159" s="84"/>
      <c r="AV159" s="84"/>
      <c r="AW159" s="84"/>
      <c r="AX159" s="84"/>
      <c r="AY159" s="84"/>
      <c r="AZ159" s="84"/>
      <c r="BA159" s="84"/>
      <c r="BB159" s="84"/>
      <c r="BC159" s="84"/>
      <c r="BD159" s="84"/>
      <c r="BE159" s="84"/>
      <c r="BF159" s="84"/>
      <c r="BG159" s="84"/>
      <c r="BH159" s="84"/>
    </row>
    <row r="160" spans="1:60">
      <c r="A160" s="84"/>
      <c r="B160" s="84"/>
      <c r="C160" s="84"/>
      <c r="D160" s="84"/>
      <c r="E160" s="84"/>
      <c r="F160" s="84"/>
      <c r="G160" s="84"/>
      <c r="H160" s="84"/>
      <c r="I160" s="84"/>
      <c r="J160" s="84"/>
      <c r="K160" s="84"/>
      <c r="L160" s="84"/>
      <c r="M160" s="84"/>
      <c r="N160" s="84"/>
      <c r="O160" s="84"/>
      <c r="P160" s="84"/>
      <c r="Q160" s="84"/>
      <c r="R160" s="84"/>
      <c r="S160" s="84"/>
      <c r="T160" s="84"/>
      <c r="U160" s="84"/>
      <c r="V160" s="84"/>
      <c r="W160" s="84"/>
      <c r="X160" s="84"/>
      <c r="Y160" s="84"/>
      <c r="Z160" s="84"/>
      <c r="AA160" s="84"/>
      <c r="AB160" s="84"/>
      <c r="AC160" s="84"/>
      <c r="AD160" s="84"/>
      <c r="AE160" s="84"/>
      <c r="AF160" s="84"/>
      <c r="AG160" s="84"/>
      <c r="AH160" s="84"/>
      <c r="AI160" s="84"/>
      <c r="AJ160" s="84"/>
      <c r="AK160" s="84"/>
      <c r="AL160" s="84"/>
      <c r="AM160" s="84"/>
      <c r="AN160" s="84"/>
      <c r="AO160" s="84"/>
      <c r="AP160" s="84"/>
      <c r="AQ160" s="84"/>
      <c r="AR160" s="84"/>
      <c r="AS160" s="84"/>
      <c r="AT160" s="84"/>
      <c r="AU160" s="84"/>
      <c r="AV160" s="84"/>
      <c r="AW160" s="84"/>
      <c r="AX160" s="84"/>
      <c r="AY160" s="84"/>
      <c r="AZ160" s="84"/>
      <c r="BA160" s="84"/>
      <c r="BB160" s="84"/>
      <c r="BC160" s="84"/>
      <c r="BD160" s="84"/>
      <c r="BE160" s="84"/>
      <c r="BF160" s="84"/>
      <c r="BG160" s="84"/>
      <c r="BH160" s="84"/>
    </row>
    <row r="161" spans="1:60">
      <c r="A161" s="84"/>
      <c r="B161" s="84"/>
      <c r="C161" s="84"/>
      <c r="D161" s="84"/>
      <c r="E161" s="84"/>
      <c r="F161" s="84"/>
      <c r="G161" s="84"/>
      <c r="H161" s="84"/>
      <c r="I161" s="84"/>
      <c r="J161" s="84"/>
      <c r="K161" s="84"/>
      <c r="L161" s="84"/>
      <c r="M161" s="84"/>
      <c r="N161" s="84"/>
      <c r="O161" s="84"/>
      <c r="P161" s="84"/>
      <c r="Q161" s="84"/>
      <c r="R161" s="84"/>
      <c r="S161" s="84"/>
      <c r="T161" s="84"/>
      <c r="U161" s="84"/>
      <c r="V161" s="84"/>
      <c r="W161" s="84"/>
      <c r="X161" s="84"/>
      <c r="Y161" s="84"/>
      <c r="Z161" s="84"/>
      <c r="AA161" s="84"/>
      <c r="AB161" s="84"/>
      <c r="AC161" s="84"/>
      <c r="AD161" s="84"/>
      <c r="AE161" s="84"/>
      <c r="AF161" s="84"/>
      <c r="AG161" s="84"/>
      <c r="AH161" s="84"/>
      <c r="AI161" s="84"/>
      <c r="AJ161" s="84"/>
      <c r="AK161" s="84"/>
      <c r="AL161" s="84"/>
      <c r="AM161" s="84"/>
      <c r="AN161" s="84"/>
      <c r="AO161" s="84"/>
      <c r="AP161" s="84"/>
      <c r="AQ161" s="84"/>
      <c r="AR161" s="84"/>
      <c r="AS161" s="84"/>
      <c r="AT161" s="84"/>
      <c r="AU161" s="84"/>
      <c r="AV161" s="84"/>
      <c r="AW161" s="84"/>
      <c r="AX161" s="84"/>
      <c r="AY161" s="84"/>
      <c r="AZ161" s="84"/>
      <c r="BA161" s="84"/>
      <c r="BB161" s="84"/>
      <c r="BC161" s="84"/>
      <c r="BD161" s="84"/>
      <c r="BE161" s="84"/>
      <c r="BF161" s="84"/>
      <c r="BG161" s="84"/>
      <c r="BH161" s="84"/>
    </row>
    <row r="162" spans="1:60">
      <c r="A162" s="84"/>
      <c r="B162" s="84"/>
      <c r="C162" s="84"/>
      <c r="D162" s="84"/>
      <c r="E162" s="84"/>
      <c r="F162" s="84"/>
      <c r="G162" s="84"/>
      <c r="H162" s="84"/>
      <c r="I162" s="84"/>
      <c r="J162" s="84"/>
      <c r="K162" s="84"/>
      <c r="L162" s="84"/>
      <c r="M162" s="84"/>
      <c r="N162" s="84"/>
      <c r="O162" s="84"/>
      <c r="P162" s="84"/>
      <c r="Q162" s="84"/>
      <c r="R162" s="84"/>
      <c r="S162" s="84"/>
      <c r="T162" s="84"/>
      <c r="U162" s="84"/>
      <c r="V162" s="84"/>
      <c r="W162" s="84"/>
      <c r="X162" s="84"/>
      <c r="Y162" s="84"/>
      <c r="Z162" s="84"/>
      <c r="AA162" s="84"/>
      <c r="AB162" s="84"/>
      <c r="AC162" s="84"/>
      <c r="AD162" s="84"/>
      <c r="AE162" s="84"/>
      <c r="AF162" s="84"/>
      <c r="AG162" s="84"/>
      <c r="AH162" s="84"/>
      <c r="AI162" s="84"/>
      <c r="AJ162" s="84"/>
      <c r="AK162" s="84"/>
      <c r="AL162" s="84"/>
      <c r="AM162" s="84"/>
      <c r="AN162" s="84"/>
      <c r="AO162" s="84"/>
      <c r="AP162" s="84"/>
      <c r="AQ162" s="84"/>
      <c r="AR162" s="84"/>
      <c r="AS162" s="84"/>
      <c r="AT162" s="84"/>
      <c r="AU162" s="84"/>
      <c r="AV162" s="84"/>
      <c r="AW162" s="84"/>
      <c r="AX162" s="84"/>
      <c r="AY162" s="84"/>
      <c r="AZ162" s="84"/>
      <c r="BA162" s="84"/>
      <c r="BB162" s="84"/>
      <c r="BC162" s="84"/>
      <c r="BD162" s="84"/>
      <c r="BE162" s="84"/>
      <c r="BF162" s="84"/>
      <c r="BG162" s="84"/>
      <c r="BH162" s="84"/>
    </row>
    <row r="163" spans="1:60">
      <c r="A163" s="84"/>
      <c r="B163" s="84"/>
      <c r="C163" s="84"/>
      <c r="D163" s="84"/>
      <c r="E163" s="84"/>
      <c r="F163" s="84"/>
      <c r="G163" s="84"/>
      <c r="H163" s="84"/>
      <c r="I163" s="84"/>
      <c r="J163" s="84"/>
      <c r="K163" s="84"/>
      <c r="L163" s="84"/>
      <c r="M163" s="84"/>
      <c r="N163" s="84"/>
      <c r="O163" s="84"/>
      <c r="P163" s="84"/>
      <c r="Q163" s="84"/>
      <c r="R163" s="84"/>
      <c r="S163" s="84"/>
      <c r="T163" s="84"/>
      <c r="U163" s="84"/>
      <c r="V163" s="84"/>
      <c r="W163" s="84"/>
      <c r="X163" s="84"/>
      <c r="Y163" s="84"/>
      <c r="Z163" s="84"/>
      <c r="AA163" s="84"/>
      <c r="AB163" s="84"/>
      <c r="AC163" s="84"/>
      <c r="AD163" s="84"/>
      <c r="AE163" s="84"/>
      <c r="AF163" s="84"/>
      <c r="AG163" s="84"/>
      <c r="AH163" s="84"/>
      <c r="AI163" s="84"/>
      <c r="AJ163" s="84"/>
      <c r="AK163" s="84"/>
      <c r="AL163" s="84"/>
      <c r="AM163" s="84"/>
      <c r="AN163" s="84"/>
      <c r="AO163" s="84"/>
      <c r="AP163" s="84"/>
      <c r="AQ163" s="84"/>
      <c r="AR163" s="84"/>
      <c r="AS163" s="84"/>
      <c r="AT163" s="84"/>
      <c r="AU163" s="84"/>
      <c r="AV163" s="84"/>
      <c r="AW163" s="84"/>
      <c r="AX163" s="84"/>
      <c r="AY163" s="84"/>
      <c r="AZ163" s="84"/>
      <c r="BA163" s="84"/>
      <c r="BB163" s="84"/>
      <c r="BC163" s="84"/>
      <c r="BD163" s="84"/>
      <c r="BE163" s="84"/>
      <c r="BF163" s="84"/>
      <c r="BG163" s="84"/>
      <c r="BH163" s="84"/>
    </row>
    <row r="164" spans="1:60">
      <c r="A164" s="84"/>
      <c r="B164" s="84"/>
      <c r="C164" s="84"/>
      <c r="D164" s="84"/>
      <c r="E164" s="84"/>
      <c r="F164" s="84"/>
      <c r="G164" s="84"/>
      <c r="H164" s="84"/>
      <c r="I164" s="84"/>
      <c r="J164" s="84"/>
      <c r="K164" s="84"/>
      <c r="L164" s="84"/>
      <c r="M164" s="84"/>
      <c r="N164" s="84"/>
      <c r="O164" s="84"/>
      <c r="P164" s="84"/>
      <c r="Q164" s="84"/>
      <c r="R164" s="84"/>
      <c r="S164" s="84"/>
      <c r="T164" s="84"/>
      <c r="U164" s="84"/>
      <c r="V164" s="84"/>
      <c r="W164" s="84"/>
      <c r="X164" s="84"/>
      <c r="Y164" s="84"/>
      <c r="Z164" s="84"/>
      <c r="AA164" s="84"/>
      <c r="AB164" s="84"/>
      <c r="AC164" s="84"/>
      <c r="AD164" s="84"/>
      <c r="AE164" s="84"/>
      <c r="AF164" s="84"/>
      <c r="AG164" s="84"/>
      <c r="AH164" s="84"/>
      <c r="AI164" s="84"/>
      <c r="AJ164" s="84"/>
      <c r="AK164" s="84"/>
      <c r="AL164" s="84"/>
      <c r="AM164" s="84"/>
      <c r="AN164" s="84"/>
      <c r="AO164" s="84"/>
      <c r="AP164" s="84"/>
      <c r="AQ164" s="84"/>
      <c r="AR164" s="84"/>
      <c r="AS164" s="84"/>
      <c r="AT164" s="84"/>
      <c r="AU164" s="84"/>
      <c r="AV164" s="84"/>
      <c r="AW164" s="84"/>
      <c r="AX164" s="84"/>
      <c r="AY164" s="84"/>
      <c r="AZ164" s="84"/>
      <c r="BA164" s="84"/>
      <c r="BB164" s="84"/>
      <c r="BC164" s="84"/>
      <c r="BD164" s="84"/>
      <c r="BE164" s="84"/>
      <c r="BF164" s="84"/>
      <c r="BG164" s="84"/>
      <c r="BH164" s="84"/>
    </row>
    <row r="165" spans="1:60">
      <c r="A165" s="84"/>
      <c r="B165" s="84"/>
      <c r="C165" s="84"/>
      <c r="D165" s="84"/>
      <c r="E165" s="84"/>
      <c r="F165" s="84"/>
      <c r="G165" s="84"/>
      <c r="H165" s="84"/>
      <c r="I165" s="84"/>
      <c r="J165" s="84"/>
      <c r="K165" s="84"/>
      <c r="L165" s="84"/>
      <c r="M165" s="84"/>
      <c r="N165" s="84"/>
      <c r="O165" s="84"/>
      <c r="P165" s="84"/>
      <c r="Q165" s="84"/>
      <c r="R165" s="84"/>
      <c r="S165" s="84"/>
      <c r="T165" s="84"/>
      <c r="U165" s="84"/>
      <c r="V165" s="84"/>
      <c r="W165" s="84"/>
      <c r="X165" s="84"/>
      <c r="Y165" s="84"/>
      <c r="Z165" s="84"/>
      <c r="AA165" s="84"/>
      <c r="AB165" s="84"/>
      <c r="AC165" s="84"/>
      <c r="AD165" s="84"/>
      <c r="AE165" s="84"/>
      <c r="AF165" s="84"/>
      <c r="AG165" s="84"/>
      <c r="AH165" s="84"/>
      <c r="AI165" s="84"/>
      <c r="AJ165" s="84"/>
      <c r="AK165" s="84"/>
      <c r="AL165" s="84"/>
      <c r="AM165" s="84"/>
      <c r="AN165" s="84"/>
      <c r="AO165" s="84"/>
      <c r="AP165" s="84"/>
      <c r="AQ165" s="84"/>
      <c r="AR165" s="84"/>
      <c r="AS165" s="84"/>
      <c r="AT165" s="84"/>
      <c r="AU165" s="84"/>
      <c r="AV165" s="84"/>
      <c r="AW165" s="84"/>
      <c r="AX165" s="84"/>
      <c r="AY165" s="84"/>
      <c r="AZ165" s="84"/>
      <c r="BA165" s="84"/>
      <c r="BB165" s="84"/>
      <c r="BC165" s="84"/>
      <c r="BD165" s="84"/>
      <c r="BE165" s="84"/>
      <c r="BF165" s="84"/>
      <c r="BG165" s="84"/>
      <c r="BH165" s="84"/>
    </row>
    <row r="166" spans="1:60">
      <c r="A166" s="84"/>
      <c r="B166" s="84"/>
      <c r="C166" s="84"/>
      <c r="D166" s="84"/>
      <c r="E166" s="84"/>
      <c r="F166" s="84"/>
      <c r="G166" s="84"/>
      <c r="H166" s="84"/>
      <c r="I166" s="84"/>
      <c r="J166" s="84"/>
      <c r="K166" s="84"/>
      <c r="L166" s="84"/>
      <c r="M166" s="84"/>
      <c r="N166" s="84"/>
      <c r="O166" s="84"/>
      <c r="P166" s="84"/>
      <c r="Q166" s="84"/>
      <c r="R166" s="84"/>
      <c r="S166" s="84"/>
      <c r="T166" s="84"/>
      <c r="U166" s="84"/>
      <c r="V166" s="84"/>
      <c r="W166" s="84"/>
      <c r="X166" s="84"/>
      <c r="Y166" s="84"/>
      <c r="Z166" s="84"/>
      <c r="AA166" s="84"/>
      <c r="AB166" s="84"/>
      <c r="AC166" s="84"/>
      <c r="AD166" s="84"/>
      <c r="AE166" s="84"/>
      <c r="AF166" s="84"/>
      <c r="AG166" s="84"/>
      <c r="AH166" s="84"/>
      <c r="AI166" s="84"/>
      <c r="AJ166" s="84"/>
      <c r="AK166" s="84"/>
      <c r="AL166" s="84"/>
      <c r="AM166" s="84"/>
      <c r="AN166" s="84"/>
      <c r="AO166" s="84"/>
      <c r="AP166" s="84"/>
      <c r="AQ166" s="84"/>
      <c r="AR166" s="84"/>
      <c r="AS166" s="84"/>
      <c r="AT166" s="84"/>
      <c r="AU166" s="84"/>
      <c r="AV166" s="84"/>
      <c r="AW166" s="84"/>
      <c r="AX166" s="84"/>
      <c r="AY166" s="84"/>
      <c r="AZ166" s="84"/>
      <c r="BA166" s="84"/>
      <c r="BB166" s="84"/>
      <c r="BC166" s="84"/>
      <c r="BD166" s="84"/>
      <c r="BE166" s="84"/>
      <c r="BF166" s="84"/>
      <c r="BG166" s="84"/>
      <c r="BH166" s="84"/>
    </row>
    <row r="167" spans="1:60">
      <c r="A167" s="84"/>
      <c r="B167" s="84"/>
      <c r="C167" s="84"/>
      <c r="D167" s="84"/>
      <c r="E167" s="84"/>
      <c r="F167" s="84"/>
      <c r="G167" s="84"/>
      <c r="H167" s="84"/>
      <c r="I167" s="84"/>
      <c r="J167" s="84"/>
      <c r="K167" s="84"/>
      <c r="L167" s="84"/>
      <c r="M167" s="84"/>
      <c r="N167" s="84"/>
      <c r="O167" s="84"/>
      <c r="P167" s="84"/>
      <c r="Q167" s="84"/>
      <c r="R167" s="84"/>
      <c r="S167" s="84"/>
      <c r="T167" s="84"/>
      <c r="U167" s="84"/>
      <c r="V167" s="84"/>
      <c r="W167" s="84"/>
      <c r="X167" s="84"/>
      <c r="Y167" s="84"/>
      <c r="Z167" s="84"/>
      <c r="AA167" s="84"/>
      <c r="AB167" s="84"/>
      <c r="AC167" s="84"/>
      <c r="AD167" s="84"/>
      <c r="AE167" s="84"/>
      <c r="AF167" s="84"/>
      <c r="AG167" s="84"/>
      <c r="AH167" s="84"/>
      <c r="AI167" s="84"/>
      <c r="AJ167" s="84"/>
      <c r="AK167" s="84"/>
      <c r="AL167" s="84"/>
      <c r="AM167" s="84"/>
      <c r="AN167" s="84"/>
      <c r="AO167" s="84"/>
      <c r="AP167" s="84"/>
      <c r="AQ167" s="84"/>
      <c r="AR167" s="84"/>
      <c r="AS167" s="84"/>
      <c r="AT167" s="84"/>
      <c r="AU167" s="84"/>
      <c r="AV167" s="84"/>
      <c r="AW167" s="84"/>
      <c r="AX167" s="84"/>
      <c r="AY167" s="84"/>
      <c r="AZ167" s="84"/>
      <c r="BA167" s="84"/>
      <c r="BB167" s="84"/>
      <c r="BC167" s="84"/>
      <c r="BD167" s="84"/>
      <c r="BE167" s="84"/>
      <c r="BF167" s="84"/>
      <c r="BG167" s="84"/>
      <c r="BH167" s="84"/>
    </row>
    <row r="168" spans="1:60">
      <c r="A168" s="84"/>
      <c r="B168" s="84"/>
      <c r="C168" s="84"/>
      <c r="D168" s="84"/>
      <c r="E168" s="84"/>
      <c r="F168" s="84"/>
      <c r="G168" s="84"/>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84"/>
      <c r="AN168" s="84"/>
      <c r="AO168" s="84"/>
      <c r="AP168" s="84"/>
      <c r="AQ168" s="84"/>
      <c r="AR168" s="84"/>
      <c r="AS168" s="84"/>
      <c r="AT168" s="84"/>
      <c r="AU168" s="84"/>
      <c r="AV168" s="84"/>
      <c r="AW168" s="84"/>
      <c r="AX168" s="84"/>
      <c r="AY168" s="84"/>
      <c r="AZ168" s="84"/>
      <c r="BA168" s="84"/>
      <c r="BB168" s="84"/>
      <c r="BC168" s="84"/>
      <c r="BD168" s="84"/>
      <c r="BE168" s="84"/>
      <c r="BF168" s="84"/>
      <c r="BG168" s="84"/>
      <c r="BH168" s="84"/>
    </row>
    <row r="169" spans="1:60">
      <c r="A169" s="84"/>
      <c r="B169" s="84"/>
      <c r="C169" s="84"/>
      <c r="D169" s="84"/>
      <c r="E169" s="84"/>
      <c r="F169" s="84"/>
      <c r="G169" s="84"/>
      <c r="H169" s="84"/>
      <c r="I169" s="84"/>
      <c r="J169" s="84"/>
      <c r="K169" s="84"/>
      <c r="L169" s="84"/>
      <c r="M169" s="84"/>
      <c r="N169" s="84"/>
      <c r="O169" s="84"/>
      <c r="P169" s="84"/>
      <c r="Q169" s="84"/>
      <c r="R169" s="84"/>
      <c r="S169" s="84"/>
      <c r="T169" s="84"/>
      <c r="U169" s="84"/>
      <c r="V169" s="84"/>
      <c r="W169" s="84"/>
      <c r="X169" s="84"/>
      <c r="Y169" s="84"/>
      <c r="Z169" s="84"/>
      <c r="AA169" s="84"/>
      <c r="AB169" s="84"/>
      <c r="AC169" s="84"/>
      <c r="AD169" s="84"/>
      <c r="AE169" s="84"/>
      <c r="AF169" s="84"/>
      <c r="AG169" s="84"/>
      <c r="AH169" s="84"/>
      <c r="AI169" s="84"/>
      <c r="AJ169" s="84"/>
      <c r="AK169" s="84"/>
      <c r="AL169" s="84"/>
      <c r="AM169" s="84"/>
      <c r="AN169" s="84"/>
      <c r="AO169" s="84"/>
      <c r="AP169" s="84"/>
      <c r="AQ169" s="84"/>
      <c r="AR169" s="84"/>
      <c r="AS169" s="84"/>
      <c r="AT169" s="84"/>
      <c r="AU169" s="84"/>
      <c r="AV169" s="84"/>
      <c r="AW169" s="84"/>
      <c r="AX169" s="84"/>
      <c r="AY169" s="84"/>
      <c r="AZ169" s="84"/>
      <c r="BA169" s="84"/>
      <c r="BB169" s="84"/>
      <c r="BC169" s="84"/>
      <c r="BD169" s="84"/>
      <c r="BE169" s="84"/>
      <c r="BF169" s="84"/>
      <c r="BG169" s="84"/>
      <c r="BH169" s="84"/>
    </row>
    <row r="170" spans="1:60">
      <c r="A170" s="84"/>
      <c r="B170" s="84"/>
      <c r="C170" s="84"/>
      <c r="D170" s="84"/>
      <c r="E170" s="84"/>
      <c r="F170" s="84"/>
      <c r="G170" s="84"/>
      <c r="H170" s="84"/>
      <c r="I170" s="84"/>
      <c r="J170" s="84"/>
      <c r="K170" s="84"/>
      <c r="L170" s="84"/>
      <c r="M170" s="84"/>
      <c r="N170" s="84"/>
      <c r="O170" s="84"/>
      <c r="P170" s="84"/>
      <c r="Q170" s="84"/>
      <c r="R170" s="84"/>
      <c r="S170" s="84"/>
      <c r="T170" s="84"/>
      <c r="U170" s="84"/>
      <c r="V170" s="84"/>
      <c r="W170" s="84"/>
      <c r="X170" s="84"/>
      <c r="Y170" s="84"/>
      <c r="Z170" s="84"/>
      <c r="AA170" s="84"/>
      <c r="AB170" s="84"/>
      <c r="AC170" s="84"/>
      <c r="AD170" s="84"/>
      <c r="AE170" s="84"/>
      <c r="AF170" s="84"/>
      <c r="AG170" s="84"/>
      <c r="AH170" s="84"/>
      <c r="AI170" s="84"/>
      <c r="AJ170" s="84"/>
      <c r="AK170" s="84"/>
      <c r="AL170" s="84"/>
      <c r="AM170" s="84"/>
      <c r="AN170" s="84"/>
      <c r="AO170" s="84"/>
      <c r="AP170" s="84"/>
      <c r="AQ170" s="84"/>
      <c r="AR170" s="84"/>
      <c r="AS170" s="84"/>
      <c r="AT170" s="84"/>
      <c r="AU170" s="84"/>
      <c r="AV170" s="84"/>
      <c r="AW170" s="84"/>
      <c r="AX170" s="84"/>
      <c r="AY170" s="84"/>
      <c r="AZ170" s="84"/>
      <c r="BA170" s="84"/>
      <c r="BB170" s="84"/>
      <c r="BC170" s="84"/>
      <c r="BD170" s="84"/>
      <c r="BE170" s="84"/>
      <c r="BF170" s="84"/>
      <c r="BG170" s="84"/>
      <c r="BH170" s="84"/>
    </row>
    <row r="171" spans="1:60">
      <c r="A171" s="84"/>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4"/>
      <c r="AI171" s="84"/>
      <c r="AJ171" s="84"/>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row>
    <row r="172" spans="1:60">
      <c r="A172" s="84"/>
      <c r="B172" s="84"/>
      <c r="C172" s="84"/>
      <c r="D172" s="84"/>
      <c r="E172" s="84"/>
      <c r="F172" s="84"/>
      <c r="G172" s="84"/>
      <c r="H172" s="84"/>
      <c r="I172" s="84"/>
      <c r="J172" s="84"/>
      <c r="K172" s="84"/>
      <c r="L172" s="84"/>
      <c r="M172" s="84"/>
      <c r="N172" s="84"/>
      <c r="O172" s="84"/>
      <c r="P172" s="84"/>
      <c r="Q172" s="84"/>
      <c r="R172" s="84"/>
      <c r="S172" s="84"/>
      <c r="T172" s="84"/>
      <c r="U172" s="84"/>
      <c r="V172" s="84"/>
      <c r="W172" s="84"/>
      <c r="X172" s="84"/>
      <c r="Y172" s="84"/>
      <c r="Z172" s="84"/>
      <c r="AA172" s="84"/>
      <c r="AB172" s="84"/>
      <c r="AC172" s="84"/>
      <c r="AD172" s="84"/>
      <c r="AE172" s="84"/>
      <c r="AF172" s="84"/>
      <c r="AG172" s="84"/>
      <c r="AH172" s="84"/>
      <c r="AI172" s="84"/>
      <c r="AJ172" s="84"/>
      <c r="AK172" s="84"/>
      <c r="AL172" s="84"/>
      <c r="AM172" s="84"/>
      <c r="AN172" s="84"/>
      <c r="AO172" s="84"/>
      <c r="AP172" s="84"/>
      <c r="AQ172" s="84"/>
      <c r="AR172" s="84"/>
      <c r="AS172" s="84"/>
      <c r="AT172" s="84"/>
      <c r="AU172" s="84"/>
      <c r="AV172" s="84"/>
      <c r="AW172" s="84"/>
      <c r="AX172" s="84"/>
      <c r="AY172" s="84"/>
      <c r="AZ172" s="84"/>
      <c r="BA172" s="84"/>
      <c r="BB172" s="84"/>
      <c r="BC172" s="84"/>
      <c r="BD172" s="84"/>
      <c r="BE172" s="84"/>
      <c r="BF172" s="84"/>
      <c r="BG172" s="84"/>
      <c r="BH172" s="84"/>
    </row>
    <row r="173" spans="1:60">
      <c r="A173" s="84"/>
      <c r="B173" s="84"/>
      <c r="C173" s="84"/>
      <c r="D173" s="84"/>
      <c r="E173" s="84"/>
      <c r="F173" s="84"/>
      <c r="G173" s="84"/>
      <c r="H173" s="84"/>
      <c r="I173" s="84"/>
      <c r="J173" s="84"/>
      <c r="K173" s="84"/>
      <c r="L173" s="84"/>
      <c r="M173" s="84"/>
      <c r="N173" s="84"/>
      <c r="O173" s="84"/>
      <c r="P173" s="84"/>
      <c r="Q173" s="84"/>
      <c r="R173" s="84"/>
      <c r="S173" s="84"/>
      <c r="T173" s="84"/>
      <c r="U173" s="84"/>
      <c r="V173" s="84"/>
      <c r="W173" s="84"/>
      <c r="X173" s="84"/>
      <c r="Y173" s="84"/>
      <c r="Z173" s="84"/>
      <c r="AA173" s="84"/>
      <c r="AB173" s="84"/>
      <c r="AC173" s="84"/>
      <c r="AD173" s="84"/>
      <c r="AE173" s="84"/>
      <c r="AF173" s="84"/>
      <c r="AG173" s="84"/>
      <c r="AH173" s="84"/>
      <c r="AI173" s="84"/>
      <c r="AJ173" s="84"/>
      <c r="AK173" s="84"/>
      <c r="AL173" s="84"/>
      <c r="AM173" s="84"/>
      <c r="AN173" s="84"/>
      <c r="AO173" s="84"/>
      <c r="AP173" s="84"/>
      <c r="AQ173" s="84"/>
      <c r="AR173" s="84"/>
      <c r="AS173" s="84"/>
      <c r="AT173" s="84"/>
      <c r="AU173" s="84"/>
      <c r="AV173" s="84"/>
      <c r="AW173" s="84"/>
      <c r="AX173" s="84"/>
      <c r="AY173" s="84"/>
      <c r="AZ173" s="84"/>
      <c r="BA173" s="84"/>
      <c r="BB173" s="84"/>
      <c r="BC173" s="84"/>
      <c r="BD173" s="84"/>
      <c r="BE173" s="84"/>
      <c r="BF173" s="84"/>
      <c r="BG173" s="84"/>
      <c r="BH173" s="84"/>
    </row>
    <row r="174" spans="1:60">
      <c r="A174" s="84"/>
      <c r="B174" s="84"/>
      <c r="C174" s="84"/>
      <c r="D174" s="84"/>
      <c r="E174" s="84"/>
      <c r="F174" s="84"/>
      <c r="G174" s="84"/>
      <c r="H174" s="84"/>
      <c r="I174" s="84"/>
      <c r="J174" s="84"/>
      <c r="K174" s="84"/>
      <c r="L174" s="84"/>
      <c r="M174" s="84"/>
      <c r="N174" s="84"/>
      <c r="O174" s="84"/>
      <c r="P174" s="84"/>
      <c r="Q174" s="84"/>
      <c r="R174" s="84"/>
      <c r="S174" s="84"/>
      <c r="T174" s="84"/>
      <c r="U174" s="84"/>
      <c r="V174" s="84"/>
      <c r="W174" s="84"/>
      <c r="X174" s="84"/>
      <c r="Y174" s="84"/>
      <c r="Z174" s="84"/>
      <c r="AA174" s="84"/>
      <c r="AB174" s="84"/>
      <c r="AC174" s="84"/>
      <c r="AD174" s="84"/>
      <c r="AE174" s="84"/>
      <c r="AF174" s="84"/>
      <c r="AG174" s="84"/>
      <c r="AH174" s="84"/>
      <c r="AI174" s="84"/>
      <c r="AJ174" s="84"/>
      <c r="AK174" s="84"/>
      <c r="AL174" s="84"/>
      <c r="AM174" s="84"/>
      <c r="AN174" s="84"/>
      <c r="AO174" s="84"/>
      <c r="AP174" s="84"/>
      <c r="AQ174" s="84"/>
      <c r="AR174" s="84"/>
      <c r="AS174" s="84"/>
      <c r="AT174" s="84"/>
      <c r="AU174" s="84"/>
      <c r="AV174" s="84"/>
      <c r="AW174" s="84"/>
      <c r="AX174" s="84"/>
      <c r="AY174" s="84"/>
      <c r="AZ174" s="84"/>
      <c r="BA174" s="84"/>
      <c r="BB174" s="84"/>
      <c r="BC174" s="84"/>
      <c r="BD174" s="84"/>
      <c r="BE174" s="84"/>
      <c r="BF174" s="84"/>
      <c r="BG174" s="84"/>
      <c r="BH174" s="84"/>
    </row>
    <row r="175" spans="1:60">
      <c r="A175" s="84"/>
      <c r="B175" s="84"/>
      <c r="C175" s="84"/>
      <c r="D175" s="84"/>
      <c r="E175" s="84"/>
      <c r="F175" s="84"/>
      <c r="G175" s="84"/>
      <c r="H175" s="84"/>
      <c r="I175" s="84"/>
      <c r="J175" s="84"/>
      <c r="K175" s="84"/>
      <c r="L175" s="84"/>
      <c r="M175" s="84"/>
      <c r="N175" s="84"/>
      <c r="O175" s="84"/>
      <c r="P175" s="84"/>
      <c r="Q175" s="84"/>
      <c r="R175" s="84"/>
      <c r="S175" s="84"/>
      <c r="T175" s="84"/>
      <c r="U175" s="84"/>
      <c r="V175" s="84"/>
      <c r="W175" s="84"/>
      <c r="X175" s="84"/>
      <c r="Y175" s="84"/>
      <c r="Z175" s="84"/>
      <c r="AA175" s="84"/>
      <c r="AB175" s="84"/>
      <c r="AC175" s="84"/>
      <c r="AD175" s="84"/>
      <c r="AE175" s="84"/>
      <c r="AF175" s="84"/>
      <c r="AG175" s="84"/>
      <c r="AH175" s="84"/>
      <c r="AI175" s="84"/>
      <c r="AJ175" s="84"/>
      <c r="AK175" s="84"/>
      <c r="AL175" s="84"/>
      <c r="AM175" s="84"/>
      <c r="AN175" s="84"/>
      <c r="AO175" s="84"/>
      <c r="AP175" s="84"/>
      <c r="AQ175" s="84"/>
      <c r="AR175" s="84"/>
      <c r="AS175" s="84"/>
      <c r="AT175" s="84"/>
      <c r="AU175" s="84"/>
      <c r="AV175" s="84"/>
      <c r="AW175" s="84"/>
      <c r="AX175" s="84"/>
      <c r="AY175" s="84"/>
      <c r="AZ175" s="84"/>
      <c r="BA175" s="84"/>
      <c r="BB175" s="84"/>
      <c r="BC175" s="84"/>
      <c r="BD175" s="84"/>
      <c r="BE175" s="84"/>
      <c r="BF175" s="84"/>
      <c r="BG175" s="84"/>
      <c r="BH175" s="84"/>
    </row>
    <row r="176" spans="1:60">
      <c r="A176" s="84"/>
      <c r="B176" s="84"/>
      <c r="C176" s="84"/>
      <c r="D176" s="84"/>
      <c r="E176" s="84"/>
      <c r="F176" s="84"/>
      <c r="G176" s="84"/>
      <c r="H176" s="84"/>
      <c r="I176" s="84"/>
      <c r="J176" s="84"/>
      <c r="K176" s="84"/>
      <c r="L176" s="84"/>
      <c r="M176" s="84"/>
      <c r="N176" s="84"/>
      <c r="O176" s="84"/>
      <c r="P176" s="84"/>
      <c r="Q176" s="84"/>
      <c r="R176" s="84"/>
      <c r="S176" s="84"/>
      <c r="T176" s="84"/>
      <c r="U176" s="84"/>
      <c r="V176" s="84"/>
      <c r="W176" s="84"/>
      <c r="X176" s="84"/>
      <c r="Y176" s="84"/>
      <c r="Z176" s="84"/>
      <c r="AA176" s="84"/>
      <c r="AB176" s="84"/>
      <c r="AC176" s="84"/>
      <c r="AD176" s="84"/>
      <c r="AE176" s="84"/>
      <c r="AF176" s="84"/>
      <c r="AG176" s="84"/>
      <c r="AH176" s="84"/>
      <c r="AI176" s="84"/>
      <c r="AJ176" s="84"/>
      <c r="AK176" s="84"/>
      <c r="AL176" s="84"/>
      <c r="AM176" s="84"/>
      <c r="AN176" s="84"/>
      <c r="AO176" s="84"/>
      <c r="AP176" s="84"/>
      <c r="AQ176" s="84"/>
      <c r="AR176" s="84"/>
      <c r="AS176" s="84"/>
      <c r="AT176" s="84"/>
      <c r="AU176" s="84"/>
      <c r="AV176" s="84"/>
      <c r="AW176" s="84"/>
      <c r="AX176" s="84"/>
      <c r="AY176" s="84"/>
      <c r="AZ176" s="84"/>
      <c r="BA176" s="84"/>
      <c r="BB176" s="84"/>
      <c r="BC176" s="84"/>
      <c r="BD176" s="84"/>
      <c r="BE176" s="84"/>
      <c r="BF176" s="84"/>
      <c r="BG176" s="84"/>
      <c r="BH176" s="84"/>
    </row>
    <row r="177" spans="1:60">
      <c r="A177" s="84"/>
      <c r="B177" s="84"/>
      <c r="C177" s="84"/>
      <c r="D177" s="84"/>
      <c r="E177" s="84"/>
      <c r="F177" s="84"/>
      <c r="G177" s="84"/>
      <c r="H177" s="84"/>
      <c r="I177" s="84"/>
      <c r="J177" s="84"/>
      <c r="K177" s="84"/>
      <c r="L177" s="84"/>
      <c r="M177" s="84"/>
      <c r="N177" s="84"/>
      <c r="O177" s="84"/>
      <c r="P177" s="84"/>
      <c r="Q177" s="84"/>
      <c r="R177" s="84"/>
      <c r="S177" s="84"/>
      <c r="T177" s="84"/>
      <c r="U177" s="84"/>
      <c r="V177" s="84"/>
      <c r="W177" s="84"/>
      <c r="X177" s="84"/>
      <c r="Y177" s="84"/>
      <c r="Z177" s="84"/>
      <c r="AA177" s="84"/>
      <c r="AB177" s="84"/>
      <c r="AC177" s="84"/>
      <c r="AD177" s="84"/>
      <c r="AE177" s="84"/>
      <c r="AF177" s="84"/>
      <c r="AG177" s="84"/>
      <c r="AH177" s="84"/>
      <c r="AI177" s="84"/>
      <c r="AJ177" s="84"/>
      <c r="AK177" s="84"/>
      <c r="AL177" s="84"/>
      <c r="AM177" s="84"/>
      <c r="AN177" s="84"/>
      <c r="AO177" s="84"/>
      <c r="AP177" s="84"/>
      <c r="AQ177" s="84"/>
      <c r="AR177" s="84"/>
      <c r="AS177" s="84"/>
      <c r="AT177" s="84"/>
      <c r="AU177" s="84"/>
      <c r="AV177" s="84"/>
      <c r="AW177" s="84"/>
      <c r="AX177" s="84"/>
      <c r="AY177" s="84"/>
      <c r="AZ177" s="84"/>
      <c r="BA177" s="84"/>
      <c r="BB177" s="84"/>
      <c r="BC177" s="84"/>
      <c r="BD177" s="84"/>
      <c r="BE177" s="84"/>
      <c r="BF177" s="84"/>
      <c r="BG177" s="84"/>
      <c r="BH177" s="84"/>
    </row>
    <row r="178" spans="1:60">
      <c r="A178" s="84"/>
      <c r="B178" s="84"/>
      <c r="C178" s="84"/>
      <c r="D178" s="84"/>
      <c r="E178" s="84"/>
      <c r="F178" s="84"/>
      <c r="G178" s="84"/>
      <c r="H178" s="84"/>
      <c r="I178" s="84"/>
      <c r="J178" s="84"/>
      <c r="K178" s="84"/>
      <c r="L178" s="84"/>
      <c r="M178" s="84"/>
      <c r="N178" s="84"/>
      <c r="O178" s="84"/>
      <c r="P178" s="84"/>
      <c r="Q178" s="84"/>
      <c r="R178" s="84"/>
      <c r="S178" s="84"/>
      <c r="T178" s="84"/>
      <c r="U178" s="84"/>
      <c r="V178" s="84"/>
      <c r="W178" s="84"/>
      <c r="X178" s="84"/>
      <c r="Y178" s="84"/>
      <c r="Z178" s="84"/>
      <c r="AA178" s="84"/>
      <c r="AB178" s="84"/>
      <c r="AC178" s="84"/>
      <c r="AD178" s="84"/>
      <c r="AE178" s="84"/>
      <c r="AF178" s="84"/>
      <c r="AG178" s="84"/>
      <c r="AH178" s="84"/>
      <c r="AI178" s="84"/>
      <c r="AJ178" s="84"/>
      <c r="AK178" s="84"/>
      <c r="AL178" s="84"/>
      <c r="AM178" s="84"/>
      <c r="AN178" s="84"/>
      <c r="AO178" s="84"/>
      <c r="AP178" s="84"/>
      <c r="AQ178" s="84"/>
      <c r="AR178" s="84"/>
      <c r="AS178" s="84"/>
      <c r="AT178" s="84"/>
      <c r="AU178" s="84"/>
      <c r="AV178" s="84"/>
      <c r="AW178" s="84"/>
      <c r="AX178" s="84"/>
      <c r="AY178" s="84"/>
      <c r="AZ178" s="84"/>
      <c r="BA178" s="84"/>
      <c r="BB178" s="84"/>
      <c r="BC178" s="84"/>
      <c r="BD178" s="84"/>
      <c r="BE178" s="84"/>
      <c r="BF178" s="84"/>
      <c r="BG178" s="84"/>
      <c r="BH178" s="84"/>
    </row>
    <row r="179" spans="1:60">
      <c r="A179" s="84"/>
      <c r="B179" s="84"/>
      <c r="C179" s="84"/>
      <c r="D179" s="84"/>
      <c r="E179" s="84"/>
      <c r="F179" s="84"/>
      <c r="G179" s="84"/>
      <c r="H179" s="84"/>
      <c r="I179" s="84"/>
      <c r="J179" s="84"/>
      <c r="K179" s="84"/>
      <c r="L179" s="84"/>
      <c r="M179" s="84"/>
      <c r="N179" s="84"/>
      <c r="O179" s="84"/>
      <c r="P179" s="84"/>
      <c r="Q179" s="84"/>
      <c r="R179" s="84"/>
      <c r="S179" s="84"/>
      <c r="T179" s="84"/>
      <c r="U179" s="84"/>
      <c r="V179" s="84"/>
      <c r="W179" s="84"/>
      <c r="X179" s="84"/>
      <c r="Y179" s="84"/>
      <c r="Z179" s="84"/>
      <c r="AA179" s="84"/>
      <c r="AB179" s="84"/>
      <c r="AC179" s="84"/>
      <c r="AD179" s="84"/>
      <c r="AE179" s="84"/>
      <c r="AF179" s="84"/>
      <c r="AG179" s="84"/>
      <c r="AH179" s="84"/>
      <c r="AI179" s="84"/>
      <c r="AJ179" s="84"/>
      <c r="AK179" s="84"/>
      <c r="AL179" s="84"/>
      <c r="AM179" s="84"/>
      <c r="AN179" s="84"/>
      <c r="AO179" s="84"/>
      <c r="AP179" s="84"/>
      <c r="AQ179" s="84"/>
      <c r="AR179" s="84"/>
      <c r="AS179" s="84"/>
      <c r="AT179" s="84"/>
      <c r="AU179" s="84"/>
      <c r="AV179" s="84"/>
      <c r="AW179" s="84"/>
      <c r="AX179" s="84"/>
      <c r="AY179" s="84"/>
      <c r="AZ179" s="84"/>
      <c r="BA179" s="84"/>
      <c r="BB179" s="84"/>
      <c r="BC179" s="84"/>
      <c r="BD179" s="84"/>
      <c r="BE179" s="84"/>
      <c r="BF179" s="84"/>
      <c r="BG179" s="84"/>
      <c r="BH179" s="84"/>
    </row>
    <row r="180" spans="1:60">
      <c r="A180" s="84"/>
      <c r="B180" s="84"/>
      <c r="C180" s="84"/>
      <c r="D180" s="84"/>
      <c r="E180" s="84"/>
      <c r="F180" s="84"/>
      <c r="G180" s="84"/>
      <c r="H180" s="84"/>
      <c r="I180" s="84"/>
      <c r="J180" s="84"/>
      <c r="K180" s="84"/>
      <c r="L180" s="84"/>
      <c r="M180" s="84"/>
      <c r="N180" s="84"/>
      <c r="O180" s="84"/>
      <c r="P180" s="84"/>
      <c r="Q180" s="84"/>
      <c r="R180" s="84"/>
      <c r="S180" s="84"/>
      <c r="T180" s="84"/>
      <c r="U180" s="84"/>
      <c r="V180" s="84"/>
      <c r="W180" s="84"/>
      <c r="X180" s="84"/>
      <c r="Y180" s="84"/>
      <c r="Z180" s="84"/>
      <c r="AA180" s="84"/>
      <c r="AB180" s="84"/>
      <c r="AC180" s="84"/>
      <c r="AD180" s="84"/>
      <c r="AE180" s="84"/>
      <c r="AF180" s="84"/>
      <c r="AG180" s="84"/>
      <c r="AH180" s="84"/>
      <c r="AI180" s="84"/>
      <c r="AJ180" s="84"/>
      <c r="AK180" s="84"/>
      <c r="AL180" s="84"/>
      <c r="AM180" s="84"/>
      <c r="AN180" s="84"/>
      <c r="AO180" s="84"/>
      <c r="AP180" s="84"/>
      <c r="AQ180" s="84"/>
      <c r="AR180" s="84"/>
      <c r="AS180" s="84"/>
      <c r="AT180" s="84"/>
      <c r="AU180" s="84"/>
      <c r="AV180" s="84"/>
      <c r="AW180" s="84"/>
      <c r="AX180" s="84"/>
      <c r="AY180" s="84"/>
      <c r="AZ180" s="84"/>
      <c r="BA180" s="84"/>
      <c r="BB180" s="84"/>
      <c r="BC180" s="84"/>
      <c r="BD180" s="84"/>
      <c r="BE180" s="84"/>
      <c r="BF180" s="84"/>
      <c r="BG180" s="84"/>
      <c r="BH180" s="84"/>
    </row>
    <row r="181" spans="1:60">
      <c r="A181" s="84"/>
      <c r="B181" s="84"/>
      <c r="C181" s="84"/>
      <c r="D181" s="84"/>
      <c r="E181" s="84"/>
      <c r="F181" s="84"/>
      <c r="G181" s="84"/>
      <c r="H181" s="84"/>
      <c r="I181" s="84"/>
      <c r="J181" s="84"/>
      <c r="K181" s="84"/>
      <c r="L181" s="84"/>
      <c r="M181" s="84"/>
      <c r="N181" s="84"/>
      <c r="O181" s="84"/>
      <c r="P181" s="84"/>
      <c r="Q181" s="84"/>
      <c r="R181" s="84"/>
      <c r="S181" s="84"/>
      <c r="T181" s="84"/>
      <c r="U181" s="84"/>
      <c r="V181" s="84"/>
      <c r="W181" s="84"/>
      <c r="X181" s="84"/>
      <c r="Y181" s="84"/>
      <c r="Z181" s="84"/>
      <c r="AA181" s="84"/>
      <c r="AB181" s="84"/>
      <c r="AC181" s="84"/>
      <c r="AD181" s="84"/>
      <c r="AE181" s="84"/>
      <c r="AF181" s="84"/>
      <c r="AG181" s="84"/>
      <c r="AH181" s="84"/>
      <c r="AI181" s="84"/>
      <c r="AJ181" s="84"/>
      <c r="AK181" s="84"/>
      <c r="AL181" s="84"/>
      <c r="AM181" s="84"/>
      <c r="AN181" s="84"/>
      <c r="AO181" s="84"/>
      <c r="AP181" s="84"/>
      <c r="AQ181" s="84"/>
      <c r="AR181" s="84"/>
      <c r="AS181" s="84"/>
      <c r="AT181" s="84"/>
      <c r="AU181" s="84"/>
      <c r="AV181" s="84"/>
      <c r="AW181" s="84"/>
      <c r="AX181" s="84"/>
      <c r="AY181" s="84"/>
      <c r="AZ181" s="84"/>
      <c r="BA181" s="84"/>
      <c r="BB181" s="84"/>
      <c r="BC181" s="84"/>
      <c r="BD181" s="84"/>
      <c r="BE181" s="84"/>
      <c r="BF181" s="84"/>
      <c r="BG181" s="84"/>
      <c r="BH181" s="84"/>
    </row>
    <row r="182" spans="1:60">
      <c r="A182" s="84"/>
      <c r="B182" s="84"/>
      <c r="C182" s="84"/>
      <c r="D182" s="84"/>
      <c r="E182" s="84"/>
      <c r="F182" s="84"/>
      <c r="G182" s="84"/>
      <c r="H182" s="84"/>
      <c r="I182" s="84"/>
      <c r="J182" s="84"/>
      <c r="K182" s="84"/>
      <c r="L182" s="84"/>
      <c r="M182" s="84"/>
      <c r="N182" s="84"/>
      <c r="O182" s="84"/>
      <c r="P182" s="84"/>
      <c r="Q182" s="84"/>
      <c r="R182" s="84"/>
      <c r="S182" s="84"/>
      <c r="T182" s="84"/>
      <c r="U182" s="84"/>
      <c r="V182" s="84"/>
      <c r="W182" s="84"/>
      <c r="X182" s="84"/>
      <c r="Y182" s="84"/>
      <c r="Z182" s="84"/>
      <c r="AA182" s="84"/>
      <c r="AB182" s="84"/>
      <c r="AC182" s="84"/>
      <c r="AD182" s="84"/>
      <c r="AE182" s="84"/>
      <c r="AF182" s="84"/>
      <c r="AG182" s="84"/>
      <c r="AH182" s="84"/>
      <c r="AI182" s="84"/>
      <c r="AJ182" s="84"/>
      <c r="AK182" s="84"/>
      <c r="AL182" s="84"/>
      <c r="AM182" s="84"/>
      <c r="AN182" s="84"/>
      <c r="AO182" s="84"/>
      <c r="AP182" s="84"/>
      <c r="AQ182" s="84"/>
      <c r="AR182" s="84"/>
      <c r="AS182" s="84"/>
      <c r="AT182" s="84"/>
      <c r="AU182" s="84"/>
      <c r="AV182" s="84"/>
      <c r="AW182" s="84"/>
      <c r="AX182" s="84"/>
      <c r="AY182" s="84"/>
      <c r="AZ182" s="84"/>
      <c r="BA182" s="84"/>
      <c r="BB182" s="84"/>
      <c r="BC182" s="84"/>
      <c r="BD182" s="84"/>
      <c r="BE182" s="84"/>
      <c r="BF182" s="84"/>
      <c r="BG182" s="84"/>
      <c r="BH182" s="84"/>
    </row>
    <row r="183" spans="1:60">
      <c r="A183" s="84"/>
      <c r="B183" s="84"/>
      <c r="C183" s="84"/>
      <c r="D183" s="84"/>
      <c r="E183" s="84"/>
      <c r="F183" s="84"/>
      <c r="G183" s="84"/>
      <c r="H183" s="84"/>
      <c r="I183" s="84"/>
      <c r="J183" s="84"/>
      <c r="K183" s="84"/>
      <c r="L183" s="84"/>
      <c r="M183" s="84"/>
      <c r="N183" s="84"/>
      <c r="O183" s="84"/>
      <c r="P183" s="84"/>
      <c r="Q183" s="84"/>
      <c r="R183" s="84"/>
      <c r="S183" s="84"/>
      <c r="T183" s="84"/>
      <c r="U183" s="84"/>
      <c r="V183" s="84"/>
      <c r="W183" s="84"/>
      <c r="X183" s="84"/>
      <c r="Y183" s="84"/>
      <c r="Z183" s="84"/>
      <c r="AA183" s="84"/>
      <c r="AB183" s="84"/>
      <c r="AC183" s="84"/>
      <c r="AD183" s="84"/>
      <c r="AE183" s="84"/>
      <c r="AF183" s="84"/>
      <c r="AG183" s="84"/>
      <c r="AH183" s="84"/>
      <c r="AI183" s="84"/>
      <c r="AJ183" s="84"/>
      <c r="AK183" s="84"/>
      <c r="AL183" s="84"/>
      <c r="AM183" s="84"/>
      <c r="AN183" s="84"/>
      <c r="AO183" s="84"/>
      <c r="AP183" s="84"/>
      <c r="AQ183" s="84"/>
      <c r="AR183" s="84"/>
      <c r="AS183" s="84"/>
      <c r="AT183" s="84"/>
      <c r="AU183" s="84"/>
      <c r="AV183" s="84"/>
      <c r="AW183" s="84"/>
      <c r="AX183" s="84"/>
      <c r="AY183" s="84"/>
      <c r="AZ183" s="84"/>
      <c r="BA183" s="84"/>
      <c r="BB183" s="84"/>
      <c r="BC183" s="84"/>
      <c r="BD183" s="84"/>
      <c r="BE183" s="84"/>
      <c r="BF183" s="84"/>
      <c r="BG183" s="84"/>
      <c r="BH183" s="84"/>
    </row>
    <row r="184" spans="1:60">
      <c r="A184" s="84"/>
      <c r="B184" s="84"/>
      <c r="C184" s="84"/>
      <c r="D184" s="84"/>
      <c r="E184" s="84"/>
      <c r="F184" s="84"/>
      <c r="G184" s="84"/>
      <c r="H184" s="84"/>
      <c r="I184" s="84"/>
      <c r="J184" s="84"/>
      <c r="K184" s="84"/>
      <c r="L184" s="84"/>
      <c r="M184" s="84"/>
      <c r="N184" s="84"/>
      <c r="O184" s="84"/>
      <c r="P184" s="84"/>
      <c r="Q184" s="84"/>
      <c r="R184" s="84"/>
      <c r="S184" s="84"/>
      <c r="T184" s="84"/>
      <c r="U184" s="84"/>
      <c r="V184" s="84"/>
      <c r="W184" s="84"/>
      <c r="X184" s="84"/>
      <c r="Y184" s="84"/>
      <c r="Z184" s="84"/>
      <c r="AA184" s="84"/>
      <c r="AB184" s="84"/>
      <c r="AC184" s="84"/>
      <c r="AD184" s="84"/>
      <c r="AE184" s="84"/>
      <c r="AF184" s="84"/>
      <c r="AG184" s="84"/>
      <c r="AH184" s="84"/>
      <c r="AI184" s="84"/>
      <c r="AJ184" s="84"/>
      <c r="AK184" s="84"/>
      <c r="AL184" s="84"/>
      <c r="AM184" s="84"/>
      <c r="AN184" s="84"/>
      <c r="AO184" s="84"/>
      <c r="AP184" s="84"/>
      <c r="AQ184" s="84"/>
      <c r="AR184" s="84"/>
      <c r="AS184" s="84"/>
      <c r="AT184" s="84"/>
      <c r="AU184" s="84"/>
      <c r="AV184" s="84"/>
      <c r="AW184" s="84"/>
      <c r="AX184" s="84"/>
      <c r="AY184" s="84"/>
      <c r="AZ184" s="84"/>
      <c r="BA184" s="84"/>
      <c r="BB184" s="84"/>
      <c r="BC184" s="84"/>
      <c r="BD184" s="84"/>
      <c r="BE184" s="84"/>
      <c r="BF184" s="84"/>
      <c r="BG184" s="84"/>
      <c r="BH184" s="84"/>
    </row>
    <row r="185" spans="1:60">
      <c r="A185" s="84"/>
      <c r="B185" s="84"/>
      <c r="C185" s="84"/>
      <c r="D185" s="84"/>
      <c r="E185" s="84"/>
      <c r="F185" s="84"/>
      <c r="G185" s="84"/>
      <c r="H185" s="84"/>
      <c r="I185" s="84"/>
      <c r="J185" s="84"/>
      <c r="K185" s="84"/>
      <c r="L185" s="84"/>
      <c r="M185" s="84"/>
      <c r="N185" s="84"/>
      <c r="O185" s="84"/>
      <c r="P185" s="84"/>
      <c r="Q185" s="84"/>
      <c r="R185" s="84"/>
      <c r="S185" s="84"/>
      <c r="T185" s="84"/>
      <c r="U185" s="84"/>
      <c r="V185" s="84"/>
      <c r="W185" s="84"/>
      <c r="X185" s="84"/>
      <c r="Y185" s="84"/>
      <c r="Z185" s="84"/>
      <c r="AA185" s="84"/>
      <c r="AB185" s="84"/>
      <c r="AC185" s="84"/>
      <c r="AD185" s="84"/>
      <c r="AE185" s="84"/>
      <c r="AF185" s="84"/>
      <c r="AG185" s="84"/>
      <c r="AH185" s="84"/>
      <c r="AI185" s="84"/>
      <c r="AJ185" s="84"/>
      <c r="AK185" s="84"/>
      <c r="AL185" s="84"/>
      <c r="AM185" s="84"/>
      <c r="AN185" s="84"/>
      <c r="AO185" s="84"/>
      <c r="AP185" s="84"/>
      <c r="AQ185" s="84"/>
      <c r="AR185" s="84"/>
      <c r="AS185" s="84"/>
      <c r="AT185" s="84"/>
      <c r="AU185" s="84"/>
      <c r="AV185" s="84"/>
      <c r="AW185" s="84"/>
      <c r="AX185" s="84"/>
      <c r="AY185" s="84"/>
      <c r="AZ185" s="84"/>
      <c r="BA185" s="84"/>
      <c r="BB185" s="84"/>
      <c r="BC185" s="84"/>
      <c r="BD185" s="84"/>
      <c r="BE185" s="84"/>
      <c r="BF185" s="84"/>
      <c r="BG185" s="84"/>
      <c r="BH185" s="84"/>
    </row>
    <row r="186" spans="1:60">
      <c r="A186" s="84"/>
      <c r="B186" s="84"/>
      <c r="C186" s="84"/>
      <c r="D186" s="84"/>
      <c r="E186" s="84"/>
      <c r="F186" s="84"/>
      <c r="G186" s="84"/>
      <c r="H186" s="84"/>
      <c r="I186" s="84"/>
      <c r="J186" s="84"/>
      <c r="K186" s="84"/>
      <c r="L186" s="84"/>
      <c r="M186" s="84"/>
      <c r="N186" s="84"/>
      <c r="O186" s="84"/>
      <c r="P186" s="84"/>
      <c r="Q186" s="84"/>
      <c r="R186" s="84"/>
      <c r="S186" s="84"/>
      <c r="T186" s="84"/>
      <c r="U186" s="84"/>
      <c r="V186" s="84"/>
      <c r="W186" s="84"/>
      <c r="X186" s="84"/>
      <c r="Y186" s="84"/>
      <c r="Z186" s="84"/>
      <c r="AA186" s="84"/>
      <c r="AB186" s="84"/>
      <c r="AC186" s="84"/>
      <c r="AD186" s="84"/>
      <c r="AE186" s="84"/>
      <c r="AF186" s="84"/>
      <c r="AG186" s="84"/>
      <c r="AH186" s="84"/>
      <c r="AI186" s="84"/>
      <c r="AJ186" s="84"/>
      <c r="AK186" s="84"/>
      <c r="AL186" s="84"/>
      <c r="AM186" s="84"/>
      <c r="AN186" s="84"/>
      <c r="AO186" s="84"/>
      <c r="AP186" s="84"/>
      <c r="AQ186" s="84"/>
      <c r="AR186" s="84"/>
      <c r="AS186" s="84"/>
      <c r="AT186" s="84"/>
      <c r="AU186" s="84"/>
      <c r="AV186" s="84"/>
      <c r="AW186" s="84"/>
      <c r="AX186" s="84"/>
      <c r="AY186" s="84"/>
      <c r="AZ186" s="84"/>
      <c r="BA186" s="84"/>
      <c r="BB186" s="84"/>
      <c r="BC186" s="84"/>
      <c r="BD186" s="84"/>
      <c r="BE186" s="84"/>
      <c r="BF186" s="84"/>
      <c r="BG186" s="84"/>
      <c r="BH186" s="84"/>
    </row>
    <row r="187" spans="1:60">
      <c r="A187" s="84"/>
      <c r="B187" s="84"/>
      <c r="C187" s="84"/>
      <c r="D187" s="84"/>
      <c r="E187" s="84"/>
      <c r="F187" s="84"/>
      <c r="G187" s="84"/>
      <c r="H187" s="84"/>
      <c r="I187" s="84"/>
      <c r="J187" s="84"/>
      <c r="K187" s="84"/>
      <c r="L187" s="84"/>
      <c r="M187" s="84"/>
      <c r="N187" s="84"/>
      <c r="O187" s="84"/>
      <c r="P187" s="84"/>
      <c r="Q187" s="84"/>
      <c r="R187" s="84"/>
      <c r="S187" s="84"/>
      <c r="T187" s="84"/>
      <c r="U187" s="84"/>
      <c r="V187" s="84"/>
      <c r="W187" s="84"/>
      <c r="X187" s="84"/>
      <c r="Y187" s="84"/>
      <c r="Z187" s="84"/>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c r="AW187" s="84"/>
      <c r="AX187" s="84"/>
      <c r="AY187" s="84"/>
      <c r="AZ187" s="84"/>
      <c r="BA187" s="84"/>
      <c r="BB187" s="84"/>
      <c r="BC187" s="84"/>
      <c r="BD187" s="84"/>
      <c r="BE187" s="84"/>
      <c r="BF187" s="84"/>
      <c r="BG187" s="84"/>
      <c r="BH187" s="84"/>
    </row>
    <row r="188" spans="1:60">
      <c r="A188" s="84"/>
      <c r="B188" s="84"/>
      <c r="C188" s="84"/>
      <c r="D188" s="84"/>
      <c r="E188" s="84"/>
      <c r="F188" s="84"/>
      <c r="G188" s="84"/>
      <c r="H188" s="84"/>
      <c r="I188" s="84"/>
      <c r="J188" s="84"/>
      <c r="K188" s="84"/>
      <c r="L188" s="84"/>
      <c r="M188" s="84"/>
      <c r="N188" s="84"/>
      <c r="O188" s="84"/>
      <c r="P188" s="84"/>
      <c r="Q188" s="84"/>
      <c r="R188" s="84"/>
      <c r="S188" s="84"/>
      <c r="T188" s="84"/>
      <c r="U188" s="84"/>
      <c r="V188" s="84"/>
      <c r="W188" s="84"/>
      <c r="X188" s="84"/>
      <c r="Y188" s="84"/>
      <c r="Z188" s="84"/>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c r="AW188" s="84"/>
      <c r="AX188" s="84"/>
      <c r="AY188" s="84"/>
      <c r="AZ188" s="84"/>
      <c r="BA188" s="84"/>
      <c r="BB188" s="84"/>
      <c r="BC188" s="84"/>
      <c r="BD188" s="84"/>
      <c r="BE188" s="84"/>
      <c r="BF188" s="84"/>
      <c r="BG188" s="84"/>
      <c r="BH188" s="84"/>
    </row>
    <row r="189" spans="1:60">
      <c r="A189" s="84"/>
      <c r="B189" s="84"/>
      <c r="C189" s="84"/>
      <c r="D189" s="84"/>
      <c r="E189" s="84"/>
      <c r="F189" s="84"/>
      <c r="G189" s="84"/>
      <c r="H189" s="84"/>
      <c r="I189" s="84"/>
      <c r="J189" s="84"/>
      <c r="K189" s="84"/>
      <c r="L189" s="84"/>
      <c r="M189" s="84"/>
      <c r="N189" s="84"/>
      <c r="O189" s="84"/>
      <c r="P189" s="84"/>
      <c r="Q189" s="84"/>
      <c r="R189" s="84"/>
      <c r="S189" s="84"/>
      <c r="T189" s="84"/>
      <c r="U189" s="84"/>
      <c r="V189" s="84"/>
      <c r="W189" s="84"/>
      <c r="X189" s="84"/>
      <c r="Y189" s="84"/>
      <c r="Z189" s="84"/>
      <c r="AA189" s="84"/>
      <c r="AB189" s="84"/>
      <c r="AC189" s="84"/>
      <c r="AD189" s="84"/>
      <c r="AE189" s="84"/>
      <c r="AF189" s="84"/>
      <c r="AG189" s="84"/>
      <c r="AH189" s="84"/>
      <c r="AI189" s="84"/>
      <c r="AJ189" s="84"/>
      <c r="AK189" s="84"/>
      <c r="AL189" s="84"/>
      <c r="AM189" s="84"/>
      <c r="AN189" s="84"/>
      <c r="AO189" s="84"/>
      <c r="AP189" s="84"/>
      <c r="AQ189" s="84"/>
      <c r="AR189" s="84"/>
      <c r="AS189" s="84"/>
      <c r="AT189" s="84"/>
      <c r="AU189" s="84"/>
      <c r="AV189" s="84"/>
      <c r="AW189" s="84"/>
      <c r="AX189" s="84"/>
      <c r="AY189" s="84"/>
      <c r="AZ189" s="84"/>
      <c r="BA189" s="84"/>
      <c r="BB189" s="84"/>
      <c r="BC189" s="84"/>
      <c r="BD189" s="84"/>
      <c r="BE189" s="84"/>
      <c r="BF189" s="84"/>
      <c r="BG189" s="84"/>
      <c r="BH189" s="84"/>
    </row>
    <row r="190" spans="1:60">
      <c r="A190" s="84"/>
      <c r="B190" s="84"/>
      <c r="C190" s="84"/>
      <c r="D190" s="84"/>
      <c r="E190" s="84"/>
      <c r="F190" s="84"/>
      <c r="G190" s="84"/>
      <c r="H190" s="84"/>
      <c r="I190" s="84"/>
      <c r="J190" s="84"/>
      <c r="K190" s="84"/>
      <c r="L190" s="84"/>
      <c r="M190" s="84"/>
      <c r="N190" s="84"/>
      <c r="O190" s="84"/>
      <c r="P190" s="84"/>
      <c r="Q190" s="84"/>
      <c r="R190" s="84"/>
      <c r="S190" s="84"/>
      <c r="T190" s="84"/>
      <c r="U190" s="84"/>
      <c r="V190" s="84"/>
      <c r="W190" s="84"/>
      <c r="X190" s="84"/>
      <c r="Y190" s="84"/>
      <c r="Z190" s="84"/>
      <c r="AA190" s="84"/>
      <c r="AB190" s="84"/>
      <c r="AC190" s="84"/>
      <c r="AD190" s="84"/>
      <c r="AE190" s="84"/>
      <c r="AF190" s="84"/>
      <c r="AG190" s="84"/>
      <c r="AH190" s="84"/>
      <c r="AI190" s="84"/>
      <c r="AJ190" s="84"/>
      <c r="AK190" s="84"/>
      <c r="AL190" s="84"/>
      <c r="AM190" s="84"/>
      <c r="AN190" s="84"/>
      <c r="AO190" s="84"/>
      <c r="AP190" s="84"/>
      <c r="AQ190" s="84"/>
      <c r="AR190" s="84"/>
      <c r="AS190" s="84"/>
      <c r="AT190" s="84"/>
      <c r="AU190" s="84"/>
      <c r="AV190" s="84"/>
      <c r="AW190" s="84"/>
      <c r="AX190" s="84"/>
      <c r="AY190" s="84"/>
      <c r="AZ190" s="84"/>
      <c r="BA190" s="84"/>
      <c r="BB190" s="84"/>
      <c r="BC190" s="84"/>
      <c r="BD190" s="84"/>
      <c r="BE190" s="84"/>
      <c r="BF190" s="84"/>
      <c r="BG190" s="84"/>
      <c r="BH190" s="84"/>
    </row>
    <row r="191" spans="1:60">
      <c r="A191" s="84"/>
      <c r="J191" s="84"/>
      <c r="K191" s="84"/>
      <c r="L191" s="84"/>
      <c r="M191" s="84"/>
      <c r="N191" s="84"/>
      <c r="O191" s="84"/>
      <c r="P191" s="84"/>
      <c r="Q191" s="84"/>
      <c r="R191" s="84"/>
      <c r="S191" s="84"/>
      <c r="T191" s="84"/>
      <c r="U191" s="84"/>
      <c r="V191" s="84"/>
      <c r="W191" s="84"/>
      <c r="X191" s="84"/>
      <c r="Y191" s="84"/>
      <c r="Z191" s="84"/>
      <c r="AA191" s="84"/>
      <c r="AB191" s="84"/>
      <c r="AC191" s="84"/>
      <c r="AD191" s="84"/>
      <c r="AE191" s="84"/>
      <c r="AF191" s="84"/>
      <c r="AG191" s="84"/>
      <c r="AH191" s="84"/>
      <c r="AI191" s="84"/>
      <c r="AJ191" s="84"/>
      <c r="AK191" s="84"/>
      <c r="AL191" s="84"/>
      <c r="AM191" s="84"/>
      <c r="AN191" s="84"/>
      <c r="AO191" s="84"/>
      <c r="AP191" s="84"/>
      <c r="AQ191" s="84"/>
      <c r="AR191" s="84"/>
      <c r="AS191" s="84"/>
      <c r="AT191" s="84"/>
      <c r="AU191" s="84"/>
      <c r="AV191" s="84"/>
      <c r="AW191" s="84"/>
      <c r="AX191" s="84"/>
      <c r="AY191" s="84"/>
      <c r="AZ191" s="84"/>
      <c r="BA191" s="84"/>
      <c r="BB191" s="84"/>
      <c r="BC191" s="84"/>
      <c r="BD191" s="84"/>
      <c r="BE191" s="84"/>
      <c r="BF191" s="84"/>
      <c r="BG191" s="84"/>
      <c r="BH191" s="84"/>
    </row>
    <row r="192" spans="1:60">
      <c r="A192" s="84"/>
      <c r="J192" s="84"/>
      <c r="K192" s="84"/>
      <c r="L192" s="84"/>
      <c r="M192" s="84"/>
      <c r="N192" s="84"/>
      <c r="O192" s="84"/>
      <c r="P192" s="84"/>
      <c r="Q192" s="84"/>
      <c r="R192" s="84"/>
      <c r="S192" s="84"/>
      <c r="T192" s="84"/>
      <c r="U192" s="84"/>
      <c r="V192" s="84"/>
      <c r="W192" s="84"/>
      <c r="X192" s="84"/>
      <c r="Y192" s="84"/>
      <c r="Z192" s="84"/>
      <c r="AA192" s="84"/>
      <c r="AB192" s="84"/>
      <c r="AC192" s="84"/>
      <c r="AD192" s="84"/>
      <c r="AE192" s="84"/>
      <c r="AF192" s="84"/>
      <c r="AG192" s="84"/>
      <c r="AH192" s="84"/>
      <c r="AI192" s="84"/>
      <c r="AJ192" s="84"/>
      <c r="AK192" s="84"/>
      <c r="AL192" s="84"/>
      <c r="AM192" s="84"/>
      <c r="AN192" s="84"/>
      <c r="AO192" s="84"/>
      <c r="AP192" s="84"/>
      <c r="AQ192" s="84"/>
      <c r="AR192" s="84"/>
      <c r="AS192" s="84"/>
      <c r="AT192" s="84"/>
      <c r="AU192" s="84"/>
      <c r="AV192" s="84"/>
      <c r="AW192" s="84"/>
      <c r="AX192" s="84"/>
      <c r="AY192" s="84"/>
      <c r="AZ192" s="84"/>
      <c r="BA192" s="84"/>
      <c r="BB192" s="84"/>
      <c r="BC192" s="84"/>
      <c r="BD192" s="84"/>
      <c r="BE192" s="84"/>
      <c r="BF192" s="84"/>
      <c r="BG192" s="84"/>
      <c r="BH192" s="84"/>
    </row>
    <row r="193" spans="1:60">
      <c r="A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AF193" s="84"/>
      <c r="AG193" s="84"/>
      <c r="AH193" s="84"/>
      <c r="AI193" s="84"/>
      <c r="AJ193" s="84"/>
      <c r="AK193" s="84"/>
      <c r="AL193" s="84"/>
      <c r="AM193" s="84"/>
      <c r="AN193" s="84"/>
      <c r="AO193" s="84"/>
      <c r="AP193" s="84"/>
      <c r="AQ193" s="84"/>
      <c r="AR193" s="84"/>
      <c r="AS193" s="84"/>
      <c r="AT193" s="84"/>
      <c r="AU193" s="84"/>
      <c r="AV193" s="84"/>
      <c r="AW193" s="84"/>
      <c r="AX193" s="84"/>
      <c r="AY193" s="84"/>
      <c r="AZ193" s="84"/>
      <c r="BA193" s="84"/>
      <c r="BB193" s="84"/>
      <c r="BC193" s="84"/>
      <c r="BD193" s="84"/>
      <c r="BE193" s="84"/>
      <c r="BF193" s="84"/>
      <c r="BG193" s="84"/>
      <c r="BH193" s="84"/>
    </row>
    <row r="194" spans="1:60">
      <c r="A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AF194" s="84"/>
      <c r="AG194" s="84"/>
      <c r="AH194" s="84"/>
      <c r="AI194" s="84"/>
      <c r="AJ194" s="84"/>
      <c r="AK194" s="84"/>
      <c r="AL194" s="84"/>
      <c r="AM194" s="84"/>
      <c r="AN194" s="84"/>
      <c r="AO194" s="84"/>
      <c r="AP194" s="84"/>
      <c r="AQ194" s="84"/>
      <c r="AR194" s="84"/>
      <c r="AS194" s="84"/>
      <c r="AT194" s="84"/>
      <c r="AU194" s="84"/>
      <c r="AV194" s="84"/>
      <c r="AW194" s="84"/>
      <c r="AX194" s="84"/>
      <c r="AY194" s="84"/>
      <c r="AZ194" s="84"/>
      <c r="BA194" s="84"/>
      <c r="BB194" s="84"/>
      <c r="BC194" s="84"/>
      <c r="BD194" s="84"/>
      <c r="BE194" s="84"/>
      <c r="BF194" s="84"/>
      <c r="BG194" s="84"/>
      <c r="BH194" s="84"/>
    </row>
    <row r="195" spans="1:60">
      <c r="A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4"/>
      <c r="AT195" s="84"/>
      <c r="AU195" s="84"/>
      <c r="AV195" s="84"/>
      <c r="AW195" s="84"/>
      <c r="AX195" s="84"/>
      <c r="AY195" s="84"/>
      <c r="AZ195" s="84"/>
      <c r="BA195" s="84"/>
      <c r="BB195" s="84"/>
      <c r="BC195" s="84"/>
      <c r="BD195" s="84"/>
      <c r="BE195" s="84"/>
      <c r="BF195" s="84"/>
      <c r="BG195" s="84"/>
      <c r="BH195" s="84"/>
    </row>
    <row r="196" spans="1:60">
      <c r="A196" s="84"/>
      <c r="J196" s="84"/>
      <c r="K196" s="84"/>
      <c r="L196" s="84"/>
      <c r="M196" s="84"/>
      <c r="N196" s="84"/>
      <c r="O196" s="84"/>
      <c r="P196" s="84"/>
      <c r="Q196" s="84"/>
      <c r="R196" s="84"/>
      <c r="S196" s="84"/>
      <c r="T196" s="84"/>
      <c r="U196" s="84"/>
      <c r="V196" s="84"/>
      <c r="W196" s="84"/>
      <c r="X196" s="84"/>
      <c r="Y196" s="84"/>
      <c r="Z196" s="84"/>
      <c r="AA196" s="84"/>
      <c r="AB196" s="84"/>
      <c r="AC196" s="84"/>
      <c r="AD196" s="84"/>
      <c r="AE196" s="84"/>
      <c r="AF196" s="84"/>
      <c r="AG196" s="84"/>
      <c r="AH196" s="84"/>
      <c r="AI196" s="84"/>
      <c r="AJ196" s="84"/>
      <c r="AK196" s="84"/>
      <c r="AL196" s="84"/>
      <c r="AM196" s="84"/>
      <c r="AN196" s="84"/>
      <c r="AO196" s="84"/>
      <c r="AP196" s="84"/>
      <c r="AQ196" s="84"/>
      <c r="AR196" s="84"/>
      <c r="AS196" s="84"/>
      <c r="AT196" s="84"/>
      <c r="AU196" s="84"/>
      <c r="AV196" s="84"/>
      <c r="AW196" s="84"/>
      <c r="AX196" s="84"/>
      <c r="AY196" s="84"/>
      <c r="AZ196" s="84"/>
      <c r="BA196" s="84"/>
      <c r="BB196" s="84"/>
      <c r="BC196" s="84"/>
      <c r="BD196" s="84"/>
      <c r="BE196" s="84"/>
      <c r="BF196" s="84"/>
      <c r="BG196" s="84"/>
      <c r="BH196" s="84"/>
    </row>
    <row r="197" spans="1:60">
      <c r="A197" s="84"/>
      <c r="J197" s="84"/>
      <c r="K197" s="84"/>
      <c r="L197" s="84"/>
      <c r="M197" s="84"/>
      <c r="N197" s="84"/>
      <c r="O197" s="84"/>
      <c r="P197" s="84"/>
      <c r="Q197" s="84"/>
      <c r="R197" s="84"/>
      <c r="S197" s="84"/>
      <c r="T197" s="84"/>
      <c r="U197" s="84"/>
      <c r="V197" s="84"/>
      <c r="W197" s="84"/>
      <c r="X197" s="84"/>
      <c r="Y197" s="84"/>
      <c r="Z197" s="84"/>
      <c r="AA197" s="84"/>
      <c r="AB197" s="84"/>
      <c r="AC197" s="84"/>
      <c r="AD197" s="84"/>
      <c r="AE197" s="84"/>
      <c r="AF197" s="84"/>
      <c r="AG197" s="84"/>
      <c r="AH197" s="84"/>
      <c r="AI197" s="84"/>
      <c r="AJ197" s="84"/>
      <c r="AK197" s="84"/>
      <c r="AL197" s="84"/>
      <c r="AM197" s="84"/>
      <c r="AN197" s="84"/>
      <c r="AO197" s="84"/>
      <c r="AP197" s="84"/>
      <c r="AQ197" s="84"/>
      <c r="AR197" s="84"/>
      <c r="AS197" s="84"/>
      <c r="AT197" s="84"/>
      <c r="AU197" s="84"/>
      <c r="AV197" s="84"/>
      <c r="AW197" s="84"/>
      <c r="AX197" s="84"/>
      <c r="AY197" s="84"/>
      <c r="AZ197" s="84"/>
      <c r="BA197" s="84"/>
      <c r="BB197" s="84"/>
      <c r="BC197" s="84"/>
      <c r="BD197" s="84"/>
      <c r="BE197" s="84"/>
      <c r="BF197" s="84"/>
      <c r="BG197" s="84"/>
      <c r="BH197" s="84"/>
    </row>
    <row r="198" spans="1:60">
      <c r="A198" s="84"/>
      <c r="J198" s="84"/>
      <c r="K198" s="84"/>
      <c r="L198" s="84"/>
      <c r="M198" s="84"/>
      <c r="N198" s="84"/>
      <c r="O198" s="84"/>
      <c r="P198" s="84"/>
      <c r="Q198" s="84"/>
      <c r="R198" s="84"/>
      <c r="S198" s="84"/>
      <c r="T198" s="84"/>
      <c r="U198" s="84"/>
      <c r="V198" s="84"/>
      <c r="W198" s="84"/>
      <c r="X198" s="84"/>
      <c r="Y198" s="84"/>
      <c r="Z198" s="84"/>
      <c r="AA198" s="84"/>
      <c r="AB198" s="84"/>
      <c r="AC198" s="84"/>
      <c r="AD198" s="84"/>
      <c r="AE198" s="84"/>
      <c r="AF198" s="84"/>
      <c r="AG198" s="84"/>
      <c r="AH198" s="84"/>
      <c r="AI198" s="84"/>
      <c r="AJ198" s="84"/>
      <c r="AK198" s="84"/>
      <c r="AL198" s="84"/>
      <c r="AM198" s="84"/>
      <c r="AN198" s="84"/>
      <c r="AO198" s="84"/>
      <c r="AP198" s="84"/>
      <c r="AQ198" s="84"/>
      <c r="AR198" s="84"/>
      <c r="AS198" s="84"/>
      <c r="AT198" s="84"/>
      <c r="AU198" s="84"/>
      <c r="AV198" s="84"/>
      <c r="AW198" s="84"/>
      <c r="AX198" s="84"/>
      <c r="AY198" s="84"/>
      <c r="AZ198" s="84"/>
      <c r="BA198" s="84"/>
      <c r="BB198" s="84"/>
      <c r="BC198" s="84"/>
      <c r="BD198" s="84"/>
      <c r="BE198" s="84"/>
      <c r="BF198" s="84"/>
      <c r="BG198" s="84"/>
      <c r="BH198" s="84"/>
    </row>
    <row r="199" spans="1:60">
      <c r="A199" s="84"/>
      <c r="J199" s="84"/>
      <c r="K199" s="84"/>
      <c r="L199" s="84"/>
      <c r="M199" s="84"/>
      <c r="N199" s="84"/>
      <c r="O199" s="84"/>
      <c r="P199" s="84"/>
      <c r="Q199" s="84"/>
      <c r="R199" s="84"/>
      <c r="S199" s="84"/>
      <c r="T199" s="84"/>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row>
    <row r="200" spans="1:60">
      <c r="A200" s="84"/>
      <c r="J200" s="84"/>
      <c r="K200" s="84"/>
      <c r="L200" s="84"/>
      <c r="M200" s="84"/>
      <c r="N200" s="84"/>
      <c r="O200" s="84"/>
      <c r="P200" s="84"/>
      <c r="Q200" s="84"/>
      <c r="R200" s="84"/>
      <c r="S200" s="84"/>
      <c r="T200" s="84"/>
      <c r="U200" s="84"/>
      <c r="V200" s="84"/>
      <c r="W200" s="84"/>
      <c r="X200" s="84"/>
      <c r="Y200" s="84"/>
      <c r="Z200" s="84"/>
      <c r="AA200" s="84"/>
      <c r="AB200" s="84"/>
      <c r="AC200" s="84"/>
      <c r="AD200" s="84"/>
      <c r="AE200" s="84"/>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row>
    <row r="201" spans="1:60">
      <c r="A201" s="84"/>
      <c r="J201" s="84"/>
      <c r="K201" s="84"/>
      <c r="L201" s="84"/>
      <c r="M201" s="84"/>
      <c r="N201" s="84"/>
      <c r="O201" s="84"/>
      <c r="P201" s="84"/>
      <c r="Q201" s="84"/>
      <c r="R201" s="84"/>
      <c r="S201" s="84"/>
      <c r="T201" s="84"/>
      <c r="U201" s="84"/>
      <c r="V201" s="84"/>
      <c r="W201" s="84"/>
      <c r="X201" s="84"/>
      <c r="Y201" s="84"/>
      <c r="Z201" s="84"/>
      <c r="AA201" s="84"/>
      <c r="AB201" s="84"/>
      <c r="AC201" s="84"/>
      <c r="AD201" s="84"/>
      <c r="AE201" s="84"/>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row>
    <row r="202" spans="1:60">
      <c r="A202" s="84"/>
      <c r="J202" s="84"/>
      <c r="K202" s="84"/>
      <c r="L202" s="84"/>
      <c r="M202" s="84"/>
      <c r="N202" s="84"/>
      <c r="O202" s="84"/>
      <c r="P202" s="84"/>
      <c r="Q202" s="84"/>
      <c r="R202" s="84"/>
      <c r="S202" s="84"/>
      <c r="T202" s="84"/>
      <c r="U202" s="84"/>
      <c r="V202" s="84"/>
      <c r="W202" s="84"/>
      <c r="X202" s="84"/>
      <c r="Y202" s="84"/>
      <c r="Z202" s="84"/>
      <c r="AA202" s="84"/>
      <c r="AB202" s="84"/>
      <c r="AC202" s="84"/>
      <c r="AD202" s="84"/>
      <c r="AE202" s="84"/>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row>
    <row r="203" spans="1:60">
      <c r="A203" s="84"/>
      <c r="J203" s="84"/>
      <c r="K203" s="84"/>
      <c r="L203" s="84"/>
      <c r="M203" s="84"/>
      <c r="N203" s="84"/>
      <c r="O203" s="84"/>
      <c r="P203" s="84"/>
      <c r="Q203" s="84"/>
      <c r="R203" s="84"/>
      <c r="S203" s="84"/>
      <c r="T203" s="84"/>
      <c r="U203" s="84"/>
      <c r="V203" s="84"/>
      <c r="W203" s="84"/>
      <c r="X203" s="84"/>
      <c r="Y203" s="84"/>
      <c r="Z203" s="84"/>
      <c r="AA203" s="84"/>
      <c r="AB203" s="84"/>
      <c r="AC203" s="84"/>
      <c r="AD203" s="84"/>
      <c r="AE203" s="84"/>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row>
    <row r="204" spans="1:60">
      <c r="A204" s="84"/>
      <c r="J204" s="84"/>
      <c r="K204" s="84"/>
      <c r="L204" s="84"/>
      <c r="M204" s="84"/>
      <c r="N204" s="84"/>
      <c r="O204" s="84"/>
      <c r="P204" s="84"/>
      <c r="Q204" s="84"/>
      <c r="R204" s="84"/>
      <c r="S204" s="84"/>
      <c r="T204" s="84"/>
      <c r="U204" s="84"/>
      <c r="V204" s="84"/>
      <c r="W204" s="84"/>
      <c r="X204" s="84"/>
      <c r="Y204" s="84"/>
      <c r="Z204" s="84"/>
      <c r="AA204" s="84"/>
      <c r="AB204" s="84"/>
      <c r="AC204" s="84"/>
      <c r="AD204" s="84"/>
      <c r="AE204" s="84"/>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row>
    <row r="205" spans="1:60">
      <c r="A205" s="84"/>
      <c r="J205" s="84"/>
      <c r="K205" s="84"/>
      <c r="L205" s="84"/>
      <c r="M205" s="84"/>
      <c r="N205" s="84"/>
      <c r="O205" s="84"/>
      <c r="P205" s="84"/>
      <c r="Q205" s="84"/>
      <c r="R205" s="84"/>
      <c r="S205" s="84"/>
      <c r="T205" s="84"/>
      <c r="U205" s="84"/>
      <c r="V205" s="84"/>
      <c r="W205" s="84"/>
      <c r="X205" s="84"/>
      <c r="Y205" s="84"/>
      <c r="Z205" s="84"/>
      <c r="AA205" s="84"/>
      <c r="AB205" s="84"/>
      <c r="AC205" s="84"/>
      <c r="AD205" s="84"/>
      <c r="AE205" s="84"/>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row>
    <row r="206" spans="1:60">
      <c r="A206" s="84"/>
      <c r="J206" s="84"/>
      <c r="K206" s="84"/>
      <c r="L206" s="84"/>
      <c r="M206" s="84"/>
      <c r="N206" s="84"/>
      <c r="O206" s="84"/>
      <c r="P206" s="84"/>
      <c r="Q206" s="84"/>
      <c r="R206" s="84"/>
      <c r="S206" s="84"/>
      <c r="T206" s="84"/>
      <c r="U206" s="84"/>
      <c r="V206" s="84"/>
      <c r="W206" s="84"/>
      <c r="X206" s="84"/>
      <c r="Y206" s="84"/>
      <c r="Z206" s="84"/>
      <c r="AA206" s="84"/>
      <c r="AB206" s="84"/>
      <c r="AC206" s="84"/>
      <c r="AD206" s="84"/>
      <c r="AE206" s="84"/>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row>
    <row r="207" spans="1:60">
      <c r="A207" s="84"/>
      <c r="J207" s="84"/>
      <c r="K207" s="84"/>
      <c r="L207" s="84"/>
      <c r="M207" s="84"/>
      <c r="N207" s="84"/>
      <c r="O207" s="84"/>
      <c r="P207" s="84"/>
      <c r="Q207" s="84"/>
      <c r="R207" s="84"/>
      <c r="S207" s="84"/>
      <c r="T207" s="84"/>
      <c r="U207" s="84"/>
      <c r="V207" s="84"/>
      <c r="W207" s="84"/>
      <c r="X207" s="84"/>
      <c r="Y207" s="84"/>
      <c r="Z207" s="84"/>
      <c r="AA207" s="84"/>
      <c r="AB207" s="84"/>
      <c r="AC207" s="84"/>
      <c r="AD207" s="84"/>
      <c r="AE207" s="84"/>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row>
    <row r="208" spans="1:60">
      <c r="A208" s="84"/>
      <c r="J208" s="84"/>
      <c r="K208" s="84"/>
      <c r="L208" s="84"/>
      <c r="M208" s="84"/>
      <c r="N208" s="84"/>
      <c r="O208" s="84"/>
      <c r="P208" s="84"/>
      <c r="Q208" s="84"/>
      <c r="R208" s="84"/>
      <c r="S208" s="84"/>
      <c r="T208" s="84"/>
      <c r="U208" s="84"/>
      <c r="V208" s="84"/>
      <c r="W208" s="84"/>
      <c r="X208" s="84"/>
      <c r="Y208" s="84"/>
      <c r="Z208" s="84"/>
      <c r="AA208" s="84"/>
      <c r="AB208" s="84"/>
      <c r="AC208" s="84"/>
      <c r="AD208" s="84"/>
      <c r="AE208" s="84"/>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row>
    <row r="209" spans="1:60">
      <c r="A209" s="84"/>
      <c r="J209" s="84"/>
      <c r="K209" s="84"/>
      <c r="L209" s="84"/>
      <c r="M209" s="84"/>
      <c r="N209" s="84"/>
      <c r="O209" s="84"/>
      <c r="P209" s="84"/>
      <c r="Q209" s="84"/>
      <c r="R209" s="84"/>
      <c r="S209" s="84"/>
      <c r="T209" s="84"/>
      <c r="U209" s="84"/>
      <c r="V209" s="84"/>
      <c r="W209" s="84"/>
      <c r="X209" s="84"/>
      <c r="Y209" s="84"/>
      <c r="Z209" s="84"/>
      <c r="AA209" s="84"/>
      <c r="AB209" s="84"/>
      <c r="AC209" s="84"/>
      <c r="AD209" s="84"/>
      <c r="AE209" s="84"/>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row>
    <row r="210" spans="1:60">
      <c r="A210" s="84"/>
      <c r="J210" s="84"/>
      <c r="K210" s="84"/>
      <c r="L210" s="84"/>
      <c r="M210" s="84"/>
      <c r="N210" s="84"/>
      <c r="O210" s="84"/>
      <c r="P210" s="84"/>
      <c r="Q210" s="84"/>
      <c r="R210" s="84"/>
      <c r="S210" s="84"/>
      <c r="T210" s="84"/>
      <c r="U210" s="84"/>
      <c r="V210" s="84"/>
      <c r="W210" s="84"/>
      <c r="X210" s="84"/>
      <c r="Y210" s="84"/>
      <c r="Z210" s="84"/>
      <c r="AA210" s="84"/>
      <c r="AB210" s="84"/>
      <c r="AC210" s="84"/>
      <c r="AD210" s="84"/>
      <c r="AE210" s="84"/>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row>
    <row r="211" spans="1:60">
      <c r="A211" s="84"/>
      <c r="J211" s="84"/>
      <c r="K211" s="84"/>
      <c r="L211" s="84"/>
      <c r="M211" s="84"/>
      <c r="N211" s="84"/>
      <c r="O211" s="84"/>
      <c r="P211" s="84"/>
      <c r="Q211" s="84"/>
      <c r="R211" s="84"/>
      <c r="S211" s="84"/>
      <c r="T211" s="84"/>
      <c r="U211" s="84"/>
      <c r="V211" s="84"/>
      <c r="W211" s="84"/>
      <c r="X211" s="84"/>
      <c r="Y211" s="84"/>
      <c r="Z211" s="84"/>
      <c r="AA211" s="84"/>
      <c r="AB211" s="84"/>
      <c r="AC211" s="84"/>
      <c r="AD211" s="84"/>
      <c r="AE211" s="84"/>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row>
    <row r="212" spans="1:60">
      <c r="A212" s="84"/>
      <c r="J212" s="84"/>
      <c r="K212" s="84"/>
      <c r="L212" s="84"/>
      <c r="M212" s="84"/>
      <c r="N212" s="84"/>
      <c r="O212" s="84"/>
      <c r="P212" s="84"/>
      <c r="Q212" s="84"/>
      <c r="R212" s="84"/>
      <c r="S212" s="84"/>
      <c r="T212" s="84"/>
      <c r="U212" s="84"/>
      <c r="V212" s="84"/>
      <c r="W212" s="84"/>
      <c r="X212" s="84"/>
      <c r="Y212" s="84"/>
      <c r="Z212" s="84"/>
      <c r="AA212" s="84"/>
      <c r="AB212" s="84"/>
      <c r="AC212" s="84"/>
      <c r="AD212" s="84"/>
      <c r="AE212" s="84"/>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row>
    <row r="213" spans="1:60">
      <c r="A213" s="84"/>
      <c r="J213" s="84"/>
      <c r="K213" s="84"/>
      <c r="L213" s="84"/>
      <c r="M213" s="84"/>
      <c r="N213" s="84"/>
      <c r="O213" s="84"/>
      <c r="P213" s="84"/>
      <c r="Q213" s="84"/>
      <c r="R213" s="84"/>
      <c r="S213" s="84"/>
      <c r="T213" s="84"/>
      <c r="U213" s="84"/>
      <c r="V213" s="84"/>
      <c r="W213" s="84"/>
      <c r="X213" s="84"/>
      <c r="Y213" s="84"/>
      <c r="Z213" s="84"/>
      <c r="AA213" s="84"/>
      <c r="AB213" s="84"/>
      <c r="AC213" s="84"/>
      <c r="AD213" s="84"/>
      <c r="AE213" s="84"/>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row>
    <row r="214" spans="1:60">
      <c r="A214" s="84"/>
      <c r="J214" s="84"/>
      <c r="K214" s="84"/>
      <c r="L214" s="84"/>
      <c r="M214" s="84"/>
      <c r="N214" s="84"/>
      <c r="O214" s="84"/>
      <c r="P214" s="84"/>
      <c r="Q214" s="84"/>
      <c r="R214" s="84"/>
      <c r="S214" s="84"/>
      <c r="T214" s="84"/>
      <c r="U214" s="84"/>
      <c r="V214" s="84"/>
      <c r="W214" s="84"/>
      <c r="X214" s="84"/>
      <c r="Y214" s="84"/>
      <c r="Z214" s="84"/>
      <c r="AA214" s="84"/>
      <c r="AB214" s="84"/>
      <c r="AC214" s="84"/>
      <c r="AD214" s="84"/>
      <c r="AE214" s="84"/>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row>
    <row r="215" spans="1:60">
      <c r="A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84"/>
      <c r="AY215" s="84"/>
      <c r="AZ215" s="84"/>
      <c r="BA215" s="84"/>
      <c r="BB215" s="84"/>
      <c r="BC215" s="84"/>
      <c r="BD215" s="84"/>
      <c r="BE215" s="84"/>
      <c r="BF215" s="84"/>
      <c r="BG215" s="84"/>
      <c r="BH215" s="84"/>
    </row>
    <row r="216" spans="1:60">
      <c r="A216" s="84"/>
      <c r="J216" s="84"/>
      <c r="K216" s="84"/>
      <c r="L216" s="84"/>
      <c r="M216" s="84"/>
      <c r="N216" s="84"/>
      <c r="O216" s="84"/>
      <c r="P216" s="84"/>
      <c r="Q216" s="84"/>
      <c r="R216" s="84"/>
      <c r="S216" s="84"/>
      <c r="T216" s="84"/>
      <c r="U216" s="84"/>
      <c r="V216" s="84"/>
      <c r="W216" s="84"/>
      <c r="X216" s="84"/>
      <c r="Y216" s="84"/>
      <c r="Z216" s="84"/>
      <c r="AA216" s="84"/>
      <c r="AB216" s="84"/>
      <c r="AC216" s="84"/>
      <c r="AD216" s="84"/>
      <c r="AE216" s="84"/>
      <c r="AF216" s="84"/>
      <c r="AG216" s="84"/>
      <c r="AH216" s="84"/>
      <c r="AI216" s="84"/>
      <c r="AJ216" s="84"/>
      <c r="AK216" s="84"/>
      <c r="AL216" s="84"/>
      <c r="AM216" s="84"/>
      <c r="AN216" s="84"/>
      <c r="AO216" s="84"/>
      <c r="AP216" s="84"/>
      <c r="AQ216" s="84"/>
      <c r="AR216" s="84"/>
      <c r="AS216" s="84"/>
      <c r="AT216" s="84"/>
      <c r="AU216" s="84"/>
      <c r="AV216" s="84"/>
      <c r="AW216" s="84"/>
      <c r="AX216" s="84"/>
      <c r="AY216" s="84"/>
      <c r="AZ216" s="84"/>
      <c r="BA216" s="84"/>
      <c r="BB216" s="84"/>
      <c r="BC216" s="84"/>
      <c r="BD216" s="84"/>
      <c r="BE216" s="84"/>
      <c r="BF216" s="84"/>
      <c r="BG216" s="84"/>
      <c r="BH216" s="84"/>
    </row>
    <row r="217" spans="1:60">
      <c r="A217" s="84"/>
      <c r="J217" s="84"/>
      <c r="K217" s="84"/>
      <c r="L217" s="84"/>
      <c r="M217" s="84"/>
      <c r="N217" s="84"/>
      <c r="O217" s="84"/>
      <c r="P217" s="84"/>
      <c r="Q217" s="84"/>
      <c r="R217" s="84"/>
      <c r="S217" s="84"/>
      <c r="T217" s="84"/>
      <c r="U217" s="84"/>
      <c r="V217" s="84"/>
      <c r="W217" s="84"/>
      <c r="X217" s="84"/>
      <c r="Y217" s="84"/>
      <c r="Z217" s="84"/>
      <c r="AA217" s="84"/>
      <c r="AB217" s="84"/>
      <c r="AC217" s="84"/>
      <c r="AD217" s="84"/>
      <c r="AE217" s="84"/>
      <c r="AF217" s="84"/>
      <c r="AG217" s="84"/>
      <c r="AH217" s="84"/>
      <c r="AI217" s="84"/>
      <c r="AJ217" s="84"/>
      <c r="AK217" s="84"/>
      <c r="AL217" s="84"/>
      <c r="AM217" s="84"/>
      <c r="AN217" s="84"/>
      <c r="AO217" s="84"/>
      <c r="AP217" s="84"/>
      <c r="AQ217" s="84"/>
      <c r="AR217" s="84"/>
      <c r="AS217" s="84"/>
      <c r="AT217" s="84"/>
      <c r="AU217" s="84"/>
      <c r="AV217" s="84"/>
      <c r="AW217" s="84"/>
      <c r="AX217" s="84"/>
      <c r="AY217" s="84"/>
      <c r="AZ217" s="84"/>
      <c r="BA217" s="84"/>
      <c r="BB217" s="84"/>
      <c r="BC217" s="84"/>
      <c r="BD217" s="84"/>
      <c r="BE217" s="84"/>
      <c r="BF217" s="84"/>
      <c r="BG217" s="84"/>
      <c r="BH217" s="84"/>
    </row>
    <row r="218" spans="1:60">
      <c r="A218" s="84"/>
      <c r="J218" s="84"/>
      <c r="K218" s="84"/>
      <c r="L218" s="84"/>
      <c r="M218" s="84"/>
      <c r="N218" s="84"/>
      <c r="O218" s="84"/>
      <c r="P218" s="84"/>
      <c r="Q218" s="84"/>
      <c r="R218" s="84"/>
      <c r="S218" s="84"/>
      <c r="T218" s="84"/>
      <c r="U218" s="84"/>
      <c r="V218" s="84"/>
      <c r="W218" s="84"/>
      <c r="X218" s="84"/>
      <c r="Y218" s="84"/>
      <c r="Z218" s="84"/>
      <c r="AA218" s="84"/>
      <c r="AB218" s="84"/>
      <c r="AC218" s="84"/>
      <c r="AD218" s="84"/>
      <c r="AE218" s="84"/>
      <c r="AF218" s="84"/>
      <c r="AG218" s="84"/>
      <c r="AH218" s="84"/>
      <c r="AI218" s="84"/>
      <c r="AJ218" s="84"/>
      <c r="AK218" s="84"/>
      <c r="AL218" s="84"/>
      <c r="AM218" s="84"/>
      <c r="AN218" s="84"/>
      <c r="AO218" s="84"/>
      <c r="AP218" s="84"/>
      <c r="AQ218" s="84"/>
      <c r="AR218" s="84"/>
      <c r="AS218" s="84"/>
      <c r="AT218" s="84"/>
      <c r="AU218" s="84"/>
      <c r="AV218" s="84"/>
      <c r="AW218" s="84"/>
      <c r="AX218" s="84"/>
      <c r="AY218" s="84"/>
      <c r="AZ218" s="84"/>
      <c r="BA218" s="84"/>
      <c r="BB218" s="84"/>
      <c r="BC218" s="84"/>
      <c r="BD218" s="84"/>
      <c r="BE218" s="84"/>
      <c r="BF218" s="84"/>
      <c r="BG218" s="84"/>
      <c r="BH218" s="84"/>
    </row>
    <row r="219" spans="1:60">
      <c r="A219" s="84"/>
      <c r="J219" s="84"/>
      <c r="K219" s="84"/>
      <c r="L219" s="84"/>
      <c r="M219" s="84"/>
      <c r="N219" s="84"/>
      <c r="O219" s="84"/>
      <c r="P219" s="84"/>
      <c r="Q219" s="84"/>
      <c r="R219" s="84"/>
      <c r="S219" s="84"/>
      <c r="T219" s="84"/>
      <c r="U219" s="84"/>
      <c r="V219" s="84"/>
      <c r="W219" s="84"/>
      <c r="X219" s="84"/>
      <c r="Y219" s="84"/>
      <c r="Z219" s="84"/>
      <c r="AA219" s="84"/>
      <c r="AB219" s="84"/>
      <c r="AC219" s="84"/>
      <c r="AD219" s="84"/>
      <c r="AE219" s="84"/>
      <c r="AF219" s="84"/>
      <c r="AG219" s="84"/>
      <c r="AH219" s="84"/>
      <c r="AI219" s="84"/>
      <c r="AJ219" s="84"/>
      <c r="AK219" s="84"/>
      <c r="AL219" s="84"/>
      <c r="AM219" s="84"/>
      <c r="AN219" s="84"/>
      <c r="AO219" s="84"/>
      <c r="AP219" s="84"/>
      <c r="AQ219" s="84"/>
      <c r="AR219" s="84"/>
      <c r="AS219" s="84"/>
      <c r="AT219" s="84"/>
      <c r="AU219" s="84"/>
      <c r="AV219" s="84"/>
      <c r="AW219" s="84"/>
      <c r="AX219" s="84"/>
      <c r="AY219" s="84"/>
      <c r="AZ219" s="84"/>
      <c r="BA219" s="84"/>
      <c r="BB219" s="84"/>
      <c r="BC219" s="84"/>
      <c r="BD219" s="84"/>
      <c r="BE219" s="84"/>
      <c r="BF219" s="84"/>
      <c r="BG219" s="84"/>
      <c r="BH219" s="84"/>
    </row>
    <row r="220" spans="1:60">
      <c r="A220" s="84"/>
      <c r="J220" s="84"/>
      <c r="K220" s="84"/>
      <c r="L220" s="84"/>
      <c r="M220" s="84"/>
      <c r="N220" s="84"/>
      <c r="O220" s="84"/>
      <c r="P220" s="84"/>
      <c r="Q220" s="84"/>
      <c r="R220" s="84"/>
      <c r="S220" s="84"/>
      <c r="T220" s="84"/>
      <c r="U220" s="84"/>
      <c r="V220" s="84"/>
      <c r="W220" s="84"/>
      <c r="X220" s="84"/>
      <c r="Y220" s="84"/>
      <c r="Z220" s="84"/>
      <c r="AA220" s="84"/>
      <c r="AB220" s="84"/>
      <c r="AC220" s="84"/>
      <c r="AD220" s="84"/>
      <c r="AE220" s="84"/>
      <c r="AF220" s="84"/>
      <c r="AG220" s="84"/>
      <c r="AH220" s="84"/>
      <c r="AI220" s="84"/>
      <c r="AJ220" s="84"/>
      <c r="AK220" s="84"/>
      <c r="AL220" s="84"/>
      <c r="AM220" s="84"/>
      <c r="AN220" s="84"/>
      <c r="AO220" s="84"/>
      <c r="AP220" s="84"/>
      <c r="AQ220" s="84"/>
      <c r="AR220" s="84"/>
      <c r="AS220" s="84"/>
      <c r="AT220" s="84"/>
      <c r="AU220" s="84"/>
      <c r="AV220" s="84"/>
      <c r="AW220" s="84"/>
      <c r="AX220" s="84"/>
      <c r="AY220" s="84"/>
      <c r="AZ220" s="84"/>
      <c r="BA220" s="84"/>
      <c r="BB220" s="84"/>
      <c r="BC220" s="84"/>
      <c r="BD220" s="84"/>
      <c r="BE220" s="84"/>
      <c r="BF220" s="84"/>
      <c r="BG220" s="84"/>
      <c r="BH220" s="84"/>
    </row>
    <row r="221" spans="1:60">
      <c r="A221" s="84"/>
      <c r="J221" s="84"/>
      <c r="K221" s="84"/>
      <c r="L221" s="84"/>
      <c r="M221" s="84"/>
      <c r="N221" s="84"/>
      <c r="O221" s="84"/>
      <c r="P221" s="84"/>
      <c r="Q221" s="84"/>
      <c r="R221" s="84"/>
      <c r="S221" s="84"/>
      <c r="T221" s="84"/>
      <c r="U221" s="84"/>
      <c r="V221" s="84"/>
      <c r="W221" s="84"/>
      <c r="X221" s="84"/>
      <c r="Y221" s="84"/>
      <c r="Z221" s="84"/>
      <c r="AA221" s="84"/>
      <c r="AB221" s="84"/>
      <c r="AC221" s="84"/>
      <c r="AD221" s="84"/>
      <c r="AE221" s="84"/>
      <c r="AF221" s="84"/>
      <c r="AG221" s="84"/>
      <c r="AH221" s="84"/>
      <c r="AI221" s="84"/>
      <c r="AJ221" s="84"/>
      <c r="AK221" s="84"/>
      <c r="AL221" s="84"/>
      <c r="AM221" s="84"/>
      <c r="AN221" s="84"/>
      <c r="AO221" s="84"/>
      <c r="AP221" s="84"/>
      <c r="AQ221" s="84"/>
      <c r="AR221" s="84"/>
      <c r="AS221" s="84"/>
      <c r="AT221" s="84"/>
      <c r="AU221" s="84"/>
      <c r="AV221" s="84"/>
      <c r="AW221" s="84"/>
      <c r="AX221" s="84"/>
      <c r="AY221" s="84"/>
      <c r="AZ221" s="84"/>
      <c r="BA221" s="84"/>
      <c r="BB221" s="84"/>
      <c r="BC221" s="84"/>
      <c r="BD221" s="84"/>
      <c r="BE221" s="84"/>
      <c r="BF221" s="84"/>
      <c r="BG221" s="84"/>
      <c r="BH221" s="84"/>
    </row>
    <row r="222" spans="1:60">
      <c r="A222" s="84"/>
      <c r="J222" s="84"/>
      <c r="K222" s="84"/>
      <c r="L222" s="84"/>
      <c r="M222" s="84"/>
      <c r="N222" s="84"/>
      <c r="O222" s="84"/>
      <c r="P222" s="84"/>
      <c r="Q222" s="84"/>
      <c r="R222" s="84"/>
      <c r="S222" s="84"/>
      <c r="T222" s="84"/>
      <c r="U222" s="84"/>
      <c r="V222" s="84"/>
      <c r="W222" s="84"/>
      <c r="X222" s="84"/>
      <c r="Y222" s="84"/>
      <c r="Z222" s="84"/>
      <c r="AA222" s="84"/>
      <c r="AB222" s="84"/>
      <c r="AC222" s="84"/>
      <c r="AD222" s="84"/>
      <c r="AE222" s="84"/>
      <c r="AF222" s="84"/>
      <c r="AG222" s="84"/>
      <c r="AH222" s="84"/>
      <c r="AI222" s="84"/>
      <c r="AJ222" s="84"/>
      <c r="AK222" s="84"/>
      <c r="AL222" s="84"/>
      <c r="AM222" s="84"/>
      <c r="AN222" s="84"/>
      <c r="AO222" s="84"/>
      <c r="AP222" s="84"/>
      <c r="AQ222" s="84"/>
      <c r="AR222" s="84"/>
      <c r="AS222" s="84"/>
      <c r="AT222" s="84"/>
      <c r="AU222" s="84"/>
      <c r="AV222" s="84"/>
      <c r="AW222" s="84"/>
      <c r="AX222" s="84"/>
      <c r="AY222" s="84"/>
      <c r="AZ222" s="84"/>
      <c r="BA222" s="84"/>
      <c r="BB222" s="84"/>
      <c r="BC222" s="84"/>
      <c r="BD222" s="84"/>
      <c r="BE222" s="84"/>
      <c r="BF222" s="84"/>
      <c r="BG222" s="84"/>
      <c r="BH222" s="84"/>
    </row>
    <row r="223" spans="1:60">
      <c r="A223" s="84"/>
      <c r="J223" s="84"/>
      <c r="K223" s="84"/>
      <c r="L223" s="84"/>
      <c r="M223" s="84"/>
      <c r="N223" s="84"/>
      <c r="O223" s="84"/>
      <c r="P223" s="84"/>
      <c r="Q223" s="84"/>
      <c r="R223" s="84"/>
      <c r="S223" s="84"/>
      <c r="T223" s="84"/>
      <c r="U223" s="84"/>
      <c r="V223" s="84"/>
      <c r="W223" s="84"/>
      <c r="X223" s="84"/>
      <c r="Y223" s="84"/>
      <c r="Z223" s="84"/>
      <c r="AA223" s="84"/>
      <c r="AB223" s="84"/>
      <c r="AC223" s="84"/>
      <c r="AD223" s="84"/>
      <c r="AE223" s="84"/>
      <c r="AF223" s="84"/>
      <c r="AG223" s="84"/>
      <c r="AH223" s="84"/>
      <c r="AI223" s="84"/>
      <c r="AJ223" s="84"/>
      <c r="AK223" s="84"/>
      <c r="AL223" s="84"/>
      <c r="AM223" s="84"/>
      <c r="AN223" s="84"/>
      <c r="AO223" s="84"/>
      <c r="AP223" s="84"/>
      <c r="AQ223" s="84"/>
      <c r="AR223" s="84"/>
      <c r="AS223" s="84"/>
      <c r="AT223" s="84"/>
      <c r="AU223" s="84"/>
      <c r="AV223" s="84"/>
      <c r="AW223" s="84"/>
      <c r="AX223" s="84"/>
      <c r="AY223" s="84"/>
      <c r="AZ223" s="84"/>
      <c r="BA223" s="84"/>
      <c r="BB223" s="84"/>
      <c r="BC223" s="84"/>
      <c r="BD223" s="84"/>
      <c r="BE223" s="84"/>
      <c r="BF223" s="84"/>
      <c r="BG223" s="84"/>
      <c r="BH223" s="84"/>
    </row>
    <row r="224" spans="1:60">
      <c r="A224" s="84"/>
      <c r="J224" s="84"/>
      <c r="K224" s="84"/>
      <c r="L224" s="84"/>
      <c r="M224" s="84"/>
      <c r="N224" s="84"/>
      <c r="O224" s="84"/>
      <c r="P224" s="84"/>
      <c r="Q224" s="84"/>
      <c r="R224" s="84"/>
      <c r="S224" s="84"/>
      <c r="T224" s="84"/>
      <c r="U224" s="84"/>
      <c r="V224" s="84"/>
      <c r="W224" s="84"/>
      <c r="X224" s="84"/>
      <c r="Y224" s="84"/>
      <c r="Z224" s="84"/>
      <c r="AA224" s="84"/>
      <c r="AB224" s="84"/>
      <c r="AC224" s="84"/>
      <c r="AD224" s="84"/>
      <c r="AE224" s="84"/>
      <c r="AF224" s="84"/>
      <c r="AG224" s="84"/>
      <c r="AH224" s="84"/>
      <c r="AI224" s="84"/>
      <c r="AJ224" s="84"/>
      <c r="AK224" s="84"/>
      <c r="AL224" s="84"/>
      <c r="AM224" s="84"/>
      <c r="AN224" s="84"/>
      <c r="AO224" s="84"/>
      <c r="AP224" s="84"/>
      <c r="AQ224" s="84"/>
      <c r="AR224" s="84"/>
      <c r="AS224" s="84"/>
      <c r="AT224" s="84"/>
      <c r="AU224" s="84"/>
      <c r="AV224" s="84"/>
      <c r="AW224" s="84"/>
      <c r="AX224" s="84"/>
      <c r="AY224" s="84"/>
      <c r="AZ224" s="84"/>
      <c r="BA224" s="84"/>
      <c r="BB224" s="84"/>
      <c r="BC224" s="84"/>
      <c r="BD224" s="84"/>
      <c r="BE224" s="84"/>
      <c r="BF224" s="84"/>
      <c r="BG224" s="84"/>
      <c r="BH224" s="84"/>
    </row>
    <row r="225" spans="1:60">
      <c r="A225" s="84"/>
      <c r="J225" s="84"/>
      <c r="K225" s="84"/>
      <c r="L225" s="84"/>
      <c r="M225" s="84"/>
      <c r="N225" s="84"/>
      <c r="O225" s="84"/>
      <c r="P225" s="84"/>
      <c r="Q225" s="84"/>
      <c r="R225" s="84"/>
      <c r="S225" s="84"/>
      <c r="T225" s="84"/>
      <c r="U225" s="84"/>
      <c r="V225" s="84"/>
      <c r="W225" s="84"/>
      <c r="X225" s="84"/>
      <c r="Y225" s="84"/>
      <c r="Z225" s="84"/>
      <c r="AA225" s="84"/>
      <c r="AB225" s="84"/>
      <c r="AC225" s="84"/>
      <c r="AD225" s="84"/>
      <c r="AE225" s="84"/>
      <c r="AF225" s="84"/>
      <c r="AG225" s="84"/>
      <c r="AH225" s="84"/>
      <c r="AI225" s="84"/>
      <c r="AJ225" s="84"/>
      <c r="AK225" s="84"/>
      <c r="AL225" s="84"/>
      <c r="AM225" s="84"/>
      <c r="AN225" s="84"/>
      <c r="AO225" s="84"/>
      <c r="AP225" s="84"/>
      <c r="AQ225" s="84"/>
      <c r="AR225" s="84"/>
      <c r="AS225" s="84"/>
      <c r="AT225" s="84"/>
      <c r="AU225" s="84"/>
      <c r="AV225" s="84"/>
      <c r="AW225" s="84"/>
      <c r="AX225" s="84"/>
      <c r="AY225" s="84"/>
      <c r="AZ225" s="84"/>
      <c r="BA225" s="84"/>
      <c r="BB225" s="84"/>
      <c r="BC225" s="84"/>
      <c r="BD225" s="84"/>
      <c r="BE225" s="84"/>
      <c r="BF225" s="84"/>
      <c r="BG225" s="84"/>
      <c r="BH225" s="84"/>
    </row>
    <row r="226" spans="1:60">
      <c r="A226" s="84"/>
      <c r="J226" s="84"/>
      <c r="K226" s="84"/>
      <c r="L226" s="84"/>
      <c r="M226" s="84"/>
      <c r="N226" s="84"/>
      <c r="O226" s="84"/>
      <c r="P226" s="84"/>
      <c r="Q226" s="84"/>
      <c r="R226" s="84"/>
      <c r="S226" s="84"/>
      <c r="T226" s="84"/>
      <c r="U226" s="84"/>
      <c r="V226" s="84"/>
      <c r="W226" s="84"/>
      <c r="X226" s="84"/>
      <c r="Y226" s="84"/>
      <c r="Z226" s="84"/>
      <c r="AA226" s="84"/>
      <c r="AB226" s="84"/>
      <c r="AC226" s="84"/>
      <c r="AD226" s="84"/>
      <c r="AE226" s="84"/>
      <c r="AF226" s="84"/>
      <c r="AG226" s="84"/>
      <c r="AH226" s="84"/>
      <c r="AI226" s="84"/>
      <c r="AJ226" s="84"/>
      <c r="AK226" s="84"/>
      <c r="AL226" s="84"/>
      <c r="AM226" s="84"/>
      <c r="AN226" s="84"/>
      <c r="AO226" s="84"/>
      <c r="AP226" s="84"/>
      <c r="AQ226" s="84"/>
      <c r="AR226" s="84"/>
      <c r="AS226" s="84"/>
      <c r="AT226" s="84"/>
      <c r="AU226" s="84"/>
      <c r="AV226" s="84"/>
      <c r="AW226" s="84"/>
      <c r="AX226" s="84"/>
      <c r="AY226" s="84"/>
      <c r="AZ226" s="84"/>
      <c r="BA226" s="84"/>
      <c r="BB226" s="84"/>
      <c r="BC226" s="84"/>
      <c r="BD226" s="84"/>
      <c r="BE226" s="84"/>
      <c r="BF226" s="84"/>
      <c r="BG226" s="84"/>
      <c r="BH226" s="84"/>
    </row>
    <row r="227" spans="1:60">
      <c r="A227" s="84"/>
      <c r="J227" s="84"/>
      <c r="K227" s="84"/>
      <c r="L227" s="84"/>
      <c r="M227" s="84"/>
      <c r="N227" s="84"/>
      <c r="O227" s="84"/>
      <c r="P227" s="84"/>
      <c r="Q227" s="84"/>
      <c r="R227" s="84"/>
      <c r="S227" s="84"/>
      <c r="T227" s="84"/>
      <c r="U227" s="84"/>
      <c r="V227" s="84"/>
      <c r="W227" s="84"/>
      <c r="X227" s="84"/>
      <c r="Y227" s="84"/>
      <c r="Z227" s="84"/>
      <c r="AA227" s="84"/>
      <c r="AB227" s="84"/>
      <c r="AC227" s="84"/>
      <c r="AD227" s="84"/>
      <c r="AE227" s="84"/>
      <c r="AF227" s="84"/>
      <c r="AG227" s="84"/>
      <c r="AH227" s="84"/>
      <c r="AI227" s="84"/>
      <c r="AJ227" s="84"/>
      <c r="AK227" s="84"/>
      <c r="AL227" s="84"/>
      <c r="AM227" s="84"/>
      <c r="AN227" s="84"/>
      <c r="AO227" s="84"/>
      <c r="AP227" s="84"/>
      <c r="AQ227" s="84"/>
      <c r="AR227" s="84"/>
      <c r="AS227" s="84"/>
      <c r="AT227" s="84"/>
      <c r="AU227" s="84"/>
      <c r="AV227" s="84"/>
      <c r="AW227" s="84"/>
      <c r="AX227" s="84"/>
      <c r="AY227" s="84"/>
      <c r="AZ227" s="84"/>
      <c r="BA227" s="84"/>
      <c r="BB227" s="84"/>
      <c r="BC227" s="84"/>
      <c r="BD227" s="84"/>
      <c r="BE227" s="84"/>
      <c r="BF227" s="84"/>
      <c r="BG227" s="84"/>
      <c r="BH227" s="84"/>
    </row>
    <row r="228" spans="1:60">
      <c r="A228" s="84"/>
      <c r="J228" s="84"/>
      <c r="K228" s="84"/>
      <c r="L228" s="84"/>
      <c r="M228" s="84"/>
      <c r="N228" s="84"/>
      <c r="O228" s="84"/>
      <c r="P228" s="84"/>
      <c r="Q228" s="84"/>
      <c r="R228" s="84"/>
      <c r="S228" s="84"/>
      <c r="T228" s="84"/>
      <c r="U228" s="84"/>
      <c r="V228" s="84"/>
      <c r="W228" s="84"/>
      <c r="X228" s="84"/>
      <c r="Y228" s="84"/>
      <c r="Z228" s="84"/>
      <c r="AA228" s="84"/>
      <c r="AB228" s="84"/>
      <c r="AC228" s="84"/>
      <c r="AD228" s="84"/>
      <c r="AE228" s="84"/>
      <c r="AF228" s="84"/>
      <c r="AG228" s="84"/>
      <c r="AH228" s="84"/>
      <c r="AI228" s="84"/>
      <c r="AJ228" s="84"/>
      <c r="AK228" s="84"/>
      <c r="AL228" s="84"/>
      <c r="AM228" s="84"/>
      <c r="AN228" s="84"/>
      <c r="AO228" s="84"/>
      <c r="AP228" s="84"/>
      <c r="AQ228" s="84"/>
      <c r="AR228" s="84"/>
      <c r="AS228" s="84"/>
      <c r="AT228" s="84"/>
      <c r="AU228" s="84"/>
      <c r="AV228" s="84"/>
      <c r="AW228" s="84"/>
      <c r="AX228" s="84"/>
      <c r="AY228" s="84"/>
      <c r="AZ228" s="84"/>
      <c r="BA228" s="84"/>
      <c r="BB228" s="84"/>
      <c r="BC228" s="84"/>
      <c r="BD228" s="84"/>
      <c r="BE228" s="84"/>
      <c r="BF228" s="84"/>
      <c r="BG228" s="84"/>
      <c r="BH228" s="84"/>
    </row>
    <row r="229" spans="1:60">
      <c r="A229" s="84"/>
      <c r="J229" s="84"/>
      <c r="K229" s="84"/>
      <c r="L229" s="84"/>
      <c r="M229" s="84"/>
      <c r="N229" s="84"/>
      <c r="O229" s="84"/>
      <c r="P229" s="84"/>
      <c r="Q229" s="84"/>
      <c r="R229" s="84"/>
      <c r="S229" s="84"/>
      <c r="T229" s="84"/>
      <c r="U229" s="84"/>
      <c r="V229" s="84"/>
      <c r="W229" s="84"/>
      <c r="X229" s="84"/>
      <c r="Y229" s="84"/>
      <c r="Z229" s="84"/>
      <c r="AA229" s="84"/>
      <c r="AB229" s="84"/>
      <c r="AC229" s="84"/>
      <c r="AD229" s="84"/>
      <c r="AE229" s="84"/>
      <c r="AF229" s="84"/>
      <c r="AG229" s="84"/>
      <c r="AH229" s="84"/>
      <c r="AI229" s="84"/>
      <c r="AJ229" s="84"/>
      <c r="AK229" s="84"/>
      <c r="AL229" s="84"/>
      <c r="AM229" s="84"/>
      <c r="AN229" s="84"/>
      <c r="AO229" s="84"/>
      <c r="AP229" s="84"/>
      <c r="AQ229" s="84"/>
      <c r="AR229" s="84"/>
      <c r="AS229" s="84"/>
      <c r="AT229" s="84"/>
      <c r="AU229" s="84"/>
      <c r="AV229" s="84"/>
      <c r="AW229" s="84"/>
      <c r="AX229" s="84"/>
      <c r="AY229" s="84"/>
      <c r="AZ229" s="84"/>
      <c r="BA229" s="84"/>
      <c r="BB229" s="84"/>
      <c r="BC229" s="84"/>
      <c r="BD229" s="84"/>
      <c r="BE229" s="84"/>
      <c r="BF229" s="84"/>
      <c r="BG229" s="84"/>
      <c r="BH229" s="84"/>
    </row>
    <row r="230" spans="1:60">
      <c r="A230" s="84"/>
      <c r="J230" s="84"/>
      <c r="K230" s="84"/>
      <c r="L230" s="84"/>
      <c r="M230" s="84"/>
      <c r="N230" s="84"/>
      <c r="O230" s="84"/>
      <c r="P230" s="84"/>
      <c r="Q230" s="84"/>
      <c r="R230" s="84"/>
      <c r="S230" s="84"/>
      <c r="T230" s="84"/>
      <c r="U230" s="84"/>
      <c r="V230" s="84"/>
      <c r="W230" s="84"/>
      <c r="X230" s="84"/>
      <c r="Y230" s="84"/>
      <c r="Z230" s="84"/>
      <c r="AA230" s="84"/>
      <c r="AB230" s="84"/>
      <c r="AC230" s="84"/>
      <c r="AD230" s="84"/>
      <c r="AE230" s="84"/>
      <c r="AF230" s="84"/>
      <c r="AG230" s="84"/>
      <c r="AH230" s="84"/>
      <c r="AI230" s="84"/>
      <c r="AJ230" s="84"/>
      <c r="AK230" s="84"/>
      <c r="AL230" s="84"/>
      <c r="AM230" s="84"/>
      <c r="AN230" s="84"/>
      <c r="AO230" s="84"/>
      <c r="AP230" s="84"/>
      <c r="AQ230" s="84"/>
      <c r="AR230" s="84"/>
      <c r="AS230" s="84"/>
      <c r="AT230" s="84"/>
      <c r="AU230" s="84"/>
      <c r="AV230" s="84"/>
      <c r="AW230" s="84"/>
      <c r="AX230" s="84"/>
      <c r="AY230" s="84"/>
      <c r="AZ230" s="84"/>
      <c r="BA230" s="84"/>
      <c r="BB230" s="84"/>
      <c r="BC230" s="84"/>
      <c r="BD230" s="84"/>
      <c r="BE230" s="84"/>
      <c r="BF230" s="84"/>
      <c r="BG230" s="84"/>
      <c r="BH230" s="84"/>
    </row>
    <row r="231" spans="1:60">
      <c r="A231" s="84"/>
      <c r="J231" s="84"/>
      <c r="K231" s="84"/>
      <c r="L231" s="84"/>
      <c r="M231" s="84"/>
      <c r="N231" s="84"/>
      <c r="O231" s="84"/>
      <c r="P231" s="84"/>
      <c r="Q231" s="84"/>
      <c r="R231" s="84"/>
      <c r="S231" s="84"/>
      <c r="T231" s="84"/>
      <c r="U231" s="84"/>
      <c r="V231" s="84"/>
      <c r="W231" s="84"/>
      <c r="X231" s="84"/>
      <c r="Y231" s="84"/>
      <c r="Z231" s="84"/>
      <c r="AA231" s="84"/>
      <c r="AB231" s="84"/>
      <c r="AC231" s="84"/>
      <c r="AD231" s="84"/>
      <c r="AE231" s="84"/>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row>
    <row r="232" spans="1:60">
      <c r="A232" s="84"/>
      <c r="J232" s="84"/>
      <c r="K232" s="84"/>
      <c r="L232" s="84"/>
      <c r="M232" s="84"/>
      <c r="N232" s="84"/>
      <c r="O232" s="84"/>
      <c r="P232" s="84"/>
      <c r="Q232" s="84"/>
      <c r="R232" s="84"/>
      <c r="S232" s="84"/>
      <c r="T232" s="84"/>
      <c r="U232" s="84"/>
      <c r="V232" s="84"/>
      <c r="W232" s="84"/>
      <c r="X232" s="84"/>
      <c r="Y232" s="84"/>
      <c r="Z232" s="84"/>
      <c r="AA232" s="84"/>
      <c r="AB232" s="84"/>
      <c r="AC232" s="84"/>
      <c r="AD232" s="84"/>
      <c r="AE232" s="84"/>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row>
    <row r="233" spans="1:60">
      <c r="A233" s="84"/>
      <c r="J233" s="84"/>
      <c r="K233" s="84"/>
      <c r="L233" s="84"/>
      <c r="M233" s="84"/>
      <c r="N233" s="84"/>
      <c r="O233" s="84"/>
      <c r="P233" s="84"/>
      <c r="Q233" s="84"/>
      <c r="R233" s="84"/>
      <c r="S233" s="84"/>
      <c r="T233" s="84"/>
      <c r="U233" s="84"/>
      <c r="V233" s="84"/>
      <c r="W233" s="84"/>
      <c r="X233" s="84"/>
      <c r="Y233" s="84"/>
      <c r="Z233" s="84"/>
      <c r="AA233" s="84"/>
      <c r="AB233" s="84"/>
      <c r="AC233" s="84"/>
      <c r="AD233" s="84"/>
      <c r="AE233" s="84"/>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row>
    <row r="234" spans="1:60">
      <c r="A234" s="84"/>
      <c r="J234" s="84"/>
      <c r="K234" s="84"/>
      <c r="L234" s="84"/>
      <c r="M234" s="84"/>
      <c r="N234" s="84"/>
      <c r="O234" s="84"/>
      <c r="P234" s="84"/>
      <c r="Q234" s="84"/>
      <c r="R234" s="84"/>
      <c r="S234" s="84"/>
      <c r="T234" s="84"/>
      <c r="U234" s="84"/>
      <c r="V234" s="84"/>
      <c r="W234" s="84"/>
      <c r="X234" s="84"/>
      <c r="Y234" s="84"/>
      <c r="Z234" s="84"/>
      <c r="AA234" s="84"/>
      <c r="AB234" s="84"/>
      <c r="AC234" s="84"/>
      <c r="AD234" s="84"/>
      <c r="AE234" s="84"/>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row>
    <row r="235" spans="1:60">
      <c r="A235" s="84"/>
      <c r="J235" s="84"/>
      <c r="K235" s="84"/>
      <c r="L235" s="84"/>
      <c r="M235" s="84"/>
      <c r="N235" s="84"/>
      <c r="O235" s="84"/>
      <c r="P235" s="84"/>
      <c r="Q235" s="84"/>
      <c r="R235" s="84"/>
      <c r="S235" s="84"/>
      <c r="T235" s="84"/>
      <c r="U235" s="84"/>
      <c r="V235" s="84"/>
      <c r="W235" s="84"/>
      <c r="X235" s="84"/>
      <c r="Y235" s="84"/>
      <c r="Z235" s="84"/>
      <c r="AA235" s="84"/>
      <c r="AB235" s="84"/>
      <c r="AC235" s="84"/>
      <c r="AD235" s="84"/>
      <c r="AE235" s="84"/>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row>
    <row r="236" spans="1:60">
      <c r="A236" s="84"/>
      <c r="J236" s="84"/>
      <c r="K236" s="84"/>
      <c r="L236" s="84"/>
      <c r="M236" s="84"/>
      <c r="N236" s="84"/>
      <c r="O236" s="84"/>
      <c r="P236" s="84"/>
      <c r="Q236" s="84"/>
      <c r="R236" s="84"/>
      <c r="S236" s="84"/>
      <c r="T236" s="84"/>
      <c r="U236" s="84"/>
      <c r="V236" s="84"/>
      <c r="W236" s="84"/>
      <c r="X236" s="84"/>
      <c r="Y236" s="84"/>
      <c r="Z236" s="84"/>
      <c r="AA236" s="84"/>
      <c r="AB236" s="84"/>
      <c r="AC236" s="84"/>
      <c r="AD236" s="84"/>
      <c r="AE236" s="84"/>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row>
    <row r="237" spans="1:60">
      <c r="A237" s="84"/>
      <c r="J237" s="84"/>
      <c r="K237" s="84"/>
      <c r="L237" s="84"/>
      <c r="M237" s="84"/>
      <c r="N237" s="84"/>
      <c r="O237" s="84"/>
      <c r="P237" s="84"/>
      <c r="Q237" s="84"/>
      <c r="R237" s="84"/>
      <c r="S237" s="84"/>
      <c r="T237" s="84"/>
      <c r="U237" s="84"/>
      <c r="V237" s="84"/>
      <c r="W237" s="84"/>
      <c r="X237" s="84"/>
      <c r="Y237" s="84"/>
      <c r="Z237" s="84"/>
      <c r="AA237" s="84"/>
      <c r="AB237" s="84"/>
      <c r="AC237" s="84"/>
      <c r="AD237" s="84"/>
      <c r="AE237" s="84"/>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row>
    <row r="238" spans="1:60">
      <c r="A238" s="84"/>
      <c r="J238" s="84"/>
      <c r="K238" s="84"/>
      <c r="L238" s="84"/>
      <c r="M238" s="84"/>
      <c r="N238" s="84"/>
      <c r="O238" s="84"/>
      <c r="P238" s="84"/>
      <c r="Q238" s="84"/>
      <c r="R238" s="84"/>
      <c r="S238" s="84"/>
      <c r="T238" s="84"/>
      <c r="U238" s="84"/>
      <c r="V238" s="84"/>
      <c r="W238" s="84"/>
      <c r="X238" s="84"/>
      <c r="Y238" s="84"/>
      <c r="Z238" s="84"/>
      <c r="AA238" s="84"/>
      <c r="AB238" s="84"/>
      <c r="AC238" s="84"/>
      <c r="AD238" s="84"/>
      <c r="AE238" s="84"/>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row>
    <row r="239" spans="1:60">
      <c r="A239" s="84"/>
      <c r="J239" s="84"/>
      <c r="K239" s="84"/>
      <c r="L239" s="84"/>
      <c r="M239" s="84"/>
      <c r="N239" s="84"/>
      <c r="O239" s="84"/>
      <c r="P239" s="84"/>
      <c r="Q239" s="84"/>
      <c r="R239" s="84"/>
      <c r="S239" s="84"/>
      <c r="T239" s="84"/>
      <c r="U239" s="84"/>
      <c r="V239" s="84"/>
      <c r="W239" s="84"/>
      <c r="X239" s="84"/>
      <c r="Y239" s="84"/>
      <c r="Z239" s="84"/>
      <c r="AA239" s="84"/>
      <c r="AB239" s="84"/>
      <c r="AC239" s="84"/>
      <c r="AD239" s="84"/>
      <c r="AE239" s="84"/>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row>
    <row r="240" spans="1:60">
      <c r="A240" s="84"/>
      <c r="J240" s="84"/>
      <c r="K240" s="84"/>
      <c r="L240" s="84"/>
      <c r="M240" s="84"/>
      <c r="N240" s="84"/>
      <c r="O240" s="84"/>
      <c r="P240" s="84"/>
      <c r="Q240" s="84"/>
      <c r="R240" s="84"/>
      <c r="S240" s="84"/>
      <c r="T240" s="84"/>
      <c r="U240" s="84"/>
      <c r="V240" s="84"/>
      <c r="W240" s="84"/>
      <c r="X240" s="84"/>
      <c r="Y240" s="84"/>
      <c r="Z240" s="84"/>
      <c r="AA240" s="84"/>
      <c r="AB240" s="84"/>
      <c r="AC240" s="84"/>
      <c r="AD240" s="84"/>
      <c r="AE240" s="84"/>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row>
    <row r="241" spans="1:60">
      <c r="A241" s="84"/>
      <c r="J241" s="84"/>
      <c r="K241" s="84"/>
      <c r="L241" s="84"/>
      <c r="M241" s="84"/>
      <c r="N241" s="84"/>
      <c r="O241" s="84"/>
      <c r="P241" s="84"/>
      <c r="Q241" s="84"/>
      <c r="R241" s="84"/>
      <c r="S241" s="84"/>
      <c r="T241" s="84"/>
      <c r="U241" s="84"/>
      <c r="V241" s="84"/>
      <c r="W241" s="84"/>
      <c r="X241" s="84"/>
      <c r="Y241" s="84"/>
      <c r="Z241" s="84"/>
      <c r="AA241" s="84"/>
      <c r="AB241" s="84"/>
      <c r="AC241" s="84"/>
      <c r="AD241" s="84"/>
      <c r="AE241" s="84"/>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row>
    <row r="242" spans="1:60">
      <c r="A242" s="84"/>
      <c r="J242" s="84"/>
      <c r="K242" s="84"/>
      <c r="L242" s="84"/>
      <c r="M242" s="84"/>
      <c r="N242" s="84"/>
      <c r="O242" s="84"/>
      <c r="P242" s="84"/>
      <c r="Q242" s="84"/>
      <c r="R242" s="84"/>
      <c r="S242" s="84"/>
      <c r="T242" s="84"/>
      <c r="U242" s="84"/>
      <c r="V242" s="84"/>
      <c r="W242" s="84"/>
      <c r="X242" s="84"/>
      <c r="Y242" s="84"/>
      <c r="Z242" s="84"/>
      <c r="AA242" s="84"/>
      <c r="AB242" s="84"/>
      <c r="AC242" s="84"/>
      <c r="AD242" s="84"/>
      <c r="AE242" s="84"/>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row>
    <row r="243" spans="1:60">
      <c r="A243" s="84"/>
      <c r="J243" s="84"/>
      <c r="K243" s="84"/>
      <c r="L243" s="84"/>
      <c r="M243" s="84"/>
      <c r="N243" s="84"/>
      <c r="O243" s="84"/>
      <c r="P243" s="84"/>
      <c r="Q243" s="84"/>
      <c r="R243" s="84"/>
      <c r="S243" s="84"/>
      <c r="T243" s="84"/>
      <c r="U243" s="84"/>
      <c r="V243" s="84"/>
      <c r="W243" s="84"/>
      <c r="X243" s="84"/>
      <c r="Y243" s="84"/>
      <c r="Z243" s="84"/>
      <c r="AA243" s="84"/>
      <c r="AB243" s="84"/>
      <c r="AC243" s="84"/>
      <c r="AD243" s="84"/>
      <c r="AE243" s="84"/>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row>
    <row r="244" spans="1:60">
      <c r="A244" s="84"/>
      <c r="J244" s="84"/>
      <c r="K244" s="84"/>
      <c r="L244" s="84"/>
      <c r="M244" s="84"/>
      <c r="N244" s="84"/>
      <c r="O244" s="84"/>
      <c r="P244" s="84"/>
      <c r="Q244" s="84"/>
      <c r="R244" s="84"/>
      <c r="S244" s="84"/>
      <c r="T244" s="84"/>
      <c r="U244" s="84"/>
      <c r="V244" s="84"/>
      <c r="W244" s="84"/>
      <c r="X244" s="84"/>
      <c r="Y244" s="84"/>
      <c r="Z244" s="84"/>
      <c r="AA244" s="84"/>
      <c r="AB244" s="84"/>
      <c r="AC244" s="84"/>
      <c r="AD244" s="84"/>
      <c r="AE244" s="84"/>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row>
    <row r="245" spans="1:60">
      <c r="A245" s="84"/>
    </row>
    <row r="246" spans="1:60">
      <c r="A246" s="84"/>
    </row>
    <row r="247" spans="1:60">
      <c r="A247" s="84"/>
    </row>
    <row r="248" spans="1:60">
      <c r="A248" s="84"/>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4"/>
      <c r="B1" s="563" t="s">
        <v>183</v>
      </c>
      <c r="C1" s="563"/>
      <c r="D1" s="563"/>
      <c r="E1" s="84"/>
      <c r="F1" s="84"/>
      <c r="G1" s="84"/>
      <c r="H1" s="84"/>
      <c r="I1" s="84"/>
      <c r="J1" s="84"/>
      <c r="K1" s="84"/>
      <c r="L1" s="84"/>
      <c r="M1" s="84"/>
      <c r="N1" s="84"/>
      <c r="O1" s="84"/>
      <c r="P1" s="84"/>
      <c r="Q1" s="84"/>
      <c r="R1" s="84"/>
      <c r="S1" s="84"/>
      <c r="T1" s="84"/>
      <c r="U1" s="84"/>
      <c r="V1" s="84"/>
      <c r="W1" s="84"/>
      <c r="X1" s="84"/>
      <c r="Y1" s="84"/>
      <c r="Z1" s="84"/>
      <c r="AA1" s="84"/>
      <c r="AB1" s="84"/>
      <c r="AC1" s="84"/>
      <c r="AD1" s="84"/>
      <c r="AE1" s="84"/>
    </row>
    <row r="2" spans="1:37">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7" ht="25.5">
      <c r="A3" s="84"/>
      <c r="B3" s="11"/>
      <c r="C3" s="12" t="s">
        <v>184</v>
      </c>
      <c r="D3" s="12" t="s">
        <v>167</v>
      </c>
      <c r="E3" s="84"/>
      <c r="F3" s="84"/>
      <c r="G3" s="84"/>
      <c r="H3" s="84"/>
      <c r="I3" s="84"/>
      <c r="J3" s="84"/>
      <c r="K3" s="84"/>
      <c r="L3" s="84"/>
      <c r="M3" s="84"/>
      <c r="N3" s="84"/>
      <c r="O3" s="84"/>
      <c r="P3" s="84"/>
      <c r="Q3" s="84"/>
      <c r="R3" s="84"/>
      <c r="S3" s="84"/>
      <c r="T3" s="84"/>
      <c r="U3" s="84"/>
      <c r="V3" s="84"/>
      <c r="W3" s="84"/>
      <c r="X3" s="84"/>
      <c r="Y3" s="84"/>
      <c r="Z3" s="84"/>
      <c r="AA3" s="84"/>
      <c r="AB3" s="84"/>
      <c r="AC3" s="84"/>
      <c r="AD3" s="84"/>
      <c r="AE3" s="84"/>
    </row>
    <row r="4" spans="1:37" ht="51">
      <c r="A4" s="84"/>
      <c r="B4" s="13" t="s">
        <v>185</v>
      </c>
      <c r="C4" s="14" t="s">
        <v>186</v>
      </c>
      <c r="D4" s="15">
        <v>0.2</v>
      </c>
      <c r="E4" s="84"/>
      <c r="F4" s="84"/>
      <c r="G4" s="84"/>
      <c r="H4" s="84"/>
      <c r="I4" s="84"/>
      <c r="J4" s="84"/>
      <c r="K4" s="84"/>
      <c r="L4" s="84"/>
      <c r="M4" s="84"/>
      <c r="N4" s="84"/>
      <c r="O4" s="84"/>
      <c r="P4" s="84"/>
      <c r="Q4" s="84"/>
      <c r="R4" s="84"/>
      <c r="S4" s="84"/>
      <c r="T4" s="84"/>
      <c r="U4" s="84"/>
      <c r="V4" s="84"/>
      <c r="W4" s="84"/>
      <c r="X4" s="84"/>
      <c r="Y4" s="84"/>
      <c r="Z4" s="84"/>
      <c r="AA4" s="84"/>
      <c r="AB4" s="84"/>
      <c r="AC4" s="84"/>
      <c r="AD4" s="84"/>
      <c r="AE4" s="84"/>
    </row>
    <row r="5" spans="1:37" ht="51">
      <c r="A5" s="84"/>
      <c r="B5" s="16" t="s">
        <v>187</v>
      </c>
      <c r="C5" s="17" t="s">
        <v>188</v>
      </c>
      <c r="D5" s="18">
        <v>0.4</v>
      </c>
      <c r="E5" s="84"/>
      <c r="F5" s="84"/>
      <c r="G5" s="84"/>
      <c r="H5" s="84"/>
      <c r="I5" s="84"/>
      <c r="J5" s="84"/>
      <c r="K5" s="84"/>
      <c r="L5" s="84"/>
      <c r="M5" s="84"/>
      <c r="N5" s="84"/>
      <c r="O5" s="84"/>
      <c r="P5" s="84"/>
      <c r="Q5" s="84"/>
      <c r="R5" s="84"/>
      <c r="S5" s="84"/>
      <c r="T5" s="84"/>
      <c r="U5" s="84"/>
      <c r="V5" s="84"/>
      <c r="W5" s="84"/>
      <c r="X5" s="84"/>
      <c r="Y5" s="84"/>
      <c r="Z5" s="84"/>
      <c r="AA5" s="84"/>
      <c r="AB5" s="84"/>
      <c r="AC5" s="84"/>
      <c r="AD5" s="84"/>
      <c r="AE5" s="84"/>
    </row>
    <row r="6" spans="1:37" ht="51">
      <c r="A6" s="84"/>
      <c r="B6" s="19" t="s">
        <v>189</v>
      </c>
      <c r="C6" s="17" t="s">
        <v>190</v>
      </c>
      <c r="D6" s="18">
        <v>0.6</v>
      </c>
      <c r="E6" s="84"/>
      <c r="F6" s="84"/>
      <c r="G6" s="84"/>
      <c r="H6" s="84"/>
      <c r="I6" s="84"/>
      <c r="J6" s="84"/>
      <c r="K6" s="84"/>
      <c r="L6" s="84"/>
      <c r="M6" s="84"/>
      <c r="N6" s="84"/>
      <c r="O6" s="84"/>
      <c r="P6" s="84"/>
      <c r="Q6" s="84"/>
      <c r="R6" s="84"/>
      <c r="S6" s="84"/>
      <c r="T6" s="84"/>
      <c r="U6" s="84"/>
      <c r="V6" s="84"/>
      <c r="W6" s="84"/>
      <c r="X6" s="84"/>
      <c r="Y6" s="84"/>
      <c r="Z6" s="84"/>
      <c r="AA6" s="84"/>
      <c r="AB6" s="84"/>
      <c r="AC6" s="84"/>
      <c r="AD6" s="84"/>
      <c r="AE6" s="84"/>
    </row>
    <row r="7" spans="1:37" ht="76.5">
      <c r="A7" s="84"/>
      <c r="B7" s="20" t="s">
        <v>191</v>
      </c>
      <c r="C7" s="17" t="s">
        <v>192</v>
      </c>
      <c r="D7" s="18">
        <v>0.8</v>
      </c>
      <c r="E7" s="84"/>
      <c r="F7" s="84"/>
      <c r="G7" s="84"/>
      <c r="H7" s="84"/>
      <c r="I7" s="84"/>
      <c r="J7" s="84"/>
      <c r="K7" s="84"/>
      <c r="L7" s="84"/>
      <c r="M7" s="84"/>
      <c r="N7" s="84"/>
      <c r="O7" s="84"/>
      <c r="P7" s="84"/>
      <c r="Q7" s="84"/>
      <c r="R7" s="84"/>
      <c r="S7" s="84"/>
      <c r="T7" s="84"/>
      <c r="U7" s="84"/>
      <c r="V7" s="84"/>
      <c r="W7" s="84"/>
      <c r="X7" s="84"/>
      <c r="Y7" s="84"/>
      <c r="Z7" s="84"/>
      <c r="AA7" s="84"/>
      <c r="AB7" s="84"/>
      <c r="AC7" s="84"/>
      <c r="AD7" s="84"/>
      <c r="AE7" s="84"/>
    </row>
    <row r="8" spans="1:37" ht="51">
      <c r="A8" s="84"/>
      <c r="B8" s="21" t="s">
        <v>193</v>
      </c>
      <c r="C8" s="17" t="s">
        <v>194</v>
      </c>
      <c r="D8" s="18">
        <v>1</v>
      </c>
      <c r="E8" s="84"/>
      <c r="F8" s="84"/>
      <c r="G8" s="84"/>
      <c r="H8" s="84"/>
      <c r="I8" s="84"/>
      <c r="J8" s="84"/>
      <c r="K8" s="84"/>
      <c r="L8" s="84"/>
      <c r="M8" s="84"/>
      <c r="N8" s="84"/>
      <c r="O8" s="84"/>
      <c r="P8" s="84"/>
      <c r="Q8" s="84"/>
      <c r="R8" s="84"/>
      <c r="S8" s="84"/>
      <c r="T8" s="84"/>
      <c r="U8" s="84"/>
      <c r="V8" s="84"/>
      <c r="W8" s="84"/>
      <c r="X8" s="84"/>
      <c r="Y8" s="84"/>
      <c r="Z8" s="84"/>
      <c r="AA8" s="84"/>
      <c r="AB8" s="84"/>
      <c r="AC8" s="84"/>
      <c r="AD8" s="84"/>
      <c r="AE8" s="84"/>
    </row>
    <row r="9" spans="1:37">
      <c r="A9" s="84"/>
      <c r="B9" s="101"/>
      <c r="C9" s="101"/>
      <c r="D9" s="101"/>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row>
    <row r="10" spans="1:37" ht="16.5">
      <c r="A10" s="84"/>
      <c r="B10" s="102"/>
      <c r="C10" s="101"/>
      <c r="D10" s="101"/>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row>
    <row r="11" spans="1:37">
      <c r="A11" s="84"/>
      <c r="B11" s="101"/>
      <c r="C11" s="101"/>
      <c r="D11" s="101"/>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row>
    <row r="12" spans="1:37">
      <c r="A12" s="84"/>
      <c r="B12" s="101"/>
      <c r="C12" s="101"/>
      <c r="D12" s="101"/>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row>
    <row r="13" spans="1:37">
      <c r="A13" s="84"/>
      <c r="B13" s="101"/>
      <c r="C13" s="101"/>
      <c r="D13" s="101"/>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row>
    <row r="14" spans="1:37">
      <c r="A14" s="84"/>
      <c r="B14" s="101"/>
      <c r="C14" s="101"/>
      <c r="D14" s="101"/>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row>
    <row r="15" spans="1:37">
      <c r="A15" s="84"/>
      <c r="B15" s="101"/>
      <c r="C15" s="101"/>
      <c r="D15" s="101"/>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row>
    <row r="16" spans="1:37">
      <c r="A16" s="84"/>
      <c r="B16" s="101"/>
      <c r="C16" s="101"/>
      <c r="D16" s="101"/>
      <c r="E16" s="84"/>
      <c r="F16" s="84"/>
      <c r="G16" s="84"/>
      <c r="H16" s="84"/>
      <c r="I16" s="84"/>
      <c r="J16" s="84"/>
      <c r="K16" s="84"/>
      <c r="L16" s="84"/>
      <c r="M16" s="84"/>
      <c r="N16" s="84"/>
      <c r="O16" s="84"/>
      <c r="P16" s="84"/>
      <c r="Q16" s="84"/>
      <c r="R16" s="84"/>
      <c r="S16" s="84"/>
      <c r="T16" s="84"/>
      <c r="U16" s="84"/>
      <c r="V16" s="84"/>
      <c r="W16" s="84"/>
      <c r="X16" s="84"/>
      <c r="Y16" s="84"/>
      <c r="Z16" s="84"/>
      <c r="AA16" s="84"/>
      <c r="AB16" s="84"/>
      <c r="AC16" s="84"/>
      <c r="AD16" s="84"/>
      <c r="AE16" s="84"/>
      <c r="AF16" s="84"/>
      <c r="AG16" s="84"/>
      <c r="AH16" s="84"/>
      <c r="AI16" s="84"/>
      <c r="AJ16" s="84"/>
      <c r="AK16" s="84"/>
    </row>
    <row r="17" spans="1:37">
      <c r="A17" s="84"/>
      <c r="B17" s="101"/>
      <c r="C17" s="101"/>
      <c r="D17" s="101"/>
      <c r="E17" s="84"/>
      <c r="F17" s="84"/>
      <c r="G17" s="84"/>
      <c r="H17" s="84"/>
      <c r="I17" s="84"/>
      <c r="J17" s="84"/>
      <c r="K17" s="84"/>
      <c r="L17" s="84"/>
      <c r="M17" s="84"/>
      <c r="N17" s="84"/>
      <c r="O17" s="84"/>
      <c r="P17" s="84"/>
      <c r="Q17" s="84"/>
      <c r="R17" s="84"/>
      <c r="S17" s="84"/>
      <c r="T17" s="84"/>
      <c r="U17" s="84"/>
      <c r="V17" s="84"/>
      <c r="W17" s="84"/>
      <c r="X17" s="84"/>
      <c r="Y17" s="84"/>
      <c r="Z17" s="84"/>
      <c r="AA17" s="84"/>
      <c r="AB17" s="84"/>
      <c r="AC17" s="84"/>
      <c r="AD17" s="84"/>
      <c r="AE17" s="84"/>
      <c r="AF17" s="84"/>
      <c r="AG17" s="84"/>
      <c r="AH17" s="84"/>
      <c r="AI17" s="84"/>
      <c r="AJ17" s="84"/>
      <c r="AK17" s="84"/>
    </row>
    <row r="18" spans="1:37">
      <c r="A18" s="84"/>
      <c r="B18" s="101"/>
      <c r="C18" s="101"/>
      <c r="D18" s="101"/>
      <c r="E18" s="84"/>
      <c r="F18" s="84"/>
      <c r="G18" s="84"/>
      <c r="H18" s="84"/>
      <c r="I18" s="84"/>
      <c r="J18" s="84"/>
      <c r="K18" s="84"/>
      <c r="L18" s="84"/>
      <c r="M18" s="84"/>
      <c r="N18" s="84"/>
      <c r="O18" s="84"/>
      <c r="P18" s="84"/>
      <c r="Q18" s="84"/>
      <c r="R18" s="84"/>
      <c r="S18" s="84"/>
      <c r="T18" s="84"/>
      <c r="U18" s="84"/>
      <c r="V18" s="84"/>
      <c r="W18" s="84"/>
      <c r="X18" s="84"/>
      <c r="Y18" s="84"/>
      <c r="Z18" s="84"/>
      <c r="AA18" s="84"/>
      <c r="AB18" s="84"/>
      <c r="AC18" s="84"/>
      <c r="AD18" s="84"/>
      <c r="AE18" s="84"/>
      <c r="AF18" s="84"/>
      <c r="AG18" s="84"/>
      <c r="AH18" s="84"/>
      <c r="AI18" s="84"/>
      <c r="AJ18" s="84"/>
      <c r="AK18" s="84"/>
    </row>
    <row r="19" spans="1:37">
      <c r="A19" s="84"/>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4"/>
      <c r="AK19" s="84"/>
    </row>
    <row r="20" spans="1:37">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c r="AK20" s="84"/>
    </row>
    <row r="21" spans="1:37">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4"/>
      <c r="AK21" s="84"/>
    </row>
    <row r="22" spans="1:37">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row>
    <row r="23" spans="1:37">
      <c r="A23" s="84"/>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row>
    <row r="24" spans="1:37">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row>
    <row r="25" spans="1:37">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row>
    <row r="26" spans="1:37">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row>
    <row r="27" spans="1:37">
      <c r="A27" s="84"/>
      <c r="B27" s="84"/>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row>
    <row r="28" spans="1:37">
      <c r="A28" s="84"/>
      <c r="B28" s="84"/>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c r="AC28" s="84"/>
      <c r="AD28" s="84"/>
      <c r="AE28" s="84"/>
      <c r="AF28" s="84"/>
      <c r="AG28" s="84"/>
      <c r="AH28" s="84"/>
      <c r="AI28" s="84"/>
      <c r="AJ28" s="84"/>
      <c r="AK28" s="84"/>
    </row>
    <row r="29" spans="1:37">
      <c r="A29" s="84"/>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84"/>
    </row>
    <row r="30" spans="1:37">
      <c r="A30" s="84"/>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row>
    <row r="31" spans="1:37">
      <c r="A31" s="84"/>
      <c r="B31" s="84"/>
      <c r="C31" s="84"/>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row>
    <row r="32" spans="1:37">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row>
    <row r="33" spans="1:31">
      <c r="A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row>
    <row r="34" spans="1:31">
      <c r="A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row>
    <row r="35" spans="1:31">
      <c r="A35" s="84"/>
    </row>
    <row r="36" spans="1:31">
      <c r="A36" s="84"/>
    </row>
    <row r="37" spans="1:31">
      <c r="A37" s="84"/>
    </row>
    <row r="38" spans="1:31">
      <c r="A38" s="84"/>
    </row>
    <row r="39" spans="1:31">
      <c r="A39" s="84"/>
    </row>
    <row r="40" spans="1:31">
      <c r="A40" s="84"/>
    </row>
    <row r="41" spans="1:31">
      <c r="A41" s="84"/>
    </row>
    <row r="42" spans="1:31">
      <c r="A42" s="84"/>
    </row>
    <row r="43" spans="1:31">
      <c r="A43" s="84"/>
    </row>
    <row r="44" spans="1:31">
      <c r="A44" s="84"/>
    </row>
    <row r="45" spans="1:31">
      <c r="A45" s="84"/>
    </row>
    <row r="46" spans="1:31">
      <c r="A46" s="84"/>
    </row>
    <row r="47" spans="1:31">
      <c r="A47" s="84"/>
    </row>
    <row r="48" spans="1:31">
      <c r="A48" s="84"/>
    </row>
    <row r="49" spans="1:1">
      <c r="A49" s="84"/>
    </row>
    <row r="50" spans="1:1">
      <c r="A50" s="84"/>
    </row>
    <row r="51" spans="1:1">
      <c r="A51" s="84"/>
    </row>
    <row r="52" spans="1:1">
      <c r="A52" s="84"/>
    </row>
    <row r="53" spans="1:1">
      <c r="A53" s="84"/>
    </row>
    <row r="54" spans="1:1">
      <c r="A54" s="84"/>
    </row>
    <row r="55" spans="1:1">
      <c r="A55" s="84"/>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4"/>
      <c r="B1" s="564" t="s">
        <v>195</v>
      </c>
      <c r="C1" s="564"/>
      <c r="D1" s="564"/>
      <c r="E1" s="84"/>
      <c r="F1" s="84"/>
      <c r="G1" s="84"/>
      <c r="H1" s="84"/>
      <c r="I1" s="84"/>
      <c r="J1" s="84"/>
      <c r="K1" s="84"/>
      <c r="L1" s="84"/>
      <c r="M1" s="84"/>
      <c r="N1" s="84"/>
      <c r="O1" s="84"/>
      <c r="P1" s="84"/>
      <c r="Q1" s="84"/>
      <c r="R1" s="84"/>
      <c r="S1" s="84"/>
      <c r="T1" s="84"/>
      <c r="U1" s="84"/>
    </row>
    <row r="2" spans="1:21">
      <c r="A2" s="84"/>
      <c r="B2" s="84"/>
      <c r="C2" s="84"/>
      <c r="D2" s="84"/>
      <c r="E2" s="84"/>
      <c r="F2" s="84"/>
      <c r="G2" s="84"/>
      <c r="H2" s="84"/>
      <c r="I2" s="84"/>
      <c r="J2" s="84"/>
      <c r="K2" s="84"/>
      <c r="L2" s="84"/>
      <c r="M2" s="84"/>
      <c r="N2" s="84"/>
      <c r="O2" s="84"/>
      <c r="P2" s="84"/>
      <c r="Q2" s="84"/>
      <c r="R2" s="84"/>
      <c r="S2" s="84"/>
      <c r="T2" s="84"/>
      <c r="U2" s="84"/>
    </row>
    <row r="3" spans="1:21" ht="30">
      <c r="A3" s="84"/>
      <c r="B3" s="98"/>
      <c r="C3" s="36" t="s">
        <v>196</v>
      </c>
      <c r="D3" s="36" t="s">
        <v>197</v>
      </c>
      <c r="E3" s="84"/>
      <c r="F3" s="84"/>
      <c r="G3" s="84"/>
      <c r="H3" s="84"/>
      <c r="I3" s="84"/>
      <c r="J3" s="84"/>
      <c r="K3" s="84"/>
      <c r="L3" s="84"/>
      <c r="M3" s="84"/>
      <c r="N3" s="84"/>
      <c r="O3" s="84"/>
      <c r="P3" s="84"/>
      <c r="Q3" s="84"/>
      <c r="R3" s="84"/>
      <c r="S3" s="84"/>
      <c r="T3" s="84"/>
      <c r="U3" s="84"/>
    </row>
    <row r="4" spans="1:21" ht="33.75">
      <c r="A4" s="97" t="s">
        <v>198</v>
      </c>
      <c r="B4" s="39" t="s">
        <v>199</v>
      </c>
      <c r="C4" s="44" t="s">
        <v>200</v>
      </c>
      <c r="D4" s="37" t="s">
        <v>201</v>
      </c>
      <c r="E4" s="84"/>
      <c r="F4" s="84"/>
      <c r="G4" s="84"/>
      <c r="H4" s="84"/>
      <c r="I4" s="84"/>
      <c r="J4" s="84"/>
      <c r="K4" s="84"/>
      <c r="L4" s="84"/>
      <c r="M4" s="84"/>
      <c r="N4" s="84"/>
      <c r="O4" s="84"/>
      <c r="P4" s="84"/>
      <c r="Q4" s="84"/>
      <c r="R4" s="84"/>
      <c r="S4" s="84"/>
      <c r="T4" s="84"/>
      <c r="U4" s="84"/>
    </row>
    <row r="5" spans="1:21" ht="67.5">
      <c r="A5" s="97" t="s">
        <v>202</v>
      </c>
      <c r="B5" s="40" t="s">
        <v>203</v>
      </c>
      <c r="C5" s="45" t="s">
        <v>204</v>
      </c>
      <c r="D5" s="38" t="s">
        <v>205</v>
      </c>
      <c r="E5" s="84"/>
      <c r="F5" s="84"/>
      <c r="G5" s="84"/>
      <c r="H5" s="84"/>
      <c r="I5" s="84"/>
      <c r="J5" s="84"/>
      <c r="K5" s="84"/>
      <c r="L5" s="84"/>
      <c r="M5" s="84"/>
      <c r="N5" s="84"/>
      <c r="O5" s="84"/>
      <c r="P5" s="84"/>
      <c r="Q5" s="84"/>
      <c r="R5" s="84"/>
      <c r="S5" s="84"/>
      <c r="T5" s="84"/>
      <c r="U5" s="84"/>
    </row>
    <row r="6" spans="1:21" ht="67.5">
      <c r="A6" s="97" t="s">
        <v>173</v>
      </c>
      <c r="B6" s="41" t="s">
        <v>206</v>
      </c>
      <c r="C6" s="45" t="s">
        <v>207</v>
      </c>
      <c r="D6" s="38" t="s">
        <v>208</v>
      </c>
      <c r="E6" s="84"/>
      <c r="F6" s="84"/>
      <c r="G6" s="84"/>
      <c r="H6" s="84"/>
      <c r="I6" s="84"/>
      <c r="J6" s="84"/>
      <c r="K6" s="84"/>
      <c r="L6" s="84"/>
      <c r="M6" s="84"/>
      <c r="N6" s="84"/>
      <c r="O6" s="84"/>
      <c r="P6" s="84"/>
      <c r="Q6" s="84"/>
      <c r="R6" s="84"/>
      <c r="S6" s="84"/>
      <c r="T6" s="84"/>
      <c r="U6" s="84"/>
    </row>
    <row r="7" spans="1:21" ht="101.25">
      <c r="A7" s="97" t="s">
        <v>209</v>
      </c>
      <c r="B7" s="42" t="s">
        <v>210</v>
      </c>
      <c r="C7" s="45" t="s">
        <v>211</v>
      </c>
      <c r="D7" s="38" t="s">
        <v>212</v>
      </c>
      <c r="E7" s="84"/>
      <c r="F7" s="84"/>
      <c r="G7" s="84"/>
      <c r="H7" s="84"/>
      <c r="I7" s="84"/>
      <c r="J7" s="84"/>
      <c r="K7" s="84"/>
      <c r="L7" s="84"/>
      <c r="M7" s="84"/>
      <c r="N7" s="84"/>
      <c r="O7" s="84"/>
      <c r="P7" s="84"/>
      <c r="Q7" s="84"/>
      <c r="R7" s="84"/>
      <c r="S7" s="84"/>
      <c r="T7" s="84"/>
      <c r="U7" s="84"/>
    </row>
    <row r="8" spans="1:21" ht="67.5">
      <c r="A8" s="97" t="s">
        <v>213</v>
      </c>
      <c r="B8" s="43" t="s">
        <v>214</v>
      </c>
      <c r="C8" s="45" t="s">
        <v>215</v>
      </c>
      <c r="D8" s="38" t="s">
        <v>216</v>
      </c>
      <c r="E8" s="84"/>
      <c r="F8" s="84"/>
      <c r="G8" s="84"/>
      <c r="H8" s="84"/>
      <c r="I8" s="84"/>
      <c r="J8" s="84"/>
      <c r="K8" s="84"/>
      <c r="L8" s="84"/>
      <c r="M8" s="84"/>
      <c r="N8" s="84"/>
      <c r="O8" s="84"/>
      <c r="P8" s="84"/>
      <c r="Q8" s="84"/>
      <c r="R8" s="84"/>
      <c r="S8" s="84"/>
      <c r="T8" s="84"/>
      <c r="U8" s="84"/>
    </row>
    <row r="9" spans="1:21" ht="20.25">
      <c r="A9" s="97"/>
      <c r="B9" s="97"/>
      <c r="C9" s="99"/>
      <c r="D9" s="99"/>
      <c r="E9" s="84"/>
      <c r="F9" s="84"/>
      <c r="G9" s="84"/>
      <c r="H9" s="84"/>
      <c r="I9" s="84"/>
      <c r="J9" s="84"/>
      <c r="K9" s="84"/>
      <c r="L9" s="84"/>
      <c r="M9" s="84"/>
      <c r="N9" s="84"/>
      <c r="O9" s="84"/>
      <c r="P9" s="84"/>
      <c r="Q9" s="84"/>
      <c r="R9" s="84"/>
      <c r="S9" s="84"/>
      <c r="T9" s="84"/>
      <c r="U9" s="84"/>
    </row>
    <row r="10" spans="1:21" ht="16.5">
      <c r="A10" s="97"/>
      <c r="B10" s="100"/>
      <c r="C10" s="100"/>
      <c r="D10" s="100"/>
      <c r="E10" s="84"/>
      <c r="F10" s="84"/>
      <c r="G10" s="84"/>
      <c r="H10" s="84"/>
      <c r="I10" s="84"/>
      <c r="J10" s="84"/>
      <c r="K10" s="84"/>
      <c r="L10" s="84"/>
      <c r="M10" s="84"/>
      <c r="N10" s="84"/>
      <c r="O10" s="84"/>
      <c r="P10" s="84"/>
      <c r="Q10" s="84"/>
      <c r="R10" s="84"/>
      <c r="S10" s="84"/>
      <c r="T10" s="84"/>
      <c r="U10" s="84"/>
    </row>
    <row r="11" spans="1:21">
      <c r="A11" s="97"/>
      <c r="B11" s="97" t="s">
        <v>217</v>
      </c>
      <c r="C11" s="97" t="s">
        <v>218</v>
      </c>
      <c r="D11" s="97" t="s">
        <v>139</v>
      </c>
      <c r="E11" s="84"/>
      <c r="F11" s="84"/>
      <c r="G11" s="84"/>
      <c r="H11" s="84"/>
      <c r="I11" s="84"/>
      <c r="J11" s="84"/>
      <c r="K11" s="84"/>
      <c r="L11" s="84"/>
      <c r="M11" s="84"/>
      <c r="N11" s="84"/>
      <c r="O11" s="84"/>
      <c r="P11" s="84"/>
      <c r="Q11" s="84"/>
      <c r="R11" s="84"/>
      <c r="S11" s="84"/>
      <c r="T11" s="84"/>
      <c r="U11" s="84"/>
    </row>
    <row r="12" spans="1:21">
      <c r="A12" s="97"/>
      <c r="B12" s="97" t="s">
        <v>219</v>
      </c>
      <c r="C12" s="97" t="s">
        <v>220</v>
      </c>
      <c r="D12" s="97" t="s">
        <v>221</v>
      </c>
      <c r="E12" s="84"/>
      <c r="F12" s="84"/>
      <c r="G12" s="84"/>
      <c r="H12" s="84"/>
      <c r="I12" s="84"/>
      <c r="J12" s="84"/>
      <c r="K12" s="84"/>
      <c r="L12" s="84"/>
      <c r="M12" s="84"/>
      <c r="N12" s="84"/>
      <c r="O12" s="84"/>
      <c r="P12" s="84"/>
      <c r="Q12" s="84"/>
      <c r="R12" s="84"/>
      <c r="S12" s="84"/>
      <c r="T12" s="84"/>
      <c r="U12" s="84"/>
    </row>
    <row r="13" spans="1:21">
      <c r="A13" s="97"/>
      <c r="B13" s="97"/>
      <c r="C13" s="97" t="s">
        <v>222</v>
      </c>
      <c r="D13" s="97" t="s">
        <v>223</v>
      </c>
      <c r="E13" s="84"/>
      <c r="F13" s="84"/>
      <c r="G13" s="84"/>
      <c r="H13" s="84"/>
      <c r="I13" s="84"/>
      <c r="J13" s="84"/>
      <c r="K13" s="84"/>
      <c r="L13" s="84"/>
      <c r="M13" s="84"/>
      <c r="N13" s="84"/>
      <c r="O13" s="84"/>
      <c r="P13" s="84"/>
      <c r="Q13" s="84"/>
      <c r="R13" s="84"/>
      <c r="S13" s="84"/>
      <c r="T13" s="84"/>
      <c r="U13" s="84"/>
    </row>
    <row r="14" spans="1:21">
      <c r="A14" s="97"/>
      <c r="B14" s="97"/>
      <c r="C14" s="97" t="s">
        <v>224</v>
      </c>
      <c r="D14" s="97" t="s">
        <v>152</v>
      </c>
      <c r="E14" s="84"/>
      <c r="F14" s="84"/>
      <c r="G14" s="84"/>
      <c r="H14" s="84"/>
      <c r="I14" s="84"/>
      <c r="J14" s="84"/>
      <c r="K14" s="84"/>
      <c r="L14" s="84"/>
      <c r="M14" s="84"/>
      <c r="N14" s="84"/>
      <c r="O14" s="84"/>
      <c r="P14" s="84"/>
      <c r="Q14" s="84"/>
      <c r="R14" s="84"/>
      <c r="S14" s="84"/>
      <c r="T14" s="84"/>
      <c r="U14" s="84"/>
    </row>
    <row r="15" spans="1:21">
      <c r="A15" s="97"/>
      <c r="B15" s="97"/>
      <c r="C15" s="97" t="s">
        <v>225</v>
      </c>
      <c r="D15" s="97" t="s">
        <v>226</v>
      </c>
      <c r="E15" s="84"/>
      <c r="F15" s="84"/>
      <c r="G15" s="84"/>
      <c r="H15" s="84"/>
      <c r="I15" s="84"/>
      <c r="J15" s="84"/>
      <c r="K15" s="84"/>
      <c r="L15" s="84"/>
      <c r="M15" s="84"/>
      <c r="N15" s="84"/>
      <c r="O15" s="84"/>
      <c r="P15" s="84"/>
      <c r="Q15" s="84"/>
      <c r="R15" s="84"/>
      <c r="S15" s="84"/>
      <c r="T15" s="84"/>
      <c r="U15" s="84"/>
    </row>
    <row r="16" spans="1:21">
      <c r="A16" s="97"/>
      <c r="B16" s="97"/>
      <c r="C16" s="97"/>
      <c r="D16" s="97"/>
      <c r="E16" s="84"/>
      <c r="F16" s="84"/>
      <c r="G16" s="84"/>
      <c r="H16" s="84"/>
      <c r="I16" s="84"/>
      <c r="J16" s="84"/>
      <c r="K16" s="84"/>
      <c r="L16" s="84"/>
      <c r="M16" s="84"/>
      <c r="N16" s="84"/>
      <c r="O16" s="84"/>
    </row>
    <row r="17" spans="1:15">
      <c r="A17" s="97"/>
      <c r="B17" s="97"/>
      <c r="C17" s="97"/>
      <c r="D17" s="97"/>
      <c r="E17" s="84"/>
      <c r="F17" s="84"/>
      <c r="G17" s="84"/>
      <c r="H17" s="84"/>
      <c r="I17" s="84"/>
      <c r="J17" s="84"/>
      <c r="K17" s="84"/>
      <c r="L17" s="84"/>
      <c r="M17" s="84"/>
      <c r="N17" s="84"/>
      <c r="O17" s="84"/>
    </row>
    <row r="18" spans="1:15">
      <c r="A18" s="97"/>
      <c r="B18" s="101"/>
      <c r="C18" s="101"/>
      <c r="D18" s="101"/>
      <c r="E18" s="84"/>
      <c r="F18" s="84"/>
      <c r="G18" s="84"/>
      <c r="H18" s="84"/>
      <c r="I18" s="84"/>
      <c r="J18" s="84"/>
      <c r="K18" s="84"/>
      <c r="L18" s="84"/>
      <c r="M18" s="84"/>
      <c r="N18" s="84"/>
      <c r="O18" s="84"/>
    </row>
    <row r="19" spans="1:15">
      <c r="A19" s="97"/>
      <c r="B19" s="101"/>
      <c r="C19" s="101"/>
      <c r="D19" s="101"/>
      <c r="E19" s="84"/>
      <c r="F19" s="84"/>
      <c r="G19" s="84"/>
      <c r="H19" s="84"/>
      <c r="I19" s="84"/>
      <c r="J19" s="84"/>
      <c r="K19" s="84"/>
      <c r="L19" s="84"/>
      <c r="M19" s="84"/>
      <c r="N19" s="84"/>
      <c r="O19" s="84"/>
    </row>
    <row r="20" spans="1:15">
      <c r="A20" s="97"/>
      <c r="B20" s="101"/>
      <c r="C20" s="101"/>
      <c r="D20" s="101"/>
      <c r="E20" s="84"/>
      <c r="F20" s="84"/>
      <c r="G20" s="84"/>
      <c r="H20" s="84"/>
      <c r="I20" s="84"/>
      <c r="J20" s="84"/>
      <c r="K20" s="84"/>
      <c r="L20" s="84"/>
      <c r="M20" s="84"/>
      <c r="N20" s="84"/>
      <c r="O20" s="84"/>
    </row>
    <row r="21" spans="1:15">
      <c r="A21" s="97"/>
      <c r="B21" s="101"/>
      <c r="C21" s="101"/>
      <c r="D21" s="101"/>
      <c r="E21" s="84"/>
      <c r="F21" s="84"/>
      <c r="G21" s="84"/>
      <c r="H21" s="84"/>
      <c r="I21" s="84"/>
      <c r="J21" s="84"/>
      <c r="K21" s="84"/>
      <c r="L21" s="84"/>
      <c r="M21" s="84"/>
      <c r="N21" s="84"/>
      <c r="O21" s="84"/>
    </row>
    <row r="22" spans="1:15" ht="20.25">
      <c r="A22" s="97"/>
      <c r="B22" s="97"/>
      <c r="C22" s="99"/>
      <c r="D22" s="99"/>
      <c r="E22" s="84"/>
      <c r="F22" s="84"/>
      <c r="G22" s="84"/>
      <c r="H22" s="84"/>
      <c r="I22" s="84"/>
      <c r="J22" s="84"/>
      <c r="K22" s="84"/>
      <c r="L22" s="84"/>
      <c r="M22" s="84"/>
      <c r="N22" s="84"/>
      <c r="O22" s="84"/>
    </row>
    <row r="23" spans="1:15" ht="20.25">
      <c r="A23" s="97"/>
      <c r="B23" s="97"/>
      <c r="C23" s="99"/>
      <c r="D23" s="99"/>
      <c r="E23" s="84"/>
      <c r="F23" s="84"/>
      <c r="G23" s="84"/>
      <c r="H23" s="84"/>
      <c r="I23" s="84"/>
      <c r="J23" s="84"/>
      <c r="K23" s="84"/>
      <c r="L23" s="84"/>
      <c r="M23" s="84"/>
      <c r="N23" s="84"/>
      <c r="O23" s="84"/>
    </row>
    <row r="24" spans="1:15" ht="20.25">
      <c r="A24" s="97"/>
      <c r="B24" s="97"/>
      <c r="C24" s="99"/>
      <c r="D24" s="99"/>
      <c r="E24" s="84"/>
      <c r="F24" s="84"/>
      <c r="G24" s="84"/>
      <c r="H24" s="84"/>
      <c r="I24" s="84"/>
      <c r="J24" s="84"/>
      <c r="K24" s="84"/>
      <c r="L24" s="84"/>
      <c r="M24" s="84"/>
      <c r="N24" s="84"/>
      <c r="O24" s="84"/>
    </row>
    <row r="25" spans="1:15" ht="20.25">
      <c r="A25" s="97"/>
      <c r="B25" s="97"/>
      <c r="C25" s="99"/>
      <c r="D25" s="99"/>
      <c r="E25" s="84"/>
      <c r="F25" s="84"/>
      <c r="G25" s="84"/>
      <c r="H25" s="84"/>
      <c r="I25" s="84"/>
      <c r="J25" s="84"/>
      <c r="K25" s="84"/>
      <c r="L25" s="84"/>
      <c r="M25" s="84"/>
      <c r="N25" s="84"/>
      <c r="O25" s="84"/>
    </row>
    <row r="26" spans="1:15" ht="20.25">
      <c r="A26" s="97"/>
      <c r="B26" s="97"/>
      <c r="C26" s="99"/>
      <c r="D26" s="99"/>
      <c r="E26" s="84"/>
      <c r="F26" s="84"/>
      <c r="G26" s="84"/>
      <c r="H26" s="84"/>
      <c r="I26" s="84"/>
      <c r="J26" s="84"/>
      <c r="K26" s="84"/>
      <c r="L26" s="84"/>
      <c r="M26" s="84"/>
      <c r="N26" s="84"/>
      <c r="O26" s="84"/>
    </row>
    <row r="27" spans="1:15" ht="20.25">
      <c r="A27" s="97"/>
      <c r="B27" s="97"/>
      <c r="C27" s="99"/>
      <c r="D27" s="99"/>
      <c r="E27" s="84"/>
      <c r="F27" s="84"/>
      <c r="G27" s="84"/>
      <c r="H27" s="84"/>
      <c r="I27" s="84"/>
      <c r="J27" s="84"/>
      <c r="K27" s="84"/>
      <c r="L27" s="84"/>
      <c r="M27" s="84"/>
      <c r="N27" s="84"/>
      <c r="O27" s="84"/>
    </row>
    <row r="28" spans="1:15" ht="20.25">
      <c r="A28" s="97"/>
      <c r="B28" s="97"/>
      <c r="C28" s="99"/>
      <c r="D28" s="99"/>
      <c r="E28" s="84"/>
      <c r="F28" s="84"/>
      <c r="G28" s="84"/>
      <c r="H28" s="84"/>
      <c r="I28" s="84"/>
      <c r="J28" s="84"/>
      <c r="K28" s="84"/>
      <c r="L28" s="84"/>
      <c r="M28" s="84"/>
      <c r="N28" s="84"/>
      <c r="O28" s="84"/>
    </row>
    <row r="29" spans="1:15" ht="20.25">
      <c r="A29" s="97"/>
      <c r="B29" s="97"/>
      <c r="C29" s="99"/>
      <c r="D29" s="99"/>
      <c r="E29" s="84"/>
      <c r="F29" s="84"/>
      <c r="G29" s="84"/>
      <c r="H29" s="84"/>
      <c r="I29" s="84"/>
      <c r="J29" s="84"/>
      <c r="K29" s="84"/>
      <c r="L29" s="84"/>
      <c r="M29" s="84"/>
      <c r="N29" s="84"/>
      <c r="O29" s="84"/>
    </row>
    <row r="30" spans="1:15" ht="20.25">
      <c r="A30" s="97"/>
      <c r="B30" s="97"/>
      <c r="C30" s="99"/>
      <c r="D30" s="99"/>
      <c r="E30" s="84"/>
      <c r="F30" s="84"/>
      <c r="G30" s="84"/>
      <c r="H30" s="84"/>
      <c r="I30" s="84"/>
      <c r="J30" s="84"/>
      <c r="K30" s="84"/>
      <c r="L30" s="84"/>
      <c r="M30" s="84"/>
      <c r="N30" s="84"/>
      <c r="O30" s="84"/>
    </row>
    <row r="31" spans="1:15" ht="20.25">
      <c r="A31" s="97"/>
      <c r="B31" s="97"/>
      <c r="C31" s="99"/>
      <c r="D31" s="99"/>
      <c r="E31" s="84"/>
      <c r="F31" s="84"/>
      <c r="G31" s="84"/>
      <c r="H31" s="84"/>
      <c r="I31" s="84"/>
      <c r="J31" s="84"/>
      <c r="K31" s="84"/>
      <c r="L31" s="84"/>
      <c r="M31" s="84"/>
      <c r="N31" s="84"/>
      <c r="O31" s="84"/>
    </row>
    <row r="32" spans="1:15" ht="20.25">
      <c r="A32" s="97"/>
      <c r="B32" s="97"/>
      <c r="C32" s="99"/>
      <c r="D32" s="99"/>
      <c r="E32" s="84"/>
      <c r="F32" s="84"/>
      <c r="G32" s="84"/>
      <c r="H32" s="84"/>
      <c r="I32" s="84"/>
      <c r="J32" s="84"/>
      <c r="K32" s="84"/>
      <c r="L32" s="84"/>
      <c r="M32" s="84"/>
      <c r="N32" s="84"/>
      <c r="O32" s="84"/>
    </row>
    <row r="33" spans="1:15" ht="20.25">
      <c r="A33" s="97"/>
      <c r="B33" s="97"/>
      <c r="C33" s="99"/>
      <c r="D33" s="99"/>
      <c r="E33" s="84"/>
      <c r="F33" s="84"/>
      <c r="G33" s="84"/>
      <c r="H33" s="84"/>
      <c r="I33" s="84"/>
      <c r="J33" s="84"/>
      <c r="K33" s="84"/>
      <c r="L33" s="84"/>
      <c r="M33" s="84"/>
      <c r="N33" s="84"/>
      <c r="O33" s="84"/>
    </row>
    <row r="34" spans="1:15" ht="20.25">
      <c r="A34" s="97"/>
      <c r="B34" s="97"/>
      <c r="C34" s="99"/>
      <c r="D34" s="99"/>
      <c r="E34" s="84"/>
      <c r="F34" s="84"/>
      <c r="G34" s="84"/>
      <c r="H34" s="84"/>
      <c r="I34" s="84"/>
      <c r="J34" s="84"/>
      <c r="K34" s="84"/>
      <c r="L34" s="84"/>
      <c r="M34" s="84"/>
      <c r="N34" s="84"/>
      <c r="O34" s="84"/>
    </row>
    <row r="35" spans="1:15" ht="20.25">
      <c r="A35" s="97"/>
      <c r="B35" s="97"/>
      <c r="C35" s="99"/>
      <c r="D35" s="99"/>
      <c r="E35" s="84"/>
      <c r="F35" s="84"/>
      <c r="G35" s="84"/>
      <c r="H35" s="84"/>
      <c r="I35" s="84"/>
      <c r="J35" s="84"/>
      <c r="K35" s="84"/>
      <c r="L35" s="84"/>
      <c r="M35" s="84"/>
      <c r="N35" s="84"/>
      <c r="O35" s="84"/>
    </row>
    <row r="36" spans="1:15" ht="20.25">
      <c r="A36" s="97"/>
      <c r="B36" s="97"/>
      <c r="C36" s="99"/>
      <c r="D36" s="99"/>
      <c r="E36" s="84"/>
      <c r="F36" s="84"/>
      <c r="G36" s="84"/>
      <c r="H36" s="84"/>
      <c r="I36" s="84"/>
      <c r="J36" s="84"/>
      <c r="K36" s="84"/>
      <c r="L36" s="84"/>
      <c r="M36" s="84"/>
      <c r="N36" s="84"/>
      <c r="O36" s="84"/>
    </row>
    <row r="37" spans="1:15" ht="20.25">
      <c r="A37" s="97"/>
      <c r="B37" s="97"/>
      <c r="C37" s="99"/>
      <c r="D37" s="99"/>
      <c r="E37" s="84"/>
      <c r="F37" s="84"/>
      <c r="G37" s="84"/>
      <c r="H37" s="84"/>
      <c r="I37" s="84"/>
      <c r="J37" s="84"/>
      <c r="K37" s="84"/>
      <c r="L37" s="84"/>
      <c r="M37" s="84"/>
      <c r="N37" s="84"/>
      <c r="O37" s="84"/>
    </row>
    <row r="38" spans="1:15" ht="20.25">
      <c r="A38" s="97"/>
      <c r="B38" s="97"/>
      <c r="C38" s="99"/>
      <c r="D38" s="99"/>
      <c r="E38" s="84"/>
      <c r="F38" s="84"/>
      <c r="G38" s="84"/>
      <c r="H38" s="84"/>
      <c r="I38" s="84"/>
      <c r="J38" s="84"/>
      <c r="K38" s="84"/>
      <c r="L38" s="84"/>
      <c r="M38" s="84"/>
      <c r="N38" s="84"/>
      <c r="O38" s="84"/>
    </row>
    <row r="39" spans="1:15" ht="20.25">
      <c r="A39" s="97"/>
      <c r="B39" s="97"/>
      <c r="C39" s="99"/>
      <c r="D39" s="99"/>
      <c r="E39" s="84"/>
      <c r="F39" s="84"/>
      <c r="G39" s="84"/>
      <c r="H39" s="84"/>
      <c r="I39" s="84"/>
      <c r="J39" s="84"/>
      <c r="K39" s="84"/>
      <c r="L39" s="84"/>
      <c r="M39" s="84"/>
      <c r="N39" s="84"/>
      <c r="O39" s="84"/>
    </row>
    <row r="40" spans="1:15" ht="20.25">
      <c r="A40" s="97"/>
      <c r="B40" s="97"/>
      <c r="C40" s="99"/>
      <c r="D40" s="99"/>
      <c r="E40" s="84"/>
      <c r="F40" s="84"/>
      <c r="G40" s="84"/>
      <c r="H40" s="84"/>
      <c r="I40" s="84"/>
      <c r="J40" s="84"/>
      <c r="K40" s="84"/>
      <c r="L40" s="84"/>
      <c r="M40" s="84"/>
      <c r="N40" s="84"/>
      <c r="O40" s="84"/>
    </row>
    <row r="41" spans="1:15" ht="20.25">
      <c r="A41" s="97"/>
      <c r="B41" s="97"/>
      <c r="C41" s="99"/>
      <c r="D41" s="99"/>
      <c r="E41" s="84"/>
      <c r="F41" s="84"/>
      <c r="G41" s="84"/>
      <c r="H41" s="84"/>
      <c r="I41" s="84"/>
      <c r="J41" s="84"/>
      <c r="K41" s="84"/>
      <c r="L41" s="84"/>
      <c r="M41" s="84"/>
      <c r="N41" s="84"/>
      <c r="O41" s="84"/>
    </row>
    <row r="42" spans="1:15" ht="20.25">
      <c r="A42" s="97"/>
      <c r="B42" s="97"/>
      <c r="C42" s="99"/>
      <c r="D42" s="99"/>
      <c r="E42" s="84"/>
      <c r="F42" s="84"/>
      <c r="G42" s="84"/>
      <c r="H42" s="84"/>
      <c r="I42" s="84"/>
      <c r="J42" s="84"/>
      <c r="K42" s="84"/>
      <c r="L42" s="84"/>
      <c r="M42" s="84"/>
      <c r="N42" s="84"/>
      <c r="O42" s="84"/>
    </row>
    <row r="43" spans="1:15" ht="20.25">
      <c r="A43" s="97"/>
      <c r="B43" s="97"/>
      <c r="C43" s="99"/>
      <c r="D43" s="99"/>
      <c r="E43" s="84"/>
      <c r="F43" s="84"/>
      <c r="G43" s="84"/>
      <c r="H43" s="84"/>
      <c r="I43" s="84"/>
      <c r="J43" s="84"/>
      <c r="K43" s="84"/>
      <c r="L43" s="84"/>
      <c r="M43" s="84"/>
      <c r="N43" s="84"/>
      <c r="O43" s="84"/>
    </row>
    <row r="44" spans="1:15" ht="20.25">
      <c r="A44" s="97"/>
      <c r="B44" s="97"/>
      <c r="C44" s="99"/>
      <c r="D44" s="99"/>
      <c r="E44" s="84"/>
      <c r="F44" s="84"/>
      <c r="G44" s="84"/>
      <c r="H44" s="84"/>
      <c r="I44" s="84"/>
      <c r="J44" s="84"/>
      <c r="K44" s="84"/>
      <c r="L44" s="84"/>
      <c r="M44" s="84"/>
      <c r="N44" s="84"/>
      <c r="O44" s="84"/>
    </row>
    <row r="45" spans="1:15" ht="20.25">
      <c r="A45" s="97"/>
      <c r="B45" s="97"/>
      <c r="C45" s="99"/>
      <c r="D45" s="99"/>
      <c r="E45" s="84"/>
      <c r="F45" s="84"/>
      <c r="G45" s="84"/>
      <c r="H45" s="84"/>
      <c r="I45" s="84"/>
      <c r="J45" s="84"/>
      <c r="K45" s="84"/>
      <c r="L45" s="84"/>
      <c r="M45" s="84"/>
      <c r="N45" s="84"/>
      <c r="O45" s="84"/>
    </row>
    <row r="46" spans="1:15" ht="20.25">
      <c r="A46" s="97"/>
      <c r="B46" s="97"/>
      <c r="C46" s="99"/>
      <c r="D46" s="99"/>
      <c r="E46" s="84"/>
      <c r="F46" s="84"/>
      <c r="G46" s="84"/>
      <c r="H46" s="84"/>
      <c r="I46" s="84"/>
      <c r="J46" s="84"/>
      <c r="K46" s="84"/>
      <c r="L46" s="84"/>
      <c r="M46" s="84"/>
      <c r="N46" s="84"/>
      <c r="O46" s="84"/>
    </row>
    <row r="47" spans="1:15" ht="20.25">
      <c r="A47" s="97"/>
      <c r="B47" s="97"/>
      <c r="C47" s="99"/>
      <c r="D47" s="99"/>
      <c r="E47" s="84"/>
      <c r="F47" s="84"/>
      <c r="G47" s="84"/>
      <c r="H47" s="84"/>
      <c r="I47" s="84"/>
      <c r="J47" s="84"/>
      <c r="K47" s="84"/>
      <c r="L47" s="84"/>
      <c r="M47" s="84"/>
      <c r="N47" s="84"/>
      <c r="O47" s="84"/>
    </row>
    <row r="48" spans="1:15" ht="20.25">
      <c r="A48" s="97"/>
      <c r="B48" s="97"/>
      <c r="C48" s="99"/>
      <c r="D48" s="99"/>
      <c r="E48" s="84"/>
      <c r="F48" s="84"/>
      <c r="G48" s="84"/>
      <c r="H48" s="84"/>
      <c r="I48" s="84"/>
      <c r="J48" s="84"/>
      <c r="K48" s="84"/>
      <c r="L48" s="84"/>
      <c r="M48" s="84"/>
      <c r="N48" s="84"/>
      <c r="O48" s="84"/>
    </row>
    <row r="49" spans="1:15" ht="20.25">
      <c r="A49" s="97"/>
      <c r="B49" s="97"/>
      <c r="C49" s="99"/>
      <c r="D49" s="99"/>
      <c r="E49" s="84"/>
      <c r="F49" s="84"/>
      <c r="G49" s="84"/>
      <c r="H49" s="84"/>
      <c r="I49" s="84"/>
      <c r="J49" s="84"/>
      <c r="K49" s="84"/>
      <c r="L49" s="84"/>
      <c r="M49" s="84"/>
      <c r="N49" s="84"/>
      <c r="O49" s="84"/>
    </row>
    <row r="50" spans="1:15" ht="20.25">
      <c r="A50" s="97"/>
      <c r="B50" s="97"/>
      <c r="C50" s="99"/>
      <c r="D50" s="99"/>
      <c r="E50" s="84"/>
      <c r="F50" s="84"/>
      <c r="G50" s="84"/>
      <c r="H50" s="84"/>
      <c r="I50" s="84"/>
      <c r="J50" s="84"/>
      <c r="K50" s="84"/>
      <c r="L50" s="84"/>
      <c r="M50" s="84"/>
      <c r="N50" s="84"/>
      <c r="O50" s="84"/>
    </row>
    <row r="51" spans="1:15" ht="20.25">
      <c r="A51" s="97"/>
      <c r="B51" s="97"/>
      <c r="C51" s="99"/>
      <c r="D51" s="99"/>
      <c r="E51" s="84"/>
      <c r="F51" s="84"/>
      <c r="G51" s="84"/>
      <c r="H51" s="84"/>
      <c r="I51" s="84"/>
      <c r="J51" s="84"/>
      <c r="K51" s="84"/>
      <c r="L51" s="84"/>
      <c r="M51" s="84"/>
      <c r="N51" s="84"/>
      <c r="O51" s="84"/>
    </row>
    <row r="52" spans="1:15" ht="20.25">
      <c r="A52" s="97"/>
      <c r="B52" s="23"/>
      <c r="C52" s="34"/>
      <c r="D52" s="34"/>
    </row>
    <row r="53" spans="1:15" ht="20.25">
      <c r="A53" s="97"/>
      <c r="B53" s="23"/>
      <c r="C53" s="34"/>
      <c r="D53" s="34"/>
    </row>
    <row r="54" spans="1:15" ht="20.25">
      <c r="A54" s="97"/>
      <c r="B54" s="23"/>
      <c r="C54" s="34"/>
      <c r="D54" s="34"/>
    </row>
    <row r="55" spans="1:15" ht="20.25">
      <c r="A55" s="97"/>
      <c r="B55" s="23"/>
      <c r="C55" s="34"/>
      <c r="D55" s="34"/>
    </row>
    <row r="56" spans="1:15" ht="20.25">
      <c r="A56" s="97"/>
      <c r="B56" s="23"/>
      <c r="C56" s="34"/>
      <c r="D56" s="34"/>
    </row>
    <row r="57" spans="1:15" ht="20.25">
      <c r="A57" s="97"/>
      <c r="B57" s="23"/>
      <c r="C57" s="34"/>
      <c r="D57" s="34"/>
    </row>
    <row r="58" spans="1:15" ht="20.25">
      <c r="A58" s="97"/>
      <c r="B58" s="23"/>
      <c r="C58" s="34"/>
      <c r="D58" s="34"/>
    </row>
    <row r="59" spans="1:15" ht="20.25">
      <c r="A59" s="97"/>
      <c r="B59" s="23"/>
      <c r="C59" s="34"/>
      <c r="D59" s="34"/>
    </row>
    <row r="60" spans="1:15" ht="20.25">
      <c r="A60" s="97"/>
      <c r="B60" s="23"/>
      <c r="C60" s="34"/>
      <c r="D60" s="34"/>
    </row>
    <row r="61" spans="1:15" ht="20.25">
      <c r="A61" s="97"/>
      <c r="B61" s="23"/>
      <c r="C61" s="34"/>
      <c r="D61" s="34"/>
    </row>
    <row r="62" spans="1:15" ht="20.25">
      <c r="A62" s="97"/>
      <c r="B62" s="23"/>
      <c r="C62" s="34"/>
      <c r="D62" s="34"/>
    </row>
    <row r="63" spans="1:15" ht="20.25">
      <c r="A63" s="97"/>
      <c r="B63" s="23"/>
      <c r="C63" s="34"/>
      <c r="D63" s="34"/>
    </row>
    <row r="64" spans="1:15" ht="20.25">
      <c r="A64" s="97"/>
      <c r="B64" s="23"/>
      <c r="C64" s="34"/>
      <c r="D64" s="34"/>
    </row>
    <row r="65" spans="1:4" ht="20.25">
      <c r="A65" s="97"/>
      <c r="B65" s="23"/>
      <c r="C65" s="34"/>
      <c r="D65" s="34"/>
    </row>
    <row r="66" spans="1:4" ht="20.25">
      <c r="A66" s="97"/>
      <c r="B66" s="23"/>
      <c r="C66" s="34"/>
      <c r="D66" s="34"/>
    </row>
    <row r="67" spans="1:4" ht="20.25">
      <c r="A67" s="97"/>
      <c r="B67" s="23"/>
      <c r="C67" s="34"/>
      <c r="D67" s="34"/>
    </row>
    <row r="68" spans="1:4" ht="20.25">
      <c r="A68" s="97"/>
      <c r="B68" s="23"/>
      <c r="C68" s="34"/>
      <c r="D68" s="34"/>
    </row>
    <row r="69" spans="1:4" ht="20.25">
      <c r="A69" s="97"/>
      <c r="B69" s="23"/>
      <c r="C69" s="34"/>
      <c r="D69" s="34"/>
    </row>
    <row r="70" spans="1:4" ht="20.25">
      <c r="A70" s="97"/>
      <c r="B70" s="23"/>
      <c r="C70" s="34"/>
      <c r="D70" s="34"/>
    </row>
    <row r="71" spans="1:4" ht="20.25">
      <c r="A71" s="97"/>
      <c r="B71" s="23"/>
      <c r="C71" s="34"/>
      <c r="D71" s="34"/>
    </row>
    <row r="72" spans="1:4" ht="20.25">
      <c r="A72" s="97"/>
      <c r="B72" s="23"/>
      <c r="C72" s="34"/>
      <c r="D72" s="34"/>
    </row>
    <row r="73" spans="1:4" ht="20.25">
      <c r="A73" s="97"/>
      <c r="B73" s="23"/>
      <c r="C73" s="34"/>
      <c r="D73" s="34"/>
    </row>
    <row r="74" spans="1:4" ht="20.25">
      <c r="A74" s="97"/>
      <c r="B74" s="23"/>
      <c r="C74" s="34"/>
      <c r="D74" s="34"/>
    </row>
    <row r="75" spans="1:4" ht="20.25">
      <c r="A75" s="97"/>
      <c r="B75" s="23"/>
      <c r="C75" s="34"/>
      <c r="D75" s="34"/>
    </row>
    <row r="76" spans="1:4" ht="20.25">
      <c r="A76" s="97"/>
      <c r="B76" s="23"/>
      <c r="C76" s="34"/>
      <c r="D76" s="34"/>
    </row>
    <row r="77" spans="1:4" ht="20.25">
      <c r="A77" s="97"/>
      <c r="B77" s="23"/>
      <c r="C77" s="34"/>
      <c r="D77" s="34"/>
    </row>
    <row r="78" spans="1:4" ht="20.25">
      <c r="A78" s="97"/>
      <c r="B78" s="23"/>
      <c r="C78" s="34"/>
      <c r="D78" s="34"/>
    </row>
    <row r="79" spans="1:4" ht="20.25">
      <c r="A79" s="97"/>
      <c r="B79" s="23"/>
      <c r="C79" s="34"/>
      <c r="D79" s="34"/>
    </row>
    <row r="80" spans="1:4" ht="20.25">
      <c r="A80" s="97"/>
      <c r="B80" s="23"/>
      <c r="C80" s="34"/>
      <c r="D80" s="34"/>
    </row>
    <row r="81" spans="1:4" ht="20.25">
      <c r="A81" s="97"/>
      <c r="B81" s="23"/>
      <c r="C81" s="34"/>
      <c r="D81" s="34"/>
    </row>
    <row r="82" spans="1:4" ht="20.25">
      <c r="A82" s="97"/>
      <c r="B82" s="23"/>
      <c r="C82" s="34"/>
      <c r="D82" s="34"/>
    </row>
    <row r="83" spans="1:4" ht="20.25">
      <c r="A83" s="97"/>
      <c r="B83" s="23"/>
      <c r="C83" s="34"/>
      <c r="D83" s="34"/>
    </row>
    <row r="84" spans="1:4" ht="20.25">
      <c r="A84" s="97"/>
      <c r="B84" s="23"/>
      <c r="C84" s="34"/>
      <c r="D84" s="34"/>
    </row>
    <row r="85" spans="1:4" ht="20.25">
      <c r="A85" s="97"/>
      <c r="B85" s="23"/>
      <c r="C85" s="34"/>
      <c r="D85" s="34"/>
    </row>
    <row r="86" spans="1:4" ht="20.25">
      <c r="A86" s="97"/>
      <c r="B86" s="23"/>
      <c r="C86" s="34"/>
      <c r="D86" s="34"/>
    </row>
    <row r="87" spans="1:4" ht="20.25">
      <c r="A87" s="97"/>
      <c r="B87" s="23"/>
      <c r="C87" s="34"/>
      <c r="D87" s="34"/>
    </row>
    <row r="88" spans="1:4" ht="20.25">
      <c r="A88" s="97"/>
      <c r="B88" s="23"/>
      <c r="C88" s="34"/>
      <c r="D88" s="34"/>
    </row>
    <row r="89" spans="1:4" ht="20.25">
      <c r="A89" s="97"/>
      <c r="B89" s="23"/>
      <c r="C89" s="34"/>
      <c r="D89" s="34"/>
    </row>
    <row r="90" spans="1:4" ht="20.25">
      <c r="A90" s="97"/>
      <c r="B90" s="23"/>
      <c r="C90" s="34"/>
      <c r="D90" s="34"/>
    </row>
    <row r="91" spans="1:4" ht="20.25">
      <c r="A91" s="97"/>
      <c r="B91" s="23"/>
      <c r="C91" s="34"/>
      <c r="D91" s="34"/>
    </row>
    <row r="92" spans="1:4" ht="20.25">
      <c r="A92" s="97"/>
      <c r="B92" s="23"/>
      <c r="C92" s="34"/>
      <c r="D92" s="34"/>
    </row>
    <row r="93" spans="1:4" ht="20.25">
      <c r="A93" s="97"/>
      <c r="B93" s="23"/>
      <c r="C93" s="34"/>
      <c r="D93" s="34"/>
    </row>
    <row r="94" spans="1:4" ht="20.25">
      <c r="A94" s="97"/>
      <c r="B94" s="23"/>
      <c r="C94" s="34"/>
      <c r="D94" s="34"/>
    </row>
    <row r="95" spans="1:4" ht="20.25">
      <c r="A95" s="97"/>
      <c r="B95" s="23"/>
      <c r="C95" s="34"/>
      <c r="D95" s="34"/>
    </row>
    <row r="96" spans="1:4" ht="20.25">
      <c r="A96" s="97"/>
      <c r="B96" s="23"/>
      <c r="C96" s="34"/>
      <c r="D96" s="34"/>
    </row>
    <row r="97" spans="1:4" ht="20.25">
      <c r="A97" s="97"/>
      <c r="B97" s="23"/>
      <c r="C97" s="34"/>
      <c r="D97" s="34"/>
    </row>
    <row r="98" spans="1:4" ht="20.25">
      <c r="A98" s="97"/>
      <c r="B98" s="23"/>
      <c r="C98" s="34"/>
      <c r="D98" s="34"/>
    </row>
    <row r="99" spans="1:4" ht="20.25">
      <c r="A99" s="97"/>
      <c r="B99" s="23"/>
      <c r="C99" s="34"/>
      <c r="D99" s="34"/>
    </row>
    <row r="100" spans="1:4" ht="20.25">
      <c r="A100" s="97"/>
      <c r="B100" s="23"/>
      <c r="C100" s="34"/>
      <c r="D100" s="34"/>
    </row>
    <row r="101" spans="1:4" ht="20.25">
      <c r="A101" s="97"/>
      <c r="B101" s="23"/>
      <c r="C101" s="34"/>
      <c r="D101" s="34"/>
    </row>
    <row r="102" spans="1:4" ht="20.25">
      <c r="A102" s="97"/>
      <c r="B102" s="23"/>
      <c r="C102" s="34"/>
      <c r="D102" s="34"/>
    </row>
    <row r="103" spans="1:4" ht="20.25">
      <c r="A103" s="97"/>
      <c r="B103" s="23"/>
      <c r="C103" s="34"/>
      <c r="D103" s="34"/>
    </row>
    <row r="104" spans="1:4" ht="20.25">
      <c r="A104" s="97"/>
      <c r="B104" s="23"/>
      <c r="C104" s="34"/>
      <c r="D104" s="34"/>
    </row>
    <row r="105" spans="1:4" ht="20.25">
      <c r="A105" s="97"/>
      <c r="B105" s="23"/>
      <c r="C105" s="34"/>
      <c r="D105" s="34"/>
    </row>
    <row r="106" spans="1:4" ht="20.25">
      <c r="A106" s="97"/>
      <c r="B106" s="23"/>
      <c r="C106" s="34"/>
      <c r="D106" s="34"/>
    </row>
    <row r="107" spans="1:4" ht="20.25">
      <c r="A107" s="97"/>
      <c r="B107" s="23"/>
      <c r="C107" s="34"/>
      <c r="D107" s="34"/>
    </row>
    <row r="108" spans="1:4" ht="20.25">
      <c r="A108" s="97"/>
      <c r="B108" s="23"/>
      <c r="C108" s="34"/>
      <c r="D108" s="34"/>
    </row>
    <row r="109" spans="1:4" ht="20.25">
      <c r="A109" s="97"/>
      <c r="B109" s="23"/>
      <c r="C109" s="34"/>
      <c r="D109" s="34"/>
    </row>
    <row r="110" spans="1:4" ht="20.25">
      <c r="A110" s="97"/>
      <c r="B110" s="23"/>
      <c r="C110" s="34"/>
      <c r="D110" s="34"/>
    </row>
    <row r="111" spans="1:4" ht="20.25">
      <c r="A111" s="97"/>
      <c r="B111" s="23"/>
      <c r="C111" s="34"/>
      <c r="D111" s="34"/>
    </row>
    <row r="112" spans="1:4" ht="20.25">
      <c r="A112" s="97"/>
      <c r="B112" s="23"/>
      <c r="C112" s="34"/>
      <c r="D112" s="34"/>
    </row>
    <row r="113" spans="1:4" ht="20.25">
      <c r="A113" s="97"/>
      <c r="B113" s="23"/>
      <c r="C113" s="34"/>
      <c r="D113" s="34"/>
    </row>
    <row r="114" spans="1:4" ht="20.25">
      <c r="A114" s="97"/>
      <c r="B114" s="23"/>
      <c r="C114" s="34"/>
      <c r="D114" s="34"/>
    </row>
    <row r="115" spans="1:4" ht="20.25">
      <c r="A115" s="97"/>
      <c r="B115" s="23"/>
      <c r="C115" s="34"/>
      <c r="D115" s="34"/>
    </row>
    <row r="116" spans="1:4" ht="20.25">
      <c r="A116" s="97"/>
      <c r="B116" s="23"/>
      <c r="C116" s="34"/>
      <c r="D116" s="34"/>
    </row>
    <row r="117" spans="1:4" ht="20.25">
      <c r="A117" s="97"/>
      <c r="B117" s="23"/>
      <c r="C117" s="34"/>
      <c r="D117" s="34"/>
    </row>
    <row r="118" spans="1:4" ht="20.25">
      <c r="A118" s="97"/>
      <c r="B118" s="23"/>
      <c r="C118" s="34"/>
      <c r="D118" s="34"/>
    </row>
    <row r="119" spans="1:4" ht="20.25">
      <c r="A119" s="97"/>
      <c r="B119" s="23"/>
      <c r="C119" s="34"/>
      <c r="D119" s="34"/>
    </row>
    <row r="120" spans="1:4" ht="20.25">
      <c r="A120" s="97"/>
      <c r="B120" s="23"/>
      <c r="C120" s="34"/>
      <c r="D120" s="34"/>
    </row>
    <row r="121" spans="1:4" ht="20.25">
      <c r="A121" s="97"/>
      <c r="B121" s="23"/>
      <c r="C121" s="34"/>
      <c r="D121" s="34"/>
    </row>
    <row r="122" spans="1:4" ht="20.25">
      <c r="A122" s="97"/>
      <c r="B122" s="23"/>
      <c r="C122" s="34"/>
      <c r="D122" s="34"/>
    </row>
    <row r="123" spans="1:4" ht="20.25">
      <c r="A123" s="97"/>
      <c r="B123" s="23"/>
      <c r="C123" s="34"/>
      <c r="D123" s="34"/>
    </row>
    <row r="124" spans="1:4" ht="20.25">
      <c r="A124" s="97"/>
      <c r="B124" s="23"/>
      <c r="C124" s="34"/>
      <c r="D124" s="34"/>
    </row>
    <row r="125" spans="1:4" ht="20.25">
      <c r="A125" s="97"/>
      <c r="B125" s="23"/>
      <c r="C125" s="34"/>
      <c r="D125" s="34"/>
    </row>
    <row r="126" spans="1:4" ht="20.25">
      <c r="A126" s="97"/>
      <c r="B126" s="23"/>
      <c r="C126" s="34"/>
      <c r="D126" s="34"/>
    </row>
    <row r="127" spans="1:4" ht="20.25">
      <c r="A127" s="97"/>
      <c r="B127" s="23"/>
      <c r="C127" s="34"/>
      <c r="D127" s="34"/>
    </row>
    <row r="128" spans="1:4" ht="20.25">
      <c r="A128" s="97"/>
      <c r="B128" s="23"/>
      <c r="C128" s="34"/>
      <c r="D128" s="34"/>
    </row>
    <row r="129" spans="1:4" ht="20.25">
      <c r="A129" s="97"/>
      <c r="B129" s="23"/>
      <c r="C129" s="34"/>
      <c r="D129" s="34"/>
    </row>
    <row r="130" spans="1:4" ht="20.25">
      <c r="A130" s="97"/>
      <c r="B130" s="23"/>
      <c r="C130" s="34"/>
      <c r="D130" s="34"/>
    </row>
    <row r="131" spans="1:4" ht="20.25">
      <c r="A131" s="97"/>
      <c r="B131" s="23"/>
      <c r="C131" s="34"/>
      <c r="D131" s="34"/>
    </row>
    <row r="132" spans="1:4" ht="20.25">
      <c r="A132" s="97"/>
      <c r="B132" s="23"/>
      <c r="C132" s="34"/>
      <c r="D132" s="34"/>
    </row>
    <row r="133" spans="1:4" ht="20.25">
      <c r="A133" s="97"/>
      <c r="B133" s="23"/>
      <c r="C133" s="34"/>
      <c r="D133" s="34"/>
    </row>
    <row r="134" spans="1:4" ht="20.25">
      <c r="A134" s="97"/>
      <c r="B134" s="23"/>
      <c r="C134" s="34"/>
      <c r="D134" s="34"/>
    </row>
    <row r="135" spans="1:4" ht="20.25">
      <c r="A135" s="97"/>
      <c r="B135" s="23"/>
      <c r="C135" s="34"/>
      <c r="D135" s="34"/>
    </row>
    <row r="136" spans="1:4" ht="20.25">
      <c r="A136" s="97"/>
      <c r="B136" s="23"/>
      <c r="C136" s="34"/>
      <c r="D136" s="34"/>
    </row>
    <row r="137" spans="1:4" ht="20.25">
      <c r="A137" s="97"/>
      <c r="B137" s="23"/>
      <c r="C137" s="34"/>
      <c r="D137" s="34"/>
    </row>
    <row r="138" spans="1:4" ht="20.25">
      <c r="A138" s="97"/>
      <c r="B138" s="23"/>
      <c r="C138" s="34"/>
      <c r="D138" s="34"/>
    </row>
    <row r="139" spans="1:4" ht="20.25">
      <c r="A139" s="97"/>
      <c r="B139" s="23"/>
      <c r="C139" s="34"/>
      <c r="D139" s="34"/>
    </row>
    <row r="140" spans="1:4" ht="20.25">
      <c r="A140" s="97"/>
      <c r="B140" s="23"/>
      <c r="C140" s="34"/>
      <c r="D140" s="34"/>
    </row>
    <row r="141" spans="1:4" ht="20.25">
      <c r="A141" s="97"/>
      <c r="B141" s="23"/>
      <c r="C141" s="34"/>
      <c r="D141" s="34"/>
    </row>
    <row r="142" spans="1:4" ht="20.25">
      <c r="A142" s="97"/>
      <c r="B142" s="23"/>
      <c r="C142" s="34"/>
      <c r="D142" s="34"/>
    </row>
    <row r="143" spans="1:4" ht="20.25">
      <c r="A143" s="97"/>
      <c r="B143" s="23"/>
      <c r="C143" s="34"/>
      <c r="D143" s="34"/>
    </row>
    <row r="144" spans="1:4" ht="20.25">
      <c r="A144" s="97"/>
      <c r="B144" s="23"/>
      <c r="C144" s="34"/>
      <c r="D144" s="34"/>
    </row>
    <row r="145" spans="1:4" ht="20.25">
      <c r="A145" s="97"/>
      <c r="B145" s="23"/>
      <c r="C145" s="34"/>
      <c r="D145" s="34"/>
    </row>
    <row r="146" spans="1:4" ht="20.25">
      <c r="A146" s="97"/>
      <c r="B146" s="23"/>
      <c r="C146" s="34"/>
      <c r="D146" s="34"/>
    </row>
    <row r="147" spans="1:4" ht="20.25">
      <c r="A147" s="97"/>
      <c r="B147" s="23"/>
      <c r="C147" s="34"/>
      <c r="D147" s="34"/>
    </row>
    <row r="148" spans="1:4" ht="20.25">
      <c r="A148" s="97"/>
      <c r="B148" s="23"/>
      <c r="C148" s="34"/>
      <c r="D148" s="34"/>
    </row>
    <row r="149" spans="1:4" ht="20.25">
      <c r="A149" s="97"/>
      <c r="B149" s="23"/>
      <c r="C149" s="34"/>
      <c r="D149" s="34"/>
    </row>
    <row r="150" spans="1:4" ht="20.25">
      <c r="A150" s="97"/>
      <c r="B150" s="23"/>
      <c r="C150" s="34"/>
      <c r="D150" s="34"/>
    </row>
    <row r="151" spans="1:4" ht="20.25">
      <c r="A151" s="97"/>
      <c r="B151" s="23"/>
      <c r="C151" s="34"/>
      <c r="D151" s="34"/>
    </row>
    <row r="152" spans="1:4" ht="20.25">
      <c r="A152" s="97"/>
      <c r="B152" s="23"/>
      <c r="C152" s="34"/>
      <c r="D152" s="34"/>
    </row>
    <row r="153" spans="1:4" ht="20.25">
      <c r="A153" s="97"/>
      <c r="B153" s="23"/>
      <c r="C153" s="34"/>
      <c r="D153" s="34"/>
    </row>
    <row r="154" spans="1:4" ht="20.25">
      <c r="A154" s="97"/>
      <c r="B154" s="23"/>
      <c r="C154" s="34"/>
      <c r="D154" s="34"/>
    </row>
    <row r="155" spans="1:4" ht="20.25">
      <c r="A155" s="97"/>
      <c r="B155" s="23"/>
      <c r="C155" s="34"/>
      <c r="D155" s="34"/>
    </row>
    <row r="156" spans="1:4" ht="20.25">
      <c r="A156" s="97"/>
      <c r="B156" s="23"/>
      <c r="C156" s="34"/>
      <c r="D156" s="34"/>
    </row>
    <row r="157" spans="1:4" ht="20.25">
      <c r="A157" s="97"/>
      <c r="B157" s="23"/>
      <c r="C157" s="34"/>
      <c r="D157" s="34"/>
    </row>
    <row r="158" spans="1:4" ht="20.25">
      <c r="A158" s="97"/>
      <c r="B158" s="23"/>
      <c r="C158" s="34"/>
      <c r="D158" s="34"/>
    </row>
    <row r="159" spans="1:4" ht="20.25">
      <c r="A159" s="97"/>
      <c r="B159" s="23"/>
      <c r="C159" s="34"/>
      <c r="D159" s="34"/>
    </row>
    <row r="160" spans="1:4" ht="20.25">
      <c r="A160" s="97"/>
      <c r="B160" s="23"/>
      <c r="C160" s="34"/>
      <c r="D160" s="34"/>
    </row>
    <row r="161" spans="1:4" ht="20.25">
      <c r="A161" s="97"/>
      <c r="B161" s="23"/>
      <c r="C161" s="34"/>
      <c r="D161" s="34"/>
    </row>
    <row r="162" spans="1:4" ht="20.25">
      <c r="A162" s="97"/>
      <c r="B162" s="23"/>
      <c r="C162" s="34"/>
      <c r="D162" s="34"/>
    </row>
    <row r="163" spans="1:4" ht="20.25">
      <c r="A163" s="97"/>
      <c r="B163" s="23"/>
      <c r="C163" s="34"/>
      <c r="D163" s="34"/>
    </row>
    <row r="164" spans="1:4" ht="20.25">
      <c r="A164" s="97"/>
      <c r="B164" s="23"/>
      <c r="C164" s="34"/>
      <c r="D164" s="34"/>
    </row>
    <row r="165" spans="1:4" ht="20.25">
      <c r="A165" s="97"/>
      <c r="B165" s="23"/>
      <c r="C165" s="34"/>
      <c r="D165" s="34"/>
    </row>
    <row r="166" spans="1:4" ht="20.25">
      <c r="A166" s="97"/>
      <c r="B166" s="23"/>
      <c r="C166" s="34"/>
      <c r="D166" s="34"/>
    </row>
    <row r="167" spans="1:4" ht="20.25">
      <c r="A167" s="97"/>
      <c r="B167" s="23"/>
      <c r="C167" s="34"/>
      <c r="D167" s="34"/>
    </row>
    <row r="168" spans="1:4" ht="20.25">
      <c r="A168" s="97"/>
      <c r="B168" s="23"/>
      <c r="C168" s="34"/>
      <c r="D168" s="34"/>
    </row>
    <row r="169" spans="1:4" ht="20.25">
      <c r="A169" s="97"/>
      <c r="B169" s="23"/>
      <c r="C169" s="34"/>
      <c r="D169" s="34"/>
    </row>
    <row r="170" spans="1:4" ht="20.25">
      <c r="A170" s="97"/>
      <c r="B170" s="23"/>
      <c r="C170" s="34"/>
      <c r="D170" s="34"/>
    </row>
    <row r="171" spans="1:4" ht="20.25">
      <c r="A171" s="97"/>
      <c r="B171" s="23"/>
      <c r="C171" s="34"/>
      <c r="D171" s="34"/>
    </row>
    <row r="172" spans="1:4" ht="20.25">
      <c r="A172" s="97"/>
      <c r="B172" s="23"/>
      <c r="C172" s="34"/>
      <c r="D172" s="34"/>
    </row>
    <row r="173" spans="1:4" ht="20.25">
      <c r="A173" s="97"/>
      <c r="B173" s="23"/>
      <c r="C173" s="34"/>
      <c r="D173" s="34"/>
    </row>
    <row r="174" spans="1:4" ht="20.25">
      <c r="A174" s="97"/>
      <c r="B174" s="23"/>
      <c r="C174" s="34"/>
      <c r="D174" s="34"/>
    </row>
    <row r="175" spans="1:4" ht="20.25">
      <c r="A175" s="97"/>
      <c r="B175" s="23"/>
      <c r="C175" s="34"/>
      <c r="D175" s="34"/>
    </row>
    <row r="176" spans="1:4" ht="20.25">
      <c r="A176" s="97"/>
      <c r="B176" s="23"/>
      <c r="C176" s="34"/>
      <c r="D176" s="34"/>
    </row>
    <row r="177" spans="1:4" ht="20.25">
      <c r="A177" s="97"/>
      <c r="B177" s="23"/>
      <c r="C177" s="34"/>
      <c r="D177" s="34"/>
    </row>
    <row r="178" spans="1:4" ht="20.25">
      <c r="A178" s="97"/>
      <c r="B178" s="23"/>
      <c r="C178" s="34"/>
      <c r="D178" s="34"/>
    </row>
    <row r="179" spans="1:4" ht="20.25">
      <c r="A179" s="97"/>
      <c r="B179" s="23"/>
      <c r="C179" s="34"/>
      <c r="D179" s="34"/>
    </row>
    <row r="180" spans="1:4" ht="20.25">
      <c r="A180" s="97"/>
      <c r="B180" s="23"/>
      <c r="C180" s="34"/>
      <c r="D180" s="34"/>
    </row>
    <row r="181" spans="1:4" ht="20.25">
      <c r="A181" s="97"/>
      <c r="B181" s="23"/>
      <c r="C181" s="34"/>
      <c r="D181" s="34"/>
    </row>
    <row r="182" spans="1:4" ht="20.25">
      <c r="A182" s="97"/>
      <c r="B182" s="23"/>
      <c r="C182" s="34"/>
      <c r="D182" s="34"/>
    </row>
    <row r="183" spans="1:4" ht="20.25">
      <c r="A183" s="97"/>
      <c r="B183" s="23"/>
      <c r="C183" s="34"/>
      <c r="D183" s="34"/>
    </row>
    <row r="184" spans="1:4" ht="20.25">
      <c r="A184" s="97"/>
      <c r="B184" s="23"/>
      <c r="C184" s="34"/>
      <c r="D184" s="34"/>
    </row>
    <row r="185" spans="1:4" ht="20.25">
      <c r="A185" s="97"/>
      <c r="B185" s="23"/>
      <c r="C185" s="34"/>
      <c r="D185" s="34"/>
    </row>
    <row r="186" spans="1:4" ht="20.25">
      <c r="A186" s="97"/>
      <c r="B186" s="23"/>
      <c r="C186" s="34"/>
      <c r="D186" s="34"/>
    </row>
    <row r="187" spans="1:4" ht="20.25">
      <c r="A187" s="97"/>
      <c r="B187" s="23"/>
      <c r="C187" s="34"/>
      <c r="D187" s="34"/>
    </row>
    <row r="188" spans="1:4" ht="20.25">
      <c r="A188" s="97"/>
      <c r="B188" s="23"/>
      <c r="C188" s="34"/>
      <c r="D188" s="34"/>
    </row>
    <row r="189" spans="1:4" ht="20.25">
      <c r="A189" s="97"/>
      <c r="B189" s="23"/>
      <c r="C189" s="34"/>
      <c r="D189" s="34"/>
    </row>
    <row r="190" spans="1:4" ht="20.25">
      <c r="A190" s="97"/>
      <c r="B190" s="23"/>
      <c r="C190" s="34"/>
      <c r="D190" s="34"/>
    </row>
    <row r="191" spans="1:4" ht="20.25">
      <c r="A191" s="97"/>
      <c r="B191" s="23"/>
      <c r="C191" s="34"/>
      <c r="D191" s="34"/>
    </row>
    <row r="192" spans="1:4" ht="20.25">
      <c r="A192" s="97"/>
      <c r="B192" s="23"/>
      <c r="C192" s="34"/>
      <c r="D192" s="34"/>
    </row>
    <row r="193" spans="1:4" ht="20.25">
      <c r="A193" s="97"/>
      <c r="B193" s="23"/>
      <c r="C193" s="34"/>
      <c r="D193" s="34"/>
    </row>
    <row r="194" spans="1:4" ht="20.25">
      <c r="A194" s="97"/>
      <c r="B194" s="23"/>
      <c r="C194" s="34"/>
      <c r="D194" s="34"/>
    </row>
    <row r="195" spans="1:4" ht="20.25">
      <c r="A195" s="97"/>
      <c r="B195" s="23"/>
      <c r="C195" s="34"/>
      <c r="D195" s="34"/>
    </row>
    <row r="196" spans="1:4" ht="20.25">
      <c r="A196" s="97"/>
      <c r="B196" s="23"/>
      <c r="C196" s="34"/>
      <c r="D196" s="34"/>
    </row>
    <row r="197" spans="1:4" ht="20.25">
      <c r="A197" s="97"/>
      <c r="B197" s="23"/>
      <c r="C197" s="34"/>
      <c r="D197" s="34"/>
    </row>
    <row r="198" spans="1:4" ht="20.25">
      <c r="A198" s="97"/>
      <c r="B198" s="23"/>
      <c r="C198" s="34"/>
      <c r="D198" s="34"/>
    </row>
    <row r="199" spans="1:4" ht="20.25">
      <c r="A199" s="97"/>
      <c r="B199" s="23"/>
      <c r="C199" s="34"/>
      <c r="D199" s="34"/>
    </row>
    <row r="200" spans="1:4" ht="20.25">
      <c r="A200" s="97"/>
      <c r="B200" s="23"/>
      <c r="C200" s="34"/>
      <c r="D200" s="34"/>
    </row>
    <row r="201" spans="1:4" ht="20.25">
      <c r="A201" s="97"/>
      <c r="B201" s="23"/>
      <c r="C201" s="34"/>
      <c r="D201" s="34"/>
    </row>
    <row r="202" spans="1:4" ht="20.25">
      <c r="A202" s="97"/>
      <c r="B202" s="23"/>
      <c r="C202" s="34"/>
      <c r="D202" s="34"/>
    </row>
    <row r="203" spans="1:4" ht="20.25">
      <c r="A203" s="97"/>
      <c r="B203" s="23"/>
      <c r="C203" s="34"/>
      <c r="D203" s="34"/>
    </row>
    <row r="204" spans="1:4" ht="20.25">
      <c r="A204" s="97"/>
      <c r="B204" s="23"/>
      <c r="C204" s="34"/>
      <c r="D204" s="34"/>
    </row>
    <row r="205" spans="1:4" ht="20.25">
      <c r="A205" s="97"/>
      <c r="B205" s="23"/>
      <c r="C205" s="34"/>
      <c r="D205" s="34"/>
    </row>
    <row r="206" spans="1:4" ht="20.25">
      <c r="A206" s="97"/>
      <c r="B206" s="23"/>
      <c r="C206" s="34"/>
      <c r="D206" s="34"/>
    </row>
    <row r="207" spans="1:4" ht="20.25">
      <c r="A207" s="97"/>
      <c r="B207" s="23"/>
      <c r="C207" s="34"/>
      <c r="D207" s="34"/>
    </row>
    <row r="208" spans="1:4">
      <c r="A208" s="84"/>
      <c r="B208" s="23"/>
      <c r="C208" s="23"/>
      <c r="D208" s="23"/>
    </row>
    <row r="209" spans="1:8" ht="20.25">
      <c r="A209" s="84"/>
      <c r="B209" s="30" t="s">
        <v>227</v>
      </c>
      <c r="C209" s="30" t="s">
        <v>228</v>
      </c>
      <c r="D209" s="33" t="s">
        <v>227</v>
      </c>
      <c r="E209" s="33" t="s">
        <v>228</v>
      </c>
    </row>
    <row r="210" spans="1:8" ht="21">
      <c r="A210" s="84"/>
      <c r="B210" s="31" t="s">
        <v>229</v>
      </c>
      <c r="C210" s="31" t="s">
        <v>230</v>
      </c>
      <c r="D210" t="s">
        <v>229</v>
      </c>
      <c r="F210" t="str">
        <f>IF(NOT(ISBLANK(D210)),D210,IF(NOT(ISBLANK(E210)),"     "&amp;E210,FALSE))</f>
        <v>Afectación Económica o presupuestal</v>
      </c>
      <c r="G210" t="s">
        <v>229</v>
      </c>
      <c r="H210" t="str">
        <f>IF(NOT(ISERROR(MATCH(G210,_xlfn.ANCHORARRAY(B221),0))),F223&amp;"Por favor no seleccionar los criterios de impacto",G210)</f>
        <v>❌Por favor no seleccionar los criterios de impacto</v>
      </c>
    </row>
    <row r="211" spans="1:8" ht="21">
      <c r="A211" s="84"/>
      <c r="B211" s="31" t="s">
        <v>229</v>
      </c>
      <c r="C211" s="31" t="s">
        <v>204</v>
      </c>
      <c r="E211" t="s">
        <v>230</v>
      </c>
      <c r="F211" t="str">
        <f t="shared" ref="F211:F221" si="0">IF(NOT(ISBLANK(D211)),D211,IF(NOT(ISBLANK(E211)),"     "&amp;E211,FALSE))</f>
        <v xml:space="preserve">     Afectación menor a 10 SMLMV .</v>
      </c>
    </row>
    <row r="212" spans="1:8" ht="21">
      <c r="A212" s="84"/>
      <c r="B212" s="31" t="s">
        <v>229</v>
      </c>
      <c r="C212" s="31" t="s">
        <v>207</v>
      </c>
      <c r="E212" t="s">
        <v>204</v>
      </c>
      <c r="F212" t="str">
        <f t="shared" si="0"/>
        <v xml:space="preserve">     Entre 10 y 50 SMLMV </v>
      </c>
    </row>
    <row r="213" spans="1:8" ht="21">
      <c r="A213" s="84"/>
      <c r="B213" s="31" t="s">
        <v>229</v>
      </c>
      <c r="C213" s="31" t="s">
        <v>211</v>
      </c>
      <c r="E213" t="s">
        <v>207</v>
      </c>
      <c r="F213" t="str">
        <f t="shared" si="0"/>
        <v xml:space="preserve">     Entre 50 y 100 SMLMV </v>
      </c>
    </row>
    <row r="214" spans="1:8" ht="21">
      <c r="A214" s="84"/>
      <c r="B214" s="31" t="s">
        <v>229</v>
      </c>
      <c r="C214" s="31" t="s">
        <v>215</v>
      </c>
      <c r="E214" t="s">
        <v>211</v>
      </c>
      <c r="F214" t="str">
        <f t="shared" si="0"/>
        <v xml:space="preserve">     Entre 100 y 500 SMLMV </v>
      </c>
    </row>
    <row r="215" spans="1:8" ht="21">
      <c r="A215" s="84"/>
      <c r="B215" s="31" t="s">
        <v>197</v>
      </c>
      <c r="C215" s="31" t="s">
        <v>201</v>
      </c>
      <c r="E215" t="s">
        <v>215</v>
      </c>
      <c r="F215" t="str">
        <f t="shared" si="0"/>
        <v xml:space="preserve">     Mayor a 500 SMLMV </v>
      </c>
    </row>
    <row r="216" spans="1:8" ht="21">
      <c r="A216" s="84"/>
      <c r="B216" s="31" t="s">
        <v>197</v>
      </c>
      <c r="C216" s="31" t="s">
        <v>205</v>
      </c>
      <c r="D216" t="s">
        <v>197</v>
      </c>
      <c r="F216" t="str">
        <f t="shared" si="0"/>
        <v>Pérdida Reputacional</v>
      </c>
    </row>
    <row r="217" spans="1:8" ht="21">
      <c r="A217" s="84"/>
      <c r="B217" s="31" t="s">
        <v>197</v>
      </c>
      <c r="C217" s="31" t="s">
        <v>208</v>
      </c>
      <c r="E217" t="s">
        <v>201</v>
      </c>
      <c r="F217" t="str">
        <f t="shared" si="0"/>
        <v xml:space="preserve">     El riesgo afecta la imagen de alguna área de la organización</v>
      </c>
    </row>
    <row r="218" spans="1:8" ht="21">
      <c r="A218" s="84"/>
      <c r="B218" s="31" t="s">
        <v>197</v>
      </c>
      <c r="C218" s="31" t="s">
        <v>212</v>
      </c>
      <c r="E218" t="s">
        <v>205</v>
      </c>
      <c r="F218" t="str">
        <f t="shared" si="0"/>
        <v xml:space="preserve">     El riesgo afecta la imagen de la entidad internamente, de conocimiento general, nivel interno, de junta dircetiva y accionistas y/o de provedores</v>
      </c>
    </row>
    <row r="219" spans="1:8" ht="21">
      <c r="A219" s="84"/>
      <c r="B219" s="31" t="s">
        <v>197</v>
      </c>
      <c r="C219" s="31" t="s">
        <v>216</v>
      </c>
      <c r="E219" t="s">
        <v>208</v>
      </c>
      <c r="F219" t="str">
        <f t="shared" si="0"/>
        <v xml:space="preserve">     El riesgo afecta la imagen de la entidad con algunos usuarios de relevancia frente al logro de los objetivos</v>
      </c>
    </row>
    <row r="220" spans="1:8">
      <c r="A220" s="84"/>
      <c r="B220" s="32"/>
      <c r="C220" s="32"/>
      <c r="E220" t="s">
        <v>212</v>
      </c>
      <c r="F220" t="str">
        <f t="shared" si="0"/>
        <v xml:space="preserve">     El riesgo afecta la imagen de de la entidad con efecto publicitario sostenido a nivel de sector administrativo, nivel departamental o municipal</v>
      </c>
    </row>
    <row r="221" spans="1:8">
      <c r="A221" s="84"/>
      <c r="B221" s="32" t="str" cm="1">
        <f t="array" ref="B221:B223">_xlfn.UNIQUE(Tabla1[[#All],[Criterios]])</f>
        <v>Criterios</v>
      </c>
      <c r="C221" s="32"/>
      <c r="E221" t="s">
        <v>216</v>
      </c>
      <c r="F221" t="str">
        <f t="shared" si="0"/>
        <v xml:space="preserve">     El riesgo afecta la imagen de la entidad a nivel nacional, con efecto publicitarios sostenible a nivel país</v>
      </c>
    </row>
    <row r="222" spans="1:8">
      <c r="A222" s="84"/>
      <c r="B222" s="32" t="str">
        <v>Afectación Económica o presupuestal</v>
      </c>
      <c r="C222" s="32"/>
    </row>
    <row r="223" spans="1:8">
      <c r="B223" s="32" t="str">
        <v>Pérdida Reputacional</v>
      </c>
      <c r="C223" s="32"/>
      <c r="F223" s="35" t="s">
        <v>231</v>
      </c>
    </row>
    <row r="224" spans="1:8">
      <c r="B224" s="22"/>
      <c r="C224" s="22"/>
      <c r="F224" s="35" t="s">
        <v>232</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6"/>
    <col min="3" max="3" width="17" style="86" customWidth="1"/>
    <col min="4" max="4" width="14.28515625" style="86"/>
    <col min="5" max="5" width="46" style="86" customWidth="1"/>
    <col min="6" max="16384" width="14.28515625" style="86"/>
  </cols>
  <sheetData>
    <row r="1" spans="2:6" ht="24" customHeight="1" thickBot="1">
      <c r="B1" s="565" t="s">
        <v>233</v>
      </c>
      <c r="C1" s="566"/>
      <c r="D1" s="566"/>
      <c r="E1" s="566"/>
      <c r="F1" s="567"/>
    </row>
    <row r="2" spans="2:6" ht="16.5" thickBot="1">
      <c r="B2" s="87"/>
      <c r="C2" s="87"/>
      <c r="D2" s="87"/>
      <c r="E2" s="87"/>
      <c r="F2" s="87"/>
    </row>
    <row r="3" spans="2:6" ht="16.5" thickBot="1">
      <c r="B3" s="569" t="s">
        <v>234</v>
      </c>
      <c r="C3" s="570"/>
      <c r="D3" s="570"/>
      <c r="E3" s="185" t="s">
        <v>235</v>
      </c>
      <c r="F3" s="96" t="s">
        <v>236</v>
      </c>
    </row>
    <row r="4" spans="2:6" ht="31.5">
      <c r="B4" s="571" t="s">
        <v>237</v>
      </c>
      <c r="C4" s="573" t="s">
        <v>128</v>
      </c>
      <c r="D4" s="186" t="s">
        <v>141</v>
      </c>
      <c r="E4" s="88" t="s">
        <v>238</v>
      </c>
      <c r="F4" s="89">
        <v>0.25</v>
      </c>
    </row>
    <row r="5" spans="2:6" ht="47.25">
      <c r="B5" s="572"/>
      <c r="C5" s="574"/>
      <c r="D5" s="187" t="s">
        <v>160</v>
      </c>
      <c r="E5" s="90" t="s">
        <v>239</v>
      </c>
      <c r="F5" s="91">
        <v>0.15</v>
      </c>
    </row>
    <row r="6" spans="2:6" ht="47.25">
      <c r="B6" s="572"/>
      <c r="C6" s="574"/>
      <c r="D6" s="187" t="s">
        <v>240</v>
      </c>
      <c r="E6" s="90" t="s">
        <v>241</v>
      </c>
      <c r="F6" s="91">
        <v>0.1</v>
      </c>
    </row>
    <row r="7" spans="2:6" ht="63">
      <c r="B7" s="572"/>
      <c r="C7" s="574" t="s">
        <v>129</v>
      </c>
      <c r="D7" s="187" t="s">
        <v>242</v>
      </c>
      <c r="E7" s="90" t="s">
        <v>243</v>
      </c>
      <c r="F7" s="91">
        <v>0.25</v>
      </c>
    </row>
    <row r="8" spans="2:6" ht="31.5">
      <c r="B8" s="572"/>
      <c r="C8" s="574"/>
      <c r="D8" s="187" t="s">
        <v>142</v>
      </c>
      <c r="E8" s="90" t="s">
        <v>244</v>
      </c>
      <c r="F8" s="91">
        <v>0.15</v>
      </c>
    </row>
    <row r="9" spans="2:6" ht="47.25">
      <c r="B9" s="572" t="s">
        <v>245</v>
      </c>
      <c r="C9" s="574" t="s">
        <v>131</v>
      </c>
      <c r="D9" s="187" t="s">
        <v>143</v>
      </c>
      <c r="E9" s="90" t="s">
        <v>246</v>
      </c>
      <c r="F9" s="92" t="s">
        <v>247</v>
      </c>
    </row>
    <row r="10" spans="2:6" ht="63">
      <c r="B10" s="572"/>
      <c r="C10" s="574"/>
      <c r="D10" s="187" t="s">
        <v>248</v>
      </c>
      <c r="E10" s="90" t="s">
        <v>249</v>
      </c>
      <c r="F10" s="92" t="s">
        <v>247</v>
      </c>
    </row>
    <row r="11" spans="2:6" ht="47.25">
      <c r="B11" s="572"/>
      <c r="C11" s="574" t="s">
        <v>132</v>
      </c>
      <c r="D11" s="187" t="s">
        <v>144</v>
      </c>
      <c r="E11" s="90" t="s">
        <v>250</v>
      </c>
      <c r="F11" s="92" t="s">
        <v>247</v>
      </c>
    </row>
    <row r="12" spans="2:6" ht="47.25">
      <c r="B12" s="572"/>
      <c r="C12" s="574"/>
      <c r="D12" s="187" t="s">
        <v>251</v>
      </c>
      <c r="E12" s="90" t="s">
        <v>252</v>
      </c>
      <c r="F12" s="92" t="s">
        <v>247</v>
      </c>
    </row>
    <row r="13" spans="2:6" ht="31.5">
      <c r="B13" s="572"/>
      <c r="C13" s="574" t="s">
        <v>133</v>
      </c>
      <c r="D13" s="187" t="s">
        <v>145</v>
      </c>
      <c r="E13" s="90" t="s">
        <v>253</v>
      </c>
      <c r="F13" s="92" t="s">
        <v>247</v>
      </c>
    </row>
    <row r="14" spans="2:6" ht="32.25" thickBot="1">
      <c r="B14" s="575"/>
      <c r="C14" s="576"/>
      <c r="D14" s="188" t="s">
        <v>254</v>
      </c>
      <c r="E14" s="93" t="s">
        <v>255</v>
      </c>
      <c r="F14" s="94" t="s">
        <v>247</v>
      </c>
    </row>
    <row r="15" spans="2:6" ht="49.5" customHeight="1">
      <c r="B15" s="568" t="s">
        <v>256</v>
      </c>
      <c r="C15" s="568"/>
      <c r="D15" s="568"/>
      <c r="E15" s="568"/>
      <c r="F15" s="568"/>
    </row>
    <row r="16" spans="2:6" ht="27" customHeight="1">
      <c r="B16" s="9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topLeftCell="A4" workbookViewId="0">
      <selection activeCell="B13" sqref="B13:B19"/>
    </sheetView>
  </sheetViews>
  <sheetFormatPr defaultColWidth="11.42578125" defaultRowHeight="15"/>
  <sheetData>
    <row r="2" spans="2:5">
      <c r="B2" t="s">
        <v>257</v>
      </c>
      <c r="E2" t="s">
        <v>258</v>
      </c>
    </row>
    <row r="3" spans="2:5">
      <c r="B3" t="s">
        <v>259</v>
      </c>
      <c r="E3" t="s">
        <v>260</v>
      </c>
    </row>
    <row r="4" spans="2:5">
      <c r="B4" t="s">
        <v>261</v>
      </c>
      <c r="E4" t="s">
        <v>134</v>
      </c>
    </row>
    <row r="5" spans="2:5">
      <c r="B5" t="s">
        <v>146</v>
      </c>
    </row>
    <row r="8" spans="2:5">
      <c r="B8" t="s">
        <v>262</v>
      </c>
    </row>
    <row r="9" spans="2:5">
      <c r="B9" t="s">
        <v>263</v>
      </c>
    </row>
    <row r="10" spans="2:5">
      <c r="B10" t="s">
        <v>264</v>
      </c>
    </row>
    <row r="13" spans="2:5">
      <c r="B13" t="s">
        <v>158</v>
      </c>
    </row>
    <row r="14" spans="2:5">
      <c r="B14" t="s">
        <v>138</v>
      </c>
    </row>
    <row r="15" spans="2:5">
      <c r="B15" t="s">
        <v>265</v>
      </c>
    </row>
    <row r="16" spans="2:5">
      <c r="B16" t="s">
        <v>266</v>
      </c>
    </row>
    <row r="17" spans="2:2">
      <c r="B17" t="s">
        <v>267</v>
      </c>
    </row>
    <row r="18" spans="2:2">
      <c r="B18" t="s">
        <v>268</v>
      </c>
    </row>
    <row r="19" spans="2:2">
      <c r="B19" t="s">
        <v>269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141</v>
      </c>
    </row>
    <row r="4" spans="1:1">
      <c r="A4" s="10" t="s">
        <v>160</v>
      </c>
    </row>
    <row r="5" spans="1:1">
      <c r="A5" s="10" t="s">
        <v>240</v>
      </c>
    </row>
    <row r="6" spans="1:1">
      <c r="A6" s="10" t="s">
        <v>242</v>
      </c>
    </row>
    <row r="7" spans="1:1">
      <c r="A7" s="10" t="s">
        <v>142</v>
      </c>
    </row>
    <row r="8" spans="1:1">
      <c r="A8" s="10" t="s">
        <v>143</v>
      </c>
    </row>
    <row r="9" spans="1:1">
      <c r="A9" s="10" t="s">
        <v>248</v>
      </c>
    </row>
    <row r="10" spans="1:1">
      <c r="A10" s="10" t="s">
        <v>144</v>
      </c>
    </row>
    <row r="11" spans="1:1">
      <c r="A11" s="10" t="s">
        <v>251</v>
      </c>
    </row>
    <row r="12" spans="1:1">
      <c r="A12" s="10" t="s">
        <v>270</v>
      </c>
    </row>
    <row r="13" spans="1:1">
      <c r="A13" s="10" t="s">
        <v>271</v>
      </c>
    </row>
    <row r="14" spans="1:1">
      <c r="A14" s="10" t="s">
        <v>272</v>
      </c>
    </row>
    <row r="16" spans="1:1">
      <c r="A16" s="10" t="s">
        <v>273</v>
      </c>
    </row>
    <row r="17" spans="1:1">
      <c r="A17" s="10" t="s">
        <v>257</v>
      </c>
    </row>
    <row r="18" spans="1:1">
      <c r="A18" s="10" t="s">
        <v>259</v>
      </c>
    </row>
    <row r="20" spans="1:1">
      <c r="A20" s="10" t="s">
        <v>263</v>
      </c>
    </row>
    <row r="21" spans="1:1">
      <c r="A21" s="10" t="s">
        <v>264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2021-10-20T15:31:42Z</dcterms:modified>
  <cp:category/>
  <cp:contentStatus/>
</cp:coreProperties>
</file>