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Desktop\MRG Nuevos\"/>
    </mc:Choice>
  </mc:AlternateContent>
  <xr:revisionPtr revIDLastSave="14" documentId="13_ncr:1_{90D8734E-154B-4D6F-B498-3815FB644763}" xr6:coauthVersionLast="47" xr6:coauthVersionMax="47" xr10:uidLastSave="{687DF739-6384-4B3D-8383-DAF4DD3B66C4}"/>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590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6" i="1"/>
  <c r="T17" i="1"/>
  <c r="X12" i="1" l="1"/>
  <c r="Y12" i="1" s="1"/>
  <c r="Z12"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<sst xmlns="http://schemas.openxmlformats.org/spreadsheetml/2006/main" count="384" uniqueCount="275">
  <si>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</si>
  <si>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</si>
  <si>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</si>
  <si>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</si>
  <si>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</si>
  <si>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</si>
  <si>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</si>
  <si>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</si>
  <si>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</si>
  <si>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</si>
  <si>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</si>
  <si>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</si>
  <si>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</si>
  <si>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</si>
  <si>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</si>
  <si>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</si>
  <si>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</si>
  <si>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</si>
  <si>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</si>
  <si>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</si>
  <si>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</si>
  <si>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</si>
  <si>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</si>
  <si>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</si>
  <si>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</si>
  <si>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</si>
  <si>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</si>
  <si>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</si>
  <si>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</si>
  <si>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</si>
  <si>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</si>
  <si>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</si>
  <si>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</si>
  <si>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</si>
  <si>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</si>
  <si>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</si>
  <si>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</si>
  <si>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</si>
  <si>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</si>
  <si>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</si>
  <si>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</si>
  <si>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</si>
  <si>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</si>
  <si>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</si>
  <si>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</si>
  <si>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</si>
  <si>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</si>
  <si>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</si>
  <si>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</si>
  <si>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</si>
  <si>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</si>
  <si>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</si>
  <si>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</si>
  <si>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</si>
  <si>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</si>
  <si>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</si>
  <si>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</si>
  <si>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</si>
  <si>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</si>
  <si>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</si>
  <si>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</si>
  <si>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</si>
  <si>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</si>
  <si>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</si>
  <si>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</si>
  <si>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</si>
  <si>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</si>
  <si>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</si>
  <si>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</si>
  <si>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</si>
  <si>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</si>
  <si>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</si>
  <si>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</si>
  <si>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</si>
  <si>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</si>
  <si>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</si>
  <si>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</si>
  <si>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</si>
  <si>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MEJORAMIENTO CONTINUO</t>
  </si>
  <si>
    <t>ALCANCE:</t>
  </si>
  <si>
    <t>Aplica para todos los pocesos del SIGC de la Administración Municipal, y comprende desde la definción del Contexto Organizacional, la planificación de actividades y el establecimiento de la documentación estandarizada del SIGC, la identificación de requisitos legales y de la Entidad, la elaboración de documentación de los procesos, la realización de inducciones, reinducciones y capacitaciones, la medición de los indicadores de calidad, la realización de auditorías internas de calidad a los procesos, hasta la elaboración de informes de desempeño de  los procesos del SIGC y el tratamiento de las acciones correctivas, preventivas y de mejora.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</si>
  <si>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</si>
  <si>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</si>
  <si>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</si>
  <si>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</si>
  <si>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</si>
  <si>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Asegurar la gestión  documental  del  SIGC,    la  identificación,  análisis,  planificación  e  implementación  de  las    acciones correctivas y de mejora que se generen a partir de la realización de las auditorías internas, del seguimiento y medición del sistema, el tratamiento de servicio no conforme y de las revisiones gerenciales, de manera sistemática y objetiva con el fin de controlar el desvío de los objetivos de calidad  trazados en busca del mejoramiento continuo en la Entidad.</t>
  </si>
  <si>
    <t>Política del SIGC
Objetivos del SIGC
Mapa de procesos
Caracterizaciones
Contexto de la organización
Procedimiento control de documentos y registros.
Listado maestros de documentos internos y externos
Listado maestro de Registros
Procedimiento tratamiento de servicio no conforme.
Procedimiento acciones preventivas y correctivas de mejora
Procedimiento auditorías internas
Manual del SIGC
el tablero de indicadores del SIGC
Normograma</t>
  </si>
  <si>
    <t xml:space="preserve">Cargue de la información documentada a la nube para ser consultada y utilizada por los funcionarios públicos de la Administración Municipal
</t>
  </si>
  <si>
    <t>MATRIZ DOFA</t>
  </si>
  <si>
    <t>DEBILIDADES</t>
  </si>
  <si>
    <t>AMENAZAS</t>
  </si>
  <si>
    <t>1. La no entrega oportuna de información para la toma de decisiones (Informes/ medición de indicadores)</t>
  </si>
  <si>
    <t>1. Cambios propuestos del Decreto 1499 de Septiembre 11 de 2017</t>
  </si>
  <si>
    <t>2. La no efectividad de los planes de acción generados por las acciones correctivas del SIGC</t>
  </si>
  <si>
    <t>2. La generación permanente de actualizaciones frente normatividad que afecta la operación de la Entidad.</t>
  </si>
  <si>
    <t>3. Alta  rotación de personal (CPS)</t>
  </si>
  <si>
    <t>3.Emergencia sanitaria por el COVID-19.</t>
  </si>
  <si>
    <t>4. Planeación  y medición deficiente ´del SIGC</t>
  </si>
  <si>
    <t>4.Alteraciones en el orden público</t>
  </si>
  <si>
    <t>FORTALEZAS</t>
  </si>
  <si>
    <t>OPORTUNIDADES</t>
  </si>
  <si>
    <t>1. Apoyo y Liderazgo de la Alta Dirección.</t>
  </si>
  <si>
    <t>1. La tecnología disponible para gestionar la información.</t>
  </si>
  <si>
    <t>2. Experiencia y compromisos de los servidores públicos (planta y contratistas) vinculados al proceso.</t>
  </si>
  <si>
    <t>2.Buenas prácticas bajo lineamientos del Departamento Nacional de Planeación y Departamento Administrativo de la Función Pública.</t>
  </si>
  <si>
    <t>3. Conocimiento del desarrollo de los procesos.</t>
  </si>
  <si>
    <t>4.Trabajo en equipo y excelentes relaciones interpersonales</t>
  </si>
  <si>
    <t xml:space="preserve"> Matriz Mapa Riesgos de Gestión</t>
  </si>
  <si>
    <t>Código: F-DPM-1210-238,37-013</t>
  </si>
  <si>
    <t>Versión: 3.0</t>
  </si>
  <si>
    <t>Fecha Aprobación: Octubre-19-2021</t>
  </si>
  <si>
    <t xml:space="preserve">Página: 1 de 1 </t>
  </si>
  <si>
    <t>Proceso:</t>
  </si>
  <si>
    <t>Objetivo:</t>
  </si>
  <si>
    <t>Asegurar la gestión  documental  del  SIGC, la  identificación,  análisis,  planificación  e  implementación  de  las    acciones correctivas y de mejora que se generen a partir de la realización de las auditorías internas, del seguimiento y medición del sistema, el tratamientode servicio no conforme y de las revisiones gerenciales, de manera sistemática y objetiva con el fin de controlar el desvío de los objetivos de calidad  trazados en busca del mejoramiento continuo en la Entidad.</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</si>
  <si>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</si>
  <si>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</si>
  <si>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</si>
  <si>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</si>
  <si>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</si>
  <si>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</si>
  <si>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</si>
  <si>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</si>
  <si>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</si>
  <si>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</si>
  <si>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</si>
  <si>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</si>
  <si>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</si>
  <si>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</si>
  <si>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</si>
  <si>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</si>
  <si>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</si>
  <si>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</si>
  <si>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</si>
  <si>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</si>
  <si>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</si>
  <si>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</si>
  <si>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</si>
  <si>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</si>
  <si>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</si>
  <si>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</si>
  <si>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</si>
  <si>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</si>
  <si>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</si>
  <si>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</si>
  <si>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</si>
  <si>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</si>
  <si>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Información  actualizada no esta disponible en el SIGC   para ser consultada y utilizada por los funcionarios de la Administración Municipal</t>
  </si>
  <si>
    <t>Posibilidad de afectación reputacional por  investigaciones disciplinarias y/o sanciones por entes de control al incumplimiento de los procedimientos y normatividad municipal debido a que la información actualizada no esta disponible  en el SIGC  para ser consultada y utilizada por los funcionarios de la Administración Municipal</t>
  </si>
  <si>
    <t>Ejecución y administración de procesos</t>
  </si>
  <si>
    <t xml:space="preserve">     El riesgo afecta la imagen de la entidad con algunos usuarios de relevancia frente al logro de los objetivos</t>
  </si>
  <si>
    <t>El profesional encargado del proceso de Mejoramiento Continuo verifica las acciones de mejora documental solicitadas por las dependencias y publica la información documentada en la nube.</t>
  </si>
  <si>
    <t>Preventivo</t>
  </si>
  <si>
    <t>Manual</t>
  </si>
  <si>
    <t>Documentado</t>
  </si>
  <si>
    <t>Continua</t>
  </si>
  <si>
    <t>Con Registro</t>
  </si>
  <si>
    <t>Reducir (mitigar)</t>
  </si>
  <si>
    <t xml:space="preserve"> Mantener actualizada la plataforma de almacenamiento de datos (https://nube.bucaramanga.gov.co/) conforme a las acciones de mejora documental solicitadas por las dependencias.</t>
  </si>
  <si>
    <t>Profesional responsable SIGC</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</si>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</sst>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0" xfId="0" applyFont="1" applyBorder="1" applyAlignment="1">
      <alignment horizontal="justify" vertical="center" wrapText="1"/>
    </xf>
    <xf numFmtId="0" fontId="59" fillId="0" borderId="40" xfId="0" applyFont="1" applyBorder="1" applyAlignment="1">
      <alignment horizontal="center" vertical="center" wrapText="1"/>
    </xf>
    <xf numFmtId="0" fontId="59" fillId="0" borderId="41" xfId="0" applyFont="1" applyBorder="1" applyAlignment="1">
      <alignment horizontal="left" vertical="center" wrapText="1"/>
    </xf>
    <xf numFmtId="0" fontId="0" fillId="0" borderId="0" xfId="0" applyAlignment="1">
      <alignment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9" xfId="0" applyFont="1" applyBorder="1" applyAlignment="1">
      <alignment horizontal="left" vertical="center" wrapText="1"/>
    </xf>
    <xf numFmtId="0" fontId="59" fillId="0" borderId="40"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0" borderId="6" xfId="0" applyFont="1" applyFill="1" applyBorder="1" applyAlignment="1" applyProtection="1">
      <alignment horizontal="left" vertical="center"/>
      <protection locked="0"/>
    </xf>
    <xf numFmtId="0" fontId="27" fillId="20" borderId="10" xfId="0" applyFont="1" applyFill="1" applyBorder="1" applyAlignment="1" applyProtection="1">
      <alignment horizontal="left" vertical="center"/>
      <protection locked="0"/>
    </xf>
    <xf numFmtId="0" fontId="27" fillId="20"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590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200" t="s">
        <v>0</v>
      </c>
      <c r="C2" s="201"/>
      <c r="D2" s="201"/>
      <c r="E2" s="201"/>
      <c r="F2" s="201"/>
      <c r="G2" s="201"/>
      <c r="H2" s="202"/>
    </row>
    <row r="3" spans="1:8">
      <c r="B3" s="118"/>
      <c r="C3" s="119"/>
      <c r="D3" s="119"/>
      <c r="E3" s="119"/>
      <c r="F3" s="119"/>
      <c r="G3" s="119"/>
      <c r="H3" s="120"/>
    </row>
    <row r="4" spans="1:8" ht="63" customHeight="1">
      <c r="B4" s="203" t="s">
        <v>1</v>
      </c>
      <c r="C4" s="204"/>
      <c r="D4" s="204"/>
      <c r="E4" s="204"/>
      <c r="F4" s="204"/>
      <c r="G4" s="204"/>
      <c r="H4" s="205"/>
    </row>
    <row r="5" spans="1:8" ht="63" customHeight="1">
      <c r="B5" s="206"/>
      <c r="C5" s="207"/>
      <c r="D5" s="207"/>
      <c r="E5" s="207"/>
      <c r="F5" s="207"/>
      <c r="G5" s="207"/>
      <c r="H5" s="208"/>
    </row>
    <row r="6" spans="1:8" ht="16.5">
      <c r="A6" s="121"/>
      <c r="B6" s="209" t="s">
        <v>2</v>
      </c>
      <c r="C6" s="210"/>
      <c r="D6" s="210"/>
      <c r="E6" s="210"/>
      <c r="F6" s="210"/>
      <c r="G6" s="210"/>
      <c r="H6" s="211"/>
    </row>
    <row r="7" spans="1:8" ht="95.25" customHeight="1">
      <c r="A7" s="121"/>
      <c r="B7" s="212" t="s">
        <v>3</v>
      </c>
      <c r="C7" s="212"/>
      <c r="D7" s="212"/>
      <c r="E7" s="212"/>
      <c r="F7" s="212"/>
      <c r="G7" s="212"/>
      <c r="H7" s="213"/>
    </row>
    <row r="8" spans="1:8" ht="16.5">
      <c r="A8" s="121"/>
      <c r="B8" s="122"/>
      <c r="C8" s="123"/>
      <c r="D8" s="123"/>
      <c r="E8" s="123"/>
      <c r="F8" s="123"/>
      <c r="G8" s="123"/>
      <c r="H8" s="124"/>
    </row>
    <row r="9" spans="1:8" ht="16.5" customHeight="1">
      <c r="A9" s="121"/>
      <c r="B9" s="214" t="s">
        <v>4</v>
      </c>
      <c r="C9" s="214"/>
      <c r="D9" s="214"/>
      <c r="E9" s="214"/>
      <c r="F9" s="214"/>
      <c r="G9" s="214"/>
      <c r="H9" s="215"/>
    </row>
    <row r="10" spans="1:8" ht="16.5" customHeight="1">
      <c r="A10" s="121"/>
      <c r="B10" s="214"/>
      <c r="C10" s="214"/>
      <c r="D10" s="214"/>
      <c r="E10" s="214"/>
      <c r="F10" s="214"/>
      <c r="G10" s="214"/>
      <c r="H10" s="215"/>
    </row>
    <row r="11" spans="1:8" ht="11.65" customHeight="1">
      <c r="A11" s="121"/>
      <c r="B11" s="214"/>
      <c r="C11" s="214"/>
      <c r="D11" s="214"/>
      <c r="E11" s="214"/>
      <c r="F11" s="214"/>
      <c r="G11" s="214"/>
      <c r="H11" s="215"/>
    </row>
    <row r="12" spans="1:8" ht="11.65" customHeight="1" thickBot="1">
      <c r="A12" s="121"/>
      <c r="B12" s="189"/>
      <c r="C12" s="189"/>
      <c r="D12" s="189"/>
      <c r="E12" s="189"/>
      <c r="F12" s="189"/>
      <c r="G12" s="189"/>
      <c r="H12" s="190"/>
    </row>
    <row r="13" spans="1:8" ht="15.4" customHeight="1" thickTop="1">
      <c r="A13" s="121"/>
      <c r="B13" s="189"/>
      <c r="C13" s="196" t="s">
        <v>5</v>
      </c>
      <c r="D13" s="197"/>
      <c r="E13" s="198" t="s">
        <v>6</v>
      </c>
      <c r="F13" s="199"/>
      <c r="G13" s="189"/>
      <c r="H13" s="190"/>
    </row>
    <row r="14" spans="1:8" ht="11.65" customHeight="1">
      <c r="A14" s="121"/>
      <c r="B14" s="189"/>
      <c r="C14" s="216" t="s">
        <v>7</v>
      </c>
      <c r="D14" s="217"/>
      <c r="E14" s="218" t="s">
        <v>8</v>
      </c>
      <c r="F14" s="219"/>
      <c r="G14" s="189"/>
      <c r="H14" s="190"/>
    </row>
    <row r="15" spans="1:8" ht="11.65" customHeight="1">
      <c r="A15" s="121"/>
      <c r="B15" s="189"/>
      <c r="C15" s="216" t="s">
        <v>9</v>
      </c>
      <c r="D15" s="217"/>
      <c r="E15" s="218" t="s">
        <v>10</v>
      </c>
      <c r="F15" s="219"/>
      <c r="G15" s="189"/>
      <c r="H15" s="190"/>
    </row>
    <row r="16" spans="1:8" ht="11.65" customHeight="1">
      <c r="A16" s="121"/>
      <c r="B16" s="189"/>
      <c r="C16" s="216" t="s">
        <v>11</v>
      </c>
      <c r="D16" s="217"/>
      <c r="E16" s="218" t="s">
        <v>12</v>
      </c>
      <c r="F16" s="219"/>
      <c r="G16" s="189"/>
      <c r="H16" s="190"/>
    </row>
    <row r="17" spans="1:8" ht="13.5" customHeight="1">
      <c r="A17" s="121"/>
      <c r="B17" s="189"/>
      <c r="C17" s="216" t="s">
        <v>13</v>
      </c>
      <c r="D17" s="217"/>
      <c r="E17" s="218" t="s">
        <v>14</v>
      </c>
      <c r="F17" s="219"/>
      <c r="G17" s="189"/>
      <c r="H17" s="125"/>
    </row>
    <row r="18" spans="1:8" ht="12.4" customHeight="1">
      <c r="A18" s="121"/>
      <c r="B18" s="189"/>
      <c r="C18" s="216" t="s">
        <v>15</v>
      </c>
      <c r="D18" s="217"/>
      <c r="E18" s="223" t="s">
        <v>16</v>
      </c>
      <c r="F18" s="219"/>
      <c r="G18" s="189"/>
      <c r="H18" s="190"/>
    </row>
    <row r="19" spans="1:8" ht="24" customHeight="1" thickBot="1">
      <c r="A19" s="121"/>
      <c r="B19" s="189"/>
      <c r="C19" s="224" t="s">
        <v>17</v>
      </c>
      <c r="D19" s="225"/>
      <c r="E19" s="226" t="s">
        <v>18</v>
      </c>
      <c r="F19" s="227"/>
      <c r="G19" s="189"/>
      <c r="H19" s="190"/>
    </row>
    <row r="20" spans="1:8" ht="11.65" customHeight="1" thickTop="1">
      <c r="A20" s="121"/>
      <c r="B20" s="189"/>
      <c r="C20" s="126"/>
      <c r="D20" s="126"/>
      <c r="E20" s="126"/>
      <c r="F20" s="126"/>
      <c r="G20" s="189"/>
      <c r="H20" s="190"/>
    </row>
    <row r="21" spans="1:8" ht="27.4" customHeight="1" thickBot="1">
      <c r="A21" s="121"/>
      <c r="B21" s="228" t="s">
        <v>19</v>
      </c>
      <c r="C21" s="229"/>
      <c r="D21" s="229"/>
      <c r="E21" s="229"/>
      <c r="F21" s="229"/>
      <c r="G21" s="229"/>
      <c r="H21" s="230"/>
    </row>
    <row r="22" spans="1:8" ht="15.75" thickTop="1">
      <c r="A22" s="121"/>
      <c r="B22" s="127"/>
      <c r="C22" s="231" t="s">
        <v>5</v>
      </c>
      <c r="D22" s="197"/>
      <c r="E22" s="198" t="s">
        <v>6</v>
      </c>
      <c r="F22" s="199"/>
      <c r="G22" s="126"/>
      <c r="H22" s="128"/>
    </row>
    <row r="23" spans="1:8" ht="13.5" customHeight="1">
      <c r="A23" s="121"/>
      <c r="B23" s="129"/>
      <c r="C23" s="232" t="s">
        <v>7</v>
      </c>
      <c r="D23" s="233"/>
      <c r="E23" s="234" t="s">
        <v>8</v>
      </c>
      <c r="F23" s="235"/>
      <c r="G23" s="130"/>
      <c r="H23" s="131"/>
    </row>
    <row r="24" spans="1:8" ht="13.5" customHeight="1">
      <c r="A24" s="121"/>
      <c r="B24" s="129"/>
      <c r="C24" s="220" t="s">
        <v>20</v>
      </c>
      <c r="D24" s="221"/>
      <c r="E24" s="222" t="s">
        <v>14</v>
      </c>
      <c r="F24" s="219"/>
      <c r="G24" s="130"/>
      <c r="H24" s="131"/>
    </row>
    <row r="25" spans="1:8" ht="13.5" customHeight="1">
      <c r="A25" s="121"/>
      <c r="B25" s="129"/>
      <c r="C25" s="220" t="s">
        <v>9</v>
      </c>
      <c r="D25" s="221"/>
      <c r="E25" s="222" t="s">
        <v>10</v>
      </c>
      <c r="F25" s="219"/>
      <c r="G25" s="130"/>
      <c r="H25" s="131"/>
    </row>
    <row r="26" spans="1:8" ht="22.9" customHeight="1">
      <c r="A26" s="121"/>
      <c r="B26" s="129"/>
      <c r="C26" s="220" t="s">
        <v>21</v>
      </c>
      <c r="D26" s="221"/>
      <c r="E26" s="236" t="s">
        <v>22</v>
      </c>
      <c r="F26" s="237"/>
      <c r="G26" s="130"/>
      <c r="H26" s="131"/>
    </row>
    <row r="27" spans="1:8" ht="69.75" customHeight="1">
      <c r="A27" s="121"/>
      <c r="B27" s="129"/>
      <c r="C27" s="238" t="s">
        <v>23</v>
      </c>
      <c r="D27" s="239"/>
      <c r="E27" s="240" t="s">
        <v>24</v>
      </c>
      <c r="F27" s="241"/>
      <c r="G27" s="130"/>
      <c r="H27" s="132"/>
    </row>
    <row r="28" spans="1:8" ht="34.5" customHeight="1">
      <c r="B28" s="133"/>
      <c r="C28" s="242" t="s">
        <v>25</v>
      </c>
      <c r="D28" s="239"/>
      <c r="E28" s="240" t="s">
        <v>26</v>
      </c>
      <c r="F28" s="241"/>
      <c r="G28" s="130"/>
      <c r="H28" s="132"/>
    </row>
    <row r="29" spans="1:8" ht="27.75" customHeight="1">
      <c r="B29" s="133"/>
      <c r="C29" s="242" t="s">
        <v>27</v>
      </c>
      <c r="D29" s="239"/>
      <c r="E29" s="240" t="s">
        <v>28</v>
      </c>
      <c r="F29" s="241"/>
      <c r="G29" s="130"/>
      <c r="H29" s="132"/>
    </row>
    <row r="30" spans="1:8" ht="28.5" customHeight="1">
      <c r="B30" s="133"/>
      <c r="C30" s="242" t="s">
        <v>29</v>
      </c>
      <c r="D30" s="239"/>
      <c r="E30" s="240" t="s">
        <v>30</v>
      </c>
      <c r="F30" s="241"/>
      <c r="G30" s="130"/>
      <c r="H30" s="132"/>
    </row>
    <row r="31" spans="1:8" ht="72.75" customHeight="1">
      <c r="B31" s="133"/>
      <c r="C31" s="242" t="s">
        <v>31</v>
      </c>
      <c r="D31" s="239"/>
      <c r="E31" s="240" t="s">
        <v>32</v>
      </c>
      <c r="F31" s="241"/>
      <c r="G31" s="130"/>
      <c r="H31" s="132"/>
    </row>
    <row r="32" spans="1:8" ht="64.5" customHeight="1">
      <c r="B32" s="133"/>
      <c r="C32" s="242" t="s">
        <v>33</v>
      </c>
      <c r="D32" s="239"/>
      <c r="E32" s="240" t="s">
        <v>34</v>
      </c>
      <c r="F32" s="241"/>
      <c r="G32" s="130"/>
      <c r="H32" s="132"/>
    </row>
    <row r="33" spans="2:8" ht="71.25" customHeight="1">
      <c r="B33" s="133"/>
      <c r="C33" s="243" t="s">
        <v>35</v>
      </c>
      <c r="D33" s="238"/>
      <c r="E33" s="240" t="s">
        <v>36</v>
      </c>
      <c r="F33" s="241"/>
      <c r="G33" s="130"/>
      <c r="H33" s="132"/>
    </row>
    <row r="34" spans="2:8" ht="55.5" customHeight="1">
      <c r="B34" s="133"/>
      <c r="C34" s="243" t="s">
        <v>37</v>
      </c>
      <c r="D34" s="238"/>
      <c r="E34" s="240" t="s">
        <v>38</v>
      </c>
      <c r="F34" s="241"/>
      <c r="G34" s="130"/>
      <c r="H34" s="132"/>
    </row>
    <row r="35" spans="2:8" ht="42" customHeight="1">
      <c r="B35" s="133"/>
      <c r="C35" s="243" t="s">
        <v>39</v>
      </c>
      <c r="D35" s="238"/>
      <c r="E35" s="240" t="s">
        <v>40</v>
      </c>
      <c r="F35" s="241"/>
      <c r="G35" s="130"/>
      <c r="H35" s="132"/>
    </row>
    <row r="36" spans="2:8" ht="59.25" customHeight="1">
      <c r="B36" s="133"/>
      <c r="C36" s="243" t="s">
        <v>41</v>
      </c>
      <c r="D36" s="238"/>
      <c r="E36" s="240" t="s">
        <v>42</v>
      </c>
      <c r="F36" s="241"/>
      <c r="G36" s="130"/>
      <c r="H36" s="132"/>
    </row>
    <row r="37" spans="2:8" ht="23.25" customHeight="1">
      <c r="B37" s="133"/>
      <c r="C37" s="243" t="s">
        <v>43</v>
      </c>
      <c r="D37" s="238"/>
      <c r="E37" s="240" t="s">
        <v>44</v>
      </c>
      <c r="F37" s="241"/>
      <c r="G37" s="130"/>
      <c r="H37" s="132"/>
    </row>
    <row r="38" spans="2:8" ht="30.75" customHeight="1">
      <c r="B38" s="133"/>
      <c r="C38" s="243" t="s">
        <v>45</v>
      </c>
      <c r="D38" s="238"/>
      <c r="E38" s="240" t="s">
        <v>46</v>
      </c>
      <c r="F38" s="241"/>
      <c r="G38" s="130"/>
      <c r="H38" s="132"/>
    </row>
    <row r="39" spans="2:8" ht="35.25" customHeight="1">
      <c r="B39" s="133"/>
      <c r="C39" s="243" t="s">
        <v>45</v>
      </c>
      <c r="D39" s="238"/>
      <c r="E39" s="240" t="s">
        <v>46</v>
      </c>
      <c r="F39" s="241"/>
      <c r="G39" s="130"/>
      <c r="H39" s="132"/>
    </row>
    <row r="40" spans="2:8" ht="33" customHeight="1">
      <c r="B40" s="133"/>
      <c r="C40" s="243" t="s">
        <v>47</v>
      </c>
      <c r="D40" s="238"/>
      <c r="E40" s="240" t="s">
        <v>48</v>
      </c>
      <c r="F40" s="241"/>
      <c r="G40" s="130"/>
      <c r="H40" s="132"/>
    </row>
    <row r="41" spans="2:8" ht="30" customHeight="1">
      <c r="B41" s="133"/>
      <c r="C41" s="243" t="s">
        <v>49</v>
      </c>
      <c r="D41" s="238"/>
      <c r="E41" s="240" t="s">
        <v>50</v>
      </c>
      <c r="F41" s="241"/>
      <c r="G41" s="130"/>
      <c r="H41" s="132"/>
    </row>
    <row r="42" spans="2:8" ht="35.25" customHeight="1">
      <c r="B42" s="133"/>
      <c r="C42" s="243" t="s">
        <v>51</v>
      </c>
      <c r="D42" s="238"/>
      <c r="E42" s="240" t="s">
        <v>52</v>
      </c>
      <c r="F42" s="241"/>
      <c r="G42" s="130"/>
      <c r="H42" s="132"/>
    </row>
    <row r="43" spans="2:8" ht="31.5" customHeight="1">
      <c r="B43" s="133"/>
      <c r="C43" s="243" t="s">
        <v>53</v>
      </c>
      <c r="D43" s="238"/>
      <c r="E43" s="240" t="s">
        <v>54</v>
      </c>
      <c r="F43" s="241"/>
      <c r="G43" s="130"/>
      <c r="H43" s="132"/>
    </row>
    <row r="44" spans="2:8" ht="35.25" customHeight="1">
      <c r="B44" s="133"/>
      <c r="C44" s="243" t="s">
        <v>55</v>
      </c>
      <c r="D44" s="238"/>
      <c r="E44" s="240" t="s">
        <v>56</v>
      </c>
      <c r="F44" s="241"/>
      <c r="G44" s="130"/>
      <c r="H44" s="132"/>
    </row>
    <row r="45" spans="2:8" ht="59.25" customHeight="1">
      <c r="B45" s="133"/>
      <c r="C45" s="243" t="s">
        <v>57</v>
      </c>
      <c r="D45" s="238"/>
      <c r="E45" s="240" t="s">
        <v>58</v>
      </c>
      <c r="F45" s="241"/>
      <c r="G45" s="130"/>
      <c r="H45" s="132"/>
    </row>
    <row r="46" spans="2:8" ht="59.25" customHeight="1">
      <c r="B46" s="133"/>
      <c r="C46" s="243" t="s">
        <v>59</v>
      </c>
      <c r="D46" s="238"/>
      <c r="E46" s="240" t="s">
        <v>60</v>
      </c>
      <c r="F46" s="241"/>
      <c r="G46" s="130"/>
      <c r="H46" s="132"/>
    </row>
    <row r="47" spans="2:8" ht="82.5" customHeight="1">
      <c r="B47" s="133"/>
      <c r="C47" s="243" t="s">
        <v>61</v>
      </c>
      <c r="D47" s="238"/>
      <c r="E47" s="240" t="s">
        <v>62</v>
      </c>
      <c r="F47" s="241"/>
      <c r="G47" s="130"/>
      <c r="H47" s="132"/>
    </row>
    <row r="48" spans="2:8" ht="46.5" customHeight="1" thickBot="1">
      <c r="B48" s="133"/>
      <c r="C48" s="244"/>
      <c r="D48" s="245"/>
      <c r="E48" s="246"/>
      <c r="F48" s="247"/>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15" zoomScale="60" zoomScaleNormal="60" workbookViewId="0">
      <selection activeCell="C7" sqref="C7:F7"/>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253"/>
      <c r="C2" s="256" t="s">
        <v>69</v>
      </c>
      <c r="D2" s="257"/>
      <c r="E2" s="257"/>
      <c r="F2" s="143" t="s">
        <v>70</v>
      </c>
      <c r="AZ2" s="142" t="s">
        <v>71</v>
      </c>
    </row>
    <row r="3" spans="2:52" ht="18" customHeight="1" thickBot="1">
      <c r="B3" s="254"/>
      <c r="C3" s="258"/>
      <c r="D3" s="259"/>
      <c r="E3" s="259"/>
      <c r="F3" s="144" t="s">
        <v>72</v>
      </c>
      <c r="AZ3" s="142" t="s">
        <v>73</v>
      </c>
    </row>
    <row r="4" spans="2:52" ht="18" customHeight="1" thickBot="1">
      <c r="B4" s="254"/>
      <c r="C4" s="258"/>
      <c r="D4" s="259"/>
      <c r="E4" s="259"/>
      <c r="F4" s="144" t="s">
        <v>74</v>
      </c>
      <c r="AZ4" s="142" t="s">
        <v>75</v>
      </c>
    </row>
    <row r="5" spans="2:52" ht="18" customHeight="1" thickBot="1">
      <c r="B5" s="255"/>
      <c r="C5" s="260"/>
      <c r="D5" s="261"/>
      <c r="E5" s="261"/>
      <c r="F5" s="144" t="s">
        <v>76</v>
      </c>
      <c r="AZ5" s="145"/>
    </row>
    <row r="6" spans="2:52" ht="18" customHeight="1" thickBot="1">
      <c r="B6" s="146"/>
      <c r="C6" s="147"/>
      <c r="D6" s="147"/>
      <c r="E6" s="147"/>
      <c r="F6" s="148"/>
      <c r="AZ6" s="145"/>
    </row>
    <row r="7" spans="2:52" ht="33.4" customHeight="1">
      <c r="B7" s="149" t="s">
        <v>77</v>
      </c>
      <c r="C7" s="262" t="s">
        <v>78</v>
      </c>
      <c r="D7" s="263"/>
      <c r="E7" s="263"/>
      <c r="F7" s="264"/>
      <c r="AZ7" s="145"/>
    </row>
    <row r="8" spans="2:52" ht="73.5" customHeight="1" thickBot="1">
      <c r="B8" s="150" t="s">
        <v>79</v>
      </c>
      <c r="C8" s="265" t="s">
        <v>80</v>
      </c>
      <c r="D8" s="266"/>
      <c r="E8" s="266"/>
      <c r="F8" s="267"/>
      <c r="AZ8" s="145"/>
    </row>
    <row r="9" spans="2:52" ht="16.5" thickBot="1">
      <c r="B9" s="268"/>
      <c r="C9" s="268"/>
      <c r="D9" s="268"/>
      <c r="E9" s="268"/>
      <c r="F9" s="268"/>
    </row>
    <row r="10" spans="2:52" ht="15.6" customHeight="1" thickBot="1">
      <c r="B10" s="269" t="s">
        <v>69</v>
      </c>
      <c r="C10" s="270"/>
      <c r="D10" s="270"/>
      <c r="E10" s="270"/>
      <c r="F10" s="271"/>
    </row>
    <row r="11" spans="2:52" ht="32.25" thickBot="1">
      <c r="B11" s="272" t="s">
        <v>81</v>
      </c>
      <c r="C11" s="273"/>
      <c r="D11" s="191" t="s">
        <v>82</v>
      </c>
      <c r="E11" s="191" t="s">
        <v>83</v>
      </c>
      <c r="F11" s="151" t="s">
        <v>84</v>
      </c>
    </row>
    <row r="12" spans="2:52" ht="188.25" customHeight="1" thickBot="1">
      <c r="B12" s="274" t="s">
        <v>85</v>
      </c>
      <c r="C12" s="275"/>
      <c r="D12" s="185" t="s">
        <v>86</v>
      </c>
      <c r="E12" s="186" t="s">
        <v>87</v>
      </c>
      <c r="F12" s="187" t="s">
        <v>88</v>
      </c>
    </row>
    <row r="14" spans="2:52" ht="18">
      <c r="B14" s="276" t="s">
        <v>89</v>
      </c>
      <c r="C14" s="276"/>
      <c r="D14" s="276"/>
      <c r="E14" s="276"/>
      <c r="F14" s="276"/>
    </row>
    <row r="15" spans="2:52" ht="15.75">
      <c r="B15" s="152"/>
    </row>
    <row r="16" spans="2:52" ht="15.75" thickBot="1">
      <c r="B16" s="153"/>
    </row>
    <row r="17" spans="2:6" ht="16.5" thickBot="1">
      <c r="B17" s="277" t="s">
        <v>90</v>
      </c>
      <c r="C17" s="278"/>
      <c r="D17" s="279"/>
      <c r="E17" s="277" t="s">
        <v>91</v>
      </c>
      <c r="F17" s="279"/>
    </row>
    <row r="18" spans="2:6" ht="15" customHeight="1">
      <c r="B18" s="248" t="s">
        <v>92</v>
      </c>
      <c r="C18" s="249"/>
      <c r="D18" s="250"/>
      <c r="E18" s="251" t="s">
        <v>93</v>
      </c>
      <c r="F18" s="252"/>
    </row>
    <row r="19" spans="2:6" s="188" customFormat="1" ht="35.25" customHeight="1">
      <c r="B19" s="280" t="s">
        <v>94</v>
      </c>
      <c r="C19" s="281"/>
      <c r="D19" s="282"/>
      <c r="E19" s="283" t="s">
        <v>95</v>
      </c>
      <c r="F19" s="284"/>
    </row>
    <row r="20" spans="2:6" ht="15" customHeight="1">
      <c r="B20" s="285" t="s">
        <v>96</v>
      </c>
      <c r="C20" s="286"/>
      <c r="D20" s="287"/>
      <c r="E20" s="283" t="s">
        <v>97</v>
      </c>
      <c r="F20" s="284"/>
    </row>
    <row r="21" spans="2:6" ht="15" customHeight="1">
      <c r="B21" s="285" t="s">
        <v>98</v>
      </c>
      <c r="C21" s="286"/>
      <c r="D21" s="287"/>
      <c r="E21" s="288" t="s">
        <v>99</v>
      </c>
      <c r="F21" s="289"/>
    </row>
    <row r="22" spans="2:6" ht="15" customHeight="1">
      <c r="B22" s="290"/>
      <c r="C22" s="291"/>
      <c r="D22" s="292"/>
      <c r="E22" s="293"/>
      <c r="F22" s="294"/>
    </row>
    <row r="23" spans="2:6" ht="15" customHeight="1">
      <c r="B23" s="290"/>
      <c r="C23" s="291"/>
      <c r="D23" s="292"/>
      <c r="E23" s="293"/>
      <c r="F23" s="294"/>
    </row>
    <row r="24" spans="2:6" ht="15" customHeight="1">
      <c r="B24" s="295"/>
      <c r="C24" s="296"/>
      <c r="D24" s="297"/>
      <c r="E24" s="283"/>
      <c r="F24" s="284"/>
    </row>
    <row r="25" spans="2:6" ht="15.75" customHeight="1">
      <c r="B25" s="298"/>
      <c r="C25" s="299"/>
      <c r="D25" s="294"/>
      <c r="E25" s="293"/>
      <c r="F25" s="294"/>
    </row>
    <row r="26" spans="2:6" ht="16.5">
      <c r="B26" s="295"/>
      <c r="C26" s="296"/>
      <c r="D26" s="297"/>
      <c r="E26" s="288"/>
      <c r="F26" s="289"/>
    </row>
    <row r="27" spans="2:6" ht="15" customHeight="1">
      <c r="B27" s="285"/>
      <c r="C27" s="286"/>
      <c r="D27" s="287"/>
      <c r="E27" s="300"/>
      <c r="F27" s="301"/>
    </row>
    <row r="28" spans="2:6" ht="15" customHeight="1">
      <c r="B28" s="295"/>
      <c r="C28" s="296"/>
      <c r="D28" s="297"/>
      <c r="E28" s="300"/>
      <c r="F28" s="301"/>
    </row>
    <row r="29" spans="2:6" ht="15" customHeight="1">
      <c r="B29" s="295"/>
      <c r="C29" s="296"/>
      <c r="D29" s="297"/>
      <c r="E29" s="300"/>
      <c r="F29" s="301"/>
    </row>
    <row r="30" spans="2:6" ht="15" customHeight="1">
      <c r="B30" s="295"/>
      <c r="C30" s="296"/>
      <c r="D30" s="297"/>
      <c r="E30" s="302"/>
      <c r="F30" s="303"/>
    </row>
    <row r="31" spans="2:6" ht="15" customHeight="1" thickBot="1">
      <c r="B31" s="304"/>
      <c r="C31" s="305"/>
      <c r="D31" s="306"/>
      <c r="E31" s="307"/>
      <c r="F31" s="308"/>
    </row>
    <row r="32" spans="2:6" ht="15" customHeight="1" thickBot="1">
      <c r="B32" s="309" t="s">
        <v>100</v>
      </c>
      <c r="C32" s="310"/>
      <c r="D32" s="310"/>
      <c r="E32" s="311" t="s">
        <v>101</v>
      </c>
      <c r="F32" s="312"/>
    </row>
    <row r="33" spans="2:6" ht="15.75" customHeight="1">
      <c r="B33" s="313" t="s">
        <v>102</v>
      </c>
      <c r="C33" s="314"/>
      <c r="D33" s="315"/>
      <c r="E33" s="316" t="s">
        <v>103</v>
      </c>
      <c r="F33" s="317"/>
    </row>
    <row r="34" spans="2:6" ht="36.75" customHeight="1">
      <c r="B34" s="318" t="s">
        <v>104</v>
      </c>
      <c r="C34" s="319"/>
      <c r="D34" s="320"/>
      <c r="E34" s="298" t="s">
        <v>105</v>
      </c>
      <c r="F34" s="294"/>
    </row>
    <row r="35" spans="2:6" ht="16.5">
      <c r="B35" s="298" t="s">
        <v>106</v>
      </c>
      <c r="C35" s="299"/>
      <c r="D35" s="294"/>
      <c r="E35" s="321"/>
      <c r="F35" s="284"/>
    </row>
    <row r="36" spans="2:6" ht="16.5">
      <c r="B36" s="321" t="s">
        <v>107</v>
      </c>
      <c r="C36" s="322"/>
      <c r="D36" s="284"/>
      <c r="E36" s="323"/>
      <c r="F36" s="324"/>
    </row>
    <row r="37" spans="2:6" ht="16.5">
      <c r="B37" s="321"/>
      <c r="C37" s="322"/>
      <c r="D37" s="284"/>
      <c r="E37" s="318"/>
      <c r="F37" s="320"/>
    </row>
    <row r="38" spans="2:6" ht="16.5">
      <c r="B38" s="321"/>
      <c r="C38" s="322"/>
      <c r="D38" s="284"/>
      <c r="E38" s="321"/>
      <c r="F38" s="284"/>
    </row>
    <row r="39" spans="2:6" ht="16.5">
      <c r="B39" s="321"/>
      <c r="C39" s="322"/>
      <c r="D39" s="284"/>
      <c r="E39" s="298"/>
      <c r="F39" s="294"/>
    </row>
    <row r="40" spans="2:6" ht="16.5">
      <c r="B40" s="321"/>
      <c r="C40" s="322"/>
      <c r="D40" s="284"/>
      <c r="E40" s="298"/>
      <c r="F40" s="294"/>
    </row>
    <row r="41" spans="2:6" ht="16.5">
      <c r="B41" s="298"/>
      <c r="C41" s="299"/>
      <c r="D41" s="294"/>
      <c r="E41" s="298"/>
      <c r="F41" s="294"/>
    </row>
    <row r="42" spans="2:6" ht="16.5">
      <c r="B42" s="330"/>
      <c r="C42" s="331"/>
      <c r="D42" s="332"/>
      <c r="E42" s="330"/>
      <c r="F42" s="332"/>
    </row>
    <row r="43" spans="2:6" ht="17.25" thickBot="1">
      <c r="B43" s="325"/>
      <c r="C43" s="326"/>
      <c r="D43" s="327"/>
      <c r="E43" s="328"/>
      <c r="F43" s="329"/>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13B0A17C-FD4D-4C51-A9A0-F4CA2FC6D826}">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66" zoomScale="60" zoomScaleNormal="60" workbookViewId="0">
      <selection activeCell="A18" sqref="A18:XFD71"/>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424"/>
      <c r="B1" s="425"/>
      <c r="C1" s="425"/>
      <c r="D1" s="426"/>
      <c r="E1" s="445" t="s">
        <v>108</v>
      </c>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7"/>
      <c r="AJ1" s="439" t="s">
        <v>109</v>
      </c>
      <c r="AK1" s="440"/>
    </row>
    <row r="2" spans="1:69" ht="15" customHeight="1">
      <c r="A2" s="427"/>
      <c r="B2" s="428"/>
      <c r="C2" s="428"/>
      <c r="D2" s="429"/>
      <c r="E2" s="448"/>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50"/>
      <c r="AJ2" s="441" t="s">
        <v>110</v>
      </c>
      <c r="AK2" s="442"/>
    </row>
    <row r="3" spans="1:69" ht="15" customHeight="1">
      <c r="A3" s="427"/>
      <c r="B3" s="428"/>
      <c r="C3" s="428"/>
      <c r="D3" s="429"/>
      <c r="E3" s="448"/>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50"/>
      <c r="AJ3" s="443" t="s">
        <v>111</v>
      </c>
      <c r="AK3" s="444"/>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30"/>
      <c r="B4" s="431"/>
      <c r="C4" s="431"/>
      <c r="D4" s="432"/>
      <c r="E4" s="451"/>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3"/>
      <c r="AJ4" s="443" t="s">
        <v>112</v>
      </c>
      <c r="AK4" s="44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69" t="s">
        <v>113</v>
      </c>
      <c r="B6" s="370"/>
      <c r="C6" s="433" t="s">
        <v>78</v>
      </c>
      <c r="D6" s="434"/>
      <c r="E6" s="434"/>
      <c r="F6" s="434"/>
      <c r="G6" s="434"/>
      <c r="H6" s="434"/>
      <c r="I6" s="434"/>
      <c r="J6" s="434"/>
      <c r="K6" s="434"/>
      <c r="L6" s="434"/>
      <c r="M6" s="434"/>
      <c r="N6" s="435"/>
      <c r="O6" s="454"/>
      <c r="P6" s="454"/>
      <c r="Q6" s="45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5.25" customHeight="1">
      <c r="A7" s="369" t="s">
        <v>114</v>
      </c>
      <c r="B7" s="370"/>
      <c r="C7" s="376" t="s">
        <v>115</v>
      </c>
      <c r="D7" s="377"/>
      <c r="E7" s="377"/>
      <c r="F7" s="377"/>
      <c r="G7" s="377"/>
      <c r="H7" s="377"/>
      <c r="I7" s="377"/>
      <c r="J7" s="377"/>
      <c r="K7" s="377"/>
      <c r="L7" s="377"/>
      <c r="M7" s="377"/>
      <c r="N7" s="378"/>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1" customHeight="1">
      <c r="A8" s="369" t="s">
        <v>116</v>
      </c>
      <c r="B8" s="370"/>
      <c r="C8" s="376" t="s">
        <v>80</v>
      </c>
      <c r="D8" s="377"/>
      <c r="E8" s="377"/>
      <c r="F8" s="377"/>
      <c r="G8" s="377"/>
      <c r="H8" s="377"/>
      <c r="I8" s="377"/>
      <c r="J8" s="377"/>
      <c r="K8" s="377"/>
      <c r="L8" s="377"/>
      <c r="M8" s="377"/>
      <c r="N8" s="378"/>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36" t="s">
        <v>117</v>
      </c>
      <c r="B9" s="437"/>
      <c r="C9" s="437"/>
      <c r="D9" s="437"/>
      <c r="E9" s="437"/>
      <c r="F9" s="437"/>
      <c r="G9" s="438"/>
      <c r="H9" s="436" t="s">
        <v>118</v>
      </c>
      <c r="I9" s="437"/>
      <c r="J9" s="437"/>
      <c r="K9" s="437"/>
      <c r="L9" s="437"/>
      <c r="M9" s="437"/>
      <c r="N9" s="438"/>
      <c r="O9" s="436" t="s">
        <v>119</v>
      </c>
      <c r="P9" s="437"/>
      <c r="Q9" s="437"/>
      <c r="R9" s="437"/>
      <c r="S9" s="437"/>
      <c r="T9" s="437"/>
      <c r="U9" s="437"/>
      <c r="V9" s="437"/>
      <c r="W9" s="438"/>
      <c r="X9" s="436" t="s">
        <v>120</v>
      </c>
      <c r="Y9" s="437"/>
      <c r="Z9" s="437"/>
      <c r="AA9" s="437"/>
      <c r="AB9" s="437"/>
      <c r="AC9" s="437"/>
      <c r="AD9" s="438"/>
      <c r="AE9" s="436" t="s">
        <v>121</v>
      </c>
      <c r="AF9" s="437"/>
      <c r="AG9" s="437"/>
      <c r="AH9" s="437"/>
      <c r="AI9" s="437"/>
      <c r="AJ9" s="437"/>
      <c r="AK9" s="43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71" t="s">
        <v>122</v>
      </c>
      <c r="B10" s="364" t="s">
        <v>23</v>
      </c>
      <c r="C10" s="358" t="s">
        <v>25</v>
      </c>
      <c r="D10" s="358" t="s">
        <v>27</v>
      </c>
      <c r="E10" s="373" t="s">
        <v>29</v>
      </c>
      <c r="F10" s="365" t="s">
        <v>31</v>
      </c>
      <c r="G10" s="358" t="s">
        <v>123</v>
      </c>
      <c r="H10" s="360" t="s">
        <v>124</v>
      </c>
      <c r="I10" s="361" t="s">
        <v>125</v>
      </c>
      <c r="J10" s="365" t="s">
        <v>126</v>
      </c>
      <c r="K10" s="365" t="s">
        <v>127</v>
      </c>
      <c r="L10" s="363" t="s">
        <v>128</v>
      </c>
      <c r="M10" s="361" t="s">
        <v>125</v>
      </c>
      <c r="N10" s="358" t="s">
        <v>37</v>
      </c>
      <c r="O10" s="374" t="s">
        <v>129</v>
      </c>
      <c r="P10" s="359" t="s">
        <v>39</v>
      </c>
      <c r="Q10" s="365" t="s">
        <v>41</v>
      </c>
      <c r="R10" s="359" t="s">
        <v>130</v>
      </c>
      <c r="S10" s="359"/>
      <c r="T10" s="359"/>
      <c r="U10" s="359"/>
      <c r="V10" s="359"/>
      <c r="W10" s="359"/>
      <c r="X10" s="357" t="s">
        <v>131</v>
      </c>
      <c r="Y10" s="357" t="s">
        <v>132</v>
      </c>
      <c r="Z10" s="357" t="s">
        <v>125</v>
      </c>
      <c r="AA10" s="357" t="s">
        <v>133</v>
      </c>
      <c r="AB10" s="357" t="s">
        <v>125</v>
      </c>
      <c r="AC10" s="357" t="s">
        <v>134</v>
      </c>
      <c r="AD10" s="374" t="s">
        <v>57</v>
      </c>
      <c r="AE10" s="359" t="s">
        <v>121</v>
      </c>
      <c r="AF10" s="359" t="s">
        <v>135</v>
      </c>
      <c r="AG10" s="359" t="s">
        <v>136</v>
      </c>
      <c r="AH10" s="359" t="s">
        <v>137</v>
      </c>
      <c r="AI10" s="359" t="s">
        <v>138</v>
      </c>
      <c r="AJ10" s="359" t="s">
        <v>139</v>
      </c>
      <c r="AK10" s="35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72"/>
      <c r="B11" s="364"/>
      <c r="C11" s="359"/>
      <c r="D11" s="359"/>
      <c r="E11" s="364"/>
      <c r="F11" s="358"/>
      <c r="G11" s="359"/>
      <c r="H11" s="358"/>
      <c r="I11" s="362"/>
      <c r="J11" s="358"/>
      <c r="K11" s="358"/>
      <c r="L11" s="362"/>
      <c r="M11" s="362"/>
      <c r="N11" s="359"/>
      <c r="O11" s="375"/>
      <c r="P11" s="359"/>
      <c r="Q11" s="358"/>
      <c r="R11" s="7" t="s">
        <v>140</v>
      </c>
      <c r="S11" s="7" t="s">
        <v>141</v>
      </c>
      <c r="T11" s="7" t="s">
        <v>142</v>
      </c>
      <c r="U11" s="7" t="s">
        <v>143</v>
      </c>
      <c r="V11" s="7" t="s">
        <v>144</v>
      </c>
      <c r="W11" s="7" t="s">
        <v>145</v>
      </c>
      <c r="X11" s="357"/>
      <c r="Y11" s="357"/>
      <c r="Z11" s="357"/>
      <c r="AA11" s="357"/>
      <c r="AB11" s="357"/>
      <c r="AC11" s="357"/>
      <c r="AD11" s="375"/>
      <c r="AE11" s="359"/>
      <c r="AF11" s="359"/>
      <c r="AG11" s="359"/>
      <c r="AH11" s="359"/>
      <c r="AI11" s="359"/>
      <c r="AJ11" s="359"/>
      <c r="AK11" s="359"/>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c r="A12" s="342">
        <v>1</v>
      </c>
      <c r="B12" s="333" t="s">
        <v>146</v>
      </c>
      <c r="C12" s="333" t="s">
        <v>147</v>
      </c>
      <c r="D12" s="333" t="s">
        <v>148</v>
      </c>
      <c r="E12" s="345" t="s">
        <v>149</v>
      </c>
      <c r="F12" s="333" t="s">
        <v>150</v>
      </c>
      <c r="G12" s="336">
        <v>246</v>
      </c>
      <c r="H12" s="339" t="str">
        <f>IF(G12&lt;=0,"",IF(G12&lt;=2,"Muy Baja",IF(G12&lt;=24,"Baja",IF(G12&lt;=500,"Media",IF(G12&lt;=5000,"Alta","Muy Alta")))))</f>
        <v>Media</v>
      </c>
      <c r="I12" s="351">
        <f>IF(H12="","",IF(H12="Muy Baja",0.2,IF(H12="Baja",0.4,IF(H12="Media",0.6,IF(H12="Alta",0.8,IF(H12="Muy Alta",1,))))))</f>
        <v>0.6</v>
      </c>
      <c r="J12" s="354" t="s">
        <v>151</v>
      </c>
      <c r="K12" s="351"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9" t="str">
        <f>IF(OR(K12='Tabla Impacto'!$C$11,K12='Tabla Impacto'!$D$11),"Leve",IF(OR(K12='Tabla Impacto'!$C$12,K12='Tabla Impacto'!$D$12),"Menor",IF(OR(K12='Tabla Impacto'!$C$13,K12='Tabla Impacto'!$D$13),"Moderado",IF(OR(K12='Tabla Impacto'!$C$14,K12='Tabla Impacto'!$D$14),"Mayor",IF(OR(K12='Tabla Impacto'!$C$15,K12='Tabla Impacto'!$D$15),"Catastrófico","")))))</f>
        <v>Moderado</v>
      </c>
      <c r="M12" s="351">
        <f>IF(L12="","",IF(L12="Leve",0.2,IF(L12="Menor",0.4,IF(L12="Moderado",0.6,IF(L12="Mayor",0.8,IF(L12="Catastrófico",1,))))))</f>
        <v>0.6</v>
      </c>
      <c r="N12" s="34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2">
        <v>1</v>
      </c>
      <c r="P12" s="179" t="s">
        <v>152</v>
      </c>
      <c r="Q12" s="159" t="str">
        <f>IF(OR(R12="Preventivo",R12="Detectivo"),"Probabilidad",IF(R12="Correctivo","Impacto",""))</f>
        <v>Probabilidad</v>
      </c>
      <c r="R12" s="154" t="s">
        <v>153</v>
      </c>
      <c r="S12" s="154" t="s">
        <v>154</v>
      </c>
      <c r="T12" s="155" t="str">
        <f>IF(AND(R12="Preventivo",S12="Automático"),"50%",IF(AND(R12="Preventivo",S12="Manual"),"40%",IF(AND(R12="Detectivo",S12="Automático"),"40%",IF(AND(R12="Detectivo",S12="Manual"),"30%",IF(AND(R12="Correctivo",S12="Automático"),"35%",IF(AND(R12="Correctivo",S12="Manual"),"25%",""))))))</f>
        <v>40%</v>
      </c>
      <c r="U12" s="154" t="s">
        <v>155</v>
      </c>
      <c r="V12" s="154" t="s">
        <v>156</v>
      </c>
      <c r="W12" s="154" t="s">
        <v>157</v>
      </c>
      <c r="X12" s="156">
        <f>IFERROR(IF(Q12="Probabilidad",(I12-(+I12*T12)),IF(Q12="Impacto",I12,"")),"")</f>
        <v>0.36</v>
      </c>
      <c r="Y12" s="157" t="str">
        <f>IFERROR(IF(X12="","",IF(X12&lt;=0.2,"Muy Baja",IF(X12&lt;=0.4,"Baja",IF(X12&lt;=0.6,"Media",IF(X12&lt;=0.8,"Alta","Muy Alta"))))),"")</f>
        <v>Baja</v>
      </c>
      <c r="Z12" s="158">
        <f>+X12</f>
        <v>0.36</v>
      </c>
      <c r="AA12" s="157" t="str">
        <f>IFERROR(IF(AB12="","",IF(AB12&lt;=0.2,"Leve",IF(AB12&lt;=0.4,"Menor",IF(AB12&lt;=0.6,"Moderado",IF(AB12&lt;=0.8,"Mayor","Catastrófico"))))),"")</f>
        <v>Moderado</v>
      </c>
      <c r="AB12" s="158">
        <f>IFERROR(IF(Q12="Impacto",(M12-(+M12*T12)),IF(Q12="Probabilidad",M12,"")),"")</f>
        <v>0.6</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0" t="s">
        <v>158</v>
      </c>
      <c r="AE12" s="176" t="s">
        <v>159</v>
      </c>
      <c r="AF12" s="176" t="s">
        <v>160</v>
      </c>
      <c r="AG12" s="177">
        <v>44469</v>
      </c>
      <c r="AH12" s="177">
        <v>44560</v>
      </c>
      <c r="AI12" s="162">
        <v>44483</v>
      </c>
      <c r="AJ12" s="117"/>
      <c r="AK12" s="161"/>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c r="A13" s="343"/>
      <c r="B13" s="334"/>
      <c r="C13" s="334"/>
      <c r="D13" s="334"/>
      <c r="E13" s="346"/>
      <c r="F13" s="334"/>
      <c r="G13" s="337"/>
      <c r="H13" s="340"/>
      <c r="I13" s="352"/>
      <c r="J13" s="355"/>
      <c r="K13" s="352">
        <f>IF(NOT(ISERROR(MATCH(J13,_xlfn.ANCHORARRAY(E24),0))),I26&amp;"Por favor no seleccionar los criterios de impacto",J13)</f>
        <v>0</v>
      </c>
      <c r="L13" s="340"/>
      <c r="M13" s="352"/>
      <c r="N13" s="349"/>
      <c r="O13" s="182">
        <v>2</v>
      </c>
      <c r="P13" s="179"/>
      <c r="Q13" s="159"/>
      <c r="R13" s="154"/>
      <c r="S13" s="154"/>
      <c r="T13" s="155"/>
      <c r="U13" s="154"/>
      <c r="V13" s="154"/>
      <c r="W13" s="154"/>
      <c r="X13" s="156"/>
      <c r="Y13" s="157"/>
      <c r="Z13" s="158"/>
      <c r="AA13" s="157"/>
      <c r="AB13" s="164"/>
      <c r="AC13" s="163"/>
      <c r="AD13" s="160"/>
      <c r="AE13" s="176"/>
      <c r="AF13" s="176"/>
      <c r="AG13" s="177"/>
      <c r="AH13" s="177"/>
      <c r="AI13" s="167"/>
      <c r="AJ13" s="112"/>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c r="A14" s="343"/>
      <c r="B14" s="334"/>
      <c r="C14" s="334"/>
      <c r="D14" s="334"/>
      <c r="E14" s="346"/>
      <c r="F14" s="334"/>
      <c r="G14" s="337"/>
      <c r="H14" s="340"/>
      <c r="I14" s="352"/>
      <c r="J14" s="355"/>
      <c r="K14" s="352">
        <f>IF(NOT(ISERROR(MATCH(J14,_xlfn.ANCHORARRAY(E25),0))),I27&amp;"Por favor no seleccionar los criterios de impacto",J14)</f>
        <v>0</v>
      </c>
      <c r="L14" s="340"/>
      <c r="M14" s="352"/>
      <c r="N14" s="349"/>
      <c r="O14" s="103">
        <v>3</v>
      </c>
      <c r="P14" s="180"/>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c r="A15" s="343"/>
      <c r="B15" s="334"/>
      <c r="C15" s="334"/>
      <c r="D15" s="334"/>
      <c r="E15" s="346"/>
      <c r="F15" s="334"/>
      <c r="G15" s="337"/>
      <c r="H15" s="340"/>
      <c r="I15" s="352"/>
      <c r="J15" s="355"/>
      <c r="K15" s="352">
        <f>IF(NOT(ISERROR(MATCH(J15,_xlfn.ANCHORARRAY(E26),0))),I28&amp;"Por favor no seleccionar los criterios de impacto",J15)</f>
        <v>0</v>
      </c>
      <c r="L15" s="340"/>
      <c r="M15" s="352"/>
      <c r="N15" s="349"/>
      <c r="O15" s="103">
        <v>4</v>
      </c>
      <c r="P15" s="179"/>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c r="A16" s="343"/>
      <c r="B16" s="334"/>
      <c r="C16" s="334"/>
      <c r="D16" s="334"/>
      <c r="E16" s="346"/>
      <c r="F16" s="334"/>
      <c r="G16" s="337"/>
      <c r="H16" s="340"/>
      <c r="I16" s="352"/>
      <c r="J16" s="355"/>
      <c r="K16" s="352">
        <f>IF(NOT(ISERROR(MATCH(J16,_xlfn.ANCHORARRAY(E27),0))),I29&amp;"Por favor no seleccionar los criterios de impacto",J16)</f>
        <v>0</v>
      </c>
      <c r="L16" s="340"/>
      <c r="M16" s="352"/>
      <c r="N16" s="349"/>
      <c r="O16" s="103">
        <v>5</v>
      </c>
      <c r="P16" s="179"/>
      <c r="Q16" s="104" t="str">
        <f t="shared" ref="Q16:Q17" si="0">IF(OR(R16="Preventivo",R16="Detectivo"),"Probabilidad",IF(R16="Correctivo","Impacto",""))</f>
        <v/>
      </c>
      <c r="R16" s="105"/>
      <c r="S16" s="105"/>
      <c r="T16" s="106" t="str">
        <f t="shared" ref="T13:T17" si="1">IF(AND(R16="Preventivo",S16="Automático"),"50%",IF(AND(R16="Preventivo",S16="Manual"),"40%",IF(AND(R16="Detectivo",S16="Automático"),"40%",IF(AND(R16="Detectivo",S16="Manual"),"30%",IF(AND(R16="Correctivo",S16="Automático"),"35%",IF(AND(R16="Correctivo",S16="Manual"),"25%",""))))))</f>
        <v/>
      </c>
      <c r="U16" s="105"/>
      <c r="V16" s="105"/>
      <c r="W16" s="105"/>
      <c r="X16" s="107" t="str">
        <f t="shared" ref="X16:X17" si="2">IFERROR(IF(AND(Q15="Probabilidad",Q16="Probabilidad"),(Z15-(+Z15*T16)),IF(AND(Q15="Impacto",Q16="Probabilidad"),(Z14-(+Z14*T16)),IF(Q16="Impacto",Z15,""))),"")</f>
        <v/>
      </c>
      <c r="Y16" s="108" t="str">
        <f t="shared" ref="Y13:Y71" si="3">IFERROR(IF(X16="","",IF(X16&lt;=0.2,"Muy Baja",IF(X16&lt;=0.4,"Baja",IF(X16&lt;=0.6,"Media",IF(X16&lt;=0.8,"Alta","Muy Alta"))))),"")</f>
        <v/>
      </c>
      <c r="Z16" s="109" t="str">
        <f t="shared" ref="Z13:Z17" si="4">+X16</f>
        <v/>
      </c>
      <c r="AA16" s="108" t="str">
        <f t="shared" ref="AA13:AA71" si="5">IFERROR(IF(AB16="","",IF(AB16&lt;=0.2,"Leve",IF(AB16&lt;=0.4,"Menor",IF(AB16&lt;=0.6,"Moderado",IF(AB16&lt;=0.8,"Mayor","Catastrófico"))))),"")</f>
        <v/>
      </c>
      <c r="AB16" s="115" t="str">
        <f t="shared" ref="AB16:AB17" si="6">IFERROR(IF(AND(Q15="Impacto",Q16="Impacto"),(AB15-(+AB15*T16)),IF(AND(Q15="Probabilidad",Q16="Impacto"),(AB14-(+AB14*T16)),IF(Q16="Probabilidad",AB15,""))),"")</f>
        <v/>
      </c>
      <c r="AC16" s="110" t="str">
        <f t="shared" ref="AC13: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c r="A17" s="344"/>
      <c r="B17" s="335"/>
      <c r="C17" s="335"/>
      <c r="D17" s="335"/>
      <c r="E17" s="347"/>
      <c r="F17" s="335"/>
      <c r="G17" s="338"/>
      <c r="H17" s="341"/>
      <c r="I17" s="353"/>
      <c r="J17" s="356"/>
      <c r="K17" s="353">
        <f>IF(NOT(ISERROR(MATCH(J17,_xlfn.ANCHORARRAY(E28),0))),I30&amp;"Por favor no seleccionar los criterios de impacto",J17)</f>
        <v>0</v>
      </c>
      <c r="L17" s="341"/>
      <c r="M17" s="353"/>
      <c r="N17" s="350"/>
      <c r="O17" s="103">
        <v>6</v>
      </c>
      <c r="P17" s="179"/>
      <c r="Q17" s="104" t="str">
        <f t="shared" si="0"/>
        <v/>
      </c>
      <c r="R17" s="105"/>
      <c r="S17" s="105"/>
      <c r="T17" s="106" t="str">
        <f t="shared" si="1"/>
        <v/>
      </c>
      <c r="U17" s="105"/>
      <c r="V17" s="105"/>
      <c r="W17" s="105"/>
      <c r="X17" s="107" t="str">
        <f t="shared" si="2"/>
        <v/>
      </c>
      <c r="Y17" s="108" t="str">
        <f t="shared" si="3"/>
        <v/>
      </c>
      <c r="Z17" s="109" t="str">
        <f t="shared" si="4"/>
        <v/>
      </c>
      <c r="AA17" s="108" t="str">
        <f t="shared" si="5"/>
        <v/>
      </c>
      <c r="AB17" s="115" t="str">
        <f t="shared" si="6"/>
        <v/>
      </c>
      <c r="AC17" s="110" t="str">
        <f t="shared" si="7"/>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c r="A18" s="342"/>
      <c r="B18" s="409"/>
      <c r="C18" s="409"/>
      <c r="D18" s="409"/>
      <c r="E18" s="366"/>
      <c r="F18" s="409"/>
      <c r="G18" s="412"/>
      <c r="H18" s="379"/>
      <c r="I18" s="382"/>
      <c r="J18" s="415"/>
      <c r="K18" s="382"/>
      <c r="L18" s="379"/>
      <c r="M18" s="382"/>
      <c r="N18" s="385"/>
      <c r="O18" s="103"/>
      <c r="P18" s="179"/>
      <c r="Q18" s="159"/>
      <c r="R18" s="168"/>
      <c r="S18" s="168"/>
      <c r="T18" s="169"/>
      <c r="U18" s="168"/>
      <c r="V18" s="168"/>
      <c r="W18" s="168"/>
      <c r="X18" s="156"/>
      <c r="Y18" s="170"/>
      <c r="Z18" s="171"/>
      <c r="AA18" s="170"/>
      <c r="AB18" s="172"/>
      <c r="AC18" s="173"/>
      <c r="AD18" s="174"/>
      <c r="AE18" s="176"/>
      <c r="AF18" s="176"/>
      <c r="AG18" s="177"/>
      <c r="AH18" s="177"/>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c r="A19" s="343"/>
      <c r="B19" s="410"/>
      <c r="C19" s="410"/>
      <c r="D19" s="410"/>
      <c r="E19" s="367"/>
      <c r="F19" s="410"/>
      <c r="G19" s="413"/>
      <c r="H19" s="380"/>
      <c r="I19" s="383"/>
      <c r="J19" s="416"/>
      <c r="K19" s="383"/>
      <c r="L19" s="380"/>
      <c r="M19" s="383"/>
      <c r="N19" s="386"/>
      <c r="O19" s="103"/>
      <c r="P19" s="179"/>
      <c r="Q19" s="159"/>
      <c r="R19" s="168"/>
      <c r="S19" s="168"/>
      <c r="T19" s="169"/>
      <c r="U19" s="168"/>
      <c r="V19" s="168"/>
      <c r="W19" s="168"/>
      <c r="X19" s="156"/>
      <c r="Y19" s="170"/>
      <c r="Z19" s="171"/>
      <c r="AA19" s="170"/>
      <c r="AB19" s="172"/>
      <c r="AC19" s="173"/>
      <c r="AD19" s="174"/>
      <c r="AE19" s="176"/>
      <c r="AF19" s="176"/>
      <c r="AG19" s="177"/>
      <c r="AH19" s="177"/>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c r="A20" s="343"/>
      <c r="B20" s="410"/>
      <c r="C20" s="410"/>
      <c r="D20" s="410"/>
      <c r="E20" s="367"/>
      <c r="F20" s="410"/>
      <c r="G20" s="413"/>
      <c r="H20" s="380"/>
      <c r="I20" s="383"/>
      <c r="J20" s="416"/>
      <c r="K20" s="383"/>
      <c r="L20" s="380"/>
      <c r="M20" s="383"/>
      <c r="N20" s="386"/>
      <c r="O20" s="103"/>
      <c r="P20" s="181"/>
      <c r="Q20" s="159"/>
      <c r="R20" s="168"/>
      <c r="S20" s="168"/>
      <c r="T20" s="169"/>
      <c r="U20" s="168"/>
      <c r="V20" s="168"/>
      <c r="W20" s="168"/>
      <c r="X20" s="156"/>
      <c r="Y20" s="170"/>
      <c r="Z20" s="171"/>
      <c r="AA20" s="170"/>
      <c r="AB20" s="172"/>
      <c r="AC20" s="173"/>
      <c r="AD20" s="174"/>
      <c r="AE20" s="176"/>
      <c r="AF20" s="178"/>
      <c r="AG20" s="177"/>
      <c r="AH20" s="177"/>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c r="A21" s="343"/>
      <c r="B21" s="410"/>
      <c r="C21" s="410"/>
      <c r="D21" s="410"/>
      <c r="E21" s="367"/>
      <c r="F21" s="410"/>
      <c r="G21" s="413"/>
      <c r="H21" s="380"/>
      <c r="I21" s="383"/>
      <c r="J21" s="416"/>
      <c r="K21" s="383"/>
      <c r="L21" s="380"/>
      <c r="M21" s="383"/>
      <c r="N21" s="386"/>
      <c r="O21" s="103"/>
      <c r="P21" s="179"/>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c r="A22" s="343"/>
      <c r="B22" s="410"/>
      <c r="C22" s="410"/>
      <c r="D22" s="410"/>
      <c r="E22" s="367"/>
      <c r="F22" s="410"/>
      <c r="G22" s="413"/>
      <c r="H22" s="380"/>
      <c r="I22" s="383"/>
      <c r="J22" s="416"/>
      <c r="K22" s="383"/>
      <c r="L22" s="380"/>
      <c r="M22" s="383"/>
      <c r="N22" s="386"/>
      <c r="O22" s="103"/>
      <c r="P22" s="179"/>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c r="A23" s="344"/>
      <c r="B23" s="411"/>
      <c r="C23" s="411"/>
      <c r="D23" s="411"/>
      <c r="E23" s="368"/>
      <c r="F23" s="411"/>
      <c r="G23" s="414"/>
      <c r="H23" s="381"/>
      <c r="I23" s="384"/>
      <c r="J23" s="417"/>
      <c r="K23" s="384"/>
      <c r="L23" s="381"/>
      <c r="M23" s="384"/>
      <c r="N23" s="387"/>
      <c r="O23" s="103"/>
      <c r="P23" s="179"/>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c r="A24" s="388"/>
      <c r="B24" s="391"/>
      <c r="C24" s="391"/>
      <c r="D24" s="391"/>
      <c r="E24" s="394"/>
      <c r="F24" s="391"/>
      <c r="G24" s="397"/>
      <c r="H24" s="400"/>
      <c r="I24" s="403"/>
      <c r="J24" s="406"/>
      <c r="K24" s="403"/>
      <c r="L24" s="400"/>
      <c r="M24" s="403"/>
      <c r="N24" s="418"/>
      <c r="O24" s="103"/>
      <c r="P24" s="179"/>
      <c r="Q24" s="159"/>
      <c r="R24" s="168"/>
      <c r="S24" s="168"/>
      <c r="T24" s="169"/>
      <c r="U24" s="168"/>
      <c r="V24" s="168"/>
      <c r="W24" s="168"/>
      <c r="X24" s="156"/>
      <c r="Y24" s="170"/>
      <c r="Z24" s="171"/>
      <c r="AA24" s="170"/>
      <c r="AB24" s="172"/>
      <c r="AC24" s="173"/>
      <c r="AD24" s="174"/>
      <c r="AE24" s="176"/>
      <c r="AF24" s="175"/>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c r="A25" s="389"/>
      <c r="B25" s="392"/>
      <c r="C25" s="392"/>
      <c r="D25" s="392"/>
      <c r="E25" s="395"/>
      <c r="F25" s="392"/>
      <c r="G25" s="398"/>
      <c r="H25" s="401"/>
      <c r="I25" s="404"/>
      <c r="J25" s="407"/>
      <c r="K25" s="404"/>
      <c r="L25" s="401"/>
      <c r="M25" s="404"/>
      <c r="N25" s="419"/>
      <c r="O25" s="103"/>
      <c r="P25" s="179"/>
      <c r="Q25" s="104"/>
      <c r="R25" s="168"/>
      <c r="S25" s="168"/>
      <c r="T25" s="169"/>
      <c r="U25" s="168"/>
      <c r="V25" s="168"/>
      <c r="W25" s="168"/>
      <c r="X25" s="156"/>
      <c r="Y25" s="170"/>
      <c r="Z25" s="171"/>
      <c r="AA25" s="170"/>
      <c r="AB25" s="172"/>
      <c r="AC25" s="173"/>
      <c r="AD25" s="174"/>
      <c r="AE25" s="176"/>
      <c r="AF25" s="175"/>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c r="A26" s="389"/>
      <c r="B26" s="392"/>
      <c r="C26" s="392"/>
      <c r="D26" s="392"/>
      <c r="E26" s="395"/>
      <c r="F26" s="392"/>
      <c r="G26" s="398"/>
      <c r="H26" s="401"/>
      <c r="I26" s="404"/>
      <c r="J26" s="407"/>
      <c r="K26" s="404"/>
      <c r="L26" s="401"/>
      <c r="M26" s="404"/>
      <c r="N26" s="419"/>
      <c r="O26" s="103"/>
      <c r="P26" s="180"/>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c r="A27" s="389"/>
      <c r="B27" s="392"/>
      <c r="C27" s="392"/>
      <c r="D27" s="392"/>
      <c r="E27" s="395"/>
      <c r="F27" s="392"/>
      <c r="G27" s="398"/>
      <c r="H27" s="401"/>
      <c r="I27" s="404"/>
      <c r="J27" s="407"/>
      <c r="K27" s="404"/>
      <c r="L27" s="401"/>
      <c r="M27" s="404"/>
      <c r="N27" s="419"/>
      <c r="O27" s="103"/>
      <c r="P27" s="179"/>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c r="A28" s="389"/>
      <c r="B28" s="392"/>
      <c r="C28" s="392"/>
      <c r="D28" s="392"/>
      <c r="E28" s="395"/>
      <c r="F28" s="392"/>
      <c r="G28" s="398"/>
      <c r="H28" s="401"/>
      <c r="I28" s="404"/>
      <c r="J28" s="407"/>
      <c r="K28" s="404"/>
      <c r="L28" s="401"/>
      <c r="M28" s="404"/>
      <c r="N28" s="419"/>
      <c r="O28" s="103"/>
      <c r="P28" s="179"/>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c r="A29" s="390"/>
      <c r="B29" s="393"/>
      <c r="C29" s="393"/>
      <c r="D29" s="393"/>
      <c r="E29" s="396"/>
      <c r="F29" s="393"/>
      <c r="G29" s="399"/>
      <c r="H29" s="402"/>
      <c r="I29" s="405"/>
      <c r="J29" s="408"/>
      <c r="K29" s="405"/>
      <c r="L29" s="402"/>
      <c r="M29" s="405"/>
      <c r="N29" s="420"/>
      <c r="O29" s="103"/>
      <c r="P29" s="179"/>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c r="A30" s="388"/>
      <c r="B30" s="391"/>
      <c r="C30" s="391"/>
      <c r="D30" s="391"/>
      <c r="E30" s="394"/>
      <c r="F30" s="391"/>
      <c r="G30" s="397"/>
      <c r="H30" s="400"/>
      <c r="I30" s="403"/>
      <c r="J30" s="406"/>
      <c r="K30" s="403"/>
      <c r="L30" s="400"/>
      <c r="M30" s="403"/>
      <c r="N30" s="418"/>
      <c r="O30" s="103"/>
      <c r="P30" s="179"/>
      <c r="Q30" s="159"/>
      <c r="R30" s="168"/>
      <c r="S30" s="168"/>
      <c r="T30" s="169"/>
      <c r="U30" s="168"/>
      <c r="V30" s="168"/>
      <c r="W30" s="168"/>
      <c r="X30" s="156"/>
      <c r="Y30" s="170"/>
      <c r="Z30" s="171"/>
      <c r="AA30" s="170"/>
      <c r="AB30" s="172"/>
      <c r="AC30" s="173"/>
      <c r="AD30" s="174"/>
      <c r="AE30" s="165"/>
      <c r="AF30" s="165"/>
      <c r="AG30" s="167"/>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c r="A31" s="389"/>
      <c r="B31" s="392"/>
      <c r="C31" s="392"/>
      <c r="D31" s="392"/>
      <c r="E31" s="395"/>
      <c r="F31" s="392"/>
      <c r="G31" s="398"/>
      <c r="H31" s="401"/>
      <c r="I31" s="404"/>
      <c r="J31" s="407"/>
      <c r="K31" s="404"/>
      <c r="L31" s="401"/>
      <c r="M31" s="404"/>
      <c r="N31" s="419"/>
      <c r="O31" s="103"/>
      <c r="P31" s="179"/>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c r="A32" s="389"/>
      <c r="B32" s="392"/>
      <c r="C32" s="392"/>
      <c r="D32" s="392"/>
      <c r="E32" s="395"/>
      <c r="F32" s="392"/>
      <c r="G32" s="398"/>
      <c r="H32" s="401"/>
      <c r="I32" s="404"/>
      <c r="J32" s="407"/>
      <c r="K32" s="404"/>
      <c r="L32" s="401"/>
      <c r="M32" s="404"/>
      <c r="N32" s="419"/>
      <c r="O32" s="103"/>
      <c r="P32" s="180"/>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c r="A33" s="389"/>
      <c r="B33" s="392"/>
      <c r="C33" s="392"/>
      <c r="D33" s="392"/>
      <c r="E33" s="395"/>
      <c r="F33" s="392"/>
      <c r="G33" s="398"/>
      <c r="H33" s="401"/>
      <c r="I33" s="404"/>
      <c r="J33" s="407"/>
      <c r="K33" s="404"/>
      <c r="L33" s="401"/>
      <c r="M33" s="404"/>
      <c r="N33" s="419"/>
      <c r="O33" s="103"/>
      <c r="P33" s="179"/>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c r="A34" s="389"/>
      <c r="B34" s="392"/>
      <c r="C34" s="392"/>
      <c r="D34" s="392"/>
      <c r="E34" s="395"/>
      <c r="F34" s="392"/>
      <c r="G34" s="398"/>
      <c r="H34" s="401"/>
      <c r="I34" s="404"/>
      <c r="J34" s="407"/>
      <c r="K34" s="404"/>
      <c r="L34" s="401"/>
      <c r="M34" s="404"/>
      <c r="N34" s="419"/>
      <c r="O34" s="103"/>
      <c r="P34" s="179"/>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c r="A35" s="390"/>
      <c r="B35" s="393"/>
      <c r="C35" s="393"/>
      <c r="D35" s="393"/>
      <c r="E35" s="396"/>
      <c r="F35" s="393"/>
      <c r="G35" s="399"/>
      <c r="H35" s="402"/>
      <c r="I35" s="405"/>
      <c r="J35" s="408"/>
      <c r="K35" s="405"/>
      <c r="L35" s="402"/>
      <c r="M35" s="405"/>
      <c r="N35" s="420"/>
      <c r="O35" s="103"/>
      <c r="P35" s="179"/>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c r="A36" s="388"/>
      <c r="B36" s="391"/>
      <c r="C36" s="391"/>
      <c r="D36" s="391"/>
      <c r="E36" s="394"/>
      <c r="F36" s="391"/>
      <c r="G36" s="397"/>
      <c r="H36" s="400"/>
      <c r="I36" s="403"/>
      <c r="J36" s="406"/>
      <c r="K36" s="403"/>
      <c r="L36" s="400"/>
      <c r="M36" s="403"/>
      <c r="N36" s="418"/>
      <c r="O36" s="103"/>
      <c r="P36" s="179"/>
      <c r="Q36" s="159"/>
      <c r="R36" s="168"/>
      <c r="S36" s="168"/>
      <c r="T36" s="169"/>
      <c r="U36" s="168"/>
      <c r="V36" s="168"/>
      <c r="W36" s="168"/>
      <c r="X36" s="156"/>
      <c r="Y36" s="170"/>
      <c r="Z36" s="171"/>
      <c r="AA36" s="170"/>
      <c r="AB36" s="172"/>
      <c r="AC36" s="173"/>
      <c r="AD36" s="174"/>
      <c r="AE36" s="175"/>
      <c r="AF36" s="176"/>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c r="A37" s="389"/>
      <c r="B37" s="392"/>
      <c r="C37" s="392"/>
      <c r="D37" s="392"/>
      <c r="E37" s="395"/>
      <c r="F37" s="392"/>
      <c r="G37" s="398"/>
      <c r="H37" s="401"/>
      <c r="I37" s="404"/>
      <c r="J37" s="407"/>
      <c r="K37" s="404"/>
      <c r="L37" s="401"/>
      <c r="M37" s="404"/>
      <c r="N37" s="419"/>
      <c r="O37" s="103"/>
      <c r="P37" s="179"/>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c r="A38" s="389"/>
      <c r="B38" s="392"/>
      <c r="C38" s="392"/>
      <c r="D38" s="392"/>
      <c r="E38" s="395"/>
      <c r="F38" s="392"/>
      <c r="G38" s="398"/>
      <c r="H38" s="401"/>
      <c r="I38" s="404"/>
      <c r="J38" s="407"/>
      <c r="K38" s="404"/>
      <c r="L38" s="401"/>
      <c r="M38" s="404"/>
      <c r="N38" s="419"/>
      <c r="O38" s="103"/>
      <c r="P38" s="180"/>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c r="A39" s="389"/>
      <c r="B39" s="392"/>
      <c r="C39" s="392"/>
      <c r="D39" s="392"/>
      <c r="E39" s="395"/>
      <c r="F39" s="392"/>
      <c r="G39" s="398"/>
      <c r="H39" s="401"/>
      <c r="I39" s="404"/>
      <c r="J39" s="407"/>
      <c r="K39" s="404"/>
      <c r="L39" s="401"/>
      <c r="M39" s="404"/>
      <c r="N39" s="419"/>
      <c r="O39" s="103"/>
      <c r="P39" s="179"/>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c r="A40" s="389"/>
      <c r="B40" s="392"/>
      <c r="C40" s="392"/>
      <c r="D40" s="392"/>
      <c r="E40" s="395"/>
      <c r="F40" s="392"/>
      <c r="G40" s="398"/>
      <c r="H40" s="401"/>
      <c r="I40" s="404"/>
      <c r="J40" s="407"/>
      <c r="K40" s="404"/>
      <c r="L40" s="401"/>
      <c r="M40" s="404"/>
      <c r="N40" s="419"/>
      <c r="O40" s="103"/>
      <c r="P40" s="179"/>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c r="A41" s="390"/>
      <c r="B41" s="393"/>
      <c r="C41" s="393"/>
      <c r="D41" s="393"/>
      <c r="E41" s="396"/>
      <c r="F41" s="393"/>
      <c r="G41" s="399"/>
      <c r="H41" s="402"/>
      <c r="I41" s="405"/>
      <c r="J41" s="408"/>
      <c r="K41" s="405"/>
      <c r="L41" s="402"/>
      <c r="M41" s="405"/>
      <c r="N41" s="420"/>
      <c r="O41" s="103"/>
      <c r="P41" s="179"/>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c r="A42" s="388"/>
      <c r="B42" s="391"/>
      <c r="C42" s="391"/>
      <c r="D42" s="391"/>
      <c r="E42" s="394"/>
      <c r="F42" s="391"/>
      <c r="G42" s="397"/>
      <c r="H42" s="400"/>
      <c r="I42" s="403"/>
      <c r="J42" s="406"/>
      <c r="K42" s="403"/>
      <c r="L42" s="400"/>
      <c r="M42" s="403"/>
      <c r="N42" s="418"/>
      <c r="O42" s="103"/>
      <c r="P42" s="179"/>
      <c r="Q42" s="104"/>
      <c r="R42" s="105"/>
      <c r="S42" s="105"/>
      <c r="T42" s="106"/>
      <c r="U42" s="105"/>
      <c r="V42" s="105"/>
      <c r="W42" s="105"/>
      <c r="X42" s="107"/>
      <c r="Y42" s="108"/>
      <c r="Z42" s="109"/>
      <c r="AA42" s="108"/>
      <c r="AB42" s="115"/>
      <c r="AC42" s="110"/>
      <c r="AD42" s="111"/>
      <c r="AE42" s="175"/>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c r="A43" s="389"/>
      <c r="B43" s="392"/>
      <c r="C43" s="392"/>
      <c r="D43" s="392"/>
      <c r="E43" s="395"/>
      <c r="F43" s="392"/>
      <c r="G43" s="398"/>
      <c r="H43" s="401"/>
      <c r="I43" s="404"/>
      <c r="J43" s="407"/>
      <c r="K43" s="404"/>
      <c r="L43" s="401"/>
      <c r="M43" s="404"/>
      <c r="N43" s="419"/>
      <c r="O43" s="103"/>
      <c r="P43" s="179"/>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c r="A44" s="389"/>
      <c r="B44" s="392"/>
      <c r="C44" s="392"/>
      <c r="D44" s="392"/>
      <c r="E44" s="395"/>
      <c r="F44" s="392"/>
      <c r="G44" s="398"/>
      <c r="H44" s="401"/>
      <c r="I44" s="404"/>
      <c r="J44" s="407"/>
      <c r="K44" s="404"/>
      <c r="L44" s="401"/>
      <c r="M44" s="404"/>
      <c r="N44" s="419"/>
      <c r="O44" s="103"/>
      <c r="P44" s="180"/>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c r="A45" s="389"/>
      <c r="B45" s="392"/>
      <c r="C45" s="392"/>
      <c r="D45" s="392"/>
      <c r="E45" s="395"/>
      <c r="F45" s="392"/>
      <c r="G45" s="398"/>
      <c r="H45" s="401"/>
      <c r="I45" s="404"/>
      <c r="J45" s="407"/>
      <c r="K45" s="404"/>
      <c r="L45" s="401"/>
      <c r="M45" s="404"/>
      <c r="N45" s="419"/>
      <c r="O45" s="103"/>
      <c r="P45" s="179"/>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c r="A46" s="389"/>
      <c r="B46" s="392"/>
      <c r="C46" s="392"/>
      <c r="D46" s="392"/>
      <c r="E46" s="395"/>
      <c r="F46" s="392"/>
      <c r="G46" s="398"/>
      <c r="H46" s="401"/>
      <c r="I46" s="404"/>
      <c r="J46" s="407"/>
      <c r="K46" s="404"/>
      <c r="L46" s="401"/>
      <c r="M46" s="404"/>
      <c r="N46" s="419"/>
      <c r="O46" s="103"/>
      <c r="P46" s="179"/>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c r="A47" s="390"/>
      <c r="B47" s="393"/>
      <c r="C47" s="393"/>
      <c r="D47" s="393"/>
      <c r="E47" s="396"/>
      <c r="F47" s="393"/>
      <c r="G47" s="399"/>
      <c r="H47" s="402"/>
      <c r="I47" s="405"/>
      <c r="J47" s="408"/>
      <c r="K47" s="405"/>
      <c r="L47" s="402"/>
      <c r="M47" s="405"/>
      <c r="N47" s="420"/>
      <c r="O47" s="103"/>
      <c r="P47" s="179"/>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c r="A48" s="388"/>
      <c r="B48" s="391"/>
      <c r="C48" s="391"/>
      <c r="D48" s="391"/>
      <c r="E48" s="394"/>
      <c r="F48" s="391"/>
      <c r="G48" s="397"/>
      <c r="H48" s="400"/>
      <c r="I48" s="403"/>
      <c r="J48" s="406"/>
      <c r="K48" s="403"/>
      <c r="L48" s="400"/>
      <c r="M48" s="403"/>
      <c r="N48" s="418"/>
      <c r="O48" s="103"/>
      <c r="P48" s="179"/>
      <c r="Q48" s="159"/>
      <c r="R48" s="168"/>
      <c r="S48" s="168"/>
      <c r="T48" s="169"/>
      <c r="U48" s="168"/>
      <c r="V48" s="168"/>
      <c r="W48" s="168"/>
      <c r="X48" s="156"/>
      <c r="Y48" s="170"/>
      <c r="Z48" s="171"/>
      <c r="AA48" s="170"/>
      <c r="AB48" s="172"/>
      <c r="AC48" s="173"/>
      <c r="AD48" s="174"/>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c r="A49" s="389"/>
      <c r="B49" s="392"/>
      <c r="C49" s="392"/>
      <c r="D49" s="392"/>
      <c r="E49" s="395"/>
      <c r="F49" s="392"/>
      <c r="G49" s="398"/>
      <c r="H49" s="401"/>
      <c r="I49" s="404"/>
      <c r="J49" s="407"/>
      <c r="K49" s="404"/>
      <c r="L49" s="401"/>
      <c r="M49" s="404"/>
      <c r="N49" s="419"/>
      <c r="O49" s="103"/>
      <c r="P49" s="179"/>
      <c r="Q49" s="159"/>
      <c r="R49" s="168"/>
      <c r="S49" s="168"/>
      <c r="T49" s="169"/>
      <c r="U49" s="168"/>
      <c r="V49" s="168"/>
      <c r="W49" s="168"/>
      <c r="X49" s="156"/>
      <c r="Y49" s="170"/>
      <c r="Z49" s="171"/>
      <c r="AA49" s="170"/>
      <c r="AB49" s="172"/>
      <c r="AC49" s="173"/>
      <c r="AD49" s="174"/>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c r="A50" s="389"/>
      <c r="B50" s="392"/>
      <c r="C50" s="392"/>
      <c r="D50" s="392"/>
      <c r="E50" s="395"/>
      <c r="F50" s="392"/>
      <c r="G50" s="398"/>
      <c r="H50" s="401"/>
      <c r="I50" s="404"/>
      <c r="J50" s="407"/>
      <c r="K50" s="404"/>
      <c r="L50" s="401"/>
      <c r="M50" s="404"/>
      <c r="N50" s="419"/>
      <c r="O50" s="103"/>
      <c r="P50" s="180"/>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c r="A51" s="389"/>
      <c r="B51" s="392"/>
      <c r="C51" s="392"/>
      <c r="D51" s="392"/>
      <c r="E51" s="395"/>
      <c r="F51" s="392"/>
      <c r="G51" s="398"/>
      <c r="H51" s="401"/>
      <c r="I51" s="404"/>
      <c r="J51" s="407"/>
      <c r="K51" s="404"/>
      <c r="L51" s="401"/>
      <c r="M51" s="404"/>
      <c r="N51" s="419"/>
      <c r="O51" s="103"/>
      <c r="P51" s="179"/>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c r="A52" s="389"/>
      <c r="B52" s="392"/>
      <c r="C52" s="392"/>
      <c r="D52" s="392"/>
      <c r="E52" s="395"/>
      <c r="F52" s="392"/>
      <c r="G52" s="398"/>
      <c r="H52" s="401"/>
      <c r="I52" s="404"/>
      <c r="J52" s="407"/>
      <c r="K52" s="404"/>
      <c r="L52" s="401"/>
      <c r="M52" s="404"/>
      <c r="N52" s="419"/>
      <c r="O52" s="103"/>
      <c r="P52" s="179"/>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c r="A53" s="390"/>
      <c r="B53" s="393"/>
      <c r="C53" s="393"/>
      <c r="D53" s="393"/>
      <c r="E53" s="396"/>
      <c r="F53" s="393"/>
      <c r="G53" s="399"/>
      <c r="H53" s="402"/>
      <c r="I53" s="405"/>
      <c r="J53" s="408"/>
      <c r="K53" s="405"/>
      <c r="L53" s="402"/>
      <c r="M53" s="405"/>
      <c r="N53" s="420"/>
      <c r="O53" s="103"/>
      <c r="P53" s="179"/>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c r="A54" s="388"/>
      <c r="B54" s="391"/>
      <c r="C54" s="391"/>
      <c r="D54" s="391"/>
      <c r="E54" s="394"/>
      <c r="F54" s="391"/>
      <c r="G54" s="397"/>
      <c r="H54" s="400"/>
      <c r="I54" s="403"/>
      <c r="J54" s="406"/>
      <c r="K54" s="403"/>
      <c r="L54" s="400"/>
      <c r="M54" s="403"/>
      <c r="N54" s="418"/>
      <c r="O54" s="103"/>
      <c r="P54" s="179"/>
      <c r="Q54" s="159"/>
      <c r="R54" s="168"/>
      <c r="S54" s="168"/>
      <c r="T54" s="169"/>
      <c r="U54" s="168"/>
      <c r="V54" s="168"/>
      <c r="W54" s="168"/>
      <c r="X54" s="156"/>
      <c r="Y54" s="170"/>
      <c r="Z54" s="171"/>
      <c r="AA54" s="170"/>
      <c r="AB54" s="172"/>
      <c r="AC54" s="173"/>
      <c r="AD54" s="174"/>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c r="A55" s="389"/>
      <c r="B55" s="392"/>
      <c r="C55" s="392"/>
      <c r="D55" s="392"/>
      <c r="E55" s="395"/>
      <c r="F55" s="392"/>
      <c r="G55" s="398"/>
      <c r="H55" s="401"/>
      <c r="I55" s="404"/>
      <c r="J55" s="407"/>
      <c r="K55" s="404"/>
      <c r="L55" s="401"/>
      <c r="M55" s="404"/>
      <c r="N55" s="419"/>
      <c r="O55" s="103"/>
      <c r="P55" s="179"/>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c r="A56" s="389"/>
      <c r="B56" s="392"/>
      <c r="C56" s="392"/>
      <c r="D56" s="392"/>
      <c r="E56" s="395"/>
      <c r="F56" s="392"/>
      <c r="G56" s="398"/>
      <c r="H56" s="401"/>
      <c r="I56" s="404"/>
      <c r="J56" s="407"/>
      <c r="K56" s="404"/>
      <c r="L56" s="401"/>
      <c r="M56" s="404"/>
      <c r="N56" s="419"/>
      <c r="O56" s="103"/>
      <c r="P56" s="180"/>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c r="A57" s="389"/>
      <c r="B57" s="392"/>
      <c r="C57" s="392"/>
      <c r="D57" s="392"/>
      <c r="E57" s="395"/>
      <c r="F57" s="392"/>
      <c r="G57" s="398"/>
      <c r="H57" s="401"/>
      <c r="I57" s="404"/>
      <c r="J57" s="407"/>
      <c r="K57" s="404"/>
      <c r="L57" s="401"/>
      <c r="M57" s="404"/>
      <c r="N57" s="419"/>
      <c r="O57" s="103"/>
      <c r="P57" s="179"/>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c r="A58" s="389"/>
      <c r="B58" s="392"/>
      <c r="C58" s="392"/>
      <c r="D58" s="392"/>
      <c r="E58" s="395"/>
      <c r="F58" s="392"/>
      <c r="G58" s="398"/>
      <c r="H58" s="401"/>
      <c r="I58" s="404"/>
      <c r="J58" s="407"/>
      <c r="K58" s="404"/>
      <c r="L58" s="401"/>
      <c r="M58" s="404"/>
      <c r="N58" s="419"/>
      <c r="O58" s="103"/>
      <c r="P58" s="179"/>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c r="A59" s="390"/>
      <c r="B59" s="393"/>
      <c r="C59" s="393"/>
      <c r="D59" s="393"/>
      <c r="E59" s="396"/>
      <c r="F59" s="393"/>
      <c r="G59" s="399"/>
      <c r="H59" s="402"/>
      <c r="I59" s="405"/>
      <c r="J59" s="408"/>
      <c r="K59" s="405"/>
      <c r="L59" s="402"/>
      <c r="M59" s="405"/>
      <c r="N59" s="420"/>
      <c r="O59" s="103"/>
      <c r="P59" s="179"/>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c r="A60" s="388"/>
      <c r="B60" s="391"/>
      <c r="C60" s="391"/>
      <c r="D60" s="391"/>
      <c r="E60" s="394"/>
      <c r="F60" s="391"/>
      <c r="G60" s="397"/>
      <c r="H60" s="400"/>
      <c r="I60" s="403"/>
      <c r="J60" s="406"/>
      <c r="K60" s="403"/>
      <c r="L60" s="400"/>
      <c r="M60" s="403"/>
      <c r="N60" s="418"/>
      <c r="O60" s="103"/>
      <c r="P60" s="179"/>
      <c r="Q60" s="159"/>
      <c r="R60" s="168"/>
      <c r="S60" s="168"/>
      <c r="T60" s="169"/>
      <c r="U60" s="168"/>
      <c r="V60" s="168"/>
      <c r="W60" s="168"/>
      <c r="X60" s="156"/>
      <c r="Y60" s="170"/>
      <c r="Z60" s="171"/>
      <c r="AA60" s="170"/>
      <c r="AB60" s="172"/>
      <c r="AC60" s="173"/>
      <c r="AD60" s="174"/>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c r="A61" s="389"/>
      <c r="B61" s="392"/>
      <c r="C61" s="392"/>
      <c r="D61" s="392"/>
      <c r="E61" s="395"/>
      <c r="F61" s="392"/>
      <c r="G61" s="398"/>
      <c r="H61" s="401"/>
      <c r="I61" s="404"/>
      <c r="J61" s="407"/>
      <c r="K61" s="404"/>
      <c r="L61" s="401"/>
      <c r="M61" s="404"/>
      <c r="N61" s="419"/>
      <c r="O61" s="103"/>
      <c r="P61" s="179"/>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c r="A62" s="389"/>
      <c r="B62" s="392"/>
      <c r="C62" s="392"/>
      <c r="D62" s="392"/>
      <c r="E62" s="395"/>
      <c r="F62" s="392"/>
      <c r="G62" s="398"/>
      <c r="H62" s="401"/>
      <c r="I62" s="404"/>
      <c r="J62" s="407"/>
      <c r="K62" s="404"/>
      <c r="L62" s="401"/>
      <c r="M62" s="404"/>
      <c r="N62" s="419"/>
      <c r="O62" s="103"/>
      <c r="P62" s="180"/>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c r="A63" s="389"/>
      <c r="B63" s="392"/>
      <c r="C63" s="392"/>
      <c r="D63" s="392"/>
      <c r="E63" s="395"/>
      <c r="F63" s="392"/>
      <c r="G63" s="398"/>
      <c r="H63" s="401"/>
      <c r="I63" s="404"/>
      <c r="J63" s="407"/>
      <c r="K63" s="404"/>
      <c r="L63" s="401"/>
      <c r="M63" s="404"/>
      <c r="N63" s="419"/>
      <c r="O63" s="103"/>
      <c r="P63" s="179"/>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c r="A64" s="389"/>
      <c r="B64" s="392"/>
      <c r="C64" s="392"/>
      <c r="D64" s="392"/>
      <c r="E64" s="395"/>
      <c r="F64" s="392"/>
      <c r="G64" s="398"/>
      <c r="H64" s="401"/>
      <c r="I64" s="404"/>
      <c r="J64" s="407"/>
      <c r="K64" s="404"/>
      <c r="L64" s="401"/>
      <c r="M64" s="404"/>
      <c r="N64" s="419"/>
      <c r="O64" s="103"/>
      <c r="P64" s="179"/>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c r="A65" s="390"/>
      <c r="B65" s="393"/>
      <c r="C65" s="393"/>
      <c r="D65" s="393"/>
      <c r="E65" s="396"/>
      <c r="F65" s="393"/>
      <c r="G65" s="399"/>
      <c r="H65" s="402"/>
      <c r="I65" s="405"/>
      <c r="J65" s="408"/>
      <c r="K65" s="405"/>
      <c r="L65" s="402"/>
      <c r="M65" s="405"/>
      <c r="N65" s="420"/>
      <c r="O65" s="103"/>
      <c r="P65" s="179"/>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c r="A66" s="388"/>
      <c r="B66" s="391"/>
      <c r="C66" s="391"/>
      <c r="D66" s="391"/>
      <c r="E66" s="394"/>
      <c r="F66" s="391"/>
      <c r="G66" s="397"/>
      <c r="H66" s="400"/>
      <c r="I66" s="403"/>
      <c r="J66" s="406"/>
      <c r="K66" s="403"/>
      <c r="L66" s="400"/>
      <c r="M66" s="403"/>
      <c r="N66" s="418"/>
      <c r="O66" s="103"/>
      <c r="P66" s="179"/>
      <c r="Q66" s="159"/>
      <c r="R66" s="168"/>
      <c r="S66" s="168"/>
      <c r="T66" s="169"/>
      <c r="U66" s="168"/>
      <c r="V66" s="168"/>
      <c r="W66" s="168"/>
      <c r="X66" s="156"/>
      <c r="Y66" s="170"/>
      <c r="Z66" s="171"/>
      <c r="AA66" s="170"/>
      <c r="AB66" s="172"/>
      <c r="AC66" s="173"/>
      <c r="AD66" s="174"/>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c r="A67" s="389"/>
      <c r="B67" s="392"/>
      <c r="C67" s="392"/>
      <c r="D67" s="392"/>
      <c r="E67" s="395"/>
      <c r="F67" s="392"/>
      <c r="G67" s="398"/>
      <c r="H67" s="401"/>
      <c r="I67" s="404"/>
      <c r="J67" s="407"/>
      <c r="K67" s="404"/>
      <c r="L67" s="401"/>
      <c r="M67" s="404"/>
      <c r="N67" s="419"/>
      <c r="O67" s="103"/>
      <c r="P67" s="179"/>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c r="A68" s="389"/>
      <c r="B68" s="392"/>
      <c r="C68" s="392"/>
      <c r="D68" s="392"/>
      <c r="E68" s="395"/>
      <c r="F68" s="392"/>
      <c r="G68" s="398"/>
      <c r="H68" s="401"/>
      <c r="I68" s="404"/>
      <c r="J68" s="407"/>
      <c r="K68" s="404"/>
      <c r="L68" s="401"/>
      <c r="M68" s="404"/>
      <c r="N68" s="419"/>
      <c r="O68" s="103"/>
      <c r="P68" s="180"/>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c r="A69" s="389"/>
      <c r="B69" s="392"/>
      <c r="C69" s="392"/>
      <c r="D69" s="392"/>
      <c r="E69" s="395"/>
      <c r="F69" s="392"/>
      <c r="G69" s="398"/>
      <c r="H69" s="401"/>
      <c r="I69" s="404"/>
      <c r="J69" s="407"/>
      <c r="K69" s="404"/>
      <c r="L69" s="401"/>
      <c r="M69" s="404"/>
      <c r="N69" s="419"/>
      <c r="O69" s="103"/>
      <c r="P69" s="179"/>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c r="A70" s="389"/>
      <c r="B70" s="392"/>
      <c r="C70" s="392"/>
      <c r="D70" s="392"/>
      <c r="E70" s="395"/>
      <c r="F70" s="392"/>
      <c r="G70" s="398"/>
      <c r="H70" s="401"/>
      <c r="I70" s="404"/>
      <c r="J70" s="407"/>
      <c r="K70" s="404"/>
      <c r="L70" s="401"/>
      <c r="M70" s="404"/>
      <c r="N70" s="419"/>
      <c r="O70" s="103"/>
      <c r="P70" s="179"/>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c r="A71" s="390"/>
      <c r="B71" s="393"/>
      <c r="C71" s="393"/>
      <c r="D71" s="393"/>
      <c r="E71" s="396"/>
      <c r="F71" s="393"/>
      <c r="G71" s="399"/>
      <c r="H71" s="402"/>
      <c r="I71" s="405"/>
      <c r="J71" s="408"/>
      <c r="K71" s="405"/>
      <c r="L71" s="402"/>
      <c r="M71" s="405"/>
      <c r="N71" s="420"/>
      <c r="O71" s="103"/>
      <c r="P71" s="179"/>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c r="A72" s="6"/>
      <c r="B72" s="421" t="s">
        <v>161</v>
      </c>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3"/>
    </row>
    <row r="74" spans="1:69">
      <c r="A74" s="1"/>
      <c r="B74" s="24" t="s">
        <v>162</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455" t="s">
        <v>163</v>
      </c>
      <c r="C2" s="455"/>
      <c r="D2" s="455"/>
      <c r="E2" s="455"/>
      <c r="F2" s="455"/>
      <c r="G2" s="455"/>
      <c r="H2" s="455"/>
      <c r="I2" s="455"/>
      <c r="J2" s="493" t="s">
        <v>23</v>
      </c>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455"/>
      <c r="C3" s="455"/>
      <c r="D3" s="455"/>
      <c r="E3" s="455"/>
      <c r="F3" s="455"/>
      <c r="G3" s="455"/>
      <c r="H3" s="455"/>
      <c r="I3" s="455"/>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455"/>
      <c r="C4" s="455"/>
      <c r="D4" s="455"/>
      <c r="E4" s="455"/>
      <c r="F4" s="455"/>
      <c r="G4" s="455"/>
      <c r="H4" s="455"/>
      <c r="I4" s="455"/>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505" t="s">
        <v>164</v>
      </c>
      <c r="C6" s="505"/>
      <c r="D6" s="506"/>
      <c r="E6" s="494" t="s">
        <v>165</v>
      </c>
      <c r="F6" s="495"/>
      <c r="G6" s="495"/>
      <c r="H6" s="495"/>
      <c r="I6" s="496"/>
      <c r="J6" s="490" t="str">
        <f>IF(AND('Mapa de Riesgos'!$H$12="Muy Alta",'Mapa de Riesgos'!$L$12="Leve"),CONCATENATE("R",'Mapa de Riesgos'!$A$12),"")</f>
        <v/>
      </c>
      <c r="K6" s="491"/>
      <c r="L6" s="491" t="str">
        <f>IF(AND('Mapa de Riesgos'!$H$18="Muy Alta",'Mapa de Riesgos'!$L$18="Leve"),CONCATENATE("R",'Mapa de Riesgos'!$A$18),"")</f>
        <v/>
      </c>
      <c r="M6" s="491"/>
      <c r="N6" s="491" t="str">
        <f>IF(AND('Mapa de Riesgos'!$H$24="Muy Alta",'Mapa de Riesgos'!$L$24="Leve"),CONCATENATE("R",'Mapa de Riesgos'!$A$24),"")</f>
        <v/>
      </c>
      <c r="O6" s="492"/>
      <c r="P6" s="490" t="str">
        <f>IF(AND('Mapa de Riesgos'!$H$12="Muy Alta",'Mapa de Riesgos'!$L$12="Menor"),CONCATENATE("R",'Mapa de Riesgos'!$A$12),"")</f>
        <v/>
      </c>
      <c r="Q6" s="491"/>
      <c r="R6" s="491" t="str">
        <f>IF(AND('Mapa de Riesgos'!$H$18="Muy Alta",'Mapa de Riesgos'!$L$18="Menor"),CONCATENATE("R",'Mapa de Riesgos'!$A$18),"")</f>
        <v/>
      </c>
      <c r="S6" s="491"/>
      <c r="T6" s="491" t="str">
        <f>IF(AND('Mapa de Riesgos'!$H$24="Muy Alta",'Mapa de Riesgos'!$L$24="Menor"),CONCATENATE("R",'Mapa de Riesgos'!$A$24),"")</f>
        <v/>
      </c>
      <c r="U6" s="492"/>
      <c r="V6" s="490" t="str">
        <f>IF(AND('Mapa de Riesgos'!$H$12="Muy Alta",'Mapa de Riesgos'!$L$12="Moderado"),CONCATENATE("R",'Mapa de Riesgos'!$A$12),"")</f>
        <v/>
      </c>
      <c r="W6" s="491"/>
      <c r="X6" s="491" t="str">
        <f>IF(AND('Mapa de Riesgos'!$H$18="Muy Alta",'Mapa de Riesgos'!$L$18="Moderado"),CONCATENATE("R",'Mapa de Riesgos'!$A$18),"")</f>
        <v/>
      </c>
      <c r="Y6" s="491"/>
      <c r="Z6" s="491" t="str">
        <f>IF(AND('Mapa de Riesgos'!$H$24="Muy Alta",'Mapa de Riesgos'!$L$24="Moderado"),CONCATENATE("R",'Mapa de Riesgos'!$A$24),"")</f>
        <v/>
      </c>
      <c r="AA6" s="492"/>
      <c r="AB6" s="490" t="str">
        <f>IF(AND('Mapa de Riesgos'!$H$12="Muy Alta",'Mapa de Riesgos'!$L$12="Mayor"),CONCATENATE("R",'Mapa de Riesgos'!$A$12),"")</f>
        <v/>
      </c>
      <c r="AC6" s="491"/>
      <c r="AD6" s="491" t="str">
        <f>IF(AND('Mapa de Riesgos'!$H$18="Muy Alta",'Mapa de Riesgos'!$L$18="Mayor"),CONCATENATE("R",'Mapa de Riesgos'!$A$18),"")</f>
        <v/>
      </c>
      <c r="AE6" s="491"/>
      <c r="AF6" s="491" t="str">
        <f>IF(AND('Mapa de Riesgos'!$H$24="Muy Alta",'Mapa de Riesgos'!$L$24="Mayor"),CONCATENATE("R",'Mapa de Riesgos'!$A$24),"")</f>
        <v/>
      </c>
      <c r="AG6" s="492"/>
      <c r="AH6" s="480" t="str">
        <f>IF(AND('Mapa de Riesgos'!$H$12="Muy Alta",'Mapa de Riesgos'!$L$12="Catastrófico"),CONCATENATE("R",'Mapa de Riesgos'!$A$12),"")</f>
        <v/>
      </c>
      <c r="AI6" s="481"/>
      <c r="AJ6" s="481" t="str">
        <f>IF(AND('Mapa de Riesgos'!$H$18="Muy Alta",'Mapa de Riesgos'!$L$18="Catastrófico"),CONCATENATE("R",'Mapa de Riesgos'!$A$18),"")</f>
        <v/>
      </c>
      <c r="AK6" s="481"/>
      <c r="AL6" s="481" t="str">
        <f>IF(AND('Mapa de Riesgos'!$H$24="Muy Alta",'Mapa de Riesgos'!$L$24="Catastrófico"),CONCATENATE("R",'Mapa de Riesgos'!$A$24),"")</f>
        <v/>
      </c>
      <c r="AM6" s="482"/>
      <c r="AO6" s="507" t="s">
        <v>166</v>
      </c>
      <c r="AP6" s="508"/>
      <c r="AQ6" s="508"/>
      <c r="AR6" s="508"/>
      <c r="AS6" s="508"/>
      <c r="AT6" s="50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505"/>
      <c r="C7" s="505"/>
      <c r="D7" s="506"/>
      <c r="E7" s="497"/>
      <c r="F7" s="498"/>
      <c r="G7" s="498"/>
      <c r="H7" s="498"/>
      <c r="I7" s="499"/>
      <c r="J7" s="483"/>
      <c r="K7" s="484"/>
      <c r="L7" s="484"/>
      <c r="M7" s="484"/>
      <c r="N7" s="484"/>
      <c r="O7" s="486"/>
      <c r="P7" s="483"/>
      <c r="Q7" s="484"/>
      <c r="R7" s="484"/>
      <c r="S7" s="484"/>
      <c r="T7" s="484"/>
      <c r="U7" s="486"/>
      <c r="V7" s="483"/>
      <c r="W7" s="484"/>
      <c r="X7" s="484"/>
      <c r="Y7" s="484"/>
      <c r="Z7" s="484"/>
      <c r="AA7" s="486"/>
      <c r="AB7" s="483"/>
      <c r="AC7" s="484"/>
      <c r="AD7" s="484"/>
      <c r="AE7" s="484"/>
      <c r="AF7" s="484"/>
      <c r="AG7" s="486"/>
      <c r="AH7" s="474"/>
      <c r="AI7" s="475"/>
      <c r="AJ7" s="475"/>
      <c r="AK7" s="475"/>
      <c r="AL7" s="475"/>
      <c r="AM7" s="476"/>
      <c r="AN7" s="84"/>
      <c r="AO7" s="510"/>
      <c r="AP7" s="511"/>
      <c r="AQ7" s="511"/>
      <c r="AR7" s="511"/>
      <c r="AS7" s="511"/>
      <c r="AT7" s="51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505"/>
      <c r="C8" s="505"/>
      <c r="D8" s="506"/>
      <c r="E8" s="497"/>
      <c r="F8" s="498"/>
      <c r="G8" s="498"/>
      <c r="H8" s="498"/>
      <c r="I8" s="499"/>
      <c r="J8" s="483" t="str">
        <f>IF(AND('Mapa de Riesgos'!$H$30="Muy Alta",'Mapa de Riesgos'!$L$30="Leve"),CONCATENATE("R",'Mapa de Riesgos'!$A$30),"")</f>
        <v/>
      </c>
      <c r="K8" s="484"/>
      <c r="L8" s="485" t="str">
        <f>IF(AND('Mapa de Riesgos'!$H$36="Muy Alta",'Mapa de Riesgos'!$L$36="Leve"),CONCATENATE("R",'Mapa de Riesgos'!$A$36),"")</f>
        <v/>
      </c>
      <c r="M8" s="485"/>
      <c r="N8" s="485" t="str">
        <f>IF(AND('Mapa de Riesgos'!$H$42="Muy Alta",'Mapa de Riesgos'!$L$42="Leve"),CONCATENATE("R",'Mapa de Riesgos'!$A$42),"")</f>
        <v/>
      </c>
      <c r="O8" s="486"/>
      <c r="P8" s="483" t="str">
        <f>IF(AND('Mapa de Riesgos'!$H$30="Muy Alta",'Mapa de Riesgos'!$L$30="Menor"),CONCATENATE("R",'Mapa de Riesgos'!$A$30),"")</f>
        <v/>
      </c>
      <c r="Q8" s="484"/>
      <c r="R8" s="485" t="str">
        <f>IF(AND('Mapa de Riesgos'!$H$36="Muy Alta",'Mapa de Riesgos'!$L$36="Menor"),CONCATENATE("R",'Mapa de Riesgos'!$A$36),"")</f>
        <v/>
      </c>
      <c r="S8" s="485"/>
      <c r="T8" s="485" t="str">
        <f>IF(AND('Mapa de Riesgos'!$H$42="Muy Alta",'Mapa de Riesgos'!$L$42="Menor"),CONCATENATE("R",'Mapa de Riesgos'!$A$42),"")</f>
        <v/>
      </c>
      <c r="U8" s="486"/>
      <c r="V8" s="483" t="str">
        <f>IF(AND('Mapa de Riesgos'!$H$30="Muy Alta",'Mapa de Riesgos'!$L$30="Moderado"),CONCATENATE("R",'Mapa de Riesgos'!$A$30),"")</f>
        <v/>
      </c>
      <c r="W8" s="484"/>
      <c r="X8" s="485" t="str">
        <f>IF(AND('Mapa de Riesgos'!$H$36="Muy Alta",'Mapa de Riesgos'!$L$36="Moderado"),CONCATENATE("R",'Mapa de Riesgos'!$A$36),"")</f>
        <v/>
      </c>
      <c r="Y8" s="485"/>
      <c r="Z8" s="485" t="str">
        <f>IF(AND('Mapa de Riesgos'!$H$42="Muy Alta",'Mapa de Riesgos'!$L$42="Moderado"),CONCATENATE("R",'Mapa de Riesgos'!$A$42),"")</f>
        <v/>
      </c>
      <c r="AA8" s="486"/>
      <c r="AB8" s="483" t="str">
        <f>IF(AND('Mapa de Riesgos'!$H$30="Muy Alta",'Mapa de Riesgos'!$L$30="Mayor"),CONCATENATE("R",'Mapa de Riesgos'!$A$30),"")</f>
        <v/>
      </c>
      <c r="AC8" s="484"/>
      <c r="AD8" s="485" t="str">
        <f>IF(AND('Mapa de Riesgos'!$H$36="Muy Alta",'Mapa de Riesgos'!$L$36="Mayor"),CONCATENATE("R",'Mapa de Riesgos'!$A$36),"")</f>
        <v/>
      </c>
      <c r="AE8" s="485"/>
      <c r="AF8" s="485" t="str">
        <f>IF(AND('Mapa de Riesgos'!$H$42="Muy Alta",'Mapa de Riesgos'!$L$42="Mayor"),CONCATENATE("R",'Mapa de Riesgos'!$A$42),"")</f>
        <v/>
      </c>
      <c r="AG8" s="486"/>
      <c r="AH8" s="474" t="str">
        <f>IF(AND('Mapa de Riesgos'!$H$30="Muy Alta",'Mapa de Riesgos'!$L$30="Catastrófico"),CONCATENATE("R",'Mapa de Riesgos'!$A$30),"")</f>
        <v/>
      </c>
      <c r="AI8" s="475"/>
      <c r="AJ8" s="475" t="str">
        <f>IF(AND('Mapa de Riesgos'!$H$36="Muy Alta",'Mapa de Riesgos'!$L$36="Catastrófico"),CONCATENATE("R",'Mapa de Riesgos'!$A$36),"")</f>
        <v/>
      </c>
      <c r="AK8" s="475"/>
      <c r="AL8" s="475" t="str">
        <f>IF(AND('Mapa de Riesgos'!$H$42="Muy Alta",'Mapa de Riesgos'!$L$42="Catastrófico"),CONCATENATE("R",'Mapa de Riesgos'!$A$42),"")</f>
        <v/>
      </c>
      <c r="AM8" s="476"/>
      <c r="AN8" s="84"/>
      <c r="AO8" s="510"/>
      <c r="AP8" s="511"/>
      <c r="AQ8" s="511"/>
      <c r="AR8" s="511"/>
      <c r="AS8" s="511"/>
      <c r="AT8" s="51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505"/>
      <c r="C9" s="505"/>
      <c r="D9" s="506"/>
      <c r="E9" s="497"/>
      <c r="F9" s="498"/>
      <c r="G9" s="498"/>
      <c r="H9" s="498"/>
      <c r="I9" s="499"/>
      <c r="J9" s="483"/>
      <c r="K9" s="484"/>
      <c r="L9" s="485"/>
      <c r="M9" s="485"/>
      <c r="N9" s="485"/>
      <c r="O9" s="486"/>
      <c r="P9" s="483"/>
      <c r="Q9" s="484"/>
      <c r="R9" s="485"/>
      <c r="S9" s="485"/>
      <c r="T9" s="485"/>
      <c r="U9" s="486"/>
      <c r="V9" s="483"/>
      <c r="W9" s="484"/>
      <c r="X9" s="485"/>
      <c r="Y9" s="485"/>
      <c r="Z9" s="485"/>
      <c r="AA9" s="486"/>
      <c r="AB9" s="483"/>
      <c r="AC9" s="484"/>
      <c r="AD9" s="485"/>
      <c r="AE9" s="485"/>
      <c r="AF9" s="485"/>
      <c r="AG9" s="486"/>
      <c r="AH9" s="474"/>
      <c r="AI9" s="475"/>
      <c r="AJ9" s="475"/>
      <c r="AK9" s="475"/>
      <c r="AL9" s="475"/>
      <c r="AM9" s="476"/>
      <c r="AN9" s="84"/>
      <c r="AO9" s="510"/>
      <c r="AP9" s="511"/>
      <c r="AQ9" s="511"/>
      <c r="AR9" s="511"/>
      <c r="AS9" s="511"/>
      <c r="AT9" s="51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505"/>
      <c r="C10" s="505"/>
      <c r="D10" s="506"/>
      <c r="E10" s="497"/>
      <c r="F10" s="498"/>
      <c r="G10" s="498"/>
      <c r="H10" s="498"/>
      <c r="I10" s="499"/>
      <c r="J10" s="483" t="str">
        <f>IF(AND('Mapa de Riesgos'!$H$48="Muy Alta",'Mapa de Riesgos'!$L$48="Leve"),CONCATENATE("R",'Mapa de Riesgos'!$A$48),"")</f>
        <v/>
      </c>
      <c r="K10" s="484"/>
      <c r="L10" s="485" t="str">
        <f>IF(AND('Mapa de Riesgos'!$H$54="Muy Alta",'Mapa de Riesgos'!$L$54="Leve"),CONCATENATE("R",'Mapa de Riesgos'!$A$54),"")</f>
        <v/>
      </c>
      <c r="M10" s="485"/>
      <c r="N10" s="485" t="str">
        <f>IF(AND('Mapa de Riesgos'!$H$60="Muy Alta",'Mapa de Riesgos'!$L$60="Leve"),CONCATENATE("R",'Mapa de Riesgos'!$A$60),"")</f>
        <v/>
      </c>
      <c r="O10" s="486"/>
      <c r="P10" s="483" t="str">
        <f>IF(AND('Mapa de Riesgos'!$H$48="Muy Alta",'Mapa de Riesgos'!$L$48="Menor"),CONCATENATE("R",'Mapa de Riesgos'!$A$48),"")</f>
        <v/>
      </c>
      <c r="Q10" s="484"/>
      <c r="R10" s="485" t="str">
        <f>IF(AND('Mapa de Riesgos'!$H$54="Muy Alta",'Mapa de Riesgos'!$L$54="Menor"),CONCATENATE("R",'Mapa de Riesgos'!$A$54),"")</f>
        <v/>
      </c>
      <c r="S10" s="485"/>
      <c r="T10" s="485" t="str">
        <f>IF(AND('Mapa de Riesgos'!$H$60="Muy Alta",'Mapa de Riesgos'!$L$60="Menor"),CONCATENATE("R",'Mapa de Riesgos'!$A$60),"")</f>
        <v/>
      </c>
      <c r="U10" s="486"/>
      <c r="V10" s="483" t="str">
        <f>IF(AND('Mapa de Riesgos'!$H$48="Muy Alta",'Mapa de Riesgos'!$L$48="Moderado"),CONCATENATE("R",'Mapa de Riesgos'!$A$48),"")</f>
        <v/>
      </c>
      <c r="W10" s="484"/>
      <c r="X10" s="485" t="str">
        <f>IF(AND('Mapa de Riesgos'!$H$54="Muy Alta",'Mapa de Riesgos'!$L$54="Moderado"),CONCATENATE("R",'Mapa de Riesgos'!$A$54),"")</f>
        <v/>
      </c>
      <c r="Y10" s="485"/>
      <c r="Z10" s="485" t="str">
        <f>IF(AND('Mapa de Riesgos'!$H$60="Muy Alta",'Mapa de Riesgos'!$L$60="Moderado"),CONCATENATE("R",'Mapa de Riesgos'!$A$60),"")</f>
        <v/>
      </c>
      <c r="AA10" s="486"/>
      <c r="AB10" s="483" t="str">
        <f>IF(AND('Mapa de Riesgos'!$H$48="Muy Alta",'Mapa de Riesgos'!$L$48="Mayor"),CONCATENATE("R",'Mapa de Riesgos'!$A$48),"")</f>
        <v/>
      </c>
      <c r="AC10" s="484"/>
      <c r="AD10" s="485" t="str">
        <f>IF(AND('Mapa de Riesgos'!$H$54="Muy Alta",'Mapa de Riesgos'!$L$54="Mayor"),CONCATENATE("R",'Mapa de Riesgos'!$A$54),"")</f>
        <v/>
      </c>
      <c r="AE10" s="485"/>
      <c r="AF10" s="485" t="str">
        <f>IF(AND('Mapa de Riesgos'!$H$60="Muy Alta",'Mapa de Riesgos'!$L$60="Mayor"),CONCATENATE("R",'Mapa de Riesgos'!$A$60),"")</f>
        <v/>
      </c>
      <c r="AG10" s="486"/>
      <c r="AH10" s="474" t="str">
        <f>IF(AND('Mapa de Riesgos'!$H$48="Muy Alta",'Mapa de Riesgos'!$L$48="Catastrófico"),CONCATENATE("R",'Mapa de Riesgos'!$A$48),"")</f>
        <v/>
      </c>
      <c r="AI10" s="475"/>
      <c r="AJ10" s="475" t="str">
        <f>IF(AND('Mapa de Riesgos'!$H$54="Muy Alta",'Mapa de Riesgos'!$L$54="Catastrófico"),CONCATENATE("R",'Mapa de Riesgos'!$A$54),"")</f>
        <v/>
      </c>
      <c r="AK10" s="475"/>
      <c r="AL10" s="475" t="str">
        <f>IF(AND('Mapa de Riesgos'!$H$60="Muy Alta",'Mapa de Riesgos'!$L$60="Catastrófico"),CONCATENATE("R",'Mapa de Riesgos'!$A$60),"")</f>
        <v/>
      </c>
      <c r="AM10" s="476"/>
      <c r="AN10" s="84"/>
      <c r="AO10" s="510"/>
      <c r="AP10" s="511"/>
      <c r="AQ10" s="511"/>
      <c r="AR10" s="511"/>
      <c r="AS10" s="511"/>
      <c r="AT10" s="51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505"/>
      <c r="C11" s="505"/>
      <c r="D11" s="506"/>
      <c r="E11" s="497"/>
      <c r="F11" s="498"/>
      <c r="G11" s="498"/>
      <c r="H11" s="498"/>
      <c r="I11" s="499"/>
      <c r="J11" s="483"/>
      <c r="K11" s="484"/>
      <c r="L11" s="485"/>
      <c r="M11" s="485"/>
      <c r="N11" s="485"/>
      <c r="O11" s="486"/>
      <c r="P11" s="483"/>
      <c r="Q11" s="484"/>
      <c r="R11" s="485"/>
      <c r="S11" s="485"/>
      <c r="T11" s="485"/>
      <c r="U11" s="486"/>
      <c r="V11" s="483"/>
      <c r="W11" s="484"/>
      <c r="X11" s="485"/>
      <c r="Y11" s="485"/>
      <c r="Z11" s="485"/>
      <c r="AA11" s="486"/>
      <c r="AB11" s="483"/>
      <c r="AC11" s="484"/>
      <c r="AD11" s="485"/>
      <c r="AE11" s="485"/>
      <c r="AF11" s="485"/>
      <c r="AG11" s="486"/>
      <c r="AH11" s="474"/>
      <c r="AI11" s="475"/>
      <c r="AJ11" s="475"/>
      <c r="AK11" s="475"/>
      <c r="AL11" s="475"/>
      <c r="AM11" s="476"/>
      <c r="AN11" s="84"/>
      <c r="AO11" s="510"/>
      <c r="AP11" s="511"/>
      <c r="AQ11" s="511"/>
      <c r="AR11" s="511"/>
      <c r="AS11" s="511"/>
      <c r="AT11" s="51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505"/>
      <c r="C12" s="505"/>
      <c r="D12" s="506"/>
      <c r="E12" s="497"/>
      <c r="F12" s="498"/>
      <c r="G12" s="498"/>
      <c r="H12" s="498"/>
      <c r="I12" s="499"/>
      <c r="J12" s="483" t="str">
        <f>IF(AND('Mapa de Riesgos'!$H$66="Muy Alta",'Mapa de Riesgos'!$L$66="Leve"),CONCATENATE("R",'Mapa de Riesgos'!$A$66),"")</f>
        <v/>
      </c>
      <c r="K12" s="484"/>
      <c r="L12" s="485" t="str">
        <f>IF(AND('Mapa de Riesgos'!$H$72="Muy Alta",'Mapa de Riesgos'!$L$72="Leve"),CONCATENATE("R",'Mapa de Riesgos'!$A$72),"")</f>
        <v/>
      </c>
      <c r="M12" s="485"/>
      <c r="N12" s="485" t="str">
        <f>IF(AND('Mapa de Riesgos'!$H$78="Muy Alta",'Mapa de Riesgos'!$L$78="Leve"),CONCATENATE("R",'Mapa de Riesgos'!$A$78),"")</f>
        <v/>
      </c>
      <c r="O12" s="486"/>
      <c r="P12" s="483" t="str">
        <f>IF(AND('Mapa de Riesgos'!$H$66="Muy Alta",'Mapa de Riesgos'!$L$66="Menor"),CONCATENATE("R",'Mapa de Riesgos'!$A$66),"")</f>
        <v/>
      </c>
      <c r="Q12" s="484"/>
      <c r="R12" s="485" t="str">
        <f>IF(AND('Mapa de Riesgos'!$H$72="Muy Alta",'Mapa de Riesgos'!$L$72="Menor"),CONCATENATE("R",'Mapa de Riesgos'!$A$72),"")</f>
        <v/>
      </c>
      <c r="S12" s="485"/>
      <c r="T12" s="485" t="str">
        <f>IF(AND('Mapa de Riesgos'!$H$78="Muy Alta",'Mapa de Riesgos'!$L$78="Menor"),CONCATENATE("R",'Mapa de Riesgos'!$A$78),"")</f>
        <v/>
      </c>
      <c r="U12" s="486"/>
      <c r="V12" s="483" t="str">
        <f>IF(AND('Mapa de Riesgos'!$H$66="Muy Alta",'Mapa de Riesgos'!$L$66="Moderado"),CONCATENATE("R",'Mapa de Riesgos'!$A$66),"")</f>
        <v/>
      </c>
      <c r="W12" s="484"/>
      <c r="X12" s="485" t="str">
        <f>IF(AND('Mapa de Riesgos'!$H$72="Muy Alta",'Mapa de Riesgos'!$L$72="Moderado"),CONCATENATE("R",'Mapa de Riesgos'!$A$72),"")</f>
        <v/>
      </c>
      <c r="Y12" s="485"/>
      <c r="Z12" s="485" t="str">
        <f>IF(AND('Mapa de Riesgos'!$H$78="Muy Alta",'Mapa de Riesgos'!$L$78="Moderado"),CONCATENATE("R",'Mapa de Riesgos'!$A$78),"")</f>
        <v/>
      </c>
      <c r="AA12" s="486"/>
      <c r="AB12" s="483" t="str">
        <f>IF(AND('Mapa de Riesgos'!$H$66="Muy Alta",'Mapa de Riesgos'!$L$66="Mayor"),CONCATENATE("R",'Mapa de Riesgos'!$A$66),"")</f>
        <v/>
      </c>
      <c r="AC12" s="484"/>
      <c r="AD12" s="485" t="str">
        <f>IF(AND('Mapa de Riesgos'!$H$72="Muy Alta",'Mapa de Riesgos'!$L$72="Mayor"),CONCATENATE("R",'Mapa de Riesgos'!$A$72),"")</f>
        <v/>
      </c>
      <c r="AE12" s="485"/>
      <c r="AF12" s="485" t="str">
        <f>IF(AND('Mapa de Riesgos'!$H$78="Muy Alta",'Mapa de Riesgos'!$L$78="Mayor"),CONCATENATE("R",'Mapa de Riesgos'!$A$78),"")</f>
        <v/>
      </c>
      <c r="AG12" s="486"/>
      <c r="AH12" s="474" t="str">
        <f>IF(AND('Mapa de Riesgos'!$H$66="Muy Alta",'Mapa de Riesgos'!$L$66="Catastrófico"),CONCATENATE("R",'Mapa de Riesgos'!$A$66),"")</f>
        <v/>
      </c>
      <c r="AI12" s="475"/>
      <c r="AJ12" s="475" t="str">
        <f>IF(AND('Mapa de Riesgos'!$H$72="Muy Alta",'Mapa de Riesgos'!$L$72="Catastrófico"),CONCATENATE("R",'Mapa de Riesgos'!$A$72),"")</f>
        <v/>
      </c>
      <c r="AK12" s="475"/>
      <c r="AL12" s="475" t="str">
        <f>IF(AND('Mapa de Riesgos'!$H$78="Muy Alta",'Mapa de Riesgos'!$L$78="Catastrófico"),CONCATENATE("R",'Mapa de Riesgos'!$A$78),"")</f>
        <v/>
      </c>
      <c r="AM12" s="476"/>
      <c r="AN12" s="84"/>
      <c r="AO12" s="510"/>
      <c r="AP12" s="511"/>
      <c r="AQ12" s="511"/>
      <c r="AR12" s="511"/>
      <c r="AS12" s="511"/>
      <c r="AT12" s="51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505"/>
      <c r="C13" s="505"/>
      <c r="D13" s="506"/>
      <c r="E13" s="500"/>
      <c r="F13" s="501"/>
      <c r="G13" s="501"/>
      <c r="H13" s="501"/>
      <c r="I13" s="502"/>
      <c r="J13" s="483"/>
      <c r="K13" s="484"/>
      <c r="L13" s="484"/>
      <c r="M13" s="484"/>
      <c r="N13" s="484"/>
      <c r="O13" s="486"/>
      <c r="P13" s="483"/>
      <c r="Q13" s="484"/>
      <c r="R13" s="484"/>
      <c r="S13" s="484"/>
      <c r="T13" s="484"/>
      <c r="U13" s="486"/>
      <c r="V13" s="483"/>
      <c r="W13" s="484"/>
      <c r="X13" s="484"/>
      <c r="Y13" s="484"/>
      <c r="Z13" s="484"/>
      <c r="AA13" s="486"/>
      <c r="AB13" s="483"/>
      <c r="AC13" s="484"/>
      <c r="AD13" s="484"/>
      <c r="AE13" s="484"/>
      <c r="AF13" s="484"/>
      <c r="AG13" s="486"/>
      <c r="AH13" s="477"/>
      <c r="AI13" s="478"/>
      <c r="AJ13" s="478"/>
      <c r="AK13" s="478"/>
      <c r="AL13" s="478"/>
      <c r="AM13" s="479"/>
      <c r="AN13" s="84"/>
      <c r="AO13" s="513"/>
      <c r="AP13" s="514"/>
      <c r="AQ13" s="514"/>
      <c r="AR13" s="514"/>
      <c r="AS13" s="514"/>
      <c r="AT13" s="51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505"/>
      <c r="C14" s="505"/>
      <c r="D14" s="506"/>
      <c r="E14" s="494" t="s">
        <v>167</v>
      </c>
      <c r="F14" s="495"/>
      <c r="G14" s="495"/>
      <c r="H14" s="495"/>
      <c r="I14" s="495"/>
      <c r="J14" s="471" t="str">
        <f>IF(AND('Mapa de Riesgos'!$H$12="Alta",'Mapa de Riesgos'!$L$12="Leve"),CONCATENATE("R",'Mapa de Riesgos'!$A$12),"")</f>
        <v/>
      </c>
      <c r="K14" s="472"/>
      <c r="L14" s="472" t="str">
        <f>IF(AND('Mapa de Riesgos'!$H$18="Alta",'Mapa de Riesgos'!$L$18="Leve"),CONCATENATE("R",'Mapa de Riesgos'!$A$18),"")</f>
        <v/>
      </c>
      <c r="M14" s="472"/>
      <c r="N14" s="472" t="str">
        <f>IF(AND('Mapa de Riesgos'!$H$24="Alta",'Mapa de Riesgos'!$L$24="Leve"),CONCATENATE("R",'Mapa de Riesgos'!$A$24),"")</f>
        <v/>
      </c>
      <c r="O14" s="473"/>
      <c r="P14" s="471" t="str">
        <f>IF(AND('Mapa de Riesgos'!$H$12="Alta",'Mapa de Riesgos'!$L$12="Menor"),CONCATENATE("R",'Mapa de Riesgos'!$A$12),"")</f>
        <v/>
      </c>
      <c r="Q14" s="472"/>
      <c r="R14" s="472" t="str">
        <f>IF(AND('Mapa de Riesgos'!$H$18="Alta",'Mapa de Riesgos'!$L$18="Menor"),CONCATENATE("R",'Mapa de Riesgos'!$A$18),"")</f>
        <v/>
      </c>
      <c r="S14" s="472"/>
      <c r="T14" s="472" t="str">
        <f>IF(AND('Mapa de Riesgos'!$H$24="Alta",'Mapa de Riesgos'!$L$24="Menor"),CONCATENATE("R",'Mapa de Riesgos'!$A$24),"")</f>
        <v/>
      </c>
      <c r="U14" s="473"/>
      <c r="V14" s="490" t="str">
        <f>IF(AND('Mapa de Riesgos'!$H$12="Alta",'Mapa de Riesgos'!$L$12="Moderado"),CONCATENATE("R",'Mapa de Riesgos'!$A$12),"")</f>
        <v/>
      </c>
      <c r="W14" s="491"/>
      <c r="X14" s="491" t="str">
        <f>IF(AND('Mapa de Riesgos'!$H$18="Alta",'Mapa de Riesgos'!$L$18="Moderado"),CONCATENATE("R",'Mapa de Riesgos'!$A$18),"")</f>
        <v/>
      </c>
      <c r="Y14" s="491"/>
      <c r="Z14" s="491" t="str">
        <f>IF(AND('Mapa de Riesgos'!$H$24="Alta",'Mapa de Riesgos'!$L$24="Moderado"),CONCATENATE("R",'Mapa de Riesgos'!$A$24),"")</f>
        <v/>
      </c>
      <c r="AA14" s="492"/>
      <c r="AB14" s="490" t="str">
        <f>IF(AND('Mapa de Riesgos'!$H$12="Alta",'Mapa de Riesgos'!$L$12="Mayor"),CONCATENATE("R",'Mapa de Riesgos'!$A$12),"")</f>
        <v/>
      </c>
      <c r="AC14" s="491"/>
      <c r="AD14" s="491" t="str">
        <f>IF(AND('Mapa de Riesgos'!$H$18="Alta",'Mapa de Riesgos'!$L$18="Mayor"),CONCATENATE("R",'Mapa de Riesgos'!$A$18),"")</f>
        <v/>
      </c>
      <c r="AE14" s="491"/>
      <c r="AF14" s="491" t="str">
        <f>IF(AND('Mapa de Riesgos'!$H$24="Alta",'Mapa de Riesgos'!$L$24="Mayor"),CONCATENATE("R",'Mapa de Riesgos'!$A$24),"")</f>
        <v/>
      </c>
      <c r="AG14" s="492"/>
      <c r="AH14" s="480" t="str">
        <f>IF(AND('Mapa de Riesgos'!$H$12="Alta",'Mapa de Riesgos'!$L$12="Catastrófico"),CONCATENATE("R",'Mapa de Riesgos'!$A$12),"")</f>
        <v/>
      </c>
      <c r="AI14" s="481"/>
      <c r="AJ14" s="481" t="str">
        <f>IF(AND('Mapa de Riesgos'!$H$18="Alta",'Mapa de Riesgos'!$L$18="Catastrófico"),CONCATENATE("R",'Mapa de Riesgos'!$A$18),"")</f>
        <v/>
      </c>
      <c r="AK14" s="481"/>
      <c r="AL14" s="481" t="str">
        <f>IF(AND('Mapa de Riesgos'!$H$24="Alta",'Mapa de Riesgos'!$L$24="Catastrófico"),CONCATENATE("R",'Mapa de Riesgos'!$A$24),"")</f>
        <v/>
      </c>
      <c r="AM14" s="482"/>
      <c r="AN14" s="84"/>
      <c r="AO14" s="516" t="s">
        <v>168</v>
      </c>
      <c r="AP14" s="517"/>
      <c r="AQ14" s="517"/>
      <c r="AR14" s="517"/>
      <c r="AS14" s="517"/>
      <c r="AT14" s="51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505"/>
      <c r="C15" s="505"/>
      <c r="D15" s="506"/>
      <c r="E15" s="497"/>
      <c r="F15" s="498"/>
      <c r="G15" s="498"/>
      <c r="H15" s="498"/>
      <c r="I15" s="503"/>
      <c r="J15" s="465"/>
      <c r="K15" s="466"/>
      <c r="L15" s="466"/>
      <c r="M15" s="466"/>
      <c r="N15" s="466"/>
      <c r="O15" s="467"/>
      <c r="P15" s="465"/>
      <c r="Q15" s="466"/>
      <c r="R15" s="466"/>
      <c r="S15" s="466"/>
      <c r="T15" s="466"/>
      <c r="U15" s="467"/>
      <c r="V15" s="483"/>
      <c r="W15" s="484"/>
      <c r="X15" s="484"/>
      <c r="Y15" s="484"/>
      <c r="Z15" s="484"/>
      <c r="AA15" s="486"/>
      <c r="AB15" s="483"/>
      <c r="AC15" s="484"/>
      <c r="AD15" s="484"/>
      <c r="AE15" s="484"/>
      <c r="AF15" s="484"/>
      <c r="AG15" s="486"/>
      <c r="AH15" s="474"/>
      <c r="AI15" s="475"/>
      <c r="AJ15" s="475"/>
      <c r="AK15" s="475"/>
      <c r="AL15" s="475"/>
      <c r="AM15" s="476"/>
      <c r="AN15" s="84"/>
      <c r="AO15" s="519"/>
      <c r="AP15" s="520"/>
      <c r="AQ15" s="520"/>
      <c r="AR15" s="520"/>
      <c r="AS15" s="520"/>
      <c r="AT15" s="52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505"/>
      <c r="C16" s="505"/>
      <c r="D16" s="506"/>
      <c r="E16" s="497"/>
      <c r="F16" s="498"/>
      <c r="G16" s="498"/>
      <c r="H16" s="498"/>
      <c r="I16" s="503"/>
      <c r="J16" s="465" t="str">
        <f>IF(AND('Mapa de Riesgos'!$H$30="Alta",'Mapa de Riesgos'!$L$30="Leve"),CONCATENATE("R",'Mapa de Riesgos'!$A$30),"")</f>
        <v/>
      </c>
      <c r="K16" s="466"/>
      <c r="L16" s="466" t="str">
        <f>IF(AND('Mapa de Riesgos'!$H$36="Alta",'Mapa de Riesgos'!$L$36="Leve"),CONCATENATE("R",'Mapa de Riesgos'!$A$36),"")</f>
        <v/>
      </c>
      <c r="M16" s="466"/>
      <c r="N16" s="466" t="str">
        <f>IF(AND('Mapa de Riesgos'!$H$42="Alta",'Mapa de Riesgos'!$L$42="Leve"),CONCATENATE("R",'Mapa de Riesgos'!$A$42),"")</f>
        <v/>
      </c>
      <c r="O16" s="467"/>
      <c r="P16" s="465" t="str">
        <f>IF(AND('Mapa de Riesgos'!$H$30="Alta",'Mapa de Riesgos'!$L$30="Menor"),CONCATENATE("R",'Mapa de Riesgos'!$A$30),"")</f>
        <v/>
      </c>
      <c r="Q16" s="466"/>
      <c r="R16" s="466" t="str">
        <f>IF(AND('Mapa de Riesgos'!$H$36="Alta",'Mapa de Riesgos'!$L$36="Menor"),CONCATENATE("R",'Mapa de Riesgos'!$A$36),"")</f>
        <v/>
      </c>
      <c r="S16" s="466"/>
      <c r="T16" s="466" t="str">
        <f>IF(AND('Mapa de Riesgos'!$H$42="Alta",'Mapa de Riesgos'!$L$42="Menor"),CONCATENATE("R",'Mapa de Riesgos'!$A$42),"")</f>
        <v/>
      </c>
      <c r="U16" s="467"/>
      <c r="V16" s="483" t="str">
        <f>IF(AND('Mapa de Riesgos'!$H$30="Alta",'Mapa de Riesgos'!$L$30="Moderado"),CONCATENATE("R",'Mapa de Riesgos'!$A$30),"")</f>
        <v/>
      </c>
      <c r="W16" s="484"/>
      <c r="X16" s="485" t="str">
        <f>IF(AND('Mapa de Riesgos'!$H$36="Alta",'Mapa de Riesgos'!$L$36="Moderado"),CONCATENATE("R",'Mapa de Riesgos'!$A$36),"")</f>
        <v/>
      </c>
      <c r="Y16" s="485"/>
      <c r="Z16" s="485" t="str">
        <f>IF(AND('Mapa de Riesgos'!$H$42="Alta",'Mapa de Riesgos'!$L$42="Moderado"),CONCATENATE("R",'Mapa de Riesgos'!$A$42),"")</f>
        <v/>
      </c>
      <c r="AA16" s="486"/>
      <c r="AB16" s="483" t="str">
        <f>IF(AND('Mapa de Riesgos'!$H$30="Alta",'Mapa de Riesgos'!$L$30="Mayor"),CONCATENATE("R",'Mapa de Riesgos'!$A$30),"")</f>
        <v/>
      </c>
      <c r="AC16" s="484"/>
      <c r="AD16" s="485" t="str">
        <f>IF(AND('Mapa de Riesgos'!$H$36="Alta",'Mapa de Riesgos'!$L$36="Mayor"),CONCATENATE("R",'Mapa de Riesgos'!$A$36),"")</f>
        <v/>
      </c>
      <c r="AE16" s="485"/>
      <c r="AF16" s="485" t="str">
        <f>IF(AND('Mapa de Riesgos'!$H$42="Alta",'Mapa de Riesgos'!$L$42="Mayor"),CONCATENATE("R",'Mapa de Riesgos'!$A$42),"")</f>
        <v/>
      </c>
      <c r="AG16" s="486"/>
      <c r="AH16" s="474" t="str">
        <f>IF(AND('Mapa de Riesgos'!$H$30="Alta",'Mapa de Riesgos'!$L$30="Catastrófico"),CONCATENATE("R",'Mapa de Riesgos'!$A$30),"")</f>
        <v/>
      </c>
      <c r="AI16" s="475"/>
      <c r="AJ16" s="475" t="str">
        <f>IF(AND('Mapa de Riesgos'!$H$36="Alta",'Mapa de Riesgos'!$L$36="Catastrófico"),CONCATENATE("R",'Mapa de Riesgos'!$A$36),"")</f>
        <v/>
      </c>
      <c r="AK16" s="475"/>
      <c r="AL16" s="475" t="str">
        <f>IF(AND('Mapa de Riesgos'!$H$42="Alta",'Mapa de Riesgos'!$L$42="Catastrófico"),CONCATENATE("R",'Mapa de Riesgos'!$A$42),"")</f>
        <v/>
      </c>
      <c r="AM16" s="476"/>
      <c r="AN16" s="84"/>
      <c r="AO16" s="519"/>
      <c r="AP16" s="520"/>
      <c r="AQ16" s="520"/>
      <c r="AR16" s="520"/>
      <c r="AS16" s="520"/>
      <c r="AT16" s="52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505"/>
      <c r="C17" s="505"/>
      <c r="D17" s="506"/>
      <c r="E17" s="497"/>
      <c r="F17" s="498"/>
      <c r="G17" s="498"/>
      <c r="H17" s="498"/>
      <c r="I17" s="503"/>
      <c r="J17" s="465"/>
      <c r="K17" s="466"/>
      <c r="L17" s="466"/>
      <c r="M17" s="466"/>
      <c r="N17" s="466"/>
      <c r="O17" s="467"/>
      <c r="P17" s="465"/>
      <c r="Q17" s="466"/>
      <c r="R17" s="466"/>
      <c r="S17" s="466"/>
      <c r="T17" s="466"/>
      <c r="U17" s="467"/>
      <c r="V17" s="483"/>
      <c r="W17" s="484"/>
      <c r="X17" s="485"/>
      <c r="Y17" s="485"/>
      <c r="Z17" s="485"/>
      <c r="AA17" s="486"/>
      <c r="AB17" s="483"/>
      <c r="AC17" s="484"/>
      <c r="AD17" s="485"/>
      <c r="AE17" s="485"/>
      <c r="AF17" s="485"/>
      <c r="AG17" s="486"/>
      <c r="AH17" s="474"/>
      <c r="AI17" s="475"/>
      <c r="AJ17" s="475"/>
      <c r="AK17" s="475"/>
      <c r="AL17" s="475"/>
      <c r="AM17" s="476"/>
      <c r="AN17" s="84"/>
      <c r="AO17" s="519"/>
      <c r="AP17" s="520"/>
      <c r="AQ17" s="520"/>
      <c r="AR17" s="520"/>
      <c r="AS17" s="520"/>
      <c r="AT17" s="52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505"/>
      <c r="C18" s="505"/>
      <c r="D18" s="506"/>
      <c r="E18" s="497"/>
      <c r="F18" s="498"/>
      <c r="G18" s="498"/>
      <c r="H18" s="498"/>
      <c r="I18" s="503"/>
      <c r="J18" s="465" t="str">
        <f>IF(AND('Mapa de Riesgos'!$H$48="Alta",'Mapa de Riesgos'!$L$48="Leve"),CONCATENATE("R",'Mapa de Riesgos'!$A$48),"")</f>
        <v/>
      </c>
      <c r="K18" s="466"/>
      <c r="L18" s="466" t="str">
        <f>IF(AND('Mapa de Riesgos'!$H$54="Alta",'Mapa de Riesgos'!$L$54="Leve"),CONCATENATE("R",'Mapa de Riesgos'!$A$54),"")</f>
        <v/>
      </c>
      <c r="M18" s="466"/>
      <c r="N18" s="466" t="str">
        <f>IF(AND('Mapa de Riesgos'!$H$60="Alta",'Mapa de Riesgos'!$L$60="Leve"),CONCATENATE("R",'Mapa de Riesgos'!$A$60),"")</f>
        <v/>
      </c>
      <c r="O18" s="467"/>
      <c r="P18" s="465" t="str">
        <f>IF(AND('Mapa de Riesgos'!$H$48="Alta",'Mapa de Riesgos'!$L$48="Menor"),CONCATENATE("R",'Mapa de Riesgos'!$A$48),"")</f>
        <v/>
      </c>
      <c r="Q18" s="466"/>
      <c r="R18" s="466" t="str">
        <f>IF(AND('Mapa de Riesgos'!$H$54="Alta",'Mapa de Riesgos'!$L$54="Menor"),CONCATENATE("R",'Mapa de Riesgos'!$A$54),"")</f>
        <v/>
      </c>
      <c r="S18" s="466"/>
      <c r="T18" s="466" t="str">
        <f>IF(AND('Mapa de Riesgos'!$H$60="Alta",'Mapa de Riesgos'!$L$60="Menor"),CONCATENATE("R",'Mapa de Riesgos'!$A$60),"")</f>
        <v/>
      </c>
      <c r="U18" s="467"/>
      <c r="V18" s="483" t="str">
        <f>IF(AND('Mapa de Riesgos'!$H$48="Alta",'Mapa de Riesgos'!$L$48="Moderado"),CONCATENATE("R",'Mapa de Riesgos'!$A$48),"")</f>
        <v/>
      </c>
      <c r="W18" s="484"/>
      <c r="X18" s="485" t="str">
        <f>IF(AND('Mapa de Riesgos'!$H$54="Alta",'Mapa de Riesgos'!$L$54="Moderado"),CONCATENATE("R",'Mapa de Riesgos'!$A$54),"")</f>
        <v/>
      </c>
      <c r="Y18" s="485"/>
      <c r="Z18" s="485" t="str">
        <f>IF(AND('Mapa de Riesgos'!$H$60="Alta",'Mapa de Riesgos'!$L$60="Moderado"),CONCATENATE("R",'Mapa de Riesgos'!$A$60),"")</f>
        <v/>
      </c>
      <c r="AA18" s="486"/>
      <c r="AB18" s="483" t="str">
        <f>IF(AND('Mapa de Riesgos'!$H$48="Alta",'Mapa de Riesgos'!$L$48="Mayor"),CONCATENATE("R",'Mapa de Riesgos'!$A$48),"")</f>
        <v/>
      </c>
      <c r="AC18" s="484"/>
      <c r="AD18" s="485" t="str">
        <f>IF(AND('Mapa de Riesgos'!$H$54="Alta",'Mapa de Riesgos'!$L$54="Mayor"),CONCATENATE("R",'Mapa de Riesgos'!$A$54),"")</f>
        <v/>
      </c>
      <c r="AE18" s="485"/>
      <c r="AF18" s="485" t="str">
        <f>IF(AND('Mapa de Riesgos'!$H$60="Alta",'Mapa de Riesgos'!$L$60="Mayor"),CONCATENATE("R",'Mapa de Riesgos'!$A$60),"")</f>
        <v/>
      </c>
      <c r="AG18" s="486"/>
      <c r="AH18" s="474" t="str">
        <f>IF(AND('Mapa de Riesgos'!$H$48="Alta",'Mapa de Riesgos'!$L$48="Catastrófico"),CONCATENATE("R",'Mapa de Riesgos'!$A$48),"")</f>
        <v/>
      </c>
      <c r="AI18" s="475"/>
      <c r="AJ18" s="475" t="str">
        <f>IF(AND('Mapa de Riesgos'!$H$54="Alta",'Mapa de Riesgos'!$L$54="Catastrófico"),CONCATENATE("R",'Mapa de Riesgos'!$A$54),"")</f>
        <v/>
      </c>
      <c r="AK18" s="475"/>
      <c r="AL18" s="475" t="str">
        <f>IF(AND('Mapa de Riesgos'!$H$60="Alta",'Mapa de Riesgos'!$L$60="Catastrófico"),CONCATENATE("R",'Mapa de Riesgos'!$A$60),"")</f>
        <v/>
      </c>
      <c r="AM18" s="476"/>
      <c r="AN18" s="84"/>
      <c r="AO18" s="519"/>
      <c r="AP18" s="520"/>
      <c r="AQ18" s="520"/>
      <c r="AR18" s="520"/>
      <c r="AS18" s="520"/>
      <c r="AT18" s="52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505"/>
      <c r="C19" s="505"/>
      <c r="D19" s="506"/>
      <c r="E19" s="497"/>
      <c r="F19" s="498"/>
      <c r="G19" s="498"/>
      <c r="H19" s="498"/>
      <c r="I19" s="503"/>
      <c r="J19" s="465"/>
      <c r="K19" s="466"/>
      <c r="L19" s="466"/>
      <c r="M19" s="466"/>
      <c r="N19" s="466"/>
      <c r="O19" s="467"/>
      <c r="P19" s="465"/>
      <c r="Q19" s="466"/>
      <c r="R19" s="466"/>
      <c r="S19" s="466"/>
      <c r="T19" s="466"/>
      <c r="U19" s="467"/>
      <c r="V19" s="483"/>
      <c r="W19" s="484"/>
      <c r="X19" s="485"/>
      <c r="Y19" s="485"/>
      <c r="Z19" s="485"/>
      <c r="AA19" s="486"/>
      <c r="AB19" s="483"/>
      <c r="AC19" s="484"/>
      <c r="AD19" s="485"/>
      <c r="AE19" s="485"/>
      <c r="AF19" s="485"/>
      <c r="AG19" s="486"/>
      <c r="AH19" s="474"/>
      <c r="AI19" s="475"/>
      <c r="AJ19" s="475"/>
      <c r="AK19" s="475"/>
      <c r="AL19" s="475"/>
      <c r="AM19" s="476"/>
      <c r="AN19" s="84"/>
      <c r="AO19" s="519"/>
      <c r="AP19" s="520"/>
      <c r="AQ19" s="520"/>
      <c r="AR19" s="520"/>
      <c r="AS19" s="520"/>
      <c r="AT19" s="52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505"/>
      <c r="C20" s="505"/>
      <c r="D20" s="506"/>
      <c r="E20" s="497"/>
      <c r="F20" s="498"/>
      <c r="G20" s="498"/>
      <c r="H20" s="498"/>
      <c r="I20" s="503"/>
      <c r="J20" s="465" t="str">
        <f>IF(AND('Mapa de Riesgos'!$H$66="Alta",'Mapa de Riesgos'!$L$66="Leve"),CONCATENATE("R",'Mapa de Riesgos'!$A$66),"")</f>
        <v/>
      </c>
      <c r="K20" s="466"/>
      <c r="L20" s="466" t="str">
        <f>IF(AND('Mapa de Riesgos'!$H$72="Alta",'Mapa de Riesgos'!$L$72="Leve"),CONCATENATE("R",'Mapa de Riesgos'!$A$72),"")</f>
        <v/>
      </c>
      <c r="M20" s="466"/>
      <c r="N20" s="466" t="str">
        <f>IF(AND('Mapa de Riesgos'!$H$78="Alta",'Mapa de Riesgos'!$L$78="Leve"),CONCATENATE("R",'Mapa de Riesgos'!$A$78),"")</f>
        <v/>
      </c>
      <c r="O20" s="467"/>
      <c r="P20" s="465" t="str">
        <f>IF(AND('Mapa de Riesgos'!$H$66="Alta",'Mapa de Riesgos'!$L$66="Menor"),CONCATENATE("R",'Mapa de Riesgos'!$A$66),"")</f>
        <v/>
      </c>
      <c r="Q20" s="466"/>
      <c r="R20" s="466" t="str">
        <f>IF(AND('Mapa de Riesgos'!$H$72="Alta",'Mapa de Riesgos'!$L$72="Menor"),CONCATENATE("R",'Mapa de Riesgos'!$A$72),"")</f>
        <v/>
      </c>
      <c r="S20" s="466"/>
      <c r="T20" s="466" t="str">
        <f>IF(AND('Mapa de Riesgos'!$H$78="Alta",'Mapa de Riesgos'!$L$78="Menor"),CONCATENATE("R",'Mapa de Riesgos'!$A$78),"")</f>
        <v/>
      </c>
      <c r="U20" s="467"/>
      <c r="V20" s="483" t="str">
        <f>IF(AND('Mapa de Riesgos'!$H$66="Alta",'Mapa de Riesgos'!$L$66="Moderado"),CONCATENATE("R",'Mapa de Riesgos'!$A$66),"")</f>
        <v/>
      </c>
      <c r="W20" s="484"/>
      <c r="X20" s="485" t="str">
        <f>IF(AND('Mapa de Riesgos'!$H$72="Alta",'Mapa de Riesgos'!$L$72="Moderado"),CONCATENATE("R",'Mapa de Riesgos'!$A$72),"")</f>
        <v/>
      </c>
      <c r="Y20" s="485"/>
      <c r="Z20" s="485" t="str">
        <f>IF(AND('Mapa de Riesgos'!$H$78="Alta",'Mapa de Riesgos'!$L$78="Moderado"),CONCATENATE("R",'Mapa de Riesgos'!$A$78),"")</f>
        <v/>
      </c>
      <c r="AA20" s="486"/>
      <c r="AB20" s="483" t="str">
        <f>IF(AND('Mapa de Riesgos'!$H$66="Alta",'Mapa de Riesgos'!$L$66="Mayor"),CONCATENATE("R",'Mapa de Riesgos'!$A$66),"")</f>
        <v/>
      </c>
      <c r="AC20" s="484"/>
      <c r="AD20" s="485" t="str">
        <f>IF(AND('Mapa de Riesgos'!$H$72="Alta",'Mapa de Riesgos'!$L$72="Mayor"),CONCATENATE("R",'Mapa de Riesgos'!$A$72),"")</f>
        <v/>
      </c>
      <c r="AE20" s="485"/>
      <c r="AF20" s="485" t="str">
        <f>IF(AND('Mapa de Riesgos'!$H$78="Alta",'Mapa de Riesgos'!$L$78="Mayor"),CONCATENATE("R",'Mapa de Riesgos'!$A$78),"")</f>
        <v/>
      </c>
      <c r="AG20" s="486"/>
      <c r="AH20" s="474" t="str">
        <f>IF(AND('Mapa de Riesgos'!$H$66="Alta",'Mapa de Riesgos'!$L$66="Catastrófico"),CONCATENATE("R",'Mapa de Riesgos'!$A$66),"")</f>
        <v/>
      </c>
      <c r="AI20" s="475"/>
      <c r="AJ20" s="475" t="str">
        <f>IF(AND('Mapa de Riesgos'!$H$72="Alta",'Mapa de Riesgos'!$L$72="Catastrófico"),CONCATENATE("R",'Mapa de Riesgos'!$A$72),"")</f>
        <v/>
      </c>
      <c r="AK20" s="475"/>
      <c r="AL20" s="475" t="str">
        <f>IF(AND('Mapa de Riesgos'!$H$78="Alta",'Mapa de Riesgos'!$L$78="Catastrófico"),CONCATENATE("R",'Mapa de Riesgos'!$A$78),"")</f>
        <v/>
      </c>
      <c r="AM20" s="476"/>
      <c r="AN20" s="84"/>
      <c r="AO20" s="519"/>
      <c r="AP20" s="520"/>
      <c r="AQ20" s="520"/>
      <c r="AR20" s="520"/>
      <c r="AS20" s="520"/>
      <c r="AT20" s="52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505"/>
      <c r="C21" s="505"/>
      <c r="D21" s="506"/>
      <c r="E21" s="500"/>
      <c r="F21" s="501"/>
      <c r="G21" s="501"/>
      <c r="H21" s="501"/>
      <c r="I21" s="501"/>
      <c r="J21" s="468"/>
      <c r="K21" s="469"/>
      <c r="L21" s="469"/>
      <c r="M21" s="469"/>
      <c r="N21" s="469"/>
      <c r="O21" s="470"/>
      <c r="P21" s="468"/>
      <c r="Q21" s="469"/>
      <c r="R21" s="469"/>
      <c r="S21" s="469"/>
      <c r="T21" s="469"/>
      <c r="U21" s="470"/>
      <c r="V21" s="487"/>
      <c r="W21" s="488"/>
      <c r="X21" s="488"/>
      <c r="Y21" s="488"/>
      <c r="Z21" s="488"/>
      <c r="AA21" s="489"/>
      <c r="AB21" s="487"/>
      <c r="AC21" s="488"/>
      <c r="AD21" s="488"/>
      <c r="AE21" s="488"/>
      <c r="AF21" s="488"/>
      <c r="AG21" s="489"/>
      <c r="AH21" s="477"/>
      <c r="AI21" s="478"/>
      <c r="AJ21" s="478"/>
      <c r="AK21" s="478"/>
      <c r="AL21" s="478"/>
      <c r="AM21" s="479"/>
      <c r="AN21" s="84"/>
      <c r="AO21" s="522"/>
      <c r="AP21" s="523"/>
      <c r="AQ21" s="523"/>
      <c r="AR21" s="523"/>
      <c r="AS21" s="523"/>
      <c r="AT21" s="52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505"/>
      <c r="C22" s="505"/>
      <c r="D22" s="506"/>
      <c r="E22" s="494" t="s">
        <v>169</v>
      </c>
      <c r="F22" s="495"/>
      <c r="G22" s="495"/>
      <c r="H22" s="495"/>
      <c r="I22" s="496"/>
      <c r="J22" s="471" t="str">
        <f>IF(AND('Mapa de Riesgos'!$H$12="Media",'Mapa de Riesgos'!$L$12="Leve"),CONCATENATE("R",'Mapa de Riesgos'!$A$12),"")</f>
        <v/>
      </c>
      <c r="K22" s="472"/>
      <c r="L22" s="472" t="str">
        <f>IF(AND('Mapa de Riesgos'!$H$18="Media",'Mapa de Riesgos'!$L$18="Leve"),CONCATENATE("R",'Mapa de Riesgos'!$A$18),"")</f>
        <v/>
      </c>
      <c r="M22" s="472"/>
      <c r="N22" s="472" t="str">
        <f>IF(AND('Mapa de Riesgos'!$H$24="Media",'Mapa de Riesgos'!$L$24="Leve"),CONCATENATE("R",'Mapa de Riesgos'!$A$24),"")</f>
        <v/>
      </c>
      <c r="O22" s="473"/>
      <c r="P22" s="471" t="str">
        <f>IF(AND('Mapa de Riesgos'!$H$12="Media",'Mapa de Riesgos'!$L$12="Menor"),CONCATENATE("R",'Mapa de Riesgos'!$A$12),"")</f>
        <v/>
      </c>
      <c r="Q22" s="472"/>
      <c r="R22" s="472" t="str">
        <f>IF(AND('Mapa de Riesgos'!$H$18="Media",'Mapa de Riesgos'!$L$18="Menor"),CONCATENATE("R",'Mapa de Riesgos'!$A$18),"")</f>
        <v/>
      </c>
      <c r="S22" s="472"/>
      <c r="T22" s="472" t="str">
        <f>IF(AND('Mapa de Riesgos'!$H$24="Media",'Mapa de Riesgos'!$L$24="Menor"),CONCATENATE("R",'Mapa de Riesgos'!$A$24),"")</f>
        <v/>
      </c>
      <c r="U22" s="473"/>
      <c r="V22" s="471" t="str">
        <f>IF(AND('Mapa de Riesgos'!$H$12="Media",'Mapa de Riesgos'!$L$12="Moderado"),CONCATENATE("R",'Mapa de Riesgos'!$A$12),"")</f>
        <v>R1</v>
      </c>
      <c r="W22" s="472"/>
      <c r="X22" s="472" t="str">
        <f>IF(AND('Mapa de Riesgos'!$H$18="Media",'Mapa de Riesgos'!$L$18="Moderado"),CONCATENATE("R",'Mapa de Riesgos'!$A$18),"")</f>
        <v/>
      </c>
      <c r="Y22" s="472"/>
      <c r="Z22" s="472" t="str">
        <f>IF(AND('Mapa de Riesgos'!$H$24="Media",'Mapa de Riesgos'!$L$24="Moderado"),CONCATENATE("R",'Mapa de Riesgos'!$A$24),"")</f>
        <v/>
      </c>
      <c r="AA22" s="473"/>
      <c r="AB22" s="490" t="str">
        <f>IF(AND('Mapa de Riesgos'!$H$12="Media",'Mapa de Riesgos'!$L$12="Mayor"),CONCATENATE("R",'Mapa de Riesgos'!$A$12),"")</f>
        <v/>
      </c>
      <c r="AC22" s="491"/>
      <c r="AD22" s="491" t="str">
        <f>IF(AND('Mapa de Riesgos'!$H$18="Media",'Mapa de Riesgos'!$L$18="Mayor"),CONCATENATE("R",'Mapa de Riesgos'!$A$18),"")</f>
        <v/>
      </c>
      <c r="AE22" s="491"/>
      <c r="AF22" s="491" t="str">
        <f>IF(AND('Mapa de Riesgos'!$H$24="Media",'Mapa de Riesgos'!$L$24="Mayor"),CONCATENATE("R",'Mapa de Riesgos'!$A$24),"")</f>
        <v/>
      </c>
      <c r="AG22" s="492"/>
      <c r="AH22" s="480" t="str">
        <f>IF(AND('Mapa de Riesgos'!$H$12="Media",'Mapa de Riesgos'!$L$12="Catastrófico"),CONCATENATE("R",'Mapa de Riesgos'!$A$12),"")</f>
        <v/>
      </c>
      <c r="AI22" s="481"/>
      <c r="AJ22" s="481" t="str">
        <f>IF(AND('Mapa de Riesgos'!$H$18="Media",'Mapa de Riesgos'!$L$18="Catastrófico"),CONCATENATE("R",'Mapa de Riesgos'!$A$18),"")</f>
        <v/>
      </c>
      <c r="AK22" s="481"/>
      <c r="AL22" s="481" t="str">
        <f>IF(AND('Mapa de Riesgos'!$H$24="Media",'Mapa de Riesgos'!$L$24="Catastrófico"),CONCATENATE("R",'Mapa de Riesgos'!$A$24),"")</f>
        <v/>
      </c>
      <c r="AM22" s="482"/>
      <c r="AN22" s="84"/>
      <c r="AO22" s="525" t="s">
        <v>170</v>
      </c>
      <c r="AP22" s="526"/>
      <c r="AQ22" s="526"/>
      <c r="AR22" s="526"/>
      <c r="AS22" s="526"/>
      <c r="AT22" s="52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505"/>
      <c r="C23" s="505"/>
      <c r="D23" s="506"/>
      <c r="E23" s="497"/>
      <c r="F23" s="498"/>
      <c r="G23" s="498"/>
      <c r="H23" s="498"/>
      <c r="I23" s="499"/>
      <c r="J23" s="465"/>
      <c r="K23" s="466"/>
      <c r="L23" s="466"/>
      <c r="M23" s="466"/>
      <c r="N23" s="466"/>
      <c r="O23" s="467"/>
      <c r="P23" s="465"/>
      <c r="Q23" s="466"/>
      <c r="R23" s="466"/>
      <c r="S23" s="466"/>
      <c r="T23" s="466"/>
      <c r="U23" s="467"/>
      <c r="V23" s="465"/>
      <c r="W23" s="466"/>
      <c r="X23" s="466"/>
      <c r="Y23" s="466"/>
      <c r="Z23" s="466"/>
      <c r="AA23" s="467"/>
      <c r="AB23" s="483"/>
      <c r="AC23" s="484"/>
      <c r="AD23" s="484"/>
      <c r="AE23" s="484"/>
      <c r="AF23" s="484"/>
      <c r="AG23" s="486"/>
      <c r="AH23" s="474"/>
      <c r="AI23" s="475"/>
      <c r="AJ23" s="475"/>
      <c r="AK23" s="475"/>
      <c r="AL23" s="475"/>
      <c r="AM23" s="476"/>
      <c r="AN23" s="84"/>
      <c r="AO23" s="528"/>
      <c r="AP23" s="529"/>
      <c r="AQ23" s="529"/>
      <c r="AR23" s="529"/>
      <c r="AS23" s="529"/>
      <c r="AT23" s="53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505"/>
      <c r="C24" s="505"/>
      <c r="D24" s="506"/>
      <c r="E24" s="497"/>
      <c r="F24" s="498"/>
      <c r="G24" s="498"/>
      <c r="H24" s="498"/>
      <c r="I24" s="499"/>
      <c r="J24" s="465" t="str">
        <f>IF(AND('Mapa de Riesgos'!$H$30="Media",'Mapa de Riesgos'!$L$30="Leve"),CONCATENATE("R",'Mapa de Riesgos'!$A$30),"")</f>
        <v/>
      </c>
      <c r="K24" s="466"/>
      <c r="L24" s="466" t="str">
        <f>IF(AND('Mapa de Riesgos'!$H$36="Media",'Mapa de Riesgos'!$L$36="Leve"),CONCATENATE("R",'Mapa de Riesgos'!$A$36),"")</f>
        <v/>
      </c>
      <c r="M24" s="466"/>
      <c r="N24" s="466" t="str">
        <f>IF(AND('Mapa de Riesgos'!$H$42="Media",'Mapa de Riesgos'!$L$42="Leve"),CONCATENATE("R",'Mapa de Riesgos'!$A$42),"")</f>
        <v/>
      </c>
      <c r="O24" s="467"/>
      <c r="P24" s="465" t="str">
        <f>IF(AND('Mapa de Riesgos'!$H$30="Media",'Mapa de Riesgos'!$L$30="Menor"),CONCATENATE("R",'Mapa de Riesgos'!$A$30),"")</f>
        <v/>
      </c>
      <c r="Q24" s="466"/>
      <c r="R24" s="466" t="str">
        <f>IF(AND('Mapa de Riesgos'!$H$36="Media",'Mapa de Riesgos'!$L$36="Menor"),CONCATENATE("R",'Mapa de Riesgos'!$A$36),"")</f>
        <v/>
      </c>
      <c r="S24" s="466"/>
      <c r="T24" s="466" t="str">
        <f>IF(AND('Mapa de Riesgos'!$H$42="Media",'Mapa de Riesgos'!$L$42="Menor"),CONCATENATE("R",'Mapa de Riesgos'!$A$42),"")</f>
        <v/>
      </c>
      <c r="U24" s="467"/>
      <c r="V24" s="465" t="str">
        <f>IF(AND('Mapa de Riesgos'!$H$30="Media",'Mapa de Riesgos'!$L$30="Moderado"),CONCATENATE("R",'Mapa de Riesgos'!$A$30),"")</f>
        <v/>
      </c>
      <c r="W24" s="466"/>
      <c r="X24" s="466" t="str">
        <f>IF(AND('Mapa de Riesgos'!$H$36="Media",'Mapa de Riesgos'!$L$36="Moderado"),CONCATENATE("R",'Mapa de Riesgos'!$A$36),"")</f>
        <v/>
      </c>
      <c r="Y24" s="466"/>
      <c r="Z24" s="466" t="str">
        <f>IF(AND('Mapa de Riesgos'!$H$42="Media",'Mapa de Riesgos'!$L$42="Moderado"),CONCATENATE("R",'Mapa de Riesgos'!$A$42),"")</f>
        <v/>
      </c>
      <c r="AA24" s="467"/>
      <c r="AB24" s="483" t="str">
        <f>IF(AND('Mapa de Riesgos'!$H$30="Media",'Mapa de Riesgos'!$L$30="Mayor"),CONCATENATE("R",'Mapa de Riesgos'!$A$30),"")</f>
        <v/>
      </c>
      <c r="AC24" s="484"/>
      <c r="AD24" s="485" t="str">
        <f>IF(AND('Mapa de Riesgos'!$H$36="Media",'Mapa de Riesgos'!$L$36="Mayor"),CONCATENATE("R",'Mapa de Riesgos'!$A$36),"")</f>
        <v/>
      </c>
      <c r="AE24" s="485"/>
      <c r="AF24" s="485" t="str">
        <f>IF(AND('Mapa de Riesgos'!$H$42="Media",'Mapa de Riesgos'!$L$42="Mayor"),CONCATENATE("R",'Mapa de Riesgos'!$A$42),"")</f>
        <v/>
      </c>
      <c r="AG24" s="486"/>
      <c r="AH24" s="474" t="str">
        <f>IF(AND('Mapa de Riesgos'!$H$30="Media",'Mapa de Riesgos'!$L$30="Catastrófico"),CONCATENATE("R",'Mapa de Riesgos'!$A$30),"")</f>
        <v/>
      </c>
      <c r="AI24" s="475"/>
      <c r="AJ24" s="475" t="str">
        <f>IF(AND('Mapa de Riesgos'!$H$36="Media",'Mapa de Riesgos'!$L$36="Catastrófico"),CONCATENATE("R",'Mapa de Riesgos'!$A$36),"")</f>
        <v/>
      </c>
      <c r="AK24" s="475"/>
      <c r="AL24" s="475" t="str">
        <f>IF(AND('Mapa de Riesgos'!$H$42="Media",'Mapa de Riesgos'!$L$42="Catastrófico"),CONCATENATE("R",'Mapa de Riesgos'!$A$42),"")</f>
        <v/>
      </c>
      <c r="AM24" s="476"/>
      <c r="AN24" s="84"/>
      <c r="AO24" s="528"/>
      <c r="AP24" s="529"/>
      <c r="AQ24" s="529"/>
      <c r="AR24" s="529"/>
      <c r="AS24" s="529"/>
      <c r="AT24" s="53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505"/>
      <c r="C25" s="505"/>
      <c r="D25" s="506"/>
      <c r="E25" s="497"/>
      <c r="F25" s="498"/>
      <c r="G25" s="498"/>
      <c r="H25" s="498"/>
      <c r="I25" s="499"/>
      <c r="J25" s="465"/>
      <c r="K25" s="466"/>
      <c r="L25" s="466"/>
      <c r="M25" s="466"/>
      <c r="N25" s="466"/>
      <c r="O25" s="467"/>
      <c r="P25" s="465"/>
      <c r="Q25" s="466"/>
      <c r="R25" s="466"/>
      <c r="S25" s="466"/>
      <c r="T25" s="466"/>
      <c r="U25" s="467"/>
      <c r="V25" s="465"/>
      <c r="W25" s="466"/>
      <c r="X25" s="466"/>
      <c r="Y25" s="466"/>
      <c r="Z25" s="466"/>
      <c r="AA25" s="467"/>
      <c r="AB25" s="483"/>
      <c r="AC25" s="484"/>
      <c r="AD25" s="485"/>
      <c r="AE25" s="485"/>
      <c r="AF25" s="485"/>
      <c r="AG25" s="486"/>
      <c r="AH25" s="474"/>
      <c r="AI25" s="475"/>
      <c r="AJ25" s="475"/>
      <c r="AK25" s="475"/>
      <c r="AL25" s="475"/>
      <c r="AM25" s="476"/>
      <c r="AN25" s="84"/>
      <c r="AO25" s="528"/>
      <c r="AP25" s="529"/>
      <c r="AQ25" s="529"/>
      <c r="AR25" s="529"/>
      <c r="AS25" s="529"/>
      <c r="AT25" s="53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505"/>
      <c r="C26" s="505"/>
      <c r="D26" s="506"/>
      <c r="E26" s="497"/>
      <c r="F26" s="498"/>
      <c r="G26" s="498"/>
      <c r="H26" s="498"/>
      <c r="I26" s="499"/>
      <c r="J26" s="465" t="str">
        <f>IF(AND('Mapa de Riesgos'!$H$48="Media",'Mapa de Riesgos'!$L$48="Leve"),CONCATENATE("R",'Mapa de Riesgos'!$A$48),"")</f>
        <v/>
      </c>
      <c r="K26" s="466"/>
      <c r="L26" s="466" t="str">
        <f>IF(AND('Mapa de Riesgos'!$H$54="Media",'Mapa de Riesgos'!$L$54="Leve"),CONCATENATE("R",'Mapa de Riesgos'!$A$54),"")</f>
        <v/>
      </c>
      <c r="M26" s="466"/>
      <c r="N26" s="466" t="str">
        <f>IF(AND('Mapa de Riesgos'!$H$60="Media",'Mapa de Riesgos'!$L$60="Leve"),CONCATENATE("R",'Mapa de Riesgos'!$A$60),"")</f>
        <v/>
      </c>
      <c r="O26" s="467"/>
      <c r="P26" s="465" t="str">
        <f>IF(AND('Mapa de Riesgos'!$H$48="Media",'Mapa de Riesgos'!$L$48="Menor"),CONCATENATE("R",'Mapa de Riesgos'!$A$48),"")</f>
        <v/>
      </c>
      <c r="Q26" s="466"/>
      <c r="R26" s="466" t="str">
        <f>IF(AND('Mapa de Riesgos'!$H$54="Media",'Mapa de Riesgos'!$L$54="Menor"),CONCATENATE("R",'Mapa de Riesgos'!$A$54),"")</f>
        <v/>
      </c>
      <c r="S26" s="466"/>
      <c r="T26" s="466" t="str">
        <f>IF(AND('Mapa de Riesgos'!$H$60="Media",'Mapa de Riesgos'!$L$60="Menor"),CONCATENATE("R",'Mapa de Riesgos'!$A$60),"")</f>
        <v/>
      </c>
      <c r="U26" s="467"/>
      <c r="V26" s="465" t="str">
        <f>IF(AND('Mapa de Riesgos'!$H$48="Media",'Mapa de Riesgos'!$L$48="Moderado"),CONCATENATE("R",'Mapa de Riesgos'!$A$48),"")</f>
        <v/>
      </c>
      <c r="W26" s="466"/>
      <c r="X26" s="466" t="str">
        <f>IF(AND('Mapa de Riesgos'!$H$54="Media",'Mapa de Riesgos'!$L$54="Moderado"),CONCATENATE("R",'Mapa de Riesgos'!$A$54),"")</f>
        <v/>
      </c>
      <c r="Y26" s="466"/>
      <c r="Z26" s="466" t="str">
        <f>IF(AND('Mapa de Riesgos'!$H$60="Media",'Mapa de Riesgos'!$L$60="Moderado"),CONCATENATE("R",'Mapa de Riesgos'!$A$60),"")</f>
        <v/>
      </c>
      <c r="AA26" s="467"/>
      <c r="AB26" s="483" t="str">
        <f>IF(AND('Mapa de Riesgos'!$H$48="Media",'Mapa de Riesgos'!$L$48="Mayor"),CONCATENATE("R",'Mapa de Riesgos'!$A$48),"")</f>
        <v/>
      </c>
      <c r="AC26" s="484"/>
      <c r="AD26" s="485" t="str">
        <f>IF(AND('Mapa de Riesgos'!$H$54="Media",'Mapa de Riesgos'!$L$54="Mayor"),CONCATENATE("R",'Mapa de Riesgos'!$A$54),"")</f>
        <v/>
      </c>
      <c r="AE26" s="485"/>
      <c r="AF26" s="485" t="str">
        <f>IF(AND('Mapa de Riesgos'!$H$60="Media",'Mapa de Riesgos'!$L$60="Mayor"),CONCATENATE("R",'Mapa de Riesgos'!$A$60),"")</f>
        <v/>
      </c>
      <c r="AG26" s="486"/>
      <c r="AH26" s="474" t="str">
        <f>IF(AND('Mapa de Riesgos'!$H$48="Media",'Mapa de Riesgos'!$L$48="Catastrófico"),CONCATENATE("R",'Mapa de Riesgos'!$A$48),"")</f>
        <v/>
      </c>
      <c r="AI26" s="475"/>
      <c r="AJ26" s="475" t="str">
        <f>IF(AND('Mapa de Riesgos'!$H$54="Media",'Mapa de Riesgos'!$L$54="Catastrófico"),CONCATENATE("R",'Mapa de Riesgos'!$A$54),"")</f>
        <v/>
      </c>
      <c r="AK26" s="475"/>
      <c r="AL26" s="475" t="str">
        <f>IF(AND('Mapa de Riesgos'!$H$60="Media",'Mapa de Riesgos'!$L$60="Catastrófico"),CONCATENATE("R",'Mapa de Riesgos'!$A$60),"")</f>
        <v/>
      </c>
      <c r="AM26" s="476"/>
      <c r="AN26" s="84"/>
      <c r="AO26" s="528"/>
      <c r="AP26" s="529"/>
      <c r="AQ26" s="529"/>
      <c r="AR26" s="529"/>
      <c r="AS26" s="529"/>
      <c r="AT26" s="53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505"/>
      <c r="C27" s="505"/>
      <c r="D27" s="506"/>
      <c r="E27" s="497"/>
      <c r="F27" s="498"/>
      <c r="G27" s="498"/>
      <c r="H27" s="498"/>
      <c r="I27" s="499"/>
      <c r="J27" s="465"/>
      <c r="K27" s="466"/>
      <c r="L27" s="466"/>
      <c r="M27" s="466"/>
      <c r="N27" s="466"/>
      <c r="O27" s="467"/>
      <c r="P27" s="465"/>
      <c r="Q27" s="466"/>
      <c r="R27" s="466"/>
      <c r="S27" s="466"/>
      <c r="T27" s="466"/>
      <c r="U27" s="467"/>
      <c r="V27" s="465"/>
      <c r="W27" s="466"/>
      <c r="X27" s="466"/>
      <c r="Y27" s="466"/>
      <c r="Z27" s="466"/>
      <c r="AA27" s="467"/>
      <c r="AB27" s="483"/>
      <c r="AC27" s="484"/>
      <c r="AD27" s="485"/>
      <c r="AE27" s="485"/>
      <c r="AF27" s="485"/>
      <c r="AG27" s="486"/>
      <c r="AH27" s="474"/>
      <c r="AI27" s="475"/>
      <c r="AJ27" s="475"/>
      <c r="AK27" s="475"/>
      <c r="AL27" s="475"/>
      <c r="AM27" s="476"/>
      <c r="AN27" s="84"/>
      <c r="AO27" s="528"/>
      <c r="AP27" s="529"/>
      <c r="AQ27" s="529"/>
      <c r="AR27" s="529"/>
      <c r="AS27" s="529"/>
      <c r="AT27" s="53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505"/>
      <c r="C28" s="505"/>
      <c r="D28" s="506"/>
      <c r="E28" s="497"/>
      <c r="F28" s="498"/>
      <c r="G28" s="498"/>
      <c r="H28" s="498"/>
      <c r="I28" s="499"/>
      <c r="J28" s="465" t="str">
        <f>IF(AND('Mapa de Riesgos'!$H$66="Media",'Mapa de Riesgos'!$L$66="Leve"),CONCATENATE("R",'Mapa de Riesgos'!$A$66),"")</f>
        <v/>
      </c>
      <c r="K28" s="466"/>
      <c r="L28" s="466" t="str">
        <f>IF(AND('Mapa de Riesgos'!$H$72="Media",'Mapa de Riesgos'!$L$72="Leve"),CONCATENATE("R",'Mapa de Riesgos'!$A$72),"")</f>
        <v/>
      </c>
      <c r="M28" s="466"/>
      <c r="N28" s="466" t="str">
        <f>IF(AND('Mapa de Riesgos'!$H$78="Media",'Mapa de Riesgos'!$L$78="Leve"),CONCATENATE("R",'Mapa de Riesgos'!$A$78),"")</f>
        <v/>
      </c>
      <c r="O28" s="467"/>
      <c r="P28" s="465" t="str">
        <f>IF(AND('Mapa de Riesgos'!$H$66="Media",'Mapa de Riesgos'!$L$66="Menor"),CONCATENATE("R",'Mapa de Riesgos'!$A$66),"")</f>
        <v/>
      </c>
      <c r="Q28" s="466"/>
      <c r="R28" s="466" t="str">
        <f>IF(AND('Mapa de Riesgos'!$H$72="Media",'Mapa de Riesgos'!$L$72="Menor"),CONCATENATE("R",'Mapa de Riesgos'!$A$72),"")</f>
        <v/>
      </c>
      <c r="S28" s="466"/>
      <c r="T28" s="466" t="str">
        <f>IF(AND('Mapa de Riesgos'!$H$78="Media",'Mapa de Riesgos'!$L$78="Menor"),CONCATENATE("R",'Mapa de Riesgos'!$A$78),"")</f>
        <v/>
      </c>
      <c r="U28" s="467"/>
      <c r="V28" s="465" t="str">
        <f>IF(AND('Mapa de Riesgos'!$H$66="Media",'Mapa de Riesgos'!$L$66="Moderado"),CONCATENATE("R",'Mapa de Riesgos'!$A$66),"")</f>
        <v/>
      </c>
      <c r="W28" s="466"/>
      <c r="X28" s="466" t="str">
        <f>IF(AND('Mapa de Riesgos'!$H$72="Media",'Mapa de Riesgos'!$L$72="Moderado"),CONCATENATE("R",'Mapa de Riesgos'!$A$72),"")</f>
        <v/>
      </c>
      <c r="Y28" s="466"/>
      <c r="Z28" s="466" t="str">
        <f>IF(AND('Mapa de Riesgos'!$H$78="Media",'Mapa de Riesgos'!$L$78="Moderado"),CONCATENATE("R",'Mapa de Riesgos'!$A$78),"")</f>
        <v/>
      </c>
      <c r="AA28" s="467"/>
      <c r="AB28" s="483" t="str">
        <f>IF(AND('Mapa de Riesgos'!$H$66="Media",'Mapa de Riesgos'!$L$66="Mayor"),CONCATENATE("R",'Mapa de Riesgos'!$A$66),"")</f>
        <v/>
      </c>
      <c r="AC28" s="484"/>
      <c r="AD28" s="485" t="str">
        <f>IF(AND('Mapa de Riesgos'!$H$72="Media",'Mapa de Riesgos'!$L$72="Mayor"),CONCATENATE("R",'Mapa de Riesgos'!$A$72),"")</f>
        <v/>
      </c>
      <c r="AE28" s="485"/>
      <c r="AF28" s="485" t="str">
        <f>IF(AND('Mapa de Riesgos'!$H$78="Media",'Mapa de Riesgos'!$L$78="Mayor"),CONCATENATE("R",'Mapa de Riesgos'!$A$78),"")</f>
        <v/>
      </c>
      <c r="AG28" s="486"/>
      <c r="AH28" s="474" t="str">
        <f>IF(AND('Mapa de Riesgos'!$H$66="Media",'Mapa de Riesgos'!$L$66="Catastrófico"),CONCATENATE("R",'Mapa de Riesgos'!$A$66),"")</f>
        <v/>
      </c>
      <c r="AI28" s="475"/>
      <c r="AJ28" s="475" t="str">
        <f>IF(AND('Mapa de Riesgos'!$H$72="Media",'Mapa de Riesgos'!$L$72="Catastrófico"),CONCATENATE("R",'Mapa de Riesgos'!$A$72),"")</f>
        <v/>
      </c>
      <c r="AK28" s="475"/>
      <c r="AL28" s="475" t="str">
        <f>IF(AND('Mapa de Riesgos'!$H$78="Media",'Mapa de Riesgos'!$L$78="Catastrófico"),CONCATENATE("R",'Mapa de Riesgos'!$A$78),"")</f>
        <v/>
      </c>
      <c r="AM28" s="476"/>
      <c r="AN28" s="84"/>
      <c r="AO28" s="528"/>
      <c r="AP28" s="529"/>
      <c r="AQ28" s="529"/>
      <c r="AR28" s="529"/>
      <c r="AS28" s="529"/>
      <c r="AT28" s="53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505"/>
      <c r="C29" s="505"/>
      <c r="D29" s="506"/>
      <c r="E29" s="500"/>
      <c r="F29" s="501"/>
      <c r="G29" s="501"/>
      <c r="H29" s="501"/>
      <c r="I29" s="502"/>
      <c r="J29" s="465"/>
      <c r="K29" s="466"/>
      <c r="L29" s="466"/>
      <c r="M29" s="466"/>
      <c r="N29" s="466"/>
      <c r="O29" s="467"/>
      <c r="P29" s="468"/>
      <c r="Q29" s="469"/>
      <c r="R29" s="469"/>
      <c r="S29" s="469"/>
      <c r="T29" s="469"/>
      <c r="U29" s="470"/>
      <c r="V29" s="468"/>
      <c r="W29" s="469"/>
      <c r="X29" s="469"/>
      <c r="Y29" s="469"/>
      <c r="Z29" s="469"/>
      <c r="AA29" s="470"/>
      <c r="AB29" s="487"/>
      <c r="AC29" s="488"/>
      <c r="AD29" s="488"/>
      <c r="AE29" s="488"/>
      <c r="AF29" s="488"/>
      <c r="AG29" s="489"/>
      <c r="AH29" s="477"/>
      <c r="AI29" s="478"/>
      <c r="AJ29" s="478"/>
      <c r="AK29" s="478"/>
      <c r="AL29" s="478"/>
      <c r="AM29" s="479"/>
      <c r="AN29" s="84"/>
      <c r="AO29" s="531"/>
      <c r="AP29" s="532"/>
      <c r="AQ29" s="532"/>
      <c r="AR29" s="532"/>
      <c r="AS29" s="532"/>
      <c r="AT29" s="53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505"/>
      <c r="C30" s="505"/>
      <c r="D30" s="506"/>
      <c r="E30" s="494" t="s">
        <v>171</v>
      </c>
      <c r="F30" s="495"/>
      <c r="G30" s="495"/>
      <c r="H30" s="495"/>
      <c r="I30" s="495"/>
      <c r="J30" s="462" t="str">
        <f>IF(AND('Mapa de Riesgos'!$H$12="Baja",'Mapa de Riesgos'!$L$12="Leve"),CONCATENATE("R",'Mapa de Riesgos'!$A$12),"")</f>
        <v/>
      </c>
      <c r="K30" s="463"/>
      <c r="L30" s="463" t="str">
        <f>IF(AND('Mapa de Riesgos'!$H$18="Baja",'Mapa de Riesgos'!$L$18="Leve"),CONCATENATE("R",'Mapa de Riesgos'!$A$18),"")</f>
        <v/>
      </c>
      <c r="M30" s="463"/>
      <c r="N30" s="463" t="str">
        <f>IF(AND('Mapa de Riesgos'!$H$24="Baja",'Mapa de Riesgos'!$L$24="Leve"),CONCATENATE("R",'Mapa de Riesgos'!$A$24),"")</f>
        <v/>
      </c>
      <c r="O30" s="464"/>
      <c r="P30" s="472" t="str">
        <f>IF(AND('Mapa de Riesgos'!$H$12="Baja",'Mapa de Riesgos'!$L$12="Menor"),CONCATENATE("R",'Mapa de Riesgos'!$A$12),"")</f>
        <v/>
      </c>
      <c r="Q30" s="472"/>
      <c r="R30" s="472" t="str">
        <f>IF(AND('Mapa de Riesgos'!$H$18="Baja",'Mapa de Riesgos'!$L$18="Menor"),CONCATENATE("R",'Mapa de Riesgos'!$A$18),"")</f>
        <v/>
      </c>
      <c r="S30" s="472"/>
      <c r="T30" s="472" t="str">
        <f>IF(AND('Mapa de Riesgos'!$H$24="Baja",'Mapa de Riesgos'!$L$24="Menor"),CONCATENATE("R",'Mapa de Riesgos'!$A$24),"")</f>
        <v/>
      </c>
      <c r="U30" s="473"/>
      <c r="V30" s="471" t="str">
        <f>IF(AND('Mapa de Riesgos'!$H$12="Baja",'Mapa de Riesgos'!$L$12="Moderado"),CONCATENATE("R",'Mapa de Riesgos'!$A$12),"")</f>
        <v/>
      </c>
      <c r="W30" s="472"/>
      <c r="X30" s="472" t="str">
        <f>IF(AND('Mapa de Riesgos'!$H$18="Baja",'Mapa de Riesgos'!$L$18="Moderado"),CONCATENATE("R",'Mapa de Riesgos'!$A$18),"")</f>
        <v/>
      </c>
      <c r="Y30" s="472"/>
      <c r="Z30" s="472" t="str">
        <f>IF(AND('Mapa de Riesgos'!$H$24="Baja",'Mapa de Riesgos'!$L$24="Moderado"),CONCATENATE("R",'Mapa de Riesgos'!$A$24),"")</f>
        <v/>
      </c>
      <c r="AA30" s="473"/>
      <c r="AB30" s="490" t="str">
        <f>IF(AND('Mapa de Riesgos'!$H$12="Baja",'Mapa de Riesgos'!$L$12="Mayor"),CONCATENATE("R",'Mapa de Riesgos'!$A$12),"")</f>
        <v/>
      </c>
      <c r="AC30" s="491"/>
      <c r="AD30" s="491" t="str">
        <f>IF(AND('Mapa de Riesgos'!$H$18="Baja",'Mapa de Riesgos'!$L$18="Mayor"),CONCATENATE("R",'Mapa de Riesgos'!$A$18),"")</f>
        <v/>
      </c>
      <c r="AE30" s="491"/>
      <c r="AF30" s="491" t="str">
        <f>IF(AND('Mapa de Riesgos'!$H$24="Baja",'Mapa de Riesgos'!$L$24="Mayor"),CONCATENATE("R",'Mapa de Riesgos'!$A$24),"")</f>
        <v/>
      </c>
      <c r="AG30" s="492"/>
      <c r="AH30" s="480" t="str">
        <f>IF(AND('Mapa de Riesgos'!$H$12="Baja",'Mapa de Riesgos'!$L$12="Catastrófico"),CONCATENATE("R",'Mapa de Riesgos'!$A$12),"")</f>
        <v/>
      </c>
      <c r="AI30" s="481"/>
      <c r="AJ30" s="481" t="str">
        <f>IF(AND('Mapa de Riesgos'!$H$18="Baja",'Mapa de Riesgos'!$L$18="Catastrófico"),CONCATENATE("R",'Mapa de Riesgos'!$A$18),"")</f>
        <v/>
      </c>
      <c r="AK30" s="481"/>
      <c r="AL30" s="481" t="str">
        <f>IF(AND('Mapa de Riesgos'!$H$24="Baja",'Mapa de Riesgos'!$L$24="Catastrófico"),CONCATENATE("R",'Mapa de Riesgos'!$A$24),"")</f>
        <v/>
      </c>
      <c r="AM30" s="482"/>
      <c r="AN30" s="84"/>
      <c r="AO30" s="534" t="s">
        <v>172</v>
      </c>
      <c r="AP30" s="535"/>
      <c r="AQ30" s="535"/>
      <c r="AR30" s="535"/>
      <c r="AS30" s="535"/>
      <c r="AT30" s="53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505"/>
      <c r="C31" s="505"/>
      <c r="D31" s="506"/>
      <c r="E31" s="497"/>
      <c r="F31" s="498"/>
      <c r="G31" s="498"/>
      <c r="H31" s="498"/>
      <c r="I31" s="503"/>
      <c r="J31" s="456"/>
      <c r="K31" s="457"/>
      <c r="L31" s="457"/>
      <c r="M31" s="457"/>
      <c r="N31" s="457"/>
      <c r="O31" s="458"/>
      <c r="P31" s="466"/>
      <c r="Q31" s="466"/>
      <c r="R31" s="466"/>
      <c r="S31" s="466"/>
      <c r="T31" s="466"/>
      <c r="U31" s="467"/>
      <c r="V31" s="465"/>
      <c r="W31" s="466"/>
      <c r="X31" s="466"/>
      <c r="Y31" s="466"/>
      <c r="Z31" s="466"/>
      <c r="AA31" s="467"/>
      <c r="AB31" s="483"/>
      <c r="AC31" s="484"/>
      <c r="AD31" s="484"/>
      <c r="AE31" s="484"/>
      <c r="AF31" s="484"/>
      <c r="AG31" s="486"/>
      <c r="AH31" s="474"/>
      <c r="AI31" s="475"/>
      <c r="AJ31" s="475"/>
      <c r="AK31" s="475"/>
      <c r="AL31" s="475"/>
      <c r="AM31" s="476"/>
      <c r="AN31" s="84"/>
      <c r="AO31" s="537"/>
      <c r="AP31" s="538"/>
      <c r="AQ31" s="538"/>
      <c r="AR31" s="538"/>
      <c r="AS31" s="538"/>
      <c r="AT31" s="53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505"/>
      <c r="C32" s="505"/>
      <c r="D32" s="506"/>
      <c r="E32" s="497"/>
      <c r="F32" s="498"/>
      <c r="G32" s="498"/>
      <c r="H32" s="498"/>
      <c r="I32" s="503"/>
      <c r="J32" s="456" t="str">
        <f>IF(AND('Mapa de Riesgos'!$H$30="Baja",'Mapa de Riesgos'!$L$30="Leve"),CONCATENATE("R",'Mapa de Riesgos'!$A$30),"")</f>
        <v/>
      </c>
      <c r="K32" s="457"/>
      <c r="L32" s="457" t="str">
        <f>IF(AND('Mapa de Riesgos'!$H$36="Baja",'Mapa de Riesgos'!$L$36="Leve"),CONCATENATE("R",'Mapa de Riesgos'!$A$36),"")</f>
        <v/>
      </c>
      <c r="M32" s="457"/>
      <c r="N32" s="457" t="str">
        <f>IF(AND('Mapa de Riesgos'!$H$42="Baja",'Mapa de Riesgos'!$L$42="Leve"),CONCATENATE("R",'Mapa de Riesgos'!$A$42),"")</f>
        <v/>
      </c>
      <c r="O32" s="458"/>
      <c r="P32" s="466" t="str">
        <f>IF(AND('Mapa de Riesgos'!$H$30="Baja",'Mapa de Riesgos'!$L$30="Menor"),CONCATENATE("R",'Mapa de Riesgos'!$A$30),"")</f>
        <v/>
      </c>
      <c r="Q32" s="466"/>
      <c r="R32" s="466" t="str">
        <f>IF(AND('Mapa de Riesgos'!$H$36="Baja",'Mapa de Riesgos'!$L$36="Menor"),CONCATENATE("R",'Mapa de Riesgos'!$A$36),"")</f>
        <v/>
      </c>
      <c r="S32" s="466"/>
      <c r="T32" s="466" t="str">
        <f>IF(AND('Mapa de Riesgos'!$H$42="Baja",'Mapa de Riesgos'!$L$42="Menor"),CONCATENATE("R",'Mapa de Riesgos'!$A$42),"")</f>
        <v/>
      </c>
      <c r="U32" s="467"/>
      <c r="V32" s="465" t="str">
        <f>IF(AND('Mapa de Riesgos'!$H$30="Baja",'Mapa de Riesgos'!$L$30="Moderado"),CONCATENATE("R",'Mapa de Riesgos'!$A$30),"")</f>
        <v/>
      </c>
      <c r="W32" s="466"/>
      <c r="X32" s="466" t="str">
        <f>IF(AND('Mapa de Riesgos'!$H$36="Baja",'Mapa de Riesgos'!$L$36="Moderado"),CONCATENATE("R",'Mapa de Riesgos'!$A$36),"")</f>
        <v/>
      </c>
      <c r="Y32" s="466"/>
      <c r="Z32" s="466" t="str">
        <f>IF(AND('Mapa de Riesgos'!$H$42="Baja",'Mapa de Riesgos'!$L$42="Moderado"),CONCATENATE("R",'Mapa de Riesgos'!$A$42),"")</f>
        <v/>
      </c>
      <c r="AA32" s="467"/>
      <c r="AB32" s="483" t="str">
        <f>IF(AND('Mapa de Riesgos'!$H$30="Baja",'Mapa de Riesgos'!$L$30="Mayor"),CONCATENATE("R",'Mapa de Riesgos'!$A$30),"")</f>
        <v/>
      </c>
      <c r="AC32" s="484"/>
      <c r="AD32" s="485" t="str">
        <f>IF(AND('Mapa de Riesgos'!$H$36="Baja",'Mapa de Riesgos'!$L$36="Mayor"),CONCATENATE("R",'Mapa de Riesgos'!$A$36),"")</f>
        <v/>
      </c>
      <c r="AE32" s="485"/>
      <c r="AF32" s="485" t="str">
        <f>IF(AND('Mapa de Riesgos'!$H$42="Baja",'Mapa de Riesgos'!$L$42="Mayor"),CONCATENATE("R",'Mapa de Riesgos'!$A$42),"")</f>
        <v/>
      </c>
      <c r="AG32" s="486"/>
      <c r="AH32" s="474" t="str">
        <f>IF(AND('Mapa de Riesgos'!$H$30="Baja",'Mapa de Riesgos'!$L$30="Catastrófico"),CONCATENATE("R",'Mapa de Riesgos'!$A$30),"")</f>
        <v/>
      </c>
      <c r="AI32" s="475"/>
      <c r="AJ32" s="475" t="str">
        <f>IF(AND('Mapa de Riesgos'!$H$36="Baja",'Mapa de Riesgos'!$L$36="Catastrófico"),CONCATENATE("R",'Mapa de Riesgos'!$A$36),"")</f>
        <v/>
      </c>
      <c r="AK32" s="475"/>
      <c r="AL32" s="475" t="str">
        <f>IF(AND('Mapa de Riesgos'!$H$42="Baja",'Mapa de Riesgos'!$L$42="Catastrófico"),CONCATENATE("R",'Mapa de Riesgos'!$A$42),"")</f>
        <v/>
      </c>
      <c r="AM32" s="476"/>
      <c r="AN32" s="84"/>
      <c r="AO32" s="537"/>
      <c r="AP32" s="538"/>
      <c r="AQ32" s="538"/>
      <c r="AR32" s="538"/>
      <c r="AS32" s="538"/>
      <c r="AT32" s="53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505"/>
      <c r="C33" s="505"/>
      <c r="D33" s="506"/>
      <c r="E33" s="497"/>
      <c r="F33" s="498"/>
      <c r="G33" s="498"/>
      <c r="H33" s="498"/>
      <c r="I33" s="503"/>
      <c r="J33" s="456"/>
      <c r="K33" s="457"/>
      <c r="L33" s="457"/>
      <c r="M33" s="457"/>
      <c r="N33" s="457"/>
      <c r="O33" s="458"/>
      <c r="P33" s="466"/>
      <c r="Q33" s="466"/>
      <c r="R33" s="466"/>
      <c r="S33" s="466"/>
      <c r="T33" s="466"/>
      <c r="U33" s="467"/>
      <c r="V33" s="465"/>
      <c r="W33" s="466"/>
      <c r="X33" s="466"/>
      <c r="Y33" s="466"/>
      <c r="Z33" s="466"/>
      <c r="AA33" s="467"/>
      <c r="AB33" s="483"/>
      <c r="AC33" s="484"/>
      <c r="AD33" s="485"/>
      <c r="AE33" s="485"/>
      <c r="AF33" s="485"/>
      <c r="AG33" s="486"/>
      <c r="AH33" s="474"/>
      <c r="AI33" s="475"/>
      <c r="AJ33" s="475"/>
      <c r="AK33" s="475"/>
      <c r="AL33" s="475"/>
      <c r="AM33" s="476"/>
      <c r="AN33" s="84"/>
      <c r="AO33" s="537"/>
      <c r="AP33" s="538"/>
      <c r="AQ33" s="538"/>
      <c r="AR33" s="538"/>
      <c r="AS33" s="538"/>
      <c r="AT33" s="53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505"/>
      <c r="C34" s="505"/>
      <c r="D34" s="506"/>
      <c r="E34" s="497"/>
      <c r="F34" s="498"/>
      <c r="G34" s="498"/>
      <c r="H34" s="498"/>
      <c r="I34" s="503"/>
      <c r="J34" s="456" t="str">
        <f>IF(AND('Mapa de Riesgos'!$H$48="Baja",'Mapa de Riesgos'!$L$48="Leve"),CONCATENATE("R",'Mapa de Riesgos'!$A$48),"")</f>
        <v/>
      </c>
      <c r="K34" s="457"/>
      <c r="L34" s="457" t="str">
        <f>IF(AND('Mapa de Riesgos'!$H$54="Baja",'Mapa de Riesgos'!$L$54="Leve"),CONCATENATE("R",'Mapa de Riesgos'!$A$54),"")</f>
        <v/>
      </c>
      <c r="M34" s="457"/>
      <c r="N34" s="457" t="str">
        <f>IF(AND('Mapa de Riesgos'!$H$60="Baja",'Mapa de Riesgos'!$L$60="Leve"),CONCATENATE("R",'Mapa de Riesgos'!$A$60),"")</f>
        <v/>
      </c>
      <c r="O34" s="458"/>
      <c r="P34" s="466" t="str">
        <f>IF(AND('Mapa de Riesgos'!$H$48="Baja",'Mapa de Riesgos'!$L$48="Menor"),CONCATENATE("R",'Mapa de Riesgos'!$A$48),"")</f>
        <v/>
      </c>
      <c r="Q34" s="466"/>
      <c r="R34" s="466" t="str">
        <f>IF(AND('Mapa de Riesgos'!$H$54="Baja",'Mapa de Riesgos'!$L$54="Menor"),CONCATENATE("R",'Mapa de Riesgos'!$A$54),"")</f>
        <v/>
      </c>
      <c r="S34" s="466"/>
      <c r="T34" s="466" t="str">
        <f>IF(AND('Mapa de Riesgos'!$H$60="Baja",'Mapa de Riesgos'!$L$60="Menor"),CONCATENATE("R",'Mapa de Riesgos'!$A$60),"")</f>
        <v/>
      </c>
      <c r="U34" s="467"/>
      <c r="V34" s="465" t="str">
        <f>IF(AND('Mapa de Riesgos'!$H$48="Baja",'Mapa de Riesgos'!$L$48="Moderado"),CONCATENATE("R",'Mapa de Riesgos'!$A$48),"")</f>
        <v/>
      </c>
      <c r="W34" s="466"/>
      <c r="X34" s="466" t="str">
        <f>IF(AND('Mapa de Riesgos'!$H$54="Baja",'Mapa de Riesgos'!$L$54="Moderado"),CONCATENATE("R",'Mapa de Riesgos'!$A$54),"")</f>
        <v/>
      </c>
      <c r="Y34" s="466"/>
      <c r="Z34" s="466" t="str">
        <f>IF(AND('Mapa de Riesgos'!$H$60="Baja",'Mapa de Riesgos'!$L$60="Moderado"),CONCATENATE("R",'Mapa de Riesgos'!$A$60),"")</f>
        <v/>
      </c>
      <c r="AA34" s="467"/>
      <c r="AB34" s="483" t="str">
        <f>IF(AND('Mapa de Riesgos'!$H$48="Baja",'Mapa de Riesgos'!$L$48="Mayor"),CONCATENATE("R",'Mapa de Riesgos'!$A$48),"")</f>
        <v/>
      </c>
      <c r="AC34" s="484"/>
      <c r="AD34" s="485" t="str">
        <f>IF(AND('Mapa de Riesgos'!$H$54="Baja",'Mapa de Riesgos'!$L$54="Mayor"),CONCATENATE("R",'Mapa de Riesgos'!$A$54),"")</f>
        <v/>
      </c>
      <c r="AE34" s="485"/>
      <c r="AF34" s="485" t="str">
        <f>IF(AND('Mapa de Riesgos'!$H$60="Baja",'Mapa de Riesgos'!$L$60="Mayor"),CONCATENATE("R",'Mapa de Riesgos'!$A$60),"")</f>
        <v/>
      </c>
      <c r="AG34" s="486"/>
      <c r="AH34" s="474" t="str">
        <f>IF(AND('Mapa de Riesgos'!$H$48="Baja",'Mapa de Riesgos'!$L$48="Catastrófico"),CONCATENATE("R",'Mapa de Riesgos'!$A$48),"")</f>
        <v/>
      </c>
      <c r="AI34" s="475"/>
      <c r="AJ34" s="475" t="str">
        <f>IF(AND('Mapa de Riesgos'!$H$54="Baja",'Mapa de Riesgos'!$L$54="Catastrófico"),CONCATENATE("R",'Mapa de Riesgos'!$A$54),"")</f>
        <v/>
      </c>
      <c r="AK34" s="475"/>
      <c r="AL34" s="475" t="str">
        <f>IF(AND('Mapa de Riesgos'!$H$60="Baja",'Mapa de Riesgos'!$L$60="Catastrófico"),CONCATENATE("R",'Mapa de Riesgos'!$A$60),"")</f>
        <v/>
      </c>
      <c r="AM34" s="476"/>
      <c r="AN34" s="84"/>
      <c r="AO34" s="537"/>
      <c r="AP34" s="538"/>
      <c r="AQ34" s="538"/>
      <c r="AR34" s="538"/>
      <c r="AS34" s="538"/>
      <c r="AT34" s="53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505"/>
      <c r="C35" s="505"/>
      <c r="D35" s="506"/>
      <c r="E35" s="497"/>
      <c r="F35" s="498"/>
      <c r="G35" s="498"/>
      <c r="H35" s="498"/>
      <c r="I35" s="503"/>
      <c r="J35" s="456"/>
      <c r="K35" s="457"/>
      <c r="L35" s="457"/>
      <c r="M35" s="457"/>
      <c r="N35" s="457"/>
      <c r="O35" s="458"/>
      <c r="P35" s="466"/>
      <c r="Q35" s="466"/>
      <c r="R35" s="466"/>
      <c r="S35" s="466"/>
      <c r="T35" s="466"/>
      <c r="U35" s="467"/>
      <c r="V35" s="465"/>
      <c r="W35" s="466"/>
      <c r="X35" s="466"/>
      <c r="Y35" s="466"/>
      <c r="Z35" s="466"/>
      <c r="AA35" s="467"/>
      <c r="AB35" s="483"/>
      <c r="AC35" s="484"/>
      <c r="AD35" s="485"/>
      <c r="AE35" s="485"/>
      <c r="AF35" s="485"/>
      <c r="AG35" s="486"/>
      <c r="AH35" s="474"/>
      <c r="AI35" s="475"/>
      <c r="AJ35" s="475"/>
      <c r="AK35" s="475"/>
      <c r="AL35" s="475"/>
      <c r="AM35" s="476"/>
      <c r="AN35" s="84"/>
      <c r="AO35" s="537"/>
      <c r="AP35" s="538"/>
      <c r="AQ35" s="538"/>
      <c r="AR35" s="538"/>
      <c r="AS35" s="538"/>
      <c r="AT35" s="53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505"/>
      <c r="C36" s="505"/>
      <c r="D36" s="506"/>
      <c r="E36" s="497"/>
      <c r="F36" s="498"/>
      <c r="G36" s="498"/>
      <c r="H36" s="498"/>
      <c r="I36" s="503"/>
      <c r="J36" s="456" t="str">
        <f>IF(AND('Mapa de Riesgos'!$H$66="Baja",'Mapa de Riesgos'!$L$66="Leve"),CONCATENATE("R",'Mapa de Riesgos'!$A$66),"")</f>
        <v/>
      </c>
      <c r="K36" s="457"/>
      <c r="L36" s="457" t="str">
        <f>IF(AND('Mapa de Riesgos'!$H$72="Baja",'Mapa de Riesgos'!$L$72="Leve"),CONCATENATE("R",'Mapa de Riesgos'!$A$72),"")</f>
        <v/>
      </c>
      <c r="M36" s="457"/>
      <c r="N36" s="457" t="str">
        <f>IF(AND('Mapa de Riesgos'!$H$78="Baja",'Mapa de Riesgos'!$L$78="Leve"),CONCATENATE("R",'Mapa de Riesgos'!$A$78),"")</f>
        <v/>
      </c>
      <c r="O36" s="458"/>
      <c r="P36" s="466" t="str">
        <f>IF(AND('Mapa de Riesgos'!$H$66="Baja",'Mapa de Riesgos'!$L$66="Menor"),CONCATENATE("R",'Mapa de Riesgos'!$A$66),"")</f>
        <v/>
      </c>
      <c r="Q36" s="466"/>
      <c r="R36" s="466" t="str">
        <f>IF(AND('Mapa de Riesgos'!$H$72="Baja",'Mapa de Riesgos'!$L$72="Menor"),CONCATENATE("R",'Mapa de Riesgos'!$A$72),"")</f>
        <v/>
      </c>
      <c r="S36" s="466"/>
      <c r="T36" s="466" t="str">
        <f>IF(AND('Mapa de Riesgos'!$H$78="Baja",'Mapa de Riesgos'!$L$78="Menor"),CONCATENATE("R",'Mapa de Riesgos'!$A$78),"")</f>
        <v/>
      </c>
      <c r="U36" s="467"/>
      <c r="V36" s="465" t="str">
        <f>IF(AND('Mapa de Riesgos'!$H$66="Baja",'Mapa de Riesgos'!$L$66="Moderado"),CONCATENATE("R",'Mapa de Riesgos'!$A$66),"")</f>
        <v/>
      </c>
      <c r="W36" s="466"/>
      <c r="X36" s="466" t="str">
        <f>IF(AND('Mapa de Riesgos'!$H$72="Baja",'Mapa de Riesgos'!$L$72="Moderado"),CONCATENATE("R",'Mapa de Riesgos'!$A$72),"")</f>
        <v/>
      </c>
      <c r="Y36" s="466"/>
      <c r="Z36" s="466" t="str">
        <f>IF(AND('Mapa de Riesgos'!$H$78="Baja",'Mapa de Riesgos'!$L$78="Moderado"),CONCATENATE("R",'Mapa de Riesgos'!$A$78),"")</f>
        <v/>
      </c>
      <c r="AA36" s="467"/>
      <c r="AB36" s="483" t="str">
        <f>IF(AND('Mapa de Riesgos'!$H$66="Baja",'Mapa de Riesgos'!$L$66="Mayor"),CONCATENATE("R",'Mapa de Riesgos'!$A$66),"")</f>
        <v/>
      </c>
      <c r="AC36" s="484"/>
      <c r="AD36" s="485" t="str">
        <f>IF(AND('Mapa de Riesgos'!$H$72="Baja",'Mapa de Riesgos'!$L$72="Mayor"),CONCATENATE("R",'Mapa de Riesgos'!$A$72),"")</f>
        <v/>
      </c>
      <c r="AE36" s="485"/>
      <c r="AF36" s="485" t="str">
        <f>IF(AND('Mapa de Riesgos'!$H$78="Baja",'Mapa de Riesgos'!$L$78="Mayor"),CONCATENATE("R",'Mapa de Riesgos'!$A$78),"")</f>
        <v/>
      </c>
      <c r="AG36" s="486"/>
      <c r="AH36" s="474" t="str">
        <f>IF(AND('Mapa de Riesgos'!$H$66="Baja",'Mapa de Riesgos'!$L$66="Catastrófico"),CONCATENATE("R",'Mapa de Riesgos'!$A$66),"")</f>
        <v/>
      </c>
      <c r="AI36" s="475"/>
      <c r="AJ36" s="475" t="str">
        <f>IF(AND('Mapa de Riesgos'!$H$72="Baja",'Mapa de Riesgos'!$L$72="Catastrófico"),CONCATENATE("R",'Mapa de Riesgos'!$A$72),"")</f>
        <v/>
      </c>
      <c r="AK36" s="475"/>
      <c r="AL36" s="475" t="str">
        <f>IF(AND('Mapa de Riesgos'!$H$78="Baja",'Mapa de Riesgos'!$L$78="Catastrófico"),CONCATENATE("R",'Mapa de Riesgos'!$A$78),"")</f>
        <v/>
      </c>
      <c r="AM36" s="476"/>
      <c r="AN36" s="84"/>
      <c r="AO36" s="537"/>
      <c r="AP36" s="538"/>
      <c r="AQ36" s="538"/>
      <c r="AR36" s="538"/>
      <c r="AS36" s="538"/>
      <c r="AT36" s="53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505"/>
      <c r="C37" s="505"/>
      <c r="D37" s="506"/>
      <c r="E37" s="500"/>
      <c r="F37" s="501"/>
      <c r="G37" s="501"/>
      <c r="H37" s="501"/>
      <c r="I37" s="501"/>
      <c r="J37" s="459"/>
      <c r="K37" s="460"/>
      <c r="L37" s="460"/>
      <c r="M37" s="460"/>
      <c r="N37" s="460"/>
      <c r="O37" s="461"/>
      <c r="P37" s="469"/>
      <c r="Q37" s="469"/>
      <c r="R37" s="469"/>
      <c r="S37" s="469"/>
      <c r="T37" s="469"/>
      <c r="U37" s="470"/>
      <c r="V37" s="468"/>
      <c r="W37" s="469"/>
      <c r="X37" s="469"/>
      <c r="Y37" s="469"/>
      <c r="Z37" s="469"/>
      <c r="AA37" s="470"/>
      <c r="AB37" s="487"/>
      <c r="AC37" s="488"/>
      <c r="AD37" s="488"/>
      <c r="AE37" s="488"/>
      <c r="AF37" s="488"/>
      <c r="AG37" s="489"/>
      <c r="AH37" s="477"/>
      <c r="AI37" s="478"/>
      <c r="AJ37" s="478"/>
      <c r="AK37" s="478"/>
      <c r="AL37" s="478"/>
      <c r="AM37" s="479"/>
      <c r="AN37" s="84"/>
      <c r="AO37" s="540"/>
      <c r="AP37" s="541"/>
      <c r="AQ37" s="541"/>
      <c r="AR37" s="541"/>
      <c r="AS37" s="541"/>
      <c r="AT37" s="54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505"/>
      <c r="C38" s="505"/>
      <c r="D38" s="506"/>
      <c r="E38" s="494" t="s">
        <v>173</v>
      </c>
      <c r="F38" s="495"/>
      <c r="G38" s="495"/>
      <c r="H38" s="495"/>
      <c r="I38" s="496"/>
      <c r="J38" s="462" t="str">
        <f>IF(AND('Mapa de Riesgos'!$H$12="Muy Baja",'Mapa de Riesgos'!$L$12="Leve"),CONCATENATE("R",'Mapa de Riesgos'!$A$12),"")</f>
        <v/>
      </c>
      <c r="K38" s="463"/>
      <c r="L38" s="463" t="str">
        <f>IF(AND('Mapa de Riesgos'!$H$18="Muy Baja",'Mapa de Riesgos'!$L$18="Leve"),CONCATENATE("R",'Mapa de Riesgos'!$A$18),"")</f>
        <v/>
      </c>
      <c r="M38" s="463"/>
      <c r="N38" s="463" t="str">
        <f>IF(AND('Mapa de Riesgos'!$H$24="Muy Baja",'Mapa de Riesgos'!$L$24="Leve"),CONCATENATE("R",'Mapa de Riesgos'!$A$24),"")</f>
        <v/>
      </c>
      <c r="O38" s="464"/>
      <c r="P38" s="462" t="str">
        <f>IF(AND('Mapa de Riesgos'!$H$12="Muy Baja",'Mapa de Riesgos'!$L$12="Menor"),CONCATENATE("R",'Mapa de Riesgos'!$A$12),"")</f>
        <v/>
      </c>
      <c r="Q38" s="463"/>
      <c r="R38" s="463" t="str">
        <f>IF(AND('Mapa de Riesgos'!$H$18="Muy Baja",'Mapa de Riesgos'!$L$18="Menor"),CONCATENATE("R",'Mapa de Riesgos'!$A$18),"")</f>
        <v/>
      </c>
      <c r="S38" s="463"/>
      <c r="T38" s="463" t="str">
        <f>IF(AND('Mapa de Riesgos'!$H$24="Muy Baja",'Mapa de Riesgos'!$L$24="Menor"),CONCATENATE("R",'Mapa de Riesgos'!$A$24),"")</f>
        <v/>
      </c>
      <c r="U38" s="464"/>
      <c r="V38" s="471" t="str">
        <f>IF(AND('Mapa de Riesgos'!$H$12="Muy Baja",'Mapa de Riesgos'!$L$12="Moderado"),CONCATENATE("R",'Mapa de Riesgos'!$A$12),"")</f>
        <v/>
      </c>
      <c r="W38" s="472"/>
      <c r="X38" s="472" t="str">
        <f>IF(AND('Mapa de Riesgos'!$H$18="Muy Baja",'Mapa de Riesgos'!$L$18="Moderado"),CONCATENATE("R",'Mapa de Riesgos'!$A$18),"")</f>
        <v/>
      </c>
      <c r="Y38" s="472"/>
      <c r="Z38" s="472" t="str">
        <f>IF(AND('Mapa de Riesgos'!$H$24="Muy Baja",'Mapa de Riesgos'!$L$24="Moderado"),CONCATENATE("R",'Mapa de Riesgos'!$A$24),"")</f>
        <v/>
      </c>
      <c r="AA38" s="473"/>
      <c r="AB38" s="490" t="str">
        <f>IF(AND('Mapa de Riesgos'!$H$12="Muy Baja",'Mapa de Riesgos'!$L$12="Mayor"),CONCATENATE("R",'Mapa de Riesgos'!$A$12),"")</f>
        <v/>
      </c>
      <c r="AC38" s="491"/>
      <c r="AD38" s="491" t="str">
        <f>IF(AND('Mapa de Riesgos'!$H$18="Muy Baja",'Mapa de Riesgos'!$L$18="Mayor"),CONCATENATE("R",'Mapa de Riesgos'!$A$18),"")</f>
        <v/>
      </c>
      <c r="AE38" s="491"/>
      <c r="AF38" s="491" t="str">
        <f>IF(AND('Mapa de Riesgos'!$H$24="Muy Baja",'Mapa de Riesgos'!$L$24="Mayor"),CONCATENATE("R",'Mapa de Riesgos'!$A$24),"")</f>
        <v/>
      </c>
      <c r="AG38" s="492"/>
      <c r="AH38" s="480" t="str">
        <f>IF(AND('Mapa de Riesgos'!$H$12="Muy Baja",'Mapa de Riesgos'!$L$12="Catastrófico"),CONCATENATE("R",'Mapa de Riesgos'!$A$12),"")</f>
        <v/>
      </c>
      <c r="AI38" s="481"/>
      <c r="AJ38" s="481" t="str">
        <f>IF(AND('Mapa de Riesgos'!$H$18="Muy Baja",'Mapa de Riesgos'!$L$18="Catastrófico"),CONCATENATE("R",'Mapa de Riesgos'!$A$18),"")</f>
        <v/>
      </c>
      <c r="AK38" s="481"/>
      <c r="AL38" s="481" t="str">
        <f>IF(AND('Mapa de Riesgos'!$H$24="Muy Baja",'Mapa de Riesgos'!$L$24="Catastrófico"),CONCATENATE("R",'Mapa de Riesgos'!$A$24),"")</f>
        <v/>
      </c>
      <c r="AM38" s="482"/>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505"/>
      <c r="C39" s="505"/>
      <c r="D39" s="506"/>
      <c r="E39" s="497"/>
      <c r="F39" s="498"/>
      <c r="G39" s="498"/>
      <c r="H39" s="498"/>
      <c r="I39" s="499"/>
      <c r="J39" s="456"/>
      <c r="K39" s="457"/>
      <c r="L39" s="457"/>
      <c r="M39" s="457"/>
      <c r="N39" s="457"/>
      <c r="O39" s="458"/>
      <c r="P39" s="456"/>
      <c r="Q39" s="457"/>
      <c r="R39" s="457"/>
      <c r="S39" s="457"/>
      <c r="T39" s="457"/>
      <c r="U39" s="458"/>
      <c r="V39" s="465"/>
      <c r="W39" s="466"/>
      <c r="X39" s="466"/>
      <c r="Y39" s="466"/>
      <c r="Z39" s="466"/>
      <c r="AA39" s="467"/>
      <c r="AB39" s="483"/>
      <c r="AC39" s="484"/>
      <c r="AD39" s="484"/>
      <c r="AE39" s="484"/>
      <c r="AF39" s="484"/>
      <c r="AG39" s="486"/>
      <c r="AH39" s="474"/>
      <c r="AI39" s="475"/>
      <c r="AJ39" s="475"/>
      <c r="AK39" s="475"/>
      <c r="AL39" s="475"/>
      <c r="AM39" s="476"/>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505"/>
      <c r="C40" s="505"/>
      <c r="D40" s="506"/>
      <c r="E40" s="497"/>
      <c r="F40" s="498"/>
      <c r="G40" s="498"/>
      <c r="H40" s="498"/>
      <c r="I40" s="499"/>
      <c r="J40" s="456" t="str">
        <f>IF(AND('Mapa de Riesgos'!$H$30="Muy Baja",'Mapa de Riesgos'!$L$30="Leve"),CONCATENATE("R",'Mapa de Riesgos'!$A$30),"")</f>
        <v/>
      </c>
      <c r="K40" s="457"/>
      <c r="L40" s="457" t="str">
        <f>IF(AND('Mapa de Riesgos'!$H$36="Muy Baja",'Mapa de Riesgos'!$L$36="Leve"),CONCATENATE("R",'Mapa de Riesgos'!$A$36),"")</f>
        <v/>
      </c>
      <c r="M40" s="457"/>
      <c r="N40" s="457" t="str">
        <f>IF(AND('Mapa de Riesgos'!$H$42="Muy Baja",'Mapa de Riesgos'!$L$42="Leve"),CONCATENATE("R",'Mapa de Riesgos'!$A$42),"")</f>
        <v/>
      </c>
      <c r="O40" s="458"/>
      <c r="P40" s="456" t="str">
        <f>IF(AND('Mapa de Riesgos'!$H$30="Muy Baja",'Mapa de Riesgos'!$L$30="Menor"),CONCATENATE("R",'Mapa de Riesgos'!$A$30),"")</f>
        <v/>
      </c>
      <c r="Q40" s="457"/>
      <c r="R40" s="457" t="str">
        <f>IF(AND('Mapa de Riesgos'!$H$36="Muy Baja",'Mapa de Riesgos'!$L$36="Menor"),CONCATENATE("R",'Mapa de Riesgos'!$A$36),"")</f>
        <v/>
      </c>
      <c r="S40" s="457"/>
      <c r="T40" s="457" t="str">
        <f>IF(AND('Mapa de Riesgos'!$H$42="Muy Baja",'Mapa de Riesgos'!$L$42="Menor"),CONCATENATE("R",'Mapa de Riesgos'!$A$42),"")</f>
        <v/>
      </c>
      <c r="U40" s="458"/>
      <c r="V40" s="465" t="str">
        <f>IF(AND('Mapa de Riesgos'!$H$30="Muy Baja",'Mapa de Riesgos'!$L$30="Moderado"),CONCATENATE("R",'Mapa de Riesgos'!$A$30),"")</f>
        <v/>
      </c>
      <c r="W40" s="466"/>
      <c r="X40" s="466" t="str">
        <f>IF(AND('Mapa de Riesgos'!$H$36="Muy Baja",'Mapa de Riesgos'!$L$36="Moderado"),CONCATENATE("R",'Mapa de Riesgos'!$A$36),"")</f>
        <v/>
      </c>
      <c r="Y40" s="466"/>
      <c r="Z40" s="466" t="str">
        <f>IF(AND('Mapa de Riesgos'!$H$42="Muy Baja",'Mapa de Riesgos'!$L$42="Moderado"),CONCATENATE("R",'Mapa de Riesgos'!$A$42),"")</f>
        <v/>
      </c>
      <c r="AA40" s="467"/>
      <c r="AB40" s="483" t="str">
        <f>IF(AND('Mapa de Riesgos'!$H$30="Muy Baja",'Mapa de Riesgos'!$L$30="Mayor"),CONCATENATE("R",'Mapa de Riesgos'!$A$30),"")</f>
        <v/>
      </c>
      <c r="AC40" s="484"/>
      <c r="AD40" s="485" t="str">
        <f>IF(AND('Mapa de Riesgos'!$H$36="Muy Baja",'Mapa de Riesgos'!$L$36="Mayor"),CONCATENATE("R",'Mapa de Riesgos'!$A$36),"")</f>
        <v/>
      </c>
      <c r="AE40" s="485"/>
      <c r="AF40" s="485" t="str">
        <f>IF(AND('Mapa de Riesgos'!$H$42="Muy Baja",'Mapa de Riesgos'!$L$42="Mayor"),CONCATENATE("R",'Mapa de Riesgos'!$A$42),"")</f>
        <v/>
      </c>
      <c r="AG40" s="486"/>
      <c r="AH40" s="474" t="str">
        <f>IF(AND('Mapa de Riesgos'!$H$30="Muy Baja",'Mapa de Riesgos'!$L$30="Catastrófico"),CONCATENATE("R",'Mapa de Riesgos'!$A$30),"")</f>
        <v/>
      </c>
      <c r="AI40" s="475"/>
      <c r="AJ40" s="475" t="str">
        <f>IF(AND('Mapa de Riesgos'!$H$36="Muy Baja",'Mapa de Riesgos'!$L$36="Catastrófico"),CONCATENATE("R",'Mapa de Riesgos'!$A$36),"")</f>
        <v/>
      </c>
      <c r="AK40" s="475"/>
      <c r="AL40" s="475" t="str">
        <f>IF(AND('Mapa de Riesgos'!$H$42="Muy Baja",'Mapa de Riesgos'!$L$42="Catastrófico"),CONCATENATE("R",'Mapa de Riesgos'!$A$42),"")</f>
        <v/>
      </c>
      <c r="AM40" s="476"/>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505"/>
      <c r="C41" s="505"/>
      <c r="D41" s="506"/>
      <c r="E41" s="497"/>
      <c r="F41" s="498"/>
      <c r="G41" s="498"/>
      <c r="H41" s="498"/>
      <c r="I41" s="499"/>
      <c r="J41" s="456"/>
      <c r="K41" s="457"/>
      <c r="L41" s="457"/>
      <c r="M41" s="457"/>
      <c r="N41" s="457"/>
      <c r="O41" s="458"/>
      <c r="P41" s="456"/>
      <c r="Q41" s="457"/>
      <c r="R41" s="457"/>
      <c r="S41" s="457"/>
      <c r="T41" s="457"/>
      <c r="U41" s="458"/>
      <c r="V41" s="465"/>
      <c r="W41" s="466"/>
      <c r="X41" s="466"/>
      <c r="Y41" s="466"/>
      <c r="Z41" s="466"/>
      <c r="AA41" s="467"/>
      <c r="AB41" s="483"/>
      <c r="AC41" s="484"/>
      <c r="AD41" s="485"/>
      <c r="AE41" s="485"/>
      <c r="AF41" s="485"/>
      <c r="AG41" s="486"/>
      <c r="AH41" s="474"/>
      <c r="AI41" s="475"/>
      <c r="AJ41" s="475"/>
      <c r="AK41" s="475"/>
      <c r="AL41" s="475"/>
      <c r="AM41" s="476"/>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505"/>
      <c r="C42" s="505"/>
      <c r="D42" s="506"/>
      <c r="E42" s="497"/>
      <c r="F42" s="498"/>
      <c r="G42" s="498"/>
      <c r="H42" s="498"/>
      <c r="I42" s="499"/>
      <c r="J42" s="456" t="str">
        <f>IF(AND('Mapa de Riesgos'!$H$48="Muy Baja",'Mapa de Riesgos'!$L$48="Leve"),CONCATENATE("R",'Mapa de Riesgos'!$A$48),"")</f>
        <v/>
      </c>
      <c r="K42" s="457"/>
      <c r="L42" s="457" t="str">
        <f>IF(AND('Mapa de Riesgos'!$H$54="Muy Baja",'Mapa de Riesgos'!$L$54="Leve"),CONCATENATE("R",'Mapa de Riesgos'!$A$54),"")</f>
        <v/>
      </c>
      <c r="M42" s="457"/>
      <c r="N42" s="457" t="str">
        <f>IF(AND('Mapa de Riesgos'!$H$60="Muy Baja",'Mapa de Riesgos'!$L$60="Leve"),CONCATENATE("R",'Mapa de Riesgos'!$A$60),"")</f>
        <v/>
      </c>
      <c r="O42" s="458"/>
      <c r="P42" s="456" t="str">
        <f>IF(AND('Mapa de Riesgos'!$H$48="Muy Baja",'Mapa de Riesgos'!$L$48="Menor"),CONCATENATE("R",'Mapa de Riesgos'!$A$48),"")</f>
        <v/>
      </c>
      <c r="Q42" s="457"/>
      <c r="R42" s="457" t="str">
        <f>IF(AND('Mapa de Riesgos'!$H$54="Muy Baja",'Mapa de Riesgos'!$L$54="Menor"),CONCATENATE("R",'Mapa de Riesgos'!$A$54),"")</f>
        <v/>
      </c>
      <c r="S42" s="457"/>
      <c r="T42" s="457" t="str">
        <f>IF(AND('Mapa de Riesgos'!$H$60="Muy Baja",'Mapa de Riesgos'!$L$60="Menor"),CONCATENATE("R",'Mapa de Riesgos'!$A$60),"")</f>
        <v/>
      </c>
      <c r="U42" s="458"/>
      <c r="V42" s="465" t="str">
        <f>IF(AND('Mapa de Riesgos'!$H$48="Muy Baja",'Mapa de Riesgos'!$L$48="Moderado"),CONCATENATE("R",'Mapa de Riesgos'!$A$48),"")</f>
        <v/>
      </c>
      <c r="W42" s="466"/>
      <c r="X42" s="466" t="str">
        <f>IF(AND('Mapa de Riesgos'!$H$54="Muy Baja",'Mapa de Riesgos'!$L$54="Moderado"),CONCATENATE("R",'Mapa de Riesgos'!$A$54),"")</f>
        <v/>
      </c>
      <c r="Y42" s="466"/>
      <c r="Z42" s="466" t="str">
        <f>IF(AND('Mapa de Riesgos'!$H$60="Muy Baja",'Mapa de Riesgos'!$L$60="Moderado"),CONCATENATE("R",'Mapa de Riesgos'!$A$60),"")</f>
        <v/>
      </c>
      <c r="AA42" s="467"/>
      <c r="AB42" s="483" t="str">
        <f>IF(AND('Mapa de Riesgos'!$H$48="Muy Baja",'Mapa de Riesgos'!$L$48="Mayor"),CONCATENATE("R",'Mapa de Riesgos'!$A$48),"")</f>
        <v/>
      </c>
      <c r="AC42" s="484"/>
      <c r="AD42" s="485" t="str">
        <f>IF(AND('Mapa de Riesgos'!$H$54="Muy Baja",'Mapa de Riesgos'!$L$54="Mayor"),CONCATENATE("R",'Mapa de Riesgos'!$A$54),"")</f>
        <v/>
      </c>
      <c r="AE42" s="485"/>
      <c r="AF42" s="485" t="str">
        <f>IF(AND('Mapa de Riesgos'!$H$60="Muy Baja",'Mapa de Riesgos'!$L$60="Mayor"),CONCATENATE("R",'Mapa de Riesgos'!$A$60),"")</f>
        <v/>
      </c>
      <c r="AG42" s="486"/>
      <c r="AH42" s="474" t="str">
        <f>IF(AND('Mapa de Riesgos'!$H$48="Muy Baja",'Mapa de Riesgos'!$L$48="Catastrófico"),CONCATENATE("R",'Mapa de Riesgos'!$A$48),"")</f>
        <v/>
      </c>
      <c r="AI42" s="475"/>
      <c r="AJ42" s="475" t="str">
        <f>IF(AND('Mapa de Riesgos'!$H$54="Muy Baja",'Mapa de Riesgos'!$L$54="Catastrófico"),CONCATENATE("R",'Mapa de Riesgos'!$A$54),"")</f>
        <v/>
      </c>
      <c r="AK42" s="475"/>
      <c r="AL42" s="475" t="str">
        <f>IF(AND('Mapa de Riesgos'!$H$60="Muy Baja",'Mapa de Riesgos'!$L$60="Catastrófico"),CONCATENATE("R",'Mapa de Riesgos'!$A$60),"")</f>
        <v/>
      </c>
      <c r="AM42" s="476"/>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505"/>
      <c r="C43" s="505"/>
      <c r="D43" s="506"/>
      <c r="E43" s="497"/>
      <c r="F43" s="498"/>
      <c r="G43" s="498"/>
      <c r="H43" s="498"/>
      <c r="I43" s="499"/>
      <c r="J43" s="456"/>
      <c r="K43" s="457"/>
      <c r="L43" s="457"/>
      <c r="M43" s="457"/>
      <c r="N43" s="457"/>
      <c r="O43" s="458"/>
      <c r="P43" s="456"/>
      <c r="Q43" s="457"/>
      <c r="R43" s="457"/>
      <c r="S43" s="457"/>
      <c r="T43" s="457"/>
      <c r="U43" s="458"/>
      <c r="V43" s="465"/>
      <c r="W43" s="466"/>
      <c r="X43" s="466"/>
      <c r="Y43" s="466"/>
      <c r="Z43" s="466"/>
      <c r="AA43" s="467"/>
      <c r="AB43" s="483"/>
      <c r="AC43" s="484"/>
      <c r="AD43" s="485"/>
      <c r="AE43" s="485"/>
      <c r="AF43" s="485"/>
      <c r="AG43" s="486"/>
      <c r="AH43" s="474"/>
      <c r="AI43" s="475"/>
      <c r="AJ43" s="475"/>
      <c r="AK43" s="475"/>
      <c r="AL43" s="475"/>
      <c r="AM43" s="476"/>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505"/>
      <c r="C44" s="505"/>
      <c r="D44" s="506"/>
      <c r="E44" s="497"/>
      <c r="F44" s="498"/>
      <c r="G44" s="498"/>
      <c r="H44" s="498"/>
      <c r="I44" s="499"/>
      <c r="J44" s="456" t="str">
        <f>IF(AND('Mapa de Riesgos'!$H$66="Muy Baja",'Mapa de Riesgos'!$L$66="Leve"),CONCATENATE("R",'Mapa de Riesgos'!$A$66),"")</f>
        <v/>
      </c>
      <c r="K44" s="457"/>
      <c r="L44" s="457" t="str">
        <f>IF(AND('Mapa de Riesgos'!$H$72="Muy Baja",'Mapa de Riesgos'!$L$72="Leve"),CONCATENATE("R",'Mapa de Riesgos'!$A$72),"")</f>
        <v/>
      </c>
      <c r="M44" s="457"/>
      <c r="N44" s="457" t="str">
        <f>IF(AND('Mapa de Riesgos'!$H$78="Muy Baja",'Mapa de Riesgos'!$L$78="Leve"),CONCATENATE("R",'Mapa de Riesgos'!$A$78),"")</f>
        <v/>
      </c>
      <c r="O44" s="458"/>
      <c r="P44" s="456" t="str">
        <f>IF(AND('Mapa de Riesgos'!$H$66="Muy Baja",'Mapa de Riesgos'!$L$66="Menor"),CONCATENATE("R",'Mapa de Riesgos'!$A$66),"")</f>
        <v/>
      </c>
      <c r="Q44" s="457"/>
      <c r="R44" s="457" t="str">
        <f>IF(AND('Mapa de Riesgos'!$H$72="Muy Baja",'Mapa de Riesgos'!$L$72="Menor"),CONCATENATE("R",'Mapa de Riesgos'!$A$72),"")</f>
        <v/>
      </c>
      <c r="S44" s="457"/>
      <c r="T44" s="457" t="str">
        <f>IF(AND('Mapa de Riesgos'!$H$78="Muy Baja",'Mapa de Riesgos'!$L$78="Menor"),CONCATENATE("R",'Mapa de Riesgos'!$A$78),"")</f>
        <v/>
      </c>
      <c r="U44" s="458"/>
      <c r="V44" s="465" t="str">
        <f>IF(AND('Mapa de Riesgos'!$H$66="Muy Baja",'Mapa de Riesgos'!$L$66="Moderado"),CONCATENATE("R",'Mapa de Riesgos'!$A$66),"")</f>
        <v/>
      </c>
      <c r="W44" s="466"/>
      <c r="X44" s="466" t="str">
        <f>IF(AND('Mapa de Riesgos'!$H$72="Muy Baja",'Mapa de Riesgos'!$L$72="Moderado"),CONCATENATE("R",'Mapa de Riesgos'!$A$72),"")</f>
        <v/>
      </c>
      <c r="Y44" s="466"/>
      <c r="Z44" s="466" t="str">
        <f>IF(AND('Mapa de Riesgos'!$H$78="Muy Baja",'Mapa de Riesgos'!$L$78="Moderado"),CONCATENATE("R",'Mapa de Riesgos'!$A$78),"")</f>
        <v/>
      </c>
      <c r="AA44" s="467"/>
      <c r="AB44" s="483" t="str">
        <f>IF(AND('Mapa de Riesgos'!$H$66="Muy Baja",'Mapa de Riesgos'!$L$66="Mayor"),CONCATENATE("R",'Mapa de Riesgos'!$A$66),"")</f>
        <v/>
      </c>
      <c r="AC44" s="484"/>
      <c r="AD44" s="485" t="str">
        <f>IF(AND('Mapa de Riesgos'!$H$72="Muy Baja",'Mapa de Riesgos'!$L$72="Mayor"),CONCATENATE("R",'Mapa de Riesgos'!$A$72),"")</f>
        <v/>
      </c>
      <c r="AE44" s="485"/>
      <c r="AF44" s="485" t="str">
        <f>IF(AND('Mapa de Riesgos'!$H$78="Muy Baja",'Mapa de Riesgos'!$L$78="Mayor"),CONCATENATE("R",'Mapa de Riesgos'!$A$78),"")</f>
        <v/>
      </c>
      <c r="AG44" s="486"/>
      <c r="AH44" s="474" t="str">
        <f>IF(AND('Mapa de Riesgos'!$H$66="Muy Baja",'Mapa de Riesgos'!$L$66="Catastrófico"),CONCATENATE("R",'Mapa de Riesgos'!$A$66),"")</f>
        <v/>
      </c>
      <c r="AI44" s="475"/>
      <c r="AJ44" s="475" t="str">
        <f>IF(AND('Mapa de Riesgos'!$H$72="Muy Baja",'Mapa de Riesgos'!$L$72="Catastrófico"),CONCATENATE("R",'Mapa de Riesgos'!$A$72),"")</f>
        <v/>
      </c>
      <c r="AK44" s="475"/>
      <c r="AL44" s="475" t="str">
        <f>IF(AND('Mapa de Riesgos'!$H$78="Muy Baja",'Mapa de Riesgos'!$L$78="Catastrófico"),CONCATENATE("R",'Mapa de Riesgos'!$A$78),"")</f>
        <v/>
      </c>
      <c r="AM44" s="476"/>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505"/>
      <c r="C45" s="505"/>
      <c r="D45" s="506"/>
      <c r="E45" s="500"/>
      <c r="F45" s="501"/>
      <c r="G45" s="501"/>
      <c r="H45" s="501"/>
      <c r="I45" s="502"/>
      <c r="J45" s="459"/>
      <c r="K45" s="460"/>
      <c r="L45" s="460"/>
      <c r="M45" s="460"/>
      <c r="N45" s="460"/>
      <c r="O45" s="461"/>
      <c r="P45" s="459"/>
      <c r="Q45" s="460"/>
      <c r="R45" s="460"/>
      <c r="S45" s="460"/>
      <c r="T45" s="460"/>
      <c r="U45" s="461"/>
      <c r="V45" s="468"/>
      <c r="W45" s="469"/>
      <c r="X45" s="469"/>
      <c r="Y45" s="469"/>
      <c r="Z45" s="469"/>
      <c r="AA45" s="470"/>
      <c r="AB45" s="487"/>
      <c r="AC45" s="488"/>
      <c r="AD45" s="488"/>
      <c r="AE45" s="488"/>
      <c r="AF45" s="488"/>
      <c r="AG45" s="489"/>
      <c r="AH45" s="477"/>
      <c r="AI45" s="478"/>
      <c r="AJ45" s="478"/>
      <c r="AK45" s="478"/>
      <c r="AL45" s="478"/>
      <c r="AM45" s="479"/>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94" t="s">
        <v>174</v>
      </c>
      <c r="K46" s="495"/>
      <c r="L46" s="495"/>
      <c r="M46" s="495"/>
      <c r="N46" s="495"/>
      <c r="O46" s="496"/>
      <c r="P46" s="494" t="s">
        <v>175</v>
      </c>
      <c r="Q46" s="495"/>
      <c r="R46" s="495"/>
      <c r="S46" s="495"/>
      <c r="T46" s="495"/>
      <c r="U46" s="496"/>
      <c r="V46" s="494" t="s">
        <v>176</v>
      </c>
      <c r="W46" s="495"/>
      <c r="X46" s="495"/>
      <c r="Y46" s="495"/>
      <c r="Z46" s="495"/>
      <c r="AA46" s="496"/>
      <c r="AB46" s="494" t="s">
        <v>177</v>
      </c>
      <c r="AC46" s="504"/>
      <c r="AD46" s="495"/>
      <c r="AE46" s="495"/>
      <c r="AF46" s="495"/>
      <c r="AG46" s="496"/>
      <c r="AH46" s="494" t="s">
        <v>178</v>
      </c>
      <c r="AI46" s="495"/>
      <c r="AJ46" s="495"/>
      <c r="AK46" s="495"/>
      <c r="AL46" s="495"/>
      <c r="AM46" s="496"/>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97"/>
      <c r="K47" s="498"/>
      <c r="L47" s="498"/>
      <c r="M47" s="498"/>
      <c r="N47" s="498"/>
      <c r="O47" s="499"/>
      <c r="P47" s="497"/>
      <c r="Q47" s="498"/>
      <c r="R47" s="498"/>
      <c r="S47" s="498"/>
      <c r="T47" s="498"/>
      <c r="U47" s="499"/>
      <c r="V47" s="497"/>
      <c r="W47" s="498"/>
      <c r="X47" s="498"/>
      <c r="Y47" s="498"/>
      <c r="Z47" s="498"/>
      <c r="AA47" s="499"/>
      <c r="AB47" s="497"/>
      <c r="AC47" s="498"/>
      <c r="AD47" s="498"/>
      <c r="AE47" s="498"/>
      <c r="AF47" s="498"/>
      <c r="AG47" s="499"/>
      <c r="AH47" s="497"/>
      <c r="AI47" s="498"/>
      <c r="AJ47" s="498"/>
      <c r="AK47" s="498"/>
      <c r="AL47" s="498"/>
      <c r="AM47" s="499"/>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97"/>
      <c r="K48" s="498"/>
      <c r="L48" s="498"/>
      <c r="M48" s="498"/>
      <c r="N48" s="498"/>
      <c r="O48" s="499"/>
      <c r="P48" s="497"/>
      <c r="Q48" s="498"/>
      <c r="R48" s="498"/>
      <c r="S48" s="498"/>
      <c r="T48" s="498"/>
      <c r="U48" s="499"/>
      <c r="V48" s="497"/>
      <c r="W48" s="498"/>
      <c r="X48" s="498"/>
      <c r="Y48" s="498"/>
      <c r="Z48" s="498"/>
      <c r="AA48" s="499"/>
      <c r="AB48" s="497"/>
      <c r="AC48" s="498"/>
      <c r="AD48" s="498"/>
      <c r="AE48" s="498"/>
      <c r="AF48" s="498"/>
      <c r="AG48" s="499"/>
      <c r="AH48" s="497"/>
      <c r="AI48" s="498"/>
      <c r="AJ48" s="498"/>
      <c r="AK48" s="498"/>
      <c r="AL48" s="498"/>
      <c r="AM48" s="499"/>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97"/>
      <c r="K49" s="498"/>
      <c r="L49" s="498"/>
      <c r="M49" s="498"/>
      <c r="N49" s="498"/>
      <c r="O49" s="499"/>
      <c r="P49" s="497"/>
      <c r="Q49" s="498"/>
      <c r="R49" s="498"/>
      <c r="S49" s="498"/>
      <c r="T49" s="498"/>
      <c r="U49" s="499"/>
      <c r="V49" s="497"/>
      <c r="W49" s="498"/>
      <c r="X49" s="498"/>
      <c r="Y49" s="498"/>
      <c r="Z49" s="498"/>
      <c r="AA49" s="499"/>
      <c r="AB49" s="497"/>
      <c r="AC49" s="498"/>
      <c r="AD49" s="498"/>
      <c r="AE49" s="498"/>
      <c r="AF49" s="498"/>
      <c r="AG49" s="499"/>
      <c r="AH49" s="497"/>
      <c r="AI49" s="498"/>
      <c r="AJ49" s="498"/>
      <c r="AK49" s="498"/>
      <c r="AL49" s="498"/>
      <c r="AM49" s="499"/>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97"/>
      <c r="K50" s="498"/>
      <c r="L50" s="498"/>
      <c r="M50" s="498"/>
      <c r="N50" s="498"/>
      <c r="O50" s="499"/>
      <c r="P50" s="497"/>
      <c r="Q50" s="498"/>
      <c r="R50" s="498"/>
      <c r="S50" s="498"/>
      <c r="T50" s="498"/>
      <c r="U50" s="499"/>
      <c r="V50" s="497"/>
      <c r="W50" s="498"/>
      <c r="X50" s="498"/>
      <c r="Y50" s="498"/>
      <c r="Z50" s="498"/>
      <c r="AA50" s="499"/>
      <c r="AB50" s="497"/>
      <c r="AC50" s="498"/>
      <c r="AD50" s="498"/>
      <c r="AE50" s="498"/>
      <c r="AF50" s="498"/>
      <c r="AG50" s="499"/>
      <c r="AH50" s="497"/>
      <c r="AI50" s="498"/>
      <c r="AJ50" s="498"/>
      <c r="AK50" s="498"/>
      <c r="AL50" s="498"/>
      <c r="AM50" s="499"/>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500"/>
      <c r="K51" s="501"/>
      <c r="L51" s="501"/>
      <c r="M51" s="501"/>
      <c r="N51" s="501"/>
      <c r="O51" s="502"/>
      <c r="P51" s="500"/>
      <c r="Q51" s="501"/>
      <c r="R51" s="501"/>
      <c r="S51" s="501"/>
      <c r="T51" s="501"/>
      <c r="U51" s="502"/>
      <c r="V51" s="500"/>
      <c r="W51" s="501"/>
      <c r="X51" s="501"/>
      <c r="Y51" s="501"/>
      <c r="Z51" s="501"/>
      <c r="AA51" s="502"/>
      <c r="AB51" s="500"/>
      <c r="AC51" s="501"/>
      <c r="AD51" s="501"/>
      <c r="AE51" s="501"/>
      <c r="AF51" s="501"/>
      <c r="AG51" s="502"/>
      <c r="AH51" s="500"/>
      <c r="AI51" s="501"/>
      <c r="AJ51" s="501"/>
      <c r="AK51" s="501"/>
      <c r="AL51" s="501"/>
      <c r="AM51" s="502"/>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73" t="s">
        <v>179</v>
      </c>
      <c r="C2" s="574"/>
      <c r="D2" s="574"/>
      <c r="E2" s="574"/>
      <c r="F2" s="574"/>
      <c r="G2" s="574"/>
      <c r="H2" s="574"/>
      <c r="I2" s="574"/>
      <c r="J2" s="493" t="s">
        <v>23</v>
      </c>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74"/>
      <c r="C3" s="574"/>
      <c r="D3" s="574"/>
      <c r="E3" s="574"/>
      <c r="F3" s="574"/>
      <c r="G3" s="574"/>
      <c r="H3" s="574"/>
      <c r="I3" s="574"/>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74"/>
      <c r="C4" s="574"/>
      <c r="D4" s="574"/>
      <c r="E4" s="574"/>
      <c r="F4" s="574"/>
      <c r="G4" s="574"/>
      <c r="H4" s="574"/>
      <c r="I4" s="574"/>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505" t="s">
        <v>164</v>
      </c>
      <c r="C6" s="505"/>
      <c r="D6" s="506"/>
      <c r="E6" s="543" t="s">
        <v>165</v>
      </c>
      <c r="F6" s="544"/>
      <c r="G6" s="544"/>
      <c r="H6" s="544"/>
      <c r="I6" s="54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4" t="s">
        <v>166</v>
      </c>
      <c r="AP6" s="565"/>
      <c r="AQ6" s="565"/>
      <c r="AR6" s="565"/>
      <c r="AS6" s="565"/>
      <c r="AT6" s="56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505"/>
      <c r="C7" s="505"/>
      <c r="D7" s="506"/>
      <c r="E7" s="546"/>
      <c r="F7" s="547"/>
      <c r="G7" s="547"/>
      <c r="H7" s="547"/>
      <c r="I7" s="54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7"/>
      <c r="AP7" s="568"/>
      <c r="AQ7" s="568"/>
      <c r="AR7" s="568"/>
      <c r="AS7" s="568"/>
      <c r="AT7" s="56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505"/>
      <c r="C8" s="505"/>
      <c r="D8" s="506"/>
      <c r="E8" s="546"/>
      <c r="F8" s="547"/>
      <c r="G8" s="547"/>
      <c r="H8" s="547"/>
      <c r="I8" s="54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7"/>
      <c r="AP8" s="568"/>
      <c r="AQ8" s="568"/>
      <c r="AR8" s="568"/>
      <c r="AS8" s="568"/>
      <c r="AT8" s="56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505"/>
      <c r="C9" s="505"/>
      <c r="D9" s="506"/>
      <c r="E9" s="546"/>
      <c r="F9" s="547"/>
      <c r="G9" s="547"/>
      <c r="H9" s="547"/>
      <c r="I9" s="548"/>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7"/>
      <c r="AP9" s="568"/>
      <c r="AQ9" s="568"/>
      <c r="AR9" s="568"/>
      <c r="AS9" s="568"/>
      <c r="AT9" s="56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505"/>
      <c r="C10" s="505"/>
      <c r="D10" s="506"/>
      <c r="E10" s="546"/>
      <c r="F10" s="547"/>
      <c r="G10" s="547"/>
      <c r="H10" s="547"/>
      <c r="I10" s="548"/>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7"/>
      <c r="AP10" s="568"/>
      <c r="AQ10" s="568"/>
      <c r="AR10" s="568"/>
      <c r="AS10" s="568"/>
      <c r="AT10" s="56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505"/>
      <c r="C11" s="505"/>
      <c r="D11" s="506"/>
      <c r="E11" s="546"/>
      <c r="F11" s="547"/>
      <c r="G11" s="547"/>
      <c r="H11" s="547"/>
      <c r="I11" s="548"/>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7"/>
      <c r="AP11" s="568"/>
      <c r="AQ11" s="568"/>
      <c r="AR11" s="568"/>
      <c r="AS11" s="568"/>
      <c r="AT11" s="56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505"/>
      <c r="C12" s="505"/>
      <c r="D12" s="506"/>
      <c r="E12" s="546"/>
      <c r="F12" s="547"/>
      <c r="G12" s="547"/>
      <c r="H12" s="547"/>
      <c r="I12" s="548"/>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7"/>
      <c r="AP12" s="568"/>
      <c r="AQ12" s="568"/>
      <c r="AR12" s="568"/>
      <c r="AS12" s="568"/>
      <c r="AT12" s="56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505"/>
      <c r="C13" s="505"/>
      <c r="D13" s="506"/>
      <c r="E13" s="546"/>
      <c r="F13" s="547"/>
      <c r="G13" s="547"/>
      <c r="H13" s="547"/>
      <c r="I13" s="548"/>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7"/>
      <c r="AP13" s="568"/>
      <c r="AQ13" s="568"/>
      <c r="AR13" s="568"/>
      <c r="AS13" s="568"/>
      <c r="AT13" s="56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505"/>
      <c r="C14" s="505"/>
      <c r="D14" s="506"/>
      <c r="E14" s="546"/>
      <c r="F14" s="547"/>
      <c r="G14" s="547"/>
      <c r="H14" s="547"/>
      <c r="I14" s="548"/>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7"/>
      <c r="AP14" s="568"/>
      <c r="AQ14" s="568"/>
      <c r="AR14" s="568"/>
      <c r="AS14" s="568"/>
      <c r="AT14" s="56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505"/>
      <c r="C15" s="505"/>
      <c r="D15" s="506"/>
      <c r="E15" s="549"/>
      <c r="F15" s="550"/>
      <c r="G15" s="550"/>
      <c r="H15" s="550"/>
      <c r="I15" s="551"/>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70"/>
      <c r="AP15" s="571"/>
      <c r="AQ15" s="571"/>
      <c r="AR15" s="571"/>
      <c r="AS15" s="571"/>
      <c r="AT15" s="57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505"/>
      <c r="C16" s="505"/>
      <c r="D16" s="506"/>
      <c r="E16" s="543" t="s">
        <v>167</v>
      </c>
      <c r="F16" s="544"/>
      <c r="G16" s="544"/>
      <c r="H16" s="544"/>
      <c r="I16" s="544"/>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3" t="s">
        <v>168</v>
      </c>
      <c r="AP16" s="554"/>
      <c r="AQ16" s="554"/>
      <c r="AR16" s="554"/>
      <c r="AS16" s="554"/>
      <c r="AT16" s="55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505"/>
      <c r="C17" s="505"/>
      <c r="D17" s="506"/>
      <c r="E17" s="562"/>
      <c r="F17" s="563"/>
      <c r="G17" s="563"/>
      <c r="H17" s="563"/>
      <c r="I17" s="563"/>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6"/>
      <c r="AP17" s="557"/>
      <c r="AQ17" s="557"/>
      <c r="AR17" s="557"/>
      <c r="AS17" s="557"/>
      <c r="AT17" s="55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505"/>
      <c r="C18" s="505"/>
      <c r="D18" s="506"/>
      <c r="E18" s="546"/>
      <c r="F18" s="547"/>
      <c r="G18" s="547"/>
      <c r="H18" s="547"/>
      <c r="I18" s="563"/>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6"/>
      <c r="AP18" s="557"/>
      <c r="AQ18" s="557"/>
      <c r="AR18" s="557"/>
      <c r="AS18" s="557"/>
      <c r="AT18" s="55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505"/>
      <c r="C19" s="505"/>
      <c r="D19" s="506"/>
      <c r="E19" s="546"/>
      <c r="F19" s="547"/>
      <c r="G19" s="547"/>
      <c r="H19" s="547"/>
      <c r="I19" s="563"/>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6"/>
      <c r="AP19" s="557"/>
      <c r="AQ19" s="557"/>
      <c r="AR19" s="557"/>
      <c r="AS19" s="557"/>
      <c r="AT19" s="55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505"/>
      <c r="C20" s="505"/>
      <c r="D20" s="506"/>
      <c r="E20" s="546"/>
      <c r="F20" s="547"/>
      <c r="G20" s="547"/>
      <c r="H20" s="547"/>
      <c r="I20" s="563"/>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6"/>
      <c r="AP20" s="557"/>
      <c r="AQ20" s="557"/>
      <c r="AR20" s="557"/>
      <c r="AS20" s="557"/>
      <c r="AT20" s="55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505"/>
      <c r="C21" s="505"/>
      <c r="D21" s="506"/>
      <c r="E21" s="546"/>
      <c r="F21" s="547"/>
      <c r="G21" s="547"/>
      <c r="H21" s="547"/>
      <c r="I21" s="563"/>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6"/>
      <c r="AP21" s="557"/>
      <c r="AQ21" s="557"/>
      <c r="AR21" s="557"/>
      <c r="AS21" s="557"/>
      <c r="AT21" s="55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505"/>
      <c r="C22" s="505"/>
      <c r="D22" s="506"/>
      <c r="E22" s="546"/>
      <c r="F22" s="547"/>
      <c r="G22" s="547"/>
      <c r="H22" s="547"/>
      <c r="I22" s="563"/>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6"/>
      <c r="AP22" s="557"/>
      <c r="AQ22" s="557"/>
      <c r="AR22" s="557"/>
      <c r="AS22" s="557"/>
      <c r="AT22" s="55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505"/>
      <c r="C23" s="505"/>
      <c r="D23" s="506"/>
      <c r="E23" s="546"/>
      <c r="F23" s="547"/>
      <c r="G23" s="547"/>
      <c r="H23" s="547"/>
      <c r="I23" s="563"/>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6"/>
      <c r="AP23" s="557"/>
      <c r="AQ23" s="557"/>
      <c r="AR23" s="557"/>
      <c r="AS23" s="557"/>
      <c r="AT23" s="55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505"/>
      <c r="C24" s="505"/>
      <c r="D24" s="506"/>
      <c r="E24" s="546"/>
      <c r="F24" s="547"/>
      <c r="G24" s="547"/>
      <c r="H24" s="547"/>
      <c r="I24" s="563"/>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6"/>
      <c r="AP24" s="557"/>
      <c r="AQ24" s="557"/>
      <c r="AR24" s="557"/>
      <c r="AS24" s="557"/>
      <c r="AT24" s="55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505"/>
      <c r="C25" s="505"/>
      <c r="D25" s="506"/>
      <c r="E25" s="549"/>
      <c r="F25" s="550"/>
      <c r="G25" s="550"/>
      <c r="H25" s="550"/>
      <c r="I25" s="550"/>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59"/>
      <c r="AP25" s="560"/>
      <c r="AQ25" s="560"/>
      <c r="AR25" s="560"/>
      <c r="AS25" s="560"/>
      <c r="AT25" s="56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505"/>
      <c r="C26" s="505"/>
      <c r="D26" s="506"/>
      <c r="E26" s="543" t="s">
        <v>169</v>
      </c>
      <c r="F26" s="544"/>
      <c r="G26" s="544"/>
      <c r="H26" s="544"/>
      <c r="I26" s="545"/>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4" t="s">
        <v>170</v>
      </c>
      <c r="AP26" s="585"/>
      <c r="AQ26" s="585"/>
      <c r="AR26" s="585"/>
      <c r="AS26" s="585"/>
      <c r="AT26" s="58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505"/>
      <c r="C27" s="505"/>
      <c r="D27" s="506"/>
      <c r="E27" s="562"/>
      <c r="F27" s="563"/>
      <c r="G27" s="563"/>
      <c r="H27" s="563"/>
      <c r="I27" s="548"/>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7"/>
      <c r="AP27" s="588"/>
      <c r="AQ27" s="588"/>
      <c r="AR27" s="588"/>
      <c r="AS27" s="588"/>
      <c r="AT27" s="58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505"/>
      <c r="C28" s="505"/>
      <c r="D28" s="506"/>
      <c r="E28" s="546"/>
      <c r="F28" s="547"/>
      <c r="G28" s="547"/>
      <c r="H28" s="547"/>
      <c r="I28" s="548"/>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7"/>
      <c r="AP28" s="588"/>
      <c r="AQ28" s="588"/>
      <c r="AR28" s="588"/>
      <c r="AS28" s="588"/>
      <c r="AT28" s="58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505"/>
      <c r="C29" s="505"/>
      <c r="D29" s="506"/>
      <c r="E29" s="546"/>
      <c r="F29" s="547"/>
      <c r="G29" s="547"/>
      <c r="H29" s="547"/>
      <c r="I29" s="548"/>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7"/>
      <c r="AP29" s="588"/>
      <c r="AQ29" s="588"/>
      <c r="AR29" s="588"/>
      <c r="AS29" s="588"/>
      <c r="AT29" s="58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505"/>
      <c r="C30" s="505"/>
      <c r="D30" s="506"/>
      <c r="E30" s="546"/>
      <c r="F30" s="547"/>
      <c r="G30" s="547"/>
      <c r="H30" s="547"/>
      <c r="I30" s="548"/>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7"/>
      <c r="AP30" s="588"/>
      <c r="AQ30" s="588"/>
      <c r="AR30" s="588"/>
      <c r="AS30" s="588"/>
      <c r="AT30" s="58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505"/>
      <c r="C31" s="505"/>
      <c r="D31" s="506"/>
      <c r="E31" s="546"/>
      <c r="F31" s="547"/>
      <c r="G31" s="547"/>
      <c r="H31" s="547"/>
      <c r="I31" s="548"/>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7"/>
      <c r="AP31" s="588"/>
      <c r="AQ31" s="588"/>
      <c r="AR31" s="588"/>
      <c r="AS31" s="588"/>
      <c r="AT31" s="58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505"/>
      <c r="C32" s="505"/>
      <c r="D32" s="506"/>
      <c r="E32" s="546"/>
      <c r="F32" s="547"/>
      <c r="G32" s="547"/>
      <c r="H32" s="547"/>
      <c r="I32" s="548"/>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7"/>
      <c r="AP32" s="588"/>
      <c r="AQ32" s="588"/>
      <c r="AR32" s="588"/>
      <c r="AS32" s="588"/>
      <c r="AT32" s="58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505"/>
      <c r="C33" s="505"/>
      <c r="D33" s="506"/>
      <c r="E33" s="546"/>
      <c r="F33" s="547"/>
      <c r="G33" s="547"/>
      <c r="H33" s="547"/>
      <c r="I33" s="548"/>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7"/>
      <c r="AP33" s="588"/>
      <c r="AQ33" s="588"/>
      <c r="AR33" s="588"/>
      <c r="AS33" s="588"/>
      <c r="AT33" s="58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505"/>
      <c r="C34" s="505"/>
      <c r="D34" s="506"/>
      <c r="E34" s="546"/>
      <c r="F34" s="547"/>
      <c r="G34" s="547"/>
      <c r="H34" s="547"/>
      <c r="I34" s="548"/>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7"/>
      <c r="AP34" s="588"/>
      <c r="AQ34" s="588"/>
      <c r="AR34" s="588"/>
      <c r="AS34" s="588"/>
      <c r="AT34" s="58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505"/>
      <c r="C35" s="505"/>
      <c r="D35" s="506"/>
      <c r="E35" s="549"/>
      <c r="F35" s="550"/>
      <c r="G35" s="550"/>
      <c r="H35" s="550"/>
      <c r="I35" s="551"/>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90"/>
      <c r="AP35" s="591"/>
      <c r="AQ35" s="591"/>
      <c r="AR35" s="591"/>
      <c r="AS35" s="591"/>
      <c r="AT35" s="59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505"/>
      <c r="C36" s="505"/>
      <c r="D36" s="506"/>
      <c r="E36" s="543" t="s">
        <v>171</v>
      </c>
      <c r="F36" s="544"/>
      <c r="G36" s="544"/>
      <c r="H36" s="544"/>
      <c r="I36" s="544"/>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5" t="s">
        <v>172</v>
      </c>
      <c r="AP36" s="576"/>
      <c r="AQ36" s="576"/>
      <c r="AR36" s="576"/>
      <c r="AS36" s="576"/>
      <c r="AT36" s="57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505"/>
      <c r="C37" s="505"/>
      <c r="D37" s="506"/>
      <c r="E37" s="562"/>
      <c r="F37" s="563"/>
      <c r="G37" s="563"/>
      <c r="H37" s="563"/>
      <c r="I37" s="563"/>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8"/>
      <c r="AP37" s="579"/>
      <c r="AQ37" s="579"/>
      <c r="AR37" s="579"/>
      <c r="AS37" s="579"/>
      <c r="AT37" s="58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505"/>
      <c r="C38" s="505"/>
      <c r="D38" s="506"/>
      <c r="E38" s="546"/>
      <c r="F38" s="547"/>
      <c r="G38" s="547"/>
      <c r="H38" s="547"/>
      <c r="I38" s="563"/>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8"/>
      <c r="AP38" s="579"/>
      <c r="AQ38" s="579"/>
      <c r="AR38" s="579"/>
      <c r="AS38" s="579"/>
      <c r="AT38" s="580"/>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505"/>
      <c r="C39" s="505"/>
      <c r="D39" s="506"/>
      <c r="E39" s="546"/>
      <c r="F39" s="547"/>
      <c r="G39" s="547"/>
      <c r="H39" s="547"/>
      <c r="I39" s="563"/>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8"/>
      <c r="AP39" s="579"/>
      <c r="AQ39" s="579"/>
      <c r="AR39" s="579"/>
      <c r="AS39" s="579"/>
      <c r="AT39" s="580"/>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505"/>
      <c r="C40" s="505"/>
      <c r="D40" s="506"/>
      <c r="E40" s="546"/>
      <c r="F40" s="547"/>
      <c r="G40" s="547"/>
      <c r="H40" s="547"/>
      <c r="I40" s="563"/>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8"/>
      <c r="AP40" s="579"/>
      <c r="AQ40" s="579"/>
      <c r="AR40" s="579"/>
      <c r="AS40" s="579"/>
      <c r="AT40" s="580"/>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505"/>
      <c r="C41" s="505"/>
      <c r="D41" s="506"/>
      <c r="E41" s="546"/>
      <c r="F41" s="547"/>
      <c r="G41" s="547"/>
      <c r="H41" s="547"/>
      <c r="I41" s="563"/>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8"/>
      <c r="AP41" s="579"/>
      <c r="AQ41" s="579"/>
      <c r="AR41" s="579"/>
      <c r="AS41" s="579"/>
      <c r="AT41" s="580"/>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505"/>
      <c r="C42" s="505"/>
      <c r="D42" s="506"/>
      <c r="E42" s="546"/>
      <c r="F42" s="547"/>
      <c r="G42" s="547"/>
      <c r="H42" s="547"/>
      <c r="I42" s="563"/>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8"/>
      <c r="AP42" s="579"/>
      <c r="AQ42" s="579"/>
      <c r="AR42" s="579"/>
      <c r="AS42" s="579"/>
      <c r="AT42" s="580"/>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505"/>
      <c r="C43" s="505"/>
      <c r="D43" s="506"/>
      <c r="E43" s="546"/>
      <c r="F43" s="547"/>
      <c r="G43" s="547"/>
      <c r="H43" s="547"/>
      <c r="I43" s="563"/>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8"/>
      <c r="AP43" s="579"/>
      <c r="AQ43" s="579"/>
      <c r="AR43" s="579"/>
      <c r="AS43" s="579"/>
      <c r="AT43" s="580"/>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505"/>
      <c r="C44" s="505"/>
      <c r="D44" s="506"/>
      <c r="E44" s="546"/>
      <c r="F44" s="547"/>
      <c r="G44" s="547"/>
      <c r="H44" s="547"/>
      <c r="I44" s="563"/>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8"/>
      <c r="AP44" s="579"/>
      <c r="AQ44" s="579"/>
      <c r="AR44" s="579"/>
      <c r="AS44" s="579"/>
      <c r="AT44" s="580"/>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505"/>
      <c r="C45" s="505"/>
      <c r="D45" s="506"/>
      <c r="E45" s="549"/>
      <c r="F45" s="550"/>
      <c r="G45" s="550"/>
      <c r="H45" s="550"/>
      <c r="I45" s="550"/>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81"/>
      <c r="AP45" s="582"/>
      <c r="AQ45" s="582"/>
      <c r="AR45" s="582"/>
      <c r="AS45" s="582"/>
      <c r="AT45" s="583"/>
    </row>
    <row r="46" spans="1:80" ht="46.5" customHeight="1">
      <c r="A46" s="84"/>
      <c r="B46" s="505"/>
      <c r="C46" s="505"/>
      <c r="D46" s="506"/>
      <c r="E46" s="543" t="s">
        <v>173</v>
      </c>
      <c r="F46" s="544"/>
      <c r="G46" s="544"/>
      <c r="H46" s="544"/>
      <c r="I46" s="545"/>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505"/>
      <c r="C47" s="505"/>
      <c r="D47" s="506"/>
      <c r="E47" s="562"/>
      <c r="F47" s="563"/>
      <c r="G47" s="563"/>
      <c r="H47" s="563"/>
      <c r="I47" s="548"/>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505"/>
      <c r="C48" s="505"/>
      <c r="D48" s="506"/>
      <c r="E48" s="562"/>
      <c r="F48" s="563"/>
      <c r="G48" s="563"/>
      <c r="H48" s="563"/>
      <c r="I48" s="548"/>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505"/>
      <c r="C49" s="505"/>
      <c r="D49" s="506"/>
      <c r="E49" s="546"/>
      <c r="F49" s="547"/>
      <c r="G49" s="547"/>
      <c r="H49" s="547"/>
      <c r="I49" s="548"/>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505"/>
      <c r="C50" s="505"/>
      <c r="D50" s="506"/>
      <c r="E50" s="546"/>
      <c r="F50" s="547"/>
      <c r="G50" s="547"/>
      <c r="H50" s="547"/>
      <c r="I50" s="548"/>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505"/>
      <c r="C51" s="505"/>
      <c r="D51" s="506"/>
      <c r="E51" s="546"/>
      <c r="F51" s="547"/>
      <c r="G51" s="547"/>
      <c r="H51" s="547"/>
      <c r="I51" s="548"/>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505"/>
      <c r="C52" s="505"/>
      <c r="D52" s="506"/>
      <c r="E52" s="546"/>
      <c r="F52" s="547"/>
      <c r="G52" s="547"/>
      <c r="H52" s="547"/>
      <c r="I52" s="548"/>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505"/>
      <c r="C53" s="505"/>
      <c r="D53" s="506"/>
      <c r="E53" s="546"/>
      <c r="F53" s="547"/>
      <c r="G53" s="547"/>
      <c r="H53" s="547"/>
      <c r="I53" s="548"/>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505"/>
      <c r="C54" s="505"/>
      <c r="D54" s="506"/>
      <c r="E54" s="546"/>
      <c r="F54" s="547"/>
      <c r="G54" s="547"/>
      <c r="H54" s="547"/>
      <c r="I54" s="548"/>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505"/>
      <c r="C55" s="505"/>
      <c r="D55" s="506"/>
      <c r="E55" s="549"/>
      <c r="F55" s="550"/>
      <c r="G55" s="550"/>
      <c r="H55" s="550"/>
      <c r="I55" s="551"/>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43" t="s">
        <v>174</v>
      </c>
      <c r="K56" s="544"/>
      <c r="L56" s="544"/>
      <c r="M56" s="544"/>
      <c r="N56" s="544"/>
      <c r="O56" s="545"/>
      <c r="P56" s="543" t="s">
        <v>175</v>
      </c>
      <c r="Q56" s="544"/>
      <c r="R56" s="544"/>
      <c r="S56" s="544"/>
      <c r="T56" s="544"/>
      <c r="U56" s="545"/>
      <c r="V56" s="543" t="s">
        <v>176</v>
      </c>
      <c r="W56" s="544"/>
      <c r="X56" s="544"/>
      <c r="Y56" s="544"/>
      <c r="Z56" s="544"/>
      <c r="AA56" s="545"/>
      <c r="AB56" s="543" t="s">
        <v>177</v>
      </c>
      <c r="AC56" s="552"/>
      <c r="AD56" s="544"/>
      <c r="AE56" s="544"/>
      <c r="AF56" s="544"/>
      <c r="AG56" s="545"/>
      <c r="AH56" s="543" t="s">
        <v>178</v>
      </c>
      <c r="AI56" s="544"/>
      <c r="AJ56" s="544"/>
      <c r="AK56" s="544"/>
      <c r="AL56" s="544"/>
      <c r="AM56" s="54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46"/>
      <c r="K57" s="547"/>
      <c r="L57" s="547"/>
      <c r="M57" s="547"/>
      <c r="N57" s="547"/>
      <c r="O57" s="548"/>
      <c r="P57" s="546"/>
      <c r="Q57" s="547"/>
      <c r="R57" s="547"/>
      <c r="S57" s="547"/>
      <c r="T57" s="547"/>
      <c r="U57" s="548"/>
      <c r="V57" s="546"/>
      <c r="W57" s="547"/>
      <c r="X57" s="547"/>
      <c r="Y57" s="547"/>
      <c r="Z57" s="547"/>
      <c r="AA57" s="548"/>
      <c r="AB57" s="546"/>
      <c r="AC57" s="547"/>
      <c r="AD57" s="547"/>
      <c r="AE57" s="547"/>
      <c r="AF57" s="547"/>
      <c r="AG57" s="548"/>
      <c r="AH57" s="546"/>
      <c r="AI57" s="547"/>
      <c r="AJ57" s="547"/>
      <c r="AK57" s="547"/>
      <c r="AL57" s="547"/>
      <c r="AM57" s="54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46"/>
      <c r="K58" s="547"/>
      <c r="L58" s="547"/>
      <c r="M58" s="547"/>
      <c r="N58" s="547"/>
      <c r="O58" s="548"/>
      <c r="P58" s="546"/>
      <c r="Q58" s="547"/>
      <c r="R58" s="547"/>
      <c r="S58" s="547"/>
      <c r="T58" s="547"/>
      <c r="U58" s="548"/>
      <c r="V58" s="546"/>
      <c r="W58" s="547"/>
      <c r="X58" s="547"/>
      <c r="Y58" s="547"/>
      <c r="Z58" s="547"/>
      <c r="AA58" s="548"/>
      <c r="AB58" s="546"/>
      <c r="AC58" s="547"/>
      <c r="AD58" s="547"/>
      <c r="AE58" s="547"/>
      <c r="AF58" s="547"/>
      <c r="AG58" s="548"/>
      <c r="AH58" s="546"/>
      <c r="AI58" s="547"/>
      <c r="AJ58" s="547"/>
      <c r="AK58" s="547"/>
      <c r="AL58" s="547"/>
      <c r="AM58" s="54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46"/>
      <c r="K59" s="547"/>
      <c r="L59" s="547"/>
      <c r="M59" s="547"/>
      <c r="N59" s="547"/>
      <c r="O59" s="548"/>
      <c r="P59" s="546"/>
      <c r="Q59" s="547"/>
      <c r="R59" s="547"/>
      <c r="S59" s="547"/>
      <c r="T59" s="547"/>
      <c r="U59" s="548"/>
      <c r="V59" s="546"/>
      <c r="W59" s="547"/>
      <c r="X59" s="547"/>
      <c r="Y59" s="547"/>
      <c r="Z59" s="547"/>
      <c r="AA59" s="548"/>
      <c r="AB59" s="546"/>
      <c r="AC59" s="547"/>
      <c r="AD59" s="547"/>
      <c r="AE59" s="547"/>
      <c r="AF59" s="547"/>
      <c r="AG59" s="548"/>
      <c r="AH59" s="546"/>
      <c r="AI59" s="547"/>
      <c r="AJ59" s="547"/>
      <c r="AK59" s="547"/>
      <c r="AL59" s="547"/>
      <c r="AM59" s="54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46"/>
      <c r="K60" s="547"/>
      <c r="L60" s="547"/>
      <c r="M60" s="547"/>
      <c r="N60" s="547"/>
      <c r="O60" s="548"/>
      <c r="P60" s="546"/>
      <c r="Q60" s="547"/>
      <c r="R60" s="547"/>
      <c r="S60" s="547"/>
      <c r="T60" s="547"/>
      <c r="U60" s="548"/>
      <c r="V60" s="546"/>
      <c r="W60" s="547"/>
      <c r="X60" s="547"/>
      <c r="Y60" s="547"/>
      <c r="Z60" s="547"/>
      <c r="AA60" s="548"/>
      <c r="AB60" s="546"/>
      <c r="AC60" s="547"/>
      <c r="AD60" s="547"/>
      <c r="AE60" s="547"/>
      <c r="AF60" s="547"/>
      <c r="AG60" s="548"/>
      <c r="AH60" s="546"/>
      <c r="AI60" s="547"/>
      <c r="AJ60" s="547"/>
      <c r="AK60" s="547"/>
      <c r="AL60" s="547"/>
      <c r="AM60" s="54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49"/>
      <c r="K61" s="550"/>
      <c r="L61" s="550"/>
      <c r="M61" s="550"/>
      <c r="N61" s="550"/>
      <c r="O61" s="551"/>
      <c r="P61" s="549"/>
      <c r="Q61" s="550"/>
      <c r="R61" s="550"/>
      <c r="S61" s="550"/>
      <c r="T61" s="550"/>
      <c r="U61" s="551"/>
      <c r="V61" s="549"/>
      <c r="W61" s="550"/>
      <c r="X61" s="550"/>
      <c r="Y61" s="550"/>
      <c r="Z61" s="550"/>
      <c r="AA61" s="551"/>
      <c r="AB61" s="549"/>
      <c r="AC61" s="550"/>
      <c r="AD61" s="550"/>
      <c r="AE61" s="550"/>
      <c r="AF61" s="550"/>
      <c r="AG61" s="551"/>
      <c r="AH61" s="549"/>
      <c r="AI61" s="550"/>
      <c r="AJ61" s="550"/>
      <c r="AK61" s="550"/>
      <c r="AL61" s="550"/>
      <c r="AM61" s="55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93" t="s">
        <v>180</v>
      </c>
      <c r="C1" s="593"/>
      <c r="D1" s="59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181</v>
      </c>
      <c r="D3" s="12" t="s">
        <v>164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182</v>
      </c>
      <c r="C4" s="14" t="s">
        <v>183</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184</v>
      </c>
      <c r="C5" s="17" t="s">
        <v>185</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186</v>
      </c>
      <c r="C6" s="17" t="s">
        <v>187</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188</v>
      </c>
      <c r="C7" s="17" t="s">
        <v>189</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190</v>
      </c>
      <c r="C8" s="17" t="s">
        <v>191</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94" t="s">
        <v>192</v>
      </c>
      <c r="C1" s="594"/>
      <c r="D1" s="594"/>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193</v>
      </c>
      <c r="D3" s="36" t="s">
        <v>194</v>
      </c>
      <c r="E3" s="84"/>
      <c r="F3" s="84"/>
      <c r="G3" s="84"/>
      <c r="H3" s="84"/>
      <c r="I3" s="84"/>
      <c r="J3" s="84"/>
      <c r="K3" s="84"/>
      <c r="L3" s="84"/>
      <c r="M3" s="84"/>
      <c r="N3" s="84"/>
      <c r="O3" s="84"/>
      <c r="P3" s="84"/>
      <c r="Q3" s="84"/>
      <c r="R3" s="84"/>
      <c r="S3" s="84"/>
      <c r="T3" s="84"/>
      <c r="U3" s="84"/>
    </row>
    <row r="4" spans="1:21" ht="33.75">
      <c r="A4" s="97" t="s">
        <v>195</v>
      </c>
      <c r="B4" s="39" t="s">
        <v>196</v>
      </c>
      <c r="C4" s="44" t="s">
        <v>197</v>
      </c>
      <c r="D4" s="37" t="s">
        <v>198</v>
      </c>
      <c r="E4" s="84"/>
      <c r="F4" s="84"/>
      <c r="G4" s="84"/>
      <c r="H4" s="84"/>
      <c r="I4" s="84"/>
      <c r="J4" s="84"/>
      <c r="K4" s="84"/>
      <c r="L4" s="84"/>
      <c r="M4" s="84"/>
      <c r="N4" s="84"/>
      <c r="O4" s="84"/>
      <c r="P4" s="84"/>
      <c r="Q4" s="84"/>
      <c r="R4" s="84"/>
      <c r="S4" s="84"/>
      <c r="T4" s="84"/>
      <c r="U4" s="84"/>
    </row>
    <row r="5" spans="1:21" ht="67.5">
      <c r="A5" s="97" t="s">
        <v>199</v>
      </c>
      <c r="B5" s="40" t="s">
        <v>200</v>
      </c>
      <c r="C5" s="45" t="s">
        <v>201</v>
      </c>
      <c r="D5" s="38" t="s">
        <v>202</v>
      </c>
      <c r="E5" s="84"/>
      <c r="F5" s="84"/>
      <c r="G5" s="84"/>
      <c r="H5" s="84"/>
      <c r="I5" s="84"/>
      <c r="J5" s="84"/>
      <c r="K5" s="84"/>
      <c r="L5" s="84"/>
      <c r="M5" s="84"/>
      <c r="N5" s="84"/>
      <c r="O5" s="84"/>
      <c r="P5" s="84"/>
      <c r="Q5" s="84"/>
      <c r="R5" s="84"/>
      <c r="S5" s="84"/>
      <c r="T5" s="84"/>
      <c r="U5" s="84"/>
    </row>
    <row r="6" spans="1:21" ht="67.5">
      <c r="A6" s="97" t="s">
        <v>170</v>
      </c>
      <c r="B6" s="41" t="s">
        <v>203</v>
      </c>
      <c r="C6" s="45" t="s">
        <v>204</v>
      </c>
      <c r="D6" s="38" t="s">
        <v>205</v>
      </c>
      <c r="E6" s="84"/>
      <c r="F6" s="84"/>
      <c r="G6" s="84"/>
      <c r="H6" s="84"/>
      <c r="I6" s="84"/>
      <c r="J6" s="84"/>
      <c r="K6" s="84"/>
      <c r="L6" s="84"/>
      <c r="M6" s="84"/>
      <c r="N6" s="84"/>
      <c r="O6" s="84"/>
      <c r="P6" s="84"/>
      <c r="Q6" s="84"/>
      <c r="R6" s="84"/>
      <c r="S6" s="84"/>
      <c r="T6" s="84"/>
      <c r="U6" s="84"/>
    </row>
    <row r="7" spans="1:21" ht="101.25">
      <c r="A7" s="97" t="s">
        <v>206</v>
      </c>
      <c r="B7" s="42" t="s">
        <v>207</v>
      </c>
      <c r="C7" s="45" t="s">
        <v>208</v>
      </c>
      <c r="D7" s="38" t="s">
        <v>209</v>
      </c>
      <c r="E7" s="84"/>
      <c r="F7" s="84"/>
      <c r="G7" s="84"/>
      <c r="H7" s="84"/>
      <c r="I7" s="84"/>
      <c r="J7" s="84"/>
      <c r="K7" s="84"/>
      <c r="L7" s="84"/>
      <c r="M7" s="84"/>
      <c r="N7" s="84"/>
      <c r="O7" s="84"/>
      <c r="P7" s="84"/>
      <c r="Q7" s="84"/>
      <c r="R7" s="84"/>
      <c r="S7" s="84"/>
      <c r="T7" s="84"/>
      <c r="U7" s="84"/>
    </row>
    <row r="8" spans="1:21" ht="67.5">
      <c r="A8" s="97" t="s">
        <v>210</v>
      </c>
      <c r="B8" s="43" t="s">
        <v>211</v>
      </c>
      <c r="C8" s="45" t="s">
        <v>212</v>
      </c>
      <c r="D8" s="38" t="s">
        <v>213</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214</v>
      </c>
      <c r="C11" s="97" t="s">
        <v>215</v>
      </c>
      <c r="D11" s="97" t="s">
        <v>216</v>
      </c>
      <c r="E11" s="84"/>
      <c r="F11" s="84"/>
      <c r="G11" s="84"/>
      <c r="H11" s="84"/>
      <c r="I11" s="84"/>
      <c r="J11" s="84"/>
      <c r="K11" s="84"/>
      <c r="L11" s="84"/>
      <c r="M11" s="84"/>
      <c r="N11" s="84"/>
      <c r="O11" s="84"/>
      <c r="P11" s="84"/>
      <c r="Q11" s="84"/>
      <c r="R11" s="84"/>
      <c r="S11" s="84"/>
      <c r="T11" s="84"/>
      <c r="U11" s="84"/>
    </row>
    <row r="12" spans="1:21">
      <c r="A12" s="97"/>
      <c r="B12" s="97" t="s">
        <v>217</v>
      </c>
      <c r="C12" s="97" t="s">
        <v>218</v>
      </c>
      <c r="D12" s="97" t="s">
        <v>219</v>
      </c>
      <c r="E12" s="84"/>
      <c r="F12" s="84"/>
      <c r="G12" s="84"/>
      <c r="H12" s="84"/>
      <c r="I12" s="84"/>
      <c r="J12" s="84"/>
      <c r="K12" s="84"/>
      <c r="L12" s="84"/>
      <c r="M12" s="84"/>
      <c r="N12" s="84"/>
      <c r="O12" s="84"/>
      <c r="P12" s="84"/>
      <c r="Q12" s="84"/>
      <c r="R12" s="84"/>
      <c r="S12" s="84"/>
      <c r="T12" s="84"/>
      <c r="U12" s="84"/>
    </row>
    <row r="13" spans="1:21">
      <c r="A13" s="97"/>
      <c r="B13" s="97"/>
      <c r="C13" s="97" t="s">
        <v>220</v>
      </c>
      <c r="D13" s="97" t="s">
        <v>151</v>
      </c>
      <c r="E13" s="84"/>
      <c r="F13" s="84"/>
      <c r="G13" s="84"/>
      <c r="H13" s="84"/>
      <c r="I13" s="84"/>
      <c r="J13" s="84"/>
      <c r="K13" s="84"/>
      <c r="L13" s="84"/>
      <c r="M13" s="84"/>
      <c r="N13" s="84"/>
      <c r="O13" s="84"/>
      <c r="P13" s="84"/>
      <c r="Q13" s="84"/>
      <c r="R13" s="84"/>
      <c r="S13" s="84"/>
      <c r="T13" s="84"/>
      <c r="U13" s="84"/>
    </row>
    <row r="14" spans="1:21">
      <c r="A14" s="97"/>
      <c r="B14" s="97"/>
      <c r="C14" s="97" t="s">
        <v>221</v>
      </c>
      <c r="D14" s="97" t="s">
        <v>222</v>
      </c>
      <c r="E14" s="84"/>
      <c r="F14" s="84"/>
      <c r="G14" s="84"/>
      <c r="H14" s="84"/>
      <c r="I14" s="84"/>
      <c r="J14" s="84"/>
      <c r="K14" s="84"/>
      <c r="L14" s="84"/>
      <c r="M14" s="84"/>
      <c r="N14" s="84"/>
      <c r="O14" s="84"/>
      <c r="P14" s="84"/>
      <c r="Q14" s="84"/>
      <c r="R14" s="84"/>
      <c r="S14" s="84"/>
      <c r="T14" s="84"/>
      <c r="U14" s="84"/>
    </row>
    <row r="15" spans="1:21">
      <c r="A15" s="97"/>
      <c r="B15" s="97"/>
      <c r="C15" s="97" t="s">
        <v>223</v>
      </c>
      <c r="D15" s="97" t="s">
        <v>224</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225</v>
      </c>
      <c r="C209" s="30" t="s">
        <v>226</v>
      </c>
      <c r="D209" s="33" t="s">
        <v>225</v>
      </c>
      <c r="E209" s="33" t="s">
        <v>226</v>
      </c>
    </row>
    <row r="210" spans="1:8" ht="21">
      <c r="A210" s="84"/>
      <c r="B210" s="31" t="s">
        <v>227</v>
      </c>
      <c r="C210" s="31" t="s">
        <v>228</v>
      </c>
      <c r="D210" t="s">
        <v>227</v>
      </c>
      <c r="F210" t="str">
        <f>IF(NOT(ISBLANK(D210)),D210,IF(NOT(ISBLANK(E210)),"     "&amp;E210,FALSE))</f>
        <v>Afectación Económica o presupuestal</v>
      </c>
      <c r="G210" t="s">
        <v>227</v>
      </c>
      <c r="H210" t="str">
        <f>IF(NOT(ISERROR(MATCH(G210,_xlfn.ANCHORARRAY(B221),0))),F223&amp;"Por favor no seleccionar los criterios de impacto",G210)</f>
        <v>❌Por favor no seleccionar los criterios de impacto</v>
      </c>
    </row>
    <row r="211" spans="1:8" ht="21">
      <c r="A211" s="84"/>
      <c r="B211" s="31" t="s">
        <v>227</v>
      </c>
      <c r="C211" s="31" t="s">
        <v>201</v>
      </c>
      <c r="E211" t="s">
        <v>228</v>
      </c>
      <c r="F211" t="str">
        <f t="shared" ref="F211:F221" si="0">IF(NOT(ISBLANK(D211)),D211,IF(NOT(ISBLANK(E211)),"     "&amp;E211,FALSE))</f>
        <v xml:space="preserve">     Afectación menor a 10 SMLMV .</v>
      </c>
    </row>
    <row r="212" spans="1:8" ht="21">
      <c r="A212" s="84"/>
      <c r="B212" s="31" t="s">
        <v>227</v>
      </c>
      <c r="C212" s="31" t="s">
        <v>204</v>
      </c>
      <c r="E212" t="s">
        <v>201</v>
      </c>
      <c r="F212" t="str">
        <f t="shared" si="0"/>
        <v xml:space="preserve">     Entre 10 y 50 SMLMV </v>
      </c>
    </row>
    <row r="213" spans="1:8" ht="21">
      <c r="A213" s="84"/>
      <c r="B213" s="31" t="s">
        <v>227</v>
      </c>
      <c r="C213" s="31" t="s">
        <v>208</v>
      </c>
      <c r="E213" t="s">
        <v>204</v>
      </c>
      <c r="F213" t="str">
        <f t="shared" si="0"/>
        <v xml:space="preserve">     Entre 50 y 100 SMLMV </v>
      </c>
    </row>
    <row r="214" spans="1:8" ht="21">
      <c r="A214" s="84"/>
      <c r="B214" s="31" t="s">
        <v>227</v>
      </c>
      <c r="C214" s="31" t="s">
        <v>212</v>
      </c>
      <c r="E214" t="s">
        <v>208</v>
      </c>
      <c r="F214" t="str">
        <f t="shared" si="0"/>
        <v xml:space="preserve">     Entre 100 y 500 SMLMV </v>
      </c>
    </row>
    <row r="215" spans="1:8" ht="21">
      <c r="A215" s="84"/>
      <c r="B215" s="31" t="s">
        <v>194</v>
      </c>
      <c r="C215" s="31" t="s">
        <v>198</v>
      </c>
      <c r="E215" t="s">
        <v>212</v>
      </c>
      <c r="F215" t="str">
        <f t="shared" si="0"/>
        <v xml:space="preserve">     Mayor a 500 SMLMV </v>
      </c>
    </row>
    <row r="216" spans="1:8" ht="21">
      <c r="A216" s="84"/>
      <c r="B216" s="31" t="s">
        <v>194</v>
      </c>
      <c r="C216" s="31" t="s">
        <v>202</v>
      </c>
      <c r="D216" t="s">
        <v>194</v>
      </c>
      <c r="F216" t="str">
        <f t="shared" si="0"/>
        <v>Pérdida Reputacional</v>
      </c>
    </row>
    <row r="217" spans="1:8" ht="21">
      <c r="A217" s="84"/>
      <c r="B217" s="31" t="s">
        <v>194</v>
      </c>
      <c r="C217" s="31" t="s">
        <v>205</v>
      </c>
      <c r="E217" t="s">
        <v>198</v>
      </c>
      <c r="F217" t="str">
        <f t="shared" si="0"/>
        <v xml:space="preserve">     El riesgo afecta la imagen de alguna área de la organización</v>
      </c>
    </row>
    <row r="218" spans="1:8" ht="21">
      <c r="A218" s="84"/>
      <c r="B218" s="31" t="s">
        <v>194</v>
      </c>
      <c r="C218" s="31" t="s">
        <v>209</v>
      </c>
      <c r="E218" t="s">
        <v>202</v>
      </c>
      <c r="F218" t="str">
        <f t="shared" si="0"/>
        <v xml:space="preserve">     El riesgo afecta la imagen de la entidad internamente, de conocimiento general, nivel interno, de junta dircetiva y accionistas y/o de provedores</v>
      </c>
    </row>
    <row r="219" spans="1:8" ht="21">
      <c r="A219" s="84"/>
      <c r="B219" s="31" t="s">
        <v>194</v>
      </c>
      <c r="C219" s="31" t="s">
        <v>213</v>
      </c>
      <c r="E219" t="s">
        <v>205</v>
      </c>
      <c r="F219" t="str">
        <f t="shared" si="0"/>
        <v xml:space="preserve">     El riesgo afecta la imagen de la entidad con algunos usuarios de relevancia frente al logro de los objetivos</v>
      </c>
    </row>
    <row r="220" spans="1:8">
      <c r="A220" s="84"/>
      <c r="B220" s="32"/>
      <c r="C220" s="32"/>
      <c r="E220" t="s">
        <v>209</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213</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229</v>
      </c>
    </row>
    <row r="224" spans="1:8">
      <c r="B224" s="22"/>
      <c r="C224" s="22"/>
      <c r="F224" s="35" t="s">
        <v>230</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95" t="s">
        <v>231</v>
      </c>
      <c r="C1" s="596"/>
      <c r="D1" s="596"/>
      <c r="E1" s="596"/>
      <c r="F1" s="597"/>
    </row>
    <row r="2" spans="2:6" ht="16.5" thickBot="1">
      <c r="B2" s="87"/>
      <c r="C2" s="87"/>
      <c r="D2" s="87"/>
      <c r="E2" s="87"/>
      <c r="F2" s="87"/>
    </row>
    <row r="3" spans="2:6" ht="16.5" thickBot="1">
      <c r="B3" s="599" t="s">
        <v>232</v>
      </c>
      <c r="C3" s="600"/>
      <c r="D3" s="600"/>
      <c r="E3" s="192" t="s">
        <v>233</v>
      </c>
      <c r="F3" s="96" t="s">
        <v>234</v>
      </c>
    </row>
    <row r="4" spans="2:6" ht="31.5">
      <c r="B4" s="601" t="s">
        <v>235</v>
      </c>
      <c r="C4" s="603" t="s">
        <v>140</v>
      </c>
      <c r="D4" s="193" t="s">
        <v>153</v>
      </c>
      <c r="E4" s="88" t="s">
        <v>236</v>
      </c>
      <c r="F4" s="89">
        <v>0.25</v>
      </c>
    </row>
    <row r="5" spans="2:6" ht="47.25">
      <c r="B5" s="602"/>
      <c r="C5" s="604"/>
      <c r="D5" s="194" t="s">
        <v>237</v>
      </c>
      <c r="E5" s="90" t="s">
        <v>238</v>
      </c>
      <c r="F5" s="91">
        <v>0.15</v>
      </c>
    </row>
    <row r="6" spans="2:6" ht="47.25">
      <c r="B6" s="602"/>
      <c r="C6" s="604"/>
      <c r="D6" s="194" t="s">
        <v>239</v>
      </c>
      <c r="E6" s="90" t="s">
        <v>240</v>
      </c>
      <c r="F6" s="91">
        <v>0.1</v>
      </c>
    </row>
    <row r="7" spans="2:6" ht="63">
      <c r="B7" s="602"/>
      <c r="C7" s="604" t="s">
        <v>141</v>
      </c>
      <c r="D7" s="194" t="s">
        <v>241</v>
      </c>
      <c r="E7" s="90" t="s">
        <v>242</v>
      </c>
      <c r="F7" s="91">
        <v>0.25</v>
      </c>
    </row>
    <row r="8" spans="2:6" ht="31.5">
      <c r="B8" s="602"/>
      <c r="C8" s="604"/>
      <c r="D8" s="194" t="s">
        <v>154</v>
      </c>
      <c r="E8" s="90" t="s">
        <v>243</v>
      </c>
      <c r="F8" s="91">
        <v>0.15</v>
      </c>
    </row>
    <row r="9" spans="2:6" ht="47.25">
      <c r="B9" s="602" t="s">
        <v>244</v>
      </c>
      <c r="C9" s="604" t="s">
        <v>143</v>
      </c>
      <c r="D9" s="194" t="s">
        <v>155</v>
      </c>
      <c r="E9" s="90" t="s">
        <v>245</v>
      </c>
      <c r="F9" s="92" t="s">
        <v>246</v>
      </c>
    </row>
    <row r="10" spans="2:6" ht="63">
      <c r="B10" s="602"/>
      <c r="C10" s="604"/>
      <c r="D10" s="194" t="s">
        <v>247</v>
      </c>
      <c r="E10" s="90" t="s">
        <v>248</v>
      </c>
      <c r="F10" s="92" t="s">
        <v>246</v>
      </c>
    </row>
    <row r="11" spans="2:6" ht="47.25">
      <c r="B11" s="602"/>
      <c r="C11" s="604" t="s">
        <v>144</v>
      </c>
      <c r="D11" s="194" t="s">
        <v>156</v>
      </c>
      <c r="E11" s="90" t="s">
        <v>249</v>
      </c>
      <c r="F11" s="92" t="s">
        <v>246</v>
      </c>
    </row>
    <row r="12" spans="2:6" ht="47.25">
      <c r="B12" s="602"/>
      <c r="C12" s="604"/>
      <c r="D12" s="194" t="s">
        <v>250</v>
      </c>
      <c r="E12" s="90" t="s">
        <v>251</v>
      </c>
      <c r="F12" s="92" t="s">
        <v>246</v>
      </c>
    </row>
    <row r="13" spans="2:6" ht="31.5">
      <c r="B13" s="602"/>
      <c r="C13" s="604" t="s">
        <v>145</v>
      </c>
      <c r="D13" s="194" t="s">
        <v>157</v>
      </c>
      <c r="E13" s="90" t="s">
        <v>252</v>
      </c>
      <c r="F13" s="92" t="s">
        <v>246</v>
      </c>
    </row>
    <row r="14" spans="2:6" ht="32.25" thickBot="1">
      <c r="B14" s="605"/>
      <c r="C14" s="606"/>
      <c r="D14" s="195" t="s">
        <v>253</v>
      </c>
      <c r="E14" s="93" t="s">
        <v>254</v>
      </c>
      <c r="F14" s="94" t="s">
        <v>246</v>
      </c>
    </row>
    <row r="15" spans="2:6" ht="49.5" customHeight="1">
      <c r="B15" s="598" t="s">
        <v>255</v>
      </c>
      <c r="C15" s="598"/>
      <c r="D15" s="598"/>
      <c r="E15" s="598"/>
      <c r="F15" s="598"/>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256</v>
      </c>
      <c r="E2" t="s">
        <v>257</v>
      </c>
    </row>
    <row r="3" spans="2:5">
      <c r="B3" t="s">
        <v>258</v>
      </c>
      <c r="E3" t="s">
        <v>146</v>
      </c>
    </row>
    <row r="4" spans="2:5">
      <c r="B4" t="s">
        <v>259</v>
      </c>
      <c r="E4" t="s">
        <v>260</v>
      </c>
    </row>
    <row r="5" spans="2:5">
      <c r="B5" t="s">
        <v>158</v>
      </c>
    </row>
    <row r="8" spans="2:5">
      <c r="B8" t="s">
        <v>261</v>
      </c>
    </row>
    <row r="9" spans="2:5">
      <c r="B9" t="s">
        <v>262</v>
      </c>
    </row>
    <row r="10" spans="2:5">
      <c r="B10" t="s">
        <v>263</v>
      </c>
    </row>
    <row r="13" spans="2:5">
      <c r="B13" t="s">
        <v>264</v>
      </c>
    </row>
    <row r="14" spans="2:5">
      <c r="B14" t="s">
        <v>265</v>
      </c>
    </row>
    <row r="15" spans="2:5">
      <c r="B15" t="s">
        <v>266</v>
      </c>
    </row>
    <row r="16" spans="2:5">
      <c r="B16" t="s">
        <v>267</v>
      </c>
    </row>
    <row r="17" spans="2:2">
      <c r="B17" t="s">
        <v>268</v>
      </c>
    </row>
    <row r="18" spans="2:2">
      <c r="B18" t="s">
        <v>269</v>
      </c>
    </row>
    <row r="19" spans="2:2">
      <c r="B19" t="s">
        <v>270</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153</v>
      </c>
    </row>
    <row r="4" spans="1:1">
      <c r="A4" s="10" t="s">
        <v>237</v>
      </c>
    </row>
    <row r="5" spans="1:1">
      <c r="A5" s="10" t="s">
        <v>239</v>
      </c>
    </row>
    <row r="6" spans="1:1">
      <c r="A6" s="10" t="s">
        <v>241</v>
      </c>
    </row>
    <row r="7" spans="1:1">
      <c r="A7" s="10" t="s">
        <v>154</v>
      </c>
    </row>
    <row r="8" spans="1:1">
      <c r="A8" s="10" t="s">
        <v>155</v>
      </c>
    </row>
    <row r="9" spans="1:1">
      <c r="A9" s="10" t="s">
        <v>247</v>
      </c>
    </row>
    <row r="10" spans="1:1">
      <c r="A10" s="10" t="s">
        <v>156</v>
      </c>
    </row>
    <row r="11" spans="1:1">
      <c r="A11" s="10" t="s">
        <v>250</v>
      </c>
    </row>
    <row r="12" spans="1:1">
      <c r="A12" s="10" t="s">
        <v>271</v>
      </c>
    </row>
    <row r="13" spans="1:1">
      <c r="A13" s="10" t="s">
        <v>272</v>
      </c>
    </row>
    <row r="14" spans="1:1">
      <c r="A14" s="10" t="s">
        <v>273</v>
      </c>
    </row>
    <row r="16" spans="1:1">
      <c r="A16" s="10" t="s">
        <v>274</v>
      </c>
    </row>
    <row r="17" spans="1:1">
      <c r="A17" s="10" t="s">
        <v>256</v>
      </c>
    </row>
    <row r="18" spans="1:1">
      <c r="A18" s="10" t="s">
        <v>258</v>
      </c>
    </row>
    <row r="20" spans="1:1">
      <c r="A20" s="10" t="s">
        <v>262</v>
      </c>
    </row>
    <row r="21" spans="1:1">
      <c r="A21" s="10"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2021-10-20T15:10:33Z</dcterms:modified>
  <cp:category/>
  <cp:contentStatus/>
</cp:coreProperties>
</file>