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613"/>
  <workbookPr hidePivotFieldList="1" defaultThemeVersion="124226"/>
  <mc:AlternateContent xmlns:mc="http://schemas.openxmlformats.org/markup-compatibility/2006">
    <mc:Choice Requires="x15">
      <x15ac:absPath xmlns:x15ac="http://schemas.microsoft.com/office/spreadsheetml/2010/11/ac" url="d:\Desktop\MRG Nuevos\"/>
    </mc:Choice>
  </mc:AlternateContent>
  <xr:revisionPtr revIDLastSave="16" documentId="13_ncr:1_{09E987D7-64E2-4EC9-B4D0-F20741BE1AAB}" xr6:coauthVersionLast="47" xr6:coauthVersionMax="47" xr10:uidLastSave="{25CD4A0F-CB30-468A-A858-F72EFC94FB7F}"/>
  <bookViews>
    <workbookView xWindow="-120" yWindow="-120" windowWidth="20730" windowHeight="11160" tabRatio="882" firstSheet="2" activeTab="1" xr2:uid="{00000000-000D-0000-FFFF-FFFF00000000}"/>
  </bookViews>
  <sheets>
    <sheet name="Intructivo " sheetId="21" r:id="rId1"/>
    <sheet name="CONTEXTO" sheetId="22"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1253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2" i="1" l="1"/>
  <c r="Q12" i="1"/>
  <c r="H12" i="1" l="1"/>
  <c r="I12" i="1" s="1"/>
  <c r="F221" i="13" l="1"/>
  <c r="F211" i="13"/>
  <c r="F212" i="13"/>
  <c r="F213" i="13"/>
  <c r="F214" i="13"/>
  <c r="F215" i="13"/>
  <c r="F216" i="13"/>
  <c r="F217" i="13"/>
  <c r="F218" i="13"/>
  <c r="F219" i="13"/>
  <c r="F220" i="13"/>
  <c r="F210" i="13"/>
  <c r="K17" i="1"/>
  <c r="K16" i="1"/>
  <c r="K13" i="1"/>
  <c r="K14" i="1"/>
  <c r="B221" i="13" a="1"/>
  <c r="K15" i="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Q17" i="1" l="1"/>
  <c r="Q16" i="1"/>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T13" i="1"/>
  <c r="T16" i="1"/>
  <c r="T17" i="1"/>
  <c r="X12" i="1" l="1"/>
  <c r="Y12" i="1" s="1"/>
  <c r="Q13" i="1" l="1"/>
  <c r="Z12" i="1" l="1"/>
  <c r="X13" i="1" s="1"/>
  <c r="Y13" i="1" l="1"/>
  <c r="Z13" i="1" l="1"/>
  <c r="X16" i="1" l="1"/>
  <c r="Y16" i="1" l="1"/>
  <c r="Z16" i="1"/>
  <c r="X17" i="1" s="1"/>
  <c r="Y17" i="1" l="1"/>
  <c r="Z17" i="1"/>
  <c r="K12" i="1" l="1"/>
  <c r="L12"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AB13" i="1" s="1"/>
  <c r="N12" i="1"/>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AA12" i="1" l="1"/>
  <c r="J47" i="19" l="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V27" i="19"/>
  <c r="P47" i="19"/>
  <c r="J17" i="19"/>
  <c r="V47" i="19"/>
  <c r="J37" i="19"/>
  <c r="AB37" i="19"/>
  <c r="V7" i="19"/>
  <c r="AH37" i="19"/>
  <c r="P27" i="19"/>
  <c r="P17" i="19"/>
  <c r="AH47" i="19"/>
  <c r="AB17" i="19"/>
  <c r="J7" i="19"/>
  <c r="V37" i="19"/>
  <c r="AH17" i="19"/>
  <c r="P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13" i="1"/>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B47" i="19" l="1"/>
  <c r="AB7" i="19"/>
  <c r="AB27" i="19"/>
  <c r="W27" i="19"/>
  <c r="P37" i="19"/>
  <c r="J27" i="19"/>
  <c r="AH7" i="19"/>
  <c r="AH27" i="19"/>
  <c r="V17" i="19"/>
  <c r="K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C13"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Q7" i="19" l="1"/>
  <c r="AI37" i="19"/>
  <c r="AC17" i="19"/>
  <c r="AC27" i="19"/>
  <c r="Q27" i="19"/>
  <c r="AI7" i="19"/>
  <c r="K17" i="19"/>
  <c r="W37" i="19"/>
  <c r="AI27" i="19"/>
  <c r="K27" i="19"/>
  <c r="AC37" i="19"/>
  <c r="W47" i="19"/>
  <c r="AI47" i="19"/>
  <c r="AC7" i="19"/>
  <c r="K47" i="19"/>
  <c r="Q17" i="19"/>
  <c r="K37" i="19"/>
  <c r="AI17" i="19"/>
  <c r="W7" i="19"/>
  <c r="Q47" i="19"/>
  <c r="Q37" i="19"/>
  <c r="AC47" i="19"/>
  <c r="W17" i="19"/>
  <c r="AA16" i="1"/>
  <c r="AB17" i="1"/>
  <c r="AA17" i="1" s="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<sst xmlns="http://schemas.openxmlformats.org/spreadsheetml/2006/main" count="391" uniqueCount="273">
  <si>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</si>
  <si>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</si>
  <si>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</si>
  <si>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</si>
  <si>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</si>
  <si>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</si>
  <si>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</si>
  <si>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</si>
  <si>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</si>
  <si>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</si>
  <si>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</si>
  <si>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</si>
  <si>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</si>
  <si>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</si>
  <si>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</si>
  <si>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</si>
  <si>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</si>
  <si>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</si>
  <si>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</si>
  <si>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</si>
  <si>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</si>
  <si>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</si>
  <si>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</si>
  <si>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</si>
  <si>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</si>
  <si>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</si>
  <si>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</si>
  <si>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</si>
  <si>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</si>
  <si>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</si>
  <si>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</si>
  <si>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</si>
  <si>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</si>
  <si>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</si>
  <si>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</si>
  <si>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</si>
  <si>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</si>
  <si>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</si>
  <si>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</si>
  <si>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</si>
  <si>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</si>
  <si>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</si>
  <si>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</si>
  <si>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</si>
  <si>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</si>
  <si>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</si>
  <si>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</si>
  <si>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</si>
  <si>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</si>
  <si>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</si>
  <si>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</si>
  <si>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</si>
  <si>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</si>
  <si>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</si>
  <si>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</si>
  <si>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</si>
  <si>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</si>
  <si>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</si>
  <si>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</si>
  <si>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</si>
  <si>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</si>
  <si>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</si>
  <si>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</si>
  <si>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</si>
  <si>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</si>
  <si>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</si>
  <si>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</si>
  <si>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</si>
  <si>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</si>
  <si>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</si>
  <si>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</si>
  <si>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</si>
  <si>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</si>
  <si>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</si>
  <si>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</si>
  <si>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</si>
  <si>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</si>
  <si>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</si>
  <si>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ALMACEN E INVENTARIOS</t>
  </si>
  <si>
    <t>ALCANCE:</t>
  </si>
  <si>
    <t>Gustodiar los bienes muebles distribuidos en la Administración Municipal y las instituciones educativas, guiados por el manejo adecuado de los traslados, incorporación, inclusión y procedimientos de baja de acuerdo a los lineamientos estipulados en el SIGC.</t>
  </si>
  <si>
    <t>OBJETIVOS ESTRATÉGICOS</t>
  </si>
  <si>
    <t>OBJETIVO DEL PROCESO</t>
  </si>
  <si>
    <t>PLANEACIÓN INSTITUCIONAL</t>
  </si>
  <si>
    <t>PUNTOS DE RIESGO EN LA CADENA DE VALOR</t>
  </si>
  <si>
    <t>Garantizar la custodia, asegurabilidad, suministro de bienes muebles (activos fijos y devolutivos de consumo con control) y bienes de consumo (papelería, cafetería, aseo, alumbrado público, combustible y eléctricos) a todos los procesos de la administración central einstituciones educativas del Municipio de Bucaramanga, realizando una gestión efectiva que contribuya al cumplimiento de los objetivos de la entidad.</t>
  </si>
  <si>
    <t>* Solicitudes de pedido de almacén con bienes de
consumo y muebles para entregar.
* Ruta de incorporación definida.
* Acta del comité de bajas. 
* Visitas programadas según requerimiento de toma física de inventarios.</t>
  </si>
  <si>
    <t>*Incorporación y/o bajas de bienes. 
*Inspección de inventario de los funcionarios públicos.</t>
  </si>
  <si>
    <t>MATRIZ DOFA</t>
  </si>
  <si>
    <t>DEBILIDADES</t>
  </si>
  <si>
    <t>AMENAZAS</t>
  </si>
  <si>
    <t>• Los servidores públicos no asumen la responsabilidad del inventario por temor a perdida de los mismos.</t>
  </si>
  <si>
    <t>*Inseguridad en el entorno donde el funcionario de la Entidad requiera realizar su trabajo.</t>
  </si>
  <si>
    <t>• Falta de capacitación de los funcionarios públicos para la clasificación de los bienes en el SIF (Sistema de Información Financiero)</t>
  </si>
  <si>
    <t>*Normas que afectan los objetivos de la institución.</t>
  </si>
  <si>
    <t>• Carencia de políticas de seguridad dentro de las instalaciones para evitar hurtos.</t>
  </si>
  <si>
    <t>*Emergencia sanitaria por el COVID-19</t>
  </si>
  <si>
    <t>• Falta de sentido de pertenencia por parte de los funcionarios hacia la Administración Municipal.</t>
  </si>
  <si>
    <t>FORTALEZAS</t>
  </si>
  <si>
    <t>OPORTUNIDADES</t>
  </si>
  <si>
    <t>*Experiencia y compromisos de los servidores públicos vinculados al proceso.</t>
  </si>
  <si>
    <t>*Avances tecnológicos en temas logísticos para la implementación en sistemas de gestión de inventarios, por ejemplo, tecnología RFID para la óptima identificación de todos los bienes muebles por medio de radio frecuencia.</t>
  </si>
  <si>
    <t>* Adquisición de pólizas de seguros previniendo las pérdidas que se puedan presentar.</t>
  </si>
  <si>
    <t>* Personal competente para ejecutar labores de inspección de elementos.</t>
  </si>
  <si>
    <t>*Se cuenta con un Sistema Integrado de Gestión de Calidad, que permite generar controles a los procesos.</t>
  </si>
  <si>
    <t xml:space="preserve"> Matriz Mapa Riesgos de Gestión</t>
  </si>
  <si>
    <t>Código: F-DPM-1210-238,37-013</t>
  </si>
  <si>
    <t>Versión: 3.0</t>
  </si>
  <si>
    <t>Fecha Aprobación: Octubre-19-2021</t>
  </si>
  <si>
    <t xml:space="preserve">Página: 1 de 1 </t>
  </si>
  <si>
    <t>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</si>
  <si>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</si>
  <si>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</si>
  <si>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</si>
  <si>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</si>
  <si>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</si>
  <si>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</si>
  <si>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</si>
  <si>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</si>
  <si>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</si>
  <si>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</si>
  <si>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</si>
  <si>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</si>
  <si>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</si>
  <si>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</si>
  <si>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</si>
  <si>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</si>
  <si>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</si>
  <si>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</si>
  <si>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</si>
  <si>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</si>
  <si>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</si>
  <si>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</si>
  <si>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</si>
  <si>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</si>
  <si>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</si>
  <si>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</si>
  <si>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</si>
  <si>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</si>
  <si>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</si>
  <si>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</si>
  <si>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</si>
  <si>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Económico y Reputacional</t>
  </si>
  <si>
    <t>Investigaciones disciplinarias y sanciones por entes de control</t>
  </si>
  <si>
    <t>Errores y omisiones en la verificación y registro del inventario físico de las diferentes dependencias.</t>
  </si>
  <si>
    <t>Posibilidad de afectación reputacional y económica por investigaciones disciplinarias y sanciones por entes de control debido a errores y omisiones en la verificación del inventario físico de bienes muebles en las diferentes dependencias de la Alcaldía Municipal de Bucaramanga.</t>
  </si>
  <si>
    <t>Ejecucion y Administracion de procesos</t>
  </si>
  <si>
    <t xml:space="preserve">     El riesgo afecta la imagen de de la entidad con efecto publicitario sostenido a nivel de sector administrativo, nivel departamental o municipal</t>
  </si>
  <si>
    <t>La funcionaria técnica operativa del área de inventarios realiza control y seguimiento a las solicitudes de los funcionarios por medio del formato de TOMA FÍSICA DE INVENTARIOS No. F-INV-8500-238,37-011.</t>
  </si>
  <si>
    <t>Preventivo</t>
  </si>
  <si>
    <t>Manual</t>
  </si>
  <si>
    <t>Documentado</t>
  </si>
  <si>
    <t>Continua</t>
  </si>
  <si>
    <t>Con Registro</t>
  </si>
  <si>
    <t>Reducir (mitigar)</t>
  </si>
  <si>
    <t>Dar cumplimiento al 80% de las visitas solicitadas para toma fìsicas de inventarios de bienes muebles.</t>
  </si>
  <si>
    <t xml:space="preserve"> Funcionario técnico operativo del área de inventarios</t>
  </si>
  <si>
    <t>El Almacenista General verifica las incorporaciones de los bienes adquiridos  a través del Sistema Integrado Financiero (SIF) de acuerdo a los contratos suscritos.</t>
  </si>
  <si>
    <t>Realizar dos (02) seguimientos aleatorios a la incorporación de los bienes al inventario de la Administración</t>
  </si>
  <si>
    <t>Almacenista General</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</si>
  <si>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</si>
  <si>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</si>
  <si>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</si>
  <si>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</si>
  <si>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</si>
  <si>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</si>
  <si>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</si>
  <si>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</si>
  <si>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</si>
  <si>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</si>
  <si>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</si>
  <si>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</si>
  <si>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</si>
  <si>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</si>
  <si>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</si>
  <si>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</si>
  <si>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</si>
  <si>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</si>
  <si>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</si>
  <si>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</si>
  <si>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</si>
  <si>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</si>
  <si>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</si>
  <si>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</si>
  <si>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</si>
  <si>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</si>
  <si>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</si>
  <si>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</si>
  <si>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</si>
  <si>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</si>
  <si>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</si>
  <si>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</si>
  <si>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</si>
  <si>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</si>
  <si>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</si>
  <si>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</si>
  <si>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</si>
  <si>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</si>
  <si>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</si>
  <si>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</si>
  <si>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</si>
  <si>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</si>
  <si>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</si>
  <si>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</si>
  <si>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</si>
  <si>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</si>
  <si>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</si>
  <si>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</si>
  <si>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</si>
  <si>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</si>
  <si>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</si>
  <si>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</si>
  <si>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</si>
  <si>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</si>
  <si>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</si>
  <si>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</si>
  <si>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</si>
  <si>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</si>
  <si>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</si>
  <si>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</si>
  <si>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</si>
  <si>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</si>
  <si>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</si>
  <si>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</si>
  <si>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</si>
  <si>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</si>
  <si>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</si>
  <si>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</si>
  <si>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</si>
  <si>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</si>
  <si>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</si>
  <si>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</si>
  <si>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</si>
  <si>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</si>
  <si>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</si>
  <si>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</si>
  <si>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</si>
  <si>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</si>
  <si>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</si>
  <si>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</si>
  <si>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</si>
  <si>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</si>
  <si>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</si>
  <si>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</si>
  <si>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</si>
  <si>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</si>
  <si>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</si>
  <si>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</si>
  <si>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</si>
  <si>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</si>
  <si>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</si>
  <si>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</si>
  <si>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</si>
  <si>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</si>
  <si>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</si>
  <si>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</si>
  <si>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</si>
  <si>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</si>
  <si>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Reputacional</t>
  </si>
  <si>
    <t>Reducir (compartir)</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</si>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</sst>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9">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
      <sz val="10"/>
      <color theme="1"/>
      <name val="Arial"/>
      <family val="2"/>
    </font>
  </fonts>
  <fills count="23">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
      <patternFill patternType="solid">
        <fgColor rgb="FFFFFFFF"/>
        <bgColor indexed="64"/>
      </patternFill>
    </fill>
    <fill>
      <patternFill patternType="solid">
        <fgColor rgb="FFFCD5B4"/>
        <bgColor rgb="FF000000"/>
      </patternFill>
    </fill>
  </fills>
  <borders count="116">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auto="1"/>
      </top>
      <bottom style="thin">
        <color auto="1"/>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
      <left style="dashed">
        <color rgb="FFE26B0A"/>
      </left>
      <right/>
      <top style="dashed">
        <color rgb="FFE26B0A"/>
      </top>
      <bottom style="dashed">
        <color rgb="FFE26B0A"/>
      </bottom>
      <diagonal/>
    </border>
    <border>
      <left/>
      <right style="dashed">
        <color rgb="FFE26B0A"/>
      </right>
      <top style="dashed">
        <color rgb="FFE26B0A"/>
      </top>
      <bottom style="dashed">
        <color rgb="FFE26B0A"/>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59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pplyProtection="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9" fontId="1" fillId="0" borderId="4" xfId="0" applyNumberFormat="1" applyFont="1" applyFill="1" applyBorder="1" applyAlignment="1" applyProtection="1">
      <alignment horizontal="center" vertical="top"/>
      <protection hidden="1"/>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47" xfId="0" applyFont="1" applyFill="1" applyBorder="1" applyAlignment="1">
      <alignment horizontal="center" vertical="center" wrapText="1"/>
    </xf>
    <xf numFmtId="0" fontId="62" fillId="0" borderId="0" xfId="0" applyFont="1" applyAlignment="1">
      <alignment horizontal="center" vertical="center"/>
    </xf>
    <xf numFmtId="0" fontId="65"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Fill="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9" fontId="36" fillId="0" borderId="4" xfId="0" applyNumberFormat="1" applyFont="1" applyFill="1" applyBorder="1" applyAlignment="1" applyProtection="1">
      <alignment horizontal="center" vertical="center"/>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Fill="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9" fontId="1" fillId="0" borderId="4" xfId="0" applyNumberFormat="1" applyFont="1" applyFill="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0" borderId="2" xfId="0" applyFont="1" applyBorder="1" applyAlignment="1" applyProtection="1">
      <alignment horizontal="center" vertical="center"/>
    </xf>
    <xf numFmtId="0" fontId="1" fillId="3" borderId="0" xfId="0" applyFont="1" applyFill="1" applyAlignment="1">
      <alignment horizontal="justify" vertical="center"/>
    </xf>
    <xf numFmtId="0" fontId="1" fillId="0" borderId="0" xfId="0" applyFont="1" applyAlignment="1">
      <alignment horizontal="justify" vertical="center"/>
    </xf>
    <xf numFmtId="0" fontId="68" fillId="0" borderId="45" xfId="0" applyFont="1" applyBorder="1" applyAlignment="1">
      <alignment horizontal="justify" vertical="center" wrapText="1"/>
    </xf>
    <xf numFmtId="0" fontId="48" fillId="0" borderId="104" xfId="0" applyFont="1" applyBorder="1" applyAlignment="1">
      <alignment horizontal="justify" vertical="center" wrapText="1"/>
    </xf>
    <xf numFmtId="0" fontId="48" fillId="0" borderId="47" xfId="0" applyFont="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8" fillId="17" borderId="104" xfId="0" applyFont="1" applyFill="1" applyBorder="1" applyAlignment="1">
      <alignment horizontal="center" vertical="center" wrapText="1"/>
    </xf>
    <xf numFmtId="0" fontId="38" fillId="14" borderId="45"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55" fillId="3" borderId="69" xfId="0" applyFont="1" applyFill="1" applyBorder="1" applyAlignment="1">
      <alignment horizontal="left" vertical="center" wrapText="1"/>
    </xf>
    <xf numFmtId="0" fontId="55" fillId="3" borderId="70"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5" fillId="15" borderId="76" xfId="3" applyFont="1" applyFill="1" applyBorder="1" applyAlignment="1">
      <alignment horizontal="center" vertical="center" wrapText="1"/>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66" fillId="0" borderId="39" xfId="0" applyFont="1" applyBorder="1" applyAlignment="1">
      <alignment horizontal="left" vertical="center" wrapText="1"/>
    </xf>
    <xf numFmtId="0" fontId="66" fillId="0" borderId="40" xfId="0" applyFont="1" applyBorder="1" applyAlignment="1">
      <alignment horizontal="left" vertical="center" wrapText="1"/>
    </xf>
    <xf numFmtId="0" fontId="66" fillId="0" borderId="41" xfId="0" applyFont="1" applyBorder="1" applyAlignment="1">
      <alignment horizontal="left" vertical="center" wrapText="1"/>
    </xf>
    <xf numFmtId="0" fontId="1" fillId="0" borderId="112" xfId="0" applyFont="1" applyBorder="1" applyAlignment="1">
      <alignment horizontal="left"/>
    </xf>
    <xf numFmtId="0" fontId="1" fillId="0" borderId="103" xfId="0" applyFont="1" applyBorder="1" applyAlignment="1">
      <alignment horizontal="left"/>
    </xf>
    <xf numFmtId="0" fontId="66" fillId="0" borderId="37" xfId="0" applyFont="1" applyBorder="1" applyAlignment="1">
      <alignment horizontal="left" vertical="center" wrapText="1"/>
    </xf>
    <xf numFmtId="0" fontId="66" fillId="0" borderId="33" xfId="0" applyFont="1" applyBorder="1" applyAlignment="1">
      <alignment horizontal="left" vertical="center" wrapText="1"/>
    </xf>
    <xf numFmtId="0" fontId="66" fillId="0" borderId="38" xfId="0" applyFont="1" applyBorder="1" applyAlignment="1">
      <alignment horizontal="lef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1" fillId="0" borderId="33" xfId="0" applyFont="1" applyBorder="1" applyAlignment="1">
      <alignment horizontal="left" vertical="center" wrapText="1"/>
    </xf>
    <xf numFmtId="0" fontId="1" fillId="0" borderId="108" xfId="0" applyFont="1" applyBorder="1" applyAlignment="1">
      <alignment horizontal="left"/>
    </xf>
    <xf numFmtId="0" fontId="1" fillId="0" borderId="79" xfId="0" applyFont="1" applyBorder="1" applyAlignment="1">
      <alignment horizontal="left"/>
    </xf>
    <xf numFmtId="0" fontId="1" fillId="0" borderId="109" xfId="0" applyFont="1" applyBorder="1" applyAlignment="1">
      <alignment horizontal="left"/>
    </xf>
    <xf numFmtId="0" fontId="1" fillId="0" borderId="37" xfId="0" applyFont="1" applyBorder="1" applyAlignment="1">
      <alignment horizontal="left" wrapText="1"/>
    </xf>
    <xf numFmtId="0" fontId="1" fillId="0" borderId="38" xfId="0" applyFont="1" applyBorder="1" applyAlignment="1">
      <alignment horizontal="left" wrapText="1"/>
    </xf>
    <xf numFmtId="0" fontId="1" fillId="0" borderId="33" xfId="0" applyFont="1" applyBorder="1" applyAlignment="1">
      <alignment horizontal="left" wrapText="1"/>
    </xf>
    <xf numFmtId="0" fontId="66" fillId="0" borderId="37" xfId="0" applyFont="1" applyBorder="1" applyAlignment="1">
      <alignment horizontal="left" wrapText="1"/>
    </xf>
    <xf numFmtId="0" fontId="66" fillId="0" borderId="38" xfId="0" applyFont="1" applyBorder="1" applyAlignment="1">
      <alignment horizontal="left" wrapText="1"/>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6" fillId="0" borderId="111" xfId="0" applyFont="1" applyBorder="1" applyAlignment="1">
      <alignment horizontal="left" wrapText="1"/>
    </xf>
    <xf numFmtId="0" fontId="66" fillId="0" borderId="41" xfId="0" applyFont="1" applyBorder="1" applyAlignment="1">
      <alignment horizontal="left"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35"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1" fillId="0" borderId="98" xfId="0" applyFont="1" applyBorder="1" applyAlignment="1">
      <alignment horizontal="left" vertical="center" wrapText="1"/>
    </xf>
    <xf numFmtId="0" fontId="1" fillId="0" borderId="105" xfId="0" applyFont="1" applyBorder="1" applyAlignment="1">
      <alignment horizontal="left" vertical="center" wrapText="1"/>
    </xf>
    <xf numFmtId="0" fontId="1" fillId="0" borderId="106" xfId="0" applyFont="1" applyBorder="1" applyAlignment="1">
      <alignment horizontal="left" vertical="center" wrapText="1"/>
    </xf>
    <xf numFmtId="0" fontId="66" fillId="0" borderId="98" xfId="0" applyFont="1" applyBorder="1" applyAlignment="1">
      <alignment horizontal="left" wrapText="1"/>
    </xf>
    <xf numFmtId="0" fontId="66" fillId="0" borderId="106" xfId="0" applyFont="1" applyBorder="1" applyAlignment="1">
      <alignment horizontal="left" wrapText="1"/>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38" xfId="0" applyFont="1" applyFill="1" applyBorder="1" applyAlignment="1">
      <alignment horizontal="left" vertical="center"/>
    </xf>
    <xf numFmtId="0" fontId="66" fillId="0" borderId="110" xfId="0" applyFont="1" applyBorder="1" applyAlignment="1">
      <alignment horizontal="left" vertical="center"/>
    </xf>
    <xf numFmtId="0" fontId="66" fillId="0" borderId="38" xfId="0" applyFont="1" applyBorder="1" applyAlignment="1">
      <alignment horizontal="left" vertical="center"/>
    </xf>
    <xf numFmtId="0" fontId="66" fillId="0" borderId="108" xfId="0" applyFont="1" applyBorder="1" applyAlignment="1">
      <alignment horizontal="left" vertical="center"/>
    </xf>
    <xf numFmtId="0" fontId="66" fillId="0" borderId="109" xfId="0" applyFont="1" applyBorder="1" applyAlignment="1">
      <alignment horizontal="left" vertical="center"/>
    </xf>
    <xf numFmtId="0" fontId="1" fillId="0" borderId="110" xfId="0" applyFont="1" applyBorder="1" applyAlignment="1">
      <alignment horizontal="left" vertical="center" wrapText="1"/>
    </xf>
    <xf numFmtId="0" fontId="1" fillId="0" borderId="110" xfId="0" applyFont="1" applyBorder="1" applyAlignment="1">
      <alignment horizontal="left" vertical="center"/>
    </xf>
    <xf numFmtId="0" fontId="1" fillId="0" borderId="38" xfId="0" applyFont="1" applyBorder="1" applyAlignment="1">
      <alignment horizontal="left" vertical="center"/>
    </xf>
    <xf numFmtId="0" fontId="1" fillId="3" borderId="3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66" fillId="3" borderId="37" xfId="0" applyFont="1" applyFill="1" applyBorder="1" applyAlignment="1">
      <alignment horizontal="left" wrapText="1"/>
    </xf>
    <xf numFmtId="0" fontId="66" fillId="3" borderId="33" xfId="0" applyFont="1" applyFill="1" applyBorder="1" applyAlignment="1">
      <alignment horizontal="left" wrapText="1"/>
    </xf>
    <xf numFmtId="0" fontId="66" fillId="3" borderId="38" xfId="0" applyFont="1" applyFill="1" applyBorder="1" applyAlignment="1">
      <alignment horizontal="left" wrapText="1"/>
    </xf>
    <xf numFmtId="0" fontId="66" fillId="0" borderId="110" xfId="0" applyFont="1" applyBorder="1" applyAlignment="1">
      <alignment horizontal="left" vertical="center" wrapText="1"/>
    </xf>
    <xf numFmtId="0" fontId="1" fillId="3" borderId="108" xfId="0" applyFont="1" applyFill="1" applyBorder="1" applyAlignment="1">
      <alignment horizontal="left" vertical="center" wrapText="1"/>
    </xf>
    <xf numFmtId="0" fontId="1" fillId="3" borderId="79" xfId="0" applyFont="1" applyFill="1" applyBorder="1" applyAlignment="1">
      <alignment horizontal="left" vertical="center" wrapText="1"/>
    </xf>
    <xf numFmtId="0" fontId="1" fillId="3" borderId="109" xfId="0" applyFont="1" applyFill="1" applyBorder="1" applyAlignment="1">
      <alignment horizontal="left" vertical="center" wrapText="1"/>
    </xf>
    <xf numFmtId="0" fontId="1" fillId="3" borderId="98" xfId="0" applyFont="1" applyFill="1" applyBorder="1" applyAlignment="1">
      <alignment horizontal="left" vertical="center" wrapText="1"/>
    </xf>
    <xf numFmtId="0" fontId="1" fillId="3" borderId="105" xfId="0" applyFont="1" applyFill="1" applyBorder="1" applyAlignment="1">
      <alignment horizontal="left" vertical="center" wrapText="1"/>
    </xf>
    <xf numFmtId="0" fontId="1" fillId="3" borderId="106" xfId="0" applyFont="1" applyFill="1" applyBorder="1" applyAlignment="1">
      <alignment horizontal="left" vertical="center" wrapText="1"/>
    </xf>
    <xf numFmtId="0" fontId="1" fillId="0" borderId="107" xfId="0" applyFont="1" applyBorder="1" applyAlignment="1">
      <alignment horizontal="left" vertical="center"/>
    </xf>
    <xf numFmtId="0" fontId="1" fillId="0" borderId="106" xfId="0" applyFont="1" applyBorder="1" applyAlignment="1">
      <alignment horizontal="left" vertical="center"/>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21" borderId="99" xfId="0" applyFont="1" applyFill="1" applyBorder="1" applyAlignment="1">
      <alignment horizontal="left" vertical="center" wrapText="1" indent="1"/>
    </xf>
    <xf numFmtId="0" fontId="45" fillId="21" borderId="49" xfId="0" applyFont="1" applyFill="1" applyBorder="1" applyAlignment="1">
      <alignment horizontal="left" vertical="center" wrapText="1" indent="1"/>
    </xf>
    <xf numFmtId="0" fontId="45" fillId="21" borderId="50" xfId="0" applyFont="1" applyFill="1" applyBorder="1" applyAlignment="1">
      <alignment horizontal="left" vertical="center" wrapText="1" indent="1"/>
    </xf>
    <xf numFmtId="0" fontId="48" fillId="18" borderId="101" xfId="0" applyFont="1" applyFill="1" applyBorder="1" applyAlignment="1">
      <alignment horizontal="left" vertical="center" wrapText="1" indent="1"/>
    </xf>
    <xf numFmtId="0" fontId="48" fillId="18" borderId="102" xfId="0" applyFont="1" applyFill="1" applyBorder="1" applyAlignment="1">
      <alignment horizontal="left" vertical="center" wrapText="1" indent="1"/>
    </xf>
    <xf numFmtId="0" fontId="48"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3"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58" fillId="2" borderId="6" xfId="0" applyFont="1" applyFill="1" applyBorder="1" applyAlignment="1">
      <alignment horizontal="left" vertical="center"/>
    </xf>
    <xf numFmtId="0" fontId="58" fillId="2" borderId="7" xfId="0" applyFont="1" applyFill="1" applyBorder="1" applyAlignment="1">
      <alignment horizontal="left" vertical="center"/>
    </xf>
    <xf numFmtId="0" fontId="45" fillId="22" borderId="114" xfId="0" applyFont="1" applyFill="1" applyBorder="1" applyAlignment="1"/>
    <xf numFmtId="0" fontId="45" fillId="22" borderId="115" xfId="0" applyFont="1" applyFill="1" applyBorder="1" applyAlignment="1"/>
    <xf numFmtId="0" fontId="67" fillId="2" borderId="28"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0"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2" borderId="31" xfId="0" applyFont="1" applyFill="1" applyBorder="1" applyAlignment="1">
      <alignment horizontal="center" vertical="center" wrapText="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4" fillId="2" borderId="2" xfId="0" applyFont="1" applyFill="1" applyBorder="1" applyAlignment="1">
      <alignment horizontal="center" vertical="center" wrapText="1"/>
    </xf>
    <xf numFmtId="0" fontId="1" fillId="3" borderId="0" xfId="0" applyFont="1" applyFill="1" applyBorder="1" applyAlignment="1">
      <alignment horizontal="left"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Border="1" applyAlignment="1">
      <alignment horizontal="center" vertical="center"/>
    </xf>
    <xf numFmtId="0" fontId="25" fillId="3" borderId="113"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21" borderId="6" xfId="0" applyFont="1" applyFill="1" applyBorder="1" applyAlignment="1" applyProtection="1">
      <alignment horizontal="left" vertical="center"/>
      <protection locked="0"/>
    </xf>
    <xf numFmtId="0" fontId="27" fillId="21" borderId="10" xfId="0" applyFont="1" applyFill="1" applyBorder="1" applyAlignment="1" applyProtection="1">
      <alignment horizontal="left" vertical="center"/>
      <protection locked="0"/>
    </xf>
    <xf numFmtId="0" fontId="27" fillId="21" borderId="7" xfId="0" applyFont="1" applyFill="1" applyBorder="1" applyAlignment="1" applyProtection="1">
      <alignment horizontal="left" vertical="center"/>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4" fillId="0" borderId="4" xfId="0" applyFont="1" applyFill="1" applyBorder="1" applyAlignment="1" applyProtection="1">
      <alignment horizontal="center" vertical="center" wrapText="1"/>
      <protection hidden="1"/>
    </xf>
    <xf numFmtId="0" fontId="4" fillId="0" borderId="8" xfId="0" applyFont="1" applyFill="1" applyBorder="1" applyAlignment="1" applyProtection="1">
      <alignment horizontal="center" vertical="center" wrapText="1"/>
      <protection hidden="1"/>
    </xf>
    <xf numFmtId="0" fontId="4" fillId="0" borderId="5" xfId="0" applyFont="1" applyFill="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1" fillId="0" borderId="4"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5" xfId="0" applyFont="1" applyBorder="1" applyAlignment="1" applyProtection="1">
      <alignment horizontal="center" vertical="center"/>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58" fillId="0" borderId="4" xfId="0" applyFont="1" applyFill="1" applyBorder="1" applyAlignment="1" applyProtection="1">
      <alignment horizontal="center" vertical="center" wrapText="1"/>
      <protection hidden="1"/>
    </xf>
    <xf numFmtId="0" fontId="58" fillId="0" borderId="8" xfId="0" applyFont="1" applyFill="1" applyBorder="1" applyAlignment="1" applyProtection="1">
      <alignment horizontal="center" vertical="center" wrapText="1"/>
      <protection hidden="1"/>
    </xf>
    <xf numFmtId="0" fontId="58" fillId="0" borderId="5" xfId="0" applyFont="1" applyFill="1" applyBorder="1" applyAlignment="1" applyProtection="1">
      <alignment horizontal="center" vertical="center" wrapText="1"/>
      <protection hidden="1"/>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82D0558-9D58-4032-A33D-2C1596A809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1253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A1:H56"/>
  <sheetViews>
    <sheetView topLeftCell="A43" zoomScale="120" zoomScaleNormal="120" workbookViewId="0">
      <selection activeCell="E46" sqref="E46:F46"/>
    </sheetView>
  </sheetViews>
  <sheetFormatPr defaultColWidth="11.42578125" defaultRowHeight="15"/>
  <cols>
    <col min="1" max="1" width="2.7109375" style="84" customWidth="1" collapsed="1"/>
    <col min="2" max="3" width="24.7109375" style="84" customWidth="1" collapsed="1"/>
    <col min="4" max="4" width="16" style="84" customWidth="1" collapsed="1"/>
    <col min="5" max="5" width="24.7109375" style="84" customWidth="1" collapsed="1"/>
    <col min="6" max="6" width="27.7109375" style="84" customWidth="1" collapsed="1"/>
    <col min="7" max="8" width="24.7109375" style="84" customWidth="1" collapsed="1"/>
    <col min="9" max="16384" width="11.42578125" style="84" collapsed="1"/>
  </cols>
  <sheetData>
    <row r="1" spans="1:8" ht="15.75" thickBot="1"/>
    <row r="2" spans="1:8" ht="18">
      <c r="B2" s="231" t="s">
        <v>0</v>
      </c>
      <c r="C2" s="232"/>
      <c r="D2" s="232"/>
      <c r="E2" s="232"/>
      <c r="F2" s="232"/>
      <c r="G2" s="232"/>
      <c r="H2" s="233"/>
    </row>
    <row r="3" spans="1:8">
      <c r="B3" s="118"/>
      <c r="C3" s="119"/>
      <c r="D3" s="119"/>
      <c r="E3" s="119"/>
      <c r="F3" s="119"/>
      <c r="G3" s="119"/>
      <c r="H3" s="120"/>
    </row>
    <row r="4" spans="1:8" ht="63" customHeight="1">
      <c r="B4" s="234" t="s">
        <v>1</v>
      </c>
      <c r="C4" s="235"/>
      <c r="D4" s="235"/>
      <c r="E4" s="235"/>
      <c r="F4" s="235"/>
      <c r="G4" s="235"/>
      <c r="H4" s="236"/>
    </row>
    <row r="5" spans="1:8" ht="63" customHeight="1">
      <c r="B5" s="237"/>
      <c r="C5" s="238"/>
      <c r="D5" s="238"/>
      <c r="E5" s="238"/>
      <c r="F5" s="238"/>
      <c r="G5" s="238"/>
      <c r="H5" s="239"/>
    </row>
    <row r="6" spans="1:8" ht="16.5">
      <c r="A6" s="121"/>
      <c r="B6" s="240" t="s">
        <v>2</v>
      </c>
      <c r="C6" s="241"/>
      <c r="D6" s="241"/>
      <c r="E6" s="241"/>
      <c r="F6" s="241"/>
      <c r="G6" s="241"/>
      <c r="H6" s="242"/>
    </row>
    <row r="7" spans="1:8" ht="95.25" customHeight="1">
      <c r="A7" s="121"/>
      <c r="B7" s="243" t="s">
        <v>3</v>
      </c>
      <c r="C7" s="243"/>
      <c r="D7" s="243"/>
      <c r="E7" s="243"/>
      <c r="F7" s="243"/>
      <c r="G7" s="243"/>
      <c r="H7" s="244"/>
    </row>
    <row r="8" spans="1:8" ht="16.5">
      <c r="A8" s="121"/>
      <c r="B8" s="122"/>
      <c r="C8" s="123"/>
      <c r="D8" s="123"/>
      <c r="E8" s="123"/>
      <c r="F8" s="123"/>
      <c r="G8" s="123"/>
      <c r="H8" s="124"/>
    </row>
    <row r="9" spans="1:8" ht="16.5" customHeight="1">
      <c r="A9" s="121"/>
      <c r="B9" s="245" t="s">
        <v>4</v>
      </c>
      <c r="C9" s="245"/>
      <c r="D9" s="245"/>
      <c r="E9" s="245"/>
      <c r="F9" s="245"/>
      <c r="G9" s="245"/>
      <c r="H9" s="246"/>
    </row>
    <row r="10" spans="1:8" ht="16.5" customHeight="1">
      <c r="A10" s="121"/>
      <c r="B10" s="245"/>
      <c r="C10" s="245"/>
      <c r="D10" s="245"/>
      <c r="E10" s="245"/>
      <c r="F10" s="245"/>
      <c r="G10" s="245"/>
      <c r="H10" s="246"/>
    </row>
    <row r="11" spans="1:8" ht="11.65" customHeight="1">
      <c r="A11" s="121"/>
      <c r="B11" s="245"/>
      <c r="C11" s="245"/>
      <c r="D11" s="245"/>
      <c r="E11" s="245"/>
      <c r="F11" s="245"/>
      <c r="G11" s="245"/>
      <c r="H11" s="246"/>
    </row>
    <row r="12" spans="1:8" ht="11.65" customHeight="1" thickBot="1">
      <c r="A12" s="121"/>
      <c r="B12" s="188"/>
      <c r="C12" s="188"/>
      <c r="D12" s="188"/>
      <c r="E12" s="188"/>
      <c r="F12" s="188"/>
      <c r="G12" s="188"/>
      <c r="H12" s="189"/>
    </row>
    <row r="13" spans="1:8" ht="15.4" customHeight="1" thickTop="1">
      <c r="A13" s="121"/>
      <c r="B13" s="188"/>
      <c r="C13" s="230" t="s">
        <v>5</v>
      </c>
      <c r="D13" s="223"/>
      <c r="E13" s="224" t="s">
        <v>6</v>
      </c>
      <c r="F13" s="225"/>
      <c r="G13" s="188"/>
      <c r="H13" s="189"/>
    </row>
    <row r="14" spans="1:8" ht="11.65" customHeight="1">
      <c r="A14" s="121"/>
      <c r="B14" s="188"/>
      <c r="C14" s="211" t="s">
        <v>7</v>
      </c>
      <c r="D14" s="212"/>
      <c r="E14" s="213" t="s">
        <v>8</v>
      </c>
      <c r="F14" s="208"/>
      <c r="G14" s="188"/>
      <c r="H14" s="189"/>
    </row>
    <row r="15" spans="1:8" ht="11.65" customHeight="1">
      <c r="A15" s="121"/>
      <c r="B15" s="188"/>
      <c r="C15" s="211" t="s">
        <v>9</v>
      </c>
      <c r="D15" s="212"/>
      <c r="E15" s="213" t="s">
        <v>10</v>
      </c>
      <c r="F15" s="208"/>
      <c r="G15" s="188"/>
      <c r="H15" s="189"/>
    </row>
    <row r="16" spans="1:8" ht="11.65" customHeight="1">
      <c r="A16" s="121"/>
      <c r="B16" s="188"/>
      <c r="C16" s="211" t="s">
        <v>11</v>
      </c>
      <c r="D16" s="212"/>
      <c r="E16" s="213" t="s">
        <v>12</v>
      </c>
      <c r="F16" s="208"/>
      <c r="G16" s="188"/>
      <c r="H16" s="189"/>
    </row>
    <row r="17" spans="1:8" ht="13.5" customHeight="1">
      <c r="A17" s="121"/>
      <c r="B17" s="188"/>
      <c r="C17" s="211" t="s">
        <v>13</v>
      </c>
      <c r="D17" s="212"/>
      <c r="E17" s="213" t="s">
        <v>14</v>
      </c>
      <c r="F17" s="208"/>
      <c r="G17" s="188"/>
      <c r="H17" s="125"/>
    </row>
    <row r="18" spans="1:8" ht="12.4" customHeight="1">
      <c r="A18" s="121"/>
      <c r="B18" s="188"/>
      <c r="C18" s="211" t="s">
        <v>15</v>
      </c>
      <c r="D18" s="212"/>
      <c r="E18" s="214" t="s">
        <v>16</v>
      </c>
      <c r="F18" s="208"/>
      <c r="G18" s="188"/>
      <c r="H18" s="189"/>
    </row>
    <row r="19" spans="1:8" ht="24" customHeight="1" thickBot="1">
      <c r="A19" s="121"/>
      <c r="B19" s="188"/>
      <c r="C19" s="215" t="s">
        <v>17</v>
      </c>
      <c r="D19" s="216"/>
      <c r="E19" s="217" t="s">
        <v>18</v>
      </c>
      <c r="F19" s="218"/>
      <c r="G19" s="188"/>
      <c r="H19" s="189"/>
    </row>
    <row r="20" spans="1:8" ht="11.65" customHeight="1" thickTop="1">
      <c r="A20" s="121"/>
      <c r="B20" s="188"/>
      <c r="C20" s="126"/>
      <c r="D20" s="126"/>
      <c r="E20" s="126"/>
      <c r="F20" s="126"/>
      <c r="G20" s="188"/>
      <c r="H20" s="189"/>
    </row>
    <row r="21" spans="1:8" ht="27.4" customHeight="1" thickBot="1">
      <c r="A21" s="121"/>
      <c r="B21" s="219" t="s">
        <v>19</v>
      </c>
      <c r="C21" s="220"/>
      <c r="D21" s="220"/>
      <c r="E21" s="220"/>
      <c r="F21" s="220"/>
      <c r="G21" s="220"/>
      <c r="H21" s="221"/>
    </row>
    <row r="22" spans="1:8" ht="15.75" thickTop="1">
      <c r="A22" s="121"/>
      <c r="B22" s="127"/>
      <c r="C22" s="222" t="s">
        <v>5</v>
      </c>
      <c r="D22" s="223"/>
      <c r="E22" s="224" t="s">
        <v>6</v>
      </c>
      <c r="F22" s="225"/>
      <c r="G22" s="126"/>
      <c r="H22" s="128"/>
    </row>
    <row r="23" spans="1:8" ht="13.5" customHeight="1">
      <c r="A23" s="121"/>
      <c r="B23" s="129"/>
      <c r="C23" s="226" t="s">
        <v>7</v>
      </c>
      <c r="D23" s="227"/>
      <c r="E23" s="228" t="s">
        <v>8</v>
      </c>
      <c r="F23" s="229"/>
      <c r="G23" s="130"/>
      <c r="H23" s="131"/>
    </row>
    <row r="24" spans="1:8" ht="13.5" customHeight="1">
      <c r="A24" s="121"/>
      <c r="B24" s="129"/>
      <c r="C24" s="205" t="s">
        <v>20</v>
      </c>
      <c r="D24" s="206"/>
      <c r="E24" s="207" t="s">
        <v>14</v>
      </c>
      <c r="F24" s="208"/>
      <c r="G24" s="130"/>
      <c r="H24" s="131"/>
    </row>
    <row r="25" spans="1:8" ht="13.5" customHeight="1">
      <c r="A25" s="121"/>
      <c r="B25" s="129"/>
      <c r="C25" s="205" t="s">
        <v>9</v>
      </c>
      <c r="D25" s="206"/>
      <c r="E25" s="207" t="s">
        <v>10</v>
      </c>
      <c r="F25" s="208"/>
      <c r="G25" s="130"/>
      <c r="H25" s="131"/>
    </row>
    <row r="26" spans="1:8" ht="22.9" customHeight="1">
      <c r="A26" s="121"/>
      <c r="B26" s="129"/>
      <c r="C26" s="205" t="s">
        <v>21</v>
      </c>
      <c r="D26" s="206"/>
      <c r="E26" s="209" t="s">
        <v>22</v>
      </c>
      <c r="F26" s="210"/>
      <c r="G26" s="130"/>
      <c r="H26" s="131"/>
    </row>
    <row r="27" spans="1:8" ht="69.75" customHeight="1">
      <c r="A27" s="121"/>
      <c r="B27" s="129"/>
      <c r="C27" s="196" t="s">
        <v>23</v>
      </c>
      <c r="D27" s="204"/>
      <c r="E27" s="197" t="s">
        <v>24</v>
      </c>
      <c r="F27" s="198"/>
      <c r="G27" s="130"/>
      <c r="H27" s="132"/>
    </row>
    <row r="28" spans="1:8" ht="34.5" customHeight="1">
      <c r="B28" s="133"/>
      <c r="C28" s="203" t="s">
        <v>25</v>
      </c>
      <c r="D28" s="204"/>
      <c r="E28" s="197" t="s">
        <v>26</v>
      </c>
      <c r="F28" s="198"/>
      <c r="G28" s="130"/>
      <c r="H28" s="132"/>
    </row>
    <row r="29" spans="1:8" ht="27.75" customHeight="1">
      <c r="B29" s="133"/>
      <c r="C29" s="203" t="s">
        <v>27</v>
      </c>
      <c r="D29" s="204"/>
      <c r="E29" s="197" t="s">
        <v>28</v>
      </c>
      <c r="F29" s="198"/>
      <c r="G29" s="130"/>
      <c r="H29" s="132"/>
    </row>
    <row r="30" spans="1:8" ht="28.5" customHeight="1">
      <c r="B30" s="133"/>
      <c r="C30" s="203" t="s">
        <v>29</v>
      </c>
      <c r="D30" s="204"/>
      <c r="E30" s="197" t="s">
        <v>30</v>
      </c>
      <c r="F30" s="198"/>
      <c r="G30" s="130"/>
      <c r="H30" s="132"/>
    </row>
    <row r="31" spans="1:8" ht="72.75" customHeight="1">
      <c r="B31" s="133"/>
      <c r="C31" s="203" t="s">
        <v>31</v>
      </c>
      <c r="D31" s="204"/>
      <c r="E31" s="197" t="s">
        <v>32</v>
      </c>
      <c r="F31" s="198"/>
      <c r="G31" s="130"/>
      <c r="H31" s="132"/>
    </row>
    <row r="32" spans="1:8" ht="64.5" customHeight="1">
      <c r="B32" s="133"/>
      <c r="C32" s="203" t="s">
        <v>33</v>
      </c>
      <c r="D32" s="204"/>
      <c r="E32" s="197" t="s">
        <v>34</v>
      </c>
      <c r="F32" s="198"/>
      <c r="G32" s="130"/>
      <c r="H32" s="132"/>
    </row>
    <row r="33" spans="2:8" ht="71.25" customHeight="1">
      <c r="B33" s="133"/>
      <c r="C33" s="195" t="s">
        <v>35</v>
      </c>
      <c r="D33" s="196"/>
      <c r="E33" s="197" t="s">
        <v>36</v>
      </c>
      <c r="F33" s="198"/>
      <c r="G33" s="130"/>
      <c r="H33" s="132"/>
    </row>
    <row r="34" spans="2:8" ht="55.5" customHeight="1">
      <c r="B34" s="133"/>
      <c r="C34" s="195" t="s">
        <v>37</v>
      </c>
      <c r="D34" s="196"/>
      <c r="E34" s="197" t="s">
        <v>38</v>
      </c>
      <c r="F34" s="198"/>
      <c r="G34" s="130"/>
      <c r="H34" s="132"/>
    </row>
    <row r="35" spans="2:8" ht="42" customHeight="1">
      <c r="B35" s="133"/>
      <c r="C35" s="195" t="s">
        <v>39</v>
      </c>
      <c r="D35" s="196"/>
      <c r="E35" s="197" t="s">
        <v>40</v>
      </c>
      <c r="F35" s="198"/>
      <c r="G35" s="130"/>
      <c r="H35" s="132"/>
    </row>
    <row r="36" spans="2:8" ht="59.25" customHeight="1">
      <c r="B36" s="133"/>
      <c r="C36" s="195" t="s">
        <v>41</v>
      </c>
      <c r="D36" s="196"/>
      <c r="E36" s="197" t="s">
        <v>42</v>
      </c>
      <c r="F36" s="198"/>
      <c r="G36" s="130"/>
      <c r="H36" s="132"/>
    </row>
    <row r="37" spans="2:8" ht="23.25" customHeight="1">
      <c r="B37" s="133"/>
      <c r="C37" s="195" t="s">
        <v>43</v>
      </c>
      <c r="D37" s="196"/>
      <c r="E37" s="197" t="s">
        <v>44</v>
      </c>
      <c r="F37" s="198"/>
      <c r="G37" s="130"/>
      <c r="H37" s="132"/>
    </row>
    <row r="38" spans="2:8" ht="30.75" customHeight="1">
      <c r="B38" s="133"/>
      <c r="C38" s="195" t="s">
        <v>45</v>
      </c>
      <c r="D38" s="196"/>
      <c r="E38" s="197" t="s">
        <v>46</v>
      </c>
      <c r="F38" s="198"/>
      <c r="G38" s="130"/>
      <c r="H38" s="132"/>
    </row>
    <row r="39" spans="2:8" ht="35.25" customHeight="1">
      <c r="B39" s="133"/>
      <c r="C39" s="195" t="s">
        <v>45</v>
      </c>
      <c r="D39" s="196"/>
      <c r="E39" s="197" t="s">
        <v>46</v>
      </c>
      <c r="F39" s="198"/>
      <c r="G39" s="130"/>
      <c r="H39" s="132"/>
    </row>
    <row r="40" spans="2:8" ht="33" customHeight="1">
      <c r="B40" s="133"/>
      <c r="C40" s="195" t="s">
        <v>47</v>
      </c>
      <c r="D40" s="196"/>
      <c r="E40" s="197" t="s">
        <v>48</v>
      </c>
      <c r="F40" s="198"/>
      <c r="G40" s="130"/>
      <c r="H40" s="132"/>
    </row>
    <row r="41" spans="2:8" ht="30" customHeight="1">
      <c r="B41" s="133"/>
      <c r="C41" s="195" t="s">
        <v>49</v>
      </c>
      <c r="D41" s="196"/>
      <c r="E41" s="197" t="s">
        <v>50</v>
      </c>
      <c r="F41" s="198"/>
      <c r="G41" s="130"/>
      <c r="H41" s="132"/>
    </row>
    <row r="42" spans="2:8" ht="35.25" customHeight="1">
      <c r="B42" s="133"/>
      <c r="C42" s="195" t="s">
        <v>51</v>
      </c>
      <c r="D42" s="196"/>
      <c r="E42" s="197" t="s">
        <v>52</v>
      </c>
      <c r="F42" s="198"/>
      <c r="G42" s="130"/>
      <c r="H42" s="132"/>
    </row>
    <row r="43" spans="2:8" ht="31.5" customHeight="1">
      <c r="B43" s="133"/>
      <c r="C43" s="195" t="s">
        <v>53</v>
      </c>
      <c r="D43" s="196"/>
      <c r="E43" s="197" t="s">
        <v>54</v>
      </c>
      <c r="F43" s="198"/>
      <c r="G43" s="130"/>
      <c r="H43" s="132"/>
    </row>
    <row r="44" spans="2:8" ht="35.25" customHeight="1">
      <c r="B44" s="133"/>
      <c r="C44" s="195" t="s">
        <v>55</v>
      </c>
      <c r="D44" s="196"/>
      <c r="E44" s="197" t="s">
        <v>56</v>
      </c>
      <c r="F44" s="198"/>
      <c r="G44" s="130"/>
      <c r="H44" s="132"/>
    </row>
    <row r="45" spans="2:8" ht="59.25" customHeight="1">
      <c r="B45" s="133"/>
      <c r="C45" s="195" t="s">
        <v>57</v>
      </c>
      <c r="D45" s="196"/>
      <c r="E45" s="197" t="s">
        <v>58</v>
      </c>
      <c r="F45" s="198"/>
      <c r="G45" s="130"/>
      <c r="H45" s="132"/>
    </row>
    <row r="46" spans="2:8" ht="59.25" customHeight="1">
      <c r="B46" s="133"/>
      <c r="C46" s="195" t="s">
        <v>59</v>
      </c>
      <c r="D46" s="196"/>
      <c r="E46" s="197" t="s">
        <v>60</v>
      </c>
      <c r="F46" s="198"/>
      <c r="G46" s="130"/>
      <c r="H46" s="132"/>
    </row>
    <row r="47" spans="2:8" ht="82.5" customHeight="1">
      <c r="B47" s="133"/>
      <c r="C47" s="195" t="s">
        <v>61</v>
      </c>
      <c r="D47" s="196"/>
      <c r="E47" s="197" t="s">
        <v>62</v>
      </c>
      <c r="F47" s="198"/>
      <c r="G47" s="130"/>
      <c r="H47" s="132"/>
    </row>
    <row r="48" spans="2:8" ht="46.5" customHeight="1" thickBot="1">
      <c r="B48" s="133"/>
      <c r="C48" s="199"/>
      <c r="D48" s="200"/>
      <c r="E48" s="201"/>
      <c r="F48" s="202"/>
      <c r="G48" s="130"/>
      <c r="H48" s="132"/>
    </row>
    <row r="49" spans="2:8" ht="6.75" customHeight="1" thickTop="1">
      <c r="B49" s="133"/>
      <c r="C49" s="134"/>
      <c r="D49" s="134"/>
      <c r="E49" s="135"/>
      <c r="F49" s="135"/>
      <c r="G49" s="130"/>
      <c r="H49" s="132"/>
    </row>
    <row r="50" spans="2:8">
      <c r="B50" s="133"/>
      <c r="C50" s="136"/>
      <c r="D50" s="136"/>
      <c r="E50" s="136"/>
      <c r="F50" s="136"/>
      <c r="G50" s="130"/>
      <c r="H50" s="132"/>
    </row>
    <row r="51" spans="2:8" ht="21" customHeight="1">
      <c r="B51" s="137" t="s">
        <v>63</v>
      </c>
      <c r="C51" s="136"/>
      <c r="D51" s="136"/>
      <c r="E51" s="136"/>
      <c r="F51" s="136"/>
      <c r="G51" s="136"/>
      <c r="H51" s="138"/>
    </row>
    <row r="52" spans="2:8" ht="20.25" customHeight="1">
      <c r="B52" s="137" t="s">
        <v>64</v>
      </c>
      <c r="C52" s="136"/>
      <c r="D52" s="136"/>
      <c r="E52" s="136"/>
      <c r="F52" s="136"/>
      <c r="G52" s="136"/>
      <c r="H52" s="138"/>
    </row>
    <row r="53" spans="2:8" ht="20.25" customHeight="1">
      <c r="B53" s="137" t="s">
        <v>65</v>
      </c>
      <c r="C53" s="136"/>
      <c r="D53" s="136"/>
      <c r="E53" s="136"/>
      <c r="F53" s="136"/>
      <c r="G53" s="136"/>
      <c r="H53" s="138"/>
    </row>
    <row r="54" spans="2:8" ht="20.25" customHeight="1">
      <c r="B54" s="137" t="s">
        <v>66</v>
      </c>
      <c r="C54" s="136"/>
      <c r="D54" s="136"/>
      <c r="E54" s="136"/>
      <c r="F54" s="136"/>
      <c r="G54" s="136"/>
      <c r="H54" s="138"/>
    </row>
    <row r="55" spans="2:8" ht="14.65" customHeight="1">
      <c r="B55" s="137" t="s">
        <v>67</v>
      </c>
      <c r="C55" s="136"/>
      <c r="D55" s="136"/>
      <c r="E55" s="136"/>
      <c r="F55" s="136"/>
      <c r="G55" s="136"/>
      <c r="H55" s="138"/>
    </row>
    <row r="56" spans="2:8" ht="15.75" thickBot="1">
      <c r="B56" s="139"/>
      <c r="C56" s="140"/>
      <c r="D56" s="140"/>
      <c r="E56" s="140"/>
      <c r="F56" s="140"/>
      <c r="G56" s="140"/>
      <c r="H56" s="141"/>
    </row>
  </sheetData>
  <mergeCells count="74">
    <mergeCell ref="C13:D13"/>
    <mergeCell ref="E13:F13"/>
    <mergeCell ref="B2:H2"/>
    <mergeCell ref="B4:H5"/>
    <mergeCell ref="B6:H6"/>
    <mergeCell ref="B7:H7"/>
    <mergeCell ref="B9:H11"/>
    <mergeCell ref="C14:D14"/>
    <mergeCell ref="E14:F14"/>
    <mergeCell ref="C15:D15"/>
    <mergeCell ref="E15:F15"/>
    <mergeCell ref="C16:D16"/>
    <mergeCell ref="E16:F16"/>
    <mergeCell ref="C24:D24"/>
    <mergeCell ref="E24:F24"/>
    <mergeCell ref="C17:D17"/>
    <mergeCell ref="E17:F17"/>
    <mergeCell ref="C18:D18"/>
    <mergeCell ref="E18:F18"/>
    <mergeCell ref="C19:D19"/>
    <mergeCell ref="E19:F19"/>
    <mergeCell ref="B21:H21"/>
    <mergeCell ref="C22:D22"/>
    <mergeCell ref="E22:F22"/>
    <mergeCell ref="C23:D23"/>
    <mergeCell ref="E23:F23"/>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C39:D39"/>
    <mergeCell ref="E39:F39"/>
    <mergeCell ref="C40:D40"/>
    <mergeCell ref="E40:F40"/>
    <mergeCell ref="C41:D41"/>
    <mergeCell ref="E41:F41"/>
    <mergeCell ref="C42:D42"/>
    <mergeCell ref="E42:F42"/>
    <mergeCell ref="C43:D43"/>
    <mergeCell ref="E43:F43"/>
    <mergeCell ref="C44:D44"/>
    <mergeCell ref="E44:F44"/>
    <mergeCell ref="C45:D45"/>
    <mergeCell ref="E45:F45"/>
    <mergeCell ref="C46:D46"/>
    <mergeCell ref="E46:F46"/>
    <mergeCell ref="C47:D47"/>
    <mergeCell ref="E47:F47"/>
    <mergeCell ref="C48:D48"/>
    <mergeCell ref="E48:F4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defaultColWidth="11.42578125" defaultRowHeight="12.75"/>
  <cols>
    <col min="1" max="1" width="32.85546875" style="9" customWidth="1"/>
    <col min="2" max="16384" width="11.42578125" style="9"/>
  </cols>
  <sheetData>
    <row r="3" spans="1:1">
      <c r="A3" s="10" t="s">
        <v>149</v>
      </c>
    </row>
    <row r="4" spans="1:1">
      <c r="A4" s="10" t="s">
        <v>236</v>
      </c>
    </row>
    <row r="5" spans="1:1">
      <c r="A5" s="10" t="s">
        <v>238</v>
      </c>
    </row>
    <row r="6" spans="1:1">
      <c r="A6" s="10" t="s">
        <v>240</v>
      </c>
    </row>
    <row r="7" spans="1:1">
      <c r="A7" s="10" t="s">
        <v>150</v>
      </c>
    </row>
    <row r="8" spans="1:1">
      <c r="A8" s="10" t="s">
        <v>151</v>
      </c>
    </row>
    <row r="9" spans="1:1">
      <c r="A9" s="10" t="s">
        <v>246</v>
      </c>
    </row>
    <row r="10" spans="1:1">
      <c r="A10" s="10" t="s">
        <v>152</v>
      </c>
    </row>
    <row r="11" spans="1:1">
      <c r="A11" s="10" t="s">
        <v>249</v>
      </c>
    </row>
    <row r="12" spans="1:1">
      <c r="A12" s="10" t="s">
        <v>269</v>
      </c>
    </row>
    <row r="13" spans="1:1">
      <c r="A13" s="10" t="s">
        <v>270</v>
      </c>
    </row>
    <row r="14" spans="1:1">
      <c r="A14" s="10" t="s">
        <v>271</v>
      </c>
    </row>
    <row r="16" spans="1:1">
      <c r="A16" s="10" t="s">
        <v>272</v>
      </c>
    </row>
    <row r="17" spans="1:1">
      <c r="A17" s="10" t="s">
        <v>255</v>
      </c>
    </row>
    <row r="18" spans="1:1">
      <c r="A18" s="10" t="s">
        <v>257</v>
      </c>
    </row>
    <row r="20" spans="1:1">
      <c r="A20" s="10" t="s">
        <v>261</v>
      </c>
    </row>
    <row r="21" spans="1:1">
      <c r="A21" s="10" t="s">
        <v>262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121DA-876D-4571-800D-8528FF91467F}">
  <sheetPr>
    <tabColor theme="6" tint="0.39997558519241921"/>
  </sheetPr>
  <dimension ref="B1:AZ43"/>
  <sheetViews>
    <sheetView showGridLines="0" tabSelected="1" zoomScale="60" zoomScaleNormal="60" workbookViewId="0">
      <selection activeCell="C7" sqref="C7:F7"/>
    </sheetView>
  </sheetViews>
  <sheetFormatPr defaultColWidth="11.42578125" defaultRowHeight="1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c r="AZ1" s="142" t="s">
        <v>68</v>
      </c>
    </row>
    <row r="2" spans="2:52" ht="18" customHeight="1" thickBot="1">
      <c r="B2" s="305"/>
      <c r="C2" s="308" t="s">
        <v>69</v>
      </c>
      <c r="D2" s="309"/>
      <c r="E2" s="309"/>
      <c r="F2" s="143" t="s">
        <v>70</v>
      </c>
      <c r="AZ2" s="142" t="s">
        <v>71</v>
      </c>
    </row>
    <row r="3" spans="2:52" ht="18" customHeight="1" thickBot="1">
      <c r="B3" s="306"/>
      <c r="C3" s="310"/>
      <c r="D3" s="311"/>
      <c r="E3" s="311"/>
      <c r="F3" s="144" t="s">
        <v>72</v>
      </c>
      <c r="AZ3" s="142" t="s">
        <v>73</v>
      </c>
    </row>
    <row r="4" spans="2:52" ht="18" customHeight="1" thickBot="1">
      <c r="B4" s="306"/>
      <c r="C4" s="310"/>
      <c r="D4" s="311"/>
      <c r="E4" s="311"/>
      <c r="F4" s="144" t="s">
        <v>74</v>
      </c>
      <c r="AZ4" s="142" t="s">
        <v>75</v>
      </c>
    </row>
    <row r="5" spans="2:52" ht="18" customHeight="1" thickBot="1">
      <c r="B5" s="307"/>
      <c r="C5" s="312"/>
      <c r="D5" s="313"/>
      <c r="E5" s="313"/>
      <c r="F5" s="144" t="s">
        <v>76</v>
      </c>
      <c r="AZ5" s="145"/>
    </row>
    <row r="6" spans="2:52" ht="18" customHeight="1" thickBot="1">
      <c r="B6" s="146"/>
      <c r="C6" s="147"/>
      <c r="D6" s="147"/>
      <c r="E6" s="147"/>
      <c r="F6" s="148"/>
      <c r="AZ6" s="145"/>
    </row>
    <row r="7" spans="2:52" ht="33.4" customHeight="1">
      <c r="B7" s="149" t="s">
        <v>77</v>
      </c>
      <c r="C7" s="314" t="s">
        <v>78</v>
      </c>
      <c r="D7" s="315"/>
      <c r="E7" s="315"/>
      <c r="F7" s="316"/>
      <c r="AZ7" s="145"/>
    </row>
    <row r="8" spans="2:52" ht="36" customHeight="1" thickBot="1">
      <c r="B8" s="150" t="s">
        <v>79</v>
      </c>
      <c r="C8" s="317" t="s">
        <v>80</v>
      </c>
      <c r="D8" s="318"/>
      <c r="E8" s="318"/>
      <c r="F8" s="319"/>
      <c r="AZ8" s="145"/>
    </row>
    <row r="9" spans="2:52" ht="16.5" thickBot="1">
      <c r="B9" s="320"/>
      <c r="C9" s="320"/>
      <c r="D9" s="320"/>
      <c r="E9" s="320"/>
      <c r="F9" s="320"/>
    </row>
    <row r="10" spans="2:52" ht="15.6" customHeight="1" thickBot="1">
      <c r="B10" s="321" t="s">
        <v>69</v>
      </c>
      <c r="C10" s="322"/>
      <c r="D10" s="322"/>
      <c r="E10" s="322"/>
      <c r="F10" s="323"/>
    </row>
    <row r="11" spans="2:52" ht="32.25" thickBot="1">
      <c r="B11" s="324" t="s">
        <v>81</v>
      </c>
      <c r="C11" s="325"/>
      <c r="D11" s="190" t="s">
        <v>82</v>
      </c>
      <c r="E11" s="190" t="s">
        <v>83</v>
      </c>
      <c r="F11" s="151" t="s">
        <v>84</v>
      </c>
    </row>
    <row r="12" spans="2:52" ht="188.25" customHeight="1" thickBot="1">
      <c r="B12" s="326" t="s">
        <v>71</v>
      </c>
      <c r="C12" s="327"/>
      <c r="D12" s="185" t="s">
        <v>85</v>
      </c>
      <c r="E12" s="186" t="s">
        <v>86</v>
      </c>
      <c r="F12" s="187" t="s">
        <v>87</v>
      </c>
    </row>
    <row r="14" spans="2:52" ht="18">
      <c r="B14" s="328" t="s">
        <v>88</v>
      </c>
      <c r="C14" s="328"/>
      <c r="D14" s="328"/>
      <c r="E14" s="328"/>
      <c r="F14" s="328"/>
    </row>
    <row r="15" spans="2:52" ht="15.75">
      <c r="B15" s="152"/>
    </row>
    <row r="16" spans="2:52" ht="15.75" thickBot="1">
      <c r="B16" s="153"/>
    </row>
    <row r="17" spans="2:6" ht="16.5" thickBot="1">
      <c r="B17" s="329" t="s">
        <v>89</v>
      </c>
      <c r="C17" s="330"/>
      <c r="D17" s="331"/>
      <c r="E17" s="329" t="s">
        <v>90</v>
      </c>
      <c r="F17" s="331"/>
    </row>
    <row r="18" spans="2:6" ht="15" customHeight="1">
      <c r="B18" s="300" t="s">
        <v>91</v>
      </c>
      <c r="C18" s="301"/>
      <c r="D18" s="302"/>
      <c r="E18" s="303" t="s">
        <v>92</v>
      </c>
      <c r="F18" s="304"/>
    </row>
    <row r="19" spans="2:6" ht="35.25" customHeight="1">
      <c r="B19" s="297" t="s">
        <v>93</v>
      </c>
      <c r="C19" s="298"/>
      <c r="D19" s="299"/>
      <c r="E19" s="296" t="s">
        <v>94</v>
      </c>
      <c r="F19" s="254"/>
    </row>
    <row r="20" spans="2:6" ht="15" customHeight="1">
      <c r="B20" s="290" t="s">
        <v>95</v>
      </c>
      <c r="C20" s="291"/>
      <c r="D20" s="292"/>
      <c r="E20" s="296" t="s">
        <v>96</v>
      </c>
      <c r="F20" s="254"/>
    </row>
    <row r="21" spans="2:6" ht="15" customHeight="1">
      <c r="B21" s="290" t="s">
        <v>97</v>
      </c>
      <c r="C21" s="291"/>
      <c r="D21" s="292"/>
      <c r="E21" s="288"/>
      <c r="F21" s="289"/>
    </row>
    <row r="22" spans="2:6" ht="15" customHeight="1">
      <c r="B22" s="293"/>
      <c r="C22" s="294"/>
      <c r="D22" s="295"/>
      <c r="E22" s="287"/>
      <c r="F22" s="256"/>
    </row>
    <row r="23" spans="2:6" ht="15" customHeight="1">
      <c r="B23" s="293"/>
      <c r="C23" s="294"/>
      <c r="D23" s="295"/>
      <c r="E23" s="287"/>
      <c r="F23" s="256"/>
    </row>
    <row r="24" spans="2:6" ht="15" customHeight="1">
      <c r="B24" s="280"/>
      <c r="C24" s="281"/>
      <c r="D24" s="282"/>
      <c r="E24" s="296"/>
      <c r="F24" s="254"/>
    </row>
    <row r="25" spans="2:6" ht="15.75" customHeight="1">
      <c r="B25" s="255"/>
      <c r="C25" s="257"/>
      <c r="D25" s="256"/>
      <c r="E25" s="287"/>
      <c r="F25" s="256"/>
    </row>
    <row r="26" spans="2:6" ht="16.5">
      <c r="B26" s="280"/>
      <c r="C26" s="281"/>
      <c r="D26" s="282"/>
      <c r="E26" s="288"/>
      <c r="F26" s="289"/>
    </row>
    <row r="27" spans="2:6" ht="15" customHeight="1">
      <c r="B27" s="290"/>
      <c r="C27" s="291"/>
      <c r="D27" s="292"/>
      <c r="E27" s="283"/>
      <c r="F27" s="284"/>
    </row>
    <row r="28" spans="2:6" ht="15" customHeight="1">
      <c r="B28" s="280"/>
      <c r="C28" s="281"/>
      <c r="D28" s="282"/>
      <c r="E28" s="283"/>
      <c r="F28" s="284"/>
    </row>
    <row r="29" spans="2:6" ht="15" customHeight="1">
      <c r="B29" s="280"/>
      <c r="C29" s="281"/>
      <c r="D29" s="282"/>
      <c r="E29" s="283"/>
      <c r="F29" s="284"/>
    </row>
    <row r="30" spans="2:6" ht="15" customHeight="1">
      <c r="B30" s="280"/>
      <c r="C30" s="281"/>
      <c r="D30" s="282"/>
      <c r="E30" s="285"/>
      <c r="F30" s="286"/>
    </row>
    <row r="31" spans="2:6" ht="15" customHeight="1" thickBot="1">
      <c r="B31" s="266"/>
      <c r="C31" s="267"/>
      <c r="D31" s="268"/>
      <c r="E31" s="269"/>
      <c r="F31" s="270"/>
    </row>
    <row r="32" spans="2:6" ht="15" customHeight="1" thickBot="1">
      <c r="B32" s="271" t="s">
        <v>98</v>
      </c>
      <c r="C32" s="272"/>
      <c r="D32" s="272"/>
      <c r="E32" s="273" t="s">
        <v>99</v>
      </c>
      <c r="F32" s="274"/>
    </row>
    <row r="33" spans="2:6" ht="72" customHeight="1">
      <c r="B33" s="275" t="s">
        <v>100</v>
      </c>
      <c r="C33" s="276"/>
      <c r="D33" s="277"/>
      <c r="E33" s="278" t="s">
        <v>101</v>
      </c>
      <c r="F33" s="279"/>
    </row>
    <row r="34" spans="2:6" ht="16.5">
      <c r="B34" s="261" t="s">
        <v>102</v>
      </c>
      <c r="C34" s="263"/>
      <c r="D34" s="262"/>
      <c r="E34" s="255"/>
      <c r="F34" s="256"/>
    </row>
    <row r="35" spans="2:6" ht="16.5">
      <c r="B35" s="255" t="s">
        <v>103</v>
      </c>
      <c r="C35" s="257"/>
      <c r="D35" s="256"/>
      <c r="E35" s="252"/>
      <c r="F35" s="254"/>
    </row>
    <row r="36" spans="2:6" ht="16.5">
      <c r="B36" s="252" t="s">
        <v>104</v>
      </c>
      <c r="C36" s="253"/>
      <c r="D36" s="254"/>
      <c r="E36" s="264"/>
      <c r="F36" s="265"/>
    </row>
    <row r="37" spans="2:6" ht="16.5">
      <c r="B37" s="252"/>
      <c r="C37" s="253"/>
      <c r="D37" s="254"/>
      <c r="E37" s="261"/>
      <c r="F37" s="262"/>
    </row>
    <row r="38" spans="2:6" ht="16.5">
      <c r="B38" s="252"/>
      <c r="C38" s="253"/>
      <c r="D38" s="254"/>
      <c r="E38" s="252"/>
      <c r="F38" s="254"/>
    </row>
    <row r="39" spans="2:6" ht="16.5">
      <c r="B39" s="252"/>
      <c r="C39" s="253"/>
      <c r="D39" s="254"/>
      <c r="E39" s="255"/>
      <c r="F39" s="256"/>
    </row>
    <row r="40" spans="2:6" ht="16.5">
      <c r="B40" s="252"/>
      <c r="C40" s="253"/>
      <c r="D40" s="254"/>
      <c r="E40" s="255"/>
      <c r="F40" s="256"/>
    </row>
    <row r="41" spans="2:6" ht="16.5">
      <c r="B41" s="255"/>
      <c r="C41" s="257"/>
      <c r="D41" s="256"/>
      <c r="E41" s="255"/>
      <c r="F41" s="256"/>
    </row>
    <row r="42" spans="2:6" ht="16.5">
      <c r="B42" s="258"/>
      <c r="C42" s="259"/>
      <c r="D42" s="260"/>
      <c r="E42" s="258"/>
      <c r="F42" s="260"/>
    </row>
    <row r="43" spans="2:6" ht="17.25" thickBot="1">
      <c r="B43" s="247"/>
      <c r="C43" s="248"/>
      <c r="D43" s="249"/>
      <c r="E43" s="250"/>
      <c r="F43" s="251"/>
    </row>
  </sheetData>
  <mergeCells count="63">
    <mergeCell ref="B18:D18"/>
    <mergeCell ref="E18:F18"/>
    <mergeCell ref="B2:B5"/>
    <mergeCell ref="C2:E5"/>
    <mergeCell ref="C7:F7"/>
    <mergeCell ref="C8:F8"/>
    <mergeCell ref="B9:F9"/>
    <mergeCell ref="B10:F10"/>
    <mergeCell ref="B11:C11"/>
    <mergeCell ref="B12:C12"/>
    <mergeCell ref="B14:F14"/>
    <mergeCell ref="B17:D17"/>
    <mergeCell ref="E17:F17"/>
    <mergeCell ref="B19:D19"/>
    <mergeCell ref="E19:F19"/>
    <mergeCell ref="B20:D20"/>
    <mergeCell ref="E20:F20"/>
    <mergeCell ref="B21:D21"/>
    <mergeCell ref="E21:F21"/>
    <mergeCell ref="B22:D22"/>
    <mergeCell ref="E22:F22"/>
    <mergeCell ref="B23:D23"/>
    <mergeCell ref="E23:F23"/>
    <mergeCell ref="B24:D24"/>
    <mergeCell ref="E24:F24"/>
    <mergeCell ref="B25:D25"/>
    <mergeCell ref="E25:F25"/>
    <mergeCell ref="B26:D26"/>
    <mergeCell ref="E26:F26"/>
    <mergeCell ref="B27:D27"/>
    <mergeCell ref="E27:F27"/>
    <mergeCell ref="B28:D28"/>
    <mergeCell ref="E28:F28"/>
    <mergeCell ref="B29:D29"/>
    <mergeCell ref="E29:F29"/>
    <mergeCell ref="B30:D30"/>
    <mergeCell ref="E30:F30"/>
    <mergeCell ref="B31:D31"/>
    <mergeCell ref="E31:F31"/>
    <mergeCell ref="B32:D32"/>
    <mergeCell ref="E32:F32"/>
    <mergeCell ref="B33:D33"/>
    <mergeCell ref="E33:F33"/>
    <mergeCell ref="B34:D34"/>
    <mergeCell ref="E34:F34"/>
    <mergeCell ref="B35:D35"/>
    <mergeCell ref="E35:F35"/>
    <mergeCell ref="B36:D36"/>
    <mergeCell ref="E36:F36"/>
    <mergeCell ref="B37:D37"/>
    <mergeCell ref="E37:F37"/>
    <mergeCell ref="B38:D38"/>
    <mergeCell ref="E38:F38"/>
    <mergeCell ref="B39:D39"/>
    <mergeCell ref="E39:F39"/>
    <mergeCell ref="B43:D43"/>
    <mergeCell ref="E43:F43"/>
    <mergeCell ref="B40:D40"/>
    <mergeCell ref="E40:F40"/>
    <mergeCell ref="B41:D41"/>
    <mergeCell ref="E41:F41"/>
    <mergeCell ref="B42:D42"/>
    <mergeCell ref="E42:F42"/>
  </mergeCells>
  <dataValidations count="1">
    <dataValidation type="list" allowBlank="1" showInputMessage="1" showErrorMessage="1" sqref="B12:C12" xr:uid="{A16C5ED0-9534-496E-A4AB-A498EEA48C5C}">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74"/>
  <sheetViews>
    <sheetView topLeftCell="AA11" zoomScale="60" zoomScaleNormal="60" workbookViewId="0">
      <selection activeCell="AK13" sqref="AK13"/>
    </sheetView>
  </sheetViews>
  <sheetFormatPr defaultColWidth="11.42578125" defaultRowHeight="16.5"/>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43.5703125" style="184"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4" width="16.85546875" style="1" customWidth="1"/>
    <col min="35" max="35" width="14.85546875" style="1" customWidth="1"/>
    <col min="36" max="36" width="18.5703125" style="1" customWidth="1"/>
    <col min="37" max="37" width="21" style="1" customWidth="1"/>
    <col min="38" max="16384" width="11.42578125" style="1"/>
  </cols>
  <sheetData>
    <row r="1" spans="1:69" ht="15" customHeight="1">
      <c r="A1" s="376"/>
      <c r="B1" s="377"/>
      <c r="C1" s="377"/>
      <c r="D1" s="378"/>
      <c r="E1" s="356" t="s">
        <v>105</v>
      </c>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0" t="s">
        <v>106</v>
      </c>
      <c r="AK1" s="351"/>
    </row>
    <row r="2" spans="1:69" ht="15" customHeight="1">
      <c r="A2" s="379"/>
      <c r="B2" s="380"/>
      <c r="C2" s="380"/>
      <c r="D2" s="381"/>
      <c r="E2" s="358"/>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59"/>
      <c r="AJ2" s="352" t="s">
        <v>107</v>
      </c>
      <c r="AK2" s="353"/>
    </row>
    <row r="3" spans="1:69" ht="15" customHeight="1">
      <c r="A3" s="379"/>
      <c r="B3" s="380"/>
      <c r="C3" s="380"/>
      <c r="D3" s="381"/>
      <c r="E3" s="358"/>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59"/>
      <c r="AI3" s="359"/>
      <c r="AJ3" s="354" t="s">
        <v>108</v>
      </c>
      <c r="AK3" s="355"/>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c r="A4" s="382"/>
      <c r="B4" s="383"/>
      <c r="C4" s="383"/>
      <c r="D4" s="384"/>
      <c r="E4" s="360"/>
      <c r="F4" s="361"/>
      <c r="G4" s="361"/>
      <c r="H4" s="361"/>
      <c r="I4" s="361"/>
      <c r="J4" s="361"/>
      <c r="K4" s="361"/>
      <c r="L4" s="361"/>
      <c r="M4" s="361"/>
      <c r="N4" s="361"/>
      <c r="O4" s="361"/>
      <c r="P4" s="361"/>
      <c r="Q4" s="361"/>
      <c r="R4" s="361"/>
      <c r="S4" s="361"/>
      <c r="T4" s="361"/>
      <c r="U4" s="361"/>
      <c r="V4" s="361"/>
      <c r="W4" s="361"/>
      <c r="X4" s="361"/>
      <c r="Y4" s="361"/>
      <c r="Z4" s="361"/>
      <c r="AA4" s="361"/>
      <c r="AB4" s="361"/>
      <c r="AC4" s="361"/>
      <c r="AD4" s="361"/>
      <c r="AE4" s="361"/>
      <c r="AF4" s="361"/>
      <c r="AG4" s="361"/>
      <c r="AH4" s="361"/>
      <c r="AI4" s="361"/>
      <c r="AJ4" s="352" t="s">
        <v>109</v>
      </c>
      <c r="AK4" s="353"/>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c r="A5" s="28"/>
      <c r="B5" s="29"/>
      <c r="C5" s="28"/>
      <c r="D5" s="28"/>
      <c r="E5" s="8"/>
      <c r="F5" s="27"/>
      <c r="G5" s="8"/>
      <c r="H5" s="8"/>
      <c r="I5" s="8"/>
      <c r="J5" s="8"/>
      <c r="K5" s="8"/>
      <c r="L5" s="8"/>
      <c r="M5" s="8"/>
      <c r="N5" s="8"/>
      <c r="O5" s="8"/>
      <c r="P5" s="183"/>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c r="A6" s="412" t="s">
        <v>110</v>
      </c>
      <c r="B6" s="413"/>
      <c r="C6" s="385" t="s">
        <v>78</v>
      </c>
      <c r="D6" s="386"/>
      <c r="E6" s="386"/>
      <c r="F6" s="386"/>
      <c r="G6" s="386"/>
      <c r="H6" s="386"/>
      <c r="I6" s="386"/>
      <c r="J6" s="386"/>
      <c r="K6" s="386"/>
      <c r="L6" s="386"/>
      <c r="M6" s="386"/>
      <c r="N6" s="387"/>
      <c r="O6" s="369"/>
      <c r="P6" s="369"/>
      <c r="Q6" s="369"/>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67.5" customHeight="1">
      <c r="A7" s="412" t="s">
        <v>111</v>
      </c>
      <c r="B7" s="413"/>
      <c r="C7" s="422" t="s">
        <v>85</v>
      </c>
      <c r="D7" s="423"/>
      <c r="E7" s="423"/>
      <c r="F7" s="423"/>
      <c r="G7" s="423"/>
      <c r="H7" s="423"/>
      <c r="I7" s="423"/>
      <c r="J7" s="423"/>
      <c r="K7" s="423"/>
      <c r="L7" s="423"/>
      <c r="M7" s="423"/>
      <c r="N7" s="424"/>
      <c r="O7" s="8"/>
      <c r="P7" s="183"/>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45" customHeight="1">
      <c r="A8" s="412" t="s">
        <v>112</v>
      </c>
      <c r="B8" s="413"/>
      <c r="C8" s="422" t="s">
        <v>80</v>
      </c>
      <c r="D8" s="423"/>
      <c r="E8" s="423"/>
      <c r="F8" s="423"/>
      <c r="G8" s="423"/>
      <c r="H8" s="423"/>
      <c r="I8" s="423"/>
      <c r="J8" s="423"/>
      <c r="K8" s="423"/>
      <c r="L8" s="423"/>
      <c r="M8" s="423"/>
      <c r="N8" s="424"/>
      <c r="O8" s="8"/>
      <c r="P8" s="183"/>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c r="A9" s="370" t="s">
        <v>113</v>
      </c>
      <c r="B9" s="371"/>
      <c r="C9" s="371"/>
      <c r="D9" s="371"/>
      <c r="E9" s="371"/>
      <c r="F9" s="371"/>
      <c r="G9" s="372"/>
      <c r="H9" s="370" t="s">
        <v>114</v>
      </c>
      <c r="I9" s="371"/>
      <c r="J9" s="371"/>
      <c r="K9" s="371"/>
      <c r="L9" s="371"/>
      <c r="M9" s="371"/>
      <c r="N9" s="372"/>
      <c r="O9" s="370" t="s">
        <v>115</v>
      </c>
      <c r="P9" s="371"/>
      <c r="Q9" s="371"/>
      <c r="R9" s="371"/>
      <c r="S9" s="371"/>
      <c r="T9" s="371"/>
      <c r="U9" s="371"/>
      <c r="V9" s="371"/>
      <c r="W9" s="372"/>
      <c r="X9" s="370" t="s">
        <v>116</v>
      </c>
      <c r="Y9" s="371"/>
      <c r="Z9" s="371"/>
      <c r="AA9" s="371"/>
      <c r="AB9" s="371"/>
      <c r="AC9" s="371"/>
      <c r="AD9" s="372"/>
      <c r="AE9" s="370" t="s">
        <v>117</v>
      </c>
      <c r="AF9" s="371"/>
      <c r="AG9" s="371"/>
      <c r="AH9" s="371"/>
      <c r="AI9" s="371"/>
      <c r="AJ9" s="371"/>
      <c r="AK9" s="372"/>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c r="A10" s="414" t="s">
        <v>118</v>
      </c>
      <c r="B10" s="419" t="s">
        <v>23</v>
      </c>
      <c r="C10" s="417" t="s">
        <v>25</v>
      </c>
      <c r="D10" s="417" t="s">
        <v>27</v>
      </c>
      <c r="E10" s="418" t="s">
        <v>29</v>
      </c>
      <c r="F10" s="416" t="s">
        <v>31</v>
      </c>
      <c r="G10" s="417" t="s">
        <v>119</v>
      </c>
      <c r="H10" s="426" t="s">
        <v>120</v>
      </c>
      <c r="I10" s="427" t="s">
        <v>121</v>
      </c>
      <c r="J10" s="416" t="s">
        <v>122</v>
      </c>
      <c r="K10" s="416" t="s">
        <v>123</v>
      </c>
      <c r="L10" s="429" t="s">
        <v>124</v>
      </c>
      <c r="M10" s="427" t="s">
        <v>121</v>
      </c>
      <c r="N10" s="417" t="s">
        <v>37</v>
      </c>
      <c r="O10" s="420" t="s">
        <v>125</v>
      </c>
      <c r="P10" s="368" t="s">
        <v>39</v>
      </c>
      <c r="Q10" s="416" t="s">
        <v>41</v>
      </c>
      <c r="R10" s="368" t="s">
        <v>126</v>
      </c>
      <c r="S10" s="368"/>
      <c r="T10" s="368"/>
      <c r="U10" s="368"/>
      <c r="V10" s="368"/>
      <c r="W10" s="368"/>
      <c r="X10" s="425" t="s">
        <v>127</v>
      </c>
      <c r="Y10" s="425" t="s">
        <v>128</v>
      </c>
      <c r="Z10" s="425" t="s">
        <v>121</v>
      </c>
      <c r="AA10" s="425" t="s">
        <v>129</v>
      </c>
      <c r="AB10" s="425" t="s">
        <v>121</v>
      </c>
      <c r="AC10" s="425" t="s">
        <v>130</v>
      </c>
      <c r="AD10" s="420" t="s">
        <v>57</v>
      </c>
      <c r="AE10" s="368" t="s">
        <v>117</v>
      </c>
      <c r="AF10" s="368" t="s">
        <v>131</v>
      </c>
      <c r="AG10" s="368" t="s">
        <v>132</v>
      </c>
      <c r="AH10" s="368" t="s">
        <v>133</v>
      </c>
      <c r="AI10" s="368" t="s">
        <v>134</v>
      </c>
      <c r="AJ10" s="368" t="s">
        <v>135</v>
      </c>
      <c r="AK10" s="368"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c r="A11" s="415"/>
      <c r="B11" s="419"/>
      <c r="C11" s="368"/>
      <c r="D11" s="368"/>
      <c r="E11" s="419"/>
      <c r="F11" s="417"/>
      <c r="G11" s="368"/>
      <c r="H11" s="417"/>
      <c r="I11" s="428"/>
      <c r="J11" s="417"/>
      <c r="K11" s="417"/>
      <c r="L11" s="428"/>
      <c r="M11" s="428"/>
      <c r="N11" s="368"/>
      <c r="O11" s="421"/>
      <c r="P11" s="368"/>
      <c r="Q11" s="417"/>
      <c r="R11" s="7" t="s">
        <v>136</v>
      </c>
      <c r="S11" s="7" t="s">
        <v>137</v>
      </c>
      <c r="T11" s="7" t="s">
        <v>138</v>
      </c>
      <c r="U11" s="7" t="s">
        <v>139</v>
      </c>
      <c r="V11" s="7" t="s">
        <v>140</v>
      </c>
      <c r="W11" s="7" t="s">
        <v>141</v>
      </c>
      <c r="X11" s="425"/>
      <c r="Y11" s="425"/>
      <c r="Z11" s="425"/>
      <c r="AA11" s="425"/>
      <c r="AB11" s="425"/>
      <c r="AC11" s="425"/>
      <c r="AD11" s="421"/>
      <c r="AE11" s="368"/>
      <c r="AF11" s="368"/>
      <c r="AG11" s="368"/>
      <c r="AH11" s="368"/>
      <c r="AI11" s="368"/>
      <c r="AJ11" s="368"/>
      <c r="AK11" s="368"/>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3" customFormat="1" ht="100.5" customHeight="1">
      <c r="A12" s="406">
        <v>1</v>
      </c>
      <c r="B12" s="430" t="s">
        <v>142</v>
      </c>
      <c r="C12" s="430" t="s">
        <v>143</v>
      </c>
      <c r="D12" s="430" t="s">
        <v>144</v>
      </c>
      <c r="E12" s="430" t="s">
        <v>145</v>
      </c>
      <c r="F12" s="430" t="s">
        <v>146</v>
      </c>
      <c r="G12" s="430">
        <v>246</v>
      </c>
      <c r="H12" s="433" t="str">
        <f>IF(G12&lt;=0,"",IF(G12&lt;=2,"Muy Baja",IF(G12&lt;=24,"Baja",IF(G12&lt;=500,"Media",IF(G12&lt;=5000,"Alta","Muy Alta")))))</f>
        <v>Media</v>
      </c>
      <c r="I12" s="439">
        <f>IF(H12="","",IF(H12="Muy Baja",0.2,IF(H12="Baja",0.4,IF(H12="Media",0.6,IF(H12="Alta",0.8,IF(H12="Muy Alta",1,))))))</f>
        <v>0.6</v>
      </c>
      <c r="J12" s="442" t="s">
        <v>147</v>
      </c>
      <c r="K12" s="439" t="str">
        <f>IF(NOT(ISERROR(MATCH(J12,'Tabla Impacto'!$B$221:$B$223,0))),'Tabla Impacto'!$F$223&amp;"Por favor no seleccionar los criterios de impacto(Afectación Económica o presupuestal y Pérdida Reputacional)",J12)</f>
        <v xml:space="preserve">     El riesgo afecta la imagen de de la entidad con efecto publicitario sostenido a nivel de sector administrativo, nivel departamental o municipal</v>
      </c>
      <c r="L12" s="433" t="str">
        <f>IF(OR(K12='Tabla Impacto'!$C$11,K12='Tabla Impacto'!$D$11),"Leve",IF(OR(K12='Tabla Impacto'!$C$12,K12='Tabla Impacto'!$D$12),"Menor",IF(OR(K12='Tabla Impacto'!$C$13,K12='Tabla Impacto'!$D$13),"Moderado",IF(OR(K12='Tabla Impacto'!$C$14,K12='Tabla Impacto'!$D$14),"Mayor",IF(OR(K12='Tabla Impacto'!$C$15,K12='Tabla Impacto'!$D$15),"Catastrófico","")))))</f>
        <v>Mayor</v>
      </c>
      <c r="M12" s="439">
        <f>IF(L12="","",IF(L12="Leve",0.2,IF(L12="Menor",0.4,IF(L12="Moderado",0.6,IF(L12="Mayor",0.8,IF(L12="Catastrófico",1,))))))</f>
        <v>0.8</v>
      </c>
      <c r="N12" s="436"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Alto</v>
      </c>
      <c r="O12" s="182">
        <v>1</v>
      </c>
      <c r="P12" s="180" t="s">
        <v>148</v>
      </c>
      <c r="Q12" s="159" t="str">
        <f>IF(OR(R12="Preventivo",R12="Detectivo"),"Probabilidad",IF(R12="Correctivo","Impacto",""))</f>
        <v>Probabilidad</v>
      </c>
      <c r="R12" s="154" t="s">
        <v>149</v>
      </c>
      <c r="S12" s="154" t="s">
        <v>150</v>
      </c>
      <c r="T12" s="155" t="str">
        <f>IF(AND(R12="Preventivo",S12="Automático"),"50%",IF(AND(R12="Preventivo",S12="Manual"),"40%",IF(AND(R12="Detectivo",S12="Automático"),"40%",IF(AND(R12="Detectivo",S12="Manual"),"30%",IF(AND(R12="Correctivo",S12="Automático"),"35%",IF(AND(R12="Correctivo",S12="Manual"),"25%",""))))))</f>
        <v>40%</v>
      </c>
      <c r="U12" s="154" t="s">
        <v>151</v>
      </c>
      <c r="V12" s="154" t="s">
        <v>152</v>
      </c>
      <c r="W12" s="154" t="s">
        <v>153</v>
      </c>
      <c r="X12" s="156">
        <f>IFERROR(IF(Q12="Probabilidad",(I12-(+I12*T12)),IF(Q12="Impacto",I12,"")),"")</f>
        <v>0.36</v>
      </c>
      <c r="Y12" s="157" t="str">
        <f>IFERROR(IF(X12="","",IF(X12&lt;=0.2,"Muy Baja",IF(X12&lt;=0.4,"Baja",IF(X12&lt;=0.6,"Media",IF(X12&lt;=0.8,"Alta","Muy Alta"))))),"")</f>
        <v>Baja</v>
      </c>
      <c r="Z12" s="158">
        <f>+X12</f>
        <v>0.36</v>
      </c>
      <c r="AA12" s="157" t="str">
        <f>IFERROR(IF(AB12="","",IF(AB12&lt;=0.2,"Leve",IF(AB12&lt;=0.4,"Menor",IF(AB12&lt;=0.6,"Moderado",IF(AB12&lt;=0.8,"Mayor","Catastrófico"))))),"")</f>
        <v>Mayor</v>
      </c>
      <c r="AB12" s="158">
        <f>IFERROR(IF(Q12="Impacto",(M12-(+M12*T12)),IF(Q12="Probabilidad",M12,"")),"")</f>
        <v>0.8</v>
      </c>
      <c r="AC12" s="163"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Alto</v>
      </c>
      <c r="AD12" s="160" t="s">
        <v>154</v>
      </c>
      <c r="AE12" s="180" t="s">
        <v>155</v>
      </c>
      <c r="AF12" s="165" t="s">
        <v>156</v>
      </c>
      <c r="AG12" s="177">
        <v>44407</v>
      </c>
      <c r="AH12" s="177">
        <v>44560</v>
      </c>
      <c r="AI12" s="162">
        <v>44483</v>
      </c>
      <c r="AJ12" s="117"/>
      <c r="AK12" s="161"/>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row>
    <row r="13" spans="1:69" ht="98.25" customHeight="1">
      <c r="A13" s="407"/>
      <c r="B13" s="431"/>
      <c r="C13" s="431"/>
      <c r="D13" s="431"/>
      <c r="E13" s="431"/>
      <c r="F13" s="431"/>
      <c r="G13" s="431"/>
      <c r="H13" s="434"/>
      <c r="I13" s="440"/>
      <c r="J13" s="443"/>
      <c r="K13" s="440">
        <f>IF(NOT(ISERROR(MATCH(J13,_xlfn.ANCHORARRAY(E24),0))),I26&amp;"Por favor no seleccionar los criterios de impacto",J13)</f>
        <v>0</v>
      </c>
      <c r="L13" s="434"/>
      <c r="M13" s="440"/>
      <c r="N13" s="437"/>
      <c r="O13" s="182">
        <v>2</v>
      </c>
      <c r="P13" s="180" t="s">
        <v>157</v>
      </c>
      <c r="Q13" s="159" t="str">
        <f>IF(OR(R13="Preventivo",R13="Detectivo"),"Probabilidad",IF(R13="Correctivo","Impacto",""))</f>
        <v>Probabilidad</v>
      </c>
      <c r="R13" s="154" t="s">
        <v>149</v>
      </c>
      <c r="S13" s="154" t="s">
        <v>150</v>
      </c>
      <c r="T13" s="155" t="str">
        <f t="shared" ref="T13:T17" si="0">IF(AND(R13="Preventivo",S13="Automático"),"50%",IF(AND(R13="Preventivo",S13="Manual"),"40%",IF(AND(R13="Detectivo",S13="Automático"),"40%",IF(AND(R13="Detectivo",S13="Manual"),"30%",IF(AND(R13="Correctivo",S13="Automático"),"35%",IF(AND(R13="Correctivo",S13="Manual"),"25%",""))))))</f>
        <v>40%</v>
      </c>
      <c r="U13" s="154" t="s">
        <v>151</v>
      </c>
      <c r="V13" s="154" t="s">
        <v>152</v>
      </c>
      <c r="W13" s="154" t="s">
        <v>153</v>
      </c>
      <c r="X13" s="156">
        <f>IFERROR(IF(AND(Q12="Probabilidad",Q13="Probabilidad"),(Z12-(+Z12*T13)),IF(Q13="Probabilidad",(I12-(+I12*T13)),IF(Q13="Impacto",Z12,""))),"")</f>
        <v>0.216</v>
      </c>
      <c r="Y13" s="157" t="str">
        <f t="shared" ref="Y13:Y17" si="1">IFERROR(IF(X13="","",IF(X13&lt;=0.2,"Muy Baja",IF(X13&lt;=0.4,"Baja",IF(X13&lt;=0.6,"Media",IF(X13&lt;=0.8,"Alta","Muy Alta"))))),"")</f>
        <v>Baja</v>
      </c>
      <c r="Z13" s="158">
        <f t="shared" ref="Z13:Z17" si="2">+X13</f>
        <v>0.216</v>
      </c>
      <c r="AA13" s="157" t="str">
        <f t="shared" ref="AA13:AA17" si="3">IFERROR(IF(AB13="","",IF(AB13&lt;=0.2,"Leve",IF(AB13&lt;=0.4,"Menor",IF(AB13&lt;=0.6,"Moderado",IF(AB13&lt;=0.8,"Mayor","Catastrófico"))))),"")</f>
        <v>Mayor</v>
      </c>
      <c r="AB13" s="164">
        <f>IFERROR(IF(AND(Q12="Impacto",Q13="Impacto"),(AB12-(+AB12*T13)),IF(Q13="Impacto",(M12-(+M12*T13)),IF(Q13="Probabilidad",AB12,""))),"")</f>
        <v>0.8</v>
      </c>
      <c r="AC13" s="163" t="str">
        <f t="shared" ref="AC13:AC17"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Alto</v>
      </c>
      <c r="AD13" s="160" t="s">
        <v>154</v>
      </c>
      <c r="AE13" s="180" t="s">
        <v>158</v>
      </c>
      <c r="AF13" s="165" t="s">
        <v>159</v>
      </c>
      <c r="AG13" s="177">
        <v>44407</v>
      </c>
      <c r="AH13" s="177">
        <v>44560</v>
      </c>
      <c r="AI13" s="167">
        <v>44483</v>
      </c>
      <c r="AJ13" s="112"/>
      <c r="AK13" s="166"/>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row>
    <row r="14" spans="1:69" ht="87" customHeight="1">
      <c r="A14" s="407"/>
      <c r="B14" s="431"/>
      <c r="C14" s="431"/>
      <c r="D14" s="431"/>
      <c r="E14" s="431"/>
      <c r="F14" s="431"/>
      <c r="G14" s="431"/>
      <c r="H14" s="434"/>
      <c r="I14" s="440"/>
      <c r="J14" s="443"/>
      <c r="K14" s="440">
        <f>IF(NOT(ISERROR(MATCH(J14,_xlfn.ANCHORARRAY(E25),0))),I27&amp;"Por favor no seleccionar los criterios de impacto",J14)</f>
        <v>0</v>
      </c>
      <c r="L14" s="434"/>
      <c r="M14" s="440"/>
      <c r="N14" s="437"/>
      <c r="O14" s="103">
        <v>3</v>
      </c>
      <c r="P14" s="180"/>
      <c r="Q14" s="104"/>
      <c r="R14" s="105"/>
      <c r="S14" s="105"/>
      <c r="T14" s="106"/>
      <c r="U14" s="116"/>
      <c r="V14" s="116"/>
      <c r="W14" s="116"/>
      <c r="X14" s="107"/>
      <c r="Y14" s="108"/>
      <c r="Z14" s="109"/>
      <c r="AA14" s="108"/>
      <c r="AB14" s="115"/>
      <c r="AC14" s="110"/>
      <c r="AD14" s="111"/>
      <c r="AE14" s="112"/>
      <c r="AF14" s="113"/>
      <c r="AG14" s="114"/>
      <c r="AH14" s="114"/>
      <c r="AI14" s="114"/>
      <c r="AJ14" s="112"/>
      <c r="AK14" s="113"/>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69" ht="30.75" customHeight="1">
      <c r="A15" s="407"/>
      <c r="B15" s="431"/>
      <c r="C15" s="431"/>
      <c r="D15" s="431"/>
      <c r="E15" s="431"/>
      <c r="F15" s="431"/>
      <c r="G15" s="431"/>
      <c r="H15" s="434"/>
      <c r="I15" s="440"/>
      <c r="J15" s="443"/>
      <c r="K15" s="440">
        <f>IF(NOT(ISERROR(MATCH(J15,_xlfn.ANCHORARRAY(E26),0))),I28&amp;"Por favor no seleccionar los criterios de impacto",J15)</f>
        <v>0</v>
      </c>
      <c r="L15" s="434"/>
      <c r="M15" s="440"/>
      <c r="N15" s="437"/>
      <c r="O15" s="103">
        <v>4</v>
      </c>
      <c r="P15" s="179"/>
      <c r="Q15" s="104"/>
      <c r="R15" s="105"/>
      <c r="S15" s="105"/>
      <c r="T15" s="106"/>
      <c r="U15" s="105"/>
      <c r="V15" s="105"/>
      <c r="W15" s="105"/>
      <c r="X15" s="107"/>
      <c r="Y15" s="108"/>
      <c r="Z15" s="109"/>
      <c r="AA15" s="108"/>
      <c r="AB15" s="115"/>
      <c r="AC15" s="110"/>
      <c r="AD15" s="111"/>
      <c r="AE15" s="112"/>
      <c r="AF15" s="113"/>
      <c r="AG15" s="114"/>
      <c r="AH15" s="114"/>
      <c r="AI15" s="114"/>
      <c r="AJ15" s="112"/>
      <c r="AK15" s="113"/>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26.25" customHeight="1">
      <c r="A16" s="407"/>
      <c r="B16" s="431"/>
      <c r="C16" s="431"/>
      <c r="D16" s="431"/>
      <c r="E16" s="431"/>
      <c r="F16" s="431"/>
      <c r="G16" s="431"/>
      <c r="H16" s="434"/>
      <c r="I16" s="440"/>
      <c r="J16" s="443"/>
      <c r="K16" s="440">
        <f>IF(NOT(ISERROR(MATCH(J16,_xlfn.ANCHORARRAY(E27),0))),I29&amp;"Por favor no seleccionar los criterios de impacto",J16)</f>
        <v>0</v>
      </c>
      <c r="L16" s="434"/>
      <c r="M16" s="440"/>
      <c r="N16" s="437"/>
      <c r="O16" s="103">
        <v>5</v>
      </c>
      <c r="P16" s="179"/>
      <c r="Q16" s="104" t="str">
        <f t="shared" ref="Q16:Q17" si="5">IF(OR(R16="Preventivo",R16="Detectivo"),"Probabilidad",IF(R16="Correctivo","Impacto",""))</f>
        <v/>
      </c>
      <c r="R16" s="105"/>
      <c r="S16" s="105"/>
      <c r="T16" s="106" t="str">
        <f t="shared" si="0"/>
        <v/>
      </c>
      <c r="U16" s="105"/>
      <c r="V16" s="105"/>
      <c r="W16" s="105"/>
      <c r="X16" s="107" t="str">
        <f t="shared" ref="X16:X17" si="6">IFERROR(IF(AND(Q15="Probabilidad",Q16="Probabilidad"),(Z15-(+Z15*T16)),IF(AND(Q15="Impacto",Q16="Probabilidad"),(Z14-(+Z14*T16)),IF(Q16="Impacto",Z15,""))),"")</f>
        <v/>
      </c>
      <c r="Y16" s="108" t="str">
        <f t="shared" si="1"/>
        <v/>
      </c>
      <c r="Z16" s="109" t="str">
        <f t="shared" si="2"/>
        <v/>
      </c>
      <c r="AA16" s="108" t="str">
        <f t="shared" si="3"/>
        <v/>
      </c>
      <c r="AB16" s="115" t="str">
        <f t="shared" ref="AB16:AB17" si="7">IFERROR(IF(AND(Q15="Impacto",Q16="Impacto"),(AB15-(+AB15*T16)),IF(AND(Q15="Probabilidad",Q16="Impacto"),(AB14-(+AB14*T16)),IF(Q16="Probabilidad",AB15,""))),"")</f>
        <v/>
      </c>
      <c r="AC16" s="110" t="str">
        <f t="shared" si="4"/>
        <v/>
      </c>
      <c r="AD16" s="111"/>
      <c r="AE16" s="112"/>
      <c r="AF16" s="113"/>
      <c r="AG16" s="114"/>
      <c r="AH16" s="114"/>
      <c r="AI16" s="114"/>
      <c r="AJ16" s="112"/>
      <c r="AK16" s="113"/>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27.75" customHeight="1">
      <c r="A17" s="408"/>
      <c r="B17" s="432"/>
      <c r="C17" s="432"/>
      <c r="D17" s="432"/>
      <c r="E17" s="432"/>
      <c r="F17" s="432"/>
      <c r="G17" s="432"/>
      <c r="H17" s="435"/>
      <c r="I17" s="441"/>
      <c r="J17" s="444"/>
      <c r="K17" s="441">
        <f>IF(NOT(ISERROR(MATCH(J17,_xlfn.ANCHORARRAY(E28),0))),I30&amp;"Por favor no seleccionar los criterios de impacto",J17)</f>
        <v>0</v>
      </c>
      <c r="L17" s="435"/>
      <c r="M17" s="441"/>
      <c r="N17" s="438"/>
      <c r="O17" s="103">
        <v>6</v>
      </c>
      <c r="P17" s="179"/>
      <c r="Q17" s="104" t="str">
        <f t="shared" si="5"/>
        <v/>
      </c>
      <c r="R17" s="105"/>
      <c r="S17" s="105"/>
      <c r="T17" s="106" t="str">
        <f t="shared" si="0"/>
        <v/>
      </c>
      <c r="U17" s="105"/>
      <c r="V17" s="105"/>
      <c r="W17" s="105"/>
      <c r="X17" s="107" t="str">
        <f t="shared" si="6"/>
        <v/>
      </c>
      <c r="Y17" s="108" t="str">
        <f t="shared" si="1"/>
        <v/>
      </c>
      <c r="Z17" s="109" t="str">
        <f t="shared" si="2"/>
        <v/>
      </c>
      <c r="AA17" s="108" t="str">
        <f t="shared" si="3"/>
        <v/>
      </c>
      <c r="AB17" s="115" t="str">
        <f t="shared" si="7"/>
        <v/>
      </c>
      <c r="AC17" s="110" t="str">
        <f t="shared" si="4"/>
        <v/>
      </c>
      <c r="AD17" s="111"/>
      <c r="AE17" s="112"/>
      <c r="AF17" s="113"/>
      <c r="AG17" s="114"/>
      <c r="AH17" s="114"/>
      <c r="AI17" s="114"/>
      <c r="AJ17" s="112"/>
      <c r="AK17" s="113"/>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70.5" hidden="1" customHeight="1">
      <c r="A18" s="406"/>
      <c r="B18" s="397"/>
      <c r="C18" s="397"/>
      <c r="D18" s="397"/>
      <c r="E18" s="409"/>
      <c r="F18" s="397"/>
      <c r="G18" s="400"/>
      <c r="H18" s="391"/>
      <c r="I18" s="373"/>
      <c r="J18" s="403"/>
      <c r="K18" s="373"/>
      <c r="L18" s="391"/>
      <c r="M18" s="373"/>
      <c r="N18" s="394"/>
      <c r="O18" s="103"/>
      <c r="P18" s="179"/>
      <c r="Q18" s="159"/>
      <c r="R18" s="168"/>
      <c r="S18" s="168"/>
      <c r="T18" s="169"/>
      <c r="U18" s="168"/>
      <c r="V18" s="168"/>
      <c r="W18" s="168"/>
      <c r="X18" s="156"/>
      <c r="Y18" s="170"/>
      <c r="Z18" s="171"/>
      <c r="AA18" s="170"/>
      <c r="AB18" s="172"/>
      <c r="AC18" s="173"/>
      <c r="AD18" s="174"/>
      <c r="AE18" s="176"/>
      <c r="AF18" s="176"/>
      <c r="AG18" s="177"/>
      <c r="AH18" s="177"/>
      <c r="AI18" s="114"/>
      <c r="AJ18" s="112"/>
      <c r="AK18" s="113"/>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78.75" hidden="1" customHeight="1">
      <c r="A19" s="407"/>
      <c r="B19" s="398"/>
      <c r="C19" s="398"/>
      <c r="D19" s="398"/>
      <c r="E19" s="410"/>
      <c r="F19" s="398"/>
      <c r="G19" s="401"/>
      <c r="H19" s="392"/>
      <c r="I19" s="374"/>
      <c r="J19" s="404"/>
      <c r="K19" s="374"/>
      <c r="L19" s="392"/>
      <c r="M19" s="374"/>
      <c r="N19" s="395"/>
      <c r="O19" s="103"/>
      <c r="P19" s="179"/>
      <c r="Q19" s="159"/>
      <c r="R19" s="168"/>
      <c r="S19" s="168"/>
      <c r="T19" s="169"/>
      <c r="U19" s="168"/>
      <c r="V19" s="168"/>
      <c r="W19" s="168"/>
      <c r="X19" s="156"/>
      <c r="Y19" s="170"/>
      <c r="Z19" s="171"/>
      <c r="AA19" s="170"/>
      <c r="AB19" s="172"/>
      <c r="AC19" s="173"/>
      <c r="AD19" s="174"/>
      <c r="AE19" s="176"/>
      <c r="AF19" s="176"/>
      <c r="AG19" s="177"/>
      <c r="AH19" s="177"/>
      <c r="AI19" s="114"/>
      <c r="AJ19" s="112"/>
      <c r="AK19" s="113"/>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75" hidden="1" customHeight="1">
      <c r="A20" s="407"/>
      <c r="B20" s="398"/>
      <c r="C20" s="398"/>
      <c r="D20" s="398"/>
      <c r="E20" s="410"/>
      <c r="F20" s="398"/>
      <c r="G20" s="401"/>
      <c r="H20" s="392"/>
      <c r="I20" s="374"/>
      <c r="J20" s="404"/>
      <c r="K20" s="374"/>
      <c r="L20" s="392"/>
      <c r="M20" s="374"/>
      <c r="N20" s="395"/>
      <c r="O20" s="103"/>
      <c r="P20" s="181"/>
      <c r="Q20" s="159"/>
      <c r="R20" s="168"/>
      <c r="S20" s="168"/>
      <c r="T20" s="169"/>
      <c r="U20" s="168"/>
      <c r="V20" s="168"/>
      <c r="W20" s="168"/>
      <c r="X20" s="156"/>
      <c r="Y20" s="170"/>
      <c r="Z20" s="171"/>
      <c r="AA20" s="170"/>
      <c r="AB20" s="172"/>
      <c r="AC20" s="173"/>
      <c r="AD20" s="174"/>
      <c r="AE20" s="176"/>
      <c r="AF20" s="178"/>
      <c r="AG20" s="177"/>
      <c r="AH20" s="177"/>
      <c r="AI20" s="114"/>
      <c r="AJ20" s="112"/>
      <c r="AK20" s="113"/>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25.5" hidden="1" customHeight="1">
      <c r="A21" s="407"/>
      <c r="B21" s="398"/>
      <c r="C21" s="398"/>
      <c r="D21" s="398"/>
      <c r="E21" s="410"/>
      <c r="F21" s="398"/>
      <c r="G21" s="401"/>
      <c r="H21" s="392"/>
      <c r="I21" s="374"/>
      <c r="J21" s="404"/>
      <c r="K21" s="374"/>
      <c r="L21" s="392"/>
      <c r="M21" s="374"/>
      <c r="N21" s="395"/>
      <c r="O21" s="103"/>
      <c r="P21" s="179"/>
      <c r="Q21" s="104"/>
      <c r="R21" s="105"/>
      <c r="S21" s="105"/>
      <c r="T21" s="106"/>
      <c r="U21" s="105"/>
      <c r="V21" s="105"/>
      <c r="W21" s="105"/>
      <c r="X21" s="107"/>
      <c r="Y21" s="108"/>
      <c r="Z21" s="109"/>
      <c r="AA21" s="108"/>
      <c r="AB21" s="115"/>
      <c r="AC21" s="110"/>
      <c r="AD21" s="111"/>
      <c r="AE21" s="112"/>
      <c r="AF21" s="113"/>
      <c r="AG21" s="114"/>
      <c r="AH21" s="114"/>
      <c r="AI21" s="114"/>
      <c r="AJ21" s="112"/>
      <c r="AK21" s="113"/>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24" hidden="1" customHeight="1">
      <c r="A22" s="407"/>
      <c r="B22" s="398"/>
      <c r="C22" s="398"/>
      <c r="D22" s="398"/>
      <c r="E22" s="410"/>
      <c r="F22" s="398"/>
      <c r="G22" s="401"/>
      <c r="H22" s="392"/>
      <c r="I22" s="374"/>
      <c r="J22" s="404"/>
      <c r="K22" s="374"/>
      <c r="L22" s="392"/>
      <c r="M22" s="374"/>
      <c r="N22" s="395"/>
      <c r="O22" s="103"/>
      <c r="P22" s="179"/>
      <c r="Q22" s="104"/>
      <c r="R22" s="105"/>
      <c r="S22" s="105"/>
      <c r="T22" s="106"/>
      <c r="U22" s="105"/>
      <c r="V22" s="105"/>
      <c r="W22" s="105"/>
      <c r="X22" s="107"/>
      <c r="Y22" s="108"/>
      <c r="Z22" s="109"/>
      <c r="AA22" s="108"/>
      <c r="AB22" s="115"/>
      <c r="AC22" s="110"/>
      <c r="AD22" s="111"/>
      <c r="AE22" s="112"/>
      <c r="AF22" s="113"/>
      <c r="AG22" s="114"/>
      <c r="AH22" s="114"/>
      <c r="AI22" s="114"/>
      <c r="AJ22" s="112"/>
      <c r="AK22" s="113"/>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25.5" hidden="1" customHeight="1">
      <c r="A23" s="408"/>
      <c r="B23" s="399"/>
      <c r="C23" s="399"/>
      <c r="D23" s="399"/>
      <c r="E23" s="411"/>
      <c r="F23" s="399"/>
      <c r="G23" s="402"/>
      <c r="H23" s="393"/>
      <c r="I23" s="375"/>
      <c r="J23" s="405"/>
      <c r="K23" s="375"/>
      <c r="L23" s="393"/>
      <c r="M23" s="375"/>
      <c r="N23" s="396"/>
      <c r="O23" s="103"/>
      <c r="P23" s="179"/>
      <c r="Q23" s="104"/>
      <c r="R23" s="105"/>
      <c r="S23" s="105"/>
      <c r="T23" s="106"/>
      <c r="U23" s="105"/>
      <c r="V23" s="105"/>
      <c r="W23" s="105"/>
      <c r="X23" s="107"/>
      <c r="Y23" s="108"/>
      <c r="Z23" s="109"/>
      <c r="AA23" s="108"/>
      <c r="AB23" s="115"/>
      <c r="AC23" s="110"/>
      <c r="AD23" s="111"/>
      <c r="AE23" s="112"/>
      <c r="AF23" s="113"/>
      <c r="AG23" s="114"/>
      <c r="AH23" s="114"/>
      <c r="AI23" s="114"/>
      <c r="AJ23" s="112"/>
      <c r="AK23" s="113"/>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ht="81.75" hidden="1" customHeight="1">
      <c r="A24" s="332"/>
      <c r="B24" s="335"/>
      <c r="C24" s="335"/>
      <c r="D24" s="335"/>
      <c r="E24" s="338"/>
      <c r="F24" s="335"/>
      <c r="G24" s="341"/>
      <c r="H24" s="344"/>
      <c r="I24" s="347"/>
      <c r="J24" s="362"/>
      <c r="K24" s="347"/>
      <c r="L24" s="344"/>
      <c r="M24" s="347"/>
      <c r="N24" s="365"/>
      <c r="O24" s="103"/>
      <c r="P24" s="179"/>
      <c r="Q24" s="159"/>
      <c r="R24" s="168"/>
      <c r="S24" s="168"/>
      <c r="T24" s="169"/>
      <c r="U24" s="168"/>
      <c r="V24" s="168"/>
      <c r="W24" s="168"/>
      <c r="X24" s="156"/>
      <c r="Y24" s="170"/>
      <c r="Z24" s="171"/>
      <c r="AA24" s="170"/>
      <c r="AB24" s="172"/>
      <c r="AC24" s="173"/>
      <c r="AD24" s="174"/>
      <c r="AE24" s="176"/>
      <c r="AF24" s="175"/>
      <c r="AG24" s="114"/>
      <c r="AH24" s="114"/>
      <c r="AI24" s="114"/>
      <c r="AJ24" s="112"/>
      <c r="AK24" s="113"/>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76.5" hidden="1" customHeight="1">
      <c r="A25" s="333"/>
      <c r="B25" s="336"/>
      <c r="C25" s="336"/>
      <c r="D25" s="336"/>
      <c r="E25" s="339"/>
      <c r="F25" s="336"/>
      <c r="G25" s="342"/>
      <c r="H25" s="345"/>
      <c r="I25" s="348"/>
      <c r="J25" s="363"/>
      <c r="K25" s="348"/>
      <c r="L25" s="345"/>
      <c r="M25" s="348"/>
      <c r="N25" s="366"/>
      <c r="O25" s="103"/>
      <c r="P25" s="179"/>
      <c r="Q25" s="104"/>
      <c r="R25" s="168"/>
      <c r="S25" s="168"/>
      <c r="T25" s="169"/>
      <c r="U25" s="168"/>
      <c r="V25" s="168"/>
      <c r="W25" s="168"/>
      <c r="X25" s="156"/>
      <c r="Y25" s="170"/>
      <c r="Z25" s="171"/>
      <c r="AA25" s="170"/>
      <c r="AB25" s="172"/>
      <c r="AC25" s="173"/>
      <c r="AD25" s="174"/>
      <c r="AE25" s="176"/>
      <c r="AF25" s="175"/>
      <c r="AG25" s="114"/>
      <c r="AH25" s="114"/>
      <c r="AI25" s="114"/>
      <c r="AJ25" s="112"/>
      <c r="AK25" s="113"/>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69" ht="26.25" hidden="1" customHeight="1">
      <c r="A26" s="333"/>
      <c r="B26" s="336"/>
      <c r="C26" s="336"/>
      <c r="D26" s="336"/>
      <c r="E26" s="339"/>
      <c r="F26" s="336"/>
      <c r="G26" s="342"/>
      <c r="H26" s="345"/>
      <c r="I26" s="348"/>
      <c r="J26" s="363"/>
      <c r="K26" s="348"/>
      <c r="L26" s="345"/>
      <c r="M26" s="348"/>
      <c r="N26" s="366"/>
      <c r="O26" s="103"/>
      <c r="P26" s="180"/>
      <c r="Q26" s="104"/>
      <c r="R26" s="105"/>
      <c r="S26" s="105"/>
      <c r="T26" s="106"/>
      <c r="U26" s="105"/>
      <c r="V26" s="105"/>
      <c r="W26" s="105"/>
      <c r="X26" s="107"/>
      <c r="Y26" s="108"/>
      <c r="Z26" s="109"/>
      <c r="AA26" s="108"/>
      <c r="AB26" s="115"/>
      <c r="AC26" s="110"/>
      <c r="AD26" s="111"/>
      <c r="AE26" s="112"/>
      <c r="AF26" s="113"/>
      <c r="AG26" s="114"/>
      <c r="AH26" s="114"/>
      <c r="AI26" s="114"/>
      <c r="AJ26" s="112"/>
      <c r="AK26" s="113"/>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69" ht="26.25" hidden="1" customHeight="1">
      <c r="A27" s="333"/>
      <c r="B27" s="336"/>
      <c r="C27" s="336"/>
      <c r="D27" s="336"/>
      <c r="E27" s="339"/>
      <c r="F27" s="336"/>
      <c r="G27" s="342"/>
      <c r="H27" s="345"/>
      <c r="I27" s="348"/>
      <c r="J27" s="363"/>
      <c r="K27" s="348"/>
      <c r="L27" s="345"/>
      <c r="M27" s="348"/>
      <c r="N27" s="366"/>
      <c r="O27" s="103"/>
      <c r="P27" s="179"/>
      <c r="Q27" s="104"/>
      <c r="R27" s="105"/>
      <c r="S27" s="105"/>
      <c r="T27" s="106"/>
      <c r="U27" s="105"/>
      <c r="V27" s="105"/>
      <c r="W27" s="105"/>
      <c r="X27" s="107"/>
      <c r="Y27" s="108"/>
      <c r="Z27" s="109"/>
      <c r="AA27" s="108"/>
      <c r="AB27" s="115"/>
      <c r="AC27" s="110"/>
      <c r="AD27" s="111"/>
      <c r="AE27" s="112"/>
      <c r="AF27" s="113"/>
      <c r="AG27" s="114"/>
      <c r="AH27" s="114"/>
      <c r="AI27" s="114"/>
      <c r="AJ27" s="112"/>
      <c r="AK27" s="113"/>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69" ht="26.25" hidden="1" customHeight="1">
      <c r="A28" s="333"/>
      <c r="B28" s="336"/>
      <c r="C28" s="336"/>
      <c r="D28" s="336"/>
      <c r="E28" s="339"/>
      <c r="F28" s="336"/>
      <c r="G28" s="342"/>
      <c r="H28" s="345"/>
      <c r="I28" s="348"/>
      <c r="J28" s="363"/>
      <c r="K28" s="348"/>
      <c r="L28" s="345"/>
      <c r="M28" s="348"/>
      <c r="N28" s="366"/>
      <c r="O28" s="103"/>
      <c r="P28" s="179"/>
      <c r="Q28" s="104"/>
      <c r="R28" s="105"/>
      <c r="S28" s="105"/>
      <c r="T28" s="106"/>
      <c r="U28" s="105"/>
      <c r="V28" s="105"/>
      <c r="W28" s="105"/>
      <c r="X28" s="107"/>
      <c r="Y28" s="108"/>
      <c r="Z28" s="109"/>
      <c r="AA28" s="108"/>
      <c r="AB28" s="115"/>
      <c r="AC28" s="110"/>
      <c r="AD28" s="111"/>
      <c r="AE28" s="112"/>
      <c r="AF28" s="113"/>
      <c r="AG28" s="114"/>
      <c r="AH28" s="114"/>
      <c r="AI28" s="114"/>
      <c r="AJ28" s="112"/>
      <c r="AK28" s="113"/>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69" ht="26.25" hidden="1" customHeight="1">
      <c r="A29" s="334"/>
      <c r="B29" s="337"/>
      <c r="C29" s="337"/>
      <c r="D29" s="337"/>
      <c r="E29" s="340"/>
      <c r="F29" s="337"/>
      <c r="G29" s="343"/>
      <c r="H29" s="346"/>
      <c r="I29" s="349"/>
      <c r="J29" s="364"/>
      <c r="K29" s="349"/>
      <c r="L29" s="346"/>
      <c r="M29" s="349"/>
      <c r="N29" s="367"/>
      <c r="O29" s="103"/>
      <c r="P29" s="179"/>
      <c r="Q29" s="104"/>
      <c r="R29" s="105"/>
      <c r="S29" s="105"/>
      <c r="T29" s="106"/>
      <c r="U29" s="105"/>
      <c r="V29" s="105"/>
      <c r="W29" s="105"/>
      <c r="X29" s="107"/>
      <c r="Y29" s="108"/>
      <c r="Z29" s="109"/>
      <c r="AA29" s="108"/>
      <c r="AB29" s="115"/>
      <c r="AC29" s="110"/>
      <c r="AD29" s="111"/>
      <c r="AE29" s="112"/>
      <c r="AF29" s="113"/>
      <c r="AG29" s="114"/>
      <c r="AH29" s="114"/>
      <c r="AI29" s="114"/>
      <c r="AJ29" s="112"/>
      <c r="AK29" s="113"/>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row>
    <row r="30" spans="1:69" ht="114.75" hidden="1" customHeight="1">
      <c r="A30" s="332"/>
      <c r="B30" s="335"/>
      <c r="C30" s="335"/>
      <c r="D30" s="335"/>
      <c r="E30" s="338"/>
      <c r="F30" s="335"/>
      <c r="G30" s="341"/>
      <c r="H30" s="344"/>
      <c r="I30" s="347"/>
      <c r="J30" s="362"/>
      <c r="K30" s="347"/>
      <c r="L30" s="344"/>
      <c r="M30" s="347"/>
      <c r="N30" s="365"/>
      <c r="O30" s="103"/>
      <c r="P30" s="179"/>
      <c r="Q30" s="159"/>
      <c r="R30" s="168"/>
      <c r="S30" s="168"/>
      <c r="T30" s="169"/>
      <c r="U30" s="168"/>
      <c r="V30" s="168"/>
      <c r="W30" s="168"/>
      <c r="X30" s="156"/>
      <c r="Y30" s="170"/>
      <c r="Z30" s="171"/>
      <c r="AA30" s="170"/>
      <c r="AB30" s="172"/>
      <c r="AC30" s="173"/>
      <c r="AD30" s="174"/>
      <c r="AE30" s="165"/>
      <c r="AF30" s="165"/>
      <c r="AG30" s="167"/>
      <c r="AH30" s="114"/>
      <c r="AI30" s="114"/>
      <c r="AJ30" s="112"/>
      <c r="AK30" s="113"/>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26.25" hidden="1" customHeight="1">
      <c r="A31" s="333"/>
      <c r="B31" s="336"/>
      <c r="C31" s="336"/>
      <c r="D31" s="336"/>
      <c r="E31" s="339"/>
      <c r="F31" s="336"/>
      <c r="G31" s="342"/>
      <c r="H31" s="345"/>
      <c r="I31" s="348"/>
      <c r="J31" s="363"/>
      <c r="K31" s="348"/>
      <c r="L31" s="345"/>
      <c r="M31" s="348"/>
      <c r="N31" s="366"/>
      <c r="O31" s="103"/>
      <c r="P31" s="179"/>
      <c r="Q31" s="104"/>
      <c r="R31" s="105"/>
      <c r="S31" s="105"/>
      <c r="T31" s="106"/>
      <c r="U31" s="105"/>
      <c r="V31" s="105"/>
      <c r="W31" s="105"/>
      <c r="X31" s="107"/>
      <c r="Y31" s="108"/>
      <c r="Z31" s="109"/>
      <c r="AA31" s="108"/>
      <c r="AB31" s="115"/>
      <c r="AC31" s="110"/>
      <c r="AD31" s="111"/>
      <c r="AE31" s="112"/>
      <c r="AF31" s="113"/>
      <c r="AG31" s="114"/>
      <c r="AH31" s="114"/>
      <c r="AI31" s="114"/>
      <c r="AJ31" s="112"/>
      <c r="AK31" s="113"/>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26.25" hidden="1" customHeight="1">
      <c r="A32" s="333"/>
      <c r="B32" s="336"/>
      <c r="C32" s="336"/>
      <c r="D32" s="336"/>
      <c r="E32" s="339"/>
      <c r="F32" s="336"/>
      <c r="G32" s="342"/>
      <c r="H32" s="345"/>
      <c r="I32" s="348"/>
      <c r="J32" s="363"/>
      <c r="K32" s="348"/>
      <c r="L32" s="345"/>
      <c r="M32" s="348"/>
      <c r="N32" s="366"/>
      <c r="O32" s="103"/>
      <c r="P32" s="180"/>
      <c r="Q32" s="104"/>
      <c r="R32" s="105"/>
      <c r="S32" s="105"/>
      <c r="T32" s="106"/>
      <c r="U32" s="105"/>
      <c r="V32" s="105"/>
      <c r="W32" s="105"/>
      <c r="X32" s="107"/>
      <c r="Y32" s="108"/>
      <c r="Z32" s="109"/>
      <c r="AA32" s="108"/>
      <c r="AB32" s="115"/>
      <c r="AC32" s="110"/>
      <c r="AD32" s="111"/>
      <c r="AE32" s="112"/>
      <c r="AF32" s="113"/>
      <c r="AG32" s="114"/>
      <c r="AH32" s="114"/>
      <c r="AI32" s="114"/>
      <c r="AJ32" s="112"/>
      <c r="AK32" s="113"/>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ht="26.25" hidden="1" customHeight="1">
      <c r="A33" s="333"/>
      <c r="B33" s="336"/>
      <c r="C33" s="336"/>
      <c r="D33" s="336"/>
      <c r="E33" s="339"/>
      <c r="F33" s="336"/>
      <c r="G33" s="342"/>
      <c r="H33" s="345"/>
      <c r="I33" s="348"/>
      <c r="J33" s="363"/>
      <c r="K33" s="348"/>
      <c r="L33" s="345"/>
      <c r="M33" s="348"/>
      <c r="N33" s="366"/>
      <c r="O33" s="103"/>
      <c r="P33" s="179"/>
      <c r="Q33" s="104"/>
      <c r="R33" s="105"/>
      <c r="S33" s="105"/>
      <c r="T33" s="106"/>
      <c r="U33" s="105"/>
      <c r="V33" s="105"/>
      <c r="W33" s="105"/>
      <c r="X33" s="107"/>
      <c r="Y33" s="108"/>
      <c r="Z33" s="109"/>
      <c r="AA33" s="108"/>
      <c r="AB33" s="115"/>
      <c r="AC33" s="110"/>
      <c r="AD33" s="111"/>
      <c r="AE33" s="112"/>
      <c r="AF33" s="113"/>
      <c r="AG33" s="114"/>
      <c r="AH33" s="114"/>
      <c r="AI33" s="114"/>
      <c r="AJ33" s="112"/>
      <c r="AK33" s="113"/>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69" ht="26.25" hidden="1" customHeight="1">
      <c r="A34" s="333"/>
      <c r="B34" s="336"/>
      <c r="C34" s="336"/>
      <c r="D34" s="336"/>
      <c r="E34" s="339"/>
      <c r="F34" s="336"/>
      <c r="G34" s="342"/>
      <c r="H34" s="345"/>
      <c r="I34" s="348"/>
      <c r="J34" s="363"/>
      <c r="K34" s="348"/>
      <c r="L34" s="345"/>
      <c r="M34" s="348"/>
      <c r="N34" s="366"/>
      <c r="O34" s="103"/>
      <c r="P34" s="179"/>
      <c r="Q34" s="104"/>
      <c r="R34" s="105"/>
      <c r="S34" s="105"/>
      <c r="T34" s="106"/>
      <c r="U34" s="105"/>
      <c r="V34" s="105"/>
      <c r="W34" s="105"/>
      <c r="X34" s="107"/>
      <c r="Y34" s="108"/>
      <c r="Z34" s="109"/>
      <c r="AA34" s="108"/>
      <c r="AB34" s="115"/>
      <c r="AC34" s="110"/>
      <c r="AD34" s="111"/>
      <c r="AE34" s="112"/>
      <c r="AF34" s="113"/>
      <c r="AG34" s="114"/>
      <c r="AH34" s="114"/>
      <c r="AI34" s="114"/>
      <c r="AJ34" s="112"/>
      <c r="AK34" s="113"/>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ht="26.25" hidden="1" customHeight="1">
      <c r="A35" s="334"/>
      <c r="B35" s="337"/>
      <c r="C35" s="337"/>
      <c r="D35" s="337"/>
      <c r="E35" s="340"/>
      <c r="F35" s="337"/>
      <c r="G35" s="343"/>
      <c r="H35" s="346"/>
      <c r="I35" s="349"/>
      <c r="J35" s="364"/>
      <c r="K35" s="349"/>
      <c r="L35" s="346"/>
      <c r="M35" s="349"/>
      <c r="N35" s="367"/>
      <c r="O35" s="103"/>
      <c r="P35" s="179"/>
      <c r="Q35" s="104"/>
      <c r="R35" s="105"/>
      <c r="S35" s="105"/>
      <c r="T35" s="106"/>
      <c r="U35" s="105"/>
      <c r="V35" s="105"/>
      <c r="W35" s="105"/>
      <c r="X35" s="107"/>
      <c r="Y35" s="108"/>
      <c r="Z35" s="109"/>
      <c r="AA35" s="108"/>
      <c r="AB35" s="115"/>
      <c r="AC35" s="110"/>
      <c r="AD35" s="111"/>
      <c r="AE35" s="112"/>
      <c r="AF35" s="113"/>
      <c r="AG35" s="114"/>
      <c r="AH35" s="114"/>
      <c r="AI35" s="114"/>
      <c r="AJ35" s="112"/>
      <c r="AK35" s="113"/>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69" ht="81" hidden="1" customHeight="1">
      <c r="A36" s="332"/>
      <c r="B36" s="335"/>
      <c r="C36" s="335"/>
      <c r="D36" s="335"/>
      <c r="E36" s="338"/>
      <c r="F36" s="335"/>
      <c r="G36" s="341"/>
      <c r="H36" s="344"/>
      <c r="I36" s="347"/>
      <c r="J36" s="362"/>
      <c r="K36" s="347"/>
      <c r="L36" s="344"/>
      <c r="M36" s="347"/>
      <c r="N36" s="365"/>
      <c r="O36" s="103"/>
      <c r="P36" s="179"/>
      <c r="Q36" s="159"/>
      <c r="R36" s="168"/>
      <c r="S36" s="168"/>
      <c r="T36" s="169"/>
      <c r="U36" s="168"/>
      <c r="V36" s="168"/>
      <c r="W36" s="168"/>
      <c r="X36" s="156"/>
      <c r="Y36" s="170"/>
      <c r="Z36" s="171"/>
      <c r="AA36" s="170"/>
      <c r="AB36" s="172"/>
      <c r="AC36" s="173"/>
      <c r="AD36" s="174"/>
      <c r="AE36" s="175"/>
      <c r="AF36" s="176"/>
      <c r="AG36" s="114"/>
      <c r="AH36" s="114"/>
      <c r="AI36" s="114"/>
      <c r="AJ36" s="112"/>
      <c r="AK36" s="113"/>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26.25" hidden="1" customHeight="1">
      <c r="A37" s="333"/>
      <c r="B37" s="336"/>
      <c r="C37" s="336"/>
      <c r="D37" s="336"/>
      <c r="E37" s="339"/>
      <c r="F37" s="336"/>
      <c r="G37" s="342"/>
      <c r="H37" s="345"/>
      <c r="I37" s="348"/>
      <c r="J37" s="363"/>
      <c r="K37" s="348"/>
      <c r="L37" s="345"/>
      <c r="M37" s="348"/>
      <c r="N37" s="366"/>
      <c r="O37" s="103"/>
      <c r="P37" s="179"/>
      <c r="Q37" s="104"/>
      <c r="R37" s="105"/>
      <c r="S37" s="105"/>
      <c r="T37" s="106"/>
      <c r="U37" s="105"/>
      <c r="V37" s="105"/>
      <c r="W37" s="105"/>
      <c r="X37" s="107"/>
      <c r="Y37" s="108"/>
      <c r="Z37" s="109"/>
      <c r="AA37" s="108"/>
      <c r="AB37" s="115"/>
      <c r="AC37" s="110"/>
      <c r="AD37" s="111"/>
      <c r="AE37" s="112"/>
      <c r="AF37" s="113"/>
      <c r="AG37" s="114"/>
      <c r="AH37" s="114"/>
      <c r="AI37" s="114"/>
      <c r="AJ37" s="112"/>
      <c r="AK37" s="113"/>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26.25" hidden="1" customHeight="1">
      <c r="A38" s="333"/>
      <c r="B38" s="336"/>
      <c r="C38" s="336"/>
      <c r="D38" s="336"/>
      <c r="E38" s="339"/>
      <c r="F38" s="336"/>
      <c r="G38" s="342"/>
      <c r="H38" s="345"/>
      <c r="I38" s="348"/>
      <c r="J38" s="363"/>
      <c r="K38" s="348"/>
      <c r="L38" s="345"/>
      <c r="M38" s="348"/>
      <c r="N38" s="366"/>
      <c r="O38" s="103"/>
      <c r="P38" s="180"/>
      <c r="Q38" s="104"/>
      <c r="R38" s="105"/>
      <c r="S38" s="105"/>
      <c r="T38" s="106"/>
      <c r="U38" s="105"/>
      <c r="V38" s="105"/>
      <c r="W38" s="105"/>
      <c r="X38" s="107"/>
      <c r="Y38" s="108"/>
      <c r="Z38" s="109"/>
      <c r="AA38" s="108"/>
      <c r="AB38" s="115"/>
      <c r="AC38" s="110"/>
      <c r="AD38" s="111"/>
      <c r="AE38" s="112"/>
      <c r="AF38" s="113"/>
      <c r="AG38" s="114"/>
      <c r="AH38" s="114"/>
      <c r="AI38" s="114"/>
      <c r="AJ38" s="112"/>
      <c r="AK38" s="113"/>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26.25" hidden="1" customHeight="1">
      <c r="A39" s="333"/>
      <c r="B39" s="336"/>
      <c r="C39" s="336"/>
      <c r="D39" s="336"/>
      <c r="E39" s="339"/>
      <c r="F39" s="336"/>
      <c r="G39" s="342"/>
      <c r="H39" s="345"/>
      <c r="I39" s="348"/>
      <c r="J39" s="363"/>
      <c r="K39" s="348"/>
      <c r="L39" s="345"/>
      <c r="M39" s="348"/>
      <c r="N39" s="366"/>
      <c r="O39" s="103"/>
      <c r="P39" s="179"/>
      <c r="Q39" s="104"/>
      <c r="R39" s="105"/>
      <c r="S39" s="105"/>
      <c r="T39" s="106"/>
      <c r="U39" s="105"/>
      <c r="V39" s="105"/>
      <c r="W39" s="105"/>
      <c r="X39" s="107"/>
      <c r="Y39" s="108"/>
      <c r="Z39" s="109"/>
      <c r="AA39" s="108"/>
      <c r="AB39" s="115"/>
      <c r="AC39" s="110"/>
      <c r="AD39" s="111"/>
      <c r="AE39" s="112"/>
      <c r="AF39" s="113"/>
      <c r="AG39" s="114"/>
      <c r="AH39" s="114"/>
      <c r="AI39" s="114"/>
      <c r="AJ39" s="112"/>
      <c r="AK39" s="113"/>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26.25" hidden="1" customHeight="1">
      <c r="A40" s="333"/>
      <c r="B40" s="336"/>
      <c r="C40" s="336"/>
      <c r="D40" s="336"/>
      <c r="E40" s="339"/>
      <c r="F40" s="336"/>
      <c r="G40" s="342"/>
      <c r="H40" s="345"/>
      <c r="I40" s="348"/>
      <c r="J40" s="363"/>
      <c r="K40" s="348"/>
      <c r="L40" s="345"/>
      <c r="M40" s="348"/>
      <c r="N40" s="366"/>
      <c r="O40" s="103"/>
      <c r="P40" s="179"/>
      <c r="Q40" s="104"/>
      <c r="R40" s="105"/>
      <c r="S40" s="105"/>
      <c r="T40" s="106"/>
      <c r="U40" s="105"/>
      <c r="V40" s="105"/>
      <c r="W40" s="105"/>
      <c r="X40" s="107"/>
      <c r="Y40" s="108"/>
      <c r="Z40" s="109"/>
      <c r="AA40" s="108"/>
      <c r="AB40" s="115"/>
      <c r="AC40" s="110"/>
      <c r="AD40" s="111"/>
      <c r="AE40" s="112"/>
      <c r="AF40" s="113"/>
      <c r="AG40" s="114"/>
      <c r="AH40" s="114"/>
      <c r="AI40" s="114"/>
      <c r="AJ40" s="112"/>
      <c r="AK40" s="113"/>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38.25" hidden="1" customHeight="1">
      <c r="A41" s="334"/>
      <c r="B41" s="337"/>
      <c r="C41" s="337"/>
      <c r="D41" s="337"/>
      <c r="E41" s="340"/>
      <c r="F41" s="337"/>
      <c r="G41" s="343"/>
      <c r="H41" s="346"/>
      <c r="I41" s="349"/>
      <c r="J41" s="364"/>
      <c r="K41" s="349"/>
      <c r="L41" s="346"/>
      <c r="M41" s="349"/>
      <c r="N41" s="367"/>
      <c r="O41" s="103"/>
      <c r="P41" s="179"/>
      <c r="Q41" s="104"/>
      <c r="R41" s="105"/>
      <c r="S41" s="105"/>
      <c r="T41" s="106"/>
      <c r="U41" s="105"/>
      <c r="V41" s="105"/>
      <c r="W41" s="105"/>
      <c r="X41" s="107"/>
      <c r="Y41" s="108"/>
      <c r="Z41" s="109"/>
      <c r="AA41" s="108"/>
      <c r="AB41" s="115"/>
      <c r="AC41" s="110"/>
      <c r="AD41" s="111"/>
      <c r="AE41" s="112"/>
      <c r="AF41" s="113"/>
      <c r="AG41" s="114"/>
      <c r="AH41" s="114"/>
      <c r="AI41" s="114"/>
      <c r="AJ41" s="112"/>
      <c r="AK41" s="113"/>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90" hidden="1" customHeight="1">
      <c r="A42" s="332"/>
      <c r="B42" s="335"/>
      <c r="C42" s="335"/>
      <c r="D42" s="335"/>
      <c r="E42" s="338"/>
      <c r="F42" s="335"/>
      <c r="G42" s="341"/>
      <c r="H42" s="344"/>
      <c r="I42" s="347"/>
      <c r="J42" s="362"/>
      <c r="K42" s="347"/>
      <c r="L42" s="344"/>
      <c r="M42" s="347"/>
      <c r="N42" s="365"/>
      <c r="O42" s="103"/>
      <c r="P42" s="179"/>
      <c r="Q42" s="104"/>
      <c r="R42" s="105"/>
      <c r="S42" s="105"/>
      <c r="T42" s="106"/>
      <c r="U42" s="105"/>
      <c r="V42" s="105"/>
      <c r="W42" s="105"/>
      <c r="X42" s="107"/>
      <c r="Y42" s="108"/>
      <c r="Z42" s="109"/>
      <c r="AA42" s="108"/>
      <c r="AB42" s="115"/>
      <c r="AC42" s="110"/>
      <c r="AD42" s="111"/>
      <c r="AE42" s="175"/>
      <c r="AF42" s="112"/>
      <c r="AG42" s="114"/>
      <c r="AH42" s="114"/>
      <c r="AI42" s="114"/>
      <c r="AJ42" s="112"/>
      <c r="AK42" s="113"/>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26.25" hidden="1" customHeight="1">
      <c r="A43" s="333"/>
      <c r="B43" s="336"/>
      <c r="C43" s="336"/>
      <c r="D43" s="336"/>
      <c r="E43" s="339"/>
      <c r="F43" s="336"/>
      <c r="G43" s="342"/>
      <c r="H43" s="345"/>
      <c r="I43" s="348"/>
      <c r="J43" s="363"/>
      <c r="K43" s="348"/>
      <c r="L43" s="345"/>
      <c r="M43" s="348"/>
      <c r="N43" s="366"/>
      <c r="O43" s="103"/>
      <c r="P43" s="179"/>
      <c r="Q43" s="104"/>
      <c r="R43" s="105"/>
      <c r="S43" s="105"/>
      <c r="T43" s="106"/>
      <c r="U43" s="105"/>
      <c r="V43" s="105"/>
      <c r="W43" s="105"/>
      <c r="X43" s="107"/>
      <c r="Y43" s="108"/>
      <c r="Z43" s="109"/>
      <c r="AA43" s="108"/>
      <c r="AB43" s="115"/>
      <c r="AC43" s="110"/>
      <c r="AD43" s="111"/>
      <c r="AE43" s="112"/>
      <c r="AF43" s="113"/>
      <c r="AG43" s="114"/>
      <c r="AH43" s="114"/>
      <c r="AI43" s="114"/>
      <c r="AJ43" s="112"/>
      <c r="AK43" s="113"/>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26.25" hidden="1" customHeight="1">
      <c r="A44" s="333"/>
      <c r="B44" s="336"/>
      <c r="C44" s="336"/>
      <c r="D44" s="336"/>
      <c r="E44" s="339"/>
      <c r="F44" s="336"/>
      <c r="G44" s="342"/>
      <c r="H44" s="345"/>
      <c r="I44" s="348"/>
      <c r="J44" s="363"/>
      <c r="K44" s="348"/>
      <c r="L44" s="345"/>
      <c r="M44" s="348"/>
      <c r="N44" s="366"/>
      <c r="O44" s="103"/>
      <c r="P44" s="180"/>
      <c r="Q44" s="104"/>
      <c r="R44" s="105"/>
      <c r="S44" s="105"/>
      <c r="T44" s="106"/>
      <c r="U44" s="105"/>
      <c r="V44" s="105"/>
      <c r="W44" s="105"/>
      <c r="X44" s="107"/>
      <c r="Y44" s="108"/>
      <c r="Z44" s="109"/>
      <c r="AA44" s="108"/>
      <c r="AB44" s="115"/>
      <c r="AC44" s="110"/>
      <c r="AD44" s="111"/>
      <c r="AE44" s="112"/>
      <c r="AF44" s="113"/>
      <c r="AG44" s="114"/>
      <c r="AH44" s="114"/>
      <c r="AI44" s="114"/>
      <c r="AJ44" s="112"/>
      <c r="AK44" s="113"/>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26.25" hidden="1" customHeight="1">
      <c r="A45" s="333"/>
      <c r="B45" s="336"/>
      <c r="C45" s="336"/>
      <c r="D45" s="336"/>
      <c r="E45" s="339"/>
      <c r="F45" s="336"/>
      <c r="G45" s="342"/>
      <c r="H45" s="345"/>
      <c r="I45" s="348"/>
      <c r="J45" s="363"/>
      <c r="K45" s="348"/>
      <c r="L45" s="345"/>
      <c r="M45" s="348"/>
      <c r="N45" s="366"/>
      <c r="O45" s="103"/>
      <c r="P45" s="179"/>
      <c r="Q45" s="104"/>
      <c r="R45" s="105"/>
      <c r="S45" s="105"/>
      <c r="T45" s="106"/>
      <c r="U45" s="105"/>
      <c r="V45" s="105"/>
      <c r="W45" s="105"/>
      <c r="X45" s="107"/>
      <c r="Y45" s="108"/>
      <c r="Z45" s="109"/>
      <c r="AA45" s="108"/>
      <c r="AB45" s="115"/>
      <c r="AC45" s="110"/>
      <c r="AD45" s="111"/>
      <c r="AE45" s="112"/>
      <c r="AF45" s="113"/>
      <c r="AG45" s="114"/>
      <c r="AH45" s="114"/>
      <c r="AI45" s="114"/>
      <c r="AJ45" s="112"/>
      <c r="AK45" s="113"/>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26.25" hidden="1" customHeight="1">
      <c r="A46" s="333"/>
      <c r="B46" s="336"/>
      <c r="C46" s="336"/>
      <c r="D46" s="336"/>
      <c r="E46" s="339"/>
      <c r="F46" s="336"/>
      <c r="G46" s="342"/>
      <c r="H46" s="345"/>
      <c r="I46" s="348"/>
      <c r="J46" s="363"/>
      <c r="K46" s="348"/>
      <c r="L46" s="345"/>
      <c r="M46" s="348"/>
      <c r="N46" s="366"/>
      <c r="O46" s="103"/>
      <c r="P46" s="179"/>
      <c r="Q46" s="104"/>
      <c r="R46" s="105"/>
      <c r="S46" s="105"/>
      <c r="T46" s="106"/>
      <c r="U46" s="105"/>
      <c r="V46" s="105"/>
      <c r="W46" s="105"/>
      <c r="X46" s="107"/>
      <c r="Y46" s="108"/>
      <c r="Z46" s="109"/>
      <c r="AA46" s="108"/>
      <c r="AB46" s="115"/>
      <c r="AC46" s="110"/>
      <c r="AD46" s="111"/>
      <c r="AE46" s="112"/>
      <c r="AF46" s="113"/>
      <c r="AG46" s="114"/>
      <c r="AH46" s="114"/>
      <c r="AI46" s="114"/>
      <c r="AJ46" s="112"/>
      <c r="AK46" s="113"/>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39" hidden="1" customHeight="1">
      <c r="A47" s="334"/>
      <c r="B47" s="337"/>
      <c r="C47" s="337"/>
      <c r="D47" s="337"/>
      <c r="E47" s="340"/>
      <c r="F47" s="337"/>
      <c r="G47" s="343"/>
      <c r="H47" s="346"/>
      <c r="I47" s="349"/>
      <c r="J47" s="364"/>
      <c r="K47" s="349"/>
      <c r="L47" s="346"/>
      <c r="M47" s="349"/>
      <c r="N47" s="367"/>
      <c r="O47" s="103"/>
      <c r="P47" s="179"/>
      <c r="Q47" s="104"/>
      <c r="R47" s="105"/>
      <c r="S47" s="105"/>
      <c r="T47" s="106"/>
      <c r="U47" s="105"/>
      <c r="V47" s="105"/>
      <c r="W47" s="105"/>
      <c r="X47" s="107"/>
      <c r="Y47" s="108"/>
      <c r="Z47" s="109"/>
      <c r="AA47" s="108"/>
      <c r="AB47" s="115"/>
      <c r="AC47" s="110"/>
      <c r="AD47" s="111"/>
      <c r="AE47" s="112"/>
      <c r="AF47" s="113"/>
      <c r="AG47" s="114"/>
      <c r="AH47" s="114"/>
      <c r="AI47" s="114"/>
      <c r="AJ47" s="112"/>
      <c r="AK47" s="113"/>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20.75" hidden="1" customHeight="1">
      <c r="A48" s="332"/>
      <c r="B48" s="335"/>
      <c r="C48" s="335"/>
      <c r="D48" s="335"/>
      <c r="E48" s="338"/>
      <c r="F48" s="335"/>
      <c r="G48" s="341"/>
      <c r="H48" s="344"/>
      <c r="I48" s="347"/>
      <c r="J48" s="362"/>
      <c r="K48" s="347"/>
      <c r="L48" s="344"/>
      <c r="M48" s="347"/>
      <c r="N48" s="365"/>
      <c r="O48" s="103"/>
      <c r="P48" s="179"/>
      <c r="Q48" s="159"/>
      <c r="R48" s="168"/>
      <c r="S48" s="168"/>
      <c r="T48" s="169"/>
      <c r="U48" s="168"/>
      <c r="V48" s="168"/>
      <c r="W48" s="168"/>
      <c r="X48" s="156"/>
      <c r="Y48" s="170"/>
      <c r="Z48" s="171"/>
      <c r="AA48" s="170"/>
      <c r="AB48" s="172"/>
      <c r="AC48" s="173"/>
      <c r="AD48" s="174"/>
      <c r="AE48" s="112"/>
      <c r="AF48" s="112"/>
      <c r="AG48" s="114"/>
      <c r="AH48" s="114"/>
      <c r="AI48" s="114"/>
      <c r="AJ48" s="112"/>
      <c r="AK48" s="113"/>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99" hidden="1" customHeight="1">
      <c r="A49" s="333"/>
      <c r="B49" s="336"/>
      <c r="C49" s="336"/>
      <c r="D49" s="336"/>
      <c r="E49" s="339"/>
      <c r="F49" s="336"/>
      <c r="G49" s="342"/>
      <c r="H49" s="345"/>
      <c r="I49" s="348"/>
      <c r="J49" s="363"/>
      <c r="K49" s="348"/>
      <c r="L49" s="345"/>
      <c r="M49" s="348"/>
      <c r="N49" s="366"/>
      <c r="O49" s="103"/>
      <c r="P49" s="179"/>
      <c r="Q49" s="159"/>
      <c r="R49" s="168"/>
      <c r="S49" s="168"/>
      <c r="T49" s="169"/>
      <c r="U49" s="168"/>
      <c r="V49" s="168"/>
      <c r="W49" s="168"/>
      <c r="X49" s="156"/>
      <c r="Y49" s="170"/>
      <c r="Z49" s="171"/>
      <c r="AA49" s="170"/>
      <c r="AB49" s="172"/>
      <c r="AC49" s="173"/>
      <c r="AD49" s="174"/>
      <c r="AE49" s="112"/>
      <c r="AF49" s="113"/>
      <c r="AG49" s="114"/>
      <c r="AH49" s="114"/>
      <c r="AI49" s="114"/>
      <c r="AJ49" s="112"/>
      <c r="AK49" s="113"/>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26.25" hidden="1" customHeight="1">
      <c r="A50" s="333"/>
      <c r="B50" s="336"/>
      <c r="C50" s="336"/>
      <c r="D50" s="336"/>
      <c r="E50" s="339"/>
      <c r="F50" s="336"/>
      <c r="G50" s="342"/>
      <c r="H50" s="345"/>
      <c r="I50" s="348"/>
      <c r="J50" s="363"/>
      <c r="K50" s="348"/>
      <c r="L50" s="345"/>
      <c r="M50" s="348"/>
      <c r="N50" s="366"/>
      <c r="O50" s="103"/>
      <c r="P50" s="180"/>
      <c r="Q50" s="104"/>
      <c r="R50" s="105"/>
      <c r="S50" s="105"/>
      <c r="T50" s="106"/>
      <c r="U50" s="105"/>
      <c r="V50" s="105"/>
      <c r="W50" s="105"/>
      <c r="X50" s="107"/>
      <c r="Y50" s="108"/>
      <c r="Z50" s="109"/>
      <c r="AA50" s="108"/>
      <c r="AB50" s="115"/>
      <c r="AC50" s="110"/>
      <c r="AD50" s="111"/>
      <c r="AE50" s="112"/>
      <c r="AF50" s="113"/>
      <c r="AG50" s="114"/>
      <c r="AH50" s="114"/>
      <c r="AI50" s="114"/>
      <c r="AJ50" s="112"/>
      <c r="AK50" s="113"/>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26.25" hidden="1" customHeight="1">
      <c r="A51" s="333"/>
      <c r="B51" s="336"/>
      <c r="C51" s="336"/>
      <c r="D51" s="336"/>
      <c r="E51" s="339"/>
      <c r="F51" s="336"/>
      <c r="G51" s="342"/>
      <c r="H51" s="345"/>
      <c r="I51" s="348"/>
      <c r="J51" s="363"/>
      <c r="K51" s="348"/>
      <c r="L51" s="345"/>
      <c r="M51" s="348"/>
      <c r="N51" s="366"/>
      <c r="O51" s="103"/>
      <c r="P51" s="179"/>
      <c r="Q51" s="104"/>
      <c r="R51" s="105"/>
      <c r="S51" s="105"/>
      <c r="T51" s="106"/>
      <c r="U51" s="105"/>
      <c r="V51" s="105"/>
      <c r="W51" s="105"/>
      <c r="X51" s="107"/>
      <c r="Y51" s="108"/>
      <c r="Z51" s="109"/>
      <c r="AA51" s="108"/>
      <c r="AB51" s="115"/>
      <c r="AC51" s="110"/>
      <c r="AD51" s="111"/>
      <c r="AE51" s="112"/>
      <c r="AF51" s="113"/>
      <c r="AG51" s="114"/>
      <c r="AH51" s="114"/>
      <c r="AI51" s="114"/>
      <c r="AJ51" s="112"/>
      <c r="AK51" s="113"/>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26.25" hidden="1" customHeight="1">
      <c r="A52" s="333"/>
      <c r="B52" s="336"/>
      <c r="C52" s="336"/>
      <c r="D52" s="336"/>
      <c r="E52" s="339"/>
      <c r="F52" s="336"/>
      <c r="G52" s="342"/>
      <c r="H52" s="345"/>
      <c r="I52" s="348"/>
      <c r="J52" s="363"/>
      <c r="K52" s="348"/>
      <c r="L52" s="345"/>
      <c r="M52" s="348"/>
      <c r="N52" s="366"/>
      <c r="O52" s="103"/>
      <c r="P52" s="179"/>
      <c r="Q52" s="104"/>
      <c r="R52" s="105"/>
      <c r="S52" s="105"/>
      <c r="T52" s="106"/>
      <c r="U52" s="105"/>
      <c r="V52" s="105"/>
      <c r="W52" s="105"/>
      <c r="X52" s="107"/>
      <c r="Y52" s="108"/>
      <c r="Z52" s="109"/>
      <c r="AA52" s="108"/>
      <c r="AB52" s="115"/>
      <c r="AC52" s="110"/>
      <c r="AD52" s="111"/>
      <c r="AE52" s="112"/>
      <c r="AF52" s="113"/>
      <c r="AG52" s="114"/>
      <c r="AH52" s="114"/>
      <c r="AI52" s="114"/>
      <c r="AJ52" s="112"/>
      <c r="AK52" s="113"/>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34.5" hidden="1" customHeight="1">
      <c r="A53" s="334"/>
      <c r="B53" s="337"/>
      <c r="C53" s="337"/>
      <c r="D53" s="337"/>
      <c r="E53" s="340"/>
      <c r="F53" s="337"/>
      <c r="G53" s="343"/>
      <c r="H53" s="346"/>
      <c r="I53" s="349"/>
      <c r="J53" s="364"/>
      <c r="K53" s="349"/>
      <c r="L53" s="346"/>
      <c r="M53" s="349"/>
      <c r="N53" s="367"/>
      <c r="O53" s="103"/>
      <c r="P53" s="179"/>
      <c r="Q53" s="104"/>
      <c r="R53" s="105"/>
      <c r="S53" s="105"/>
      <c r="T53" s="106"/>
      <c r="U53" s="105"/>
      <c r="V53" s="105"/>
      <c r="W53" s="105"/>
      <c r="X53" s="107"/>
      <c r="Y53" s="108"/>
      <c r="Z53" s="109"/>
      <c r="AA53" s="108"/>
      <c r="AB53" s="115"/>
      <c r="AC53" s="110"/>
      <c r="AD53" s="111"/>
      <c r="AE53" s="112"/>
      <c r="AF53" s="113"/>
      <c r="AG53" s="114"/>
      <c r="AH53" s="114"/>
      <c r="AI53" s="114"/>
      <c r="AJ53" s="112"/>
      <c r="AK53" s="113"/>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16.25" hidden="1" customHeight="1">
      <c r="A54" s="332"/>
      <c r="B54" s="335"/>
      <c r="C54" s="335"/>
      <c r="D54" s="335"/>
      <c r="E54" s="338"/>
      <c r="F54" s="335"/>
      <c r="G54" s="341"/>
      <c r="H54" s="344"/>
      <c r="I54" s="347"/>
      <c r="J54" s="362"/>
      <c r="K54" s="347"/>
      <c r="L54" s="344"/>
      <c r="M54" s="347"/>
      <c r="N54" s="365"/>
      <c r="O54" s="103"/>
      <c r="P54" s="179"/>
      <c r="Q54" s="159"/>
      <c r="R54" s="168"/>
      <c r="S54" s="168"/>
      <c r="T54" s="169"/>
      <c r="U54" s="168"/>
      <c r="V54" s="168"/>
      <c r="W54" s="168"/>
      <c r="X54" s="156"/>
      <c r="Y54" s="170"/>
      <c r="Z54" s="171"/>
      <c r="AA54" s="170"/>
      <c r="AB54" s="172"/>
      <c r="AC54" s="173"/>
      <c r="AD54" s="174"/>
      <c r="AE54" s="112"/>
      <c r="AF54" s="112"/>
      <c r="AG54" s="114"/>
      <c r="AH54" s="114"/>
      <c r="AI54" s="114"/>
      <c r="AJ54" s="112"/>
      <c r="AK54" s="113"/>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26.25" hidden="1" customHeight="1">
      <c r="A55" s="333"/>
      <c r="B55" s="336"/>
      <c r="C55" s="336"/>
      <c r="D55" s="336"/>
      <c r="E55" s="339"/>
      <c r="F55" s="336"/>
      <c r="G55" s="342"/>
      <c r="H55" s="345"/>
      <c r="I55" s="348"/>
      <c r="J55" s="363"/>
      <c r="K55" s="348"/>
      <c r="L55" s="345"/>
      <c r="M55" s="348"/>
      <c r="N55" s="366"/>
      <c r="O55" s="103"/>
      <c r="P55" s="179"/>
      <c r="Q55" s="104"/>
      <c r="R55" s="105"/>
      <c r="S55" s="105"/>
      <c r="T55" s="106"/>
      <c r="U55" s="105"/>
      <c r="V55" s="105"/>
      <c r="W55" s="105"/>
      <c r="X55" s="107"/>
      <c r="Y55" s="108"/>
      <c r="Z55" s="109"/>
      <c r="AA55" s="108"/>
      <c r="AB55" s="115"/>
      <c r="AC55" s="110"/>
      <c r="AD55" s="111"/>
      <c r="AE55" s="112"/>
      <c r="AF55" s="113"/>
      <c r="AG55" s="114"/>
      <c r="AH55" s="114"/>
      <c r="AI55" s="114"/>
      <c r="AJ55" s="112"/>
      <c r="AK55" s="113"/>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26.25" hidden="1" customHeight="1">
      <c r="A56" s="333"/>
      <c r="B56" s="336"/>
      <c r="C56" s="336"/>
      <c r="D56" s="336"/>
      <c r="E56" s="339"/>
      <c r="F56" s="336"/>
      <c r="G56" s="342"/>
      <c r="H56" s="345"/>
      <c r="I56" s="348"/>
      <c r="J56" s="363"/>
      <c r="K56" s="348"/>
      <c r="L56" s="345"/>
      <c r="M56" s="348"/>
      <c r="N56" s="366"/>
      <c r="O56" s="103"/>
      <c r="P56" s="180"/>
      <c r="Q56" s="104"/>
      <c r="R56" s="105"/>
      <c r="S56" s="105"/>
      <c r="T56" s="106"/>
      <c r="U56" s="105"/>
      <c r="V56" s="105"/>
      <c r="W56" s="105"/>
      <c r="X56" s="107"/>
      <c r="Y56" s="108"/>
      <c r="Z56" s="109"/>
      <c r="AA56" s="108"/>
      <c r="AB56" s="115"/>
      <c r="AC56" s="110"/>
      <c r="AD56" s="111"/>
      <c r="AE56" s="112"/>
      <c r="AF56" s="113"/>
      <c r="AG56" s="114"/>
      <c r="AH56" s="114"/>
      <c r="AI56" s="114"/>
      <c r="AJ56" s="112"/>
      <c r="AK56" s="113"/>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26.25" hidden="1" customHeight="1">
      <c r="A57" s="333"/>
      <c r="B57" s="336"/>
      <c r="C57" s="336"/>
      <c r="D57" s="336"/>
      <c r="E57" s="339"/>
      <c r="F57" s="336"/>
      <c r="G57" s="342"/>
      <c r="H57" s="345"/>
      <c r="I57" s="348"/>
      <c r="J57" s="363"/>
      <c r="K57" s="348"/>
      <c r="L57" s="345"/>
      <c r="M57" s="348"/>
      <c r="N57" s="366"/>
      <c r="O57" s="103"/>
      <c r="P57" s="179"/>
      <c r="Q57" s="104"/>
      <c r="R57" s="105"/>
      <c r="S57" s="105"/>
      <c r="T57" s="106"/>
      <c r="U57" s="105"/>
      <c r="V57" s="105"/>
      <c r="W57" s="105"/>
      <c r="X57" s="107"/>
      <c r="Y57" s="108"/>
      <c r="Z57" s="109"/>
      <c r="AA57" s="108"/>
      <c r="AB57" s="115"/>
      <c r="AC57" s="110"/>
      <c r="AD57" s="111"/>
      <c r="AE57" s="112"/>
      <c r="AF57" s="113"/>
      <c r="AG57" s="114"/>
      <c r="AH57" s="114"/>
      <c r="AI57" s="114"/>
      <c r="AJ57" s="112"/>
      <c r="AK57" s="113"/>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26.25" hidden="1" customHeight="1">
      <c r="A58" s="333"/>
      <c r="B58" s="336"/>
      <c r="C58" s="336"/>
      <c r="D58" s="336"/>
      <c r="E58" s="339"/>
      <c r="F58" s="336"/>
      <c r="G58" s="342"/>
      <c r="H58" s="345"/>
      <c r="I58" s="348"/>
      <c r="J58" s="363"/>
      <c r="K58" s="348"/>
      <c r="L58" s="345"/>
      <c r="M58" s="348"/>
      <c r="N58" s="366"/>
      <c r="O58" s="103"/>
      <c r="P58" s="179"/>
      <c r="Q58" s="104"/>
      <c r="R58" s="105"/>
      <c r="S58" s="105"/>
      <c r="T58" s="106"/>
      <c r="U58" s="105"/>
      <c r="V58" s="105"/>
      <c r="W58" s="105"/>
      <c r="X58" s="107"/>
      <c r="Y58" s="108"/>
      <c r="Z58" s="109"/>
      <c r="AA58" s="108"/>
      <c r="AB58" s="115"/>
      <c r="AC58" s="110"/>
      <c r="AD58" s="111"/>
      <c r="AE58" s="112"/>
      <c r="AF58" s="113"/>
      <c r="AG58" s="114"/>
      <c r="AH58" s="114"/>
      <c r="AI58" s="114"/>
      <c r="AJ58" s="112"/>
      <c r="AK58" s="113"/>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54.75" hidden="1" customHeight="1">
      <c r="A59" s="334"/>
      <c r="B59" s="337"/>
      <c r="C59" s="337"/>
      <c r="D59" s="337"/>
      <c r="E59" s="340"/>
      <c r="F59" s="337"/>
      <c r="G59" s="343"/>
      <c r="H59" s="346"/>
      <c r="I59" s="349"/>
      <c r="J59" s="364"/>
      <c r="K59" s="349"/>
      <c r="L59" s="346"/>
      <c r="M59" s="349"/>
      <c r="N59" s="367"/>
      <c r="O59" s="103"/>
      <c r="P59" s="179"/>
      <c r="Q59" s="104"/>
      <c r="R59" s="105"/>
      <c r="S59" s="105"/>
      <c r="T59" s="106"/>
      <c r="U59" s="105"/>
      <c r="V59" s="105"/>
      <c r="W59" s="105"/>
      <c r="X59" s="107"/>
      <c r="Y59" s="108"/>
      <c r="Z59" s="109"/>
      <c r="AA59" s="108"/>
      <c r="AB59" s="115"/>
      <c r="AC59" s="110"/>
      <c r="AD59" s="111"/>
      <c r="AE59" s="112"/>
      <c r="AF59" s="113"/>
      <c r="AG59" s="114"/>
      <c r="AH59" s="114"/>
      <c r="AI59" s="114"/>
      <c r="AJ59" s="112"/>
      <c r="AK59" s="113"/>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51.5" hidden="1" customHeight="1">
      <c r="A60" s="332"/>
      <c r="B60" s="335"/>
      <c r="C60" s="335"/>
      <c r="D60" s="335"/>
      <c r="E60" s="338"/>
      <c r="F60" s="335"/>
      <c r="G60" s="341"/>
      <c r="H60" s="344"/>
      <c r="I60" s="347"/>
      <c r="J60" s="362"/>
      <c r="K60" s="347"/>
      <c r="L60" s="344"/>
      <c r="M60" s="347"/>
      <c r="N60" s="365"/>
      <c r="O60" s="103"/>
      <c r="P60" s="179"/>
      <c r="Q60" s="159"/>
      <c r="R60" s="168"/>
      <c r="S60" s="168"/>
      <c r="T60" s="169"/>
      <c r="U60" s="168"/>
      <c r="V60" s="168"/>
      <c r="W60" s="168"/>
      <c r="X60" s="156"/>
      <c r="Y60" s="170"/>
      <c r="Z60" s="171"/>
      <c r="AA60" s="170"/>
      <c r="AB60" s="172"/>
      <c r="AC60" s="173"/>
      <c r="AD60" s="174"/>
      <c r="AE60" s="112"/>
      <c r="AF60" s="112"/>
      <c r="AG60" s="114"/>
      <c r="AH60" s="114"/>
      <c r="AI60" s="114"/>
      <c r="AJ60" s="112"/>
      <c r="AK60" s="113"/>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26.25" hidden="1" customHeight="1">
      <c r="A61" s="333"/>
      <c r="B61" s="336"/>
      <c r="C61" s="336"/>
      <c r="D61" s="336"/>
      <c r="E61" s="339"/>
      <c r="F61" s="336"/>
      <c r="G61" s="342"/>
      <c r="H61" s="345"/>
      <c r="I61" s="348"/>
      <c r="J61" s="363"/>
      <c r="K61" s="348"/>
      <c r="L61" s="345"/>
      <c r="M61" s="348"/>
      <c r="N61" s="366"/>
      <c r="O61" s="103"/>
      <c r="P61" s="179"/>
      <c r="Q61" s="104"/>
      <c r="R61" s="105"/>
      <c r="S61" s="105"/>
      <c r="T61" s="106"/>
      <c r="U61" s="105"/>
      <c r="V61" s="105"/>
      <c r="W61" s="105"/>
      <c r="X61" s="107"/>
      <c r="Y61" s="108"/>
      <c r="Z61" s="109"/>
      <c r="AA61" s="108"/>
      <c r="AB61" s="115"/>
      <c r="AC61" s="110"/>
      <c r="AD61" s="111"/>
      <c r="AE61" s="112"/>
      <c r="AF61" s="113"/>
      <c r="AG61" s="114"/>
      <c r="AH61" s="114"/>
      <c r="AI61" s="114"/>
      <c r="AJ61" s="112"/>
      <c r="AK61" s="113"/>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26.25" hidden="1" customHeight="1">
      <c r="A62" s="333"/>
      <c r="B62" s="336"/>
      <c r="C62" s="336"/>
      <c r="D62" s="336"/>
      <c r="E62" s="339"/>
      <c r="F62" s="336"/>
      <c r="G62" s="342"/>
      <c r="H62" s="345"/>
      <c r="I62" s="348"/>
      <c r="J62" s="363"/>
      <c r="K62" s="348"/>
      <c r="L62" s="345"/>
      <c r="M62" s="348"/>
      <c r="N62" s="366"/>
      <c r="O62" s="103"/>
      <c r="P62" s="180"/>
      <c r="Q62" s="104"/>
      <c r="R62" s="105"/>
      <c r="S62" s="105"/>
      <c r="T62" s="106"/>
      <c r="U62" s="105"/>
      <c r="V62" s="105"/>
      <c r="W62" s="105"/>
      <c r="X62" s="107"/>
      <c r="Y62" s="108"/>
      <c r="Z62" s="109"/>
      <c r="AA62" s="108"/>
      <c r="AB62" s="115"/>
      <c r="AC62" s="110"/>
      <c r="AD62" s="111"/>
      <c r="AE62" s="112"/>
      <c r="AF62" s="113"/>
      <c r="AG62" s="114"/>
      <c r="AH62" s="114"/>
      <c r="AI62" s="114"/>
      <c r="AJ62" s="112"/>
      <c r="AK62" s="113"/>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26.25" hidden="1" customHeight="1">
      <c r="A63" s="333"/>
      <c r="B63" s="336"/>
      <c r="C63" s="336"/>
      <c r="D63" s="336"/>
      <c r="E63" s="339"/>
      <c r="F63" s="336"/>
      <c r="G63" s="342"/>
      <c r="H63" s="345"/>
      <c r="I63" s="348"/>
      <c r="J63" s="363"/>
      <c r="K63" s="348"/>
      <c r="L63" s="345"/>
      <c r="M63" s="348"/>
      <c r="N63" s="366"/>
      <c r="O63" s="103"/>
      <c r="P63" s="179"/>
      <c r="Q63" s="104"/>
      <c r="R63" s="105"/>
      <c r="S63" s="105"/>
      <c r="T63" s="106"/>
      <c r="U63" s="105"/>
      <c r="V63" s="105"/>
      <c r="W63" s="105"/>
      <c r="X63" s="107"/>
      <c r="Y63" s="108"/>
      <c r="Z63" s="109"/>
      <c r="AA63" s="108"/>
      <c r="AB63" s="115"/>
      <c r="AC63" s="110"/>
      <c r="AD63" s="111"/>
      <c r="AE63" s="112"/>
      <c r="AF63" s="113"/>
      <c r="AG63" s="114"/>
      <c r="AH63" s="114"/>
      <c r="AI63" s="114"/>
      <c r="AJ63" s="112"/>
      <c r="AK63" s="113"/>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26.25" hidden="1" customHeight="1">
      <c r="A64" s="333"/>
      <c r="B64" s="336"/>
      <c r="C64" s="336"/>
      <c r="D64" s="336"/>
      <c r="E64" s="339"/>
      <c r="F64" s="336"/>
      <c r="G64" s="342"/>
      <c r="H64" s="345"/>
      <c r="I64" s="348"/>
      <c r="J64" s="363"/>
      <c r="K64" s="348"/>
      <c r="L64" s="345"/>
      <c r="M64" s="348"/>
      <c r="N64" s="366"/>
      <c r="O64" s="103"/>
      <c r="P64" s="179"/>
      <c r="Q64" s="104"/>
      <c r="R64" s="105"/>
      <c r="S64" s="105"/>
      <c r="T64" s="106"/>
      <c r="U64" s="105"/>
      <c r="V64" s="105"/>
      <c r="W64" s="105"/>
      <c r="X64" s="107"/>
      <c r="Y64" s="108"/>
      <c r="Z64" s="109"/>
      <c r="AA64" s="108"/>
      <c r="AB64" s="115"/>
      <c r="AC64" s="110"/>
      <c r="AD64" s="111"/>
      <c r="AE64" s="112"/>
      <c r="AF64" s="113"/>
      <c r="AG64" s="114"/>
      <c r="AH64" s="114"/>
      <c r="AI64" s="114"/>
      <c r="AJ64" s="112"/>
      <c r="AK64" s="113"/>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26.25" hidden="1" customHeight="1">
      <c r="A65" s="334"/>
      <c r="B65" s="337"/>
      <c r="C65" s="337"/>
      <c r="D65" s="337"/>
      <c r="E65" s="340"/>
      <c r="F65" s="337"/>
      <c r="G65" s="343"/>
      <c r="H65" s="346"/>
      <c r="I65" s="349"/>
      <c r="J65" s="364"/>
      <c r="K65" s="349"/>
      <c r="L65" s="346"/>
      <c r="M65" s="349"/>
      <c r="N65" s="367"/>
      <c r="O65" s="103"/>
      <c r="P65" s="179"/>
      <c r="Q65" s="104"/>
      <c r="R65" s="105"/>
      <c r="S65" s="105"/>
      <c r="T65" s="106"/>
      <c r="U65" s="105"/>
      <c r="V65" s="105"/>
      <c r="W65" s="105"/>
      <c r="X65" s="107"/>
      <c r="Y65" s="108"/>
      <c r="Z65" s="109"/>
      <c r="AA65" s="108"/>
      <c r="AB65" s="115"/>
      <c r="AC65" s="110"/>
      <c r="AD65" s="111"/>
      <c r="AE65" s="112"/>
      <c r="AF65" s="113"/>
      <c r="AG65" s="114"/>
      <c r="AH65" s="114"/>
      <c r="AI65" s="114"/>
      <c r="AJ65" s="112"/>
      <c r="AK65" s="113"/>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90.75" hidden="1" customHeight="1">
      <c r="A66" s="332"/>
      <c r="B66" s="335"/>
      <c r="C66" s="335"/>
      <c r="D66" s="335"/>
      <c r="E66" s="338"/>
      <c r="F66" s="335"/>
      <c r="G66" s="341"/>
      <c r="H66" s="344"/>
      <c r="I66" s="347"/>
      <c r="J66" s="362"/>
      <c r="K66" s="347"/>
      <c r="L66" s="344"/>
      <c r="M66" s="347"/>
      <c r="N66" s="365"/>
      <c r="O66" s="103"/>
      <c r="P66" s="179"/>
      <c r="Q66" s="159"/>
      <c r="R66" s="168"/>
      <c r="S66" s="168"/>
      <c r="T66" s="169"/>
      <c r="U66" s="168"/>
      <c r="V66" s="168"/>
      <c r="W66" s="168"/>
      <c r="X66" s="156"/>
      <c r="Y66" s="170"/>
      <c r="Z66" s="171"/>
      <c r="AA66" s="170"/>
      <c r="AB66" s="172"/>
      <c r="AC66" s="173"/>
      <c r="AD66" s="174"/>
      <c r="AE66" s="112"/>
      <c r="AF66" s="113"/>
      <c r="AG66" s="114"/>
      <c r="AH66" s="114"/>
      <c r="AI66" s="114"/>
      <c r="AJ66" s="112"/>
      <c r="AK66" s="113"/>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19.5" hidden="1" customHeight="1">
      <c r="A67" s="333"/>
      <c r="B67" s="336"/>
      <c r="C67" s="336"/>
      <c r="D67" s="336"/>
      <c r="E67" s="339"/>
      <c r="F67" s="336"/>
      <c r="G67" s="342"/>
      <c r="H67" s="345"/>
      <c r="I67" s="348"/>
      <c r="J67" s="363"/>
      <c r="K67" s="348"/>
      <c r="L67" s="345"/>
      <c r="M67" s="348"/>
      <c r="N67" s="366"/>
      <c r="O67" s="103"/>
      <c r="P67" s="179"/>
      <c r="Q67" s="104"/>
      <c r="R67" s="105"/>
      <c r="S67" s="105"/>
      <c r="T67" s="106"/>
      <c r="U67" s="105"/>
      <c r="V67" s="105"/>
      <c r="W67" s="105"/>
      <c r="X67" s="107"/>
      <c r="Y67" s="108"/>
      <c r="Z67" s="109"/>
      <c r="AA67" s="108"/>
      <c r="AB67" s="115"/>
      <c r="AC67" s="110"/>
      <c r="AD67" s="111"/>
      <c r="AE67" s="112"/>
      <c r="AF67" s="113"/>
      <c r="AG67" s="114"/>
      <c r="AH67" s="114"/>
      <c r="AI67" s="114"/>
      <c r="AJ67" s="112"/>
      <c r="AK67" s="113"/>
    </row>
    <row r="68" spans="1:69" ht="19.5" hidden="1" customHeight="1">
      <c r="A68" s="333"/>
      <c r="B68" s="336"/>
      <c r="C68" s="336"/>
      <c r="D68" s="336"/>
      <c r="E68" s="339"/>
      <c r="F68" s="336"/>
      <c r="G68" s="342"/>
      <c r="H68" s="345"/>
      <c r="I68" s="348"/>
      <c r="J68" s="363"/>
      <c r="K68" s="348"/>
      <c r="L68" s="345"/>
      <c r="M68" s="348"/>
      <c r="N68" s="366"/>
      <c r="O68" s="103"/>
      <c r="P68" s="180"/>
      <c r="Q68" s="104"/>
      <c r="R68" s="105"/>
      <c r="S68" s="105"/>
      <c r="T68" s="106"/>
      <c r="U68" s="105"/>
      <c r="V68" s="105"/>
      <c r="W68" s="105"/>
      <c r="X68" s="107"/>
      <c r="Y68" s="108"/>
      <c r="Z68" s="109"/>
      <c r="AA68" s="108"/>
      <c r="AB68" s="115"/>
      <c r="AC68" s="110"/>
      <c r="AD68" s="111"/>
      <c r="AE68" s="112"/>
      <c r="AF68" s="113"/>
      <c r="AG68" s="114"/>
      <c r="AH68" s="114"/>
      <c r="AI68" s="114"/>
      <c r="AJ68" s="112"/>
      <c r="AK68" s="113"/>
    </row>
    <row r="69" spans="1:69" ht="19.5" hidden="1" customHeight="1">
      <c r="A69" s="333"/>
      <c r="B69" s="336"/>
      <c r="C69" s="336"/>
      <c r="D69" s="336"/>
      <c r="E69" s="339"/>
      <c r="F69" s="336"/>
      <c r="G69" s="342"/>
      <c r="H69" s="345"/>
      <c r="I69" s="348"/>
      <c r="J69" s="363"/>
      <c r="K69" s="348"/>
      <c r="L69" s="345"/>
      <c r="M69" s="348"/>
      <c r="N69" s="366"/>
      <c r="O69" s="103"/>
      <c r="P69" s="179"/>
      <c r="Q69" s="104"/>
      <c r="R69" s="105"/>
      <c r="S69" s="105"/>
      <c r="T69" s="106"/>
      <c r="U69" s="105"/>
      <c r="V69" s="105"/>
      <c r="W69" s="105"/>
      <c r="X69" s="107"/>
      <c r="Y69" s="108"/>
      <c r="Z69" s="109"/>
      <c r="AA69" s="108"/>
      <c r="AB69" s="115"/>
      <c r="AC69" s="110"/>
      <c r="AD69" s="111"/>
      <c r="AE69" s="112"/>
      <c r="AF69" s="113"/>
      <c r="AG69" s="114"/>
      <c r="AH69" s="114"/>
      <c r="AI69" s="114"/>
      <c r="AJ69" s="112"/>
      <c r="AK69" s="113"/>
    </row>
    <row r="70" spans="1:69" ht="19.5" hidden="1" customHeight="1">
      <c r="A70" s="333"/>
      <c r="B70" s="336"/>
      <c r="C70" s="336"/>
      <c r="D70" s="336"/>
      <c r="E70" s="339"/>
      <c r="F70" s="336"/>
      <c r="G70" s="342"/>
      <c r="H70" s="345"/>
      <c r="I70" s="348"/>
      <c r="J70" s="363"/>
      <c r="K70" s="348"/>
      <c r="L70" s="345"/>
      <c r="M70" s="348"/>
      <c r="N70" s="366"/>
      <c r="O70" s="103"/>
      <c r="P70" s="179"/>
      <c r="Q70" s="104"/>
      <c r="R70" s="105"/>
      <c r="S70" s="105"/>
      <c r="T70" s="106"/>
      <c r="U70" s="105"/>
      <c r="V70" s="105"/>
      <c r="W70" s="105"/>
      <c r="X70" s="107"/>
      <c r="Y70" s="108"/>
      <c r="Z70" s="109"/>
      <c r="AA70" s="108"/>
      <c r="AB70" s="115"/>
      <c r="AC70" s="110"/>
      <c r="AD70" s="111"/>
      <c r="AE70" s="112"/>
      <c r="AF70" s="113"/>
      <c r="AG70" s="114"/>
      <c r="AH70" s="114"/>
      <c r="AI70" s="114"/>
      <c r="AJ70" s="112"/>
      <c r="AK70" s="113"/>
    </row>
    <row r="71" spans="1:69" ht="20.25" hidden="1" customHeight="1">
      <c r="A71" s="334"/>
      <c r="B71" s="337"/>
      <c r="C71" s="337"/>
      <c r="D71" s="337"/>
      <c r="E71" s="340"/>
      <c r="F71" s="337"/>
      <c r="G71" s="343"/>
      <c r="H71" s="346"/>
      <c r="I71" s="349"/>
      <c r="J71" s="364"/>
      <c r="K71" s="349"/>
      <c r="L71" s="346"/>
      <c r="M71" s="349"/>
      <c r="N71" s="367"/>
      <c r="O71" s="103"/>
      <c r="P71" s="179"/>
      <c r="Q71" s="104"/>
      <c r="R71" s="105"/>
      <c r="S71" s="105"/>
      <c r="T71" s="106"/>
      <c r="U71" s="105"/>
      <c r="V71" s="105"/>
      <c r="W71" s="105"/>
      <c r="X71" s="107"/>
      <c r="Y71" s="108"/>
      <c r="Z71" s="109"/>
      <c r="AA71" s="108"/>
      <c r="AB71" s="115"/>
      <c r="AC71" s="110"/>
      <c r="AD71" s="111"/>
      <c r="AE71" s="112"/>
      <c r="AF71" s="113"/>
      <c r="AG71" s="114"/>
      <c r="AH71" s="114"/>
      <c r="AI71" s="114"/>
      <c r="AJ71" s="112"/>
      <c r="AK71" s="113"/>
    </row>
    <row r="72" spans="1:69" ht="34.5" customHeight="1">
      <c r="A72" s="6"/>
      <c r="B72" s="388" t="s">
        <v>160</v>
      </c>
      <c r="C72" s="389"/>
      <c r="D72" s="389"/>
      <c r="E72" s="389"/>
      <c r="F72" s="389"/>
      <c r="G72" s="389"/>
      <c r="H72" s="389"/>
      <c r="I72" s="389"/>
      <c r="J72" s="389"/>
      <c r="K72" s="389"/>
      <c r="L72" s="389"/>
      <c r="M72" s="389"/>
      <c r="N72" s="389"/>
      <c r="O72" s="389"/>
      <c r="P72" s="389"/>
      <c r="Q72" s="389"/>
      <c r="R72" s="389"/>
      <c r="S72" s="389"/>
      <c r="T72" s="389"/>
      <c r="U72" s="389"/>
      <c r="V72" s="389"/>
      <c r="W72" s="389"/>
      <c r="X72" s="389"/>
      <c r="Y72" s="389"/>
      <c r="Z72" s="389"/>
      <c r="AA72" s="389"/>
      <c r="AB72" s="389"/>
      <c r="AC72" s="389"/>
      <c r="AD72" s="389"/>
      <c r="AE72" s="389"/>
      <c r="AF72" s="389"/>
      <c r="AG72" s="389"/>
      <c r="AH72" s="389"/>
      <c r="AI72" s="389"/>
      <c r="AJ72" s="389"/>
      <c r="AK72" s="390"/>
    </row>
    <row r="74" spans="1:69">
      <c r="A74" s="1"/>
      <c r="B74" s="24" t="s">
        <v>161</v>
      </c>
      <c r="C74" s="1"/>
      <c r="D74" s="1"/>
      <c r="F74" s="1"/>
    </row>
  </sheetData>
  <dataConsolidate/>
  <mergeCells count="191">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 ref="Y10:Y11"/>
    <mergeCell ref="Z10:Z11"/>
    <mergeCell ref="G10:G11"/>
    <mergeCell ref="H10:H11"/>
    <mergeCell ref="I10:I11"/>
    <mergeCell ref="L10:L11"/>
    <mergeCell ref="M10:M11"/>
    <mergeCell ref="B10:B11"/>
    <mergeCell ref="N10:N11"/>
    <mergeCell ref="J10:J11"/>
    <mergeCell ref="K10:K11"/>
    <mergeCell ref="Q10:Q11"/>
    <mergeCell ref="R10:W10"/>
    <mergeCell ref="E18:E23"/>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L18:L23"/>
    <mergeCell ref="M18:M23"/>
    <mergeCell ref="N18:N23"/>
    <mergeCell ref="A24:A29"/>
    <mergeCell ref="B24:B29"/>
    <mergeCell ref="C24:C29"/>
    <mergeCell ref="D24:D29"/>
    <mergeCell ref="E24:E29"/>
    <mergeCell ref="F24:F29"/>
    <mergeCell ref="G24:G29"/>
    <mergeCell ref="H24:H29"/>
    <mergeCell ref="I24:I29"/>
    <mergeCell ref="J24:J29"/>
    <mergeCell ref="K24:K29"/>
    <mergeCell ref="L24:L29"/>
    <mergeCell ref="F18:F23"/>
    <mergeCell ref="G18:G23"/>
    <mergeCell ref="H18:H23"/>
    <mergeCell ref="I18:I23"/>
    <mergeCell ref="J18:J23"/>
    <mergeCell ref="A18:A23"/>
    <mergeCell ref="B18:B23"/>
    <mergeCell ref="C18:C23"/>
    <mergeCell ref="D18:D23"/>
    <mergeCell ref="A30:A35"/>
    <mergeCell ref="B30:B35"/>
    <mergeCell ref="C30:C35"/>
    <mergeCell ref="D30:D35"/>
    <mergeCell ref="E30:E35"/>
    <mergeCell ref="F30:F35"/>
    <mergeCell ref="G30:G35"/>
    <mergeCell ref="H30:H35"/>
    <mergeCell ref="I30:I35"/>
    <mergeCell ref="A36:A41"/>
    <mergeCell ref="B36:B41"/>
    <mergeCell ref="C36:C41"/>
    <mergeCell ref="A42:A47"/>
    <mergeCell ref="B42:B47"/>
    <mergeCell ref="C42:C47"/>
    <mergeCell ref="D42:D47"/>
    <mergeCell ref="E42:E47"/>
    <mergeCell ref="F42:F47"/>
    <mergeCell ref="D36:D41"/>
    <mergeCell ref="E36:E41"/>
    <mergeCell ref="F36:F41"/>
    <mergeCell ref="D48:D53"/>
    <mergeCell ref="E48:E53"/>
    <mergeCell ref="M36:M41"/>
    <mergeCell ref="N36:N41"/>
    <mergeCell ref="M42:M47"/>
    <mergeCell ref="N42:N47"/>
    <mergeCell ref="J48:J53"/>
    <mergeCell ref="K48:K53"/>
    <mergeCell ref="L48:L53"/>
    <mergeCell ref="J42:J47"/>
    <mergeCell ref="K42:K47"/>
    <mergeCell ref="L42:L47"/>
    <mergeCell ref="G36:G41"/>
    <mergeCell ref="H36:H41"/>
    <mergeCell ref="B72:AK72"/>
    <mergeCell ref="M60:M65"/>
    <mergeCell ref="N60:N65"/>
    <mergeCell ref="J60:J65"/>
    <mergeCell ref="K60:K65"/>
    <mergeCell ref="L60:L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B54:B59"/>
    <mergeCell ref="C54:C59"/>
    <mergeCell ref="D54:D59"/>
    <mergeCell ref="A1:D4"/>
    <mergeCell ref="A66:A71"/>
    <mergeCell ref="B66:B71"/>
    <mergeCell ref="C66:C71"/>
    <mergeCell ref="D66:D71"/>
    <mergeCell ref="E66:E71"/>
    <mergeCell ref="F66:F71"/>
    <mergeCell ref="G66:G71"/>
    <mergeCell ref="H66:H71"/>
    <mergeCell ref="C6:N6"/>
    <mergeCell ref="A9:G9"/>
    <mergeCell ref="H9:N9"/>
    <mergeCell ref="I36:I41"/>
    <mergeCell ref="J36:J41"/>
    <mergeCell ref="G42:G47"/>
    <mergeCell ref="H42:H47"/>
    <mergeCell ref="I42:I47"/>
    <mergeCell ref="K36:K41"/>
    <mergeCell ref="L36:L41"/>
    <mergeCell ref="A54:A59"/>
    <mergeCell ref="E54:E59"/>
    <mergeCell ref="A48:A53"/>
    <mergeCell ref="B48:B53"/>
    <mergeCell ref="C48:C53"/>
    <mergeCell ref="AJ1:AK1"/>
    <mergeCell ref="AJ2:AK2"/>
    <mergeCell ref="AJ3:AK3"/>
    <mergeCell ref="AJ4:AK4"/>
    <mergeCell ref="E1:AI4"/>
    <mergeCell ref="J66:J71"/>
    <mergeCell ref="K66:K71"/>
    <mergeCell ref="L66:L71"/>
    <mergeCell ref="M66:M71"/>
    <mergeCell ref="N66:N71"/>
    <mergeCell ref="I66:I71"/>
    <mergeCell ref="AH10:AH11"/>
    <mergeCell ref="O6:Q6"/>
    <mergeCell ref="O9:W9"/>
    <mergeCell ref="X9:AD9"/>
    <mergeCell ref="AE9:AK9"/>
    <mergeCell ref="M24:M29"/>
    <mergeCell ref="N24:N29"/>
    <mergeCell ref="J30:J35"/>
    <mergeCell ref="K30:K35"/>
    <mergeCell ref="L30:L35"/>
    <mergeCell ref="M30:M35"/>
    <mergeCell ref="N30:N35"/>
    <mergeCell ref="K18:K23"/>
    <mergeCell ref="A60:A65"/>
    <mergeCell ref="B60:B65"/>
    <mergeCell ref="C60:C65"/>
    <mergeCell ref="D60:D65"/>
    <mergeCell ref="E60:E65"/>
    <mergeCell ref="F60:F65"/>
    <mergeCell ref="G60:G65"/>
    <mergeCell ref="H60:H65"/>
    <mergeCell ref="I60:I65"/>
  </mergeCells>
  <conditionalFormatting sqref="H12 H18">
    <cfRule type="cellIs" dxfId="234" priority="493" operator="equal">
      <formula>"Muy Alta"</formula>
    </cfRule>
    <cfRule type="cellIs" dxfId="233" priority="494" operator="equal">
      <formula>"Alta"</formula>
    </cfRule>
    <cfRule type="cellIs" dxfId="232" priority="495" operator="equal">
      <formula>"Media"</formula>
    </cfRule>
    <cfRule type="cellIs" dxfId="231" priority="496" operator="equal">
      <formula>"Baja"</formula>
    </cfRule>
    <cfRule type="cellIs" dxfId="230" priority="497" operator="equal">
      <formula>"Muy Baja"</formula>
    </cfRule>
  </conditionalFormatting>
  <conditionalFormatting sqref="L12 L18 L24 L30 L36 L42 L48 L54 L60 L66">
    <cfRule type="cellIs" dxfId="229" priority="488" operator="equal">
      <formula>"Catastrófico"</formula>
    </cfRule>
    <cfRule type="cellIs" dxfId="228" priority="489" operator="equal">
      <formula>"Mayor"</formula>
    </cfRule>
    <cfRule type="cellIs" dxfId="227" priority="490" operator="equal">
      <formula>"Moderado"</formula>
    </cfRule>
    <cfRule type="cellIs" dxfId="226" priority="491" operator="equal">
      <formula>"Menor"</formula>
    </cfRule>
    <cfRule type="cellIs" dxfId="225" priority="492" operator="equal">
      <formula>"Leve"</formula>
    </cfRule>
  </conditionalFormatting>
  <conditionalFormatting sqref="N12">
    <cfRule type="cellIs" dxfId="224" priority="484" operator="equal">
      <formula>"Extremo"</formula>
    </cfRule>
    <cfRule type="cellIs" dxfId="223" priority="485" operator="equal">
      <formula>"Alto"</formula>
    </cfRule>
    <cfRule type="cellIs" dxfId="222" priority="486" operator="equal">
      <formula>"Moderado"</formula>
    </cfRule>
    <cfRule type="cellIs" dxfId="221" priority="487" operator="equal">
      <formula>"Bajo"</formula>
    </cfRule>
  </conditionalFormatting>
  <conditionalFormatting sqref="Y12:Y17">
    <cfRule type="cellIs" dxfId="220" priority="479" operator="equal">
      <formula>"Muy Alta"</formula>
    </cfRule>
    <cfRule type="cellIs" dxfId="219" priority="480" operator="equal">
      <formula>"Alta"</formula>
    </cfRule>
    <cfRule type="cellIs" dxfId="218" priority="481" operator="equal">
      <formula>"Media"</formula>
    </cfRule>
    <cfRule type="cellIs" dxfId="217" priority="482" operator="equal">
      <formula>"Baja"</formula>
    </cfRule>
    <cfRule type="cellIs" dxfId="216" priority="483" operator="equal">
      <formula>"Muy Baja"</formula>
    </cfRule>
  </conditionalFormatting>
  <conditionalFormatting sqref="AA12:AA17">
    <cfRule type="cellIs" dxfId="215" priority="474" operator="equal">
      <formula>"Catastrófico"</formula>
    </cfRule>
    <cfRule type="cellIs" dxfId="214" priority="475" operator="equal">
      <formula>"Mayor"</formula>
    </cfRule>
    <cfRule type="cellIs" dxfId="213" priority="476" operator="equal">
      <formula>"Moderado"</formula>
    </cfRule>
    <cfRule type="cellIs" dxfId="212" priority="477" operator="equal">
      <formula>"Menor"</formula>
    </cfRule>
    <cfRule type="cellIs" dxfId="211" priority="478" operator="equal">
      <formula>"Leve"</formula>
    </cfRule>
  </conditionalFormatting>
  <conditionalFormatting sqref="AC12:AC17">
    <cfRule type="cellIs" dxfId="210" priority="470" operator="equal">
      <formula>"Extremo"</formula>
    </cfRule>
    <cfRule type="cellIs" dxfId="209" priority="471" operator="equal">
      <formula>"Alto"</formula>
    </cfRule>
    <cfRule type="cellIs" dxfId="208" priority="472" operator="equal">
      <formula>"Moderado"</formula>
    </cfRule>
    <cfRule type="cellIs" dxfId="207" priority="473" operator="equal">
      <formula>"Bajo"</formula>
    </cfRule>
  </conditionalFormatting>
  <conditionalFormatting sqref="H60">
    <cfRule type="cellIs" dxfId="206" priority="227" operator="equal">
      <formula>"Muy Alta"</formula>
    </cfRule>
    <cfRule type="cellIs" dxfId="205" priority="228" operator="equal">
      <formula>"Alta"</formula>
    </cfRule>
    <cfRule type="cellIs" dxfId="204" priority="229" operator="equal">
      <formula>"Media"</formula>
    </cfRule>
    <cfRule type="cellIs" dxfId="203" priority="230" operator="equal">
      <formula>"Baja"</formula>
    </cfRule>
    <cfRule type="cellIs" dxfId="202" priority="231" operator="equal">
      <formula>"Muy Baja"</formula>
    </cfRule>
  </conditionalFormatting>
  <conditionalFormatting sqref="N18">
    <cfRule type="cellIs" dxfId="201" priority="414" operator="equal">
      <formula>"Extremo"</formula>
    </cfRule>
    <cfRule type="cellIs" dxfId="200" priority="415" operator="equal">
      <formula>"Alto"</formula>
    </cfRule>
    <cfRule type="cellIs" dxfId="199" priority="416" operator="equal">
      <formula>"Moderado"</formula>
    </cfRule>
    <cfRule type="cellIs" dxfId="198" priority="417" operator="equal">
      <formula>"Bajo"</formula>
    </cfRule>
  </conditionalFormatting>
  <conditionalFormatting sqref="Y18:Y23">
    <cfRule type="cellIs" dxfId="197" priority="409" operator="equal">
      <formula>"Muy Alta"</formula>
    </cfRule>
    <cfRule type="cellIs" dxfId="196" priority="410" operator="equal">
      <formula>"Alta"</formula>
    </cfRule>
    <cfRule type="cellIs" dxfId="195" priority="411" operator="equal">
      <formula>"Media"</formula>
    </cfRule>
    <cfRule type="cellIs" dxfId="194" priority="412" operator="equal">
      <formula>"Baja"</formula>
    </cfRule>
    <cfRule type="cellIs" dxfId="193" priority="413" operator="equal">
      <formula>"Muy Baja"</formula>
    </cfRule>
  </conditionalFormatting>
  <conditionalFormatting sqref="AA18:AA23">
    <cfRule type="cellIs" dxfId="192" priority="404" operator="equal">
      <formula>"Catastrófico"</formula>
    </cfRule>
    <cfRule type="cellIs" dxfId="191" priority="405" operator="equal">
      <formula>"Mayor"</formula>
    </cfRule>
    <cfRule type="cellIs" dxfId="190" priority="406" operator="equal">
      <formula>"Moderado"</formula>
    </cfRule>
    <cfRule type="cellIs" dxfId="189" priority="407" operator="equal">
      <formula>"Menor"</formula>
    </cfRule>
    <cfRule type="cellIs" dxfId="188" priority="408" operator="equal">
      <formula>"Leve"</formula>
    </cfRule>
  </conditionalFormatting>
  <conditionalFormatting sqref="AC18:AC23">
    <cfRule type="cellIs" dxfId="187" priority="400" operator="equal">
      <formula>"Extremo"</formula>
    </cfRule>
    <cfRule type="cellIs" dxfId="186" priority="401" operator="equal">
      <formula>"Alto"</formula>
    </cfRule>
    <cfRule type="cellIs" dxfId="185" priority="402" operator="equal">
      <formula>"Moderado"</formula>
    </cfRule>
    <cfRule type="cellIs" dxfId="184" priority="403" operator="equal">
      <formula>"Bajo"</formula>
    </cfRule>
  </conditionalFormatting>
  <conditionalFormatting sqref="H24">
    <cfRule type="cellIs" dxfId="183" priority="395" operator="equal">
      <formula>"Muy Alta"</formula>
    </cfRule>
    <cfRule type="cellIs" dxfId="182" priority="396" operator="equal">
      <formula>"Alta"</formula>
    </cfRule>
    <cfRule type="cellIs" dxfId="181" priority="397" operator="equal">
      <formula>"Media"</formula>
    </cfRule>
    <cfRule type="cellIs" dxfId="180" priority="398" operator="equal">
      <formula>"Baja"</formula>
    </cfRule>
    <cfRule type="cellIs" dxfId="179" priority="399" operator="equal">
      <formula>"Muy Baja"</formula>
    </cfRule>
  </conditionalFormatting>
  <conditionalFormatting sqref="N24">
    <cfRule type="cellIs" dxfId="178" priority="386" operator="equal">
      <formula>"Extremo"</formula>
    </cfRule>
    <cfRule type="cellIs" dxfId="177" priority="387" operator="equal">
      <formula>"Alto"</formula>
    </cfRule>
    <cfRule type="cellIs" dxfId="176" priority="388" operator="equal">
      <formula>"Moderado"</formula>
    </cfRule>
    <cfRule type="cellIs" dxfId="175" priority="389" operator="equal">
      <formula>"Bajo"</formula>
    </cfRule>
  </conditionalFormatting>
  <conditionalFormatting sqref="Y24:Y29">
    <cfRule type="cellIs" dxfId="174" priority="381" operator="equal">
      <formula>"Muy Alta"</formula>
    </cfRule>
    <cfRule type="cellIs" dxfId="173" priority="382" operator="equal">
      <formula>"Alta"</formula>
    </cfRule>
    <cfRule type="cellIs" dxfId="172" priority="383" operator="equal">
      <formula>"Media"</formula>
    </cfRule>
    <cfRule type="cellIs" dxfId="171" priority="384" operator="equal">
      <formula>"Baja"</formula>
    </cfRule>
    <cfRule type="cellIs" dxfId="170" priority="385" operator="equal">
      <formula>"Muy Baja"</formula>
    </cfRule>
  </conditionalFormatting>
  <conditionalFormatting sqref="AA24:AA29">
    <cfRule type="cellIs" dxfId="169" priority="376" operator="equal">
      <formula>"Catastrófico"</formula>
    </cfRule>
    <cfRule type="cellIs" dxfId="168" priority="377" operator="equal">
      <formula>"Mayor"</formula>
    </cfRule>
    <cfRule type="cellIs" dxfId="167" priority="378" operator="equal">
      <formula>"Moderado"</formula>
    </cfRule>
    <cfRule type="cellIs" dxfId="166" priority="379" operator="equal">
      <formula>"Menor"</formula>
    </cfRule>
    <cfRule type="cellIs" dxfId="165" priority="380" operator="equal">
      <formula>"Leve"</formula>
    </cfRule>
  </conditionalFormatting>
  <conditionalFormatting sqref="AC24:AC29">
    <cfRule type="cellIs" dxfId="164" priority="372" operator="equal">
      <formula>"Extremo"</formula>
    </cfRule>
    <cfRule type="cellIs" dxfId="163" priority="373" operator="equal">
      <formula>"Alto"</formula>
    </cfRule>
    <cfRule type="cellIs" dxfId="162" priority="374" operator="equal">
      <formula>"Moderado"</formula>
    </cfRule>
    <cfRule type="cellIs" dxfId="161" priority="375" operator="equal">
      <formula>"Bajo"</formula>
    </cfRule>
  </conditionalFormatting>
  <conditionalFormatting sqref="H30">
    <cfRule type="cellIs" dxfId="160" priority="367" operator="equal">
      <formula>"Muy Alta"</formula>
    </cfRule>
    <cfRule type="cellIs" dxfId="159" priority="368" operator="equal">
      <formula>"Alta"</formula>
    </cfRule>
    <cfRule type="cellIs" dxfId="158" priority="369" operator="equal">
      <formula>"Media"</formula>
    </cfRule>
    <cfRule type="cellIs" dxfId="157" priority="370" operator="equal">
      <formula>"Baja"</formula>
    </cfRule>
    <cfRule type="cellIs" dxfId="156" priority="371" operator="equal">
      <formula>"Muy Baja"</formula>
    </cfRule>
  </conditionalFormatting>
  <conditionalFormatting sqref="N30">
    <cfRule type="cellIs" dxfId="155" priority="358" operator="equal">
      <formula>"Extremo"</formula>
    </cfRule>
    <cfRule type="cellIs" dxfId="154" priority="359" operator="equal">
      <formula>"Alto"</formula>
    </cfRule>
    <cfRule type="cellIs" dxfId="153" priority="360" operator="equal">
      <formula>"Moderado"</formula>
    </cfRule>
    <cfRule type="cellIs" dxfId="152" priority="361" operator="equal">
      <formula>"Bajo"</formula>
    </cfRule>
  </conditionalFormatting>
  <conditionalFormatting sqref="Y30:Y35">
    <cfRule type="cellIs" dxfId="151" priority="353" operator="equal">
      <formula>"Muy Alta"</formula>
    </cfRule>
    <cfRule type="cellIs" dxfId="150" priority="354" operator="equal">
      <formula>"Alta"</formula>
    </cfRule>
    <cfRule type="cellIs" dxfId="149" priority="355" operator="equal">
      <formula>"Media"</formula>
    </cfRule>
    <cfRule type="cellIs" dxfId="148" priority="356" operator="equal">
      <formula>"Baja"</formula>
    </cfRule>
    <cfRule type="cellIs" dxfId="147" priority="357" operator="equal">
      <formula>"Muy Baja"</formula>
    </cfRule>
  </conditionalFormatting>
  <conditionalFormatting sqref="AA30:AA35">
    <cfRule type="cellIs" dxfId="146" priority="348" operator="equal">
      <formula>"Catastrófico"</formula>
    </cfRule>
    <cfRule type="cellIs" dxfId="145" priority="349" operator="equal">
      <formula>"Mayor"</formula>
    </cfRule>
    <cfRule type="cellIs" dxfId="144" priority="350" operator="equal">
      <formula>"Moderado"</formula>
    </cfRule>
    <cfRule type="cellIs" dxfId="143" priority="351" operator="equal">
      <formula>"Menor"</formula>
    </cfRule>
    <cfRule type="cellIs" dxfId="142" priority="352" operator="equal">
      <formula>"Leve"</formula>
    </cfRule>
  </conditionalFormatting>
  <conditionalFormatting sqref="AC30:AC35">
    <cfRule type="cellIs" dxfId="141" priority="344" operator="equal">
      <formula>"Extremo"</formula>
    </cfRule>
    <cfRule type="cellIs" dxfId="140" priority="345" operator="equal">
      <formula>"Alto"</formula>
    </cfRule>
    <cfRule type="cellIs" dxfId="139" priority="346" operator="equal">
      <formula>"Moderado"</formula>
    </cfRule>
    <cfRule type="cellIs" dxfId="138" priority="347" operator="equal">
      <formula>"Bajo"</formula>
    </cfRule>
  </conditionalFormatting>
  <conditionalFormatting sqref="H36">
    <cfRule type="cellIs" dxfId="137" priority="339" operator="equal">
      <formula>"Muy Alta"</formula>
    </cfRule>
    <cfRule type="cellIs" dxfId="136" priority="340" operator="equal">
      <formula>"Alta"</formula>
    </cfRule>
    <cfRule type="cellIs" dxfId="135" priority="341" operator="equal">
      <formula>"Media"</formula>
    </cfRule>
    <cfRule type="cellIs" dxfId="134" priority="342" operator="equal">
      <formula>"Baja"</formula>
    </cfRule>
    <cfRule type="cellIs" dxfId="133" priority="343" operator="equal">
      <formula>"Muy Baja"</formula>
    </cfRule>
  </conditionalFormatting>
  <conditionalFormatting sqref="N36">
    <cfRule type="cellIs" dxfId="132" priority="330" operator="equal">
      <formula>"Extremo"</formula>
    </cfRule>
    <cfRule type="cellIs" dxfId="131" priority="331" operator="equal">
      <formula>"Alto"</formula>
    </cfRule>
    <cfRule type="cellIs" dxfId="130" priority="332" operator="equal">
      <formula>"Moderado"</formula>
    </cfRule>
    <cfRule type="cellIs" dxfId="129" priority="333" operator="equal">
      <formula>"Bajo"</formula>
    </cfRule>
  </conditionalFormatting>
  <conditionalFormatting sqref="Y36:Y41">
    <cfRule type="cellIs" dxfId="128" priority="325" operator="equal">
      <formula>"Muy Alta"</formula>
    </cfRule>
    <cfRule type="cellIs" dxfId="127" priority="326" operator="equal">
      <formula>"Alta"</formula>
    </cfRule>
    <cfRule type="cellIs" dxfId="126" priority="327" operator="equal">
      <formula>"Media"</formula>
    </cfRule>
    <cfRule type="cellIs" dxfId="125" priority="328" operator="equal">
      <formula>"Baja"</formula>
    </cfRule>
    <cfRule type="cellIs" dxfId="124" priority="329" operator="equal">
      <formula>"Muy Baja"</formula>
    </cfRule>
  </conditionalFormatting>
  <conditionalFormatting sqref="AA36:AA41">
    <cfRule type="cellIs" dxfId="123" priority="320" operator="equal">
      <formula>"Catastrófico"</formula>
    </cfRule>
    <cfRule type="cellIs" dxfId="122" priority="321" operator="equal">
      <formula>"Mayor"</formula>
    </cfRule>
    <cfRule type="cellIs" dxfId="121" priority="322" operator="equal">
      <formula>"Moderado"</formula>
    </cfRule>
    <cfRule type="cellIs" dxfId="120" priority="323" operator="equal">
      <formula>"Menor"</formula>
    </cfRule>
    <cfRule type="cellIs" dxfId="119" priority="324" operator="equal">
      <formula>"Leve"</formula>
    </cfRule>
  </conditionalFormatting>
  <conditionalFormatting sqref="AC36:AC41">
    <cfRule type="cellIs" dxfId="118" priority="316" operator="equal">
      <formula>"Extremo"</formula>
    </cfRule>
    <cfRule type="cellIs" dxfId="117" priority="317" operator="equal">
      <formula>"Alto"</formula>
    </cfRule>
    <cfRule type="cellIs" dxfId="116" priority="318" operator="equal">
      <formula>"Moderado"</formula>
    </cfRule>
    <cfRule type="cellIs" dxfId="115" priority="319" operator="equal">
      <formula>"Bajo"</formula>
    </cfRule>
  </conditionalFormatting>
  <conditionalFormatting sqref="H42">
    <cfRule type="cellIs" dxfId="114" priority="311" operator="equal">
      <formula>"Muy Alta"</formula>
    </cfRule>
    <cfRule type="cellIs" dxfId="113" priority="312" operator="equal">
      <formula>"Alta"</formula>
    </cfRule>
    <cfRule type="cellIs" dxfId="112" priority="313" operator="equal">
      <formula>"Media"</formula>
    </cfRule>
    <cfRule type="cellIs" dxfId="111" priority="314" operator="equal">
      <formula>"Baja"</formula>
    </cfRule>
    <cfRule type="cellIs" dxfId="110" priority="315" operator="equal">
      <formula>"Muy Baja"</formula>
    </cfRule>
  </conditionalFormatting>
  <conditionalFormatting sqref="N42">
    <cfRule type="cellIs" dxfId="109" priority="302" operator="equal">
      <formula>"Extremo"</formula>
    </cfRule>
    <cfRule type="cellIs" dxfId="108" priority="303" operator="equal">
      <formula>"Alto"</formula>
    </cfRule>
    <cfRule type="cellIs" dxfId="107" priority="304" operator="equal">
      <formula>"Moderado"</formula>
    </cfRule>
    <cfRule type="cellIs" dxfId="106" priority="305" operator="equal">
      <formula>"Bajo"</formula>
    </cfRule>
  </conditionalFormatting>
  <conditionalFormatting sqref="Y42:Y47">
    <cfRule type="cellIs" dxfId="105" priority="297" operator="equal">
      <formula>"Muy Alta"</formula>
    </cfRule>
    <cfRule type="cellIs" dxfId="104" priority="298" operator="equal">
      <formula>"Alta"</formula>
    </cfRule>
    <cfRule type="cellIs" dxfId="103" priority="299" operator="equal">
      <formula>"Media"</formula>
    </cfRule>
    <cfRule type="cellIs" dxfId="102" priority="300" operator="equal">
      <formula>"Baja"</formula>
    </cfRule>
    <cfRule type="cellIs" dxfId="101" priority="301" operator="equal">
      <formula>"Muy Baja"</formula>
    </cfRule>
  </conditionalFormatting>
  <conditionalFormatting sqref="AA42:AA47">
    <cfRule type="cellIs" dxfId="100" priority="292" operator="equal">
      <formula>"Catastrófico"</formula>
    </cfRule>
    <cfRule type="cellIs" dxfId="99" priority="293" operator="equal">
      <formula>"Mayor"</formula>
    </cfRule>
    <cfRule type="cellIs" dxfId="98" priority="294" operator="equal">
      <formula>"Moderado"</formula>
    </cfRule>
    <cfRule type="cellIs" dxfId="97" priority="295" operator="equal">
      <formula>"Menor"</formula>
    </cfRule>
    <cfRule type="cellIs" dxfId="96" priority="296" operator="equal">
      <formula>"Leve"</formula>
    </cfRule>
  </conditionalFormatting>
  <conditionalFormatting sqref="AC42:AC47">
    <cfRule type="cellIs" dxfId="95" priority="288" operator="equal">
      <formula>"Extremo"</formula>
    </cfRule>
    <cfRule type="cellIs" dxfId="94" priority="289" operator="equal">
      <formula>"Alto"</formula>
    </cfRule>
    <cfRule type="cellIs" dxfId="93" priority="290" operator="equal">
      <formula>"Moderado"</formula>
    </cfRule>
    <cfRule type="cellIs" dxfId="92" priority="291" operator="equal">
      <formula>"Bajo"</formula>
    </cfRule>
  </conditionalFormatting>
  <conditionalFormatting sqref="H48">
    <cfRule type="cellIs" dxfId="91" priority="283" operator="equal">
      <formula>"Muy Alta"</formula>
    </cfRule>
    <cfRule type="cellIs" dxfId="90" priority="284" operator="equal">
      <formula>"Alta"</formula>
    </cfRule>
    <cfRule type="cellIs" dxfId="89" priority="285" operator="equal">
      <formula>"Media"</formula>
    </cfRule>
    <cfRule type="cellIs" dxfId="88" priority="286" operator="equal">
      <formula>"Baja"</formula>
    </cfRule>
    <cfRule type="cellIs" dxfId="87" priority="287" operator="equal">
      <formula>"Muy Baja"</formula>
    </cfRule>
  </conditionalFormatting>
  <conditionalFormatting sqref="N48">
    <cfRule type="cellIs" dxfId="86" priority="274" operator="equal">
      <formula>"Extremo"</formula>
    </cfRule>
    <cfRule type="cellIs" dxfId="85" priority="275" operator="equal">
      <formula>"Alto"</formula>
    </cfRule>
    <cfRule type="cellIs" dxfId="84" priority="276" operator="equal">
      <formula>"Moderado"</formula>
    </cfRule>
    <cfRule type="cellIs" dxfId="83" priority="277" operator="equal">
      <formula>"Bajo"</formula>
    </cfRule>
  </conditionalFormatting>
  <conditionalFormatting sqref="Y48:Y53">
    <cfRule type="cellIs" dxfId="82" priority="269" operator="equal">
      <formula>"Muy Alta"</formula>
    </cfRule>
    <cfRule type="cellIs" dxfId="81" priority="270" operator="equal">
      <formula>"Alta"</formula>
    </cfRule>
    <cfRule type="cellIs" dxfId="80" priority="271" operator="equal">
      <formula>"Media"</formula>
    </cfRule>
    <cfRule type="cellIs" dxfId="79" priority="272" operator="equal">
      <formula>"Baja"</formula>
    </cfRule>
    <cfRule type="cellIs" dxfId="78" priority="273" operator="equal">
      <formula>"Muy Baja"</formula>
    </cfRule>
  </conditionalFormatting>
  <conditionalFormatting sqref="AA48:AA53">
    <cfRule type="cellIs" dxfId="77" priority="264" operator="equal">
      <formula>"Catastrófico"</formula>
    </cfRule>
    <cfRule type="cellIs" dxfId="76" priority="265" operator="equal">
      <formula>"Mayor"</formula>
    </cfRule>
    <cfRule type="cellIs" dxfId="75" priority="266" operator="equal">
      <formula>"Moderado"</formula>
    </cfRule>
    <cfRule type="cellIs" dxfId="74" priority="267" operator="equal">
      <formula>"Menor"</formula>
    </cfRule>
    <cfRule type="cellIs" dxfId="73" priority="268" operator="equal">
      <formula>"Leve"</formula>
    </cfRule>
  </conditionalFormatting>
  <conditionalFormatting sqref="AC48:AC53">
    <cfRule type="cellIs" dxfId="72" priority="260" operator="equal">
      <formula>"Extremo"</formula>
    </cfRule>
    <cfRule type="cellIs" dxfId="71" priority="261" operator="equal">
      <formula>"Alto"</formula>
    </cfRule>
    <cfRule type="cellIs" dxfId="70" priority="262" operator="equal">
      <formula>"Moderado"</formula>
    </cfRule>
    <cfRule type="cellIs" dxfId="69" priority="263" operator="equal">
      <formula>"Bajo"</formula>
    </cfRule>
  </conditionalFormatting>
  <conditionalFormatting sqref="H54">
    <cfRule type="cellIs" dxfId="68" priority="255" operator="equal">
      <formula>"Muy Alta"</formula>
    </cfRule>
    <cfRule type="cellIs" dxfId="67" priority="256" operator="equal">
      <formula>"Alta"</formula>
    </cfRule>
    <cfRule type="cellIs" dxfId="66" priority="257" operator="equal">
      <formula>"Media"</formula>
    </cfRule>
    <cfRule type="cellIs" dxfId="65" priority="258" operator="equal">
      <formula>"Baja"</formula>
    </cfRule>
    <cfRule type="cellIs" dxfId="64" priority="259" operator="equal">
      <formula>"Muy Baja"</formula>
    </cfRule>
  </conditionalFormatting>
  <conditionalFormatting sqref="N54">
    <cfRule type="cellIs" dxfId="63" priority="246" operator="equal">
      <formula>"Extremo"</formula>
    </cfRule>
    <cfRule type="cellIs" dxfId="62" priority="247" operator="equal">
      <formula>"Alto"</formula>
    </cfRule>
    <cfRule type="cellIs" dxfId="61" priority="248" operator="equal">
      <formula>"Moderado"</formula>
    </cfRule>
    <cfRule type="cellIs" dxfId="60" priority="249" operator="equal">
      <formula>"Bajo"</formula>
    </cfRule>
  </conditionalFormatting>
  <conditionalFormatting sqref="Y54:Y59">
    <cfRule type="cellIs" dxfId="59" priority="241" operator="equal">
      <formula>"Muy Alta"</formula>
    </cfRule>
    <cfRule type="cellIs" dxfId="58" priority="242" operator="equal">
      <formula>"Alta"</formula>
    </cfRule>
    <cfRule type="cellIs" dxfId="57" priority="243" operator="equal">
      <formula>"Media"</formula>
    </cfRule>
    <cfRule type="cellIs" dxfId="56" priority="244" operator="equal">
      <formula>"Baja"</formula>
    </cfRule>
    <cfRule type="cellIs" dxfId="55" priority="245" operator="equal">
      <formula>"Muy Baja"</formula>
    </cfRule>
  </conditionalFormatting>
  <conditionalFormatting sqref="AA54:AA59">
    <cfRule type="cellIs" dxfId="54" priority="236" operator="equal">
      <formula>"Catastrófico"</formula>
    </cfRule>
    <cfRule type="cellIs" dxfId="53" priority="237" operator="equal">
      <formula>"Mayor"</formula>
    </cfRule>
    <cfRule type="cellIs" dxfId="52" priority="238" operator="equal">
      <formula>"Moderado"</formula>
    </cfRule>
    <cfRule type="cellIs" dxfId="51" priority="239" operator="equal">
      <formula>"Menor"</formula>
    </cfRule>
    <cfRule type="cellIs" dxfId="50" priority="240" operator="equal">
      <formula>"Leve"</formula>
    </cfRule>
  </conditionalFormatting>
  <conditionalFormatting sqref="AC54:AC59">
    <cfRule type="cellIs" dxfId="49" priority="232" operator="equal">
      <formula>"Extremo"</formula>
    </cfRule>
    <cfRule type="cellIs" dxfId="48" priority="233" operator="equal">
      <formula>"Alto"</formula>
    </cfRule>
    <cfRule type="cellIs" dxfId="47" priority="234" operator="equal">
      <formula>"Moderado"</formula>
    </cfRule>
    <cfRule type="cellIs" dxfId="46" priority="235" operator="equal">
      <formula>"Bajo"</formula>
    </cfRule>
  </conditionalFormatting>
  <conditionalFormatting sqref="N60">
    <cfRule type="cellIs" dxfId="45" priority="218" operator="equal">
      <formula>"Extremo"</formula>
    </cfRule>
    <cfRule type="cellIs" dxfId="44" priority="219" operator="equal">
      <formula>"Alto"</formula>
    </cfRule>
    <cfRule type="cellIs" dxfId="43" priority="220" operator="equal">
      <formula>"Moderado"</formula>
    </cfRule>
    <cfRule type="cellIs" dxfId="42" priority="221" operator="equal">
      <formula>"Bajo"</formula>
    </cfRule>
  </conditionalFormatting>
  <conditionalFormatting sqref="Y60:Y65">
    <cfRule type="cellIs" dxfId="41" priority="213" operator="equal">
      <formula>"Muy Alta"</formula>
    </cfRule>
    <cfRule type="cellIs" dxfId="40" priority="214" operator="equal">
      <formula>"Alta"</formula>
    </cfRule>
    <cfRule type="cellIs" dxfId="39" priority="215" operator="equal">
      <formula>"Media"</formula>
    </cfRule>
    <cfRule type="cellIs" dxfId="38" priority="216" operator="equal">
      <formula>"Baja"</formula>
    </cfRule>
    <cfRule type="cellIs" dxfId="37" priority="217" operator="equal">
      <formula>"Muy Baja"</formula>
    </cfRule>
  </conditionalFormatting>
  <conditionalFormatting sqref="AA60:AA65">
    <cfRule type="cellIs" dxfId="36" priority="208" operator="equal">
      <formula>"Catastrófico"</formula>
    </cfRule>
    <cfRule type="cellIs" dxfId="35" priority="209" operator="equal">
      <formula>"Mayor"</formula>
    </cfRule>
    <cfRule type="cellIs" dxfId="34" priority="210" operator="equal">
      <formula>"Moderado"</formula>
    </cfRule>
    <cfRule type="cellIs" dxfId="33" priority="211" operator="equal">
      <formula>"Menor"</formula>
    </cfRule>
    <cfRule type="cellIs" dxfId="32" priority="212" operator="equal">
      <formula>"Leve"</formula>
    </cfRule>
  </conditionalFormatting>
  <conditionalFormatting sqref="AC60:AC65">
    <cfRule type="cellIs" dxfId="31" priority="204" operator="equal">
      <formula>"Extremo"</formula>
    </cfRule>
    <cfRule type="cellIs" dxfId="30" priority="205" operator="equal">
      <formula>"Alto"</formula>
    </cfRule>
    <cfRule type="cellIs" dxfId="29" priority="206" operator="equal">
      <formula>"Moderado"</formula>
    </cfRule>
    <cfRule type="cellIs" dxfId="28" priority="207" operator="equal">
      <formula>"Bajo"</formula>
    </cfRule>
  </conditionalFormatting>
  <conditionalFormatting sqref="H66">
    <cfRule type="cellIs" dxfId="27" priority="199" operator="equal">
      <formula>"Muy Alta"</formula>
    </cfRule>
    <cfRule type="cellIs" dxfId="26" priority="200" operator="equal">
      <formula>"Alta"</formula>
    </cfRule>
    <cfRule type="cellIs" dxfId="25" priority="201" operator="equal">
      <formula>"Media"</formula>
    </cfRule>
    <cfRule type="cellIs" dxfId="24" priority="202" operator="equal">
      <formula>"Baja"</formula>
    </cfRule>
    <cfRule type="cellIs" dxfId="23" priority="203" operator="equal">
      <formula>"Muy Baja"</formula>
    </cfRule>
  </conditionalFormatting>
  <conditionalFormatting sqref="N66">
    <cfRule type="cellIs" dxfId="22" priority="190" operator="equal">
      <formula>"Extremo"</formula>
    </cfRule>
    <cfRule type="cellIs" dxfId="21" priority="191" operator="equal">
      <formula>"Alto"</formula>
    </cfRule>
    <cfRule type="cellIs" dxfId="20" priority="192" operator="equal">
      <formula>"Moderado"</formula>
    </cfRule>
    <cfRule type="cellIs" dxfId="19" priority="193" operator="equal">
      <formula>"Bajo"</formula>
    </cfRule>
  </conditionalFormatting>
  <conditionalFormatting sqref="Y66:Y71">
    <cfRule type="cellIs" dxfId="18" priority="185" operator="equal">
      <formula>"Muy Alta"</formula>
    </cfRule>
    <cfRule type="cellIs" dxfId="17" priority="186" operator="equal">
      <formula>"Alta"</formula>
    </cfRule>
    <cfRule type="cellIs" dxfId="16" priority="187" operator="equal">
      <formula>"Media"</formula>
    </cfRule>
    <cfRule type="cellIs" dxfId="15" priority="188" operator="equal">
      <formula>"Baja"</formula>
    </cfRule>
    <cfRule type="cellIs" dxfId="14" priority="189" operator="equal">
      <formula>"Muy Baja"</formula>
    </cfRule>
  </conditionalFormatting>
  <conditionalFormatting sqref="AA66:AA71">
    <cfRule type="cellIs" dxfId="13" priority="180" operator="equal">
      <formula>"Catastrófico"</formula>
    </cfRule>
    <cfRule type="cellIs" dxfId="12" priority="181" operator="equal">
      <formula>"Mayor"</formula>
    </cfRule>
    <cfRule type="cellIs" dxfId="11" priority="182" operator="equal">
      <formula>"Moderado"</formula>
    </cfRule>
    <cfRule type="cellIs" dxfId="10" priority="183" operator="equal">
      <formula>"Menor"</formula>
    </cfRule>
    <cfRule type="cellIs" dxfId="9" priority="184" operator="equal">
      <formula>"Leve"</formula>
    </cfRule>
  </conditionalFormatting>
  <conditionalFormatting sqref="AC66:AC71">
    <cfRule type="cellIs" dxfId="8" priority="176" operator="equal">
      <formula>"Extremo"</formula>
    </cfRule>
    <cfRule type="cellIs" dxfId="7" priority="177" operator="equal">
      <formula>"Alto"</formula>
    </cfRule>
    <cfRule type="cellIs" dxfId="6" priority="178" operator="equal">
      <formula>"Moderado"</formula>
    </cfRule>
    <cfRule type="cellIs" dxfId="5" priority="179" operator="equal">
      <formula>"Bajo"</formula>
    </cfRule>
  </conditionalFormatting>
  <conditionalFormatting sqref="K12:K71">
    <cfRule type="containsText" dxfId="4" priority="175" operator="containsText" text="❌">
      <formula>NOT(ISERROR(SEARCH("❌",K12)))</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'Opciones Tratamiento'!$B$9:$B$10</xm:f>
          </x14:formula1>
          <xm:sqref>AK12:AK13 AK15:AK16 AK18:AK19 AK21:AK22 AK24:AK25 AK27:AK28 AK30:AK31 AK33:AK34 AK36:AK37 AK39:AK40 AK42:AK43 AK45:AK46 AK48:AK49 AK51:AK52 AK54:AK55 AK57:AK58 AK60:AK61 AK63:AK64 AK66:AK67 AK69:AK70</xm:sqref>
        </x14:dataValidation>
        <x14:dataValidation type="list" allowBlank="1" showInputMessage="1" showErrorMessage="1" xr:uid="{00000000-0002-0000-0100-000000000000}">
          <x14:formula1>
            <xm:f>'Tabla Valoración controles'!$D$4:$D$6</xm:f>
          </x14:formula1>
          <xm:sqref>R12:R71</xm:sqref>
        </x14:dataValidation>
        <x14:dataValidation type="list" allowBlank="1" showInputMessage="1" showErrorMessage="1" xr:uid="{00000000-0002-0000-0100-000001000000}">
          <x14:formula1>
            <xm:f>'Tabla Valoración controles'!$D$7:$D$8</xm:f>
          </x14:formula1>
          <xm:sqref>S12:S71</xm:sqref>
        </x14:dataValidation>
        <x14:dataValidation type="list" allowBlank="1" showInputMessage="1" showErrorMessage="1" xr:uid="{00000000-0002-0000-0100-000002000000}">
          <x14:formula1>
            <xm:f>'Tabla Valoración controles'!$D$9:$D$10</xm:f>
          </x14:formula1>
          <xm:sqref>U12:U71</xm:sqref>
        </x14:dataValidation>
        <x14:dataValidation type="list" allowBlank="1" showInputMessage="1" showErrorMessage="1" xr:uid="{00000000-0002-0000-0100-000003000000}">
          <x14:formula1>
            <xm:f>'Tabla Valoración controles'!$D$11:$D$12</xm:f>
          </x14:formula1>
          <xm:sqref>V12:V71</xm:sqref>
        </x14:dataValidation>
        <x14:dataValidation type="list" allowBlank="1" showInputMessage="1" showErrorMessage="1" xr:uid="{00000000-0002-0000-0100-000005000000}">
          <x14:formula1>
            <xm:f>'Tabla Valoración controles'!$D$13:$D$14</xm:f>
          </x14:formula1>
          <xm:sqref>W12:W71</xm:sqref>
        </x14:dataValidation>
        <x14:dataValidation type="list" allowBlank="1" showInputMessage="1" showErrorMessage="1" xr:uid="{00000000-0002-0000-0100-000006000000}">
          <x14:formula1>
            <xm:f>'Opciones Tratamiento'!$B$13:$B$19</xm:f>
          </x14:formula1>
          <xm:sqref>F12:F71</xm:sqref>
        </x14:dataValidation>
        <x14:dataValidation type="list" allowBlank="1" showInputMessage="1" showErrorMessage="1" xr:uid="{00000000-0002-0000-0100-000007000000}">
          <x14:formula1>
            <xm:f>'Opciones Tratamiento'!$E$2:$E$4</xm:f>
          </x14:formula1>
          <xm:sqref>B12:B71</xm:sqref>
        </x14:dataValidation>
        <x14:dataValidation type="list" allowBlank="1" showInputMessage="1" showErrorMessage="1" xr:uid="{00000000-0002-0000-0100-000008000000}">
          <x14:formula1>
            <xm:f>'Opciones Tratamiento'!$B$2:$B$5</xm:f>
          </x14:formula1>
          <xm:sqref>AD12:AD71</xm:sqref>
        </x14:dataValidation>
        <x14:dataValidation type="list" allowBlank="1" showInputMessage="1" showErrorMessage="1" xr:uid="{00000000-0002-0000-0100-000009000000}">
          <x14:formula1>
            <xm:f>'Tabla Impacto'!$F$210:$F$221</xm:f>
          </x14:formula1>
          <xm:sqref>J12:J71</xm:sqref>
        </x14:dataValidation>
        <x14:dataValidation type="custom" allowBlank="1" showInputMessage="1" showErrorMessage="1" error="Recuerde que las acciones se generan bajo la medida de mitigar el riesgo" xr:uid="{00000000-0002-0000-0100-00000A000000}">
          <x14:formula1>
            <xm:f>IF(OR(AD14='Opciones Tratamiento'!$B$2,AD14='Opciones Tratamiento'!$B$3,AD14='Opciones Tratamiento'!$B$4),ISBLANK(AD14),ISTEXT(AD14))</xm:f>
          </x14:formula1>
          <xm:sqref>AE14:AE71</xm:sqref>
        </x14:dataValidation>
        <x14:dataValidation type="custom" allowBlank="1" showInputMessage="1" showErrorMessage="1" error="Recuerde que las acciones se generan bajo la medida de mitigar el riesgo" xr:uid="{00000000-0002-0000-0100-00000B000000}">
          <x14:formula1>
            <xm:f>IF(OR(AD14='Opciones Tratamiento'!$B$2,AD14='Opciones Tratamiento'!$B$3,AD14='Opciones Tratamiento'!$B$4),ISBLANK(AD14),ISTEXT(AD14))</xm:f>
          </x14:formula1>
          <xm:sqref>AF14:AF71</xm:sqref>
        </x14:dataValidation>
        <x14:dataValidation type="custom" allowBlank="1" showInputMessage="1" showErrorMessage="1" error="Recuerde que las acciones se generan bajo la medida de mitigar el riesgo" xr:uid="{00000000-0002-0000-0100-00000C000000}">
          <x14:formula1>
            <xm:f>IF(OR(AD12='Opciones Tratamiento'!$B$2,AD12='Opciones Tratamiento'!$B$3,AD12='Opciones Tratamiento'!$B$4),ISBLANK(AD12),ISTEXT(AD12))</xm:f>
          </x14:formula1>
          <xm:sqref>AH12:AH71 AG14:AG71</xm:sqref>
        </x14:dataValidation>
        <x14:dataValidation type="custom" allowBlank="1" showInputMessage="1" showErrorMessage="1" error="Recuerde que las acciones se generan bajo la medida de mitigar el riesgo" xr:uid="{00000000-0002-0000-0100-00000D000000}">
          <x14:formula1>
            <xm:f>IF(OR(AD12='Opciones Tratamiento'!$B$2,AD12='Opciones Tratamiento'!$B$3,AD12='Opciones Tratamiento'!$B$4),ISBLANK(AD12),ISTEXT(AD12))</xm:f>
          </x14:formula1>
          <xm:sqref>AI12:AI71</xm:sqref>
        </x14:dataValidation>
        <x14:dataValidation type="custom" allowBlank="1" showInputMessage="1" showErrorMessage="1" error="Recuerde que las acciones se generan bajo la medida de mitigar el riesgo" xr:uid="{00000000-0002-0000-0100-00000E000000}">
          <x14:formula1>
            <xm:f>IF(OR(AD12='Opciones Tratamiento'!$B$2,AD12='Opciones Tratamiento'!$B$3,AD12='Opciones Tratamiento'!$B$4),ISBLANK(AD12),ISTEXT(AD12))</xm:f>
          </x14:formula1>
          <xm:sqref>AJ12:AJ71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AB20" sqref="AB20:AC21"/>
    </sheetView>
  </sheetViews>
  <sheetFormatPr defaultColWidth="11.42578125" defaultRowHeight="15"/>
  <cols>
    <col min="2" max="39" width="5.7109375" customWidth="1"/>
    <col min="41" max="46" width="5.7109375" customWidth="1"/>
  </cols>
  <sheetData>
    <row r="1" spans="1:99">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c r="A2" s="84"/>
      <c r="B2" s="532" t="s">
        <v>162</v>
      </c>
      <c r="C2" s="532"/>
      <c r="D2" s="532"/>
      <c r="E2" s="532"/>
      <c r="F2" s="532"/>
      <c r="G2" s="532"/>
      <c r="H2" s="532"/>
      <c r="I2" s="532"/>
      <c r="J2" s="499" t="s">
        <v>23</v>
      </c>
      <c r="K2" s="499"/>
      <c r="L2" s="499"/>
      <c r="M2" s="499"/>
      <c r="N2" s="499"/>
      <c r="O2" s="499"/>
      <c r="P2" s="499"/>
      <c r="Q2" s="499"/>
      <c r="R2" s="499"/>
      <c r="S2" s="499"/>
      <c r="T2" s="499"/>
      <c r="U2" s="499"/>
      <c r="V2" s="499"/>
      <c r="W2" s="499"/>
      <c r="X2" s="499"/>
      <c r="Y2" s="499"/>
      <c r="Z2" s="499"/>
      <c r="AA2" s="499"/>
      <c r="AB2" s="499"/>
      <c r="AC2" s="499"/>
      <c r="AD2" s="499"/>
      <c r="AE2" s="499"/>
      <c r="AF2" s="499"/>
      <c r="AG2" s="499"/>
      <c r="AH2" s="499"/>
      <c r="AI2" s="499"/>
      <c r="AJ2" s="499"/>
      <c r="AK2" s="499"/>
      <c r="AL2" s="499"/>
      <c r="AM2" s="499"/>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c r="A3" s="84"/>
      <c r="B3" s="532"/>
      <c r="C3" s="532"/>
      <c r="D3" s="532"/>
      <c r="E3" s="532"/>
      <c r="F3" s="532"/>
      <c r="G3" s="532"/>
      <c r="H3" s="532"/>
      <c r="I3" s="532"/>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9"/>
      <c r="AM3" s="499"/>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c r="A4" s="84"/>
      <c r="B4" s="532"/>
      <c r="C4" s="532"/>
      <c r="D4" s="532"/>
      <c r="E4" s="532"/>
      <c r="F4" s="532"/>
      <c r="G4" s="532"/>
      <c r="H4" s="532"/>
      <c r="I4" s="532"/>
      <c r="J4" s="499"/>
      <c r="K4" s="499"/>
      <c r="L4" s="499"/>
      <c r="M4" s="499"/>
      <c r="N4" s="499"/>
      <c r="O4" s="499"/>
      <c r="P4" s="499"/>
      <c r="Q4" s="499"/>
      <c r="R4" s="499"/>
      <c r="S4" s="499"/>
      <c r="T4" s="499"/>
      <c r="U4" s="499"/>
      <c r="V4" s="499"/>
      <c r="W4" s="499"/>
      <c r="X4" s="499"/>
      <c r="Y4" s="499"/>
      <c r="Z4" s="499"/>
      <c r="AA4" s="499"/>
      <c r="AB4" s="499"/>
      <c r="AC4" s="499"/>
      <c r="AD4" s="499"/>
      <c r="AE4" s="499"/>
      <c r="AF4" s="499"/>
      <c r="AG4" s="499"/>
      <c r="AH4" s="499"/>
      <c r="AI4" s="499"/>
      <c r="AJ4" s="499"/>
      <c r="AK4" s="499"/>
      <c r="AL4" s="499"/>
      <c r="AM4" s="499"/>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75" thickBot="1">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c r="A6" s="84"/>
      <c r="B6" s="445" t="s">
        <v>163</v>
      </c>
      <c r="C6" s="445"/>
      <c r="D6" s="446"/>
      <c r="E6" s="483" t="s">
        <v>164</v>
      </c>
      <c r="F6" s="484"/>
      <c r="G6" s="484"/>
      <c r="H6" s="484"/>
      <c r="I6" s="485"/>
      <c r="J6" s="495" t="str">
        <f>IF(AND('Mapa de Riesgos'!$H$12="Muy Alta",'Mapa de Riesgos'!$L$12="Leve"),CONCATENATE("R",'Mapa de Riesgos'!$A$12),"")</f>
        <v/>
      </c>
      <c r="K6" s="496"/>
      <c r="L6" s="496" t="str">
        <f>IF(AND('Mapa de Riesgos'!$H$18="Muy Alta",'Mapa de Riesgos'!$L$18="Leve"),CONCATENATE("R",'Mapa de Riesgos'!$A$18),"")</f>
        <v/>
      </c>
      <c r="M6" s="496"/>
      <c r="N6" s="496" t="str">
        <f>IF(AND('Mapa de Riesgos'!$H$24="Muy Alta",'Mapa de Riesgos'!$L$24="Leve"),CONCATENATE("R",'Mapa de Riesgos'!$A$24),"")</f>
        <v/>
      </c>
      <c r="O6" s="498"/>
      <c r="P6" s="495" t="str">
        <f>IF(AND('Mapa de Riesgos'!$H$12="Muy Alta",'Mapa de Riesgos'!$L$12="Menor"),CONCATENATE("R",'Mapa de Riesgos'!$A$12),"")</f>
        <v/>
      </c>
      <c r="Q6" s="496"/>
      <c r="R6" s="496" t="str">
        <f>IF(AND('Mapa de Riesgos'!$H$18="Muy Alta",'Mapa de Riesgos'!$L$18="Menor"),CONCATENATE("R",'Mapa de Riesgos'!$A$18),"")</f>
        <v/>
      </c>
      <c r="S6" s="496"/>
      <c r="T6" s="496" t="str">
        <f>IF(AND('Mapa de Riesgos'!$H$24="Muy Alta",'Mapa de Riesgos'!$L$24="Menor"),CONCATENATE("R",'Mapa de Riesgos'!$A$24),"")</f>
        <v/>
      </c>
      <c r="U6" s="498"/>
      <c r="V6" s="495" t="str">
        <f>IF(AND('Mapa de Riesgos'!$H$12="Muy Alta",'Mapa de Riesgos'!$L$12="Moderado"),CONCATENATE("R",'Mapa de Riesgos'!$A$12),"")</f>
        <v/>
      </c>
      <c r="W6" s="496"/>
      <c r="X6" s="496" t="str">
        <f>IF(AND('Mapa de Riesgos'!$H$18="Muy Alta",'Mapa de Riesgos'!$L$18="Moderado"),CONCATENATE("R",'Mapa de Riesgos'!$A$18),"")</f>
        <v/>
      </c>
      <c r="Y6" s="496"/>
      <c r="Z6" s="496" t="str">
        <f>IF(AND('Mapa de Riesgos'!$H$24="Muy Alta",'Mapa de Riesgos'!$L$24="Moderado"),CONCATENATE("R",'Mapa de Riesgos'!$A$24),"")</f>
        <v/>
      </c>
      <c r="AA6" s="498"/>
      <c r="AB6" s="495" t="str">
        <f>IF(AND('Mapa de Riesgos'!$H$12="Muy Alta",'Mapa de Riesgos'!$L$12="Mayor"),CONCATENATE("R",'Mapa de Riesgos'!$A$12),"")</f>
        <v/>
      </c>
      <c r="AC6" s="496"/>
      <c r="AD6" s="496" t="str">
        <f>IF(AND('Mapa de Riesgos'!$H$18="Muy Alta",'Mapa de Riesgos'!$L$18="Mayor"),CONCATENATE("R",'Mapa de Riesgos'!$A$18),"")</f>
        <v/>
      </c>
      <c r="AE6" s="496"/>
      <c r="AF6" s="496" t="str">
        <f>IF(AND('Mapa de Riesgos'!$H$24="Muy Alta",'Mapa de Riesgos'!$L$24="Mayor"),CONCATENATE("R",'Mapa de Riesgos'!$A$24),"")</f>
        <v/>
      </c>
      <c r="AG6" s="498"/>
      <c r="AH6" s="511" t="str">
        <f>IF(AND('Mapa de Riesgos'!$H$12="Muy Alta",'Mapa de Riesgos'!$L$12="Catastrófico"),CONCATENATE("R",'Mapa de Riesgos'!$A$12),"")</f>
        <v/>
      </c>
      <c r="AI6" s="512"/>
      <c r="AJ6" s="512" t="str">
        <f>IF(AND('Mapa de Riesgos'!$H$18="Muy Alta",'Mapa de Riesgos'!$L$18="Catastrófico"),CONCATENATE("R",'Mapa de Riesgos'!$A$18),"")</f>
        <v/>
      </c>
      <c r="AK6" s="512"/>
      <c r="AL6" s="512" t="str">
        <f>IF(AND('Mapa de Riesgos'!$H$24="Muy Alta",'Mapa de Riesgos'!$L$24="Catastrófico"),CONCATENATE("R",'Mapa de Riesgos'!$A$24),"")</f>
        <v/>
      </c>
      <c r="AM6" s="513"/>
      <c r="AO6" s="447" t="s">
        <v>165</v>
      </c>
      <c r="AP6" s="448"/>
      <c r="AQ6" s="448"/>
      <c r="AR6" s="448"/>
      <c r="AS6" s="448"/>
      <c r="AT6" s="449"/>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c r="A7" s="84"/>
      <c r="B7" s="445"/>
      <c r="C7" s="445"/>
      <c r="D7" s="446"/>
      <c r="E7" s="486"/>
      <c r="F7" s="487"/>
      <c r="G7" s="487"/>
      <c r="H7" s="487"/>
      <c r="I7" s="488"/>
      <c r="J7" s="497"/>
      <c r="K7" s="494"/>
      <c r="L7" s="494"/>
      <c r="M7" s="494"/>
      <c r="N7" s="494"/>
      <c r="O7" s="493"/>
      <c r="P7" s="497"/>
      <c r="Q7" s="494"/>
      <c r="R7" s="494"/>
      <c r="S7" s="494"/>
      <c r="T7" s="494"/>
      <c r="U7" s="493"/>
      <c r="V7" s="497"/>
      <c r="W7" s="494"/>
      <c r="X7" s="494"/>
      <c r="Y7" s="494"/>
      <c r="Z7" s="494"/>
      <c r="AA7" s="493"/>
      <c r="AB7" s="497"/>
      <c r="AC7" s="494"/>
      <c r="AD7" s="494"/>
      <c r="AE7" s="494"/>
      <c r="AF7" s="494"/>
      <c r="AG7" s="493"/>
      <c r="AH7" s="505"/>
      <c r="AI7" s="506"/>
      <c r="AJ7" s="506"/>
      <c r="AK7" s="506"/>
      <c r="AL7" s="506"/>
      <c r="AM7" s="507"/>
      <c r="AN7" s="84"/>
      <c r="AO7" s="450"/>
      <c r="AP7" s="451"/>
      <c r="AQ7" s="451"/>
      <c r="AR7" s="451"/>
      <c r="AS7" s="451"/>
      <c r="AT7" s="452"/>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c r="A8" s="84"/>
      <c r="B8" s="445"/>
      <c r="C8" s="445"/>
      <c r="D8" s="446"/>
      <c r="E8" s="486"/>
      <c r="F8" s="487"/>
      <c r="G8" s="487"/>
      <c r="H8" s="487"/>
      <c r="I8" s="488"/>
      <c r="J8" s="497" t="str">
        <f>IF(AND('Mapa de Riesgos'!$H$30="Muy Alta",'Mapa de Riesgos'!$L$30="Leve"),CONCATENATE("R",'Mapa de Riesgos'!$A$30),"")</f>
        <v/>
      </c>
      <c r="K8" s="494"/>
      <c r="L8" s="492" t="str">
        <f>IF(AND('Mapa de Riesgos'!$H$36="Muy Alta",'Mapa de Riesgos'!$L$36="Leve"),CONCATENATE("R",'Mapa de Riesgos'!$A$36),"")</f>
        <v/>
      </c>
      <c r="M8" s="492"/>
      <c r="N8" s="492" t="str">
        <f>IF(AND('Mapa de Riesgos'!$H$42="Muy Alta",'Mapa de Riesgos'!$L$42="Leve"),CONCATENATE("R",'Mapa de Riesgos'!$A$42),"")</f>
        <v/>
      </c>
      <c r="O8" s="493"/>
      <c r="P8" s="497" t="str">
        <f>IF(AND('Mapa de Riesgos'!$H$30="Muy Alta",'Mapa de Riesgos'!$L$30="Menor"),CONCATENATE("R",'Mapa de Riesgos'!$A$30),"")</f>
        <v/>
      </c>
      <c r="Q8" s="494"/>
      <c r="R8" s="492" t="str">
        <f>IF(AND('Mapa de Riesgos'!$H$36="Muy Alta",'Mapa de Riesgos'!$L$36="Menor"),CONCATENATE("R",'Mapa de Riesgos'!$A$36),"")</f>
        <v/>
      </c>
      <c r="S8" s="492"/>
      <c r="T8" s="492" t="str">
        <f>IF(AND('Mapa de Riesgos'!$H$42="Muy Alta",'Mapa de Riesgos'!$L$42="Menor"),CONCATENATE("R",'Mapa de Riesgos'!$A$42),"")</f>
        <v/>
      </c>
      <c r="U8" s="493"/>
      <c r="V8" s="497" t="str">
        <f>IF(AND('Mapa de Riesgos'!$H$30="Muy Alta",'Mapa de Riesgos'!$L$30="Moderado"),CONCATENATE("R",'Mapa de Riesgos'!$A$30),"")</f>
        <v/>
      </c>
      <c r="W8" s="494"/>
      <c r="X8" s="492" t="str">
        <f>IF(AND('Mapa de Riesgos'!$H$36="Muy Alta",'Mapa de Riesgos'!$L$36="Moderado"),CONCATENATE("R",'Mapa de Riesgos'!$A$36),"")</f>
        <v/>
      </c>
      <c r="Y8" s="492"/>
      <c r="Z8" s="492" t="str">
        <f>IF(AND('Mapa de Riesgos'!$H$42="Muy Alta",'Mapa de Riesgos'!$L$42="Moderado"),CONCATENATE("R",'Mapa de Riesgos'!$A$42),"")</f>
        <v/>
      </c>
      <c r="AA8" s="493"/>
      <c r="AB8" s="497" t="str">
        <f>IF(AND('Mapa de Riesgos'!$H$30="Muy Alta",'Mapa de Riesgos'!$L$30="Mayor"),CONCATENATE("R",'Mapa de Riesgos'!$A$30),"")</f>
        <v/>
      </c>
      <c r="AC8" s="494"/>
      <c r="AD8" s="492" t="str">
        <f>IF(AND('Mapa de Riesgos'!$H$36="Muy Alta",'Mapa de Riesgos'!$L$36="Mayor"),CONCATENATE("R",'Mapa de Riesgos'!$A$36),"")</f>
        <v/>
      </c>
      <c r="AE8" s="492"/>
      <c r="AF8" s="492" t="str">
        <f>IF(AND('Mapa de Riesgos'!$H$42="Muy Alta",'Mapa de Riesgos'!$L$42="Mayor"),CONCATENATE("R",'Mapa de Riesgos'!$A$42),"")</f>
        <v/>
      </c>
      <c r="AG8" s="493"/>
      <c r="AH8" s="505" t="str">
        <f>IF(AND('Mapa de Riesgos'!$H$30="Muy Alta",'Mapa de Riesgos'!$L$30="Catastrófico"),CONCATENATE("R",'Mapa de Riesgos'!$A$30),"")</f>
        <v/>
      </c>
      <c r="AI8" s="506"/>
      <c r="AJ8" s="506" t="str">
        <f>IF(AND('Mapa de Riesgos'!$H$36="Muy Alta",'Mapa de Riesgos'!$L$36="Catastrófico"),CONCATENATE("R",'Mapa de Riesgos'!$A$36),"")</f>
        <v/>
      </c>
      <c r="AK8" s="506"/>
      <c r="AL8" s="506" t="str">
        <f>IF(AND('Mapa de Riesgos'!$H$42="Muy Alta",'Mapa de Riesgos'!$L$42="Catastrófico"),CONCATENATE("R",'Mapa de Riesgos'!$A$42),"")</f>
        <v/>
      </c>
      <c r="AM8" s="507"/>
      <c r="AN8" s="84"/>
      <c r="AO8" s="450"/>
      <c r="AP8" s="451"/>
      <c r="AQ8" s="451"/>
      <c r="AR8" s="451"/>
      <c r="AS8" s="451"/>
      <c r="AT8" s="452"/>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c r="A9" s="84"/>
      <c r="B9" s="445"/>
      <c r="C9" s="445"/>
      <c r="D9" s="446"/>
      <c r="E9" s="486"/>
      <c r="F9" s="487"/>
      <c r="G9" s="487"/>
      <c r="H9" s="487"/>
      <c r="I9" s="488"/>
      <c r="J9" s="497"/>
      <c r="K9" s="494"/>
      <c r="L9" s="492"/>
      <c r="M9" s="492"/>
      <c r="N9" s="492"/>
      <c r="O9" s="493"/>
      <c r="P9" s="497"/>
      <c r="Q9" s="494"/>
      <c r="R9" s="492"/>
      <c r="S9" s="492"/>
      <c r="T9" s="492"/>
      <c r="U9" s="493"/>
      <c r="V9" s="497"/>
      <c r="W9" s="494"/>
      <c r="X9" s="492"/>
      <c r="Y9" s="492"/>
      <c r="Z9" s="492"/>
      <c r="AA9" s="493"/>
      <c r="AB9" s="497"/>
      <c r="AC9" s="494"/>
      <c r="AD9" s="492"/>
      <c r="AE9" s="492"/>
      <c r="AF9" s="492"/>
      <c r="AG9" s="493"/>
      <c r="AH9" s="505"/>
      <c r="AI9" s="506"/>
      <c r="AJ9" s="506"/>
      <c r="AK9" s="506"/>
      <c r="AL9" s="506"/>
      <c r="AM9" s="507"/>
      <c r="AN9" s="84"/>
      <c r="AO9" s="450"/>
      <c r="AP9" s="451"/>
      <c r="AQ9" s="451"/>
      <c r="AR9" s="451"/>
      <c r="AS9" s="451"/>
      <c r="AT9" s="452"/>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c r="A10" s="84"/>
      <c r="B10" s="445"/>
      <c r="C10" s="445"/>
      <c r="D10" s="446"/>
      <c r="E10" s="486"/>
      <c r="F10" s="487"/>
      <c r="G10" s="487"/>
      <c r="H10" s="487"/>
      <c r="I10" s="488"/>
      <c r="J10" s="497" t="str">
        <f>IF(AND('Mapa de Riesgos'!$H$48="Muy Alta",'Mapa de Riesgos'!$L$48="Leve"),CONCATENATE("R",'Mapa de Riesgos'!$A$48),"")</f>
        <v/>
      </c>
      <c r="K10" s="494"/>
      <c r="L10" s="492" t="str">
        <f>IF(AND('Mapa de Riesgos'!$H$54="Muy Alta",'Mapa de Riesgos'!$L$54="Leve"),CONCATENATE("R",'Mapa de Riesgos'!$A$54),"")</f>
        <v/>
      </c>
      <c r="M10" s="492"/>
      <c r="N10" s="492" t="str">
        <f>IF(AND('Mapa de Riesgos'!$H$60="Muy Alta",'Mapa de Riesgos'!$L$60="Leve"),CONCATENATE("R",'Mapa de Riesgos'!$A$60),"")</f>
        <v/>
      </c>
      <c r="O10" s="493"/>
      <c r="P10" s="497" t="str">
        <f>IF(AND('Mapa de Riesgos'!$H$48="Muy Alta",'Mapa de Riesgos'!$L$48="Menor"),CONCATENATE("R",'Mapa de Riesgos'!$A$48),"")</f>
        <v/>
      </c>
      <c r="Q10" s="494"/>
      <c r="R10" s="492" t="str">
        <f>IF(AND('Mapa de Riesgos'!$H$54="Muy Alta",'Mapa de Riesgos'!$L$54="Menor"),CONCATENATE("R",'Mapa de Riesgos'!$A$54),"")</f>
        <v/>
      </c>
      <c r="S10" s="492"/>
      <c r="T10" s="492" t="str">
        <f>IF(AND('Mapa de Riesgos'!$H$60="Muy Alta",'Mapa de Riesgos'!$L$60="Menor"),CONCATENATE("R",'Mapa de Riesgos'!$A$60),"")</f>
        <v/>
      </c>
      <c r="U10" s="493"/>
      <c r="V10" s="497" t="str">
        <f>IF(AND('Mapa de Riesgos'!$H$48="Muy Alta",'Mapa de Riesgos'!$L$48="Moderado"),CONCATENATE("R",'Mapa de Riesgos'!$A$48),"")</f>
        <v/>
      </c>
      <c r="W10" s="494"/>
      <c r="X10" s="492" t="str">
        <f>IF(AND('Mapa de Riesgos'!$H$54="Muy Alta",'Mapa de Riesgos'!$L$54="Moderado"),CONCATENATE("R",'Mapa de Riesgos'!$A$54),"")</f>
        <v/>
      </c>
      <c r="Y10" s="492"/>
      <c r="Z10" s="492" t="str">
        <f>IF(AND('Mapa de Riesgos'!$H$60="Muy Alta",'Mapa de Riesgos'!$L$60="Moderado"),CONCATENATE("R",'Mapa de Riesgos'!$A$60),"")</f>
        <v/>
      </c>
      <c r="AA10" s="493"/>
      <c r="AB10" s="497" t="str">
        <f>IF(AND('Mapa de Riesgos'!$H$48="Muy Alta",'Mapa de Riesgos'!$L$48="Mayor"),CONCATENATE("R",'Mapa de Riesgos'!$A$48),"")</f>
        <v/>
      </c>
      <c r="AC10" s="494"/>
      <c r="AD10" s="492" t="str">
        <f>IF(AND('Mapa de Riesgos'!$H$54="Muy Alta",'Mapa de Riesgos'!$L$54="Mayor"),CONCATENATE("R",'Mapa de Riesgos'!$A$54),"")</f>
        <v/>
      </c>
      <c r="AE10" s="492"/>
      <c r="AF10" s="492" t="str">
        <f>IF(AND('Mapa de Riesgos'!$H$60="Muy Alta",'Mapa de Riesgos'!$L$60="Mayor"),CONCATENATE("R",'Mapa de Riesgos'!$A$60),"")</f>
        <v/>
      </c>
      <c r="AG10" s="493"/>
      <c r="AH10" s="505" t="str">
        <f>IF(AND('Mapa de Riesgos'!$H$48="Muy Alta",'Mapa de Riesgos'!$L$48="Catastrófico"),CONCATENATE("R",'Mapa de Riesgos'!$A$48),"")</f>
        <v/>
      </c>
      <c r="AI10" s="506"/>
      <c r="AJ10" s="506" t="str">
        <f>IF(AND('Mapa de Riesgos'!$H$54="Muy Alta",'Mapa de Riesgos'!$L$54="Catastrófico"),CONCATENATE("R",'Mapa de Riesgos'!$A$54),"")</f>
        <v/>
      </c>
      <c r="AK10" s="506"/>
      <c r="AL10" s="506" t="str">
        <f>IF(AND('Mapa de Riesgos'!$H$60="Muy Alta",'Mapa de Riesgos'!$L$60="Catastrófico"),CONCATENATE("R",'Mapa de Riesgos'!$A$60),"")</f>
        <v/>
      </c>
      <c r="AM10" s="507"/>
      <c r="AN10" s="84"/>
      <c r="AO10" s="450"/>
      <c r="AP10" s="451"/>
      <c r="AQ10" s="451"/>
      <c r="AR10" s="451"/>
      <c r="AS10" s="451"/>
      <c r="AT10" s="452"/>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c r="A11" s="84"/>
      <c r="B11" s="445"/>
      <c r="C11" s="445"/>
      <c r="D11" s="446"/>
      <c r="E11" s="486"/>
      <c r="F11" s="487"/>
      <c r="G11" s="487"/>
      <c r="H11" s="487"/>
      <c r="I11" s="488"/>
      <c r="J11" s="497"/>
      <c r="K11" s="494"/>
      <c r="L11" s="492"/>
      <c r="M11" s="492"/>
      <c r="N11" s="492"/>
      <c r="O11" s="493"/>
      <c r="P11" s="497"/>
      <c r="Q11" s="494"/>
      <c r="R11" s="492"/>
      <c r="S11" s="492"/>
      <c r="T11" s="492"/>
      <c r="U11" s="493"/>
      <c r="V11" s="497"/>
      <c r="W11" s="494"/>
      <c r="X11" s="492"/>
      <c r="Y11" s="492"/>
      <c r="Z11" s="492"/>
      <c r="AA11" s="493"/>
      <c r="AB11" s="497"/>
      <c r="AC11" s="494"/>
      <c r="AD11" s="492"/>
      <c r="AE11" s="492"/>
      <c r="AF11" s="492"/>
      <c r="AG11" s="493"/>
      <c r="AH11" s="505"/>
      <c r="AI11" s="506"/>
      <c r="AJ11" s="506"/>
      <c r="AK11" s="506"/>
      <c r="AL11" s="506"/>
      <c r="AM11" s="507"/>
      <c r="AN11" s="84"/>
      <c r="AO11" s="450"/>
      <c r="AP11" s="451"/>
      <c r="AQ11" s="451"/>
      <c r="AR11" s="451"/>
      <c r="AS11" s="451"/>
      <c r="AT11" s="452"/>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c r="A12" s="84"/>
      <c r="B12" s="445"/>
      <c r="C12" s="445"/>
      <c r="D12" s="446"/>
      <c r="E12" s="486"/>
      <c r="F12" s="487"/>
      <c r="G12" s="487"/>
      <c r="H12" s="487"/>
      <c r="I12" s="488"/>
      <c r="J12" s="497" t="str">
        <f>IF(AND('Mapa de Riesgos'!$H$66="Muy Alta",'Mapa de Riesgos'!$L$66="Leve"),CONCATENATE("R",'Mapa de Riesgos'!$A$66),"")</f>
        <v/>
      </c>
      <c r="K12" s="494"/>
      <c r="L12" s="492" t="str">
        <f>IF(AND('Mapa de Riesgos'!$H$72="Muy Alta",'Mapa de Riesgos'!$L$72="Leve"),CONCATENATE("R",'Mapa de Riesgos'!$A$72),"")</f>
        <v/>
      </c>
      <c r="M12" s="492"/>
      <c r="N12" s="492" t="str">
        <f>IF(AND('Mapa de Riesgos'!$H$78="Muy Alta",'Mapa de Riesgos'!$L$78="Leve"),CONCATENATE("R",'Mapa de Riesgos'!$A$78),"")</f>
        <v/>
      </c>
      <c r="O12" s="493"/>
      <c r="P12" s="497" t="str">
        <f>IF(AND('Mapa de Riesgos'!$H$66="Muy Alta",'Mapa de Riesgos'!$L$66="Menor"),CONCATENATE("R",'Mapa de Riesgos'!$A$66),"")</f>
        <v/>
      </c>
      <c r="Q12" s="494"/>
      <c r="R12" s="492" t="str">
        <f>IF(AND('Mapa de Riesgos'!$H$72="Muy Alta",'Mapa de Riesgos'!$L$72="Menor"),CONCATENATE("R",'Mapa de Riesgos'!$A$72),"")</f>
        <v/>
      </c>
      <c r="S12" s="492"/>
      <c r="T12" s="492" t="str">
        <f>IF(AND('Mapa de Riesgos'!$H$78="Muy Alta",'Mapa de Riesgos'!$L$78="Menor"),CONCATENATE("R",'Mapa de Riesgos'!$A$78),"")</f>
        <v/>
      </c>
      <c r="U12" s="493"/>
      <c r="V12" s="497" t="str">
        <f>IF(AND('Mapa de Riesgos'!$H$66="Muy Alta",'Mapa de Riesgos'!$L$66="Moderado"),CONCATENATE("R",'Mapa de Riesgos'!$A$66),"")</f>
        <v/>
      </c>
      <c r="W12" s="494"/>
      <c r="X12" s="492" t="str">
        <f>IF(AND('Mapa de Riesgos'!$H$72="Muy Alta",'Mapa de Riesgos'!$L$72="Moderado"),CONCATENATE("R",'Mapa de Riesgos'!$A$72),"")</f>
        <v/>
      </c>
      <c r="Y12" s="492"/>
      <c r="Z12" s="492" t="str">
        <f>IF(AND('Mapa de Riesgos'!$H$78="Muy Alta",'Mapa de Riesgos'!$L$78="Moderado"),CONCATENATE("R",'Mapa de Riesgos'!$A$78),"")</f>
        <v/>
      </c>
      <c r="AA12" s="493"/>
      <c r="AB12" s="497" t="str">
        <f>IF(AND('Mapa de Riesgos'!$H$66="Muy Alta",'Mapa de Riesgos'!$L$66="Mayor"),CONCATENATE("R",'Mapa de Riesgos'!$A$66),"")</f>
        <v/>
      </c>
      <c r="AC12" s="494"/>
      <c r="AD12" s="492" t="str">
        <f>IF(AND('Mapa de Riesgos'!$H$72="Muy Alta",'Mapa de Riesgos'!$L$72="Mayor"),CONCATENATE("R",'Mapa de Riesgos'!$A$72),"")</f>
        <v/>
      </c>
      <c r="AE12" s="492"/>
      <c r="AF12" s="492" t="str">
        <f>IF(AND('Mapa de Riesgos'!$H$78="Muy Alta",'Mapa de Riesgos'!$L$78="Mayor"),CONCATENATE("R",'Mapa de Riesgos'!$A$78),"")</f>
        <v/>
      </c>
      <c r="AG12" s="493"/>
      <c r="AH12" s="505" t="str">
        <f>IF(AND('Mapa de Riesgos'!$H$66="Muy Alta",'Mapa de Riesgos'!$L$66="Catastrófico"),CONCATENATE("R",'Mapa de Riesgos'!$A$66),"")</f>
        <v/>
      </c>
      <c r="AI12" s="506"/>
      <c r="AJ12" s="506" t="str">
        <f>IF(AND('Mapa de Riesgos'!$H$72="Muy Alta",'Mapa de Riesgos'!$L$72="Catastrófico"),CONCATENATE("R",'Mapa de Riesgos'!$A$72),"")</f>
        <v/>
      </c>
      <c r="AK12" s="506"/>
      <c r="AL12" s="506" t="str">
        <f>IF(AND('Mapa de Riesgos'!$H$78="Muy Alta",'Mapa de Riesgos'!$L$78="Catastrófico"),CONCATENATE("R",'Mapa de Riesgos'!$A$78),"")</f>
        <v/>
      </c>
      <c r="AM12" s="507"/>
      <c r="AN12" s="84"/>
      <c r="AO12" s="450"/>
      <c r="AP12" s="451"/>
      <c r="AQ12" s="451"/>
      <c r="AR12" s="451"/>
      <c r="AS12" s="451"/>
      <c r="AT12" s="452"/>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c r="A13" s="84"/>
      <c r="B13" s="445"/>
      <c r="C13" s="445"/>
      <c r="D13" s="446"/>
      <c r="E13" s="489"/>
      <c r="F13" s="490"/>
      <c r="G13" s="490"/>
      <c r="H13" s="490"/>
      <c r="I13" s="491"/>
      <c r="J13" s="497"/>
      <c r="K13" s="494"/>
      <c r="L13" s="494"/>
      <c r="M13" s="494"/>
      <c r="N13" s="494"/>
      <c r="O13" s="493"/>
      <c r="P13" s="497"/>
      <c r="Q13" s="494"/>
      <c r="R13" s="494"/>
      <c r="S13" s="494"/>
      <c r="T13" s="494"/>
      <c r="U13" s="493"/>
      <c r="V13" s="497"/>
      <c r="W13" s="494"/>
      <c r="X13" s="494"/>
      <c r="Y13" s="494"/>
      <c r="Z13" s="494"/>
      <c r="AA13" s="493"/>
      <c r="AB13" s="497"/>
      <c r="AC13" s="494"/>
      <c r="AD13" s="494"/>
      <c r="AE13" s="494"/>
      <c r="AF13" s="494"/>
      <c r="AG13" s="493"/>
      <c r="AH13" s="508"/>
      <c r="AI13" s="509"/>
      <c r="AJ13" s="509"/>
      <c r="AK13" s="509"/>
      <c r="AL13" s="509"/>
      <c r="AM13" s="510"/>
      <c r="AN13" s="84"/>
      <c r="AO13" s="453"/>
      <c r="AP13" s="454"/>
      <c r="AQ13" s="454"/>
      <c r="AR13" s="454"/>
      <c r="AS13" s="454"/>
      <c r="AT13" s="455"/>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c r="A14" s="84"/>
      <c r="B14" s="445"/>
      <c r="C14" s="445"/>
      <c r="D14" s="446"/>
      <c r="E14" s="483" t="s">
        <v>166</v>
      </c>
      <c r="F14" s="484"/>
      <c r="G14" s="484"/>
      <c r="H14" s="484"/>
      <c r="I14" s="484"/>
      <c r="J14" s="520" t="str">
        <f>IF(AND('Mapa de Riesgos'!$H$12="Alta",'Mapa de Riesgos'!$L$12="Leve"),CONCATENATE("R",'Mapa de Riesgos'!$A$12),"")</f>
        <v/>
      </c>
      <c r="K14" s="521"/>
      <c r="L14" s="521" t="str">
        <f>IF(AND('Mapa de Riesgos'!$H$18="Alta",'Mapa de Riesgos'!$L$18="Leve"),CONCATENATE("R",'Mapa de Riesgos'!$A$18),"")</f>
        <v/>
      </c>
      <c r="M14" s="521"/>
      <c r="N14" s="521" t="str">
        <f>IF(AND('Mapa de Riesgos'!$H$24="Alta",'Mapa de Riesgos'!$L$24="Leve"),CONCATENATE("R",'Mapa de Riesgos'!$A$24),"")</f>
        <v/>
      </c>
      <c r="O14" s="522"/>
      <c r="P14" s="520" t="str">
        <f>IF(AND('Mapa de Riesgos'!$H$12="Alta",'Mapa de Riesgos'!$L$12="Menor"),CONCATENATE("R",'Mapa de Riesgos'!$A$12),"")</f>
        <v/>
      </c>
      <c r="Q14" s="521"/>
      <c r="R14" s="521" t="str">
        <f>IF(AND('Mapa de Riesgos'!$H$18="Alta",'Mapa de Riesgos'!$L$18="Menor"),CONCATENATE("R",'Mapa de Riesgos'!$A$18),"")</f>
        <v/>
      </c>
      <c r="S14" s="521"/>
      <c r="T14" s="521" t="str">
        <f>IF(AND('Mapa de Riesgos'!$H$24="Alta",'Mapa de Riesgos'!$L$24="Menor"),CONCATENATE("R",'Mapa de Riesgos'!$A$24),"")</f>
        <v/>
      </c>
      <c r="U14" s="522"/>
      <c r="V14" s="495" t="str">
        <f>IF(AND('Mapa de Riesgos'!$H$12="Alta",'Mapa de Riesgos'!$L$12="Moderado"),CONCATENATE("R",'Mapa de Riesgos'!$A$12),"")</f>
        <v/>
      </c>
      <c r="W14" s="496"/>
      <c r="X14" s="496" t="str">
        <f>IF(AND('Mapa de Riesgos'!$H$18="Alta",'Mapa de Riesgos'!$L$18="Moderado"),CONCATENATE("R",'Mapa de Riesgos'!$A$18),"")</f>
        <v/>
      </c>
      <c r="Y14" s="496"/>
      <c r="Z14" s="496" t="str">
        <f>IF(AND('Mapa de Riesgos'!$H$24="Alta",'Mapa de Riesgos'!$L$24="Moderado"),CONCATENATE("R",'Mapa de Riesgos'!$A$24),"")</f>
        <v/>
      </c>
      <c r="AA14" s="498"/>
      <c r="AB14" s="495" t="str">
        <f>IF(AND('Mapa de Riesgos'!$H$12="Alta",'Mapa de Riesgos'!$L$12="Mayor"),CONCATENATE("R",'Mapa de Riesgos'!$A$12),"")</f>
        <v/>
      </c>
      <c r="AC14" s="496"/>
      <c r="AD14" s="496" t="str">
        <f>IF(AND('Mapa de Riesgos'!$H$18="Alta",'Mapa de Riesgos'!$L$18="Mayor"),CONCATENATE("R",'Mapa de Riesgos'!$A$18),"")</f>
        <v/>
      </c>
      <c r="AE14" s="496"/>
      <c r="AF14" s="496" t="str">
        <f>IF(AND('Mapa de Riesgos'!$H$24="Alta",'Mapa de Riesgos'!$L$24="Mayor"),CONCATENATE("R",'Mapa de Riesgos'!$A$24),"")</f>
        <v/>
      </c>
      <c r="AG14" s="498"/>
      <c r="AH14" s="511" t="str">
        <f>IF(AND('Mapa de Riesgos'!$H$12="Alta",'Mapa de Riesgos'!$L$12="Catastrófico"),CONCATENATE("R",'Mapa de Riesgos'!$A$12),"")</f>
        <v/>
      </c>
      <c r="AI14" s="512"/>
      <c r="AJ14" s="512" t="str">
        <f>IF(AND('Mapa de Riesgos'!$H$18="Alta",'Mapa de Riesgos'!$L$18="Catastrófico"),CONCATENATE("R",'Mapa de Riesgos'!$A$18),"")</f>
        <v/>
      </c>
      <c r="AK14" s="512"/>
      <c r="AL14" s="512" t="str">
        <f>IF(AND('Mapa de Riesgos'!$H$24="Alta",'Mapa de Riesgos'!$L$24="Catastrófico"),CONCATENATE("R",'Mapa de Riesgos'!$A$24),"")</f>
        <v/>
      </c>
      <c r="AM14" s="513"/>
      <c r="AN14" s="84"/>
      <c r="AO14" s="456" t="s">
        <v>167</v>
      </c>
      <c r="AP14" s="457"/>
      <c r="AQ14" s="457"/>
      <c r="AR14" s="457"/>
      <c r="AS14" s="457"/>
      <c r="AT14" s="458"/>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c r="A15" s="84"/>
      <c r="B15" s="445"/>
      <c r="C15" s="445"/>
      <c r="D15" s="446"/>
      <c r="E15" s="486"/>
      <c r="F15" s="487"/>
      <c r="G15" s="487"/>
      <c r="H15" s="487"/>
      <c r="I15" s="500"/>
      <c r="J15" s="514"/>
      <c r="K15" s="515"/>
      <c r="L15" s="515"/>
      <c r="M15" s="515"/>
      <c r="N15" s="515"/>
      <c r="O15" s="516"/>
      <c r="P15" s="514"/>
      <c r="Q15" s="515"/>
      <c r="R15" s="515"/>
      <c r="S15" s="515"/>
      <c r="T15" s="515"/>
      <c r="U15" s="516"/>
      <c r="V15" s="497"/>
      <c r="W15" s="494"/>
      <c r="X15" s="494"/>
      <c r="Y15" s="494"/>
      <c r="Z15" s="494"/>
      <c r="AA15" s="493"/>
      <c r="AB15" s="497"/>
      <c r="AC15" s="494"/>
      <c r="AD15" s="494"/>
      <c r="AE15" s="494"/>
      <c r="AF15" s="494"/>
      <c r="AG15" s="493"/>
      <c r="AH15" s="505"/>
      <c r="AI15" s="506"/>
      <c r="AJ15" s="506"/>
      <c r="AK15" s="506"/>
      <c r="AL15" s="506"/>
      <c r="AM15" s="507"/>
      <c r="AN15" s="84"/>
      <c r="AO15" s="459"/>
      <c r="AP15" s="460"/>
      <c r="AQ15" s="460"/>
      <c r="AR15" s="460"/>
      <c r="AS15" s="460"/>
      <c r="AT15" s="461"/>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c r="A16" s="84"/>
      <c r="B16" s="445"/>
      <c r="C16" s="445"/>
      <c r="D16" s="446"/>
      <c r="E16" s="486"/>
      <c r="F16" s="487"/>
      <c r="G16" s="487"/>
      <c r="H16" s="487"/>
      <c r="I16" s="500"/>
      <c r="J16" s="514" t="str">
        <f>IF(AND('Mapa de Riesgos'!$H$30="Alta",'Mapa de Riesgos'!$L$30="Leve"),CONCATENATE("R",'Mapa de Riesgos'!$A$30),"")</f>
        <v/>
      </c>
      <c r="K16" s="515"/>
      <c r="L16" s="515" t="str">
        <f>IF(AND('Mapa de Riesgos'!$H$36="Alta",'Mapa de Riesgos'!$L$36="Leve"),CONCATENATE("R",'Mapa de Riesgos'!$A$36),"")</f>
        <v/>
      </c>
      <c r="M16" s="515"/>
      <c r="N16" s="515" t="str">
        <f>IF(AND('Mapa de Riesgos'!$H$42="Alta",'Mapa de Riesgos'!$L$42="Leve"),CONCATENATE("R",'Mapa de Riesgos'!$A$42),"")</f>
        <v/>
      </c>
      <c r="O16" s="516"/>
      <c r="P16" s="514" t="str">
        <f>IF(AND('Mapa de Riesgos'!$H$30="Alta",'Mapa de Riesgos'!$L$30="Menor"),CONCATENATE("R",'Mapa de Riesgos'!$A$30),"")</f>
        <v/>
      </c>
      <c r="Q16" s="515"/>
      <c r="R16" s="515" t="str">
        <f>IF(AND('Mapa de Riesgos'!$H$36="Alta",'Mapa de Riesgos'!$L$36="Menor"),CONCATENATE("R",'Mapa de Riesgos'!$A$36),"")</f>
        <v/>
      </c>
      <c r="S16" s="515"/>
      <c r="T16" s="515" t="str">
        <f>IF(AND('Mapa de Riesgos'!$H$42="Alta",'Mapa de Riesgos'!$L$42="Menor"),CONCATENATE("R",'Mapa de Riesgos'!$A$42),"")</f>
        <v/>
      </c>
      <c r="U16" s="516"/>
      <c r="V16" s="497" t="str">
        <f>IF(AND('Mapa de Riesgos'!$H$30="Alta",'Mapa de Riesgos'!$L$30="Moderado"),CONCATENATE("R",'Mapa de Riesgos'!$A$30),"")</f>
        <v/>
      </c>
      <c r="W16" s="494"/>
      <c r="X16" s="492" t="str">
        <f>IF(AND('Mapa de Riesgos'!$H$36="Alta",'Mapa de Riesgos'!$L$36="Moderado"),CONCATENATE("R",'Mapa de Riesgos'!$A$36),"")</f>
        <v/>
      </c>
      <c r="Y16" s="492"/>
      <c r="Z16" s="492" t="str">
        <f>IF(AND('Mapa de Riesgos'!$H$42="Alta",'Mapa de Riesgos'!$L$42="Moderado"),CONCATENATE("R",'Mapa de Riesgos'!$A$42),"")</f>
        <v/>
      </c>
      <c r="AA16" s="493"/>
      <c r="AB16" s="497" t="str">
        <f>IF(AND('Mapa de Riesgos'!$H$30="Alta",'Mapa de Riesgos'!$L$30="Mayor"),CONCATENATE("R",'Mapa de Riesgos'!$A$30),"")</f>
        <v/>
      </c>
      <c r="AC16" s="494"/>
      <c r="AD16" s="492" t="str">
        <f>IF(AND('Mapa de Riesgos'!$H$36="Alta",'Mapa de Riesgos'!$L$36="Mayor"),CONCATENATE("R",'Mapa de Riesgos'!$A$36),"")</f>
        <v/>
      </c>
      <c r="AE16" s="492"/>
      <c r="AF16" s="492" t="str">
        <f>IF(AND('Mapa de Riesgos'!$H$42="Alta",'Mapa de Riesgos'!$L$42="Mayor"),CONCATENATE("R",'Mapa de Riesgos'!$A$42),"")</f>
        <v/>
      </c>
      <c r="AG16" s="493"/>
      <c r="AH16" s="505" t="str">
        <f>IF(AND('Mapa de Riesgos'!$H$30="Alta",'Mapa de Riesgos'!$L$30="Catastrófico"),CONCATENATE("R",'Mapa de Riesgos'!$A$30),"")</f>
        <v/>
      </c>
      <c r="AI16" s="506"/>
      <c r="AJ16" s="506" t="str">
        <f>IF(AND('Mapa de Riesgos'!$H$36="Alta",'Mapa de Riesgos'!$L$36="Catastrófico"),CONCATENATE("R",'Mapa de Riesgos'!$A$36),"")</f>
        <v/>
      </c>
      <c r="AK16" s="506"/>
      <c r="AL16" s="506" t="str">
        <f>IF(AND('Mapa de Riesgos'!$H$42="Alta",'Mapa de Riesgos'!$L$42="Catastrófico"),CONCATENATE("R",'Mapa de Riesgos'!$A$42),"")</f>
        <v/>
      </c>
      <c r="AM16" s="507"/>
      <c r="AN16" s="84"/>
      <c r="AO16" s="459"/>
      <c r="AP16" s="460"/>
      <c r="AQ16" s="460"/>
      <c r="AR16" s="460"/>
      <c r="AS16" s="460"/>
      <c r="AT16" s="461"/>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c r="A17" s="84"/>
      <c r="B17" s="445"/>
      <c r="C17" s="445"/>
      <c r="D17" s="446"/>
      <c r="E17" s="486"/>
      <c r="F17" s="487"/>
      <c r="G17" s="487"/>
      <c r="H17" s="487"/>
      <c r="I17" s="500"/>
      <c r="J17" s="514"/>
      <c r="K17" s="515"/>
      <c r="L17" s="515"/>
      <c r="M17" s="515"/>
      <c r="N17" s="515"/>
      <c r="O17" s="516"/>
      <c r="P17" s="514"/>
      <c r="Q17" s="515"/>
      <c r="R17" s="515"/>
      <c r="S17" s="515"/>
      <c r="T17" s="515"/>
      <c r="U17" s="516"/>
      <c r="V17" s="497"/>
      <c r="W17" s="494"/>
      <c r="X17" s="492"/>
      <c r="Y17" s="492"/>
      <c r="Z17" s="492"/>
      <c r="AA17" s="493"/>
      <c r="AB17" s="497"/>
      <c r="AC17" s="494"/>
      <c r="AD17" s="492"/>
      <c r="AE17" s="492"/>
      <c r="AF17" s="492"/>
      <c r="AG17" s="493"/>
      <c r="AH17" s="505"/>
      <c r="AI17" s="506"/>
      <c r="AJ17" s="506"/>
      <c r="AK17" s="506"/>
      <c r="AL17" s="506"/>
      <c r="AM17" s="507"/>
      <c r="AN17" s="84"/>
      <c r="AO17" s="459"/>
      <c r="AP17" s="460"/>
      <c r="AQ17" s="460"/>
      <c r="AR17" s="460"/>
      <c r="AS17" s="460"/>
      <c r="AT17" s="461"/>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c r="A18" s="84"/>
      <c r="B18" s="445"/>
      <c r="C18" s="445"/>
      <c r="D18" s="446"/>
      <c r="E18" s="486"/>
      <c r="F18" s="487"/>
      <c r="G18" s="487"/>
      <c r="H18" s="487"/>
      <c r="I18" s="500"/>
      <c r="J18" s="514" t="str">
        <f>IF(AND('Mapa de Riesgos'!$H$48="Alta",'Mapa de Riesgos'!$L$48="Leve"),CONCATENATE("R",'Mapa de Riesgos'!$A$48),"")</f>
        <v/>
      </c>
      <c r="K18" s="515"/>
      <c r="L18" s="515" t="str">
        <f>IF(AND('Mapa de Riesgos'!$H$54="Alta",'Mapa de Riesgos'!$L$54="Leve"),CONCATENATE("R",'Mapa de Riesgos'!$A$54),"")</f>
        <v/>
      </c>
      <c r="M18" s="515"/>
      <c r="N18" s="515" t="str">
        <f>IF(AND('Mapa de Riesgos'!$H$60="Alta",'Mapa de Riesgos'!$L$60="Leve"),CONCATENATE("R",'Mapa de Riesgos'!$A$60),"")</f>
        <v/>
      </c>
      <c r="O18" s="516"/>
      <c r="P18" s="514" t="str">
        <f>IF(AND('Mapa de Riesgos'!$H$48="Alta",'Mapa de Riesgos'!$L$48="Menor"),CONCATENATE("R",'Mapa de Riesgos'!$A$48),"")</f>
        <v/>
      </c>
      <c r="Q18" s="515"/>
      <c r="R18" s="515" t="str">
        <f>IF(AND('Mapa de Riesgos'!$H$54="Alta",'Mapa de Riesgos'!$L$54="Menor"),CONCATENATE("R",'Mapa de Riesgos'!$A$54),"")</f>
        <v/>
      </c>
      <c r="S18" s="515"/>
      <c r="T18" s="515" t="str">
        <f>IF(AND('Mapa de Riesgos'!$H$60="Alta",'Mapa de Riesgos'!$L$60="Menor"),CONCATENATE("R",'Mapa de Riesgos'!$A$60),"")</f>
        <v/>
      </c>
      <c r="U18" s="516"/>
      <c r="V18" s="497" t="str">
        <f>IF(AND('Mapa de Riesgos'!$H$48="Alta",'Mapa de Riesgos'!$L$48="Moderado"),CONCATENATE("R",'Mapa de Riesgos'!$A$48),"")</f>
        <v/>
      </c>
      <c r="W18" s="494"/>
      <c r="X18" s="492" t="str">
        <f>IF(AND('Mapa de Riesgos'!$H$54="Alta",'Mapa de Riesgos'!$L$54="Moderado"),CONCATENATE("R",'Mapa de Riesgos'!$A$54),"")</f>
        <v/>
      </c>
      <c r="Y18" s="492"/>
      <c r="Z18" s="492" t="str">
        <f>IF(AND('Mapa de Riesgos'!$H$60="Alta",'Mapa de Riesgos'!$L$60="Moderado"),CONCATENATE("R",'Mapa de Riesgos'!$A$60),"")</f>
        <v/>
      </c>
      <c r="AA18" s="493"/>
      <c r="AB18" s="497" t="str">
        <f>IF(AND('Mapa de Riesgos'!$H$48="Alta",'Mapa de Riesgos'!$L$48="Mayor"),CONCATENATE("R",'Mapa de Riesgos'!$A$48),"")</f>
        <v/>
      </c>
      <c r="AC18" s="494"/>
      <c r="AD18" s="492" t="str">
        <f>IF(AND('Mapa de Riesgos'!$H$54="Alta",'Mapa de Riesgos'!$L$54="Mayor"),CONCATENATE("R",'Mapa de Riesgos'!$A$54),"")</f>
        <v/>
      </c>
      <c r="AE18" s="492"/>
      <c r="AF18" s="492" t="str">
        <f>IF(AND('Mapa de Riesgos'!$H$60="Alta",'Mapa de Riesgos'!$L$60="Mayor"),CONCATENATE("R",'Mapa de Riesgos'!$A$60),"")</f>
        <v/>
      </c>
      <c r="AG18" s="493"/>
      <c r="AH18" s="505" t="str">
        <f>IF(AND('Mapa de Riesgos'!$H$48="Alta",'Mapa de Riesgos'!$L$48="Catastrófico"),CONCATENATE("R",'Mapa de Riesgos'!$A$48),"")</f>
        <v/>
      </c>
      <c r="AI18" s="506"/>
      <c r="AJ18" s="506" t="str">
        <f>IF(AND('Mapa de Riesgos'!$H$54="Alta",'Mapa de Riesgos'!$L$54="Catastrófico"),CONCATENATE("R",'Mapa de Riesgos'!$A$54),"")</f>
        <v/>
      </c>
      <c r="AK18" s="506"/>
      <c r="AL18" s="506" t="str">
        <f>IF(AND('Mapa de Riesgos'!$H$60="Alta",'Mapa de Riesgos'!$L$60="Catastrófico"),CONCATENATE("R",'Mapa de Riesgos'!$A$60),"")</f>
        <v/>
      </c>
      <c r="AM18" s="507"/>
      <c r="AN18" s="84"/>
      <c r="AO18" s="459"/>
      <c r="AP18" s="460"/>
      <c r="AQ18" s="460"/>
      <c r="AR18" s="460"/>
      <c r="AS18" s="460"/>
      <c r="AT18" s="461"/>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c r="A19" s="84"/>
      <c r="B19" s="445"/>
      <c r="C19" s="445"/>
      <c r="D19" s="446"/>
      <c r="E19" s="486"/>
      <c r="F19" s="487"/>
      <c r="G19" s="487"/>
      <c r="H19" s="487"/>
      <c r="I19" s="500"/>
      <c r="J19" s="514"/>
      <c r="K19" s="515"/>
      <c r="L19" s="515"/>
      <c r="M19" s="515"/>
      <c r="N19" s="515"/>
      <c r="O19" s="516"/>
      <c r="P19" s="514"/>
      <c r="Q19" s="515"/>
      <c r="R19" s="515"/>
      <c r="S19" s="515"/>
      <c r="T19" s="515"/>
      <c r="U19" s="516"/>
      <c r="V19" s="497"/>
      <c r="W19" s="494"/>
      <c r="X19" s="492"/>
      <c r="Y19" s="492"/>
      <c r="Z19" s="492"/>
      <c r="AA19" s="493"/>
      <c r="AB19" s="497"/>
      <c r="AC19" s="494"/>
      <c r="AD19" s="492"/>
      <c r="AE19" s="492"/>
      <c r="AF19" s="492"/>
      <c r="AG19" s="493"/>
      <c r="AH19" s="505"/>
      <c r="AI19" s="506"/>
      <c r="AJ19" s="506"/>
      <c r="AK19" s="506"/>
      <c r="AL19" s="506"/>
      <c r="AM19" s="507"/>
      <c r="AN19" s="84"/>
      <c r="AO19" s="459"/>
      <c r="AP19" s="460"/>
      <c r="AQ19" s="460"/>
      <c r="AR19" s="460"/>
      <c r="AS19" s="460"/>
      <c r="AT19" s="461"/>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c r="A20" s="84"/>
      <c r="B20" s="445"/>
      <c r="C20" s="445"/>
      <c r="D20" s="446"/>
      <c r="E20" s="486"/>
      <c r="F20" s="487"/>
      <c r="G20" s="487"/>
      <c r="H20" s="487"/>
      <c r="I20" s="500"/>
      <c r="J20" s="514" t="str">
        <f>IF(AND('Mapa de Riesgos'!$H$66="Alta",'Mapa de Riesgos'!$L$66="Leve"),CONCATENATE("R",'Mapa de Riesgos'!$A$66),"")</f>
        <v/>
      </c>
      <c r="K20" s="515"/>
      <c r="L20" s="515" t="str">
        <f>IF(AND('Mapa de Riesgos'!$H$72="Alta",'Mapa de Riesgos'!$L$72="Leve"),CONCATENATE("R",'Mapa de Riesgos'!$A$72),"")</f>
        <v/>
      </c>
      <c r="M20" s="515"/>
      <c r="N20" s="515" t="str">
        <f>IF(AND('Mapa de Riesgos'!$H$78="Alta",'Mapa de Riesgos'!$L$78="Leve"),CONCATENATE("R",'Mapa de Riesgos'!$A$78),"")</f>
        <v/>
      </c>
      <c r="O20" s="516"/>
      <c r="P20" s="514" t="str">
        <f>IF(AND('Mapa de Riesgos'!$H$66="Alta",'Mapa de Riesgos'!$L$66="Menor"),CONCATENATE("R",'Mapa de Riesgos'!$A$66),"")</f>
        <v/>
      </c>
      <c r="Q20" s="515"/>
      <c r="R20" s="515" t="str">
        <f>IF(AND('Mapa de Riesgos'!$H$72="Alta",'Mapa de Riesgos'!$L$72="Menor"),CONCATENATE("R",'Mapa de Riesgos'!$A$72),"")</f>
        <v/>
      </c>
      <c r="S20" s="515"/>
      <c r="T20" s="515" t="str">
        <f>IF(AND('Mapa de Riesgos'!$H$78="Alta",'Mapa de Riesgos'!$L$78="Menor"),CONCATENATE("R",'Mapa de Riesgos'!$A$78),"")</f>
        <v/>
      </c>
      <c r="U20" s="516"/>
      <c r="V20" s="497" t="str">
        <f>IF(AND('Mapa de Riesgos'!$H$66="Alta",'Mapa de Riesgos'!$L$66="Moderado"),CONCATENATE("R",'Mapa de Riesgos'!$A$66),"")</f>
        <v/>
      </c>
      <c r="W20" s="494"/>
      <c r="X20" s="492" t="str">
        <f>IF(AND('Mapa de Riesgos'!$H$72="Alta",'Mapa de Riesgos'!$L$72="Moderado"),CONCATENATE("R",'Mapa de Riesgos'!$A$72),"")</f>
        <v/>
      </c>
      <c r="Y20" s="492"/>
      <c r="Z20" s="492" t="str">
        <f>IF(AND('Mapa de Riesgos'!$H$78="Alta",'Mapa de Riesgos'!$L$78="Moderado"),CONCATENATE("R",'Mapa de Riesgos'!$A$78),"")</f>
        <v/>
      </c>
      <c r="AA20" s="493"/>
      <c r="AB20" s="497" t="str">
        <f>IF(AND('Mapa de Riesgos'!$H$66="Alta",'Mapa de Riesgos'!$L$66="Mayor"),CONCATENATE("R",'Mapa de Riesgos'!$A$66),"")</f>
        <v/>
      </c>
      <c r="AC20" s="494"/>
      <c r="AD20" s="492" t="str">
        <f>IF(AND('Mapa de Riesgos'!$H$72="Alta",'Mapa de Riesgos'!$L$72="Mayor"),CONCATENATE("R",'Mapa de Riesgos'!$A$72),"")</f>
        <v/>
      </c>
      <c r="AE20" s="492"/>
      <c r="AF20" s="492" t="str">
        <f>IF(AND('Mapa de Riesgos'!$H$78="Alta",'Mapa de Riesgos'!$L$78="Mayor"),CONCATENATE("R",'Mapa de Riesgos'!$A$78),"")</f>
        <v/>
      </c>
      <c r="AG20" s="493"/>
      <c r="AH20" s="505" t="str">
        <f>IF(AND('Mapa de Riesgos'!$H$66="Alta",'Mapa de Riesgos'!$L$66="Catastrófico"),CONCATENATE("R",'Mapa de Riesgos'!$A$66),"")</f>
        <v/>
      </c>
      <c r="AI20" s="506"/>
      <c r="AJ20" s="506" t="str">
        <f>IF(AND('Mapa de Riesgos'!$H$72="Alta",'Mapa de Riesgos'!$L$72="Catastrófico"),CONCATENATE("R",'Mapa de Riesgos'!$A$72),"")</f>
        <v/>
      </c>
      <c r="AK20" s="506"/>
      <c r="AL20" s="506" t="str">
        <f>IF(AND('Mapa de Riesgos'!$H$78="Alta",'Mapa de Riesgos'!$L$78="Catastrófico"),CONCATENATE("R",'Mapa de Riesgos'!$A$78),"")</f>
        <v/>
      </c>
      <c r="AM20" s="507"/>
      <c r="AN20" s="84"/>
      <c r="AO20" s="459"/>
      <c r="AP20" s="460"/>
      <c r="AQ20" s="460"/>
      <c r="AR20" s="460"/>
      <c r="AS20" s="460"/>
      <c r="AT20" s="461"/>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c r="A21" s="84"/>
      <c r="B21" s="445"/>
      <c r="C21" s="445"/>
      <c r="D21" s="446"/>
      <c r="E21" s="489"/>
      <c r="F21" s="490"/>
      <c r="G21" s="490"/>
      <c r="H21" s="490"/>
      <c r="I21" s="490"/>
      <c r="J21" s="517"/>
      <c r="K21" s="518"/>
      <c r="L21" s="518"/>
      <c r="M21" s="518"/>
      <c r="N21" s="518"/>
      <c r="O21" s="519"/>
      <c r="P21" s="517"/>
      <c r="Q21" s="518"/>
      <c r="R21" s="518"/>
      <c r="S21" s="518"/>
      <c r="T21" s="518"/>
      <c r="U21" s="519"/>
      <c r="V21" s="502"/>
      <c r="W21" s="503"/>
      <c r="X21" s="503"/>
      <c r="Y21" s="503"/>
      <c r="Z21" s="503"/>
      <c r="AA21" s="504"/>
      <c r="AB21" s="502"/>
      <c r="AC21" s="503"/>
      <c r="AD21" s="503"/>
      <c r="AE21" s="503"/>
      <c r="AF21" s="503"/>
      <c r="AG21" s="504"/>
      <c r="AH21" s="508"/>
      <c r="AI21" s="509"/>
      <c r="AJ21" s="509"/>
      <c r="AK21" s="509"/>
      <c r="AL21" s="509"/>
      <c r="AM21" s="510"/>
      <c r="AN21" s="84"/>
      <c r="AO21" s="462"/>
      <c r="AP21" s="463"/>
      <c r="AQ21" s="463"/>
      <c r="AR21" s="463"/>
      <c r="AS21" s="463"/>
      <c r="AT21" s="46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c r="A22" s="84"/>
      <c r="B22" s="445"/>
      <c r="C22" s="445"/>
      <c r="D22" s="446"/>
      <c r="E22" s="483" t="s">
        <v>168</v>
      </c>
      <c r="F22" s="484"/>
      <c r="G22" s="484"/>
      <c r="H22" s="484"/>
      <c r="I22" s="485"/>
      <c r="J22" s="520" t="str">
        <f>IF(AND('Mapa de Riesgos'!$H$12="Media",'Mapa de Riesgos'!$L$12="Leve"),CONCATENATE("R",'Mapa de Riesgos'!$A$12),"")</f>
        <v/>
      </c>
      <c r="K22" s="521"/>
      <c r="L22" s="521" t="str">
        <f>IF(AND('Mapa de Riesgos'!$H$18="Media",'Mapa de Riesgos'!$L$18="Leve"),CONCATENATE("R",'Mapa de Riesgos'!$A$18),"")</f>
        <v/>
      </c>
      <c r="M22" s="521"/>
      <c r="N22" s="521" t="str">
        <f>IF(AND('Mapa de Riesgos'!$H$24="Media",'Mapa de Riesgos'!$L$24="Leve"),CONCATENATE("R",'Mapa de Riesgos'!$A$24),"")</f>
        <v/>
      </c>
      <c r="O22" s="522"/>
      <c r="P22" s="520" t="str">
        <f>IF(AND('Mapa de Riesgos'!$H$12="Media",'Mapa de Riesgos'!$L$12="Menor"),CONCATENATE("R",'Mapa de Riesgos'!$A$12),"")</f>
        <v/>
      </c>
      <c r="Q22" s="521"/>
      <c r="R22" s="521" t="str">
        <f>IF(AND('Mapa de Riesgos'!$H$18="Media",'Mapa de Riesgos'!$L$18="Menor"),CONCATENATE("R",'Mapa de Riesgos'!$A$18),"")</f>
        <v/>
      </c>
      <c r="S22" s="521"/>
      <c r="T22" s="521" t="str">
        <f>IF(AND('Mapa de Riesgos'!$H$24="Media",'Mapa de Riesgos'!$L$24="Menor"),CONCATENATE("R",'Mapa de Riesgos'!$A$24),"")</f>
        <v/>
      </c>
      <c r="U22" s="522"/>
      <c r="V22" s="520" t="str">
        <f>IF(AND('Mapa de Riesgos'!$H$12="Media",'Mapa de Riesgos'!$L$12="Moderado"),CONCATENATE("R",'Mapa de Riesgos'!$A$12),"")</f>
        <v/>
      </c>
      <c r="W22" s="521"/>
      <c r="X22" s="521" t="str">
        <f>IF(AND('Mapa de Riesgos'!$H$18="Media",'Mapa de Riesgos'!$L$18="Moderado"),CONCATENATE("R",'Mapa de Riesgos'!$A$18),"")</f>
        <v/>
      </c>
      <c r="Y22" s="521"/>
      <c r="Z22" s="521" t="str">
        <f>IF(AND('Mapa de Riesgos'!$H$24="Media",'Mapa de Riesgos'!$L$24="Moderado"),CONCATENATE("R",'Mapa de Riesgos'!$A$24),"")</f>
        <v/>
      </c>
      <c r="AA22" s="522"/>
      <c r="AB22" s="495" t="str">
        <f>IF(AND('Mapa de Riesgos'!$H$12="Media",'Mapa de Riesgos'!$L$12="Mayor"),CONCATENATE("R",'Mapa de Riesgos'!$A$12),"")</f>
        <v>R1</v>
      </c>
      <c r="AC22" s="496"/>
      <c r="AD22" s="496" t="str">
        <f>IF(AND('Mapa de Riesgos'!$H$18="Media",'Mapa de Riesgos'!$L$18="Mayor"),CONCATENATE("R",'Mapa de Riesgos'!$A$18),"")</f>
        <v/>
      </c>
      <c r="AE22" s="496"/>
      <c r="AF22" s="496" t="str">
        <f>IF(AND('Mapa de Riesgos'!$H$24="Media",'Mapa de Riesgos'!$L$24="Mayor"),CONCATENATE("R",'Mapa de Riesgos'!$A$24),"")</f>
        <v/>
      </c>
      <c r="AG22" s="498"/>
      <c r="AH22" s="511" t="str">
        <f>IF(AND('Mapa de Riesgos'!$H$12="Media",'Mapa de Riesgos'!$L$12="Catastrófico"),CONCATENATE("R",'Mapa de Riesgos'!$A$12),"")</f>
        <v/>
      </c>
      <c r="AI22" s="512"/>
      <c r="AJ22" s="512" t="str">
        <f>IF(AND('Mapa de Riesgos'!$H$18="Media",'Mapa de Riesgos'!$L$18="Catastrófico"),CONCATENATE("R",'Mapa de Riesgos'!$A$18),"")</f>
        <v/>
      </c>
      <c r="AK22" s="512"/>
      <c r="AL22" s="512" t="str">
        <f>IF(AND('Mapa de Riesgos'!$H$24="Media",'Mapa de Riesgos'!$L$24="Catastrófico"),CONCATENATE("R",'Mapa de Riesgos'!$A$24),"")</f>
        <v/>
      </c>
      <c r="AM22" s="513"/>
      <c r="AN22" s="84"/>
      <c r="AO22" s="465" t="s">
        <v>169</v>
      </c>
      <c r="AP22" s="466"/>
      <c r="AQ22" s="466"/>
      <c r="AR22" s="466"/>
      <c r="AS22" s="466"/>
      <c r="AT22" s="467"/>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c r="A23" s="84"/>
      <c r="B23" s="445"/>
      <c r="C23" s="445"/>
      <c r="D23" s="446"/>
      <c r="E23" s="486"/>
      <c r="F23" s="487"/>
      <c r="G23" s="487"/>
      <c r="H23" s="487"/>
      <c r="I23" s="488"/>
      <c r="J23" s="514"/>
      <c r="K23" s="515"/>
      <c r="L23" s="515"/>
      <c r="M23" s="515"/>
      <c r="N23" s="515"/>
      <c r="O23" s="516"/>
      <c r="P23" s="514"/>
      <c r="Q23" s="515"/>
      <c r="R23" s="515"/>
      <c r="S23" s="515"/>
      <c r="T23" s="515"/>
      <c r="U23" s="516"/>
      <c r="V23" s="514"/>
      <c r="W23" s="515"/>
      <c r="X23" s="515"/>
      <c r="Y23" s="515"/>
      <c r="Z23" s="515"/>
      <c r="AA23" s="516"/>
      <c r="AB23" s="497"/>
      <c r="AC23" s="494"/>
      <c r="AD23" s="494"/>
      <c r="AE23" s="494"/>
      <c r="AF23" s="494"/>
      <c r="AG23" s="493"/>
      <c r="AH23" s="505"/>
      <c r="AI23" s="506"/>
      <c r="AJ23" s="506"/>
      <c r="AK23" s="506"/>
      <c r="AL23" s="506"/>
      <c r="AM23" s="507"/>
      <c r="AN23" s="84"/>
      <c r="AO23" s="468"/>
      <c r="AP23" s="469"/>
      <c r="AQ23" s="469"/>
      <c r="AR23" s="469"/>
      <c r="AS23" s="469"/>
      <c r="AT23" s="470"/>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c r="A24" s="84"/>
      <c r="B24" s="445"/>
      <c r="C24" s="445"/>
      <c r="D24" s="446"/>
      <c r="E24" s="486"/>
      <c r="F24" s="487"/>
      <c r="G24" s="487"/>
      <c r="H24" s="487"/>
      <c r="I24" s="488"/>
      <c r="J24" s="514" t="str">
        <f>IF(AND('Mapa de Riesgos'!$H$30="Media",'Mapa de Riesgos'!$L$30="Leve"),CONCATENATE("R",'Mapa de Riesgos'!$A$30),"")</f>
        <v/>
      </c>
      <c r="K24" s="515"/>
      <c r="L24" s="515" t="str">
        <f>IF(AND('Mapa de Riesgos'!$H$36="Media",'Mapa de Riesgos'!$L$36="Leve"),CONCATENATE("R",'Mapa de Riesgos'!$A$36),"")</f>
        <v/>
      </c>
      <c r="M24" s="515"/>
      <c r="N24" s="515" t="str">
        <f>IF(AND('Mapa de Riesgos'!$H$42="Media",'Mapa de Riesgos'!$L$42="Leve"),CONCATENATE("R",'Mapa de Riesgos'!$A$42),"")</f>
        <v/>
      </c>
      <c r="O24" s="516"/>
      <c r="P24" s="514" t="str">
        <f>IF(AND('Mapa de Riesgos'!$H$30="Media",'Mapa de Riesgos'!$L$30="Menor"),CONCATENATE("R",'Mapa de Riesgos'!$A$30),"")</f>
        <v/>
      </c>
      <c r="Q24" s="515"/>
      <c r="R24" s="515" t="str">
        <f>IF(AND('Mapa de Riesgos'!$H$36="Media",'Mapa de Riesgos'!$L$36="Menor"),CONCATENATE("R",'Mapa de Riesgos'!$A$36),"")</f>
        <v/>
      </c>
      <c r="S24" s="515"/>
      <c r="T24" s="515" t="str">
        <f>IF(AND('Mapa de Riesgos'!$H$42="Media",'Mapa de Riesgos'!$L$42="Menor"),CONCATENATE("R",'Mapa de Riesgos'!$A$42),"")</f>
        <v/>
      </c>
      <c r="U24" s="516"/>
      <c r="V24" s="514" t="str">
        <f>IF(AND('Mapa de Riesgos'!$H$30="Media",'Mapa de Riesgos'!$L$30="Moderado"),CONCATENATE("R",'Mapa de Riesgos'!$A$30),"")</f>
        <v/>
      </c>
      <c r="W24" s="515"/>
      <c r="X24" s="515" t="str">
        <f>IF(AND('Mapa de Riesgos'!$H$36="Media",'Mapa de Riesgos'!$L$36="Moderado"),CONCATENATE("R",'Mapa de Riesgos'!$A$36),"")</f>
        <v/>
      </c>
      <c r="Y24" s="515"/>
      <c r="Z24" s="515" t="str">
        <f>IF(AND('Mapa de Riesgos'!$H$42="Media",'Mapa de Riesgos'!$L$42="Moderado"),CONCATENATE("R",'Mapa de Riesgos'!$A$42),"")</f>
        <v/>
      </c>
      <c r="AA24" s="516"/>
      <c r="AB24" s="497" t="str">
        <f>IF(AND('Mapa de Riesgos'!$H$30="Media",'Mapa de Riesgos'!$L$30="Mayor"),CONCATENATE("R",'Mapa de Riesgos'!$A$30),"")</f>
        <v/>
      </c>
      <c r="AC24" s="494"/>
      <c r="AD24" s="492" t="str">
        <f>IF(AND('Mapa de Riesgos'!$H$36="Media",'Mapa de Riesgos'!$L$36="Mayor"),CONCATENATE("R",'Mapa de Riesgos'!$A$36),"")</f>
        <v/>
      </c>
      <c r="AE24" s="492"/>
      <c r="AF24" s="492" t="str">
        <f>IF(AND('Mapa de Riesgos'!$H$42="Media",'Mapa de Riesgos'!$L$42="Mayor"),CONCATENATE("R",'Mapa de Riesgos'!$A$42),"")</f>
        <v/>
      </c>
      <c r="AG24" s="493"/>
      <c r="AH24" s="505" t="str">
        <f>IF(AND('Mapa de Riesgos'!$H$30="Media",'Mapa de Riesgos'!$L$30="Catastrófico"),CONCATENATE("R",'Mapa de Riesgos'!$A$30),"")</f>
        <v/>
      </c>
      <c r="AI24" s="506"/>
      <c r="AJ24" s="506" t="str">
        <f>IF(AND('Mapa de Riesgos'!$H$36="Media",'Mapa de Riesgos'!$L$36="Catastrófico"),CONCATENATE("R",'Mapa de Riesgos'!$A$36),"")</f>
        <v/>
      </c>
      <c r="AK24" s="506"/>
      <c r="AL24" s="506" t="str">
        <f>IF(AND('Mapa de Riesgos'!$H$42="Media",'Mapa de Riesgos'!$L$42="Catastrófico"),CONCATENATE("R",'Mapa de Riesgos'!$A$42),"")</f>
        <v/>
      </c>
      <c r="AM24" s="507"/>
      <c r="AN24" s="84"/>
      <c r="AO24" s="468"/>
      <c r="AP24" s="469"/>
      <c r="AQ24" s="469"/>
      <c r="AR24" s="469"/>
      <c r="AS24" s="469"/>
      <c r="AT24" s="470"/>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c r="A25" s="84"/>
      <c r="B25" s="445"/>
      <c r="C25" s="445"/>
      <c r="D25" s="446"/>
      <c r="E25" s="486"/>
      <c r="F25" s="487"/>
      <c r="G25" s="487"/>
      <c r="H25" s="487"/>
      <c r="I25" s="488"/>
      <c r="J25" s="514"/>
      <c r="K25" s="515"/>
      <c r="L25" s="515"/>
      <c r="M25" s="515"/>
      <c r="N25" s="515"/>
      <c r="O25" s="516"/>
      <c r="P25" s="514"/>
      <c r="Q25" s="515"/>
      <c r="R25" s="515"/>
      <c r="S25" s="515"/>
      <c r="T25" s="515"/>
      <c r="U25" s="516"/>
      <c r="V25" s="514"/>
      <c r="W25" s="515"/>
      <c r="X25" s="515"/>
      <c r="Y25" s="515"/>
      <c r="Z25" s="515"/>
      <c r="AA25" s="516"/>
      <c r="AB25" s="497"/>
      <c r="AC25" s="494"/>
      <c r="AD25" s="492"/>
      <c r="AE25" s="492"/>
      <c r="AF25" s="492"/>
      <c r="AG25" s="493"/>
      <c r="AH25" s="505"/>
      <c r="AI25" s="506"/>
      <c r="AJ25" s="506"/>
      <c r="AK25" s="506"/>
      <c r="AL25" s="506"/>
      <c r="AM25" s="507"/>
      <c r="AN25" s="84"/>
      <c r="AO25" s="468"/>
      <c r="AP25" s="469"/>
      <c r="AQ25" s="469"/>
      <c r="AR25" s="469"/>
      <c r="AS25" s="469"/>
      <c r="AT25" s="470"/>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c r="A26" s="84"/>
      <c r="B26" s="445"/>
      <c r="C26" s="445"/>
      <c r="D26" s="446"/>
      <c r="E26" s="486"/>
      <c r="F26" s="487"/>
      <c r="G26" s="487"/>
      <c r="H26" s="487"/>
      <c r="I26" s="488"/>
      <c r="J26" s="514" t="str">
        <f>IF(AND('Mapa de Riesgos'!$H$48="Media",'Mapa de Riesgos'!$L$48="Leve"),CONCATENATE("R",'Mapa de Riesgos'!$A$48),"")</f>
        <v/>
      </c>
      <c r="K26" s="515"/>
      <c r="L26" s="515" t="str">
        <f>IF(AND('Mapa de Riesgos'!$H$54="Media",'Mapa de Riesgos'!$L$54="Leve"),CONCATENATE("R",'Mapa de Riesgos'!$A$54),"")</f>
        <v/>
      </c>
      <c r="M26" s="515"/>
      <c r="N26" s="515" t="str">
        <f>IF(AND('Mapa de Riesgos'!$H$60="Media",'Mapa de Riesgos'!$L$60="Leve"),CONCATENATE("R",'Mapa de Riesgos'!$A$60),"")</f>
        <v/>
      </c>
      <c r="O26" s="516"/>
      <c r="P26" s="514" t="str">
        <f>IF(AND('Mapa de Riesgos'!$H$48="Media",'Mapa de Riesgos'!$L$48="Menor"),CONCATENATE("R",'Mapa de Riesgos'!$A$48),"")</f>
        <v/>
      </c>
      <c r="Q26" s="515"/>
      <c r="R26" s="515" t="str">
        <f>IF(AND('Mapa de Riesgos'!$H$54="Media",'Mapa de Riesgos'!$L$54="Menor"),CONCATENATE("R",'Mapa de Riesgos'!$A$54),"")</f>
        <v/>
      </c>
      <c r="S26" s="515"/>
      <c r="T26" s="515" t="str">
        <f>IF(AND('Mapa de Riesgos'!$H$60="Media",'Mapa de Riesgos'!$L$60="Menor"),CONCATENATE("R",'Mapa de Riesgos'!$A$60),"")</f>
        <v/>
      </c>
      <c r="U26" s="516"/>
      <c r="V26" s="514" t="str">
        <f>IF(AND('Mapa de Riesgos'!$H$48="Media",'Mapa de Riesgos'!$L$48="Moderado"),CONCATENATE("R",'Mapa de Riesgos'!$A$48),"")</f>
        <v/>
      </c>
      <c r="W26" s="515"/>
      <c r="X26" s="515" t="str">
        <f>IF(AND('Mapa de Riesgos'!$H$54="Media",'Mapa de Riesgos'!$L$54="Moderado"),CONCATENATE("R",'Mapa de Riesgos'!$A$54),"")</f>
        <v/>
      </c>
      <c r="Y26" s="515"/>
      <c r="Z26" s="515" t="str">
        <f>IF(AND('Mapa de Riesgos'!$H$60="Media",'Mapa de Riesgos'!$L$60="Moderado"),CONCATENATE("R",'Mapa de Riesgos'!$A$60),"")</f>
        <v/>
      </c>
      <c r="AA26" s="516"/>
      <c r="AB26" s="497" t="str">
        <f>IF(AND('Mapa de Riesgos'!$H$48="Media",'Mapa de Riesgos'!$L$48="Mayor"),CONCATENATE("R",'Mapa de Riesgos'!$A$48),"")</f>
        <v/>
      </c>
      <c r="AC26" s="494"/>
      <c r="AD26" s="492" t="str">
        <f>IF(AND('Mapa de Riesgos'!$H$54="Media",'Mapa de Riesgos'!$L$54="Mayor"),CONCATENATE("R",'Mapa de Riesgos'!$A$54),"")</f>
        <v/>
      </c>
      <c r="AE26" s="492"/>
      <c r="AF26" s="492" t="str">
        <f>IF(AND('Mapa de Riesgos'!$H$60="Media",'Mapa de Riesgos'!$L$60="Mayor"),CONCATENATE("R",'Mapa de Riesgos'!$A$60),"")</f>
        <v/>
      </c>
      <c r="AG26" s="493"/>
      <c r="AH26" s="505" t="str">
        <f>IF(AND('Mapa de Riesgos'!$H$48="Media",'Mapa de Riesgos'!$L$48="Catastrófico"),CONCATENATE("R",'Mapa de Riesgos'!$A$48),"")</f>
        <v/>
      </c>
      <c r="AI26" s="506"/>
      <c r="AJ26" s="506" t="str">
        <f>IF(AND('Mapa de Riesgos'!$H$54="Media",'Mapa de Riesgos'!$L$54="Catastrófico"),CONCATENATE("R",'Mapa de Riesgos'!$A$54),"")</f>
        <v/>
      </c>
      <c r="AK26" s="506"/>
      <c r="AL26" s="506" t="str">
        <f>IF(AND('Mapa de Riesgos'!$H$60="Media",'Mapa de Riesgos'!$L$60="Catastrófico"),CONCATENATE("R",'Mapa de Riesgos'!$A$60),"")</f>
        <v/>
      </c>
      <c r="AM26" s="507"/>
      <c r="AN26" s="84"/>
      <c r="AO26" s="468"/>
      <c r="AP26" s="469"/>
      <c r="AQ26" s="469"/>
      <c r="AR26" s="469"/>
      <c r="AS26" s="469"/>
      <c r="AT26" s="470"/>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c r="A27" s="84"/>
      <c r="B27" s="445"/>
      <c r="C27" s="445"/>
      <c r="D27" s="446"/>
      <c r="E27" s="486"/>
      <c r="F27" s="487"/>
      <c r="G27" s="487"/>
      <c r="H27" s="487"/>
      <c r="I27" s="488"/>
      <c r="J27" s="514"/>
      <c r="K27" s="515"/>
      <c r="L27" s="515"/>
      <c r="M27" s="515"/>
      <c r="N27" s="515"/>
      <c r="O27" s="516"/>
      <c r="P27" s="514"/>
      <c r="Q27" s="515"/>
      <c r="R27" s="515"/>
      <c r="S27" s="515"/>
      <c r="T27" s="515"/>
      <c r="U27" s="516"/>
      <c r="V27" s="514"/>
      <c r="W27" s="515"/>
      <c r="X27" s="515"/>
      <c r="Y27" s="515"/>
      <c r="Z27" s="515"/>
      <c r="AA27" s="516"/>
      <c r="AB27" s="497"/>
      <c r="AC27" s="494"/>
      <c r="AD27" s="492"/>
      <c r="AE27" s="492"/>
      <c r="AF27" s="492"/>
      <c r="AG27" s="493"/>
      <c r="AH27" s="505"/>
      <c r="AI27" s="506"/>
      <c r="AJ27" s="506"/>
      <c r="AK27" s="506"/>
      <c r="AL27" s="506"/>
      <c r="AM27" s="507"/>
      <c r="AN27" s="84"/>
      <c r="AO27" s="468"/>
      <c r="AP27" s="469"/>
      <c r="AQ27" s="469"/>
      <c r="AR27" s="469"/>
      <c r="AS27" s="469"/>
      <c r="AT27" s="470"/>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c r="A28" s="84"/>
      <c r="B28" s="445"/>
      <c r="C28" s="445"/>
      <c r="D28" s="446"/>
      <c r="E28" s="486"/>
      <c r="F28" s="487"/>
      <c r="G28" s="487"/>
      <c r="H28" s="487"/>
      <c r="I28" s="488"/>
      <c r="J28" s="514" t="str">
        <f>IF(AND('Mapa de Riesgos'!$H$66="Media",'Mapa de Riesgos'!$L$66="Leve"),CONCATENATE("R",'Mapa de Riesgos'!$A$66),"")</f>
        <v/>
      </c>
      <c r="K28" s="515"/>
      <c r="L28" s="515" t="str">
        <f>IF(AND('Mapa de Riesgos'!$H$72="Media",'Mapa de Riesgos'!$L$72="Leve"),CONCATENATE("R",'Mapa de Riesgos'!$A$72),"")</f>
        <v/>
      </c>
      <c r="M28" s="515"/>
      <c r="N28" s="515" t="str">
        <f>IF(AND('Mapa de Riesgos'!$H$78="Media",'Mapa de Riesgos'!$L$78="Leve"),CONCATENATE("R",'Mapa de Riesgos'!$A$78),"")</f>
        <v/>
      </c>
      <c r="O28" s="516"/>
      <c r="P28" s="514" t="str">
        <f>IF(AND('Mapa de Riesgos'!$H$66="Media",'Mapa de Riesgos'!$L$66="Menor"),CONCATENATE("R",'Mapa de Riesgos'!$A$66),"")</f>
        <v/>
      </c>
      <c r="Q28" s="515"/>
      <c r="R28" s="515" t="str">
        <f>IF(AND('Mapa de Riesgos'!$H$72="Media",'Mapa de Riesgos'!$L$72="Menor"),CONCATENATE("R",'Mapa de Riesgos'!$A$72),"")</f>
        <v/>
      </c>
      <c r="S28" s="515"/>
      <c r="T28" s="515" t="str">
        <f>IF(AND('Mapa de Riesgos'!$H$78="Media",'Mapa de Riesgos'!$L$78="Menor"),CONCATENATE("R",'Mapa de Riesgos'!$A$78),"")</f>
        <v/>
      </c>
      <c r="U28" s="516"/>
      <c r="V28" s="514" t="str">
        <f>IF(AND('Mapa de Riesgos'!$H$66="Media",'Mapa de Riesgos'!$L$66="Moderado"),CONCATENATE("R",'Mapa de Riesgos'!$A$66),"")</f>
        <v/>
      </c>
      <c r="W28" s="515"/>
      <c r="X28" s="515" t="str">
        <f>IF(AND('Mapa de Riesgos'!$H$72="Media",'Mapa de Riesgos'!$L$72="Moderado"),CONCATENATE("R",'Mapa de Riesgos'!$A$72),"")</f>
        <v/>
      </c>
      <c r="Y28" s="515"/>
      <c r="Z28" s="515" t="str">
        <f>IF(AND('Mapa de Riesgos'!$H$78="Media",'Mapa de Riesgos'!$L$78="Moderado"),CONCATENATE("R",'Mapa de Riesgos'!$A$78),"")</f>
        <v/>
      </c>
      <c r="AA28" s="516"/>
      <c r="AB28" s="497" t="str">
        <f>IF(AND('Mapa de Riesgos'!$H$66="Media",'Mapa de Riesgos'!$L$66="Mayor"),CONCATENATE("R",'Mapa de Riesgos'!$A$66),"")</f>
        <v/>
      </c>
      <c r="AC28" s="494"/>
      <c r="AD28" s="492" t="str">
        <f>IF(AND('Mapa de Riesgos'!$H$72="Media",'Mapa de Riesgos'!$L$72="Mayor"),CONCATENATE("R",'Mapa de Riesgos'!$A$72),"")</f>
        <v/>
      </c>
      <c r="AE28" s="492"/>
      <c r="AF28" s="492" t="str">
        <f>IF(AND('Mapa de Riesgos'!$H$78="Media",'Mapa de Riesgos'!$L$78="Mayor"),CONCATENATE("R",'Mapa de Riesgos'!$A$78),"")</f>
        <v/>
      </c>
      <c r="AG28" s="493"/>
      <c r="AH28" s="505" t="str">
        <f>IF(AND('Mapa de Riesgos'!$H$66="Media",'Mapa de Riesgos'!$L$66="Catastrófico"),CONCATENATE("R",'Mapa de Riesgos'!$A$66),"")</f>
        <v/>
      </c>
      <c r="AI28" s="506"/>
      <c r="AJ28" s="506" t="str">
        <f>IF(AND('Mapa de Riesgos'!$H$72="Media",'Mapa de Riesgos'!$L$72="Catastrófico"),CONCATENATE("R",'Mapa de Riesgos'!$A$72),"")</f>
        <v/>
      </c>
      <c r="AK28" s="506"/>
      <c r="AL28" s="506" t="str">
        <f>IF(AND('Mapa de Riesgos'!$H$78="Media",'Mapa de Riesgos'!$L$78="Catastrófico"),CONCATENATE("R",'Mapa de Riesgos'!$A$78),"")</f>
        <v/>
      </c>
      <c r="AM28" s="507"/>
      <c r="AN28" s="84"/>
      <c r="AO28" s="468"/>
      <c r="AP28" s="469"/>
      <c r="AQ28" s="469"/>
      <c r="AR28" s="469"/>
      <c r="AS28" s="469"/>
      <c r="AT28" s="470"/>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75" thickBot="1">
      <c r="A29" s="84"/>
      <c r="B29" s="445"/>
      <c r="C29" s="445"/>
      <c r="D29" s="446"/>
      <c r="E29" s="489"/>
      <c r="F29" s="490"/>
      <c r="G29" s="490"/>
      <c r="H29" s="490"/>
      <c r="I29" s="491"/>
      <c r="J29" s="514"/>
      <c r="K29" s="515"/>
      <c r="L29" s="515"/>
      <c r="M29" s="515"/>
      <c r="N29" s="515"/>
      <c r="O29" s="516"/>
      <c r="P29" s="517"/>
      <c r="Q29" s="518"/>
      <c r="R29" s="518"/>
      <c r="S29" s="518"/>
      <c r="T29" s="518"/>
      <c r="U29" s="519"/>
      <c r="V29" s="517"/>
      <c r="W29" s="518"/>
      <c r="X29" s="518"/>
      <c r="Y29" s="518"/>
      <c r="Z29" s="518"/>
      <c r="AA29" s="519"/>
      <c r="AB29" s="502"/>
      <c r="AC29" s="503"/>
      <c r="AD29" s="503"/>
      <c r="AE29" s="503"/>
      <c r="AF29" s="503"/>
      <c r="AG29" s="504"/>
      <c r="AH29" s="508"/>
      <c r="AI29" s="509"/>
      <c r="AJ29" s="509"/>
      <c r="AK29" s="509"/>
      <c r="AL29" s="509"/>
      <c r="AM29" s="510"/>
      <c r="AN29" s="84"/>
      <c r="AO29" s="471"/>
      <c r="AP29" s="472"/>
      <c r="AQ29" s="472"/>
      <c r="AR29" s="472"/>
      <c r="AS29" s="472"/>
      <c r="AT29" s="473"/>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c r="A30" s="84"/>
      <c r="B30" s="445"/>
      <c r="C30" s="445"/>
      <c r="D30" s="446"/>
      <c r="E30" s="483" t="s">
        <v>170</v>
      </c>
      <c r="F30" s="484"/>
      <c r="G30" s="484"/>
      <c r="H30" s="484"/>
      <c r="I30" s="484"/>
      <c r="J30" s="529" t="str">
        <f>IF(AND('Mapa de Riesgos'!$H$12="Baja",'Mapa de Riesgos'!$L$12="Leve"),CONCATENATE("R",'Mapa de Riesgos'!$A$12),"")</f>
        <v/>
      </c>
      <c r="K30" s="530"/>
      <c r="L30" s="530" t="str">
        <f>IF(AND('Mapa de Riesgos'!$H$18="Baja",'Mapa de Riesgos'!$L$18="Leve"),CONCATENATE("R",'Mapa de Riesgos'!$A$18),"")</f>
        <v/>
      </c>
      <c r="M30" s="530"/>
      <c r="N30" s="530" t="str">
        <f>IF(AND('Mapa de Riesgos'!$H$24="Baja",'Mapa de Riesgos'!$L$24="Leve"),CONCATENATE("R",'Mapa de Riesgos'!$A$24),"")</f>
        <v/>
      </c>
      <c r="O30" s="531"/>
      <c r="P30" s="521" t="str">
        <f>IF(AND('Mapa de Riesgos'!$H$12="Baja",'Mapa de Riesgos'!$L$12="Menor"),CONCATENATE("R",'Mapa de Riesgos'!$A$12),"")</f>
        <v/>
      </c>
      <c r="Q30" s="521"/>
      <c r="R30" s="521" t="str">
        <f>IF(AND('Mapa de Riesgos'!$H$18="Baja",'Mapa de Riesgos'!$L$18="Menor"),CONCATENATE("R",'Mapa de Riesgos'!$A$18),"")</f>
        <v/>
      </c>
      <c r="S30" s="521"/>
      <c r="T30" s="521" t="str">
        <f>IF(AND('Mapa de Riesgos'!$H$24="Baja",'Mapa de Riesgos'!$L$24="Menor"),CONCATENATE("R",'Mapa de Riesgos'!$A$24),"")</f>
        <v/>
      </c>
      <c r="U30" s="522"/>
      <c r="V30" s="520" t="str">
        <f>IF(AND('Mapa de Riesgos'!$H$12="Baja",'Mapa de Riesgos'!$L$12="Moderado"),CONCATENATE("R",'Mapa de Riesgos'!$A$12),"")</f>
        <v/>
      </c>
      <c r="W30" s="521"/>
      <c r="X30" s="521" t="str">
        <f>IF(AND('Mapa de Riesgos'!$H$18="Baja",'Mapa de Riesgos'!$L$18="Moderado"),CONCATENATE("R",'Mapa de Riesgos'!$A$18),"")</f>
        <v/>
      </c>
      <c r="Y30" s="521"/>
      <c r="Z30" s="521" t="str">
        <f>IF(AND('Mapa de Riesgos'!$H$24="Baja",'Mapa de Riesgos'!$L$24="Moderado"),CONCATENATE("R",'Mapa de Riesgos'!$A$24),"")</f>
        <v/>
      </c>
      <c r="AA30" s="522"/>
      <c r="AB30" s="495" t="str">
        <f>IF(AND('Mapa de Riesgos'!$H$12="Baja",'Mapa de Riesgos'!$L$12="Mayor"),CONCATENATE("R",'Mapa de Riesgos'!$A$12),"")</f>
        <v/>
      </c>
      <c r="AC30" s="496"/>
      <c r="AD30" s="496" t="str">
        <f>IF(AND('Mapa de Riesgos'!$H$18="Baja",'Mapa de Riesgos'!$L$18="Mayor"),CONCATENATE("R",'Mapa de Riesgos'!$A$18),"")</f>
        <v/>
      </c>
      <c r="AE30" s="496"/>
      <c r="AF30" s="496" t="str">
        <f>IF(AND('Mapa de Riesgos'!$H$24="Baja",'Mapa de Riesgos'!$L$24="Mayor"),CONCATENATE("R",'Mapa de Riesgos'!$A$24),"")</f>
        <v/>
      </c>
      <c r="AG30" s="498"/>
      <c r="AH30" s="511" t="str">
        <f>IF(AND('Mapa de Riesgos'!$H$12="Baja",'Mapa de Riesgos'!$L$12="Catastrófico"),CONCATENATE("R",'Mapa de Riesgos'!$A$12),"")</f>
        <v/>
      </c>
      <c r="AI30" s="512"/>
      <c r="AJ30" s="512" t="str">
        <f>IF(AND('Mapa de Riesgos'!$H$18="Baja",'Mapa de Riesgos'!$L$18="Catastrófico"),CONCATENATE("R",'Mapa de Riesgos'!$A$18),"")</f>
        <v/>
      </c>
      <c r="AK30" s="512"/>
      <c r="AL30" s="512" t="str">
        <f>IF(AND('Mapa de Riesgos'!$H$24="Baja",'Mapa de Riesgos'!$L$24="Catastrófico"),CONCATENATE("R",'Mapa de Riesgos'!$A$24),"")</f>
        <v/>
      </c>
      <c r="AM30" s="513"/>
      <c r="AN30" s="84"/>
      <c r="AO30" s="474" t="s">
        <v>171</v>
      </c>
      <c r="AP30" s="475"/>
      <c r="AQ30" s="475"/>
      <c r="AR30" s="475"/>
      <c r="AS30" s="475"/>
      <c r="AT30" s="476"/>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c r="A31" s="84"/>
      <c r="B31" s="445"/>
      <c r="C31" s="445"/>
      <c r="D31" s="446"/>
      <c r="E31" s="486"/>
      <c r="F31" s="487"/>
      <c r="G31" s="487"/>
      <c r="H31" s="487"/>
      <c r="I31" s="500"/>
      <c r="J31" s="525"/>
      <c r="K31" s="523"/>
      <c r="L31" s="523"/>
      <c r="M31" s="523"/>
      <c r="N31" s="523"/>
      <c r="O31" s="524"/>
      <c r="P31" s="515"/>
      <c r="Q31" s="515"/>
      <c r="R31" s="515"/>
      <c r="S31" s="515"/>
      <c r="T31" s="515"/>
      <c r="U31" s="516"/>
      <c r="V31" s="514"/>
      <c r="W31" s="515"/>
      <c r="X31" s="515"/>
      <c r="Y31" s="515"/>
      <c r="Z31" s="515"/>
      <c r="AA31" s="516"/>
      <c r="AB31" s="497"/>
      <c r="AC31" s="494"/>
      <c r="AD31" s="494"/>
      <c r="AE31" s="494"/>
      <c r="AF31" s="494"/>
      <c r="AG31" s="493"/>
      <c r="AH31" s="505"/>
      <c r="AI31" s="506"/>
      <c r="AJ31" s="506"/>
      <c r="AK31" s="506"/>
      <c r="AL31" s="506"/>
      <c r="AM31" s="507"/>
      <c r="AN31" s="84"/>
      <c r="AO31" s="477"/>
      <c r="AP31" s="478"/>
      <c r="AQ31" s="478"/>
      <c r="AR31" s="478"/>
      <c r="AS31" s="478"/>
      <c r="AT31" s="479"/>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c r="A32" s="84"/>
      <c r="B32" s="445"/>
      <c r="C32" s="445"/>
      <c r="D32" s="446"/>
      <c r="E32" s="486"/>
      <c r="F32" s="487"/>
      <c r="G32" s="487"/>
      <c r="H32" s="487"/>
      <c r="I32" s="500"/>
      <c r="J32" s="525" t="str">
        <f>IF(AND('Mapa de Riesgos'!$H$30="Baja",'Mapa de Riesgos'!$L$30="Leve"),CONCATENATE("R",'Mapa de Riesgos'!$A$30),"")</f>
        <v/>
      </c>
      <c r="K32" s="523"/>
      <c r="L32" s="523" t="str">
        <f>IF(AND('Mapa de Riesgos'!$H$36="Baja",'Mapa de Riesgos'!$L$36="Leve"),CONCATENATE("R",'Mapa de Riesgos'!$A$36),"")</f>
        <v/>
      </c>
      <c r="M32" s="523"/>
      <c r="N32" s="523" t="str">
        <f>IF(AND('Mapa de Riesgos'!$H$42="Baja",'Mapa de Riesgos'!$L$42="Leve"),CONCATENATE("R",'Mapa de Riesgos'!$A$42),"")</f>
        <v/>
      </c>
      <c r="O32" s="524"/>
      <c r="P32" s="515" t="str">
        <f>IF(AND('Mapa de Riesgos'!$H$30="Baja",'Mapa de Riesgos'!$L$30="Menor"),CONCATENATE("R",'Mapa de Riesgos'!$A$30),"")</f>
        <v/>
      </c>
      <c r="Q32" s="515"/>
      <c r="R32" s="515" t="str">
        <f>IF(AND('Mapa de Riesgos'!$H$36="Baja",'Mapa de Riesgos'!$L$36="Menor"),CONCATENATE("R",'Mapa de Riesgos'!$A$36),"")</f>
        <v/>
      </c>
      <c r="S32" s="515"/>
      <c r="T32" s="515" t="str">
        <f>IF(AND('Mapa de Riesgos'!$H$42="Baja",'Mapa de Riesgos'!$L$42="Menor"),CONCATENATE("R",'Mapa de Riesgos'!$A$42),"")</f>
        <v/>
      </c>
      <c r="U32" s="516"/>
      <c r="V32" s="514" t="str">
        <f>IF(AND('Mapa de Riesgos'!$H$30="Baja",'Mapa de Riesgos'!$L$30="Moderado"),CONCATENATE("R",'Mapa de Riesgos'!$A$30),"")</f>
        <v/>
      </c>
      <c r="W32" s="515"/>
      <c r="X32" s="515" t="str">
        <f>IF(AND('Mapa de Riesgos'!$H$36="Baja",'Mapa de Riesgos'!$L$36="Moderado"),CONCATENATE("R",'Mapa de Riesgos'!$A$36),"")</f>
        <v/>
      </c>
      <c r="Y32" s="515"/>
      <c r="Z32" s="515" t="str">
        <f>IF(AND('Mapa de Riesgos'!$H$42="Baja",'Mapa de Riesgos'!$L$42="Moderado"),CONCATENATE("R",'Mapa de Riesgos'!$A$42),"")</f>
        <v/>
      </c>
      <c r="AA32" s="516"/>
      <c r="AB32" s="497" t="str">
        <f>IF(AND('Mapa de Riesgos'!$H$30="Baja",'Mapa de Riesgos'!$L$30="Mayor"),CONCATENATE("R",'Mapa de Riesgos'!$A$30),"")</f>
        <v/>
      </c>
      <c r="AC32" s="494"/>
      <c r="AD32" s="492" t="str">
        <f>IF(AND('Mapa de Riesgos'!$H$36="Baja",'Mapa de Riesgos'!$L$36="Mayor"),CONCATENATE("R",'Mapa de Riesgos'!$A$36),"")</f>
        <v/>
      </c>
      <c r="AE32" s="492"/>
      <c r="AF32" s="492" t="str">
        <f>IF(AND('Mapa de Riesgos'!$H$42="Baja",'Mapa de Riesgos'!$L$42="Mayor"),CONCATENATE("R",'Mapa de Riesgos'!$A$42),"")</f>
        <v/>
      </c>
      <c r="AG32" s="493"/>
      <c r="AH32" s="505" t="str">
        <f>IF(AND('Mapa de Riesgos'!$H$30="Baja",'Mapa de Riesgos'!$L$30="Catastrófico"),CONCATENATE("R",'Mapa de Riesgos'!$A$30),"")</f>
        <v/>
      </c>
      <c r="AI32" s="506"/>
      <c r="AJ32" s="506" t="str">
        <f>IF(AND('Mapa de Riesgos'!$H$36="Baja",'Mapa de Riesgos'!$L$36="Catastrófico"),CONCATENATE("R",'Mapa de Riesgos'!$A$36),"")</f>
        <v/>
      </c>
      <c r="AK32" s="506"/>
      <c r="AL32" s="506" t="str">
        <f>IF(AND('Mapa de Riesgos'!$H$42="Baja",'Mapa de Riesgos'!$L$42="Catastrófico"),CONCATENATE("R",'Mapa de Riesgos'!$A$42),"")</f>
        <v/>
      </c>
      <c r="AM32" s="507"/>
      <c r="AN32" s="84"/>
      <c r="AO32" s="477"/>
      <c r="AP32" s="478"/>
      <c r="AQ32" s="478"/>
      <c r="AR32" s="478"/>
      <c r="AS32" s="478"/>
      <c r="AT32" s="479"/>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c r="A33" s="84"/>
      <c r="B33" s="445"/>
      <c r="C33" s="445"/>
      <c r="D33" s="446"/>
      <c r="E33" s="486"/>
      <c r="F33" s="487"/>
      <c r="G33" s="487"/>
      <c r="H33" s="487"/>
      <c r="I33" s="500"/>
      <c r="J33" s="525"/>
      <c r="K33" s="523"/>
      <c r="L33" s="523"/>
      <c r="M33" s="523"/>
      <c r="N33" s="523"/>
      <c r="O33" s="524"/>
      <c r="P33" s="515"/>
      <c r="Q33" s="515"/>
      <c r="R33" s="515"/>
      <c r="S33" s="515"/>
      <c r="T33" s="515"/>
      <c r="U33" s="516"/>
      <c r="V33" s="514"/>
      <c r="W33" s="515"/>
      <c r="X33" s="515"/>
      <c r="Y33" s="515"/>
      <c r="Z33" s="515"/>
      <c r="AA33" s="516"/>
      <c r="AB33" s="497"/>
      <c r="AC33" s="494"/>
      <c r="AD33" s="492"/>
      <c r="AE33" s="492"/>
      <c r="AF33" s="492"/>
      <c r="AG33" s="493"/>
      <c r="AH33" s="505"/>
      <c r="AI33" s="506"/>
      <c r="AJ33" s="506"/>
      <c r="AK33" s="506"/>
      <c r="AL33" s="506"/>
      <c r="AM33" s="507"/>
      <c r="AN33" s="84"/>
      <c r="AO33" s="477"/>
      <c r="AP33" s="478"/>
      <c r="AQ33" s="478"/>
      <c r="AR33" s="478"/>
      <c r="AS33" s="478"/>
      <c r="AT33" s="479"/>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c r="A34" s="84"/>
      <c r="B34" s="445"/>
      <c r="C34" s="445"/>
      <c r="D34" s="446"/>
      <c r="E34" s="486"/>
      <c r="F34" s="487"/>
      <c r="G34" s="487"/>
      <c r="H34" s="487"/>
      <c r="I34" s="500"/>
      <c r="J34" s="525" t="str">
        <f>IF(AND('Mapa de Riesgos'!$H$48="Baja",'Mapa de Riesgos'!$L$48="Leve"),CONCATENATE("R",'Mapa de Riesgos'!$A$48),"")</f>
        <v/>
      </c>
      <c r="K34" s="523"/>
      <c r="L34" s="523" t="str">
        <f>IF(AND('Mapa de Riesgos'!$H$54="Baja",'Mapa de Riesgos'!$L$54="Leve"),CONCATENATE("R",'Mapa de Riesgos'!$A$54),"")</f>
        <v/>
      </c>
      <c r="M34" s="523"/>
      <c r="N34" s="523" t="str">
        <f>IF(AND('Mapa de Riesgos'!$H$60="Baja",'Mapa de Riesgos'!$L$60="Leve"),CONCATENATE("R",'Mapa de Riesgos'!$A$60),"")</f>
        <v/>
      </c>
      <c r="O34" s="524"/>
      <c r="P34" s="515" t="str">
        <f>IF(AND('Mapa de Riesgos'!$H$48="Baja",'Mapa de Riesgos'!$L$48="Menor"),CONCATENATE("R",'Mapa de Riesgos'!$A$48),"")</f>
        <v/>
      </c>
      <c r="Q34" s="515"/>
      <c r="R34" s="515" t="str">
        <f>IF(AND('Mapa de Riesgos'!$H$54="Baja",'Mapa de Riesgos'!$L$54="Menor"),CONCATENATE("R",'Mapa de Riesgos'!$A$54),"")</f>
        <v/>
      </c>
      <c r="S34" s="515"/>
      <c r="T34" s="515" t="str">
        <f>IF(AND('Mapa de Riesgos'!$H$60="Baja",'Mapa de Riesgos'!$L$60="Menor"),CONCATENATE("R",'Mapa de Riesgos'!$A$60),"")</f>
        <v/>
      </c>
      <c r="U34" s="516"/>
      <c r="V34" s="514" t="str">
        <f>IF(AND('Mapa de Riesgos'!$H$48="Baja",'Mapa de Riesgos'!$L$48="Moderado"),CONCATENATE("R",'Mapa de Riesgos'!$A$48),"")</f>
        <v/>
      </c>
      <c r="W34" s="515"/>
      <c r="X34" s="515" t="str">
        <f>IF(AND('Mapa de Riesgos'!$H$54="Baja",'Mapa de Riesgos'!$L$54="Moderado"),CONCATENATE("R",'Mapa de Riesgos'!$A$54),"")</f>
        <v/>
      </c>
      <c r="Y34" s="515"/>
      <c r="Z34" s="515" t="str">
        <f>IF(AND('Mapa de Riesgos'!$H$60="Baja",'Mapa de Riesgos'!$L$60="Moderado"),CONCATENATE("R",'Mapa de Riesgos'!$A$60),"")</f>
        <v/>
      </c>
      <c r="AA34" s="516"/>
      <c r="AB34" s="497" t="str">
        <f>IF(AND('Mapa de Riesgos'!$H$48="Baja",'Mapa de Riesgos'!$L$48="Mayor"),CONCATENATE("R",'Mapa de Riesgos'!$A$48),"")</f>
        <v/>
      </c>
      <c r="AC34" s="494"/>
      <c r="AD34" s="492" t="str">
        <f>IF(AND('Mapa de Riesgos'!$H$54="Baja",'Mapa de Riesgos'!$L$54="Mayor"),CONCATENATE("R",'Mapa de Riesgos'!$A$54),"")</f>
        <v/>
      </c>
      <c r="AE34" s="492"/>
      <c r="AF34" s="492" t="str">
        <f>IF(AND('Mapa de Riesgos'!$H$60="Baja",'Mapa de Riesgos'!$L$60="Mayor"),CONCATENATE("R",'Mapa de Riesgos'!$A$60),"")</f>
        <v/>
      </c>
      <c r="AG34" s="493"/>
      <c r="AH34" s="505" t="str">
        <f>IF(AND('Mapa de Riesgos'!$H$48="Baja",'Mapa de Riesgos'!$L$48="Catastrófico"),CONCATENATE("R",'Mapa de Riesgos'!$A$48),"")</f>
        <v/>
      </c>
      <c r="AI34" s="506"/>
      <c r="AJ34" s="506" t="str">
        <f>IF(AND('Mapa de Riesgos'!$H$54="Baja",'Mapa de Riesgos'!$L$54="Catastrófico"),CONCATENATE("R",'Mapa de Riesgos'!$A$54),"")</f>
        <v/>
      </c>
      <c r="AK34" s="506"/>
      <c r="AL34" s="506" t="str">
        <f>IF(AND('Mapa de Riesgos'!$H$60="Baja",'Mapa de Riesgos'!$L$60="Catastrófico"),CONCATENATE("R",'Mapa de Riesgos'!$A$60),"")</f>
        <v/>
      </c>
      <c r="AM34" s="507"/>
      <c r="AN34" s="84"/>
      <c r="AO34" s="477"/>
      <c r="AP34" s="478"/>
      <c r="AQ34" s="478"/>
      <c r="AR34" s="478"/>
      <c r="AS34" s="478"/>
      <c r="AT34" s="479"/>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c r="A35" s="84"/>
      <c r="B35" s="445"/>
      <c r="C35" s="445"/>
      <c r="D35" s="446"/>
      <c r="E35" s="486"/>
      <c r="F35" s="487"/>
      <c r="G35" s="487"/>
      <c r="H35" s="487"/>
      <c r="I35" s="500"/>
      <c r="J35" s="525"/>
      <c r="K35" s="523"/>
      <c r="L35" s="523"/>
      <c r="M35" s="523"/>
      <c r="N35" s="523"/>
      <c r="O35" s="524"/>
      <c r="P35" s="515"/>
      <c r="Q35" s="515"/>
      <c r="R35" s="515"/>
      <c r="S35" s="515"/>
      <c r="T35" s="515"/>
      <c r="U35" s="516"/>
      <c r="V35" s="514"/>
      <c r="W35" s="515"/>
      <c r="X35" s="515"/>
      <c r="Y35" s="515"/>
      <c r="Z35" s="515"/>
      <c r="AA35" s="516"/>
      <c r="AB35" s="497"/>
      <c r="AC35" s="494"/>
      <c r="AD35" s="492"/>
      <c r="AE35" s="492"/>
      <c r="AF35" s="492"/>
      <c r="AG35" s="493"/>
      <c r="AH35" s="505"/>
      <c r="AI35" s="506"/>
      <c r="AJ35" s="506"/>
      <c r="AK35" s="506"/>
      <c r="AL35" s="506"/>
      <c r="AM35" s="507"/>
      <c r="AN35" s="84"/>
      <c r="AO35" s="477"/>
      <c r="AP35" s="478"/>
      <c r="AQ35" s="478"/>
      <c r="AR35" s="478"/>
      <c r="AS35" s="478"/>
      <c r="AT35" s="479"/>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c r="A36" s="84"/>
      <c r="B36" s="445"/>
      <c r="C36" s="445"/>
      <c r="D36" s="446"/>
      <c r="E36" s="486"/>
      <c r="F36" s="487"/>
      <c r="G36" s="487"/>
      <c r="H36" s="487"/>
      <c r="I36" s="500"/>
      <c r="J36" s="525" t="str">
        <f>IF(AND('Mapa de Riesgos'!$H$66="Baja",'Mapa de Riesgos'!$L$66="Leve"),CONCATENATE("R",'Mapa de Riesgos'!$A$66),"")</f>
        <v/>
      </c>
      <c r="K36" s="523"/>
      <c r="L36" s="523" t="str">
        <f>IF(AND('Mapa de Riesgos'!$H$72="Baja",'Mapa de Riesgos'!$L$72="Leve"),CONCATENATE("R",'Mapa de Riesgos'!$A$72),"")</f>
        <v/>
      </c>
      <c r="M36" s="523"/>
      <c r="N36" s="523" t="str">
        <f>IF(AND('Mapa de Riesgos'!$H$78="Baja",'Mapa de Riesgos'!$L$78="Leve"),CONCATENATE("R",'Mapa de Riesgos'!$A$78),"")</f>
        <v/>
      </c>
      <c r="O36" s="524"/>
      <c r="P36" s="515" t="str">
        <f>IF(AND('Mapa de Riesgos'!$H$66="Baja",'Mapa de Riesgos'!$L$66="Menor"),CONCATENATE("R",'Mapa de Riesgos'!$A$66),"")</f>
        <v/>
      </c>
      <c r="Q36" s="515"/>
      <c r="R36" s="515" t="str">
        <f>IF(AND('Mapa de Riesgos'!$H$72="Baja",'Mapa de Riesgos'!$L$72="Menor"),CONCATENATE("R",'Mapa de Riesgos'!$A$72),"")</f>
        <v/>
      </c>
      <c r="S36" s="515"/>
      <c r="T36" s="515" t="str">
        <f>IF(AND('Mapa de Riesgos'!$H$78="Baja",'Mapa de Riesgos'!$L$78="Menor"),CONCATENATE("R",'Mapa de Riesgos'!$A$78),"")</f>
        <v/>
      </c>
      <c r="U36" s="516"/>
      <c r="V36" s="514" t="str">
        <f>IF(AND('Mapa de Riesgos'!$H$66="Baja",'Mapa de Riesgos'!$L$66="Moderado"),CONCATENATE("R",'Mapa de Riesgos'!$A$66),"")</f>
        <v/>
      </c>
      <c r="W36" s="515"/>
      <c r="X36" s="515" t="str">
        <f>IF(AND('Mapa de Riesgos'!$H$72="Baja",'Mapa de Riesgos'!$L$72="Moderado"),CONCATENATE("R",'Mapa de Riesgos'!$A$72),"")</f>
        <v/>
      </c>
      <c r="Y36" s="515"/>
      <c r="Z36" s="515" t="str">
        <f>IF(AND('Mapa de Riesgos'!$H$78="Baja",'Mapa de Riesgos'!$L$78="Moderado"),CONCATENATE("R",'Mapa de Riesgos'!$A$78),"")</f>
        <v/>
      </c>
      <c r="AA36" s="516"/>
      <c r="AB36" s="497" t="str">
        <f>IF(AND('Mapa de Riesgos'!$H$66="Baja",'Mapa de Riesgos'!$L$66="Mayor"),CONCATENATE("R",'Mapa de Riesgos'!$A$66),"")</f>
        <v/>
      </c>
      <c r="AC36" s="494"/>
      <c r="AD36" s="492" t="str">
        <f>IF(AND('Mapa de Riesgos'!$H$72="Baja",'Mapa de Riesgos'!$L$72="Mayor"),CONCATENATE("R",'Mapa de Riesgos'!$A$72),"")</f>
        <v/>
      </c>
      <c r="AE36" s="492"/>
      <c r="AF36" s="492" t="str">
        <f>IF(AND('Mapa de Riesgos'!$H$78="Baja",'Mapa de Riesgos'!$L$78="Mayor"),CONCATENATE("R",'Mapa de Riesgos'!$A$78),"")</f>
        <v/>
      </c>
      <c r="AG36" s="493"/>
      <c r="AH36" s="505" t="str">
        <f>IF(AND('Mapa de Riesgos'!$H$66="Baja",'Mapa de Riesgos'!$L$66="Catastrófico"),CONCATENATE("R",'Mapa de Riesgos'!$A$66),"")</f>
        <v/>
      </c>
      <c r="AI36" s="506"/>
      <c r="AJ36" s="506" t="str">
        <f>IF(AND('Mapa de Riesgos'!$H$72="Baja",'Mapa de Riesgos'!$L$72="Catastrófico"),CONCATENATE("R",'Mapa de Riesgos'!$A$72),"")</f>
        <v/>
      </c>
      <c r="AK36" s="506"/>
      <c r="AL36" s="506" t="str">
        <f>IF(AND('Mapa de Riesgos'!$H$78="Baja",'Mapa de Riesgos'!$L$78="Catastrófico"),CONCATENATE("R",'Mapa de Riesgos'!$A$78),"")</f>
        <v/>
      </c>
      <c r="AM36" s="507"/>
      <c r="AN36" s="84"/>
      <c r="AO36" s="477"/>
      <c r="AP36" s="478"/>
      <c r="AQ36" s="478"/>
      <c r="AR36" s="478"/>
      <c r="AS36" s="478"/>
      <c r="AT36" s="479"/>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75" thickBot="1">
      <c r="A37" s="84"/>
      <c r="B37" s="445"/>
      <c r="C37" s="445"/>
      <c r="D37" s="446"/>
      <c r="E37" s="489"/>
      <c r="F37" s="490"/>
      <c r="G37" s="490"/>
      <c r="H37" s="490"/>
      <c r="I37" s="490"/>
      <c r="J37" s="526"/>
      <c r="K37" s="527"/>
      <c r="L37" s="527"/>
      <c r="M37" s="527"/>
      <c r="N37" s="527"/>
      <c r="O37" s="528"/>
      <c r="P37" s="518"/>
      <c r="Q37" s="518"/>
      <c r="R37" s="518"/>
      <c r="S37" s="518"/>
      <c r="T37" s="518"/>
      <c r="U37" s="519"/>
      <c r="V37" s="517"/>
      <c r="W37" s="518"/>
      <c r="X37" s="518"/>
      <c r="Y37" s="518"/>
      <c r="Z37" s="518"/>
      <c r="AA37" s="519"/>
      <c r="AB37" s="502"/>
      <c r="AC37" s="503"/>
      <c r="AD37" s="503"/>
      <c r="AE37" s="503"/>
      <c r="AF37" s="503"/>
      <c r="AG37" s="504"/>
      <c r="AH37" s="508"/>
      <c r="AI37" s="509"/>
      <c r="AJ37" s="509"/>
      <c r="AK37" s="509"/>
      <c r="AL37" s="509"/>
      <c r="AM37" s="510"/>
      <c r="AN37" s="84"/>
      <c r="AO37" s="480"/>
      <c r="AP37" s="481"/>
      <c r="AQ37" s="481"/>
      <c r="AR37" s="481"/>
      <c r="AS37" s="481"/>
      <c r="AT37" s="482"/>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c r="A38" s="84"/>
      <c r="B38" s="445"/>
      <c r="C38" s="445"/>
      <c r="D38" s="446"/>
      <c r="E38" s="483" t="s">
        <v>172</v>
      </c>
      <c r="F38" s="484"/>
      <c r="G38" s="484"/>
      <c r="H38" s="484"/>
      <c r="I38" s="485"/>
      <c r="J38" s="529" t="str">
        <f>IF(AND('Mapa de Riesgos'!$H$12="Muy Baja",'Mapa de Riesgos'!$L$12="Leve"),CONCATENATE("R",'Mapa de Riesgos'!$A$12),"")</f>
        <v/>
      </c>
      <c r="K38" s="530"/>
      <c r="L38" s="530" t="str">
        <f>IF(AND('Mapa de Riesgos'!$H$18="Muy Baja",'Mapa de Riesgos'!$L$18="Leve"),CONCATENATE("R",'Mapa de Riesgos'!$A$18),"")</f>
        <v/>
      </c>
      <c r="M38" s="530"/>
      <c r="N38" s="530" t="str">
        <f>IF(AND('Mapa de Riesgos'!$H$24="Muy Baja",'Mapa de Riesgos'!$L$24="Leve"),CONCATENATE("R",'Mapa de Riesgos'!$A$24),"")</f>
        <v/>
      </c>
      <c r="O38" s="531"/>
      <c r="P38" s="529" t="str">
        <f>IF(AND('Mapa de Riesgos'!$H$12="Muy Baja",'Mapa de Riesgos'!$L$12="Menor"),CONCATENATE("R",'Mapa de Riesgos'!$A$12),"")</f>
        <v/>
      </c>
      <c r="Q38" s="530"/>
      <c r="R38" s="530" t="str">
        <f>IF(AND('Mapa de Riesgos'!$H$18="Muy Baja",'Mapa de Riesgos'!$L$18="Menor"),CONCATENATE("R",'Mapa de Riesgos'!$A$18),"")</f>
        <v/>
      </c>
      <c r="S38" s="530"/>
      <c r="T38" s="530" t="str">
        <f>IF(AND('Mapa de Riesgos'!$H$24="Muy Baja",'Mapa de Riesgos'!$L$24="Menor"),CONCATENATE("R",'Mapa de Riesgos'!$A$24),"")</f>
        <v/>
      </c>
      <c r="U38" s="531"/>
      <c r="V38" s="520" t="str">
        <f>IF(AND('Mapa de Riesgos'!$H$12="Muy Baja",'Mapa de Riesgos'!$L$12="Moderado"),CONCATENATE("R",'Mapa de Riesgos'!$A$12),"")</f>
        <v/>
      </c>
      <c r="W38" s="521"/>
      <c r="X38" s="521" t="str">
        <f>IF(AND('Mapa de Riesgos'!$H$18="Muy Baja",'Mapa de Riesgos'!$L$18="Moderado"),CONCATENATE("R",'Mapa de Riesgos'!$A$18),"")</f>
        <v/>
      </c>
      <c r="Y38" s="521"/>
      <c r="Z38" s="521" t="str">
        <f>IF(AND('Mapa de Riesgos'!$H$24="Muy Baja",'Mapa de Riesgos'!$L$24="Moderado"),CONCATENATE("R",'Mapa de Riesgos'!$A$24),"")</f>
        <v/>
      </c>
      <c r="AA38" s="522"/>
      <c r="AB38" s="495" t="str">
        <f>IF(AND('Mapa de Riesgos'!$H$12="Muy Baja",'Mapa de Riesgos'!$L$12="Mayor"),CONCATENATE("R",'Mapa de Riesgos'!$A$12),"")</f>
        <v/>
      </c>
      <c r="AC38" s="496"/>
      <c r="AD38" s="496" t="str">
        <f>IF(AND('Mapa de Riesgos'!$H$18="Muy Baja",'Mapa de Riesgos'!$L$18="Mayor"),CONCATENATE("R",'Mapa de Riesgos'!$A$18),"")</f>
        <v/>
      </c>
      <c r="AE38" s="496"/>
      <c r="AF38" s="496" t="str">
        <f>IF(AND('Mapa de Riesgos'!$H$24="Muy Baja",'Mapa de Riesgos'!$L$24="Mayor"),CONCATENATE("R",'Mapa de Riesgos'!$A$24),"")</f>
        <v/>
      </c>
      <c r="AG38" s="498"/>
      <c r="AH38" s="511" t="str">
        <f>IF(AND('Mapa de Riesgos'!$H$12="Muy Baja",'Mapa de Riesgos'!$L$12="Catastrófico"),CONCATENATE("R",'Mapa de Riesgos'!$A$12),"")</f>
        <v/>
      </c>
      <c r="AI38" s="512"/>
      <c r="AJ38" s="512" t="str">
        <f>IF(AND('Mapa de Riesgos'!$H$18="Muy Baja",'Mapa de Riesgos'!$L$18="Catastrófico"),CONCATENATE("R",'Mapa de Riesgos'!$A$18),"")</f>
        <v/>
      </c>
      <c r="AK38" s="512"/>
      <c r="AL38" s="512" t="str">
        <f>IF(AND('Mapa de Riesgos'!$H$24="Muy Baja",'Mapa de Riesgos'!$L$24="Catastrófico"),CONCATENATE("R",'Mapa de Riesgos'!$A$24),"")</f>
        <v/>
      </c>
      <c r="AM38" s="513"/>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c r="A39" s="84"/>
      <c r="B39" s="445"/>
      <c r="C39" s="445"/>
      <c r="D39" s="446"/>
      <c r="E39" s="486"/>
      <c r="F39" s="487"/>
      <c r="G39" s="487"/>
      <c r="H39" s="487"/>
      <c r="I39" s="488"/>
      <c r="J39" s="525"/>
      <c r="K39" s="523"/>
      <c r="L39" s="523"/>
      <c r="M39" s="523"/>
      <c r="N39" s="523"/>
      <c r="O39" s="524"/>
      <c r="P39" s="525"/>
      <c r="Q39" s="523"/>
      <c r="R39" s="523"/>
      <c r="S39" s="523"/>
      <c r="T39" s="523"/>
      <c r="U39" s="524"/>
      <c r="V39" s="514"/>
      <c r="W39" s="515"/>
      <c r="X39" s="515"/>
      <c r="Y39" s="515"/>
      <c r="Z39" s="515"/>
      <c r="AA39" s="516"/>
      <c r="AB39" s="497"/>
      <c r="AC39" s="494"/>
      <c r="AD39" s="494"/>
      <c r="AE39" s="494"/>
      <c r="AF39" s="494"/>
      <c r="AG39" s="493"/>
      <c r="AH39" s="505"/>
      <c r="AI39" s="506"/>
      <c r="AJ39" s="506"/>
      <c r="AK39" s="506"/>
      <c r="AL39" s="506"/>
      <c r="AM39" s="507"/>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c r="A40" s="84"/>
      <c r="B40" s="445"/>
      <c r="C40" s="445"/>
      <c r="D40" s="446"/>
      <c r="E40" s="486"/>
      <c r="F40" s="487"/>
      <c r="G40" s="487"/>
      <c r="H40" s="487"/>
      <c r="I40" s="488"/>
      <c r="J40" s="525" t="str">
        <f>IF(AND('Mapa de Riesgos'!$H$30="Muy Baja",'Mapa de Riesgos'!$L$30="Leve"),CONCATENATE("R",'Mapa de Riesgos'!$A$30),"")</f>
        <v/>
      </c>
      <c r="K40" s="523"/>
      <c r="L40" s="523" t="str">
        <f>IF(AND('Mapa de Riesgos'!$H$36="Muy Baja",'Mapa de Riesgos'!$L$36="Leve"),CONCATENATE("R",'Mapa de Riesgos'!$A$36),"")</f>
        <v/>
      </c>
      <c r="M40" s="523"/>
      <c r="N40" s="523" t="str">
        <f>IF(AND('Mapa de Riesgos'!$H$42="Muy Baja",'Mapa de Riesgos'!$L$42="Leve"),CONCATENATE("R",'Mapa de Riesgos'!$A$42),"")</f>
        <v/>
      </c>
      <c r="O40" s="524"/>
      <c r="P40" s="525" t="str">
        <f>IF(AND('Mapa de Riesgos'!$H$30="Muy Baja",'Mapa de Riesgos'!$L$30="Menor"),CONCATENATE("R",'Mapa de Riesgos'!$A$30),"")</f>
        <v/>
      </c>
      <c r="Q40" s="523"/>
      <c r="R40" s="523" t="str">
        <f>IF(AND('Mapa de Riesgos'!$H$36="Muy Baja",'Mapa de Riesgos'!$L$36="Menor"),CONCATENATE("R",'Mapa de Riesgos'!$A$36),"")</f>
        <v/>
      </c>
      <c r="S40" s="523"/>
      <c r="T40" s="523" t="str">
        <f>IF(AND('Mapa de Riesgos'!$H$42="Muy Baja",'Mapa de Riesgos'!$L$42="Menor"),CONCATENATE("R",'Mapa de Riesgos'!$A$42),"")</f>
        <v/>
      </c>
      <c r="U40" s="524"/>
      <c r="V40" s="514" t="str">
        <f>IF(AND('Mapa de Riesgos'!$H$30="Muy Baja",'Mapa de Riesgos'!$L$30="Moderado"),CONCATENATE("R",'Mapa de Riesgos'!$A$30),"")</f>
        <v/>
      </c>
      <c r="W40" s="515"/>
      <c r="X40" s="515" t="str">
        <f>IF(AND('Mapa de Riesgos'!$H$36="Muy Baja",'Mapa de Riesgos'!$L$36="Moderado"),CONCATENATE("R",'Mapa de Riesgos'!$A$36),"")</f>
        <v/>
      </c>
      <c r="Y40" s="515"/>
      <c r="Z40" s="515" t="str">
        <f>IF(AND('Mapa de Riesgos'!$H$42="Muy Baja",'Mapa de Riesgos'!$L$42="Moderado"),CONCATENATE("R",'Mapa de Riesgos'!$A$42),"")</f>
        <v/>
      </c>
      <c r="AA40" s="516"/>
      <c r="AB40" s="497" t="str">
        <f>IF(AND('Mapa de Riesgos'!$H$30="Muy Baja",'Mapa de Riesgos'!$L$30="Mayor"),CONCATENATE("R",'Mapa de Riesgos'!$A$30),"")</f>
        <v/>
      </c>
      <c r="AC40" s="494"/>
      <c r="AD40" s="492" t="str">
        <f>IF(AND('Mapa de Riesgos'!$H$36="Muy Baja",'Mapa de Riesgos'!$L$36="Mayor"),CONCATENATE("R",'Mapa de Riesgos'!$A$36),"")</f>
        <v/>
      </c>
      <c r="AE40" s="492"/>
      <c r="AF40" s="492" t="str">
        <f>IF(AND('Mapa de Riesgos'!$H$42="Muy Baja",'Mapa de Riesgos'!$L$42="Mayor"),CONCATENATE("R",'Mapa de Riesgos'!$A$42),"")</f>
        <v/>
      </c>
      <c r="AG40" s="493"/>
      <c r="AH40" s="505" t="str">
        <f>IF(AND('Mapa de Riesgos'!$H$30="Muy Baja",'Mapa de Riesgos'!$L$30="Catastrófico"),CONCATENATE("R",'Mapa de Riesgos'!$A$30),"")</f>
        <v/>
      </c>
      <c r="AI40" s="506"/>
      <c r="AJ40" s="506" t="str">
        <f>IF(AND('Mapa de Riesgos'!$H$36="Muy Baja",'Mapa de Riesgos'!$L$36="Catastrófico"),CONCATENATE("R",'Mapa de Riesgos'!$A$36),"")</f>
        <v/>
      </c>
      <c r="AK40" s="506"/>
      <c r="AL40" s="506" t="str">
        <f>IF(AND('Mapa de Riesgos'!$H$42="Muy Baja",'Mapa de Riesgos'!$L$42="Catastrófico"),CONCATENATE("R",'Mapa de Riesgos'!$A$42),"")</f>
        <v/>
      </c>
      <c r="AM40" s="507"/>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c r="A41" s="84"/>
      <c r="B41" s="445"/>
      <c r="C41" s="445"/>
      <c r="D41" s="446"/>
      <c r="E41" s="486"/>
      <c r="F41" s="487"/>
      <c r="G41" s="487"/>
      <c r="H41" s="487"/>
      <c r="I41" s="488"/>
      <c r="J41" s="525"/>
      <c r="K41" s="523"/>
      <c r="L41" s="523"/>
      <c r="M41" s="523"/>
      <c r="N41" s="523"/>
      <c r="O41" s="524"/>
      <c r="P41" s="525"/>
      <c r="Q41" s="523"/>
      <c r="R41" s="523"/>
      <c r="S41" s="523"/>
      <c r="T41" s="523"/>
      <c r="U41" s="524"/>
      <c r="V41" s="514"/>
      <c r="W41" s="515"/>
      <c r="X41" s="515"/>
      <c r="Y41" s="515"/>
      <c r="Z41" s="515"/>
      <c r="AA41" s="516"/>
      <c r="AB41" s="497"/>
      <c r="AC41" s="494"/>
      <c r="AD41" s="492"/>
      <c r="AE41" s="492"/>
      <c r="AF41" s="492"/>
      <c r="AG41" s="493"/>
      <c r="AH41" s="505"/>
      <c r="AI41" s="506"/>
      <c r="AJ41" s="506"/>
      <c r="AK41" s="506"/>
      <c r="AL41" s="506"/>
      <c r="AM41" s="507"/>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c r="A42" s="84"/>
      <c r="B42" s="445"/>
      <c r="C42" s="445"/>
      <c r="D42" s="446"/>
      <c r="E42" s="486"/>
      <c r="F42" s="487"/>
      <c r="G42" s="487"/>
      <c r="H42" s="487"/>
      <c r="I42" s="488"/>
      <c r="J42" s="525" t="str">
        <f>IF(AND('Mapa de Riesgos'!$H$48="Muy Baja",'Mapa de Riesgos'!$L$48="Leve"),CONCATENATE("R",'Mapa de Riesgos'!$A$48),"")</f>
        <v/>
      </c>
      <c r="K42" s="523"/>
      <c r="L42" s="523" t="str">
        <f>IF(AND('Mapa de Riesgos'!$H$54="Muy Baja",'Mapa de Riesgos'!$L$54="Leve"),CONCATENATE("R",'Mapa de Riesgos'!$A$54),"")</f>
        <v/>
      </c>
      <c r="M42" s="523"/>
      <c r="N42" s="523" t="str">
        <f>IF(AND('Mapa de Riesgos'!$H$60="Muy Baja",'Mapa de Riesgos'!$L$60="Leve"),CONCATENATE("R",'Mapa de Riesgos'!$A$60),"")</f>
        <v/>
      </c>
      <c r="O42" s="524"/>
      <c r="P42" s="525" t="str">
        <f>IF(AND('Mapa de Riesgos'!$H$48="Muy Baja",'Mapa de Riesgos'!$L$48="Menor"),CONCATENATE("R",'Mapa de Riesgos'!$A$48),"")</f>
        <v/>
      </c>
      <c r="Q42" s="523"/>
      <c r="R42" s="523" t="str">
        <f>IF(AND('Mapa de Riesgos'!$H$54="Muy Baja",'Mapa de Riesgos'!$L$54="Menor"),CONCATENATE("R",'Mapa de Riesgos'!$A$54),"")</f>
        <v/>
      </c>
      <c r="S42" s="523"/>
      <c r="T42" s="523" t="str">
        <f>IF(AND('Mapa de Riesgos'!$H$60="Muy Baja",'Mapa de Riesgos'!$L$60="Menor"),CONCATENATE("R",'Mapa de Riesgos'!$A$60),"")</f>
        <v/>
      </c>
      <c r="U42" s="524"/>
      <c r="V42" s="514" t="str">
        <f>IF(AND('Mapa de Riesgos'!$H$48="Muy Baja",'Mapa de Riesgos'!$L$48="Moderado"),CONCATENATE("R",'Mapa de Riesgos'!$A$48),"")</f>
        <v/>
      </c>
      <c r="W42" s="515"/>
      <c r="X42" s="515" t="str">
        <f>IF(AND('Mapa de Riesgos'!$H$54="Muy Baja",'Mapa de Riesgos'!$L$54="Moderado"),CONCATENATE("R",'Mapa de Riesgos'!$A$54),"")</f>
        <v/>
      </c>
      <c r="Y42" s="515"/>
      <c r="Z42" s="515" t="str">
        <f>IF(AND('Mapa de Riesgos'!$H$60="Muy Baja",'Mapa de Riesgos'!$L$60="Moderado"),CONCATENATE("R",'Mapa de Riesgos'!$A$60),"")</f>
        <v/>
      </c>
      <c r="AA42" s="516"/>
      <c r="AB42" s="497" t="str">
        <f>IF(AND('Mapa de Riesgos'!$H$48="Muy Baja",'Mapa de Riesgos'!$L$48="Mayor"),CONCATENATE("R",'Mapa de Riesgos'!$A$48),"")</f>
        <v/>
      </c>
      <c r="AC42" s="494"/>
      <c r="AD42" s="492" t="str">
        <f>IF(AND('Mapa de Riesgos'!$H$54="Muy Baja",'Mapa de Riesgos'!$L$54="Mayor"),CONCATENATE("R",'Mapa de Riesgos'!$A$54),"")</f>
        <v/>
      </c>
      <c r="AE42" s="492"/>
      <c r="AF42" s="492" t="str">
        <f>IF(AND('Mapa de Riesgos'!$H$60="Muy Baja",'Mapa de Riesgos'!$L$60="Mayor"),CONCATENATE("R",'Mapa de Riesgos'!$A$60),"")</f>
        <v/>
      </c>
      <c r="AG42" s="493"/>
      <c r="AH42" s="505" t="str">
        <f>IF(AND('Mapa de Riesgos'!$H$48="Muy Baja",'Mapa de Riesgos'!$L$48="Catastrófico"),CONCATENATE("R",'Mapa de Riesgos'!$A$48),"")</f>
        <v/>
      </c>
      <c r="AI42" s="506"/>
      <c r="AJ42" s="506" t="str">
        <f>IF(AND('Mapa de Riesgos'!$H$54="Muy Baja",'Mapa de Riesgos'!$L$54="Catastrófico"),CONCATENATE("R",'Mapa de Riesgos'!$A$54),"")</f>
        <v/>
      </c>
      <c r="AK42" s="506"/>
      <c r="AL42" s="506" t="str">
        <f>IF(AND('Mapa de Riesgos'!$H$60="Muy Baja",'Mapa de Riesgos'!$L$60="Catastrófico"),CONCATENATE("R",'Mapa de Riesgos'!$A$60),"")</f>
        <v/>
      </c>
      <c r="AM42" s="507"/>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c r="A43" s="84"/>
      <c r="B43" s="445"/>
      <c r="C43" s="445"/>
      <c r="D43" s="446"/>
      <c r="E43" s="486"/>
      <c r="F43" s="487"/>
      <c r="G43" s="487"/>
      <c r="H43" s="487"/>
      <c r="I43" s="488"/>
      <c r="J43" s="525"/>
      <c r="K43" s="523"/>
      <c r="L43" s="523"/>
      <c r="M43" s="523"/>
      <c r="N43" s="523"/>
      <c r="O43" s="524"/>
      <c r="P43" s="525"/>
      <c r="Q43" s="523"/>
      <c r="R43" s="523"/>
      <c r="S43" s="523"/>
      <c r="T43" s="523"/>
      <c r="U43" s="524"/>
      <c r="V43" s="514"/>
      <c r="W43" s="515"/>
      <c r="X43" s="515"/>
      <c r="Y43" s="515"/>
      <c r="Z43" s="515"/>
      <c r="AA43" s="516"/>
      <c r="AB43" s="497"/>
      <c r="AC43" s="494"/>
      <c r="AD43" s="492"/>
      <c r="AE43" s="492"/>
      <c r="AF43" s="492"/>
      <c r="AG43" s="493"/>
      <c r="AH43" s="505"/>
      <c r="AI43" s="506"/>
      <c r="AJ43" s="506"/>
      <c r="AK43" s="506"/>
      <c r="AL43" s="506"/>
      <c r="AM43" s="507"/>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c r="A44" s="84"/>
      <c r="B44" s="445"/>
      <c r="C44" s="445"/>
      <c r="D44" s="446"/>
      <c r="E44" s="486"/>
      <c r="F44" s="487"/>
      <c r="G44" s="487"/>
      <c r="H44" s="487"/>
      <c r="I44" s="488"/>
      <c r="J44" s="525" t="str">
        <f>IF(AND('Mapa de Riesgos'!$H$66="Muy Baja",'Mapa de Riesgos'!$L$66="Leve"),CONCATENATE("R",'Mapa de Riesgos'!$A$66),"")</f>
        <v/>
      </c>
      <c r="K44" s="523"/>
      <c r="L44" s="523" t="str">
        <f>IF(AND('Mapa de Riesgos'!$H$72="Muy Baja",'Mapa de Riesgos'!$L$72="Leve"),CONCATENATE("R",'Mapa de Riesgos'!$A$72),"")</f>
        <v/>
      </c>
      <c r="M44" s="523"/>
      <c r="N44" s="523" t="str">
        <f>IF(AND('Mapa de Riesgos'!$H$78="Muy Baja",'Mapa de Riesgos'!$L$78="Leve"),CONCATENATE("R",'Mapa de Riesgos'!$A$78),"")</f>
        <v/>
      </c>
      <c r="O44" s="524"/>
      <c r="P44" s="525" t="str">
        <f>IF(AND('Mapa de Riesgos'!$H$66="Muy Baja",'Mapa de Riesgos'!$L$66="Menor"),CONCATENATE("R",'Mapa de Riesgos'!$A$66),"")</f>
        <v/>
      </c>
      <c r="Q44" s="523"/>
      <c r="R44" s="523" t="str">
        <f>IF(AND('Mapa de Riesgos'!$H$72="Muy Baja",'Mapa de Riesgos'!$L$72="Menor"),CONCATENATE("R",'Mapa de Riesgos'!$A$72),"")</f>
        <v/>
      </c>
      <c r="S44" s="523"/>
      <c r="T44" s="523" t="str">
        <f>IF(AND('Mapa de Riesgos'!$H$78="Muy Baja",'Mapa de Riesgos'!$L$78="Menor"),CONCATENATE("R",'Mapa de Riesgos'!$A$78),"")</f>
        <v/>
      </c>
      <c r="U44" s="524"/>
      <c r="V44" s="514" t="str">
        <f>IF(AND('Mapa de Riesgos'!$H$66="Muy Baja",'Mapa de Riesgos'!$L$66="Moderado"),CONCATENATE("R",'Mapa de Riesgos'!$A$66),"")</f>
        <v/>
      </c>
      <c r="W44" s="515"/>
      <c r="X44" s="515" t="str">
        <f>IF(AND('Mapa de Riesgos'!$H$72="Muy Baja",'Mapa de Riesgos'!$L$72="Moderado"),CONCATENATE("R",'Mapa de Riesgos'!$A$72),"")</f>
        <v/>
      </c>
      <c r="Y44" s="515"/>
      <c r="Z44" s="515" t="str">
        <f>IF(AND('Mapa de Riesgos'!$H$78="Muy Baja",'Mapa de Riesgos'!$L$78="Moderado"),CONCATENATE("R",'Mapa de Riesgos'!$A$78),"")</f>
        <v/>
      </c>
      <c r="AA44" s="516"/>
      <c r="AB44" s="497" t="str">
        <f>IF(AND('Mapa de Riesgos'!$H$66="Muy Baja",'Mapa de Riesgos'!$L$66="Mayor"),CONCATENATE("R",'Mapa de Riesgos'!$A$66),"")</f>
        <v/>
      </c>
      <c r="AC44" s="494"/>
      <c r="AD44" s="492" t="str">
        <f>IF(AND('Mapa de Riesgos'!$H$72="Muy Baja",'Mapa de Riesgos'!$L$72="Mayor"),CONCATENATE("R",'Mapa de Riesgos'!$A$72),"")</f>
        <v/>
      </c>
      <c r="AE44" s="492"/>
      <c r="AF44" s="492" t="str">
        <f>IF(AND('Mapa de Riesgos'!$H$78="Muy Baja",'Mapa de Riesgos'!$L$78="Mayor"),CONCATENATE("R",'Mapa de Riesgos'!$A$78),"")</f>
        <v/>
      </c>
      <c r="AG44" s="493"/>
      <c r="AH44" s="505" t="str">
        <f>IF(AND('Mapa de Riesgos'!$H$66="Muy Baja",'Mapa de Riesgos'!$L$66="Catastrófico"),CONCATENATE("R",'Mapa de Riesgos'!$A$66),"")</f>
        <v/>
      </c>
      <c r="AI44" s="506"/>
      <c r="AJ44" s="506" t="str">
        <f>IF(AND('Mapa de Riesgos'!$H$72="Muy Baja",'Mapa de Riesgos'!$L$72="Catastrófico"),CONCATENATE("R",'Mapa de Riesgos'!$A$72),"")</f>
        <v/>
      </c>
      <c r="AK44" s="506"/>
      <c r="AL44" s="506" t="str">
        <f>IF(AND('Mapa de Riesgos'!$H$78="Muy Baja",'Mapa de Riesgos'!$L$78="Catastrófico"),CONCATENATE("R",'Mapa de Riesgos'!$A$78),"")</f>
        <v/>
      </c>
      <c r="AM44" s="507"/>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75" thickBot="1">
      <c r="A45" s="84"/>
      <c r="B45" s="445"/>
      <c r="C45" s="445"/>
      <c r="D45" s="446"/>
      <c r="E45" s="489"/>
      <c r="F45" s="490"/>
      <c r="G45" s="490"/>
      <c r="H45" s="490"/>
      <c r="I45" s="491"/>
      <c r="J45" s="526"/>
      <c r="K45" s="527"/>
      <c r="L45" s="527"/>
      <c r="M45" s="527"/>
      <c r="N45" s="527"/>
      <c r="O45" s="528"/>
      <c r="P45" s="526"/>
      <c r="Q45" s="527"/>
      <c r="R45" s="527"/>
      <c r="S45" s="527"/>
      <c r="T45" s="527"/>
      <c r="U45" s="528"/>
      <c r="V45" s="517"/>
      <c r="W45" s="518"/>
      <c r="X45" s="518"/>
      <c r="Y45" s="518"/>
      <c r="Z45" s="518"/>
      <c r="AA45" s="519"/>
      <c r="AB45" s="502"/>
      <c r="AC45" s="503"/>
      <c r="AD45" s="503"/>
      <c r="AE45" s="503"/>
      <c r="AF45" s="503"/>
      <c r="AG45" s="504"/>
      <c r="AH45" s="508"/>
      <c r="AI45" s="509"/>
      <c r="AJ45" s="509"/>
      <c r="AK45" s="509"/>
      <c r="AL45" s="509"/>
      <c r="AM45" s="510"/>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c r="A46" s="84"/>
      <c r="B46" s="84"/>
      <c r="C46" s="84"/>
      <c r="D46" s="84"/>
      <c r="E46" s="84"/>
      <c r="F46" s="84"/>
      <c r="G46" s="84"/>
      <c r="H46" s="84"/>
      <c r="I46" s="84"/>
      <c r="J46" s="483" t="s">
        <v>173</v>
      </c>
      <c r="K46" s="484"/>
      <c r="L46" s="484"/>
      <c r="M46" s="484"/>
      <c r="N46" s="484"/>
      <c r="O46" s="485"/>
      <c r="P46" s="483" t="s">
        <v>174</v>
      </c>
      <c r="Q46" s="484"/>
      <c r="R46" s="484"/>
      <c r="S46" s="484"/>
      <c r="T46" s="484"/>
      <c r="U46" s="485"/>
      <c r="V46" s="483" t="s">
        <v>175</v>
      </c>
      <c r="W46" s="484"/>
      <c r="X46" s="484"/>
      <c r="Y46" s="484"/>
      <c r="Z46" s="484"/>
      <c r="AA46" s="485"/>
      <c r="AB46" s="483" t="s">
        <v>176</v>
      </c>
      <c r="AC46" s="501"/>
      <c r="AD46" s="484"/>
      <c r="AE46" s="484"/>
      <c r="AF46" s="484"/>
      <c r="AG46" s="485"/>
      <c r="AH46" s="483" t="s">
        <v>177</v>
      </c>
      <c r="AI46" s="484"/>
      <c r="AJ46" s="484"/>
      <c r="AK46" s="484"/>
      <c r="AL46" s="484"/>
      <c r="AM46" s="485"/>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c r="A47" s="84"/>
      <c r="B47" s="84"/>
      <c r="C47" s="84"/>
      <c r="D47" s="84"/>
      <c r="E47" s="84"/>
      <c r="F47" s="84"/>
      <c r="G47" s="84"/>
      <c r="H47" s="84"/>
      <c r="I47" s="84"/>
      <c r="J47" s="486"/>
      <c r="K47" s="487"/>
      <c r="L47" s="487"/>
      <c r="M47" s="487"/>
      <c r="N47" s="487"/>
      <c r="O47" s="488"/>
      <c r="P47" s="486"/>
      <c r="Q47" s="487"/>
      <c r="R47" s="487"/>
      <c r="S47" s="487"/>
      <c r="T47" s="487"/>
      <c r="U47" s="488"/>
      <c r="V47" s="486"/>
      <c r="W47" s="487"/>
      <c r="X47" s="487"/>
      <c r="Y47" s="487"/>
      <c r="Z47" s="487"/>
      <c r="AA47" s="488"/>
      <c r="AB47" s="486"/>
      <c r="AC47" s="487"/>
      <c r="AD47" s="487"/>
      <c r="AE47" s="487"/>
      <c r="AF47" s="487"/>
      <c r="AG47" s="488"/>
      <c r="AH47" s="486"/>
      <c r="AI47" s="487"/>
      <c r="AJ47" s="487"/>
      <c r="AK47" s="487"/>
      <c r="AL47" s="487"/>
      <c r="AM47" s="488"/>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c r="A48" s="84"/>
      <c r="B48" s="84"/>
      <c r="C48" s="84"/>
      <c r="D48" s="84"/>
      <c r="E48" s="84"/>
      <c r="F48" s="84"/>
      <c r="G48" s="84"/>
      <c r="H48" s="84"/>
      <c r="I48" s="84"/>
      <c r="J48" s="486"/>
      <c r="K48" s="487"/>
      <c r="L48" s="487"/>
      <c r="M48" s="487"/>
      <c r="N48" s="487"/>
      <c r="O48" s="488"/>
      <c r="P48" s="486"/>
      <c r="Q48" s="487"/>
      <c r="R48" s="487"/>
      <c r="S48" s="487"/>
      <c r="T48" s="487"/>
      <c r="U48" s="488"/>
      <c r="V48" s="486"/>
      <c r="W48" s="487"/>
      <c r="X48" s="487"/>
      <c r="Y48" s="487"/>
      <c r="Z48" s="487"/>
      <c r="AA48" s="488"/>
      <c r="AB48" s="486"/>
      <c r="AC48" s="487"/>
      <c r="AD48" s="487"/>
      <c r="AE48" s="487"/>
      <c r="AF48" s="487"/>
      <c r="AG48" s="488"/>
      <c r="AH48" s="486"/>
      <c r="AI48" s="487"/>
      <c r="AJ48" s="487"/>
      <c r="AK48" s="487"/>
      <c r="AL48" s="487"/>
      <c r="AM48" s="488"/>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c r="A49" s="84"/>
      <c r="B49" s="84"/>
      <c r="C49" s="84"/>
      <c r="D49" s="84"/>
      <c r="E49" s="84"/>
      <c r="F49" s="84"/>
      <c r="G49" s="84"/>
      <c r="H49" s="84"/>
      <c r="I49" s="84"/>
      <c r="J49" s="486"/>
      <c r="K49" s="487"/>
      <c r="L49" s="487"/>
      <c r="M49" s="487"/>
      <c r="N49" s="487"/>
      <c r="O49" s="488"/>
      <c r="P49" s="486"/>
      <c r="Q49" s="487"/>
      <c r="R49" s="487"/>
      <c r="S49" s="487"/>
      <c r="T49" s="487"/>
      <c r="U49" s="488"/>
      <c r="V49" s="486"/>
      <c r="W49" s="487"/>
      <c r="X49" s="487"/>
      <c r="Y49" s="487"/>
      <c r="Z49" s="487"/>
      <c r="AA49" s="488"/>
      <c r="AB49" s="486"/>
      <c r="AC49" s="487"/>
      <c r="AD49" s="487"/>
      <c r="AE49" s="487"/>
      <c r="AF49" s="487"/>
      <c r="AG49" s="488"/>
      <c r="AH49" s="486"/>
      <c r="AI49" s="487"/>
      <c r="AJ49" s="487"/>
      <c r="AK49" s="487"/>
      <c r="AL49" s="487"/>
      <c r="AM49" s="488"/>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c r="A50" s="84"/>
      <c r="B50" s="84"/>
      <c r="C50" s="84"/>
      <c r="D50" s="84"/>
      <c r="E50" s="84"/>
      <c r="F50" s="84"/>
      <c r="G50" s="84"/>
      <c r="H50" s="84"/>
      <c r="I50" s="84"/>
      <c r="J50" s="486"/>
      <c r="K50" s="487"/>
      <c r="L50" s="487"/>
      <c r="M50" s="487"/>
      <c r="N50" s="487"/>
      <c r="O50" s="488"/>
      <c r="P50" s="486"/>
      <c r="Q50" s="487"/>
      <c r="R50" s="487"/>
      <c r="S50" s="487"/>
      <c r="T50" s="487"/>
      <c r="U50" s="488"/>
      <c r="V50" s="486"/>
      <c r="W50" s="487"/>
      <c r="X50" s="487"/>
      <c r="Y50" s="487"/>
      <c r="Z50" s="487"/>
      <c r="AA50" s="488"/>
      <c r="AB50" s="486"/>
      <c r="AC50" s="487"/>
      <c r="AD50" s="487"/>
      <c r="AE50" s="487"/>
      <c r="AF50" s="487"/>
      <c r="AG50" s="488"/>
      <c r="AH50" s="486"/>
      <c r="AI50" s="487"/>
      <c r="AJ50" s="487"/>
      <c r="AK50" s="487"/>
      <c r="AL50" s="487"/>
      <c r="AM50" s="488"/>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75" thickBot="1">
      <c r="A51" s="84"/>
      <c r="B51" s="84"/>
      <c r="C51" s="84"/>
      <c r="D51" s="84"/>
      <c r="E51" s="84"/>
      <c r="F51" s="84"/>
      <c r="G51" s="84"/>
      <c r="H51" s="84"/>
      <c r="I51" s="84"/>
      <c r="J51" s="489"/>
      <c r="K51" s="490"/>
      <c r="L51" s="490"/>
      <c r="M51" s="490"/>
      <c r="N51" s="490"/>
      <c r="O51" s="491"/>
      <c r="P51" s="489"/>
      <c r="Q51" s="490"/>
      <c r="R51" s="490"/>
      <c r="S51" s="490"/>
      <c r="T51" s="490"/>
      <c r="U51" s="491"/>
      <c r="V51" s="489"/>
      <c r="W51" s="490"/>
      <c r="X51" s="490"/>
      <c r="Y51" s="490"/>
      <c r="Z51" s="490"/>
      <c r="AA51" s="491"/>
      <c r="AB51" s="489"/>
      <c r="AC51" s="490"/>
      <c r="AD51" s="490"/>
      <c r="AE51" s="490"/>
      <c r="AF51" s="490"/>
      <c r="AG51" s="491"/>
      <c r="AH51" s="489"/>
      <c r="AI51" s="490"/>
      <c r="AJ51" s="490"/>
      <c r="AK51" s="490"/>
      <c r="AL51" s="490"/>
      <c r="AM51" s="491"/>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c r="A53" s="84"/>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c r="A54" s="84"/>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c r="B137" s="84"/>
      <c r="C137" s="84"/>
      <c r="D137" s="84"/>
      <c r="E137" s="84"/>
      <c r="F137" s="84"/>
      <c r="G137" s="84"/>
      <c r="H137" s="84"/>
      <c r="I137" s="84"/>
    </row>
    <row r="138" spans="2:63">
      <c r="B138" s="84"/>
      <c r="C138" s="84"/>
      <c r="D138" s="84"/>
      <c r="E138" s="84"/>
      <c r="F138" s="84"/>
      <c r="G138" s="84"/>
      <c r="H138" s="84"/>
      <c r="I138" s="84"/>
    </row>
    <row r="139" spans="2:63">
      <c r="B139" s="84"/>
      <c r="C139" s="84"/>
      <c r="D139" s="84"/>
      <c r="E139" s="84"/>
      <c r="F139" s="84"/>
      <c r="G139" s="84"/>
      <c r="H139" s="84"/>
      <c r="I139" s="84"/>
    </row>
    <row r="140" spans="2:63">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AE47" sqref="AE47"/>
    </sheetView>
  </sheetViews>
  <sheetFormatPr defaultColWidth="11.42578125" defaultRowHeight="1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c r="A2" s="84"/>
      <c r="B2" s="559" t="s">
        <v>178</v>
      </c>
      <c r="C2" s="560"/>
      <c r="D2" s="560"/>
      <c r="E2" s="560"/>
      <c r="F2" s="560"/>
      <c r="G2" s="560"/>
      <c r="H2" s="560"/>
      <c r="I2" s="560"/>
      <c r="J2" s="499" t="s">
        <v>23</v>
      </c>
      <c r="K2" s="499"/>
      <c r="L2" s="499"/>
      <c r="M2" s="499"/>
      <c r="N2" s="499"/>
      <c r="O2" s="499"/>
      <c r="P2" s="499"/>
      <c r="Q2" s="499"/>
      <c r="R2" s="499"/>
      <c r="S2" s="499"/>
      <c r="T2" s="499"/>
      <c r="U2" s="499"/>
      <c r="V2" s="499"/>
      <c r="W2" s="499"/>
      <c r="X2" s="499"/>
      <c r="Y2" s="499"/>
      <c r="Z2" s="499"/>
      <c r="AA2" s="499"/>
      <c r="AB2" s="499"/>
      <c r="AC2" s="499"/>
      <c r="AD2" s="499"/>
      <c r="AE2" s="499"/>
      <c r="AF2" s="499"/>
      <c r="AG2" s="499"/>
      <c r="AH2" s="499"/>
      <c r="AI2" s="499"/>
      <c r="AJ2" s="499"/>
      <c r="AK2" s="499"/>
      <c r="AL2" s="499"/>
      <c r="AM2" s="499"/>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c r="A3" s="84"/>
      <c r="B3" s="560"/>
      <c r="C3" s="560"/>
      <c r="D3" s="560"/>
      <c r="E3" s="560"/>
      <c r="F3" s="560"/>
      <c r="G3" s="560"/>
      <c r="H3" s="560"/>
      <c r="I3" s="560"/>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9"/>
      <c r="AM3" s="499"/>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c r="A4" s="84"/>
      <c r="B4" s="560"/>
      <c r="C4" s="560"/>
      <c r="D4" s="560"/>
      <c r="E4" s="560"/>
      <c r="F4" s="560"/>
      <c r="G4" s="560"/>
      <c r="H4" s="560"/>
      <c r="I4" s="560"/>
      <c r="J4" s="499"/>
      <c r="K4" s="499"/>
      <c r="L4" s="499"/>
      <c r="M4" s="499"/>
      <c r="N4" s="499"/>
      <c r="O4" s="499"/>
      <c r="P4" s="499"/>
      <c r="Q4" s="499"/>
      <c r="R4" s="499"/>
      <c r="S4" s="499"/>
      <c r="T4" s="499"/>
      <c r="U4" s="499"/>
      <c r="V4" s="499"/>
      <c r="W4" s="499"/>
      <c r="X4" s="499"/>
      <c r="Y4" s="499"/>
      <c r="Z4" s="499"/>
      <c r="AA4" s="499"/>
      <c r="AB4" s="499"/>
      <c r="AC4" s="499"/>
      <c r="AD4" s="499"/>
      <c r="AE4" s="499"/>
      <c r="AF4" s="499"/>
      <c r="AG4" s="499"/>
      <c r="AH4" s="499"/>
      <c r="AI4" s="499"/>
      <c r="AJ4" s="499"/>
      <c r="AK4" s="499"/>
      <c r="AL4" s="499"/>
      <c r="AM4" s="499"/>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75" thickBot="1">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c r="A6" s="84"/>
      <c r="B6" s="445" t="s">
        <v>163</v>
      </c>
      <c r="C6" s="445"/>
      <c r="D6" s="446"/>
      <c r="E6" s="542" t="s">
        <v>164</v>
      </c>
      <c r="F6" s="543"/>
      <c r="G6" s="543"/>
      <c r="H6" s="543"/>
      <c r="I6" s="561"/>
      <c r="J6" s="46" t="str">
        <f>IF(AND('Mapa de Riesgos'!$Y$12="Muy Alta",'Mapa de Riesgos'!$AA$12="Leve"),CONCATENATE("R1C",'Mapa de Riesgos'!$O$12),"")</f>
        <v/>
      </c>
      <c r="K6" s="47" t="str">
        <f>IF(AND('Mapa de Riesgos'!$Y$13="Muy Alta",'Mapa de Riesgos'!$AA$13="Leve"),CONCATENATE("R1C",'Mapa de Riesgos'!$O$13),"")</f>
        <v/>
      </c>
      <c r="L6" s="47" t="str">
        <f>IF(AND('Mapa de Riesgos'!$Y$14="Muy Alta",'Mapa de Riesgos'!$AA$14="Leve"),CONCATENATE("R1C",'Mapa de Riesgos'!$O$14),"")</f>
        <v/>
      </c>
      <c r="M6" s="47" t="str">
        <f>IF(AND('Mapa de Riesgos'!$Y$15="Muy Alta",'Mapa de Riesgos'!$AA$15="Leve"),CONCATENATE("R1C",'Mapa de Riesgos'!$O$15),"")</f>
        <v/>
      </c>
      <c r="N6" s="47" t="str">
        <f>IF(AND('Mapa de Riesgos'!$Y$16="Muy Alta",'Mapa de Riesgos'!$AA$16="Leve"),CONCATENATE("R1C",'Mapa de Riesgos'!$O$16),"")</f>
        <v/>
      </c>
      <c r="O6" s="48" t="str">
        <f>IF(AND('Mapa de Riesgos'!$Y$17="Muy Alta",'Mapa de Riesgos'!$AA$17="Leve"),CONCATENATE("R1C",'Mapa de Riesgos'!$O$17),"")</f>
        <v/>
      </c>
      <c r="P6" s="46" t="str">
        <f>IF(AND('Mapa de Riesgos'!$Y$12="Muy Alta",'Mapa de Riesgos'!$AA$12="Menor"),CONCATENATE("R1C",'Mapa de Riesgos'!$O$12),"")</f>
        <v/>
      </c>
      <c r="Q6" s="47" t="str">
        <f>IF(AND('Mapa de Riesgos'!$Y$13="Muy Alta",'Mapa de Riesgos'!$AA$13="Menor"),CONCATENATE("R1C",'Mapa de Riesgos'!$O$13),"")</f>
        <v/>
      </c>
      <c r="R6" s="47" t="str">
        <f>IF(AND('Mapa de Riesgos'!$Y$14="Muy Alta",'Mapa de Riesgos'!$AA$14="Menor"),CONCATENATE("R1C",'Mapa de Riesgos'!$O$14),"")</f>
        <v/>
      </c>
      <c r="S6" s="47" t="str">
        <f>IF(AND('Mapa de Riesgos'!$Y$15="Muy Alta",'Mapa de Riesgos'!$AA$15="Menor"),CONCATENATE("R1C",'Mapa de Riesgos'!$O$15),"")</f>
        <v/>
      </c>
      <c r="T6" s="47" t="str">
        <f>IF(AND('Mapa de Riesgos'!$Y$16="Muy Alta",'Mapa de Riesgos'!$AA$16="Menor"),CONCATENATE("R1C",'Mapa de Riesgos'!$O$16),"")</f>
        <v/>
      </c>
      <c r="U6" s="48" t="str">
        <f>IF(AND('Mapa de Riesgos'!$Y$17="Muy Alta",'Mapa de Riesgos'!$AA$17="Menor"),CONCATENATE("R1C",'Mapa de Riesgos'!$O$17),"")</f>
        <v/>
      </c>
      <c r="V6" s="46" t="str">
        <f>IF(AND('Mapa de Riesgos'!$Y$12="Muy Alta",'Mapa de Riesgos'!$AA$12="Moderado"),CONCATENATE("R1C",'Mapa de Riesgos'!$O$12),"")</f>
        <v/>
      </c>
      <c r="W6" s="47" t="str">
        <f>IF(AND('Mapa de Riesgos'!$Y$13="Muy Alta",'Mapa de Riesgos'!$AA$13="Moderado"),CONCATENATE("R1C",'Mapa de Riesgos'!$O$13),"")</f>
        <v/>
      </c>
      <c r="X6" s="47" t="str">
        <f>IF(AND('Mapa de Riesgos'!$Y$14="Muy Alta",'Mapa de Riesgos'!$AA$14="Moderado"),CONCATENATE("R1C",'Mapa de Riesgos'!$O$14),"")</f>
        <v/>
      </c>
      <c r="Y6" s="47" t="str">
        <f>IF(AND('Mapa de Riesgos'!$Y$15="Muy Alta",'Mapa de Riesgos'!$AA$15="Moderado"),CONCATENATE("R1C",'Mapa de Riesgos'!$O$15),"")</f>
        <v/>
      </c>
      <c r="Z6" s="47" t="str">
        <f>IF(AND('Mapa de Riesgos'!$Y$16="Muy Alta",'Mapa de Riesgos'!$AA$16="Moderado"),CONCATENATE("R1C",'Mapa de Riesgos'!$O$16),"")</f>
        <v/>
      </c>
      <c r="AA6" s="48" t="str">
        <f>IF(AND('Mapa de Riesgos'!$Y$17="Muy Alta",'Mapa de Riesgos'!$AA$17="Moderado"),CONCATENATE("R1C",'Mapa de Riesgos'!$O$17),"")</f>
        <v/>
      </c>
      <c r="AB6" s="46" t="str">
        <f>IF(AND('Mapa de Riesgos'!$Y$12="Muy Alta",'Mapa de Riesgos'!$AA$12="Mayor"),CONCATENATE("R1C",'Mapa de Riesgos'!$O$12),"")</f>
        <v/>
      </c>
      <c r="AC6" s="47" t="str">
        <f>IF(AND('Mapa de Riesgos'!$Y$13="Muy Alta",'Mapa de Riesgos'!$AA$13="Mayor"),CONCATENATE("R1C",'Mapa de Riesgos'!$O$13),"")</f>
        <v/>
      </c>
      <c r="AD6" s="47" t="str">
        <f>IF(AND('Mapa de Riesgos'!$Y$14="Muy Alta",'Mapa de Riesgos'!$AA$14="Mayor"),CONCATENATE("R1C",'Mapa de Riesgos'!$O$14),"")</f>
        <v/>
      </c>
      <c r="AE6" s="47" t="str">
        <f>IF(AND('Mapa de Riesgos'!$Y$15="Muy Alta",'Mapa de Riesgos'!$AA$15="Mayor"),CONCATENATE("R1C",'Mapa de Riesgos'!$O$15),"")</f>
        <v/>
      </c>
      <c r="AF6" s="47" t="str">
        <f>IF(AND('Mapa de Riesgos'!$Y$16="Muy Alta",'Mapa de Riesgos'!$AA$16="Mayor"),CONCATENATE("R1C",'Mapa de Riesgos'!$O$16),"")</f>
        <v/>
      </c>
      <c r="AG6" s="48" t="str">
        <f>IF(AND('Mapa de Riesgos'!$Y$17="Muy Alta",'Mapa de Riesgos'!$AA$17="Mayor"),CONCATENATE("R1C",'Mapa de Riesgos'!$O$17),"")</f>
        <v/>
      </c>
      <c r="AH6" s="49" t="str">
        <f>IF(AND('Mapa de Riesgos'!$Y$12="Muy Alta",'Mapa de Riesgos'!$AA$12="Catastrófico"),CONCATENATE("R1C",'Mapa de Riesgos'!$O$12),"")</f>
        <v/>
      </c>
      <c r="AI6" s="50" t="str">
        <f>IF(AND('Mapa de Riesgos'!$Y$13="Muy Alta",'Mapa de Riesgos'!$AA$13="Catastrófico"),CONCATENATE("R1C",'Mapa de Riesgos'!$O$13),"")</f>
        <v/>
      </c>
      <c r="AJ6" s="50" t="str">
        <f>IF(AND('Mapa de Riesgos'!$Y$14="Muy Alta",'Mapa de Riesgos'!$AA$14="Catastrófico"),CONCATENATE("R1C",'Mapa de Riesgos'!$O$14),"")</f>
        <v/>
      </c>
      <c r="AK6" s="50" t="str">
        <f>IF(AND('Mapa de Riesgos'!$Y$15="Muy Alta",'Mapa de Riesgos'!$AA$15="Catastrófico"),CONCATENATE("R1C",'Mapa de Riesgos'!$O$15),"")</f>
        <v/>
      </c>
      <c r="AL6" s="50" t="str">
        <f>IF(AND('Mapa de Riesgos'!$Y$16="Muy Alta",'Mapa de Riesgos'!$AA$16="Catastrófico"),CONCATENATE("R1C",'Mapa de Riesgos'!$O$16),"")</f>
        <v/>
      </c>
      <c r="AM6" s="51" t="str">
        <f>IF(AND('Mapa de Riesgos'!$Y$17="Muy Alta",'Mapa de Riesgos'!$AA$17="Catastrófico"),CONCATENATE("R1C",'Mapa de Riesgos'!$O$17),"")</f>
        <v/>
      </c>
      <c r="AN6" s="84"/>
      <c r="AO6" s="550" t="s">
        <v>165</v>
      </c>
      <c r="AP6" s="551"/>
      <c r="AQ6" s="551"/>
      <c r="AR6" s="551"/>
      <c r="AS6" s="551"/>
      <c r="AT6" s="552"/>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c r="A7" s="84"/>
      <c r="B7" s="445"/>
      <c r="C7" s="445"/>
      <c r="D7" s="446"/>
      <c r="E7" s="546"/>
      <c r="F7" s="547"/>
      <c r="G7" s="547"/>
      <c r="H7" s="547"/>
      <c r="I7" s="562"/>
      <c r="J7" s="52" t="str">
        <f>IF(AND('Mapa de Riesgos'!$Y$18="Muy Alta",'Mapa de Riesgos'!$AA$18="Leve"),CONCATENATE("R2C",'Mapa de Riesgos'!$O$18),"")</f>
        <v/>
      </c>
      <c r="K7" s="53" t="str">
        <f>IF(AND('Mapa de Riesgos'!$Y$19="Muy Alta",'Mapa de Riesgos'!$AA$19="Leve"),CONCATENATE("R2C",'Mapa de Riesgos'!$O$19),"")</f>
        <v/>
      </c>
      <c r="L7" s="53" t="str">
        <f>IF(AND('Mapa de Riesgos'!$Y$20="Muy Alta",'Mapa de Riesgos'!$AA$20="Leve"),CONCATENATE("R2C",'Mapa de Riesgos'!$O$20),"")</f>
        <v/>
      </c>
      <c r="M7" s="53" t="str">
        <f>IF(AND('Mapa de Riesgos'!$Y$21="Muy Alta",'Mapa de Riesgos'!$AA$21="Leve"),CONCATENATE("R2C",'Mapa de Riesgos'!$O$21),"")</f>
        <v/>
      </c>
      <c r="N7" s="53" t="str">
        <f>IF(AND('Mapa de Riesgos'!$Y$22="Muy Alta",'Mapa de Riesgos'!$AA$22="Leve"),CONCATENATE("R2C",'Mapa de Riesgos'!$O$22),"")</f>
        <v/>
      </c>
      <c r="O7" s="54" t="str">
        <f>IF(AND('Mapa de Riesgos'!$Y$23="Muy Alta",'Mapa de Riesgos'!$AA$23="Leve"),CONCATENATE("R2C",'Mapa de Riesgos'!$O$23),"")</f>
        <v/>
      </c>
      <c r="P7" s="52" t="str">
        <f>IF(AND('Mapa de Riesgos'!$Y$18="Muy Alta",'Mapa de Riesgos'!$AA$18="Menor"),CONCATENATE("R2C",'Mapa de Riesgos'!$O$18),"")</f>
        <v/>
      </c>
      <c r="Q7" s="53" t="str">
        <f>IF(AND('Mapa de Riesgos'!$Y$19="Muy Alta",'Mapa de Riesgos'!$AA$19="Menor"),CONCATENATE("R2C",'Mapa de Riesgos'!$O$19),"")</f>
        <v/>
      </c>
      <c r="R7" s="53" t="str">
        <f>IF(AND('Mapa de Riesgos'!$Y$20="Muy Alta",'Mapa de Riesgos'!$AA$20="Menor"),CONCATENATE("R2C",'Mapa de Riesgos'!$O$20),"")</f>
        <v/>
      </c>
      <c r="S7" s="53" t="str">
        <f>IF(AND('Mapa de Riesgos'!$Y$21="Muy Alta",'Mapa de Riesgos'!$AA$21="Menor"),CONCATENATE("R2C",'Mapa de Riesgos'!$O$21),"")</f>
        <v/>
      </c>
      <c r="T7" s="53" t="str">
        <f>IF(AND('Mapa de Riesgos'!$Y$22="Muy Alta",'Mapa de Riesgos'!$AA$22="Menor"),CONCATENATE("R2C",'Mapa de Riesgos'!$O$22),"")</f>
        <v/>
      </c>
      <c r="U7" s="54" t="str">
        <f>IF(AND('Mapa de Riesgos'!$Y$23="Muy Alta",'Mapa de Riesgos'!$AA$23="Menor"),CONCATENATE("R2C",'Mapa de Riesgos'!$O$23),"")</f>
        <v/>
      </c>
      <c r="V7" s="52" t="str">
        <f>IF(AND('Mapa de Riesgos'!$Y$18="Muy Alta",'Mapa de Riesgos'!$AA$18="Moderado"),CONCATENATE("R2C",'Mapa de Riesgos'!$O$18),"")</f>
        <v/>
      </c>
      <c r="W7" s="53" t="str">
        <f>IF(AND('Mapa de Riesgos'!$Y$19="Muy Alta",'Mapa de Riesgos'!$AA$19="Moderado"),CONCATENATE("R2C",'Mapa de Riesgos'!$O$19),"")</f>
        <v/>
      </c>
      <c r="X7" s="53" t="str">
        <f>IF(AND('Mapa de Riesgos'!$Y$20="Muy Alta",'Mapa de Riesgos'!$AA$20="Moderado"),CONCATENATE("R2C",'Mapa de Riesgos'!$O$20),"")</f>
        <v/>
      </c>
      <c r="Y7" s="53" t="str">
        <f>IF(AND('Mapa de Riesgos'!$Y$21="Muy Alta",'Mapa de Riesgos'!$AA$21="Moderado"),CONCATENATE("R2C",'Mapa de Riesgos'!$O$21),"")</f>
        <v/>
      </c>
      <c r="Z7" s="53" t="str">
        <f>IF(AND('Mapa de Riesgos'!$Y$22="Muy Alta",'Mapa de Riesgos'!$AA$22="Moderado"),CONCATENATE("R2C",'Mapa de Riesgos'!$O$22),"")</f>
        <v/>
      </c>
      <c r="AA7" s="54" t="str">
        <f>IF(AND('Mapa de Riesgos'!$Y$23="Muy Alta",'Mapa de Riesgos'!$AA$23="Moderado"),CONCATENATE("R2C",'Mapa de Riesgos'!$O$23),"")</f>
        <v/>
      </c>
      <c r="AB7" s="52" t="str">
        <f>IF(AND('Mapa de Riesgos'!$Y$18="Muy Alta",'Mapa de Riesgos'!$AA$18="Mayor"),CONCATENATE("R2C",'Mapa de Riesgos'!$O$18),"")</f>
        <v/>
      </c>
      <c r="AC7" s="53" t="str">
        <f>IF(AND('Mapa de Riesgos'!$Y$19="Muy Alta",'Mapa de Riesgos'!$AA$19="Mayor"),CONCATENATE("R2C",'Mapa de Riesgos'!$O$19),"")</f>
        <v/>
      </c>
      <c r="AD7" s="53" t="str">
        <f>IF(AND('Mapa de Riesgos'!$Y$20="Muy Alta",'Mapa de Riesgos'!$AA$20="Mayor"),CONCATENATE("R2C",'Mapa de Riesgos'!$O$20),"")</f>
        <v/>
      </c>
      <c r="AE7" s="53" t="str">
        <f>IF(AND('Mapa de Riesgos'!$Y$21="Muy Alta",'Mapa de Riesgos'!$AA$21="Mayor"),CONCATENATE("R2C",'Mapa de Riesgos'!$O$21),"")</f>
        <v/>
      </c>
      <c r="AF7" s="53" t="str">
        <f>IF(AND('Mapa de Riesgos'!$Y$22="Muy Alta",'Mapa de Riesgos'!$AA$22="Mayor"),CONCATENATE("R2C",'Mapa de Riesgos'!$O$22),"")</f>
        <v/>
      </c>
      <c r="AG7" s="54" t="str">
        <f>IF(AND('Mapa de Riesgos'!$Y$23="Muy Alta",'Mapa de Riesgos'!$AA$23="Mayor"),CONCATENATE("R2C",'Mapa de Riesgos'!$O$23),"")</f>
        <v/>
      </c>
      <c r="AH7" s="55" t="str">
        <f>IF(AND('Mapa de Riesgos'!$Y$18="Muy Alta",'Mapa de Riesgos'!$AA$18="Catastrófico"),CONCATENATE("R2C",'Mapa de Riesgos'!$O$18),"")</f>
        <v/>
      </c>
      <c r="AI7" s="56" t="str">
        <f>IF(AND('Mapa de Riesgos'!$Y$19="Muy Alta",'Mapa de Riesgos'!$AA$19="Catastrófico"),CONCATENATE("R2C",'Mapa de Riesgos'!$O$19),"")</f>
        <v/>
      </c>
      <c r="AJ7" s="56" t="str">
        <f>IF(AND('Mapa de Riesgos'!$Y$20="Muy Alta",'Mapa de Riesgos'!$AA$20="Catastrófico"),CONCATENATE("R2C",'Mapa de Riesgos'!$O$20),"")</f>
        <v/>
      </c>
      <c r="AK7" s="56" t="str">
        <f>IF(AND('Mapa de Riesgos'!$Y$21="Muy Alta",'Mapa de Riesgos'!$AA$21="Catastrófico"),CONCATENATE("R2C",'Mapa de Riesgos'!$O$21),"")</f>
        <v/>
      </c>
      <c r="AL7" s="56" t="str">
        <f>IF(AND('Mapa de Riesgos'!$Y$22="Muy Alta",'Mapa de Riesgos'!$AA$22="Catastrófico"),CONCATENATE("R2C",'Mapa de Riesgos'!$O$22),"")</f>
        <v/>
      </c>
      <c r="AM7" s="57" t="str">
        <f>IF(AND('Mapa de Riesgos'!$Y$23="Muy Alta",'Mapa de Riesgos'!$AA$23="Catastrófico"),CONCATENATE("R2C",'Mapa de Riesgos'!$O$23),"")</f>
        <v/>
      </c>
      <c r="AN7" s="84"/>
      <c r="AO7" s="553"/>
      <c r="AP7" s="554"/>
      <c r="AQ7" s="554"/>
      <c r="AR7" s="554"/>
      <c r="AS7" s="554"/>
      <c r="AT7" s="555"/>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c r="A8" s="84"/>
      <c r="B8" s="445"/>
      <c r="C8" s="445"/>
      <c r="D8" s="446"/>
      <c r="E8" s="546"/>
      <c r="F8" s="547"/>
      <c r="G8" s="547"/>
      <c r="H8" s="547"/>
      <c r="I8" s="562"/>
      <c r="J8" s="52" t="str">
        <f>IF(AND('Mapa de Riesgos'!$Y$24="Muy Alta",'Mapa de Riesgos'!$AA$24="Leve"),CONCATENATE("R3C",'Mapa de Riesgos'!$O$24),"")</f>
        <v/>
      </c>
      <c r="K8" s="53" t="str">
        <f>IF(AND('Mapa de Riesgos'!$Y$25="Muy Alta",'Mapa de Riesgos'!$AA$25="Leve"),CONCATENATE("R3C",'Mapa de Riesgos'!$O$25),"")</f>
        <v/>
      </c>
      <c r="L8" s="53" t="str">
        <f>IF(AND('Mapa de Riesgos'!$Y$26="Muy Alta",'Mapa de Riesgos'!$AA$26="Leve"),CONCATENATE("R3C",'Mapa de Riesgos'!$O$26),"")</f>
        <v/>
      </c>
      <c r="M8" s="53" t="str">
        <f>IF(AND('Mapa de Riesgos'!$Y$27="Muy Alta",'Mapa de Riesgos'!$AA$27="Leve"),CONCATENATE("R3C",'Mapa de Riesgos'!$O$27),"")</f>
        <v/>
      </c>
      <c r="N8" s="53" t="str">
        <f>IF(AND('Mapa de Riesgos'!$Y$28="Muy Alta",'Mapa de Riesgos'!$AA$28="Leve"),CONCATENATE("R3C",'Mapa de Riesgos'!$O$28),"")</f>
        <v/>
      </c>
      <c r="O8" s="54" t="str">
        <f>IF(AND('Mapa de Riesgos'!$Y$29="Muy Alta",'Mapa de Riesgos'!$AA$29="Leve"),CONCATENATE("R3C",'Mapa de Riesgos'!$O$29),"")</f>
        <v/>
      </c>
      <c r="P8" s="52" t="str">
        <f>IF(AND('Mapa de Riesgos'!$Y$24="Muy Alta",'Mapa de Riesgos'!$AA$24="Menor"),CONCATENATE("R3C",'Mapa de Riesgos'!$O$24),"")</f>
        <v/>
      </c>
      <c r="Q8" s="53" t="str">
        <f>IF(AND('Mapa de Riesgos'!$Y$25="Muy Alta",'Mapa de Riesgos'!$AA$25="Menor"),CONCATENATE("R3C",'Mapa de Riesgos'!$O$25),"")</f>
        <v/>
      </c>
      <c r="R8" s="53" t="str">
        <f>IF(AND('Mapa de Riesgos'!$Y$26="Muy Alta",'Mapa de Riesgos'!$AA$26="Menor"),CONCATENATE("R3C",'Mapa de Riesgos'!$O$26),"")</f>
        <v/>
      </c>
      <c r="S8" s="53" t="str">
        <f>IF(AND('Mapa de Riesgos'!$Y$27="Muy Alta",'Mapa de Riesgos'!$AA$27="Menor"),CONCATENATE("R3C",'Mapa de Riesgos'!$O$27),"")</f>
        <v/>
      </c>
      <c r="T8" s="53" t="str">
        <f>IF(AND('Mapa de Riesgos'!$Y$28="Muy Alta",'Mapa de Riesgos'!$AA$28="Menor"),CONCATENATE("R3C",'Mapa de Riesgos'!$O$28),"")</f>
        <v/>
      </c>
      <c r="U8" s="54" t="str">
        <f>IF(AND('Mapa de Riesgos'!$Y$29="Muy Alta",'Mapa de Riesgos'!$AA$29="Menor"),CONCATENATE("R3C",'Mapa de Riesgos'!$O$29),"")</f>
        <v/>
      </c>
      <c r="V8" s="52" t="str">
        <f>IF(AND('Mapa de Riesgos'!$Y$24="Muy Alta",'Mapa de Riesgos'!$AA$24="Moderado"),CONCATENATE("R3C",'Mapa de Riesgos'!$O$24),"")</f>
        <v/>
      </c>
      <c r="W8" s="53" t="str">
        <f>IF(AND('Mapa de Riesgos'!$Y$25="Muy Alta",'Mapa de Riesgos'!$AA$25="Moderado"),CONCATENATE("R3C",'Mapa de Riesgos'!$O$25),"")</f>
        <v/>
      </c>
      <c r="X8" s="53" t="str">
        <f>IF(AND('Mapa de Riesgos'!$Y$26="Muy Alta",'Mapa de Riesgos'!$AA$26="Moderado"),CONCATENATE("R3C",'Mapa de Riesgos'!$O$26),"")</f>
        <v/>
      </c>
      <c r="Y8" s="53" t="str">
        <f>IF(AND('Mapa de Riesgos'!$Y$27="Muy Alta",'Mapa de Riesgos'!$AA$27="Moderado"),CONCATENATE("R3C",'Mapa de Riesgos'!$O$27),"")</f>
        <v/>
      </c>
      <c r="Z8" s="53" t="str">
        <f>IF(AND('Mapa de Riesgos'!$Y$28="Muy Alta",'Mapa de Riesgos'!$AA$28="Moderado"),CONCATENATE("R3C",'Mapa de Riesgos'!$O$28),"")</f>
        <v/>
      </c>
      <c r="AA8" s="54" t="str">
        <f>IF(AND('Mapa de Riesgos'!$Y$29="Muy Alta",'Mapa de Riesgos'!$AA$29="Moderado"),CONCATENATE("R3C",'Mapa de Riesgos'!$O$29),"")</f>
        <v/>
      </c>
      <c r="AB8" s="52" t="str">
        <f>IF(AND('Mapa de Riesgos'!$Y$24="Muy Alta",'Mapa de Riesgos'!$AA$24="Mayor"),CONCATENATE("R3C",'Mapa de Riesgos'!$O$24),"")</f>
        <v/>
      </c>
      <c r="AC8" s="53" t="str">
        <f>IF(AND('Mapa de Riesgos'!$Y$25="Muy Alta",'Mapa de Riesgos'!$AA$25="Mayor"),CONCATENATE("R3C",'Mapa de Riesgos'!$O$25),"")</f>
        <v/>
      </c>
      <c r="AD8" s="53" t="str">
        <f>IF(AND('Mapa de Riesgos'!$Y$26="Muy Alta",'Mapa de Riesgos'!$AA$26="Mayor"),CONCATENATE("R3C",'Mapa de Riesgos'!$O$26),"")</f>
        <v/>
      </c>
      <c r="AE8" s="53" t="str">
        <f>IF(AND('Mapa de Riesgos'!$Y$27="Muy Alta",'Mapa de Riesgos'!$AA$27="Mayor"),CONCATENATE("R3C",'Mapa de Riesgos'!$O$27),"")</f>
        <v/>
      </c>
      <c r="AF8" s="53" t="str">
        <f>IF(AND('Mapa de Riesgos'!$Y$28="Muy Alta",'Mapa de Riesgos'!$AA$28="Mayor"),CONCATENATE("R3C",'Mapa de Riesgos'!$O$28),"")</f>
        <v/>
      </c>
      <c r="AG8" s="54" t="str">
        <f>IF(AND('Mapa de Riesgos'!$Y$29="Muy Alta",'Mapa de Riesgos'!$AA$29="Mayor"),CONCATENATE("R3C",'Mapa de Riesgos'!$O$29),"")</f>
        <v/>
      </c>
      <c r="AH8" s="55" t="str">
        <f>IF(AND('Mapa de Riesgos'!$Y$24="Muy Alta",'Mapa de Riesgos'!$AA$24="Catastrófico"),CONCATENATE("R3C",'Mapa de Riesgos'!$O$24),"")</f>
        <v/>
      </c>
      <c r="AI8" s="56" t="str">
        <f>IF(AND('Mapa de Riesgos'!$Y$25="Muy Alta",'Mapa de Riesgos'!$AA$25="Catastrófico"),CONCATENATE("R3C",'Mapa de Riesgos'!$O$25),"")</f>
        <v/>
      </c>
      <c r="AJ8" s="56" t="str">
        <f>IF(AND('Mapa de Riesgos'!$Y$26="Muy Alta",'Mapa de Riesgos'!$AA$26="Catastrófico"),CONCATENATE("R3C",'Mapa de Riesgos'!$O$26),"")</f>
        <v/>
      </c>
      <c r="AK8" s="56" t="str">
        <f>IF(AND('Mapa de Riesgos'!$Y$27="Muy Alta",'Mapa de Riesgos'!$AA$27="Catastrófico"),CONCATENATE("R3C",'Mapa de Riesgos'!$O$27),"")</f>
        <v/>
      </c>
      <c r="AL8" s="56" t="str">
        <f>IF(AND('Mapa de Riesgos'!$Y$28="Muy Alta",'Mapa de Riesgos'!$AA$28="Catastrófico"),CONCATENATE("R3C",'Mapa de Riesgos'!$O$28),"")</f>
        <v/>
      </c>
      <c r="AM8" s="57" t="str">
        <f>IF(AND('Mapa de Riesgos'!$Y$29="Muy Alta",'Mapa de Riesgos'!$AA$29="Catastrófico"),CONCATENATE("R3C",'Mapa de Riesgos'!$O$29),"")</f>
        <v/>
      </c>
      <c r="AN8" s="84"/>
      <c r="AO8" s="553"/>
      <c r="AP8" s="554"/>
      <c r="AQ8" s="554"/>
      <c r="AR8" s="554"/>
      <c r="AS8" s="554"/>
      <c r="AT8" s="555"/>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c r="A9" s="84"/>
      <c r="B9" s="445"/>
      <c r="C9" s="445"/>
      <c r="D9" s="446"/>
      <c r="E9" s="546"/>
      <c r="F9" s="547"/>
      <c r="G9" s="547"/>
      <c r="H9" s="547"/>
      <c r="I9" s="562"/>
      <c r="J9" s="52" t="str">
        <f>IF(AND('Mapa de Riesgos'!$Y$30="Muy Alta",'Mapa de Riesgos'!$AA$30="Leve"),CONCATENATE("R4C",'Mapa de Riesgos'!$O$30),"")</f>
        <v/>
      </c>
      <c r="K9" s="53" t="str">
        <f>IF(AND('Mapa de Riesgos'!$Y$31="Muy Alta",'Mapa de Riesgos'!$AA$31="Leve"),CONCATENATE("R4C",'Mapa de Riesgos'!$O$31),"")</f>
        <v/>
      </c>
      <c r="L9" s="58" t="str">
        <f>IF(AND('Mapa de Riesgos'!$Y$32="Muy Alta",'Mapa de Riesgos'!$AA$32="Leve"),CONCATENATE("R4C",'Mapa de Riesgos'!$O$32),"")</f>
        <v/>
      </c>
      <c r="M9" s="58" t="str">
        <f>IF(AND('Mapa de Riesgos'!$Y$33="Muy Alta",'Mapa de Riesgos'!$AA$33="Leve"),CONCATENATE("R4C",'Mapa de Riesgos'!$O$33),"")</f>
        <v/>
      </c>
      <c r="N9" s="58" t="str">
        <f>IF(AND('Mapa de Riesgos'!$Y$34="Muy Alta",'Mapa de Riesgos'!$AA$34="Leve"),CONCATENATE("R4C",'Mapa de Riesgos'!$O$34),"")</f>
        <v/>
      </c>
      <c r="O9" s="54" t="str">
        <f>IF(AND('Mapa de Riesgos'!$Y$35="Muy Alta",'Mapa de Riesgos'!$AA$35="Leve"),CONCATENATE("R4C",'Mapa de Riesgos'!$O$35),"")</f>
        <v/>
      </c>
      <c r="P9" s="52" t="str">
        <f>IF(AND('Mapa de Riesgos'!$Y$30="Muy Alta",'Mapa de Riesgos'!$AA$30="Menor"),CONCATENATE("R4C",'Mapa de Riesgos'!$O$30),"")</f>
        <v/>
      </c>
      <c r="Q9" s="53" t="str">
        <f>IF(AND('Mapa de Riesgos'!$Y$31="Muy Alta",'Mapa de Riesgos'!$AA$31="Menor"),CONCATENATE("R4C",'Mapa de Riesgos'!$O$31),"")</f>
        <v/>
      </c>
      <c r="R9" s="58" t="str">
        <f>IF(AND('Mapa de Riesgos'!$Y$32="Muy Alta",'Mapa de Riesgos'!$AA$32="Menor"),CONCATENATE("R4C",'Mapa de Riesgos'!$O$32),"")</f>
        <v/>
      </c>
      <c r="S9" s="58" t="str">
        <f>IF(AND('Mapa de Riesgos'!$Y$33="Muy Alta",'Mapa de Riesgos'!$AA$33="Menor"),CONCATENATE("R4C",'Mapa de Riesgos'!$O$33),"")</f>
        <v/>
      </c>
      <c r="T9" s="58" t="str">
        <f>IF(AND('Mapa de Riesgos'!$Y$34="Muy Alta",'Mapa de Riesgos'!$AA$34="Menor"),CONCATENATE("R4C",'Mapa de Riesgos'!$O$34),"")</f>
        <v/>
      </c>
      <c r="U9" s="54" t="str">
        <f>IF(AND('Mapa de Riesgos'!$Y$35="Muy Alta",'Mapa de Riesgos'!$AA$35="Menor"),CONCATENATE("R4C",'Mapa de Riesgos'!$O$35),"")</f>
        <v/>
      </c>
      <c r="V9" s="52" t="str">
        <f>IF(AND('Mapa de Riesgos'!$Y$30="Muy Alta",'Mapa de Riesgos'!$AA$30="Moderado"),CONCATENATE("R4C",'Mapa de Riesgos'!$O$30),"")</f>
        <v/>
      </c>
      <c r="W9" s="53" t="str">
        <f>IF(AND('Mapa de Riesgos'!$Y$31="Muy Alta",'Mapa de Riesgos'!$AA$31="Moderado"),CONCATENATE("R4C",'Mapa de Riesgos'!$O$31),"")</f>
        <v/>
      </c>
      <c r="X9" s="58" t="str">
        <f>IF(AND('Mapa de Riesgos'!$Y$32="Muy Alta",'Mapa de Riesgos'!$AA$32="Moderado"),CONCATENATE("R4C",'Mapa de Riesgos'!$O$32),"")</f>
        <v/>
      </c>
      <c r="Y9" s="58" t="str">
        <f>IF(AND('Mapa de Riesgos'!$Y$33="Muy Alta",'Mapa de Riesgos'!$AA$33="Moderado"),CONCATENATE("R4C",'Mapa de Riesgos'!$O$33),"")</f>
        <v/>
      </c>
      <c r="Z9" s="58" t="str">
        <f>IF(AND('Mapa de Riesgos'!$Y$34="Muy Alta",'Mapa de Riesgos'!$AA$34="Moderado"),CONCATENATE("R4C",'Mapa de Riesgos'!$O$34),"")</f>
        <v/>
      </c>
      <c r="AA9" s="54" t="str">
        <f>IF(AND('Mapa de Riesgos'!$Y$35="Muy Alta",'Mapa de Riesgos'!$AA$35="Moderado"),CONCATENATE("R4C",'Mapa de Riesgos'!$O$35),"")</f>
        <v/>
      </c>
      <c r="AB9" s="52" t="str">
        <f>IF(AND('Mapa de Riesgos'!$Y$30="Muy Alta",'Mapa de Riesgos'!$AA$30="Mayor"),CONCATENATE("R4C",'Mapa de Riesgos'!$O$30),"")</f>
        <v/>
      </c>
      <c r="AC9" s="53" t="str">
        <f>IF(AND('Mapa de Riesgos'!$Y$31="Muy Alta",'Mapa de Riesgos'!$AA$31="Mayor"),CONCATENATE("R4C",'Mapa de Riesgos'!$O$31),"")</f>
        <v/>
      </c>
      <c r="AD9" s="58" t="str">
        <f>IF(AND('Mapa de Riesgos'!$Y$32="Muy Alta",'Mapa de Riesgos'!$AA$32="Mayor"),CONCATENATE("R4C",'Mapa de Riesgos'!$O$32),"")</f>
        <v/>
      </c>
      <c r="AE9" s="58" t="str">
        <f>IF(AND('Mapa de Riesgos'!$Y$33="Muy Alta",'Mapa de Riesgos'!$AA$33="Mayor"),CONCATENATE("R4C",'Mapa de Riesgos'!$O$33),"")</f>
        <v/>
      </c>
      <c r="AF9" s="58" t="str">
        <f>IF(AND('Mapa de Riesgos'!$Y$34="Muy Alta",'Mapa de Riesgos'!$AA$34="Mayor"),CONCATENATE("R4C",'Mapa de Riesgos'!$O$34),"")</f>
        <v/>
      </c>
      <c r="AG9" s="54" t="str">
        <f>IF(AND('Mapa de Riesgos'!$Y$35="Muy Alta",'Mapa de Riesgos'!$AA$35="Mayor"),CONCATENATE("R4C",'Mapa de Riesgos'!$O$35),"")</f>
        <v/>
      </c>
      <c r="AH9" s="55" t="str">
        <f>IF(AND('Mapa de Riesgos'!$Y$30="Muy Alta",'Mapa de Riesgos'!$AA$30="Catastrófico"),CONCATENATE("R4C",'Mapa de Riesgos'!$O$30),"")</f>
        <v/>
      </c>
      <c r="AI9" s="56" t="str">
        <f>IF(AND('Mapa de Riesgos'!$Y$31="Muy Alta",'Mapa de Riesgos'!$AA$31="Catastrófico"),CONCATENATE("R4C",'Mapa de Riesgos'!$O$31),"")</f>
        <v/>
      </c>
      <c r="AJ9" s="56" t="str">
        <f>IF(AND('Mapa de Riesgos'!$Y$32="Muy Alta",'Mapa de Riesgos'!$AA$32="Catastrófico"),CONCATENATE("R4C",'Mapa de Riesgos'!$O$32),"")</f>
        <v/>
      </c>
      <c r="AK9" s="56" t="str">
        <f>IF(AND('Mapa de Riesgos'!$Y$33="Muy Alta",'Mapa de Riesgos'!$AA$33="Catastrófico"),CONCATENATE("R4C",'Mapa de Riesgos'!$O$33),"")</f>
        <v/>
      </c>
      <c r="AL9" s="56" t="str">
        <f>IF(AND('Mapa de Riesgos'!$Y$34="Muy Alta",'Mapa de Riesgos'!$AA$34="Catastrófico"),CONCATENATE("R4C",'Mapa de Riesgos'!$O$34),"")</f>
        <v/>
      </c>
      <c r="AM9" s="57" t="str">
        <f>IF(AND('Mapa de Riesgos'!$Y$35="Muy Alta",'Mapa de Riesgos'!$AA$35="Catastrófico"),CONCATENATE("R4C",'Mapa de Riesgos'!$O$35),"")</f>
        <v/>
      </c>
      <c r="AN9" s="84"/>
      <c r="AO9" s="553"/>
      <c r="AP9" s="554"/>
      <c r="AQ9" s="554"/>
      <c r="AR9" s="554"/>
      <c r="AS9" s="554"/>
      <c r="AT9" s="555"/>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c r="A10" s="84"/>
      <c r="B10" s="445"/>
      <c r="C10" s="445"/>
      <c r="D10" s="446"/>
      <c r="E10" s="546"/>
      <c r="F10" s="547"/>
      <c r="G10" s="547"/>
      <c r="H10" s="547"/>
      <c r="I10" s="562"/>
      <c r="J10" s="52" t="str">
        <f>IF(AND('Mapa de Riesgos'!$Y$36="Muy Alta",'Mapa de Riesgos'!$AA$36="Leve"),CONCATENATE("R5C",'Mapa de Riesgos'!$O$36),"")</f>
        <v/>
      </c>
      <c r="K10" s="53" t="str">
        <f>IF(AND('Mapa de Riesgos'!$Y$37="Muy Alta",'Mapa de Riesgos'!$AA$37="Leve"),CONCATENATE("R5C",'Mapa de Riesgos'!$O$37),"")</f>
        <v/>
      </c>
      <c r="L10" s="58" t="str">
        <f>IF(AND('Mapa de Riesgos'!$Y$38="Muy Alta",'Mapa de Riesgos'!$AA$38="Leve"),CONCATENATE("R5C",'Mapa de Riesgos'!$O$38),"")</f>
        <v/>
      </c>
      <c r="M10" s="58" t="str">
        <f>IF(AND('Mapa de Riesgos'!$Y$39="Muy Alta",'Mapa de Riesgos'!$AA$39="Leve"),CONCATENATE("R5C",'Mapa de Riesgos'!$O$39),"")</f>
        <v/>
      </c>
      <c r="N10" s="58" t="str">
        <f>IF(AND('Mapa de Riesgos'!$Y$40="Muy Alta",'Mapa de Riesgos'!$AA$40="Leve"),CONCATENATE("R5C",'Mapa de Riesgos'!$O$40),"")</f>
        <v/>
      </c>
      <c r="O10" s="54" t="str">
        <f>IF(AND('Mapa de Riesgos'!$Y$41="Muy Alta",'Mapa de Riesgos'!$AA$41="Leve"),CONCATENATE("R5C",'Mapa de Riesgos'!$O$41),"")</f>
        <v/>
      </c>
      <c r="P10" s="52" t="str">
        <f>IF(AND('Mapa de Riesgos'!$Y$36="Muy Alta",'Mapa de Riesgos'!$AA$36="Menor"),CONCATENATE("R5C",'Mapa de Riesgos'!$O$36),"")</f>
        <v/>
      </c>
      <c r="Q10" s="53" t="str">
        <f>IF(AND('Mapa de Riesgos'!$Y$37="Muy Alta",'Mapa de Riesgos'!$AA$37="Menor"),CONCATENATE("R5C",'Mapa de Riesgos'!$O$37),"")</f>
        <v/>
      </c>
      <c r="R10" s="58" t="str">
        <f>IF(AND('Mapa de Riesgos'!$Y$38="Muy Alta",'Mapa de Riesgos'!$AA$38="Menor"),CONCATENATE("R5C",'Mapa de Riesgos'!$O$38),"")</f>
        <v/>
      </c>
      <c r="S10" s="58" t="str">
        <f>IF(AND('Mapa de Riesgos'!$Y$39="Muy Alta",'Mapa de Riesgos'!$AA$39="Menor"),CONCATENATE("R5C",'Mapa de Riesgos'!$O$39),"")</f>
        <v/>
      </c>
      <c r="T10" s="58" t="str">
        <f>IF(AND('Mapa de Riesgos'!$Y$40="Muy Alta",'Mapa de Riesgos'!$AA$40="Menor"),CONCATENATE("R5C",'Mapa de Riesgos'!$O$40),"")</f>
        <v/>
      </c>
      <c r="U10" s="54" t="str">
        <f>IF(AND('Mapa de Riesgos'!$Y$41="Muy Alta",'Mapa de Riesgos'!$AA$41="Menor"),CONCATENATE("R5C",'Mapa de Riesgos'!$O$41),"")</f>
        <v/>
      </c>
      <c r="V10" s="52" t="str">
        <f>IF(AND('Mapa de Riesgos'!$Y$36="Muy Alta",'Mapa de Riesgos'!$AA$36="Moderado"),CONCATENATE("R5C",'Mapa de Riesgos'!$O$36),"")</f>
        <v/>
      </c>
      <c r="W10" s="53" t="str">
        <f>IF(AND('Mapa de Riesgos'!$Y$37="Muy Alta",'Mapa de Riesgos'!$AA$37="Moderado"),CONCATENATE("R5C",'Mapa de Riesgos'!$O$37),"")</f>
        <v/>
      </c>
      <c r="X10" s="58" t="str">
        <f>IF(AND('Mapa de Riesgos'!$Y$38="Muy Alta",'Mapa de Riesgos'!$AA$38="Moderado"),CONCATENATE("R5C",'Mapa de Riesgos'!$O$38),"")</f>
        <v/>
      </c>
      <c r="Y10" s="58" t="str">
        <f>IF(AND('Mapa de Riesgos'!$Y$39="Muy Alta",'Mapa de Riesgos'!$AA$39="Moderado"),CONCATENATE("R5C",'Mapa de Riesgos'!$O$39),"")</f>
        <v/>
      </c>
      <c r="Z10" s="58" t="str">
        <f>IF(AND('Mapa de Riesgos'!$Y$40="Muy Alta",'Mapa de Riesgos'!$AA$40="Moderado"),CONCATENATE("R5C",'Mapa de Riesgos'!$O$40),"")</f>
        <v/>
      </c>
      <c r="AA10" s="54" t="str">
        <f>IF(AND('Mapa de Riesgos'!$Y$41="Muy Alta",'Mapa de Riesgos'!$AA$41="Moderado"),CONCATENATE("R5C",'Mapa de Riesgos'!$O$41),"")</f>
        <v/>
      </c>
      <c r="AB10" s="52" t="str">
        <f>IF(AND('Mapa de Riesgos'!$Y$36="Muy Alta",'Mapa de Riesgos'!$AA$36="Mayor"),CONCATENATE("R5C",'Mapa de Riesgos'!$O$36),"")</f>
        <v/>
      </c>
      <c r="AC10" s="53" t="str">
        <f>IF(AND('Mapa de Riesgos'!$Y$37="Muy Alta",'Mapa de Riesgos'!$AA$37="Mayor"),CONCATENATE("R5C",'Mapa de Riesgos'!$O$37),"")</f>
        <v/>
      </c>
      <c r="AD10" s="58" t="str">
        <f>IF(AND('Mapa de Riesgos'!$Y$38="Muy Alta",'Mapa de Riesgos'!$AA$38="Mayor"),CONCATENATE("R5C",'Mapa de Riesgos'!$O$38),"")</f>
        <v/>
      </c>
      <c r="AE10" s="58" t="str">
        <f>IF(AND('Mapa de Riesgos'!$Y$39="Muy Alta",'Mapa de Riesgos'!$AA$39="Mayor"),CONCATENATE("R5C",'Mapa de Riesgos'!$O$39),"")</f>
        <v/>
      </c>
      <c r="AF10" s="58" t="str">
        <f>IF(AND('Mapa de Riesgos'!$Y$40="Muy Alta",'Mapa de Riesgos'!$AA$40="Mayor"),CONCATENATE("R5C",'Mapa de Riesgos'!$O$40),"")</f>
        <v/>
      </c>
      <c r="AG10" s="54" t="str">
        <f>IF(AND('Mapa de Riesgos'!$Y$41="Muy Alta",'Mapa de Riesgos'!$AA$41="Mayor"),CONCATENATE("R5C",'Mapa de Riesgos'!$O$41),"")</f>
        <v/>
      </c>
      <c r="AH10" s="55" t="str">
        <f>IF(AND('Mapa de Riesgos'!$Y$36="Muy Alta",'Mapa de Riesgos'!$AA$36="Catastrófico"),CONCATENATE("R5C",'Mapa de Riesgos'!$O$36),"")</f>
        <v/>
      </c>
      <c r="AI10" s="56" t="str">
        <f>IF(AND('Mapa de Riesgos'!$Y$37="Muy Alta",'Mapa de Riesgos'!$AA$37="Catastrófico"),CONCATENATE("R5C",'Mapa de Riesgos'!$O$37),"")</f>
        <v/>
      </c>
      <c r="AJ10" s="56" t="str">
        <f>IF(AND('Mapa de Riesgos'!$Y$38="Muy Alta",'Mapa de Riesgos'!$AA$38="Catastrófico"),CONCATENATE("R5C",'Mapa de Riesgos'!$O$38),"")</f>
        <v/>
      </c>
      <c r="AK10" s="56" t="str">
        <f>IF(AND('Mapa de Riesgos'!$Y$39="Muy Alta",'Mapa de Riesgos'!$AA$39="Catastrófico"),CONCATENATE("R5C",'Mapa de Riesgos'!$O$39),"")</f>
        <v/>
      </c>
      <c r="AL10" s="56" t="str">
        <f>IF(AND('Mapa de Riesgos'!$Y$40="Muy Alta",'Mapa de Riesgos'!$AA$40="Catastrófico"),CONCATENATE("R5C",'Mapa de Riesgos'!$O$40),"")</f>
        <v/>
      </c>
      <c r="AM10" s="57" t="str">
        <f>IF(AND('Mapa de Riesgos'!$Y$41="Muy Alta",'Mapa de Riesgos'!$AA$41="Catastrófico"),CONCATENATE("R5C",'Mapa de Riesgos'!$O$41),"")</f>
        <v/>
      </c>
      <c r="AN10" s="84"/>
      <c r="AO10" s="553"/>
      <c r="AP10" s="554"/>
      <c r="AQ10" s="554"/>
      <c r="AR10" s="554"/>
      <c r="AS10" s="554"/>
      <c r="AT10" s="555"/>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c r="A11" s="84"/>
      <c r="B11" s="445"/>
      <c r="C11" s="445"/>
      <c r="D11" s="446"/>
      <c r="E11" s="546"/>
      <c r="F11" s="547"/>
      <c r="G11" s="547"/>
      <c r="H11" s="547"/>
      <c r="I11" s="562"/>
      <c r="J11" s="52" t="str">
        <f>IF(AND('Mapa de Riesgos'!$Y$42="Muy Alta",'Mapa de Riesgos'!$AA$42="Leve"),CONCATENATE("R6C",'Mapa de Riesgos'!$O$42),"")</f>
        <v/>
      </c>
      <c r="K11" s="53" t="str">
        <f>IF(AND('Mapa de Riesgos'!$Y$43="Muy Alta",'Mapa de Riesgos'!$AA$43="Leve"),CONCATENATE("R6C",'Mapa de Riesgos'!$O$43),"")</f>
        <v/>
      </c>
      <c r="L11" s="58" t="str">
        <f>IF(AND('Mapa de Riesgos'!$Y$44="Muy Alta",'Mapa de Riesgos'!$AA$44="Leve"),CONCATENATE("R6C",'Mapa de Riesgos'!$O$44),"")</f>
        <v/>
      </c>
      <c r="M11" s="58" t="str">
        <f>IF(AND('Mapa de Riesgos'!$Y$45="Muy Alta",'Mapa de Riesgos'!$AA$45="Leve"),CONCATENATE("R6C",'Mapa de Riesgos'!$O$45),"")</f>
        <v/>
      </c>
      <c r="N11" s="58" t="str">
        <f>IF(AND('Mapa de Riesgos'!$Y$46="Muy Alta",'Mapa de Riesgos'!$AA$46="Leve"),CONCATENATE("R6C",'Mapa de Riesgos'!$O$46),"")</f>
        <v/>
      </c>
      <c r="O11" s="54" t="str">
        <f>IF(AND('Mapa de Riesgos'!$Y$47="Muy Alta",'Mapa de Riesgos'!$AA$47="Leve"),CONCATENATE("R6C",'Mapa de Riesgos'!$O$47),"")</f>
        <v/>
      </c>
      <c r="P11" s="52" t="str">
        <f>IF(AND('Mapa de Riesgos'!$Y$42="Muy Alta",'Mapa de Riesgos'!$AA$42="Menor"),CONCATENATE("R6C",'Mapa de Riesgos'!$O$42),"")</f>
        <v/>
      </c>
      <c r="Q11" s="53" t="str">
        <f>IF(AND('Mapa de Riesgos'!$Y$43="Muy Alta",'Mapa de Riesgos'!$AA$43="Menor"),CONCATENATE("R6C",'Mapa de Riesgos'!$O$43),"")</f>
        <v/>
      </c>
      <c r="R11" s="58" t="str">
        <f>IF(AND('Mapa de Riesgos'!$Y$44="Muy Alta",'Mapa de Riesgos'!$AA$44="Menor"),CONCATENATE("R6C",'Mapa de Riesgos'!$O$44),"")</f>
        <v/>
      </c>
      <c r="S11" s="58" t="str">
        <f>IF(AND('Mapa de Riesgos'!$Y$45="Muy Alta",'Mapa de Riesgos'!$AA$45="Menor"),CONCATENATE("R6C",'Mapa de Riesgos'!$O$45),"")</f>
        <v/>
      </c>
      <c r="T11" s="58" t="str">
        <f>IF(AND('Mapa de Riesgos'!$Y$46="Muy Alta",'Mapa de Riesgos'!$AA$46="Menor"),CONCATENATE("R6C",'Mapa de Riesgos'!$O$46),"")</f>
        <v/>
      </c>
      <c r="U11" s="54" t="str">
        <f>IF(AND('Mapa de Riesgos'!$Y$47="Muy Alta",'Mapa de Riesgos'!$AA$47="Menor"),CONCATENATE("R6C",'Mapa de Riesgos'!$O$47),"")</f>
        <v/>
      </c>
      <c r="V11" s="52" t="str">
        <f>IF(AND('Mapa de Riesgos'!$Y$42="Muy Alta",'Mapa de Riesgos'!$AA$42="Moderado"),CONCATENATE("R6C",'Mapa de Riesgos'!$O$42),"")</f>
        <v/>
      </c>
      <c r="W11" s="53" t="str">
        <f>IF(AND('Mapa de Riesgos'!$Y$43="Muy Alta",'Mapa de Riesgos'!$AA$43="Moderado"),CONCATENATE("R6C",'Mapa de Riesgos'!$O$43),"")</f>
        <v/>
      </c>
      <c r="X11" s="58" t="str">
        <f>IF(AND('Mapa de Riesgos'!$Y$44="Muy Alta",'Mapa de Riesgos'!$AA$44="Moderado"),CONCATENATE("R6C",'Mapa de Riesgos'!$O$44),"")</f>
        <v/>
      </c>
      <c r="Y11" s="58" t="str">
        <f>IF(AND('Mapa de Riesgos'!$Y$45="Muy Alta",'Mapa de Riesgos'!$AA$45="Moderado"),CONCATENATE("R6C",'Mapa de Riesgos'!$O$45),"")</f>
        <v/>
      </c>
      <c r="Z11" s="58" t="str">
        <f>IF(AND('Mapa de Riesgos'!$Y$46="Muy Alta",'Mapa de Riesgos'!$AA$46="Moderado"),CONCATENATE("R6C",'Mapa de Riesgos'!$O$46),"")</f>
        <v/>
      </c>
      <c r="AA11" s="54" t="str">
        <f>IF(AND('Mapa de Riesgos'!$Y$47="Muy Alta",'Mapa de Riesgos'!$AA$47="Moderado"),CONCATENATE("R6C",'Mapa de Riesgos'!$O$47),"")</f>
        <v/>
      </c>
      <c r="AB11" s="52" t="str">
        <f>IF(AND('Mapa de Riesgos'!$Y$42="Muy Alta",'Mapa de Riesgos'!$AA$42="Mayor"),CONCATENATE("R6C",'Mapa de Riesgos'!$O$42),"")</f>
        <v/>
      </c>
      <c r="AC11" s="53" t="str">
        <f>IF(AND('Mapa de Riesgos'!$Y$43="Muy Alta",'Mapa de Riesgos'!$AA$43="Mayor"),CONCATENATE("R6C",'Mapa de Riesgos'!$O$43),"")</f>
        <v/>
      </c>
      <c r="AD11" s="58" t="str">
        <f>IF(AND('Mapa de Riesgos'!$Y$44="Muy Alta",'Mapa de Riesgos'!$AA$44="Mayor"),CONCATENATE("R6C",'Mapa de Riesgos'!$O$44),"")</f>
        <v/>
      </c>
      <c r="AE11" s="58" t="str">
        <f>IF(AND('Mapa de Riesgos'!$Y$45="Muy Alta",'Mapa de Riesgos'!$AA$45="Mayor"),CONCATENATE("R6C",'Mapa de Riesgos'!$O$45),"")</f>
        <v/>
      </c>
      <c r="AF11" s="58" t="str">
        <f>IF(AND('Mapa de Riesgos'!$Y$46="Muy Alta",'Mapa de Riesgos'!$AA$46="Mayor"),CONCATENATE("R6C",'Mapa de Riesgos'!$O$46),"")</f>
        <v/>
      </c>
      <c r="AG11" s="54" t="str">
        <f>IF(AND('Mapa de Riesgos'!$Y$47="Muy Alta",'Mapa de Riesgos'!$AA$47="Mayor"),CONCATENATE("R6C",'Mapa de Riesgos'!$O$47),"")</f>
        <v/>
      </c>
      <c r="AH11" s="55" t="str">
        <f>IF(AND('Mapa de Riesgos'!$Y$42="Muy Alta",'Mapa de Riesgos'!$AA$42="Catastrófico"),CONCATENATE("R6C",'Mapa de Riesgos'!$O$42),"")</f>
        <v/>
      </c>
      <c r="AI11" s="56" t="str">
        <f>IF(AND('Mapa de Riesgos'!$Y$43="Muy Alta",'Mapa de Riesgos'!$AA$43="Catastrófico"),CONCATENATE("R6C",'Mapa de Riesgos'!$O$43),"")</f>
        <v/>
      </c>
      <c r="AJ11" s="56" t="str">
        <f>IF(AND('Mapa de Riesgos'!$Y$44="Muy Alta",'Mapa de Riesgos'!$AA$44="Catastrófico"),CONCATENATE("R6C",'Mapa de Riesgos'!$O$44),"")</f>
        <v/>
      </c>
      <c r="AK11" s="56" t="str">
        <f>IF(AND('Mapa de Riesgos'!$Y$45="Muy Alta",'Mapa de Riesgos'!$AA$45="Catastrófico"),CONCATENATE("R6C",'Mapa de Riesgos'!$O$45),"")</f>
        <v/>
      </c>
      <c r="AL11" s="56" t="str">
        <f>IF(AND('Mapa de Riesgos'!$Y$46="Muy Alta",'Mapa de Riesgos'!$AA$46="Catastrófico"),CONCATENATE("R6C",'Mapa de Riesgos'!$O$46),"")</f>
        <v/>
      </c>
      <c r="AM11" s="57" t="str">
        <f>IF(AND('Mapa de Riesgos'!$Y$47="Muy Alta",'Mapa de Riesgos'!$AA$47="Catastrófico"),CONCATENATE("R6C",'Mapa de Riesgos'!$O$47),"")</f>
        <v/>
      </c>
      <c r="AN11" s="84"/>
      <c r="AO11" s="553"/>
      <c r="AP11" s="554"/>
      <c r="AQ11" s="554"/>
      <c r="AR11" s="554"/>
      <c r="AS11" s="554"/>
      <c r="AT11" s="555"/>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c r="A12" s="84"/>
      <c r="B12" s="445"/>
      <c r="C12" s="445"/>
      <c r="D12" s="446"/>
      <c r="E12" s="546"/>
      <c r="F12" s="547"/>
      <c r="G12" s="547"/>
      <c r="H12" s="547"/>
      <c r="I12" s="562"/>
      <c r="J12" s="52" t="str">
        <f>IF(AND('Mapa de Riesgos'!$Y$48="Muy Alta",'Mapa de Riesgos'!$AA$48="Leve"),CONCATENATE("R7C",'Mapa de Riesgos'!$O$48),"")</f>
        <v/>
      </c>
      <c r="K12" s="53" t="str">
        <f>IF(AND('Mapa de Riesgos'!$Y$49="Muy Alta",'Mapa de Riesgos'!$AA$49="Leve"),CONCATENATE("R7C",'Mapa de Riesgos'!$O$49),"")</f>
        <v/>
      </c>
      <c r="L12" s="58" t="str">
        <f>IF(AND('Mapa de Riesgos'!$Y$50="Muy Alta",'Mapa de Riesgos'!$AA$50="Leve"),CONCATENATE("R7C",'Mapa de Riesgos'!$O$50),"")</f>
        <v/>
      </c>
      <c r="M12" s="58" t="str">
        <f>IF(AND('Mapa de Riesgos'!$Y$51="Muy Alta",'Mapa de Riesgos'!$AA$51="Leve"),CONCATENATE("R7C",'Mapa de Riesgos'!$O$51),"")</f>
        <v/>
      </c>
      <c r="N12" s="58" t="str">
        <f>IF(AND('Mapa de Riesgos'!$Y$52="Muy Alta",'Mapa de Riesgos'!$AA$52="Leve"),CONCATENATE("R7C",'Mapa de Riesgos'!$O$52),"")</f>
        <v/>
      </c>
      <c r="O12" s="54" t="str">
        <f>IF(AND('Mapa de Riesgos'!$Y$53="Muy Alta",'Mapa de Riesgos'!$AA$53="Leve"),CONCATENATE("R7C",'Mapa de Riesgos'!$O$53),"")</f>
        <v/>
      </c>
      <c r="P12" s="52" t="str">
        <f>IF(AND('Mapa de Riesgos'!$Y$48="Muy Alta",'Mapa de Riesgos'!$AA$48="Menor"),CONCATENATE("R7C",'Mapa de Riesgos'!$O$48),"")</f>
        <v/>
      </c>
      <c r="Q12" s="53" t="str">
        <f>IF(AND('Mapa de Riesgos'!$Y$49="Muy Alta",'Mapa de Riesgos'!$AA$49="Menor"),CONCATENATE("R7C",'Mapa de Riesgos'!$O$49),"")</f>
        <v/>
      </c>
      <c r="R12" s="58" t="str">
        <f>IF(AND('Mapa de Riesgos'!$Y$50="Muy Alta",'Mapa de Riesgos'!$AA$50="Menor"),CONCATENATE("R7C",'Mapa de Riesgos'!$O$50),"")</f>
        <v/>
      </c>
      <c r="S12" s="58" t="str">
        <f>IF(AND('Mapa de Riesgos'!$Y$51="Muy Alta",'Mapa de Riesgos'!$AA$51="Menor"),CONCATENATE("R7C",'Mapa de Riesgos'!$O$51),"")</f>
        <v/>
      </c>
      <c r="T12" s="58" t="str">
        <f>IF(AND('Mapa de Riesgos'!$Y$52="Muy Alta",'Mapa de Riesgos'!$AA$52="Menor"),CONCATENATE("R7C",'Mapa de Riesgos'!$O$52),"")</f>
        <v/>
      </c>
      <c r="U12" s="54" t="str">
        <f>IF(AND('Mapa de Riesgos'!$Y$53="Muy Alta",'Mapa de Riesgos'!$AA$53="Menor"),CONCATENATE("R7C",'Mapa de Riesgos'!$O$53),"")</f>
        <v/>
      </c>
      <c r="V12" s="52" t="str">
        <f>IF(AND('Mapa de Riesgos'!$Y$48="Muy Alta",'Mapa de Riesgos'!$AA$48="Moderado"),CONCATENATE("R7C",'Mapa de Riesgos'!$O$48),"")</f>
        <v/>
      </c>
      <c r="W12" s="53" t="str">
        <f>IF(AND('Mapa de Riesgos'!$Y$49="Muy Alta",'Mapa de Riesgos'!$AA$49="Moderado"),CONCATENATE("R7C",'Mapa de Riesgos'!$O$49),"")</f>
        <v/>
      </c>
      <c r="X12" s="58" t="str">
        <f>IF(AND('Mapa de Riesgos'!$Y$50="Muy Alta",'Mapa de Riesgos'!$AA$50="Moderado"),CONCATENATE("R7C",'Mapa de Riesgos'!$O$50),"")</f>
        <v/>
      </c>
      <c r="Y12" s="58" t="str">
        <f>IF(AND('Mapa de Riesgos'!$Y$51="Muy Alta",'Mapa de Riesgos'!$AA$51="Moderado"),CONCATENATE("R7C",'Mapa de Riesgos'!$O$51),"")</f>
        <v/>
      </c>
      <c r="Z12" s="58" t="str">
        <f>IF(AND('Mapa de Riesgos'!$Y$52="Muy Alta",'Mapa de Riesgos'!$AA$52="Moderado"),CONCATENATE("R7C",'Mapa de Riesgos'!$O$52),"")</f>
        <v/>
      </c>
      <c r="AA12" s="54" t="str">
        <f>IF(AND('Mapa de Riesgos'!$Y$53="Muy Alta",'Mapa de Riesgos'!$AA$53="Moderado"),CONCATENATE("R7C",'Mapa de Riesgos'!$O$53),"")</f>
        <v/>
      </c>
      <c r="AB12" s="52" t="str">
        <f>IF(AND('Mapa de Riesgos'!$Y$48="Muy Alta",'Mapa de Riesgos'!$AA$48="Mayor"),CONCATENATE("R7C",'Mapa de Riesgos'!$O$48),"")</f>
        <v/>
      </c>
      <c r="AC12" s="53" t="str">
        <f>IF(AND('Mapa de Riesgos'!$Y$49="Muy Alta",'Mapa de Riesgos'!$AA$49="Mayor"),CONCATENATE("R7C",'Mapa de Riesgos'!$O$49),"")</f>
        <v/>
      </c>
      <c r="AD12" s="58" t="str">
        <f>IF(AND('Mapa de Riesgos'!$Y$50="Muy Alta",'Mapa de Riesgos'!$AA$50="Mayor"),CONCATENATE("R7C",'Mapa de Riesgos'!$O$50),"")</f>
        <v/>
      </c>
      <c r="AE12" s="58" t="str">
        <f>IF(AND('Mapa de Riesgos'!$Y$51="Muy Alta",'Mapa de Riesgos'!$AA$51="Mayor"),CONCATENATE("R7C",'Mapa de Riesgos'!$O$51),"")</f>
        <v/>
      </c>
      <c r="AF12" s="58" t="str">
        <f>IF(AND('Mapa de Riesgos'!$Y$52="Muy Alta",'Mapa de Riesgos'!$AA$52="Mayor"),CONCATENATE("R7C",'Mapa de Riesgos'!$O$52),"")</f>
        <v/>
      </c>
      <c r="AG12" s="54" t="str">
        <f>IF(AND('Mapa de Riesgos'!$Y$53="Muy Alta",'Mapa de Riesgos'!$AA$53="Mayor"),CONCATENATE("R7C",'Mapa de Riesgos'!$O$53),"")</f>
        <v/>
      </c>
      <c r="AH12" s="55" t="str">
        <f>IF(AND('Mapa de Riesgos'!$Y$48="Muy Alta",'Mapa de Riesgos'!$AA$48="Catastrófico"),CONCATENATE("R7C",'Mapa de Riesgos'!$O$48),"")</f>
        <v/>
      </c>
      <c r="AI12" s="56" t="str">
        <f>IF(AND('Mapa de Riesgos'!$Y$49="Muy Alta",'Mapa de Riesgos'!$AA$49="Catastrófico"),CONCATENATE("R7C",'Mapa de Riesgos'!$O$49),"")</f>
        <v/>
      </c>
      <c r="AJ12" s="56" t="str">
        <f>IF(AND('Mapa de Riesgos'!$Y$50="Muy Alta",'Mapa de Riesgos'!$AA$50="Catastrófico"),CONCATENATE("R7C",'Mapa de Riesgos'!$O$50),"")</f>
        <v/>
      </c>
      <c r="AK12" s="56" t="str">
        <f>IF(AND('Mapa de Riesgos'!$Y$51="Muy Alta",'Mapa de Riesgos'!$AA$51="Catastrófico"),CONCATENATE("R7C",'Mapa de Riesgos'!$O$51),"")</f>
        <v/>
      </c>
      <c r="AL12" s="56" t="str">
        <f>IF(AND('Mapa de Riesgos'!$Y$52="Muy Alta",'Mapa de Riesgos'!$AA$52="Catastrófico"),CONCATENATE("R7C",'Mapa de Riesgos'!$O$52),"")</f>
        <v/>
      </c>
      <c r="AM12" s="57" t="str">
        <f>IF(AND('Mapa de Riesgos'!$Y$53="Muy Alta",'Mapa de Riesgos'!$AA$53="Catastrófico"),CONCATENATE("R7C",'Mapa de Riesgos'!$O$53),"")</f>
        <v/>
      </c>
      <c r="AN12" s="84"/>
      <c r="AO12" s="553"/>
      <c r="AP12" s="554"/>
      <c r="AQ12" s="554"/>
      <c r="AR12" s="554"/>
      <c r="AS12" s="554"/>
      <c r="AT12" s="555"/>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c r="A13" s="84"/>
      <c r="B13" s="445"/>
      <c r="C13" s="445"/>
      <c r="D13" s="446"/>
      <c r="E13" s="546"/>
      <c r="F13" s="547"/>
      <c r="G13" s="547"/>
      <c r="H13" s="547"/>
      <c r="I13" s="562"/>
      <c r="J13" s="52" t="str">
        <f>IF(AND('Mapa de Riesgos'!$Y$54="Muy Alta",'Mapa de Riesgos'!$AA$54="Leve"),CONCATENATE("R8C",'Mapa de Riesgos'!$O$54),"")</f>
        <v/>
      </c>
      <c r="K13" s="53" t="str">
        <f>IF(AND('Mapa de Riesgos'!$Y$55="Muy Alta",'Mapa de Riesgos'!$AA$55="Leve"),CONCATENATE("R8C",'Mapa de Riesgos'!$O$55),"")</f>
        <v/>
      </c>
      <c r="L13" s="58" t="str">
        <f>IF(AND('Mapa de Riesgos'!$Y$56="Muy Alta",'Mapa de Riesgos'!$AA$56="Leve"),CONCATENATE("R8C",'Mapa de Riesgos'!$O$56),"")</f>
        <v/>
      </c>
      <c r="M13" s="58" t="str">
        <f>IF(AND('Mapa de Riesgos'!$Y$57="Muy Alta",'Mapa de Riesgos'!$AA$57="Leve"),CONCATENATE("R8C",'Mapa de Riesgos'!$O$57),"")</f>
        <v/>
      </c>
      <c r="N13" s="58" t="str">
        <f>IF(AND('Mapa de Riesgos'!$Y$58="Muy Alta",'Mapa de Riesgos'!$AA$58="Leve"),CONCATENATE("R8C",'Mapa de Riesgos'!$O$58),"")</f>
        <v/>
      </c>
      <c r="O13" s="54" t="str">
        <f>IF(AND('Mapa de Riesgos'!$Y$59="Muy Alta",'Mapa de Riesgos'!$AA$59="Leve"),CONCATENATE("R8C",'Mapa de Riesgos'!$O$59),"")</f>
        <v/>
      </c>
      <c r="P13" s="52" t="str">
        <f>IF(AND('Mapa de Riesgos'!$Y$54="Muy Alta",'Mapa de Riesgos'!$AA$54="Menor"),CONCATENATE("R8C",'Mapa de Riesgos'!$O$54),"")</f>
        <v/>
      </c>
      <c r="Q13" s="53" t="str">
        <f>IF(AND('Mapa de Riesgos'!$Y$55="Muy Alta",'Mapa de Riesgos'!$AA$55="Menor"),CONCATENATE("R8C",'Mapa de Riesgos'!$O$55),"")</f>
        <v/>
      </c>
      <c r="R13" s="58" t="str">
        <f>IF(AND('Mapa de Riesgos'!$Y$56="Muy Alta",'Mapa de Riesgos'!$AA$56="Menor"),CONCATENATE("R8C",'Mapa de Riesgos'!$O$56),"")</f>
        <v/>
      </c>
      <c r="S13" s="58" t="str">
        <f>IF(AND('Mapa de Riesgos'!$Y$57="Muy Alta",'Mapa de Riesgos'!$AA$57="Menor"),CONCATENATE("R8C",'Mapa de Riesgos'!$O$57),"")</f>
        <v/>
      </c>
      <c r="T13" s="58" t="str">
        <f>IF(AND('Mapa de Riesgos'!$Y$58="Muy Alta",'Mapa de Riesgos'!$AA$58="Menor"),CONCATENATE("R8C",'Mapa de Riesgos'!$O$58),"")</f>
        <v/>
      </c>
      <c r="U13" s="54" t="str">
        <f>IF(AND('Mapa de Riesgos'!$Y$59="Muy Alta",'Mapa de Riesgos'!$AA$59="Menor"),CONCATENATE("R8C",'Mapa de Riesgos'!$O$59),"")</f>
        <v/>
      </c>
      <c r="V13" s="52" t="str">
        <f>IF(AND('Mapa de Riesgos'!$Y$54="Muy Alta",'Mapa de Riesgos'!$AA$54="Moderado"),CONCATENATE("R8C",'Mapa de Riesgos'!$O$54),"")</f>
        <v/>
      </c>
      <c r="W13" s="53" t="str">
        <f>IF(AND('Mapa de Riesgos'!$Y$55="Muy Alta",'Mapa de Riesgos'!$AA$55="Moderado"),CONCATENATE("R8C",'Mapa de Riesgos'!$O$55),"")</f>
        <v/>
      </c>
      <c r="X13" s="58" t="str">
        <f>IF(AND('Mapa de Riesgos'!$Y$56="Muy Alta",'Mapa de Riesgos'!$AA$56="Moderado"),CONCATENATE("R8C",'Mapa de Riesgos'!$O$56),"")</f>
        <v/>
      </c>
      <c r="Y13" s="58" t="str">
        <f>IF(AND('Mapa de Riesgos'!$Y$57="Muy Alta",'Mapa de Riesgos'!$AA$57="Moderado"),CONCATENATE("R8C",'Mapa de Riesgos'!$O$57),"")</f>
        <v/>
      </c>
      <c r="Z13" s="58" t="str">
        <f>IF(AND('Mapa de Riesgos'!$Y$58="Muy Alta",'Mapa de Riesgos'!$AA$58="Moderado"),CONCATENATE("R8C",'Mapa de Riesgos'!$O$58),"")</f>
        <v/>
      </c>
      <c r="AA13" s="54" t="str">
        <f>IF(AND('Mapa de Riesgos'!$Y$59="Muy Alta",'Mapa de Riesgos'!$AA$59="Moderado"),CONCATENATE("R8C",'Mapa de Riesgos'!$O$59),"")</f>
        <v/>
      </c>
      <c r="AB13" s="52" t="str">
        <f>IF(AND('Mapa de Riesgos'!$Y$54="Muy Alta",'Mapa de Riesgos'!$AA$54="Mayor"),CONCATENATE("R8C",'Mapa de Riesgos'!$O$54),"")</f>
        <v/>
      </c>
      <c r="AC13" s="53" t="str">
        <f>IF(AND('Mapa de Riesgos'!$Y$55="Muy Alta",'Mapa de Riesgos'!$AA$55="Mayor"),CONCATENATE("R8C",'Mapa de Riesgos'!$O$55),"")</f>
        <v/>
      </c>
      <c r="AD13" s="58" t="str">
        <f>IF(AND('Mapa de Riesgos'!$Y$56="Muy Alta",'Mapa de Riesgos'!$AA$56="Mayor"),CONCATENATE("R8C",'Mapa de Riesgos'!$O$56),"")</f>
        <v/>
      </c>
      <c r="AE13" s="58" t="str">
        <f>IF(AND('Mapa de Riesgos'!$Y$57="Muy Alta",'Mapa de Riesgos'!$AA$57="Mayor"),CONCATENATE("R8C",'Mapa de Riesgos'!$O$57),"")</f>
        <v/>
      </c>
      <c r="AF13" s="58" t="str">
        <f>IF(AND('Mapa de Riesgos'!$Y$58="Muy Alta",'Mapa de Riesgos'!$AA$58="Mayor"),CONCATENATE("R8C",'Mapa de Riesgos'!$O$58),"")</f>
        <v/>
      </c>
      <c r="AG13" s="54" t="str">
        <f>IF(AND('Mapa de Riesgos'!$Y$59="Muy Alta",'Mapa de Riesgos'!$AA$59="Mayor"),CONCATENATE("R8C",'Mapa de Riesgos'!$O$59),"")</f>
        <v/>
      </c>
      <c r="AH13" s="55" t="str">
        <f>IF(AND('Mapa de Riesgos'!$Y$54="Muy Alta",'Mapa de Riesgos'!$AA$54="Catastrófico"),CONCATENATE("R8C",'Mapa de Riesgos'!$O$54),"")</f>
        <v/>
      </c>
      <c r="AI13" s="56" t="str">
        <f>IF(AND('Mapa de Riesgos'!$Y$55="Muy Alta",'Mapa de Riesgos'!$AA$55="Catastrófico"),CONCATENATE("R8C",'Mapa de Riesgos'!$O$55),"")</f>
        <v/>
      </c>
      <c r="AJ13" s="56" t="str">
        <f>IF(AND('Mapa de Riesgos'!$Y$56="Muy Alta",'Mapa de Riesgos'!$AA$56="Catastrófico"),CONCATENATE("R8C",'Mapa de Riesgos'!$O$56),"")</f>
        <v/>
      </c>
      <c r="AK13" s="56" t="str">
        <f>IF(AND('Mapa de Riesgos'!$Y$57="Muy Alta",'Mapa de Riesgos'!$AA$57="Catastrófico"),CONCATENATE("R8C",'Mapa de Riesgos'!$O$57),"")</f>
        <v/>
      </c>
      <c r="AL13" s="56" t="str">
        <f>IF(AND('Mapa de Riesgos'!$Y$58="Muy Alta",'Mapa de Riesgos'!$AA$58="Catastrófico"),CONCATENATE("R8C",'Mapa de Riesgos'!$O$58),"")</f>
        <v/>
      </c>
      <c r="AM13" s="57" t="str">
        <f>IF(AND('Mapa de Riesgos'!$Y$59="Muy Alta",'Mapa de Riesgos'!$AA$59="Catastrófico"),CONCATENATE("R8C",'Mapa de Riesgos'!$O$59),"")</f>
        <v/>
      </c>
      <c r="AN13" s="84"/>
      <c r="AO13" s="553"/>
      <c r="AP13" s="554"/>
      <c r="AQ13" s="554"/>
      <c r="AR13" s="554"/>
      <c r="AS13" s="554"/>
      <c r="AT13" s="555"/>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c r="A14" s="84"/>
      <c r="B14" s="445"/>
      <c r="C14" s="445"/>
      <c r="D14" s="446"/>
      <c r="E14" s="546"/>
      <c r="F14" s="547"/>
      <c r="G14" s="547"/>
      <c r="H14" s="547"/>
      <c r="I14" s="562"/>
      <c r="J14" s="52" t="str">
        <f>IF(AND('Mapa de Riesgos'!$Y$60="Muy Alta",'Mapa de Riesgos'!$AA$60="Leve"),CONCATENATE("R9C",'Mapa de Riesgos'!$O$60),"")</f>
        <v/>
      </c>
      <c r="K14" s="53" t="str">
        <f>IF(AND('Mapa de Riesgos'!$Y$61="Muy Alta",'Mapa de Riesgos'!$AA$61="Leve"),CONCATENATE("R9C",'Mapa de Riesgos'!$O$61),"")</f>
        <v/>
      </c>
      <c r="L14" s="58" t="str">
        <f>IF(AND('Mapa de Riesgos'!$Y$62="Muy Alta",'Mapa de Riesgos'!$AA$62="Leve"),CONCATENATE("R9C",'Mapa de Riesgos'!$O$62),"")</f>
        <v/>
      </c>
      <c r="M14" s="58" t="str">
        <f>IF(AND('Mapa de Riesgos'!$Y$63="Muy Alta",'Mapa de Riesgos'!$AA$63="Leve"),CONCATENATE("R9C",'Mapa de Riesgos'!$O$63),"")</f>
        <v/>
      </c>
      <c r="N14" s="58" t="str">
        <f>IF(AND('Mapa de Riesgos'!$Y$64="Muy Alta",'Mapa de Riesgos'!$AA$64="Leve"),CONCATENATE("R9C",'Mapa de Riesgos'!$O$64),"")</f>
        <v/>
      </c>
      <c r="O14" s="54" t="str">
        <f>IF(AND('Mapa de Riesgos'!$Y$65="Muy Alta",'Mapa de Riesgos'!$AA$65="Leve"),CONCATENATE("R9C",'Mapa de Riesgos'!$O$65),"")</f>
        <v/>
      </c>
      <c r="P14" s="52" t="str">
        <f>IF(AND('Mapa de Riesgos'!$Y$60="Muy Alta",'Mapa de Riesgos'!$AA$60="Menor"),CONCATENATE("R9C",'Mapa de Riesgos'!$O$60),"")</f>
        <v/>
      </c>
      <c r="Q14" s="53" t="str">
        <f>IF(AND('Mapa de Riesgos'!$Y$61="Muy Alta",'Mapa de Riesgos'!$AA$61="Menor"),CONCATENATE("R9C",'Mapa de Riesgos'!$O$61),"")</f>
        <v/>
      </c>
      <c r="R14" s="58" t="str">
        <f>IF(AND('Mapa de Riesgos'!$Y$62="Muy Alta",'Mapa de Riesgos'!$AA$62="Menor"),CONCATENATE("R9C",'Mapa de Riesgos'!$O$62),"")</f>
        <v/>
      </c>
      <c r="S14" s="58" t="str">
        <f>IF(AND('Mapa de Riesgos'!$Y$63="Muy Alta",'Mapa de Riesgos'!$AA$63="Menor"),CONCATENATE("R9C",'Mapa de Riesgos'!$O$63),"")</f>
        <v/>
      </c>
      <c r="T14" s="58" t="str">
        <f>IF(AND('Mapa de Riesgos'!$Y$64="Muy Alta",'Mapa de Riesgos'!$AA$64="Menor"),CONCATENATE("R9C",'Mapa de Riesgos'!$O$64),"")</f>
        <v/>
      </c>
      <c r="U14" s="54" t="str">
        <f>IF(AND('Mapa de Riesgos'!$Y$65="Muy Alta",'Mapa de Riesgos'!$AA$65="Menor"),CONCATENATE("R9C",'Mapa de Riesgos'!$O$65),"")</f>
        <v/>
      </c>
      <c r="V14" s="52" t="str">
        <f>IF(AND('Mapa de Riesgos'!$Y$60="Muy Alta",'Mapa de Riesgos'!$AA$60="Moderado"),CONCATENATE("R9C",'Mapa de Riesgos'!$O$60),"")</f>
        <v/>
      </c>
      <c r="W14" s="53" t="str">
        <f>IF(AND('Mapa de Riesgos'!$Y$61="Muy Alta",'Mapa de Riesgos'!$AA$61="Moderado"),CONCATENATE("R9C",'Mapa de Riesgos'!$O$61),"")</f>
        <v/>
      </c>
      <c r="X14" s="58" t="str">
        <f>IF(AND('Mapa de Riesgos'!$Y$62="Muy Alta",'Mapa de Riesgos'!$AA$62="Moderado"),CONCATENATE("R9C",'Mapa de Riesgos'!$O$62),"")</f>
        <v/>
      </c>
      <c r="Y14" s="58" t="str">
        <f>IF(AND('Mapa de Riesgos'!$Y$63="Muy Alta",'Mapa de Riesgos'!$AA$63="Moderado"),CONCATENATE("R9C",'Mapa de Riesgos'!$O$63),"")</f>
        <v/>
      </c>
      <c r="Z14" s="58" t="str">
        <f>IF(AND('Mapa de Riesgos'!$Y$64="Muy Alta",'Mapa de Riesgos'!$AA$64="Moderado"),CONCATENATE("R9C",'Mapa de Riesgos'!$O$64),"")</f>
        <v/>
      </c>
      <c r="AA14" s="54" t="str">
        <f>IF(AND('Mapa de Riesgos'!$Y$65="Muy Alta",'Mapa de Riesgos'!$AA$65="Moderado"),CONCATENATE("R9C",'Mapa de Riesgos'!$O$65),"")</f>
        <v/>
      </c>
      <c r="AB14" s="52" t="str">
        <f>IF(AND('Mapa de Riesgos'!$Y$60="Muy Alta",'Mapa de Riesgos'!$AA$60="Mayor"),CONCATENATE("R9C",'Mapa de Riesgos'!$O$60),"")</f>
        <v/>
      </c>
      <c r="AC14" s="53" t="str">
        <f>IF(AND('Mapa de Riesgos'!$Y$61="Muy Alta",'Mapa de Riesgos'!$AA$61="Mayor"),CONCATENATE("R9C",'Mapa de Riesgos'!$O$61),"")</f>
        <v/>
      </c>
      <c r="AD14" s="58" t="str">
        <f>IF(AND('Mapa de Riesgos'!$Y$62="Muy Alta",'Mapa de Riesgos'!$AA$62="Mayor"),CONCATENATE("R9C",'Mapa de Riesgos'!$O$62),"")</f>
        <v/>
      </c>
      <c r="AE14" s="58" t="str">
        <f>IF(AND('Mapa de Riesgos'!$Y$63="Muy Alta",'Mapa de Riesgos'!$AA$63="Mayor"),CONCATENATE("R9C",'Mapa de Riesgos'!$O$63),"")</f>
        <v/>
      </c>
      <c r="AF14" s="58" t="str">
        <f>IF(AND('Mapa de Riesgos'!$Y$64="Muy Alta",'Mapa de Riesgos'!$AA$64="Mayor"),CONCATENATE("R9C",'Mapa de Riesgos'!$O$64),"")</f>
        <v/>
      </c>
      <c r="AG14" s="54" t="str">
        <f>IF(AND('Mapa de Riesgos'!$Y$65="Muy Alta",'Mapa de Riesgos'!$AA$65="Mayor"),CONCATENATE("R9C",'Mapa de Riesgos'!$O$65),"")</f>
        <v/>
      </c>
      <c r="AH14" s="55" t="str">
        <f>IF(AND('Mapa de Riesgos'!$Y$60="Muy Alta",'Mapa de Riesgos'!$AA$60="Catastrófico"),CONCATENATE("R9C",'Mapa de Riesgos'!$O$60),"")</f>
        <v/>
      </c>
      <c r="AI14" s="56" t="str">
        <f>IF(AND('Mapa de Riesgos'!$Y$61="Muy Alta",'Mapa de Riesgos'!$AA$61="Catastrófico"),CONCATENATE("R9C",'Mapa de Riesgos'!$O$61),"")</f>
        <v/>
      </c>
      <c r="AJ14" s="56" t="str">
        <f>IF(AND('Mapa de Riesgos'!$Y$62="Muy Alta",'Mapa de Riesgos'!$AA$62="Catastrófico"),CONCATENATE("R9C",'Mapa de Riesgos'!$O$62),"")</f>
        <v/>
      </c>
      <c r="AK14" s="56" t="str">
        <f>IF(AND('Mapa de Riesgos'!$Y$63="Muy Alta",'Mapa de Riesgos'!$AA$63="Catastrófico"),CONCATENATE("R9C",'Mapa de Riesgos'!$O$63),"")</f>
        <v/>
      </c>
      <c r="AL14" s="56" t="str">
        <f>IF(AND('Mapa de Riesgos'!$Y$64="Muy Alta",'Mapa de Riesgos'!$AA$64="Catastrófico"),CONCATENATE("R9C",'Mapa de Riesgos'!$O$64),"")</f>
        <v/>
      </c>
      <c r="AM14" s="57" t="str">
        <f>IF(AND('Mapa de Riesgos'!$Y$65="Muy Alta",'Mapa de Riesgos'!$AA$65="Catastrófico"),CONCATENATE("R9C",'Mapa de Riesgos'!$O$65),"")</f>
        <v/>
      </c>
      <c r="AN14" s="84"/>
      <c r="AO14" s="553"/>
      <c r="AP14" s="554"/>
      <c r="AQ14" s="554"/>
      <c r="AR14" s="554"/>
      <c r="AS14" s="554"/>
      <c r="AT14" s="555"/>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c r="A15" s="84"/>
      <c r="B15" s="445"/>
      <c r="C15" s="445"/>
      <c r="D15" s="446"/>
      <c r="E15" s="548"/>
      <c r="F15" s="549"/>
      <c r="G15" s="549"/>
      <c r="H15" s="549"/>
      <c r="I15" s="563"/>
      <c r="J15" s="59" t="str">
        <f>IF(AND('Mapa de Riesgos'!$Y$66="Muy Alta",'Mapa de Riesgos'!$AA$66="Leve"),CONCATENATE("R10C",'Mapa de Riesgos'!$O$66),"")</f>
        <v/>
      </c>
      <c r="K15" s="60" t="str">
        <f>IF(AND('Mapa de Riesgos'!$Y$67="Muy Alta",'Mapa de Riesgos'!$AA$67="Leve"),CONCATENATE("R10C",'Mapa de Riesgos'!$O$67),"")</f>
        <v/>
      </c>
      <c r="L15" s="60" t="str">
        <f>IF(AND('Mapa de Riesgos'!$Y$68="Muy Alta",'Mapa de Riesgos'!$AA$68="Leve"),CONCATENATE("R10C",'Mapa de Riesgos'!$O$68),"")</f>
        <v/>
      </c>
      <c r="M15" s="60" t="str">
        <f>IF(AND('Mapa de Riesgos'!$Y$69="Muy Alta",'Mapa de Riesgos'!$AA$69="Leve"),CONCATENATE("R10C",'Mapa de Riesgos'!$O$69),"")</f>
        <v/>
      </c>
      <c r="N15" s="60" t="str">
        <f>IF(AND('Mapa de Riesgos'!$Y$70="Muy Alta",'Mapa de Riesgos'!$AA$70="Leve"),CONCATENATE("R10C",'Mapa de Riesgos'!$O$70),"")</f>
        <v/>
      </c>
      <c r="O15" s="61" t="str">
        <f>IF(AND('Mapa de Riesgos'!$Y$71="Muy Alta",'Mapa de Riesgos'!$AA$71="Leve"),CONCATENATE("R10C",'Mapa de Riesgos'!$O$71),"")</f>
        <v/>
      </c>
      <c r="P15" s="52" t="str">
        <f>IF(AND('Mapa de Riesgos'!$Y$66="Muy Alta",'Mapa de Riesgos'!$AA$66="Menor"),CONCATENATE("R10C",'Mapa de Riesgos'!$O$66),"")</f>
        <v/>
      </c>
      <c r="Q15" s="53" t="str">
        <f>IF(AND('Mapa de Riesgos'!$Y$67="Muy Alta",'Mapa de Riesgos'!$AA$67="Menor"),CONCATENATE("R10C",'Mapa de Riesgos'!$O$67),"")</f>
        <v/>
      </c>
      <c r="R15" s="53" t="str">
        <f>IF(AND('Mapa de Riesgos'!$Y$68="Muy Alta",'Mapa de Riesgos'!$AA$68="Menor"),CONCATENATE("R10C",'Mapa de Riesgos'!$O$68),"")</f>
        <v/>
      </c>
      <c r="S15" s="53" t="str">
        <f>IF(AND('Mapa de Riesgos'!$Y$69="Muy Alta",'Mapa de Riesgos'!$AA$69="Menor"),CONCATENATE("R10C",'Mapa de Riesgos'!$O$69),"")</f>
        <v/>
      </c>
      <c r="T15" s="53" t="str">
        <f>IF(AND('Mapa de Riesgos'!$Y$70="Muy Alta",'Mapa de Riesgos'!$AA$70="Menor"),CONCATENATE("R10C",'Mapa de Riesgos'!$O$70),"")</f>
        <v/>
      </c>
      <c r="U15" s="54" t="str">
        <f>IF(AND('Mapa de Riesgos'!$Y$71="Muy Alta",'Mapa de Riesgos'!$AA$71="Menor"),CONCATENATE("R10C",'Mapa de Riesgos'!$O$71),"")</f>
        <v/>
      </c>
      <c r="V15" s="59" t="str">
        <f>IF(AND('Mapa de Riesgos'!$Y$66="Muy Alta",'Mapa de Riesgos'!$AA$66="Moderado"),CONCATENATE("R10C",'Mapa de Riesgos'!$O$66),"")</f>
        <v/>
      </c>
      <c r="W15" s="60" t="str">
        <f>IF(AND('Mapa de Riesgos'!$Y$67="Muy Alta",'Mapa de Riesgos'!$AA$67="Moderado"),CONCATENATE("R10C",'Mapa de Riesgos'!$O$67),"")</f>
        <v/>
      </c>
      <c r="X15" s="60" t="str">
        <f>IF(AND('Mapa de Riesgos'!$Y$68="Muy Alta",'Mapa de Riesgos'!$AA$68="Moderado"),CONCATENATE("R10C",'Mapa de Riesgos'!$O$68),"")</f>
        <v/>
      </c>
      <c r="Y15" s="60" t="str">
        <f>IF(AND('Mapa de Riesgos'!$Y$69="Muy Alta",'Mapa de Riesgos'!$AA$69="Moderado"),CONCATENATE("R10C",'Mapa de Riesgos'!$O$69),"")</f>
        <v/>
      </c>
      <c r="Z15" s="60" t="str">
        <f>IF(AND('Mapa de Riesgos'!$Y$70="Muy Alta",'Mapa de Riesgos'!$AA$70="Moderado"),CONCATENATE("R10C",'Mapa de Riesgos'!$O$70),"")</f>
        <v/>
      </c>
      <c r="AA15" s="61" t="str">
        <f>IF(AND('Mapa de Riesgos'!$Y$71="Muy Alta",'Mapa de Riesgos'!$AA$71="Moderado"),CONCATENATE("R10C",'Mapa de Riesgos'!$O$71),"")</f>
        <v/>
      </c>
      <c r="AB15" s="52" t="str">
        <f>IF(AND('Mapa de Riesgos'!$Y$66="Muy Alta",'Mapa de Riesgos'!$AA$66="Mayor"),CONCATENATE("R10C",'Mapa de Riesgos'!$O$66),"")</f>
        <v/>
      </c>
      <c r="AC15" s="53" t="str">
        <f>IF(AND('Mapa de Riesgos'!$Y$67="Muy Alta",'Mapa de Riesgos'!$AA$67="Mayor"),CONCATENATE("R10C",'Mapa de Riesgos'!$O$67),"")</f>
        <v/>
      </c>
      <c r="AD15" s="53" t="str">
        <f>IF(AND('Mapa de Riesgos'!$Y$68="Muy Alta",'Mapa de Riesgos'!$AA$68="Mayor"),CONCATENATE("R10C",'Mapa de Riesgos'!$O$68),"")</f>
        <v/>
      </c>
      <c r="AE15" s="53" t="str">
        <f>IF(AND('Mapa de Riesgos'!$Y$69="Muy Alta",'Mapa de Riesgos'!$AA$69="Mayor"),CONCATENATE("R10C",'Mapa de Riesgos'!$O$69),"")</f>
        <v/>
      </c>
      <c r="AF15" s="53" t="str">
        <f>IF(AND('Mapa de Riesgos'!$Y$70="Muy Alta",'Mapa de Riesgos'!$AA$70="Mayor"),CONCATENATE("R10C",'Mapa de Riesgos'!$O$70),"")</f>
        <v/>
      </c>
      <c r="AG15" s="54" t="str">
        <f>IF(AND('Mapa de Riesgos'!$Y$71="Muy Alta",'Mapa de Riesgos'!$AA$71="Mayor"),CONCATENATE("R10C",'Mapa de Riesgos'!$O$71),"")</f>
        <v/>
      </c>
      <c r="AH15" s="62" t="str">
        <f>IF(AND('Mapa de Riesgos'!$Y$66="Muy Alta",'Mapa de Riesgos'!$AA$66="Catastrófico"),CONCATENATE("R10C",'Mapa de Riesgos'!$O$66),"")</f>
        <v/>
      </c>
      <c r="AI15" s="63" t="str">
        <f>IF(AND('Mapa de Riesgos'!$Y$67="Muy Alta",'Mapa de Riesgos'!$AA$67="Catastrófico"),CONCATENATE("R10C",'Mapa de Riesgos'!$O$67),"")</f>
        <v/>
      </c>
      <c r="AJ15" s="63" t="str">
        <f>IF(AND('Mapa de Riesgos'!$Y$68="Muy Alta",'Mapa de Riesgos'!$AA$68="Catastrófico"),CONCATENATE("R10C",'Mapa de Riesgos'!$O$68),"")</f>
        <v/>
      </c>
      <c r="AK15" s="63" t="str">
        <f>IF(AND('Mapa de Riesgos'!$Y$69="Muy Alta",'Mapa de Riesgos'!$AA$69="Catastrófico"),CONCATENATE("R10C",'Mapa de Riesgos'!$O$69),"")</f>
        <v/>
      </c>
      <c r="AL15" s="63" t="str">
        <f>IF(AND('Mapa de Riesgos'!$Y$70="Muy Alta",'Mapa de Riesgos'!$AA$70="Catastrófico"),CONCATENATE("R10C",'Mapa de Riesgos'!$O$70),"")</f>
        <v/>
      </c>
      <c r="AM15" s="64" t="str">
        <f>IF(AND('Mapa de Riesgos'!$Y$71="Muy Alta",'Mapa de Riesgos'!$AA$71="Catastrófico"),CONCATENATE("R10C",'Mapa de Riesgos'!$O$71),"")</f>
        <v/>
      </c>
      <c r="AN15" s="84"/>
      <c r="AO15" s="556"/>
      <c r="AP15" s="557"/>
      <c r="AQ15" s="557"/>
      <c r="AR15" s="557"/>
      <c r="AS15" s="557"/>
      <c r="AT15" s="558"/>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c r="A16" s="84"/>
      <c r="B16" s="445"/>
      <c r="C16" s="445"/>
      <c r="D16" s="446"/>
      <c r="E16" s="542" t="s">
        <v>166</v>
      </c>
      <c r="F16" s="543"/>
      <c r="G16" s="543"/>
      <c r="H16" s="543"/>
      <c r="I16" s="543"/>
      <c r="J16" s="65" t="str">
        <f>IF(AND('Mapa de Riesgos'!$Y$12="Alta",'Mapa de Riesgos'!$AA$12="Leve"),CONCATENATE("R1C",'Mapa de Riesgos'!$O$12),"")</f>
        <v/>
      </c>
      <c r="K16" s="66" t="str">
        <f>IF(AND('Mapa de Riesgos'!$Y$13="Alta",'Mapa de Riesgos'!$AA$13="Leve"),CONCATENATE("R1C",'Mapa de Riesgos'!$O$13),"")</f>
        <v/>
      </c>
      <c r="L16" s="66" t="str">
        <f>IF(AND('Mapa de Riesgos'!$Y$14="Alta",'Mapa de Riesgos'!$AA$14="Leve"),CONCATENATE("R1C",'Mapa de Riesgos'!$O$14),"")</f>
        <v/>
      </c>
      <c r="M16" s="66" t="str">
        <f>IF(AND('Mapa de Riesgos'!$Y$15="Alta",'Mapa de Riesgos'!$AA$15="Leve"),CONCATENATE("R1C",'Mapa de Riesgos'!$O$15),"")</f>
        <v/>
      </c>
      <c r="N16" s="66" t="str">
        <f>IF(AND('Mapa de Riesgos'!$Y$16="Alta",'Mapa de Riesgos'!$AA$16="Leve"),CONCATENATE("R1C",'Mapa de Riesgos'!$O$16),"")</f>
        <v/>
      </c>
      <c r="O16" s="67" t="str">
        <f>IF(AND('Mapa de Riesgos'!$Y$17="Alta",'Mapa de Riesgos'!$AA$17="Leve"),CONCATENATE("R1C",'Mapa de Riesgos'!$O$17),"")</f>
        <v/>
      </c>
      <c r="P16" s="65" t="str">
        <f>IF(AND('Mapa de Riesgos'!$Y$12="Alta",'Mapa de Riesgos'!$AA$12="Menor"),CONCATENATE("R1C",'Mapa de Riesgos'!$O$12),"")</f>
        <v/>
      </c>
      <c r="Q16" s="66" t="str">
        <f>IF(AND('Mapa de Riesgos'!$Y$13="Alta",'Mapa de Riesgos'!$AA$13="Menor"),CONCATENATE("R1C",'Mapa de Riesgos'!$O$13),"")</f>
        <v/>
      </c>
      <c r="R16" s="66" t="str">
        <f>IF(AND('Mapa de Riesgos'!$Y$14="Alta",'Mapa de Riesgos'!$AA$14="Menor"),CONCATENATE("R1C",'Mapa de Riesgos'!$O$14),"")</f>
        <v/>
      </c>
      <c r="S16" s="66" t="str">
        <f>IF(AND('Mapa de Riesgos'!$Y$15="Alta",'Mapa de Riesgos'!$AA$15="Menor"),CONCATENATE("R1C",'Mapa de Riesgos'!$O$15),"")</f>
        <v/>
      </c>
      <c r="T16" s="66" t="str">
        <f>IF(AND('Mapa de Riesgos'!$Y$16="Alta",'Mapa de Riesgos'!$AA$16="Menor"),CONCATENATE("R1C",'Mapa de Riesgos'!$O$16),"")</f>
        <v/>
      </c>
      <c r="U16" s="67" t="str">
        <f>IF(AND('Mapa de Riesgos'!$Y$17="Alta",'Mapa de Riesgos'!$AA$17="Menor"),CONCATENATE("R1C",'Mapa de Riesgos'!$O$17),"")</f>
        <v/>
      </c>
      <c r="V16" s="46" t="str">
        <f>IF(AND('Mapa de Riesgos'!$Y$12="Alta",'Mapa de Riesgos'!$AA$12="Moderado"),CONCATENATE("R1C",'Mapa de Riesgos'!$O$12),"")</f>
        <v/>
      </c>
      <c r="W16" s="47" t="str">
        <f>IF(AND('Mapa de Riesgos'!$Y$13="Alta",'Mapa de Riesgos'!$AA$13="Moderado"),CONCATENATE("R1C",'Mapa de Riesgos'!$O$13),"")</f>
        <v/>
      </c>
      <c r="X16" s="47" t="str">
        <f>IF(AND('Mapa de Riesgos'!$Y$14="Alta",'Mapa de Riesgos'!$AA$14="Moderado"),CONCATENATE("R1C",'Mapa de Riesgos'!$O$14),"")</f>
        <v/>
      </c>
      <c r="Y16" s="47" t="str">
        <f>IF(AND('Mapa de Riesgos'!$Y$15="Alta",'Mapa de Riesgos'!$AA$15="Moderado"),CONCATENATE("R1C",'Mapa de Riesgos'!$O$15),"")</f>
        <v/>
      </c>
      <c r="Z16" s="47" t="str">
        <f>IF(AND('Mapa de Riesgos'!$Y$16="Alta",'Mapa de Riesgos'!$AA$16="Moderado"),CONCATENATE("R1C",'Mapa de Riesgos'!$O$16),"")</f>
        <v/>
      </c>
      <c r="AA16" s="48" t="str">
        <f>IF(AND('Mapa de Riesgos'!$Y$17="Alta",'Mapa de Riesgos'!$AA$17="Moderado"),CONCATENATE("R1C",'Mapa de Riesgos'!$O$17),"")</f>
        <v/>
      </c>
      <c r="AB16" s="46" t="str">
        <f>IF(AND('Mapa de Riesgos'!$Y$12="Alta",'Mapa de Riesgos'!$AA$12="Mayor"),CONCATENATE("R1C",'Mapa de Riesgos'!$O$12),"")</f>
        <v/>
      </c>
      <c r="AC16" s="47" t="str">
        <f>IF(AND('Mapa de Riesgos'!$Y$13="Alta",'Mapa de Riesgos'!$AA$13="Mayor"),CONCATENATE("R1C",'Mapa de Riesgos'!$O$13),"")</f>
        <v/>
      </c>
      <c r="AD16" s="47" t="str">
        <f>IF(AND('Mapa de Riesgos'!$Y$14="Alta",'Mapa de Riesgos'!$AA$14="Mayor"),CONCATENATE("R1C",'Mapa de Riesgos'!$O$14),"")</f>
        <v/>
      </c>
      <c r="AE16" s="47" t="str">
        <f>IF(AND('Mapa de Riesgos'!$Y$15="Alta",'Mapa de Riesgos'!$AA$15="Mayor"),CONCATENATE("R1C",'Mapa de Riesgos'!$O$15),"")</f>
        <v/>
      </c>
      <c r="AF16" s="47" t="str">
        <f>IF(AND('Mapa de Riesgos'!$Y$16="Alta",'Mapa de Riesgos'!$AA$16="Mayor"),CONCATENATE("R1C",'Mapa de Riesgos'!$O$16),"")</f>
        <v/>
      </c>
      <c r="AG16" s="48" t="str">
        <f>IF(AND('Mapa de Riesgos'!$Y$17="Alta",'Mapa de Riesgos'!$AA$17="Mayor"),CONCATENATE("R1C",'Mapa de Riesgos'!$O$17),"")</f>
        <v/>
      </c>
      <c r="AH16" s="49" t="str">
        <f>IF(AND('Mapa de Riesgos'!$Y$12="Alta",'Mapa de Riesgos'!$AA$12="Catastrófico"),CONCATENATE("R1C",'Mapa de Riesgos'!$O$12),"")</f>
        <v/>
      </c>
      <c r="AI16" s="50" t="str">
        <f>IF(AND('Mapa de Riesgos'!$Y$13="Alta",'Mapa de Riesgos'!$AA$13="Catastrófico"),CONCATENATE("R1C",'Mapa de Riesgos'!$O$13),"")</f>
        <v/>
      </c>
      <c r="AJ16" s="50" t="str">
        <f>IF(AND('Mapa de Riesgos'!$Y$14="Alta",'Mapa de Riesgos'!$AA$14="Catastrófico"),CONCATENATE("R1C",'Mapa de Riesgos'!$O$14),"")</f>
        <v/>
      </c>
      <c r="AK16" s="50" t="str">
        <f>IF(AND('Mapa de Riesgos'!$Y$15="Alta",'Mapa de Riesgos'!$AA$15="Catastrófico"),CONCATENATE("R1C",'Mapa de Riesgos'!$O$15),"")</f>
        <v/>
      </c>
      <c r="AL16" s="50" t="str">
        <f>IF(AND('Mapa de Riesgos'!$Y$16="Alta",'Mapa de Riesgos'!$AA$16="Catastrófico"),CONCATENATE("R1C",'Mapa de Riesgos'!$O$16),"")</f>
        <v/>
      </c>
      <c r="AM16" s="51" t="str">
        <f>IF(AND('Mapa de Riesgos'!$Y$17="Alta",'Mapa de Riesgos'!$AA$17="Catastrófico"),CONCATENATE("R1C",'Mapa de Riesgos'!$O$17),"")</f>
        <v/>
      </c>
      <c r="AN16" s="84"/>
      <c r="AO16" s="533" t="s">
        <v>167</v>
      </c>
      <c r="AP16" s="534"/>
      <c r="AQ16" s="534"/>
      <c r="AR16" s="534"/>
      <c r="AS16" s="534"/>
      <c r="AT16" s="535"/>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c r="A17" s="84"/>
      <c r="B17" s="445"/>
      <c r="C17" s="445"/>
      <c r="D17" s="446"/>
      <c r="E17" s="544"/>
      <c r="F17" s="545"/>
      <c r="G17" s="545"/>
      <c r="H17" s="545"/>
      <c r="I17" s="545"/>
      <c r="J17" s="68" t="str">
        <f>IF(AND('Mapa de Riesgos'!$Y$18="Alta",'Mapa de Riesgos'!$AA$18="Leve"),CONCATENATE("R2C",'Mapa de Riesgos'!$O$18),"")</f>
        <v/>
      </c>
      <c r="K17" s="69" t="str">
        <f>IF(AND('Mapa de Riesgos'!$Y$19="Alta",'Mapa de Riesgos'!$AA$19="Leve"),CONCATENATE("R2C",'Mapa de Riesgos'!$O$19),"")</f>
        <v/>
      </c>
      <c r="L17" s="69" t="str">
        <f>IF(AND('Mapa de Riesgos'!$Y$20="Alta",'Mapa de Riesgos'!$AA$20="Leve"),CONCATENATE("R2C",'Mapa de Riesgos'!$O$20),"")</f>
        <v/>
      </c>
      <c r="M17" s="69" t="str">
        <f>IF(AND('Mapa de Riesgos'!$Y$21="Alta",'Mapa de Riesgos'!$AA$21="Leve"),CONCATENATE("R2C",'Mapa de Riesgos'!$O$21),"")</f>
        <v/>
      </c>
      <c r="N17" s="69" t="str">
        <f>IF(AND('Mapa de Riesgos'!$Y$22="Alta",'Mapa de Riesgos'!$AA$22="Leve"),CONCATENATE("R2C",'Mapa de Riesgos'!$O$22),"")</f>
        <v/>
      </c>
      <c r="O17" s="70" t="str">
        <f>IF(AND('Mapa de Riesgos'!$Y$23="Alta",'Mapa de Riesgos'!$AA$23="Leve"),CONCATENATE("R2C",'Mapa de Riesgos'!$O$23),"")</f>
        <v/>
      </c>
      <c r="P17" s="68" t="str">
        <f>IF(AND('Mapa de Riesgos'!$Y$18="Alta",'Mapa de Riesgos'!$AA$18="Menor"),CONCATENATE("R2C",'Mapa de Riesgos'!$O$18),"")</f>
        <v/>
      </c>
      <c r="Q17" s="69" t="str">
        <f>IF(AND('Mapa de Riesgos'!$Y$19="Alta",'Mapa de Riesgos'!$AA$19="Menor"),CONCATENATE("R2C",'Mapa de Riesgos'!$O$19),"")</f>
        <v/>
      </c>
      <c r="R17" s="69" t="str">
        <f>IF(AND('Mapa de Riesgos'!$Y$20="Alta",'Mapa de Riesgos'!$AA$20="Menor"),CONCATENATE("R2C",'Mapa de Riesgos'!$O$20),"")</f>
        <v/>
      </c>
      <c r="S17" s="69" t="str">
        <f>IF(AND('Mapa de Riesgos'!$Y$21="Alta",'Mapa de Riesgos'!$AA$21="Menor"),CONCATENATE("R2C",'Mapa de Riesgos'!$O$21),"")</f>
        <v/>
      </c>
      <c r="T17" s="69" t="str">
        <f>IF(AND('Mapa de Riesgos'!$Y$22="Alta",'Mapa de Riesgos'!$AA$22="Menor"),CONCATENATE("R2C",'Mapa de Riesgos'!$O$22),"")</f>
        <v/>
      </c>
      <c r="U17" s="70" t="str">
        <f>IF(AND('Mapa de Riesgos'!$Y$23="Alta",'Mapa de Riesgos'!$AA$23="Menor"),CONCATENATE("R2C",'Mapa de Riesgos'!$O$23),"")</f>
        <v/>
      </c>
      <c r="V17" s="52" t="str">
        <f>IF(AND('Mapa de Riesgos'!$Y$18="Alta",'Mapa de Riesgos'!$AA$18="Moderado"),CONCATENATE("R2C",'Mapa de Riesgos'!$O$18),"")</f>
        <v/>
      </c>
      <c r="W17" s="53" t="str">
        <f>IF(AND('Mapa de Riesgos'!$Y$19="Alta",'Mapa de Riesgos'!$AA$19="Moderado"),CONCATENATE("R2C",'Mapa de Riesgos'!$O$19),"")</f>
        <v/>
      </c>
      <c r="X17" s="53" t="str">
        <f>IF(AND('Mapa de Riesgos'!$Y$20="Alta",'Mapa de Riesgos'!$AA$20="Moderado"),CONCATENATE("R2C",'Mapa de Riesgos'!$O$20),"")</f>
        <v/>
      </c>
      <c r="Y17" s="53" t="str">
        <f>IF(AND('Mapa de Riesgos'!$Y$21="Alta",'Mapa de Riesgos'!$AA$21="Moderado"),CONCATENATE("R2C",'Mapa de Riesgos'!$O$21),"")</f>
        <v/>
      </c>
      <c r="Z17" s="53" t="str">
        <f>IF(AND('Mapa de Riesgos'!$Y$22="Alta",'Mapa de Riesgos'!$AA$22="Moderado"),CONCATENATE("R2C",'Mapa de Riesgos'!$O$22),"")</f>
        <v/>
      </c>
      <c r="AA17" s="54" t="str">
        <f>IF(AND('Mapa de Riesgos'!$Y$23="Alta",'Mapa de Riesgos'!$AA$23="Moderado"),CONCATENATE("R2C",'Mapa de Riesgos'!$O$23),"")</f>
        <v/>
      </c>
      <c r="AB17" s="52" t="str">
        <f>IF(AND('Mapa de Riesgos'!$Y$18="Alta",'Mapa de Riesgos'!$AA$18="Mayor"),CONCATENATE("R2C",'Mapa de Riesgos'!$O$18),"")</f>
        <v/>
      </c>
      <c r="AC17" s="53" t="str">
        <f>IF(AND('Mapa de Riesgos'!$Y$19="Alta",'Mapa de Riesgos'!$AA$19="Mayor"),CONCATENATE("R2C",'Mapa de Riesgos'!$O$19),"")</f>
        <v/>
      </c>
      <c r="AD17" s="53" t="str">
        <f>IF(AND('Mapa de Riesgos'!$Y$20="Alta",'Mapa de Riesgos'!$AA$20="Mayor"),CONCATENATE("R2C",'Mapa de Riesgos'!$O$20),"")</f>
        <v/>
      </c>
      <c r="AE17" s="53" t="str">
        <f>IF(AND('Mapa de Riesgos'!$Y$21="Alta",'Mapa de Riesgos'!$AA$21="Mayor"),CONCATENATE("R2C",'Mapa de Riesgos'!$O$21),"")</f>
        <v/>
      </c>
      <c r="AF17" s="53" t="str">
        <f>IF(AND('Mapa de Riesgos'!$Y$22="Alta",'Mapa de Riesgos'!$AA$22="Mayor"),CONCATENATE("R2C",'Mapa de Riesgos'!$O$22),"")</f>
        <v/>
      </c>
      <c r="AG17" s="54" t="str">
        <f>IF(AND('Mapa de Riesgos'!$Y$23="Alta",'Mapa de Riesgos'!$AA$23="Mayor"),CONCATENATE("R2C",'Mapa de Riesgos'!$O$23),"")</f>
        <v/>
      </c>
      <c r="AH17" s="55" t="str">
        <f>IF(AND('Mapa de Riesgos'!$Y$18="Alta",'Mapa de Riesgos'!$AA$18="Catastrófico"),CONCATENATE("R2C",'Mapa de Riesgos'!$O$18),"")</f>
        <v/>
      </c>
      <c r="AI17" s="56" t="str">
        <f>IF(AND('Mapa de Riesgos'!$Y$19="Alta",'Mapa de Riesgos'!$AA$19="Catastrófico"),CONCATENATE("R2C",'Mapa de Riesgos'!$O$19),"")</f>
        <v/>
      </c>
      <c r="AJ17" s="56" t="str">
        <f>IF(AND('Mapa de Riesgos'!$Y$20="Alta",'Mapa de Riesgos'!$AA$20="Catastrófico"),CONCATENATE("R2C",'Mapa de Riesgos'!$O$20),"")</f>
        <v/>
      </c>
      <c r="AK17" s="56" t="str">
        <f>IF(AND('Mapa de Riesgos'!$Y$21="Alta",'Mapa de Riesgos'!$AA$21="Catastrófico"),CONCATENATE("R2C",'Mapa de Riesgos'!$O$21),"")</f>
        <v/>
      </c>
      <c r="AL17" s="56" t="str">
        <f>IF(AND('Mapa de Riesgos'!$Y$22="Alta",'Mapa de Riesgos'!$AA$22="Catastrófico"),CONCATENATE("R2C",'Mapa de Riesgos'!$O$22),"")</f>
        <v/>
      </c>
      <c r="AM17" s="57" t="str">
        <f>IF(AND('Mapa de Riesgos'!$Y$23="Alta",'Mapa de Riesgos'!$AA$23="Catastrófico"),CONCATENATE("R2C",'Mapa de Riesgos'!$O$23),"")</f>
        <v/>
      </c>
      <c r="AN17" s="84"/>
      <c r="AO17" s="536"/>
      <c r="AP17" s="537"/>
      <c r="AQ17" s="537"/>
      <c r="AR17" s="537"/>
      <c r="AS17" s="537"/>
      <c r="AT17" s="538"/>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c r="A18" s="84"/>
      <c r="B18" s="445"/>
      <c r="C18" s="445"/>
      <c r="D18" s="446"/>
      <c r="E18" s="546"/>
      <c r="F18" s="547"/>
      <c r="G18" s="547"/>
      <c r="H18" s="547"/>
      <c r="I18" s="545"/>
      <c r="J18" s="68" t="str">
        <f>IF(AND('Mapa de Riesgos'!$Y$24="Alta",'Mapa de Riesgos'!$AA$24="Leve"),CONCATENATE("R3C",'Mapa de Riesgos'!$O$24),"")</f>
        <v/>
      </c>
      <c r="K18" s="69" t="str">
        <f>IF(AND('Mapa de Riesgos'!$Y$25="Alta",'Mapa de Riesgos'!$AA$25="Leve"),CONCATENATE("R3C",'Mapa de Riesgos'!$O$25),"")</f>
        <v/>
      </c>
      <c r="L18" s="69" t="str">
        <f>IF(AND('Mapa de Riesgos'!$Y$26="Alta",'Mapa de Riesgos'!$AA$26="Leve"),CONCATENATE("R3C",'Mapa de Riesgos'!$O$26),"")</f>
        <v/>
      </c>
      <c r="M18" s="69" t="str">
        <f>IF(AND('Mapa de Riesgos'!$Y$27="Alta",'Mapa de Riesgos'!$AA$27="Leve"),CONCATENATE("R3C",'Mapa de Riesgos'!$O$27),"")</f>
        <v/>
      </c>
      <c r="N18" s="69" t="str">
        <f>IF(AND('Mapa de Riesgos'!$Y$28="Alta",'Mapa de Riesgos'!$AA$28="Leve"),CONCATENATE("R3C",'Mapa de Riesgos'!$O$28),"")</f>
        <v/>
      </c>
      <c r="O18" s="70" t="str">
        <f>IF(AND('Mapa de Riesgos'!$Y$29="Alta",'Mapa de Riesgos'!$AA$29="Leve"),CONCATENATE("R3C",'Mapa de Riesgos'!$O$29),"")</f>
        <v/>
      </c>
      <c r="P18" s="68" t="str">
        <f>IF(AND('Mapa de Riesgos'!$Y$24="Alta",'Mapa de Riesgos'!$AA$24="Menor"),CONCATENATE("R3C",'Mapa de Riesgos'!$O$24),"")</f>
        <v/>
      </c>
      <c r="Q18" s="69" t="str">
        <f>IF(AND('Mapa de Riesgos'!$Y$25="Alta",'Mapa de Riesgos'!$AA$25="Menor"),CONCATENATE("R3C",'Mapa de Riesgos'!$O$25),"")</f>
        <v/>
      </c>
      <c r="R18" s="69" t="str">
        <f>IF(AND('Mapa de Riesgos'!$Y$26="Alta",'Mapa de Riesgos'!$AA$26="Menor"),CONCATENATE("R3C",'Mapa de Riesgos'!$O$26),"")</f>
        <v/>
      </c>
      <c r="S18" s="69" t="str">
        <f>IF(AND('Mapa de Riesgos'!$Y$27="Alta",'Mapa de Riesgos'!$AA$27="Menor"),CONCATENATE("R3C",'Mapa de Riesgos'!$O$27),"")</f>
        <v/>
      </c>
      <c r="T18" s="69" t="str">
        <f>IF(AND('Mapa de Riesgos'!$Y$28="Alta",'Mapa de Riesgos'!$AA$28="Menor"),CONCATENATE("R3C",'Mapa de Riesgos'!$O$28),"")</f>
        <v/>
      </c>
      <c r="U18" s="70" t="str">
        <f>IF(AND('Mapa de Riesgos'!$Y$29="Alta",'Mapa de Riesgos'!$AA$29="Menor"),CONCATENATE("R3C",'Mapa de Riesgos'!$O$29),"")</f>
        <v/>
      </c>
      <c r="V18" s="52" t="str">
        <f>IF(AND('Mapa de Riesgos'!$Y$24="Alta",'Mapa de Riesgos'!$AA$24="Moderado"),CONCATENATE("R3C",'Mapa de Riesgos'!$O$24),"")</f>
        <v/>
      </c>
      <c r="W18" s="53" t="str">
        <f>IF(AND('Mapa de Riesgos'!$Y$25="Alta",'Mapa de Riesgos'!$AA$25="Moderado"),CONCATENATE("R3C",'Mapa de Riesgos'!$O$25),"")</f>
        <v/>
      </c>
      <c r="X18" s="53" t="str">
        <f>IF(AND('Mapa de Riesgos'!$Y$26="Alta",'Mapa de Riesgos'!$AA$26="Moderado"),CONCATENATE("R3C",'Mapa de Riesgos'!$O$26),"")</f>
        <v/>
      </c>
      <c r="Y18" s="53" t="str">
        <f>IF(AND('Mapa de Riesgos'!$Y$27="Alta",'Mapa de Riesgos'!$AA$27="Moderado"),CONCATENATE("R3C",'Mapa de Riesgos'!$O$27),"")</f>
        <v/>
      </c>
      <c r="Z18" s="53" t="str">
        <f>IF(AND('Mapa de Riesgos'!$Y$28="Alta",'Mapa de Riesgos'!$AA$28="Moderado"),CONCATENATE("R3C",'Mapa de Riesgos'!$O$28),"")</f>
        <v/>
      </c>
      <c r="AA18" s="54" t="str">
        <f>IF(AND('Mapa de Riesgos'!$Y$29="Alta",'Mapa de Riesgos'!$AA$29="Moderado"),CONCATENATE("R3C",'Mapa de Riesgos'!$O$29),"")</f>
        <v/>
      </c>
      <c r="AB18" s="52" t="str">
        <f>IF(AND('Mapa de Riesgos'!$Y$24="Alta",'Mapa de Riesgos'!$AA$24="Mayor"),CONCATENATE("R3C",'Mapa de Riesgos'!$O$24),"")</f>
        <v/>
      </c>
      <c r="AC18" s="53" t="str">
        <f>IF(AND('Mapa de Riesgos'!$Y$25="Alta",'Mapa de Riesgos'!$AA$25="Mayor"),CONCATENATE("R3C",'Mapa de Riesgos'!$O$25),"")</f>
        <v/>
      </c>
      <c r="AD18" s="53" t="str">
        <f>IF(AND('Mapa de Riesgos'!$Y$26="Alta",'Mapa de Riesgos'!$AA$26="Mayor"),CONCATENATE("R3C",'Mapa de Riesgos'!$O$26),"")</f>
        <v/>
      </c>
      <c r="AE18" s="53" t="str">
        <f>IF(AND('Mapa de Riesgos'!$Y$27="Alta",'Mapa de Riesgos'!$AA$27="Mayor"),CONCATENATE("R3C",'Mapa de Riesgos'!$O$27),"")</f>
        <v/>
      </c>
      <c r="AF18" s="53" t="str">
        <f>IF(AND('Mapa de Riesgos'!$Y$28="Alta",'Mapa de Riesgos'!$AA$28="Mayor"),CONCATENATE("R3C",'Mapa de Riesgos'!$O$28),"")</f>
        <v/>
      </c>
      <c r="AG18" s="54" t="str">
        <f>IF(AND('Mapa de Riesgos'!$Y$29="Alta",'Mapa de Riesgos'!$AA$29="Mayor"),CONCATENATE("R3C",'Mapa de Riesgos'!$O$29),"")</f>
        <v/>
      </c>
      <c r="AH18" s="55" t="str">
        <f>IF(AND('Mapa de Riesgos'!$Y$24="Alta",'Mapa de Riesgos'!$AA$24="Catastrófico"),CONCATENATE("R3C",'Mapa de Riesgos'!$O$24),"")</f>
        <v/>
      </c>
      <c r="AI18" s="56" t="str">
        <f>IF(AND('Mapa de Riesgos'!$Y$25="Alta",'Mapa de Riesgos'!$AA$25="Catastrófico"),CONCATENATE("R3C",'Mapa de Riesgos'!$O$25),"")</f>
        <v/>
      </c>
      <c r="AJ18" s="56" t="str">
        <f>IF(AND('Mapa de Riesgos'!$Y$26="Alta",'Mapa de Riesgos'!$AA$26="Catastrófico"),CONCATENATE("R3C",'Mapa de Riesgos'!$O$26),"")</f>
        <v/>
      </c>
      <c r="AK18" s="56" t="str">
        <f>IF(AND('Mapa de Riesgos'!$Y$27="Alta",'Mapa de Riesgos'!$AA$27="Catastrófico"),CONCATENATE("R3C",'Mapa de Riesgos'!$O$27),"")</f>
        <v/>
      </c>
      <c r="AL18" s="56" t="str">
        <f>IF(AND('Mapa de Riesgos'!$Y$28="Alta",'Mapa de Riesgos'!$AA$28="Catastrófico"),CONCATENATE("R3C",'Mapa de Riesgos'!$O$28),"")</f>
        <v/>
      </c>
      <c r="AM18" s="57" t="str">
        <f>IF(AND('Mapa de Riesgos'!$Y$29="Alta",'Mapa de Riesgos'!$AA$29="Catastrófico"),CONCATENATE("R3C",'Mapa de Riesgos'!$O$29),"")</f>
        <v/>
      </c>
      <c r="AN18" s="84"/>
      <c r="AO18" s="536"/>
      <c r="AP18" s="537"/>
      <c r="AQ18" s="537"/>
      <c r="AR18" s="537"/>
      <c r="AS18" s="537"/>
      <c r="AT18" s="538"/>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c r="A19" s="84"/>
      <c r="B19" s="445"/>
      <c r="C19" s="445"/>
      <c r="D19" s="446"/>
      <c r="E19" s="546"/>
      <c r="F19" s="547"/>
      <c r="G19" s="547"/>
      <c r="H19" s="547"/>
      <c r="I19" s="545"/>
      <c r="J19" s="68" t="str">
        <f>IF(AND('Mapa de Riesgos'!$Y$30="Alta",'Mapa de Riesgos'!$AA$30="Leve"),CONCATENATE("R4C",'Mapa de Riesgos'!$O$30),"")</f>
        <v/>
      </c>
      <c r="K19" s="69" t="str">
        <f>IF(AND('Mapa de Riesgos'!$Y$31="Alta",'Mapa de Riesgos'!$AA$31="Leve"),CONCATENATE("R4C",'Mapa de Riesgos'!$O$31),"")</f>
        <v/>
      </c>
      <c r="L19" s="69" t="str">
        <f>IF(AND('Mapa de Riesgos'!$Y$32="Alta",'Mapa de Riesgos'!$AA$32="Leve"),CONCATENATE("R4C",'Mapa de Riesgos'!$O$32),"")</f>
        <v/>
      </c>
      <c r="M19" s="69" t="str">
        <f>IF(AND('Mapa de Riesgos'!$Y$33="Alta",'Mapa de Riesgos'!$AA$33="Leve"),CONCATENATE("R4C",'Mapa de Riesgos'!$O$33),"")</f>
        <v/>
      </c>
      <c r="N19" s="69" t="str">
        <f>IF(AND('Mapa de Riesgos'!$Y$34="Alta",'Mapa de Riesgos'!$AA$34="Leve"),CONCATENATE("R4C",'Mapa de Riesgos'!$O$34),"")</f>
        <v/>
      </c>
      <c r="O19" s="70" t="str">
        <f>IF(AND('Mapa de Riesgos'!$Y$35="Alta",'Mapa de Riesgos'!$AA$35="Leve"),CONCATENATE("R4C",'Mapa de Riesgos'!$O$35),"")</f>
        <v/>
      </c>
      <c r="P19" s="68" t="str">
        <f>IF(AND('Mapa de Riesgos'!$Y$30="Alta",'Mapa de Riesgos'!$AA$30="Menor"),CONCATENATE("R4C",'Mapa de Riesgos'!$O$30),"")</f>
        <v/>
      </c>
      <c r="Q19" s="69" t="str">
        <f>IF(AND('Mapa de Riesgos'!$Y$31="Alta",'Mapa de Riesgos'!$AA$31="Menor"),CONCATENATE("R4C",'Mapa de Riesgos'!$O$31),"")</f>
        <v/>
      </c>
      <c r="R19" s="69" t="str">
        <f>IF(AND('Mapa de Riesgos'!$Y$32="Alta",'Mapa de Riesgos'!$AA$32="Menor"),CONCATENATE("R4C",'Mapa de Riesgos'!$O$32),"")</f>
        <v/>
      </c>
      <c r="S19" s="69" t="str">
        <f>IF(AND('Mapa de Riesgos'!$Y$33="Alta",'Mapa de Riesgos'!$AA$33="Menor"),CONCATENATE("R4C",'Mapa de Riesgos'!$O$33),"")</f>
        <v/>
      </c>
      <c r="T19" s="69" t="str">
        <f>IF(AND('Mapa de Riesgos'!$Y$34="Alta",'Mapa de Riesgos'!$AA$34="Menor"),CONCATENATE("R4C",'Mapa de Riesgos'!$O$34),"")</f>
        <v/>
      </c>
      <c r="U19" s="70" t="str">
        <f>IF(AND('Mapa de Riesgos'!$Y$35="Alta",'Mapa de Riesgos'!$AA$35="Menor"),CONCATENATE("R4C",'Mapa de Riesgos'!$O$35),"")</f>
        <v/>
      </c>
      <c r="V19" s="52" t="str">
        <f>IF(AND('Mapa de Riesgos'!$Y$30="Alta",'Mapa de Riesgos'!$AA$30="Moderado"),CONCATENATE("R4C",'Mapa de Riesgos'!$O$30),"")</f>
        <v/>
      </c>
      <c r="W19" s="53" t="str">
        <f>IF(AND('Mapa de Riesgos'!$Y$31="Alta",'Mapa de Riesgos'!$AA$31="Moderado"),CONCATENATE("R4C",'Mapa de Riesgos'!$O$31),"")</f>
        <v/>
      </c>
      <c r="X19" s="58" t="str">
        <f>IF(AND('Mapa de Riesgos'!$Y$32="Alta",'Mapa de Riesgos'!$AA$32="Moderado"),CONCATENATE("R4C",'Mapa de Riesgos'!$O$32),"")</f>
        <v/>
      </c>
      <c r="Y19" s="58" t="str">
        <f>IF(AND('Mapa de Riesgos'!$Y$33="Alta",'Mapa de Riesgos'!$AA$33="Moderado"),CONCATENATE("R4C",'Mapa de Riesgos'!$O$33),"")</f>
        <v/>
      </c>
      <c r="Z19" s="58" t="str">
        <f>IF(AND('Mapa de Riesgos'!$Y$34="Alta",'Mapa de Riesgos'!$AA$34="Moderado"),CONCATENATE("R4C",'Mapa de Riesgos'!$O$34),"")</f>
        <v/>
      </c>
      <c r="AA19" s="54" t="str">
        <f>IF(AND('Mapa de Riesgos'!$Y$35="Alta",'Mapa de Riesgos'!$AA$35="Moderado"),CONCATENATE("R4C",'Mapa de Riesgos'!$O$35),"")</f>
        <v/>
      </c>
      <c r="AB19" s="52" t="str">
        <f>IF(AND('Mapa de Riesgos'!$Y$30="Alta",'Mapa de Riesgos'!$AA$30="Mayor"),CONCATENATE("R4C",'Mapa de Riesgos'!$O$30),"")</f>
        <v/>
      </c>
      <c r="AC19" s="53" t="str">
        <f>IF(AND('Mapa de Riesgos'!$Y$31="Alta",'Mapa de Riesgos'!$AA$31="Mayor"),CONCATENATE("R4C",'Mapa de Riesgos'!$O$31),"")</f>
        <v/>
      </c>
      <c r="AD19" s="58" t="str">
        <f>IF(AND('Mapa de Riesgos'!$Y$32="Alta",'Mapa de Riesgos'!$AA$32="Mayor"),CONCATENATE("R4C",'Mapa de Riesgos'!$O$32),"")</f>
        <v/>
      </c>
      <c r="AE19" s="58" t="str">
        <f>IF(AND('Mapa de Riesgos'!$Y$33="Alta",'Mapa de Riesgos'!$AA$33="Mayor"),CONCATENATE("R4C",'Mapa de Riesgos'!$O$33),"")</f>
        <v/>
      </c>
      <c r="AF19" s="58" t="str">
        <f>IF(AND('Mapa de Riesgos'!$Y$34="Alta",'Mapa de Riesgos'!$AA$34="Mayor"),CONCATENATE("R4C",'Mapa de Riesgos'!$O$34),"")</f>
        <v/>
      </c>
      <c r="AG19" s="54" t="str">
        <f>IF(AND('Mapa de Riesgos'!$Y$35="Alta",'Mapa de Riesgos'!$AA$35="Mayor"),CONCATENATE("R4C",'Mapa de Riesgos'!$O$35),"")</f>
        <v/>
      </c>
      <c r="AH19" s="55" t="str">
        <f>IF(AND('Mapa de Riesgos'!$Y$30="Alta",'Mapa de Riesgos'!$AA$30="Catastrófico"),CONCATENATE("R4C",'Mapa de Riesgos'!$O$30),"")</f>
        <v/>
      </c>
      <c r="AI19" s="56" t="str">
        <f>IF(AND('Mapa de Riesgos'!$Y$31="Alta",'Mapa de Riesgos'!$AA$31="Catastrófico"),CONCATENATE("R4C",'Mapa de Riesgos'!$O$31),"")</f>
        <v/>
      </c>
      <c r="AJ19" s="56" t="str">
        <f>IF(AND('Mapa de Riesgos'!$Y$32="Alta",'Mapa de Riesgos'!$AA$32="Catastrófico"),CONCATENATE("R4C",'Mapa de Riesgos'!$O$32),"")</f>
        <v/>
      </c>
      <c r="AK19" s="56" t="str">
        <f>IF(AND('Mapa de Riesgos'!$Y$33="Alta",'Mapa de Riesgos'!$AA$33="Catastrófico"),CONCATENATE("R4C",'Mapa de Riesgos'!$O$33),"")</f>
        <v/>
      </c>
      <c r="AL19" s="56" t="str">
        <f>IF(AND('Mapa de Riesgos'!$Y$34="Alta",'Mapa de Riesgos'!$AA$34="Catastrófico"),CONCATENATE("R4C",'Mapa de Riesgos'!$O$34),"")</f>
        <v/>
      </c>
      <c r="AM19" s="57" t="str">
        <f>IF(AND('Mapa de Riesgos'!$Y$35="Alta",'Mapa de Riesgos'!$AA$35="Catastrófico"),CONCATENATE("R4C",'Mapa de Riesgos'!$O$35),"")</f>
        <v/>
      </c>
      <c r="AN19" s="84"/>
      <c r="AO19" s="536"/>
      <c r="AP19" s="537"/>
      <c r="AQ19" s="537"/>
      <c r="AR19" s="537"/>
      <c r="AS19" s="537"/>
      <c r="AT19" s="538"/>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c r="A20" s="84"/>
      <c r="B20" s="445"/>
      <c r="C20" s="445"/>
      <c r="D20" s="446"/>
      <c r="E20" s="546"/>
      <c r="F20" s="547"/>
      <c r="G20" s="547"/>
      <c r="H20" s="547"/>
      <c r="I20" s="545"/>
      <c r="J20" s="68" t="str">
        <f>IF(AND('Mapa de Riesgos'!$Y$36="Alta",'Mapa de Riesgos'!$AA$36="Leve"),CONCATENATE("R5C",'Mapa de Riesgos'!$O$36),"")</f>
        <v/>
      </c>
      <c r="K20" s="69" t="str">
        <f>IF(AND('Mapa de Riesgos'!$Y$37="Alta",'Mapa de Riesgos'!$AA$37="Leve"),CONCATENATE("R5C",'Mapa de Riesgos'!$O$37),"")</f>
        <v/>
      </c>
      <c r="L20" s="69" t="str">
        <f>IF(AND('Mapa de Riesgos'!$Y$38="Alta",'Mapa de Riesgos'!$AA$38="Leve"),CONCATENATE("R5C",'Mapa de Riesgos'!$O$38),"")</f>
        <v/>
      </c>
      <c r="M20" s="69" t="str">
        <f>IF(AND('Mapa de Riesgos'!$Y$39="Alta",'Mapa de Riesgos'!$AA$39="Leve"),CONCATENATE("R5C",'Mapa de Riesgos'!$O$39),"")</f>
        <v/>
      </c>
      <c r="N20" s="69" t="str">
        <f>IF(AND('Mapa de Riesgos'!$Y$40="Alta",'Mapa de Riesgos'!$AA$40="Leve"),CONCATENATE("R5C",'Mapa de Riesgos'!$O$40),"")</f>
        <v/>
      </c>
      <c r="O20" s="70" t="str">
        <f>IF(AND('Mapa de Riesgos'!$Y$41="Alta",'Mapa de Riesgos'!$AA$41="Leve"),CONCATENATE("R5C",'Mapa de Riesgos'!$O$41),"")</f>
        <v/>
      </c>
      <c r="P20" s="68" t="str">
        <f>IF(AND('Mapa de Riesgos'!$Y$36="Alta",'Mapa de Riesgos'!$AA$36="Menor"),CONCATENATE("R5C",'Mapa de Riesgos'!$O$36),"")</f>
        <v/>
      </c>
      <c r="Q20" s="69" t="str">
        <f>IF(AND('Mapa de Riesgos'!$Y$37="Alta",'Mapa de Riesgos'!$AA$37="Menor"),CONCATENATE("R5C",'Mapa de Riesgos'!$O$37),"")</f>
        <v/>
      </c>
      <c r="R20" s="69" t="str">
        <f>IF(AND('Mapa de Riesgos'!$Y$38="Alta",'Mapa de Riesgos'!$AA$38="Menor"),CONCATENATE("R5C",'Mapa de Riesgos'!$O$38),"")</f>
        <v/>
      </c>
      <c r="S20" s="69" t="str">
        <f>IF(AND('Mapa de Riesgos'!$Y$39="Alta",'Mapa de Riesgos'!$AA$39="Menor"),CONCATENATE("R5C",'Mapa de Riesgos'!$O$39),"")</f>
        <v/>
      </c>
      <c r="T20" s="69" t="str">
        <f>IF(AND('Mapa de Riesgos'!$Y$40="Alta",'Mapa de Riesgos'!$AA$40="Menor"),CONCATENATE("R5C",'Mapa de Riesgos'!$O$40),"")</f>
        <v/>
      </c>
      <c r="U20" s="70" t="str">
        <f>IF(AND('Mapa de Riesgos'!$Y$41="Alta",'Mapa de Riesgos'!$AA$41="Menor"),CONCATENATE("R5C",'Mapa de Riesgos'!$O$41),"")</f>
        <v/>
      </c>
      <c r="V20" s="52" t="str">
        <f>IF(AND('Mapa de Riesgos'!$Y$36="Alta",'Mapa de Riesgos'!$AA$36="Moderado"),CONCATENATE("R5C",'Mapa de Riesgos'!$O$36),"")</f>
        <v/>
      </c>
      <c r="W20" s="53" t="str">
        <f>IF(AND('Mapa de Riesgos'!$Y$37="Alta",'Mapa de Riesgos'!$AA$37="Moderado"),CONCATENATE("R5C",'Mapa de Riesgos'!$O$37),"")</f>
        <v/>
      </c>
      <c r="X20" s="58" t="str">
        <f>IF(AND('Mapa de Riesgos'!$Y$38="Alta",'Mapa de Riesgos'!$AA$38="Moderado"),CONCATENATE("R5C",'Mapa de Riesgos'!$O$38),"")</f>
        <v/>
      </c>
      <c r="Y20" s="58" t="str">
        <f>IF(AND('Mapa de Riesgos'!$Y$39="Alta",'Mapa de Riesgos'!$AA$39="Moderado"),CONCATENATE("R5C",'Mapa de Riesgos'!$O$39),"")</f>
        <v/>
      </c>
      <c r="Z20" s="58" t="str">
        <f>IF(AND('Mapa de Riesgos'!$Y$40="Alta",'Mapa de Riesgos'!$AA$40="Moderado"),CONCATENATE("R5C",'Mapa de Riesgos'!$O$40),"")</f>
        <v/>
      </c>
      <c r="AA20" s="54" t="str">
        <f>IF(AND('Mapa de Riesgos'!$Y$41="Alta",'Mapa de Riesgos'!$AA$41="Moderado"),CONCATENATE("R5C",'Mapa de Riesgos'!$O$41),"")</f>
        <v/>
      </c>
      <c r="AB20" s="52" t="str">
        <f>IF(AND('Mapa de Riesgos'!$Y$36="Alta",'Mapa de Riesgos'!$AA$36="Mayor"),CONCATENATE("R5C",'Mapa de Riesgos'!$O$36),"")</f>
        <v/>
      </c>
      <c r="AC20" s="53" t="str">
        <f>IF(AND('Mapa de Riesgos'!$Y$37="Alta",'Mapa de Riesgos'!$AA$37="Mayor"),CONCATENATE("R5C",'Mapa de Riesgos'!$O$37),"")</f>
        <v/>
      </c>
      <c r="AD20" s="58" t="str">
        <f>IF(AND('Mapa de Riesgos'!$Y$38="Alta",'Mapa de Riesgos'!$AA$38="Mayor"),CONCATENATE("R5C",'Mapa de Riesgos'!$O$38),"")</f>
        <v/>
      </c>
      <c r="AE20" s="58" t="str">
        <f>IF(AND('Mapa de Riesgos'!$Y$39="Alta",'Mapa de Riesgos'!$AA$39="Mayor"),CONCATENATE("R5C",'Mapa de Riesgos'!$O$39),"")</f>
        <v/>
      </c>
      <c r="AF20" s="58" t="str">
        <f>IF(AND('Mapa de Riesgos'!$Y$40="Alta",'Mapa de Riesgos'!$AA$40="Mayor"),CONCATENATE("R5C",'Mapa de Riesgos'!$O$40),"")</f>
        <v/>
      </c>
      <c r="AG20" s="54" t="str">
        <f>IF(AND('Mapa de Riesgos'!$Y$41="Alta",'Mapa de Riesgos'!$AA$41="Mayor"),CONCATENATE("R5C",'Mapa de Riesgos'!$O$41),"")</f>
        <v/>
      </c>
      <c r="AH20" s="55" t="str">
        <f>IF(AND('Mapa de Riesgos'!$Y$36="Alta",'Mapa de Riesgos'!$AA$36="Catastrófico"),CONCATENATE("R5C",'Mapa de Riesgos'!$O$36),"")</f>
        <v/>
      </c>
      <c r="AI20" s="56" t="str">
        <f>IF(AND('Mapa de Riesgos'!$Y$37="Alta",'Mapa de Riesgos'!$AA$37="Catastrófico"),CONCATENATE("R5C",'Mapa de Riesgos'!$O$37),"")</f>
        <v/>
      </c>
      <c r="AJ20" s="56" t="str">
        <f>IF(AND('Mapa de Riesgos'!$Y$38="Alta",'Mapa de Riesgos'!$AA$38="Catastrófico"),CONCATENATE("R5C",'Mapa de Riesgos'!$O$38),"")</f>
        <v/>
      </c>
      <c r="AK20" s="56" t="str">
        <f>IF(AND('Mapa de Riesgos'!$Y$39="Alta",'Mapa de Riesgos'!$AA$39="Catastrófico"),CONCATENATE("R5C",'Mapa de Riesgos'!$O$39),"")</f>
        <v/>
      </c>
      <c r="AL20" s="56" t="str">
        <f>IF(AND('Mapa de Riesgos'!$Y$40="Alta",'Mapa de Riesgos'!$AA$40="Catastrófico"),CONCATENATE("R5C",'Mapa de Riesgos'!$O$40),"")</f>
        <v/>
      </c>
      <c r="AM20" s="57" t="str">
        <f>IF(AND('Mapa de Riesgos'!$Y$41="Alta",'Mapa de Riesgos'!$AA$41="Catastrófico"),CONCATENATE("R5C",'Mapa de Riesgos'!$O$41),"")</f>
        <v/>
      </c>
      <c r="AN20" s="84"/>
      <c r="AO20" s="536"/>
      <c r="AP20" s="537"/>
      <c r="AQ20" s="537"/>
      <c r="AR20" s="537"/>
      <c r="AS20" s="537"/>
      <c r="AT20" s="538"/>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c r="A21" s="84"/>
      <c r="B21" s="445"/>
      <c r="C21" s="445"/>
      <c r="D21" s="446"/>
      <c r="E21" s="546"/>
      <c r="F21" s="547"/>
      <c r="G21" s="547"/>
      <c r="H21" s="547"/>
      <c r="I21" s="545"/>
      <c r="J21" s="68" t="str">
        <f>IF(AND('Mapa de Riesgos'!$Y$42="Alta",'Mapa de Riesgos'!$AA$42="Leve"),CONCATENATE("R6C",'Mapa de Riesgos'!$O$42),"")</f>
        <v/>
      </c>
      <c r="K21" s="69" t="str">
        <f>IF(AND('Mapa de Riesgos'!$Y$43="Alta",'Mapa de Riesgos'!$AA$43="Leve"),CONCATENATE("R6C",'Mapa de Riesgos'!$O$43),"")</f>
        <v/>
      </c>
      <c r="L21" s="69" t="str">
        <f>IF(AND('Mapa de Riesgos'!$Y$44="Alta",'Mapa de Riesgos'!$AA$44="Leve"),CONCATENATE("R6C",'Mapa de Riesgos'!$O$44),"")</f>
        <v/>
      </c>
      <c r="M21" s="69" t="str">
        <f>IF(AND('Mapa de Riesgos'!$Y$45="Alta",'Mapa de Riesgos'!$AA$45="Leve"),CONCATENATE("R6C",'Mapa de Riesgos'!$O$45),"")</f>
        <v/>
      </c>
      <c r="N21" s="69" t="str">
        <f>IF(AND('Mapa de Riesgos'!$Y$46="Alta",'Mapa de Riesgos'!$AA$46="Leve"),CONCATENATE("R6C",'Mapa de Riesgos'!$O$46),"")</f>
        <v/>
      </c>
      <c r="O21" s="70" t="str">
        <f>IF(AND('Mapa de Riesgos'!$Y$47="Alta",'Mapa de Riesgos'!$AA$47="Leve"),CONCATENATE("R6C",'Mapa de Riesgos'!$O$47),"")</f>
        <v/>
      </c>
      <c r="P21" s="68" t="str">
        <f>IF(AND('Mapa de Riesgos'!$Y$42="Alta",'Mapa de Riesgos'!$AA$42="Menor"),CONCATENATE("R6C",'Mapa de Riesgos'!$O$42),"")</f>
        <v/>
      </c>
      <c r="Q21" s="69" t="str">
        <f>IF(AND('Mapa de Riesgos'!$Y$43="Alta",'Mapa de Riesgos'!$AA$43="Menor"),CONCATENATE("R6C",'Mapa de Riesgos'!$O$43),"")</f>
        <v/>
      </c>
      <c r="R21" s="69" t="str">
        <f>IF(AND('Mapa de Riesgos'!$Y$44="Alta",'Mapa de Riesgos'!$AA$44="Menor"),CONCATENATE("R6C",'Mapa de Riesgos'!$O$44),"")</f>
        <v/>
      </c>
      <c r="S21" s="69" t="str">
        <f>IF(AND('Mapa de Riesgos'!$Y$45="Alta",'Mapa de Riesgos'!$AA$45="Menor"),CONCATENATE("R6C",'Mapa de Riesgos'!$O$45),"")</f>
        <v/>
      </c>
      <c r="T21" s="69" t="str">
        <f>IF(AND('Mapa de Riesgos'!$Y$46="Alta",'Mapa de Riesgos'!$AA$46="Menor"),CONCATENATE("R6C",'Mapa de Riesgos'!$O$46),"")</f>
        <v/>
      </c>
      <c r="U21" s="70" t="str">
        <f>IF(AND('Mapa de Riesgos'!$Y$47="Alta",'Mapa de Riesgos'!$AA$47="Menor"),CONCATENATE("R6C",'Mapa de Riesgos'!$O$47),"")</f>
        <v/>
      </c>
      <c r="V21" s="52" t="str">
        <f>IF(AND('Mapa de Riesgos'!$Y$42="Alta",'Mapa de Riesgos'!$AA$42="Moderado"),CONCATENATE("R6C",'Mapa de Riesgos'!$O$42),"")</f>
        <v/>
      </c>
      <c r="W21" s="53" t="str">
        <f>IF(AND('Mapa de Riesgos'!$Y$43="Alta",'Mapa de Riesgos'!$AA$43="Moderado"),CONCATENATE("R6C",'Mapa de Riesgos'!$O$43),"")</f>
        <v/>
      </c>
      <c r="X21" s="58" t="str">
        <f>IF(AND('Mapa de Riesgos'!$Y$44="Alta",'Mapa de Riesgos'!$AA$44="Moderado"),CONCATENATE("R6C",'Mapa de Riesgos'!$O$44),"")</f>
        <v/>
      </c>
      <c r="Y21" s="58" t="str">
        <f>IF(AND('Mapa de Riesgos'!$Y$45="Alta",'Mapa de Riesgos'!$AA$45="Moderado"),CONCATENATE("R6C",'Mapa de Riesgos'!$O$45),"")</f>
        <v/>
      </c>
      <c r="Z21" s="58" t="str">
        <f>IF(AND('Mapa de Riesgos'!$Y$46="Alta",'Mapa de Riesgos'!$AA$46="Moderado"),CONCATENATE("R6C",'Mapa de Riesgos'!$O$46),"")</f>
        <v/>
      </c>
      <c r="AA21" s="54" t="str">
        <f>IF(AND('Mapa de Riesgos'!$Y$47="Alta",'Mapa de Riesgos'!$AA$47="Moderado"),CONCATENATE("R6C",'Mapa de Riesgos'!$O$47),"")</f>
        <v/>
      </c>
      <c r="AB21" s="52" t="str">
        <f>IF(AND('Mapa de Riesgos'!$Y$42="Alta",'Mapa de Riesgos'!$AA$42="Mayor"),CONCATENATE("R6C",'Mapa de Riesgos'!$O$42),"")</f>
        <v/>
      </c>
      <c r="AC21" s="53" t="str">
        <f>IF(AND('Mapa de Riesgos'!$Y$43="Alta",'Mapa de Riesgos'!$AA$43="Mayor"),CONCATENATE("R6C",'Mapa de Riesgos'!$O$43),"")</f>
        <v/>
      </c>
      <c r="AD21" s="58" t="str">
        <f>IF(AND('Mapa de Riesgos'!$Y$44="Alta",'Mapa de Riesgos'!$AA$44="Mayor"),CONCATENATE("R6C",'Mapa de Riesgos'!$O$44),"")</f>
        <v/>
      </c>
      <c r="AE21" s="58" t="str">
        <f>IF(AND('Mapa de Riesgos'!$Y$45="Alta",'Mapa de Riesgos'!$AA$45="Mayor"),CONCATENATE("R6C",'Mapa de Riesgos'!$O$45),"")</f>
        <v/>
      </c>
      <c r="AF21" s="58" t="str">
        <f>IF(AND('Mapa de Riesgos'!$Y$46="Alta",'Mapa de Riesgos'!$AA$46="Mayor"),CONCATENATE("R6C",'Mapa de Riesgos'!$O$46),"")</f>
        <v/>
      </c>
      <c r="AG21" s="54" t="str">
        <f>IF(AND('Mapa de Riesgos'!$Y$47="Alta",'Mapa de Riesgos'!$AA$47="Mayor"),CONCATENATE("R6C",'Mapa de Riesgos'!$O$47),"")</f>
        <v/>
      </c>
      <c r="AH21" s="55" t="str">
        <f>IF(AND('Mapa de Riesgos'!$Y$42="Alta",'Mapa de Riesgos'!$AA$42="Catastrófico"),CONCATENATE("R6C",'Mapa de Riesgos'!$O$42),"")</f>
        <v/>
      </c>
      <c r="AI21" s="56" t="str">
        <f>IF(AND('Mapa de Riesgos'!$Y$43="Alta",'Mapa de Riesgos'!$AA$43="Catastrófico"),CONCATENATE("R6C",'Mapa de Riesgos'!$O$43),"")</f>
        <v/>
      </c>
      <c r="AJ21" s="56" t="str">
        <f>IF(AND('Mapa de Riesgos'!$Y$44="Alta",'Mapa de Riesgos'!$AA$44="Catastrófico"),CONCATENATE("R6C",'Mapa de Riesgos'!$O$44),"")</f>
        <v/>
      </c>
      <c r="AK21" s="56" t="str">
        <f>IF(AND('Mapa de Riesgos'!$Y$45="Alta",'Mapa de Riesgos'!$AA$45="Catastrófico"),CONCATENATE("R6C",'Mapa de Riesgos'!$O$45),"")</f>
        <v/>
      </c>
      <c r="AL21" s="56" t="str">
        <f>IF(AND('Mapa de Riesgos'!$Y$46="Alta",'Mapa de Riesgos'!$AA$46="Catastrófico"),CONCATENATE("R6C",'Mapa de Riesgos'!$O$46),"")</f>
        <v/>
      </c>
      <c r="AM21" s="57" t="str">
        <f>IF(AND('Mapa de Riesgos'!$Y$47="Alta",'Mapa de Riesgos'!$AA$47="Catastrófico"),CONCATENATE("R6C",'Mapa de Riesgos'!$O$47),"")</f>
        <v/>
      </c>
      <c r="AN21" s="84"/>
      <c r="AO21" s="536"/>
      <c r="AP21" s="537"/>
      <c r="AQ21" s="537"/>
      <c r="AR21" s="537"/>
      <c r="AS21" s="537"/>
      <c r="AT21" s="538"/>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c r="A22" s="84"/>
      <c r="B22" s="445"/>
      <c r="C22" s="445"/>
      <c r="D22" s="446"/>
      <c r="E22" s="546"/>
      <c r="F22" s="547"/>
      <c r="G22" s="547"/>
      <c r="H22" s="547"/>
      <c r="I22" s="545"/>
      <c r="J22" s="68" t="str">
        <f>IF(AND('Mapa de Riesgos'!$Y$48="Alta",'Mapa de Riesgos'!$AA$48="Leve"),CONCATENATE("R7C",'Mapa de Riesgos'!$O$48),"")</f>
        <v/>
      </c>
      <c r="K22" s="69" t="str">
        <f>IF(AND('Mapa de Riesgos'!$Y$49="Alta",'Mapa de Riesgos'!$AA$49="Leve"),CONCATENATE("R7C",'Mapa de Riesgos'!$O$49),"")</f>
        <v/>
      </c>
      <c r="L22" s="69" t="str">
        <f>IF(AND('Mapa de Riesgos'!$Y$50="Alta",'Mapa de Riesgos'!$AA$50="Leve"),CONCATENATE("R7C",'Mapa de Riesgos'!$O$50),"")</f>
        <v/>
      </c>
      <c r="M22" s="69" t="str">
        <f>IF(AND('Mapa de Riesgos'!$Y$51="Alta",'Mapa de Riesgos'!$AA$51="Leve"),CONCATENATE("R7C",'Mapa de Riesgos'!$O$51),"")</f>
        <v/>
      </c>
      <c r="N22" s="69" t="str">
        <f>IF(AND('Mapa de Riesgos'!$Y$52="Alta",'Mapa de Riesgos'!$AA$52="Leve"),CONCATENATE("R7C",'Mapa de Riesgos'!$O$52),"")</f>
        <v/>
      </c>
      <c r="O22" s="70" t="str">
        <f>IF(AND('Mapa de Riesgos'!$Y$53="Alta",'Mapa de Riesgos'!$AA$53="Leve"),CONCATENATE("R7C",'Mapa de Riesgos'!$O$53),"")</f>
        <v/>
      </c>
      <c r="P22" s="68" t="str">
        <f>IF(AND('Mapa de Riesgos'!$Y$48="Alta",'Mapa de Riesgos'!$AA$48="Menor"),CONCATENATE("R7C",'Mapa de Riesgos'!$O$48),"")</f>
        <v/>
      </c>
      <c r="Q22" s="69" t="str">
        <f>IF(AND('Mapa de Riesgos'!$Y$49="Alta",'Mapa de Riesgos'!$AA$49="Menor"),CONCATENATE("R7C",'Mapa de Riesgos'!$O$49),"")</f>
        <v/>
      </c>
      <c r="R22" s="69" t="str">
        <f>IF(AND('Mapa de Riesgos'!$Y$50="Alta",'Mapa de Riesgos'!$AA$50="Menor"),CONCATENATE("R7C",'Mapa de Riesgos'!$O$50),"")</f>
        <v/>
      </c>
      <c r="S22" s="69" t="str">
        <f>IF(AND('Mapa de Riesgos'!$Y$51="Alta",'Mapa de Riesgos'!$AA$51="Menor"),CONCATENATE("R7C",'Mapa de Riesgos'!$O$51),"")</f>
        <v/>
      </c>
      <c r="T22" s="69" t="str">
        <f>IF(AND('Mapa de Riesgos'!$Y$52="Alta",'Mapa de Riesgos'!$AA$52="Menor"),CONCATENATE("R7C",'Mapa de Riesgos'!$O$52),"")</f>
        <v/>
      </c>
      <c r="U22" s="70" t="str">
        <f>IF(AND('Mapa de Riesgos'!$Y$53="Alta",'Mapa de Riesgos'!$AA$53="Menor"),CONCATENATE("R7C",'Mapa de Riesgos'!$O$53),"")</f>
        <v/>
      </c>
      <c r="V22" s="52" t="str">
        <f>IF(AND('Mapa de Riesgos'!$Y$48="Alta",'Mapa de Riesgos'!$AA$48="Moderado"),CONCATENATE("R7C",'Mapa de Riesgos'!$O$48),"")</f>
        <v/>
      </c>
      <c r="W22" s="53" t="str">
        <f>IF(AND('Mapa de Riesgos'!$Y$49="Alta",'Mapa de Riesgos'!$AA$49="Moderado"),CONCATENATE("R7C",'Mapa de Riesgos'!$O$49),"")</f>
        <v/>
      </c>
      <c r="X22" s="58" t="str">
        <f>IF(AND('Mapa de Riesgos'!$Y$50="Alta",'Mapa de Riesgos'!$AA$50="Moderado"),CONCATENATE("R7C",'Mapa de Riesgos'!$O$50),"")</f>
        <v/>
      </c>
      <c r="Y22" s="58" t="str">
        <f>IF(AND('Mapa de Riesgos'!$Y$51="Alta",'Mapa de Riesgos'!$AA$51="Moderado"),CONCATENATE("R7C",'Mapa de Riesgos'!$O$51),"")</f>
        <v/>
      </c>
      <c r="Z22" s="58" t="str">
        <f>IF(AND('Mapa de Riesgos'!$Y$52="Alta",'Mapa de Riesgos'!$AA$52="Moderado"),CONCATENATE("R7C",'Mapa de Riesgos'!$O$52),"")</f>
        <v/>
      </c>
      <c r="AA22" s="54" t="str">
        <f>IF(AND('Mapa de Riesgos'!$Y$53="Alta",'Mapa de Riesgos'!$AA$53="Moderado"),CONCATENATE("R7C",'Mapa de Riesgos'!$O$53),"")</f>
        <v/>
      </c>
      <c r="AB22" s="52" t="str">
        <f>IF(AND('Mapa de Riesgos'!$Y$48="Alta",'Mapa de Riesgos'!$AA$48="Mayor"),CONCATENATE("R7C",'Mapa de Riesgos'!$O$48),"")</f>
        <v/>
      </c>
      <c r="AC22" s="53" t="str">
        <f>IF(AND('Mapa de Riesgos'!$Y$49="Alta",'Mapa de Riesgos'!$AA$49="Mayor"),CONCATENATE("R7C",'Mapa de Riesgos'!$O$49),"")</f>
        <v/>
      </c>
      <c r="AD22" s="58" t="str">
        <f>IF(AND('Mapa de Riesgos'!$Y$50="Alta",'Mapa de Riesgos'!$AA$50="Mayor"),CONCATENATE("R7C",'Mapa de Riesgos'!$O$50),"")</f>
        <v/>
      </c>
      <c r="AE22" s="58" t="str">
        <f>IF(AND('Mapa de Riesgos'!$Y$51="Alta",'Mapa de Riesgos'!$AA$51="Mayor"),CONCATENATE("R7C",'Mapa de Riesgos'!$O$51),"")</f>
        <v/>
      </c>
      <c r="AF22" s="58" t="str">
        <f>IF(AND('Mapa de Riesgos'!$Y$52="Alta",'Mapa de Riesgos'!$AA$52="Mayor"),CONCATENATE("R7C",'Mapa de Riesgos'!$O$52),"")</f>
        <v/>
      </c>
      <c r="AG22" s="54" t="str">
        <f>IF(AND('Mapa de Riesgos'!$Y$53="Alta",'Mapa de Riesgos'!$AA$53="Mayor"),CONCATENATE("R7C",'Mapa de Riesgos'!$O$53),"")</f>
        <v/>
      </c>
      <c r="AH22" s="55" t="str">
        <f>IF(AND('Mapa de Riesgos'!$Y$48="Alta",'Mapa de Riesgos'!$AA$48="Catastrófico"),CONCATENATE("R7C",'Mapa de Riesgos'!$O$48),"")</f>
        <v/>
      </c>
      <c r="AI22" s="56" t="str">
        <f>IF(AND('Mapa de Riesgos'!$Y$49="Alta",'Mapa de Riesgos'!$AA$49="Catastrófico"),CONCATENATE("R7C",'Mapa de Riesgos'!$O$49),"")</f>
        <v/>
      </c>
      <c r="AJ22" s="56" t="str">
        <f>IF(AND('Mapa de Riesgos'!$Y$50="Alta",'Mapa de Riesgos'!$AA$50="Catastrófico"),CONCATENATE("R7C",'Mapa de Riesgos'!$O$50),"")</f>
        <v/>
      </c>
      <c r="AK22" s="56" t="str">
        <f>IF(AND('Mapa de Riesgos'!$Y$51="Alta",'Mapa de Riesgos'!$AA$51="Catastrófico"),CONCATENATE("R7C",'Mapa de Riesgos'!$O$51),"")</f>
        <v/>
      </c>
      <c r="AL22" s="56" t="str">
        <f>IF(AND('Mapa de Riesgos'!$Y$52="Alta",'Mapa de Riesgos'!$AA$52="Catastrófico"),CONCATENATE("R7C",'Mapa de Riesgos'!$O$52),"")</f>
        <v/>
      </c>
      <c r="AM22" s="57" t="str">
        <f>IF(AND('Mapa de Riesgos'!$Y$53="Alta",'Mapa de Riesgos'!$AA$53="Catastrófico"),CONCATENATE("R7C",'Mapa de Riesgos'!$O$53),"")</f>
        <v/>
      </c>
      <c r="AN22" s="84"/>
      <c r="AO22" s="536"/>
      <c r="AP22" s="537"/>
      <c r="AQ22" s="537"/>
      <c r="AR22" s="537"/>
      <c r="AS22" s="537"/>
      <c r="AT22" s="538"/>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c r="A23" s="84"/>
      <c r="B23" s="445"/>
      <c r="C23" s="445"/>
      <c r="D23" s="446"/>
      <c r="E23" s="546"/>
      <c r="F23" s="547"/>
      <c r="G23" s="547"/>
      <c r="H23" s="547"/>
      <c r="I23" s="545"/>
      <c r="J23" s="68" t="str">
        <f>IF(AND('Mapa de Riesgos'!$Y$54="Alta",'Mapa de Riesgos'!$AA$54="Leve"),CONCATENATE("R8C",'Mapa de Riesgos'!$O$54),"")</f>
        <v/>
      </c>
      <c r="K23" s="69" t="str">
        <f>IF(AND('Mapa de Riesgos'!$Y$55="Alta",'Mapa de Riesgos'!$AA$55="Leve"),CONCATENATE("R8C",'Mapa de Riesgos'!$O$55),"")</f>
        <v/>
      </c>
      <c r="L23" s="69" t="str">
        <f>IF(AND('Mapa de Riesgos'!$Y$56="Alta",'Mapa de Riesgos'!$AA$56="Leve"),CONCATENATE("R8C",'Mapa de Riesgos'!$O$56),"")</f>
        <v/>
      </c>
      <c r="M23" s="69" t="str">
        <f>IF(AND('Mapa de Riesgos'!$Y$57="Alta",'Mapa de Riesgos'!$AA$57="Leve"),CONCATENATE("R8C",'Mapa de Riesgos'!$O$57),"")</f>
        <v/>
      </c>
      <c r="N23" s="69" t="str">
        <f>IF(AND('Mapa de Riesgos'!$Y$58="Alta",'Mapa de Riesgos'!$AA$58="Leve"),CONCATENATE("R8C",'Mapa de Riesgos'!$O$58),"")</f>
        <v/>
      </c>
      <c r="O23" s="70" t="str">
        <f>IF(AND('Mapa de Riesgos'!$Y$59="Alta",'Mapa de Riesgos'!$AA$59="Leve"),CONCATENATE("R8C",'Mapa de Riesgos'!$O$59),"")</f>
        <v/>
      </c>
      <c r="P23" s="68" t="str">
        <f>IF(AND('Mapa de Riesgos'!$Y$54="Alta",'Mapa de Riesgos'!$AA$54="Menor"),CONCATENATE("R8C",'Mapa de Riesgos'!$O$54),"")</f>
        <v/>
      </c>
      <c r="Q23" s="69" t="str">
        <f>IF(AND('Mapa de Riesgos'!$Y$55="Alta",'Mapa de Riesgos'!$AA$55="Menor"),CONCATENATE("R8C",'Mapa de Riesgos'!$O$55),"")</f>
        <v/>
      </c>
      <c r="R23" s="69" t="str">
        <f>IF(AND('Mapa de Riesgos'!$Y$56="Alta",'Mapa de Riesgos'!$AA$56="Menor"),CONCATENATE("R8C",'Mapa de Riesgos'!$O$56),"")</f>
        <v/>
      </c>
      <c r="S23" s="69" t="str">
        <f>IF(AND('Mapa de Riesgos'!$Y$57="Alta",'Mapa de Riesgos'!$AA$57="Menor"),CONCATENATE("R8C",'Mapa de Riesgos'!$O$57),"")</f>
        <v/>
      </c>
      <c r="T23" s="69" t="str">
        <f>IF(AND('Mapa de Riesgos'!$Y$58="Alta",'Mapa de Riesgos'!$AA$58="Menor"),CONCATENATE("R8C",'Mapa de Riesgos'!$O$58),"")</f>
        <v/>
      </c>
      <c r="U23" s="70" t="str">
        <f>IF(AND('Mapa de Riesgos'!$Y$59="Alta",'Mapa de Riesgos'!$AA$59="Menor"),CONCATENATE("R8C",'Mapa de Riesgos'!$O$59),"")</f>
        <v/>
      </c>
      <c r="V23" s="52" t="str">
        <f>IF(AND('Mapa de Riesgos'!$Y$54="Alta",'Mapa de Riesgos'!$AA$54="Moderado"),CONCATENATE("R8C",'Mapa de Riesgos'!$O$54),"")</f>
        <v/>
      </c>
      <c r="W23" s="53" t="str">
        <f>IF(AND('Mapa de Riesgos'!$Y$55="Alta",'Mapa de Riesgos'!$AA$55="Moderado"),CONCATENATE("R8C",'Mapa de Riesgos'!$O$55),"")</f>
        <v/>
      </c>
      <c r="X23" s="58" t="str">
        <f>IF(AND('Mapa de Riesgos'!$Y$56="Alta",'Mapa de Riesgos'!$AA$56="Moderado"),CONCATENATE("R8C",'Mapa de Riesgos'!$O$56),"")</f>
        <v/>
      </c>
      <c r="Y23" s="58" t="str">
        <f>IF(AND('Mapa de Riesgos'!$Y$57="Alta",'Mapa de Riesgos'!$AA$57="Moderado"),CONCATENATE("R8C",'Mapa de Riesgos'!$O$57),"")</f>
        <v/>
      </c>
      <c r="Z23" s="58" t="str">
        <f>IF(AND('Mapa de Riesgos'!$Y$58="Alta",'Mapa de Riesgos'!$AA$58="Moderado"),CONCATENATE("R8C",'Mapa de Riesgos'!$O$58),"")</f>
        <v/>
      </c>
      <c r="AA23" s="54" t="str">
        <f>IF(AND('Mapa de Riesgos'!$Y$59="Alta",'Mapa de Riesgos'!$AA$59="Moderado"),CONCATENATE("R8C",'Mapa de Riesgos'!$O$59),"")</f>
        <v/>
      </c>
      <c r="AB23" s="52" t="str">
        <f>IF(AND('Mapa de Riesgos'!$Y$54="Alta",'Mapa de Riesgos'!$AA$54="Mayor"),CONCATENATE("R8C",'Mapa de Riesgos'!$O$54),"")</f>
        <v/>
      </c>
      <c r="AC23" s="53" t="str">
        <f>IF(AND('Mapa de Riesgos'!$Y$55="Alta",'Mapa de Riesgos'!$AA$55="Mayor"),CONCATENATE("R8C",'Mapa de Riesgos'!$O$55),"")</f>
        <v/>
      </c>
      <c r="AD23" s="58" t="str">
        <f>IF(AND('Mapa de Riesgos'!$Y$56="Alta",'Mapa de Riesgos'!$AA$56="Mayor"),CONCATENATE("R8C",'Mapa de Riesgos'!$O$56),"")</f>
        <v/>
      </c>
      <c r="AE23" s="58" t="str">
        <f>IF(AND('Mapa de Riesgos'!$Y$57="Alta",'Mapa de Riesgos'!$AA$57="Mayor"),CONCATENATE("R8C",'Mapa de Riesgos'!$O$57),"")</f>
        <v/>
      </c>
      <c r="AF23" s="58" t="str">
        <f>IF(AND('Mapa de Riesgos'!$Y$58="Alta",'Mapa de Riesgos'!$AA$58="Mayor"),CONCATENATE("R8C",'Mapa de Riesgos'!$O$58),"")</f>
        <v/>
      </c>
      <c r="AG23" s="54" t="str">
        <f>IF(AND('Mapa de Riesgos'!$Y$59="Alta",'Mapa de Riesgos'!$AA$59="Mayor"),CONCATENATE("R8C",'Mapa de Riesgos'!$O$59),"")</f>
        <v/>
      </c>
      <c r="AH23" s="55" t="str">
        <f>IF(AND('Mapa de Riesgos'!$Y$54="Alta",'Mapa de Riesgos'!$AA$54="Catastrófico"),CONCATENATE("R8C",'Mapa de Riesgos'!$O$54),"")</f>
        <v/>
      </c>
      <c r="AI23" s="56" t="str">
        <f>IF(AND('Mapa de Riesgos'!$Y$55="Alta",'Mapa de Riesgos'!$AA$55="Catastrófico"),CONCATENATE("R8C",'Mapa de Riesgos'!$O$55),"")</f>
        <v/>
      </c>
      <c r="AJ23" s="56" t="str">
        <f>IF(AND('Mapa de Riesgos'!$Y$56="Alta",'Mapa de Riesgos'!$AA$56="Catastrófico"),CONCATENATE("R8C",'Mapa de Riesgos'!$O$56),"")</f>
        <v/>
      </c>
      <c r="AK23" s="56" t="str">
        <f>IF(AND('Mapa de Riesgos'!$Y$57="Alta",'Mapa de Riesgos'!$AA$57="Catastrófico"),CONCATENATE("R8C",'Mapa de Riesgos'!$O$57),"")</f>
        <v/>
      </c>
      <c r="AL23" s="56" t="str">
        <f>IF(AND('Mapa de Riesgos'!$Y$58="Alta",'Mapa de Riesgos'!$AA$58="Catastrófico"),CONCATENATE("R8C",'Mapa de Riesgos'!$O$58),"")</f>
        <v/>
      </c>
      <c r="AM23" s="57" t="str">
        <f>IF(AND('Mapa de Riesgos'!$Y$59="Alta",'Mapa de Riesgos'!$AA$59="Catastrófico"),CONCATENATE("R8C",'Mapa de Riesgos'!$O$59),"")</f>
        <v/>
      </c>
      <c r="AN23" s="84"/>
      <c r="AO23" s="536"/>
      <c r="AP23" s="537"/>
      <c r="AQ23" s="537"/>
      <c r="AR23" s="537"/>
      <c r="AS23" s="537"/>
      <c r="AT23" s="538"/>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c r="A24" s="84"/>
      <c r="B24" s="445"/>
      <c r="C24" s="445"/>
      <c r="D24" s="446"/>
      <c r="E24" s="546"/>
      <c r="F24" s="547"/>
      <c r="G24" s="547"/>
      <c r="H24" s="547"/>
      <c r="I24" s="545"/>
      <c r="J24" s="68" t="str">
        <f>IF(AND('Mapa de Riesgos'!$Y$60="Alta",'Mapa de Riesgos'!$AA$60="Leve"),CONCATENATE("R9C",'Mapa de Riesgos'!$O$60),"")</f>
        <v/>
      </c>
      <c r="K24" s="69" t="str">
        <f>IF(AND('Mapa de Riesgos'!$Y$61="Alta",'Mapa de Riesgos'!$AA$61="Leve"),CONCATENATE("R9C",'Mapa de Riesgos'!$O$61),"")</f>
        <v/>
      </c>
      <c r="L24" s="69" t="str">
        <f>IF(AND('Mapa de Riesgos'!$Y$62="Alta",'Mapa de Riesgos'!$AA$62="Leve"),CONCATENATE("R9C",'Mapa de Riesgos'!$O$62),"")</f>
        <v/>
      </c>
      <c r="M24" s="69" t="str">
        <f>IF(AND('Mapa de Riesgos'!$Y$63="Alta",'Mapa de Riesgos'!$AA$63="Leve"),CONCATENATE("R9C",'Mapa de Riesgos'!$O$63),"")</f>
        <v/>
      </c>
      <c r="N24" s="69" t="str">
        <f>IF(AND('Mapa de Riesgos'!$Y$64="Alta",'Mapa de Riesgos'!$AA$64="Leve"),CONCATENATE("R9C",'Mapa de Riesgos'!$O$64),"")</f>
        <v/>
      </c>
      <c r="O24" s="70" t="str">
        <f>IF(AND('Mapa de Riesgos'!$Y$65="Alta",'Mapa de Riesgos'!$AA$65="Leve"),CONCATENATE("R9C",'Mapa de Riesgos'!$O$65),"")</f>
        <v/>
      </c>
      <c r="P24" s="68" t="str">
        <f>IF(AND('Mapa de Riesgos'!$Y$60="Alta",'Mapa de Riesgos'!$AA$60="Menor"),CONCATENATE("R9C",'Mapa de Riesgos'!$O$60),"")</f>
        <v/>
      </c>
      <c r="Q24" s="69" t="str">
        <f>IF(AND('Mapa de Riesgos'!$Y$61="Alta",'Mapa de Riesgos'!$AA$61="Menor"),CONCATENATE("R9C",'Mapa de Riesgos'!$O$61),"")</f>
        <v/>
      </c>
      <c r="R24" s="69" t="str">
        <f>IF(AND('Mapa de Riesgos'!$Y$62="Alta",'Mapa de Riesgos'!$AA$62="Menor"),CONCATENATE("R9C",'Mapa de Riesgos'!$O$62),"")</f>
        <v/>
      </c>
      <c r="S24" s="69" t="str">
        <f>IF(AND('Mapa de Riesgos'!$Y$63="Alta",'Mapa de Riesgos'!$AA$63="Menor"),CONCATENATE("R9C",'Mapa de Riesgos'!$O$63),"")</f>
        <v/>
      </c>
      <c r="T24" s="69" t="str">
        <f>IF(AND('Mapa de Riesgos'!$Y$64="Alta",'Mapa de Riesgos'!$AA$64="Menor"),CONCATENATE("R9C",'Mapa de Riesgos'!$O$64),"")</f>
        <v/>
      </c>
      <c r="U24" s="70" t="str">
        <f>IF(AND('Mapa de Riesgos'!$Y$65="Alta",'Mapa de Riesgos'!$AA$65="Menor"),CONCATENATE("R9C",'Mapa de Riesgos'!$O$65),"")</f>
        <v/>
      </c>
      <c r="V24" s="52" t="str">
        <f>IF(AND('Mapa de Riesgos'!$Y$60="Alta",'Mapa de Riesgos'!$AA$60="Moderado"),CONCATENATE("R9C",'Mapa de Riesgos'!$O$60),"")</f>
        <v/>
      </c>
      <c r="W24" s="53" t="str">
        <f>IF(AND('Mapa de Riesgos'!$Y$61="Alta",'Mapa de Riesgos'!$AA$61="Moderado"),CONCATENATE("R9C",'Mapa de Riesgos'!$O$61),"")</f>
        <v/>
      </c>
      <c r="X24" s="58" t="str">
        <f>IF(AND('Mapa de Riesgos'!$Y$62="Alta",'Mapa de Riesgos'!$AA$62="Moderado"),CONCATENATE("R9C",'Mapa de Riesgos'!$O$62),"")</f>
        <v/>
      </c>
      <c r="Y24" s="58" t="str">
        <f>IF(AND('Mapa de Riesgos'!$Y$63="Alta",'Mapa de Riesgos'!$AA$63="Moderado"),CONCATENATE("R9C",'Mapa de Riesgos'!$O$63),"")</f>
        <v/>
      </c>
      <c r="Z24" s="58" t="str">
        <f>IF(AND('Mapa de Riesgos'!$Y$64="Alta",'Mapa de Riesgos'!$AA$64="Moderado"),CONCATENATE("R9C",'Mapa de Riesgos'!$O$64),"")</f>
        <v/>
      </c>
      <c r="AA24" s="54" t="str">
        <f>IF(AND('Mapa de Riesgos'!$Y$65="Alta",'Mapa de Riesgos'!$AA$65="Moderado"),CONCATENATE("R9C",'Mapa de Riesgos'!$O$65),"")</f>
        <v/>
      </c>
      <c r="AB24" s="52" t="str">
        <f>IF(AND('Mapa de Riesgos'!$Y$60="Alta",'Mapa de Riesgos'!$AA$60="Mayor"),CONCATENATE("R9C",'Mapa de Riesgos'!$O$60),"")</f>
        <v/>
      </c>
      <c r="AC24" s="53" t="str">
        <f>IF(AND('Mapa de Riesgos'!$Y$61="Alta",'Mapa de Riesgos'!$AA$61="Mayor"),CONCATENATE("R9C",'Mapa de Riesgos'!$O$61),"")</f>
        <v/>
      </c>
      <c r="AD24" s="58" t="str">
        <f>IF(AND('Mapa de Riesgos'!$Y$62="Alta",'Mapa de Riesgos'!$AA$62="Mayor"),CONCATENATE("R9C",'Mapa de Riesgos'!$O$62),"")</f>
        <v/>
      </c>
      <c r="AE24" s="58" t="str">
        <f>IF(AND('Mapa de Riesgos'!$Y$63="Alta",'Mapa de Riesgos'!$AA$63="Mayor"),CONCATENATE("R9C",'Mapa de Riesgos'!$O$63),"")</f>
        <v/>
      </c>
      <c r="AF24" s="58" t="str">
        <f>IF(AND('Mapa de Riesgos'!$Y$64="Alta",'Mapa de Riesgos'!$AA$64="Mayor"),CONCATENATE("R9C",'Mapa de Riesgos'!$O$64),"")</f>
        <v/>
      </c>
      <c r="AG24" s="54" t="str">
        <f>IF(AND('Mapa de Riesgos'!$Y$65="Alta",'Mapa de Riesgos'!$AA$65="Mayor"),CONCATENATE("R9C",'Mapa de Riesgos'!$O$65),"")</f>
        <v/>
      </c>
      <c r="AH24" s="55" t="str">
        <f>IF(AND('Mapa de Riesgos'!$Y$60="Alta",'Mapa de Riesgos'!$AA$60="Catastrófico"),CONCATENATE("R9C",'Mapa de Riesgos'!$O$60),"")</f>
        <v/>
      </c>
      <c r="AI24" s="56" t="str">
        <f>IF(AND('Mapa de Riesgos'!$Y$61="Alta",'Mapa de Riesgos'!$AA$61="Catastrófico"),CONCATENATE("R9C",'Mapa de Riesgos'!$O$61),"")</f>
        <v/>
      </c>
      <c r="AJ24" s="56" t="str">
        <f>IF(AND('Mapa de Riesgos'!$Y$62="Alta",'Mapa de Riesgos'!$AA$62="Catastrófico"),CONCATENATE("R9C",'Mapa de Riesgos'!$O$62),"")</f>
        <v/>
      </c>
      <c r="AK24" s="56" t="str">
        <f>IF(AND('Mapa de Riesgos'!$Y$63="Alta",'Mapa de Riesgos'!$AA$63="Catastrófico"),CONCATENATE("R9C",'Mapa de Riesgos'!$O$63),"")</f>
        <v/>
      </c>
      <c r="AL24" s="56" t="str">
        <f>IF(AND('Mapa de Riesgos'!$Y$64="Alta",'Mapa de Riesgos'!$AA$64="Catastrófico"),CONCATENATE("R9C",'Mapa de Riesgos'!$O$64),"")</f>
        <v/>
      </c>
      <c r="AM24" s="57" t="str">
        <f>IF(AND('Mapa de Riesgos'!$Y$65="Alta",'Mapa de Riesgos'!$AA$65="Catastrófico"),CONCATENATE("R9C",'Mapa de Riesgos'!$O$65),"")</f>
        <v/>
      </c>
      <c r="AN24" s="84"/>
      <c r="AO24" s="536"/>
      <c r="AP24" s="537"/>
      <c r="AQ24" s="537"/>
      <c r="AR24" s="537"/>
      <c r="AS24" s="537"/>
      <c r="AT24" s="538"/>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c r="A25" s="84"/>
      <c r="B25" s="445"/>
      <c r="C25" s="445"/>
      <c r="D25" s="446"/>
      <c r="E25" s="548"/>
      <c r="F25" s="549"/>
      <c r="G25" s="549"/>
      <c r="H25" s="549"/>
      <c r="I25" s="549"/>
      <c r="J25" s="71" t="str">
        <f>IF(AND('Mapa de Riesgos'!$Y$66="Alta",'Mapa de Riesgos'!$AA$66="Leve"),CONCATENATE("R10C",'Mapa de Riesgos'!$O$66),"")</f>
        <v/>
      </c>
      <c r="K25" s="72" t="str">
        <f>IF(AND('Mapa de Riesgos'!$Y$67="Alta",'Mapa de Riesgos'!$AA$67="Leve"),CONCATENATE("R10C",'Mapa de Riesgos'!$O$67),"")</f>
        <v/>
      </c>
      <c r="L25" s="72" t="str">
        <f>IF(AND('Mapa de Riesgos'!$Y$68="Alta",'Mapa de Riesgos'!$AA$68="Leve"),CONCATENATE("R10C",'Mapa de Riesgos'!$O$68),"")</f>
        <v/>
      </c>
      <c r="M25" s="72" t="str">
        <f>IF(AND('Mapa de Riesgos'!$Y$69="Alta",'Mapa de Riesgos'!$AA$69="Leve"),CONCATENATE("R10C",'Mapa de Riesgos'!$O$69),"")</f>
        <v/>
      </c>
      <c r="N25" s="72" t="str">
        <f>IF(AND('Mapa de Riesgos'!$Y$70="Alta",'Mapa de Riesgos'!$AA$70="Leve"),CONCATENATE("R10C",'Mapa de Riesgos'!$O$70),"")</f>
        <v/>
      </c>
      <c r="O25" s="73" t="str">
        <f>IF(AND('Mapa de Riesgos'!$Y$71="Alta",'Mapa de Riesgos'!$AA$71="Leve"),CONCATENATE("R10C",'Mapa de Riesgos'!$O$71),"")</f>
        <v/>
      </c>
      <c r="P25" s="71" t="str">
        <f>IF(AND('Mapa de Riesgos'!$Y$66="Alta",'Mapa de Riesgos'!$AA$66="Menor"),CONCATENATE("R10C",'Mapa de Riesgos'!$O$66),"")</f>
        <v/>
      </c>
      <c r="Q25" s="72" t="str">
        <f>IF(AND('Mapa de Riesgos'!$Y$67="Alta",'Mapa de Riesgos'!$AA$67="Menor"),CONCATENATE("R10C",'Mapa de Riesgos'!$O$67),"")</f>
        <v/>
      </c>
      <c r="R25" s="72" t="str">
        <f>IF(AND('Mapa de Riesgos'!$Y$68="Alta",'Mapa de Riesgos'!$AA$68="Menor"),CONCATENATE("R10C",'Mapa de Riesgos'!$O$68),"")</f>
        <v/>
      </c>
      <c r="S25" s="72" t="str">
        <f>IF(AND('Mapa de Riesgos'!$Y$69="Alta",'Mapa de Riesgos'!$AA$69="Menor"),CONCATENATE("R10C",'Mapa de Riesgos'!$O$69),"")</f>
        <v/>
      </c>
      <c r="T25" s="72" t="str">
        <f>IF(AND('Mapa de Riesgos'!$Y$70="Alta",'Mapa de Riesgos'!$AA$70="Menor"),CONCATENATE("R10C",'Mapa de Riesgos'!$O$70),"")</f>
        <v/>
      </c>
      <c r="U25" s="73" t="str">
        <f>IF(AND('Mapa de Riesgos'!$Y$71="Alta",'Mapa de Riesgos'!$AA$71="Menor"),CONCATENATE("R10C",'Mapa de Riesgos'!$O$71),"")</f>
        <v/>
      </c>
      <c r="V25" s="59" t="str">
        <f>IF(AND('Mapa de Riesgos'!$Y$66="Alta",'Mapa de Riesgos'!$AA$66="Moderado"),CONCATENATE("R10C",'Mapa de Riesgos'!$O$66),"")</f>
        <v/>
      </c>
      <c r="W25" s="60" t="str">
        <f>IF(AND('Mapa de Riesgos'!$Y$67="Alta",'Mapa de Riesgos'!$AA$67="Moderado"),CONCATENATE("R10C",'Mapa de Riesgos'!$O$67),"")</f>
        <v/>
      </c>
      <c r="X25" s="60" t="str">
        <f>IF(AND('Mapa de Riesgos'!$Y$68="Alta",'Mapa de Riesgos'!$AA$68="Moderado"),CONCATENATE("R10C",'Mapa de Riesgos'!$O$68),"")</f>
        <v/>
      </c>
      <c r="Y25" s="60" t="str">
        <f>IF(AND('Mapa de Riesgos'!$Y$69="Alta",'Mapa de Riesgos'!$AA$69="Moderado"),CONCATENATE("R10C",'Mapa de Riesgos'!$O$69),"")</f>
        <v/>
      </c>
      <c r="Z25" s="60" t="str">
        <f>IF(AND('Mapa de Riesgos'!$Y$70="Alta",'Mapa de Riesgos'!$AA$70="Moderado"),CONCATENATE("R10C",'Mapa de Riesgos'!$O$70),"")</f>
        <v/>
      </c>
      <c r="AA25" s="61" t="str">
        <f>IF(AND('Mapa de Riesgos'!$Y$71="Alta",'Mapa de Riesgos'!$AA$71="Moderado"),CONCATENATE("R10C",'Mapa de Riesgos'!$O$71),"")</f>
        <v/>
      </c>
      <c r="AB25" s="59" t="str">
        <f>IF(AND('Mapa de Riesgos'!$Y$66="Alta",'Mapa de Riesgos'!$AA$66="Mayor"),CONCATENATE("R10C",'Mapa de Riesgos'!$O$66),"")</f>
        <v/>
      </c>
      <c r="AC25" s="60" t="str">
        <f>IF(AND('Mapa de Riesgos'!$Y$67="Alta",'Mapa de Riesgos'!$AA$67="Mayor"),CONCATENATE("R10C",'Mapa de Riesgos'!$O$67),"")</f>
        <v/>
      </c>
      <c r="AD25" s="60" t="str">
        <f>IF(AND('Mapa de Riesgos'!$Y$68="Alta",'Mapa de Riesgos'!$AA$68="Mayor"),CONCATENATE("R10C",'Mapa de Riesgos'!$O$68),"")</f>
        <v/>
      </c>
      <c r="AE25" s="60" t="str">
        <f>IF(AND('Mapa de Riesgos'!$Y$69="Alta",'Mapa de Riesgos'!$AA$69="Mayor"),CONCATENATE("R10C",'Mapa de Riesgos'!$O$69),"")</f>
        <v/>
      </c>
      <c r="AF25" s="60" t="str">
        <f>IF(AND('Mapa de Riesgos'!$Y$70="Alta",'Mapa de Riesgos'!$AA$70="Mayor"),CONCATENATE("R10C",'Mapa de Riesgos'!$O$70),"")</f>
        <v/>
      </c>
      <c r="AG25" s="61" t="str">
        <f>IF(AND('Mapa de Riesgos'!$Y$71="Alta",'Mapa de Riesgos'!$AA$71="Mayor"),CONCATENATE("R10C",'Mapa de Riesgos'!$O$71),"")</f>
        <v/>
      </c>
      <c r="AH25" s="62" t="str">
        <f>IF(AND('Mapa de Riesgos'!$Y$66="Alta",'Mapa de Riesgos'!$AA$66="Catastrófico"),CONCATENATE("R10C",'Mapa de Riesgos'!$O$66),"")</f>
        <v/>
      </c>
      <c r="AI25" s="63" t="str">
        <f>IF(AND('Mapa de Riesgos'!$Y$67="Alta",'Mapa de Riesgos'!$AA$67="Catastrófico"),CONCATENATE("R10C",'Mapa de Riesgos'!$O$67),"")</f>
        <v/>
      </c>
      <c r="AJ25" s="63" t="str">
        <f>IF(AND('Mapa de Riesgos'!$Y$68="Alta",'Mapa de Riesgos'!$AA$68="Catastrófico"),CONCATENATE("R10C",'Mapa de Riesgos'!$O$68),"")</f>
        <v/>
      </c>
      <c r="AK25" s="63" t="str">
        <f>IF(AND('Mapa de Riesgos'!$Y$69="Alta",'Mapa de Riesgos'!$AA$69="Catastrófico"),CONCATENATE("R10C",'Mapa de Riesgos'!$O$69),"")</f>
        <v/>
      </c>
      <c r="AL25" s="63" t="str">
        <f>IF(AND('Mapa de Riesgos'!$Y$70="Alta",'Mapa de Riesgos'!$AA$70="Catastrófico"),CONCATENATE("R10C",'Mapa de Riesgos'!$O$70),"")</f>
        <v/>
      </c>
      <c r="AM25" s="64" t="str">
        <f>IF(AND('Mapa de Riesgos'!$Y$71="Alta",'Mapa de Riesgos'!$AA$71="Catastrófico"),CONCATENATE("R10C",'Mapa de Riesgos'!$O$71),"")</f>
        <v/>
      </c>
      <c r="AN25" s="84"/>
      <c r="AO25" s="539"/>
      <c r="AP25" s="540"/>
      <c r="AQ25" s="540"/>
      <c r="AR25" s="540"/>
      <c r="AS25" s="540"/>
      <c r="AT25" s="541"/>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c r="A26" s="84"/>
      <c r="B26" s="445"/>
      <c r="C26" s="445"/>
      <c r="D26" s="446"/>
      <c r="E26" s="542" t="s">
        <v>168</v>
      </c>
      <c r="F26" s="543"/>
      <c r="G26" s="543"/>
      <c r="H26" s="543"/>
      <c r="I26" s="561"/>
      <c r="J26" s="65" t="str">
        <f>IF(AND('Mapa de Riesgos'!$Y$12="Media",'Mapa de Riesgos'!$AA$12="Leve"),CONCATENATE("R1C",'Mapa de Riesgos'!$O$12),"")</f>
        <v/>
      </c>
      <c r="K26" s="66" t="str">
        <f>IF(AND('Mapa de Riesgos'!$Y$13="Media",'Mapa de Riesgos'!$AA$13="Leve"),CONCATENATE("R1C",'Mapa de Riesgos'!$O$13),"")</f>
        <v/>
      </c>
      <c r="L26" s="66" t="str">
        <f>IF(AND('Mapa de Riesgos'!$Y$14="Media",'Mapa de Riesgos'!$AA$14="Leve"),CONCATENATE("R1C",'Mapa de Riesgos'!$O$14),"")</f>
        <v/>
      </c>
      <c r="M26" s="66" t="str">
        <f>IF(AND('Mapa de Riesgos'!$Y$15="Media",'Mapa de Riesgos'!$AA$15="Leve"),CONCATENATE("R1C",'Mapa de Riesgos'!$O$15),"")</f>
        <v/>
      </c>
      <c r="N26" s="66" t="str">
        <f>IF(AND('Mapa de Riesgos'!$Y$16="Media",'Mapa de Riesgos'!$AA$16="Leve"),CONCATENATE("R1C",'Mapa de Riesgos'!$O$16),"")</f>
        <v/>
      </c>
      <c r="O26" s="67" t="str">
        <f>IF(AND('Mapa de Riesgos'!$Y$17="Media",'Mapa de Riesgos'!$AA$17="Leve"),CONCATENATE("R1C",'Mapa de Riesgos'!$O$17),"")</f>
        <v/>
      </c>
      <c r="P26" s="65" t="str">
        <f>IF(AND('Mapa de Riesgos'!$Y$12="Media",'Mapa de Riesgos'!$AA$12="Menor"),CONCATENATE("R1C",'Mapa de Riesgos'!$O$12),"")</f>
        <v/>
      </c>
      <c r="Q26" s="66" t="str">
        <f>IF(AND('Mapa de Riesgos'!$Y$13="Media",'Mapa de Riesgos'!$AA$13="Menor"),CONCATENATE("R1C",'Mapa de Riesgos'!$O$13),"")</f>
        <v/>
      </c>
      <c r="R26" s="66" t="str">
        <f>IF(AND('Mapa de Riesgos'!$Y$14="Media",'Mapa de Riesgos'!$AA$14="Menor"),CONCATENATE("R1C",'Mapa de Riesgos'!$O$14),"")</f>
        <v/>
      </c>
      <c r="S26" s="66" t="str">
        <f>IF(AND('Mapa de Riesgos'!$Y$15="Media",'Mapa de Riesgos'!$AA$15="Menor"),CONCATENATE("R1C",'Mapa de Riesgos'!$O$15),"")</f>
        <v/>
      </c>
      <c r="T26" s="66" t="str">
        <f>IF(AND('Mapa de Riesgos'!$Y$16="Media",'Mapa de Riesgos'!$AA$16="Menor"),CONCATENATE("R1C",'Mapa de Riesgos'!$O$16),"")</f>
        <v/>
      </c>
      <c r="U26" s="67" t="str">
        <f>IF(AND('Mapa de Riesgos'!$Y$17="Media",'Mapa de Riesgos'!$AA$17="Menor"),CONCATENATE("R1C",'Mapa de Riesgos'!$O$17),"")</f>
        <v/>
      </c>
      <c r="V26" s="65" t="str">
        <f>IF(AND('Mapa de Riesgos'!$Y$12="Media",'Mapa de Riesgos'!$AA$12="Moderado"),CONCATENATE("R1C",'Mapa de Riesgos'!$O$12),"")</f>
        <v/>
      </c>
      <c r="W26" s="66" t="str">
        <f>IF(AND('Mapa de Riesgos'!$Y$13="Media",'Mapa de Riesgos'!$AA$13="Moderado"),CONCATENATE("R1C",'Mapa de Riesgos'!$O$13),"")</f>
        <v/>
      </c>
      <c r="X26" s="66" t="str">
        <f>IF(AND('Mapa de Riesgos'!$Y$14="Media",'Mapa de Riesgos'!$AA$14="Moderado"),CONCATENATE("R1C",'Mapa de Riesgos'!$O$14),"")</f>
        <v/>
      </c>
      <c r="Y26" s="66" t="str">
        <f>IF(AND('Mapa de Riesgos'!$Y$15="Media",'Mapa de Riesgos'!$AA$15="Moderado"),CONCATENATE("R1C",'Mapa de Riesgos'!$O$15),"")</f>
        <v/>
      </c>
      <c r="Z26" s="66" t="str">
        <f>IF(AND('Mapa de Riesgos'!$Y$16="Media",'Mapa de Riesgos'!$AA$16="Moderado"),CONCATENATE("R1C",'Mapa de Riesgos'!$O$16),"")</f>
        <v/>
      </c>
      <c r="AA26" s="67" t="str">
        <f>IF(AND('Mapa de Riesgos'!$Y$17="Media",'Mapa de Riesgos'!$AA$17="Moderado"),CONCATENATE("R1C",'Mapa de Riesgos'!$O$17),"")</f>
        <v/>
      </c>
      <c r="AB26" s="46" t="str">
        <f>IF(AND('Mapa de Riesgos'!$Y$12="Media",'Mapa de Riesgos'!$AA$12="Mayor"),CONCATENATE("R1C",'Mapa de Riesgos'!$O$12),"")</f>
        <v/>
      </c>
      <c r="AC26" s="47" t="str">
        <f>IF(AND('Mapa de Riesgos'!$Y$13="Media",'Mapa de Riesgos'!$AA$13="Mayor"),CONCATENATE("R1C",'Mapa de Riesgos'!$O$13),"")</f>
        <v/>
      </c>
      <c r="AD26" s="47" t="str">
        <f>IF(AND('Mapa de Riesgos'!$Y$14="Media",'Mapa de Riesgos'!$AA$14="Mayor"),CONCATENATE("R1C",'Mapa de Riesgos'!$O$14),"")</f>
        <v/>
      </c>
      <c r="AE26" s="47" t="str">
        <f>IF(AND('Mapa de Riesgos'!$Y$15="Media",'Mapa de Riesgos'!$AA$15="Mayor"),CONCATENATE("R1C",'Mapa de Riesgos'!$O$15),"")</f>
        <v/>
      </c>
      <c r="AF26" s="47" t="str">
        <f>IF(AND('Mapa de Riesgos'!$Y$16="Media",'Mapa de Riesgos'!$AA$16="Mayor"),CONCATENATE("R1C",'Mapa de Riesgos'!$O$16),"")</f>
        <v/>
      </c>
      <c r="AG26" s="48" t="str">
        <f>IF(AND('Mapa de Riesgos'!$Y$17="Media",'Mapa de Riesgos'!$AA$17="Mayor"),CONCATENATE("R1C",'Mapa de Riesgos'!$O$17),"")</f>
        <v/>
      </c>
      <c r="AH26" s="49" t="str">
        <f>IF(AND('Mapa de Riesgos'!$Y$12="Media",'Mapa de Riesgos'!$AA$12="Catastrófico"),CONCATENATE("R1C",'Mapa de Riesgos'!$O$12),"")</f>
        <v/>
      </c>
      <c r="AI26" s="50" t="str">
        <f>IF(AND('Mapa de Riesgos'!$Y$13="Media",'Mapa de Riesgos'!$AA$13="Catastrófico"),CONCATENATE("R1C",'Mapa de Riesgos'!$O$13),"")</f>
        <v/>
      </c>
      <c r="AJ26" s="50" t="str">
        <f>IF(AND('Mapa de Riesgos'!$Y$14="Media",'Mapa de Riesgos'!$AA$14="Catastrófico"),CONCATENATE("R1C",'Mapa de Riesgos'!$O$14),"")</f>
        <v/>
      </c>
      <c r="AK26" s="50" t="str">
        <f>IF(AND('Mapa de Riesgos'!$Y$15="Media",'Mapa de Riesgos'!$AA$15="Catastrófico"),CONCATENATE("R1C",'Mapa de Riesgos'!$O$15),"")</f>
        <v/>
      </c>
      <c r="AL26" s="50" t="str">
        <f>IF(AND('Mapa de Riesgos'!$Y$16="Media",'Mapa de Riesgos'!$AA$16="Catastrófico"),CONCATENATE("R1C",'Mapa de Riesgos'!$O$16),"")</f>
        <v/>
      </c>
      <c r="AM26" s="51" t="str">
        <f>IF(AND('Mapa de Riesgos'!$Y$17="Media",'Mapa de Riesgos'!$AA$17="Catastrófico"),CONCATENATE("R1C",'Mapa de Riesgos'!$O$17),"")</f>
        <v/>
      </c>
      <c r="AN26" s="84"/>
      <c r="AO26" s="573" t="s">
        <v>169</v>
      </c>
      <c r="AP26" s="574"/>
      <c r="AQ26" s="574"/>
      <c r="AR26" s="574"/>
      <c r="AS26" s="574"/>
      <c r="AT26" s="575"/>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c r="A27" s="84"/>
      <c r="B27" s="445"/>
      <c r="C27" s="445"/>
      <c r="D27" s="446"/>
      <c r="E27" s="544"/>
      <c r="F27" s="545"/>
      <c r="G27" s="545"/>
      <c r="H27" s="545"/>
      <c r="I27" s="562"/>
      <c r="J27" s="68" t="str">
        <f>IF(AND('Mapa de Riesgos'!$Y$18="Media",'Mapa de Riesgos'!$AA$18="Leve"),CONCATENATE("R2C",'Mapa de Riesgos'!$O$18),"")</f>
        <v/>
      </c>
      <c r="K27" s="69" t="str">
        <f>IF(AND('Mapa de Riesgos'!$Y$19="Media",'Mapa de Riesgos'!$AA$19="Leve"),CONCATENATE("R2C",'Mapa de Riesgos'!$O$19),"")</f>
        <v/>
      </c>
      <c r="L27" s="69" t="str">
        <f>IF(AND('Mapa de Riesgos'!$Y$20="Media",'Mapa de Riesgos'!$AA$20="Leve"),CONCATENATE("R2C",'Mapa de Riesgos'!$O$20),"")</f>
        <v/>
      </c>
      <c r="M27" s="69" t="str">
        <f>IF(AND('Mapa de Riesgos'!$Y$21="Media",'Mapa de Riesgos'!$AA$21="Leve"),CONCATENATE("R2C",'Mapa de Riesgos'!$O$21),"")</f>
        <v/>
      </c>
      <c r="N27" s="69" t="str">
        <f>IF(AND('Mapa de Riesgos'!$Y$22="Media",'Mapa de Riesgos'!$AA$22="Leve"),CONCATENATE("R2C",'Mapa de Riesgos'!$O$22),"")</f>
        <v/>
      </c>
      <c r="O27" s="70" t="str">
        <f>IF(AND('Mapa de Riesgos'!$Y$23="Media",'Mapa de Riesgos'!$AA$23="Leve"),CONCATENATE("R2C",'Mapa de Riesgos'!$O$23),"")</f>
        <v/>
      </c>
      <c r="P27" s="68" t="str">
        <f>IF(AND('Mapa de Riesgos'!$Y$18="Media",'Mapa de Riesgos'!$AA$18="Menor"),CONCATENATE("R2C",'Mapa de Riesgos'!$O$18),"")</f>
        <v/>
      </c>
      <c r="Q27" s="69" t="str">
        <f>IF(AND('Mapa de Riesgos'!$Y$19="Media",'Mapa de Riesgos'!$AA$19="Menor"),CONCATENATE("R2C",'Mapa de Riesgos'!$O$19),"")</f>
        <v/>
      </c>
      <c r="R27" s="69" t="str">
        <f>IF(AND('Mapa de Riesgos'!$Y$20="Media",'Mapa de Riesgos'!$AA$20="Menor"),CONCATENATE("R2C",'Mapa de Riesgos'!$O$20),"")</f>
        <v/>
      </c>
      <c r="S27" s="69" t="str">
        <f>IF(AND('Mapa de Riesgos'!$Y$21="Media",'Mapa de Riesgos'!$AA$21="Menor"),CONCATENATE("R2C",'Mapa de Riesgos'!$O$21),"")</f>
        <v/>
      </c>
      <c r="T27" s="69" t="str">
        <f>IF(AND('Mapa de Riesgos'!$Y$22="Media",'Mapa de Riesgos'!$AA$22="Menor"),CONCATENATE("R2C",'Mapa de Riesgos'!$O$22),"")</f>
        <v/>
      </c>
      <c r="U27" s="70" t="str">
        <f>IF(AND('Mapa de Riesgos'!$Y$23="Media",'Mapa de Riesgos'!$AA$23="Menor"),CONCATENATE("R2C",'Mapa de Riesgos'!$O$23),"")</f>
        <v/>
      </c>
      <c r="V27" s="68" t="str">
        <f>IF(AND('Mapa de Riesgos'!$Y$18="Media",'Mapa de Riesgos'!$AA$18="Moderado"),CONCATENATE("R2C",'Mapa de Riesgos'!$O$18),"")</f>
        <v/>
      </c>
      <c r="W27" s="69" t="str">
        <f>IF(AND('Mapa de Riesgos'!$Y$19="Media",'Mapa de Riesgos'!$AA$19="Moderado"),CONCATENATE("R2C",'Mapa de Riesgos'!$O$19),"")</f>
        <v/>
      </c>
      <c r="X27" s="69" t="str">
        <f>IF(AND('Mapa de Riesgos'!$Y$20="Media",'Mapa de Riesgos'!$AA$20="Moderado"),CONCATENATE("R2C",'Mapa de Riesgos'!$O$20),"")</f>
        <v/>
      </c>
      <c r="Y27" s="69" t="str">
        <f>IF(AND('Mapa de Riesgos'!$Y$21="Media",'Mapa de Riesgos'!$AA$21="Moderado"),CONCATENATE("R2C",'Mapa de Riesgos'!$O$21),"")</f>
        <v/>
      </c>
      <c r="Z27" s="69" t="str">
        <f>IF(AND('Mapa de Riesgos'!$Y$22="Media",'Mapa de Riesgos'!$AA$22="Moderado"),CONCATENATE("R2C",'Mapa de Riesgos'!$O$22),"")</f>
        <v/>
      </c>
      <c r="AA27" s="70" t="str">
        <f>IF(AND('Mapa de Riesgos'!$Y$23="Media",'Mapa de Riesgos'!$AA$23="Moderado"),CONCATENATE("R2C",'Mapa de Riesgos'!$O$23),"")</f>
        <v/>
      </c>
      <c r="AB27" s="52" t="str">
        <f>IF(AND('Mapa de Riesgos'!$Y$18="Media",'Mapa de Riesgos'!$AA$18="Mayor"),CONCATENATE("R2C",'Mapa de Riesgos'!$O$18),"")</f>
        <v/>
      </c>
      <c r="AC27" s="53" t="str">
        <f>IF(AND('Mapa de Riesgos'!$Y$19="Media",'Mapa de Riesgos'!$AA$19="Mayor"),CONCATENATE("R2C",'Mapa de Riesgos'!$O$19),"")</f>
        <v/>
      </c>
      <c r="AD27" s="53" t="str">
        <f>IF(AND('Mapa de Riesgos'!$Y$20="Media",'Mapa de Riesgos'!$AA$20="Mayor"),CONCATENATE("R2C",'Mapa de Riesgos'!$O$20),"")</f>
        <v/>
      </c>
      <c r="AE27" s="53" t="str">
        <f>IF(AND('Mapa de Riesgos'!$Y$21="Media",'Mapa de Riesgos'!$AA$21="Mayor"),CONCATENATE("R2C",'Mapa de Riesgos'!$O$21),"")</f>
        <v/>
      </c>
      <c r="AF27" s="53" t="str">
        <f>IF(AND('Mapa de Riesgos'!$Y$22="Media",'Mapa de Riesgos'!$AA$22="Mayor"),CONCATENATE("R2C",'Mapa de Riesgos'!$O$22),"")</f>
        <v/>
      </c>
      <c r="AG27" s="54" t="str">
        <f>IF(AND('Mapa de Riesgos'!$Y$23="Media",'Mapa de Riesgos'!$AA$23="Mayor"),CONCATENATE("R2C",'Mapa de Riesgos'!$O$23),"")</f>
        <v/>
      </c>
      <c r="AH27" s="55" t="str">
        <f>IF(AND('Mapa de Riesgos'!$Y$18="Media",'Mapa de Riesgos'!$AA$18="Catastrófico"),CONCATENATE("R2C",'Mapa de Riesgos'!$O$18),"")</f>
        <v/>
      </c>
      <c r="AI27" s="56" t="str">
        <f>IF(AND('Mapa de Riesgos'!$Y$19="Media",'Mapa de Riesgos'!$AA$19="Catastrófico"),CONCATENATE("R2C",'Mapa de Riesgos'!$O$19),"")</f>
        <v/>
      </c>
      <c r="AJ27" s="56" t="str">
        <f>IF(AND('Mapa de Riesgos'!$Y$20="Media",'Mapa de Riesgos'!$AA$20="Catastrófico"),CONCATENATE("R2C",'Mapa de Riesgos'!$O$20),"")</f>
        <v/>
      </c>
      <c r="AK27" s="56" t="str">
        <f>IF(AND('Mapa de Riesgos'!$Y$21="Media",'Mapa de Riesgos'!$AA$21="Catastrófico"),CONCATENATE("R2C",'Mapa de Riesgos'!$O$21),"")</f>
        <v/>
      </c>
      <c r="AL27" s="56" t="str">
        <f>IF(AND('Mapa de Riesgos'!$Y$22="Media",'Mapa de Riesgos'!$AA$22="Catastrófico"),CONCATENATE("R2C",'Mapa de Riesgos'!$O$22),"")</f>
        <v/>
      </c>
      <c r="AM27" s="57" t="str">
        <f>IF(AND('Mapa de Riesgos'!$Y$23="Media",'Mapa de Riesgos'!$AA$23="Catastrófico"),CONCATENATE("R2C",'Mapa de Riesgos'!$O$23),"")</f>
        <v/>
      </c>
      <c r="AN27" s="84"/>
      <c r="AO27" s="576"/>
      <c r="AP27" s="577"/>
      <c r="AQ27" s="577"/>
      <c r="AR27" s="577"/>
      <c r="AS27" s="577"/>
      <c r="AT27" s="578"/>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c r="A28" s="84"/>
      <c r="B28" s="445"/>
      <c r="C28" s="445"/>
      <c r="D28" s="446"/>
      <c r="E28" s="546"/>
      <c r="F28" s="547"/>
      <c r="G28" s="547"/>
      <c r="H28" s="547"/>
      <c r="I28" s="562"/>
      <c r="J28" s="68" t="str">
        <f>IF(AND('Mapa de Riesgos'!$Y$24="Media",'Mapa de Riesgos'!$AA$24="Leve"),CONCATENATE("R3C",'Mapa de Riesgos'!$O$24),"")</f>
        <v/>
      </c>
      <c r="K28" s="69" t="str">
        <f>IF(AND('Mapa de Riesgos'!$Y$25="Media",'Mapa de Riesgos'!$AA$25="Leve"),CONCATENATE("R3C",'Mapa de Riesgos'!$O$25),"")</f>
        <v/>
      </c>
      <c r="L28" s="69" t="str">
        <f>IF(AND('Mapa de Riesgos'!$Y$26="Media",'Mapa de Riesgos'!$AA$26="Leve"),CONCATENATE("R3C",'Mapa de Riesgos'!$O$26),"")</f>
        <v/>
      </c>
      <c r="M28" s="69" t="str">
        <f>IF(AND('Mapa de Riesgos'!$Y$27="Media",'Mapa de Riesgos'!$AA$27="Leve"),CONCATENATE("R3C",'Mapa de Riesgos'!$O$27),"")</f>
        <v/>
      </c>
      <c r="N28" s="69" t="str">
        <f>IF(AND('Mapa de Riesgos'!$Y$28="Media",'Mapa de Riesgos'!$AA$28="Leve"),CONCATENATE("R3C",'Mapa de Riesgos'!$O$28),"")</f>
        <v/>
      </c>
      <c r="O28" s="70" t="str">
        <f>IF(AND('Mapa de Riesgos'!$Y$29="Media",'Mapa de Riesgos'!$AA$29="Leve"),CONCATENATE("R3C",'Mapa de Riesgos'!$O$29),"")</f>
        <v/>
      </c>
      <c r="P28" s="68" t="str">
        <f>IF(AND('Mapa de Riesgos'!$Y$24="Media",'Mapa de Riesgos'!$AA$24="Menor"),CONCATENATE("R3C",'Mapa de Riesgos'!$O$24),"")</f>
        <v/>
      </c>
      <c r="Q28" s="69" t="str">
        <f>IF(AND('Mapa de Riesgos'!$Y$25="Media",'Mapa de Riesgos'!$AA$25="Menor"),CONCATENATE("R3C",'Mapa de Riesgos'!$O$25),"")</f>
        <v/>
      </c>
      <c r="R28" s="69" t="str">
        <f>IF(AND('Mapa de Riesgos'!$Y$26="Media",'Mapa de Riesgos'!$AA$26="Menor"),CONCATENATE("R3C",'Mapa de Riesgos'!$O$26),"")</f>
        <v/>
      </c>
      <c r="S28" s="69" t="str">
        <f>IF(AND('Mapa de Riesgos'!$Y$27="Media",'Mapa de Riesgos'!$AA$27="Menor"),CONCATENATE("R3C",'Mapa de Riesgos'!$O$27),"")</f>
        <v/>
      </c>
      <c r="T28" s="69" t="str">
        <f>IF(AND('Mapa de Riesgos'!$Y$28="Media",'Mapa de Riesgos'!$AA$28="Menor"),CONCATENATE("R3C",'Mapa de Riesgos'!$O$28),"")</f>
        <v/>
      </c>
      <c r="U28" s="70" t="str">
        <f>IF(AND('Mapa de Riesgos'!$Y$29="Media",'Mapa de Riesgos'!$AA$29="Menor"),CONCATENATE("R3C",'Mapa de Riesgos'!$O$29),"")</f>
        <v/>
      </c>
      <c r="V28" s="68" t="str">
        <f>IF(AND('Mapa de Riesgos'!$Y$24="Media",'Mapa de Riesgos'!$AA$24="Moderado"),CONCATENATE("R3C",'Mapa de Riesgos'!$O$24),"")</f>
        <v/>
      </c>
      <c r="W28" s="69" t="str">
        <f>IF(AND('Mapa de Riesgos'!$Y$25="Media",'Mapa de Riesgos'!$AA$25="Moderado"),CONCATENATE("R3C",'Mapa de Riesgos'!$O$25),"")</f>
        <v/>
      </c>
      <c r="X28" s="69" t="str">
        <f>IF(AND('Mapa de Riesgos'!$Y$26="Media",'Mapa de Riesgos'!$AA$26="Moderado"),CONCATENATE("R3C",'Mapa de Riesgos'!$O$26),"")</f>
        <v/>
      </c>
      <c r="Y28" s="69" t="str">
        <f>IF(AND('Mapa de Riesgos'!$Y$27="Media",'Mapa de Riesgos'!$AA$27="Moderado"),CONCATENATE("R3C",'Mapa de Riesgos'!$O$27),"")</f>
        <v/>
      </c>
      <c r="Z28" s="69" t="str">
        <f>IF(AND('Mapa de Riesgos'!$Y$28="Media",'Mapa de Riesgos'!$AA$28="Moderado"),CONCATENATE("R3C",'Mapa de Riesgos'!$O$28),"")</f>
        <v/>
      </c>
      <c r="AA28" s="70" t="str">
        <f>IF(AND('Mapa de Riesgos'!$Y$29="Media",'Mapa de Riesgos'!$AA$29="Moderado"),CONCATENATE("R3C",'Mapa de Riesgos'!$O$29),"")</f>
        <v/>
      </c>
      <c r="AB28" s="52" t="str">
        <f>IF(AND('Mapa de Riesgos'!$Y$24="Media",'Mapa de Riesgos'!$AA$24="Mayor"),CONCATENATE("R3C",'Mapa de Riesgos'!$O$24),"")</f>
        <v/>
      </c>
      <c r="AC28" s="53" t="str">
        <f>IF(AND('Mapa de Riesgos'!$Y$25="Media",'Mapa de Riesgos'!$AA$25="Mayor"),CONCATENATE("R3C",'Mapa de Riesgos'!$O$25),"")</f>
        <v/>
      </c>
      <c r="AD28" s="53" t="str">
        <f>IF(AND('Mapa de Riesgos'!$Y$26="Media",'Mapa de Riesgos'!$AA$26="Mayor"),CONCATENATE("R3C",'Mapa de Riesgos'!$O$26),"")</f>
        <v/>
      </c>
      <c r="AE28" s="53" t="str">
        <f>IF(AND('Mapa de Riesgos'!$Y$27="Media",'Mapa de Riesgos'!$AA$27="Mayor"),CONCATENATE("R3C",'Mapa de Riesgos'!$O$27),"")</f>
        <v/>
      </c>
      <c r="AF28" s="53" t="str">
        <f>IF(AND('Mapa de Riesgos'!$Y$28="Media",'Mapa de Riesgos'!$AA$28="Mayor"),CONCATENATE("R3C",'Mapa de Riesgos'!$O$28),"")</f>
        <v/>
      </c>
      <c r="AG28" s="54" t="str">
        <f>IF(AND('Mapa de Riesgos'!$Y$29="Media",'Mapa de Riesgos'!$AA$29="Mayor"),CONCATENATE("R3C",'Mapa de Riesgos'!$O$29),"")</f>
        <v/>
      </c>
      <c r="AH28" s="55" t="str">
        <f>IF(AND('Mapa de Riesgos'!$Y$24="Media",'Mapa de Riesgos'!$AA$24="Catastrófico"),CONCATENATE("R3C",'Mapa de Riesgos'!$O$24),"")</f>
        <v/>
      </c>
      <c r="AI28" s="56" t="str">
        <f>IF(AND('Mapa de Riesgos'!$Y$25="Media",'Mapa de Riesgos'!$AA$25="Catastrófico"),CONCATENATE("R3C",'Mapa de Riesgos'!$O$25),"")</f>
        <v/>
      </c>
      <c r="AJ28" s="56" t="str">
        <f>IF(AND('Mapa de Riesgos'!$Y$26="Media",'Mapa de Riesgos'!$AA$26="Catastrófico"),CONCATENATE("R3C",'Mapa de Riesgos'!$O$26),"")</f>
        <v/>
      </c>
      <c r="AK28" s="56" t="str">
        <f>IF(AND('Mapa de Riesgos'!$Y$27="Media",'Mapa de Riesgos'!$AA$27="Catastrófico"),CONCATENATE("R3C",'Mapa de Riesgos'!$O$27),"")</f>
        <v/>
      </c>
      <c r="AL28" s="56" t="str">
        <f>IF(AND('Mapa de Riesgos'!$Y$28="Media",'Mapa de Riesgos'!$AA$28="Catastrófico"),CONCATENATE("R3C",'Mapa de Riesgos'!$O$28),"")</f>
        <v/>
      </c>
      <c r="AM28" s="57" t="str">
        <f>IF(AND('Mapa de Riesgos'!$Y$29="Media",'Mapa de Riesgos'!$AA$29="Catastrófico"),CONCATENATE("R3C",'Mapa de Riesgos'!$O$29),"")</f>
        <v/>
      </c>
      <c r="AN28" s="84"/>
      <c r="AO28" s="576"/>
      <c r="AP28" s="577"/>
      <c r="AQ28" s="577"/>
      <c r="AR28" s="577"/>
      <c r="AS28" s="577"/>
      <c r="AT28" s="578"/>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c r="A29" s="84"/>
      <c r="B29" s="445"/>
      <c r="C29" s="445"/>
      <c r="D29" s="446"/>
      <c r="E29" s="546"/>
      <c r="F29" s="547"/>
      <c r="G29" s="547"/>
      <c r="H29" s="547"/>
      <c r="I29" s="562"/>
      <c r="J29" s="68" t="str">
        <f>IF(AND('Mapa de Riesgos'!$Y$30="Media",'Mapa de Riesgos'!$AA$30="Leve"),CONCATENATE("R4C",'Mapa de Riesgos'!$O$30),"")</f>
        <v/>
      </c>
      <c r="K29" s="69" t="str">
        <f>IF(AND('Mapa de Riesgos'!$Y$31="Media",'Mapa de Riesgos'!$AA$31="Leve"),CONCATENATE("R4C",'Mapa de Riesgos'!$O$31),"")</f>
        <v/>
      </c>
      <c r="L29" s="69" t="str">
        <f>IF(AND('Mapa de Riesgos'!$Y$32="Media",'Mapa de Riesgos'!$AA$32="Leve"),CONCATENATE("R4C",'Mapa de Riesgos'!$O$32),"")</f>
        <v/>
      </c>
      <c r="M29" s="69" t="str">
        <f>IF(AND('Mapa de Riesgos'!$Y$33="Media",'Mapa de Riesgos'!$AA$33="Leve"),CONCATENATE("R4C",'Mapa de Riesgos'!$O$33),"")</f>
        <v/>
      </c>
      <c r="N29" s="69" t="str">
        <f>IF(AND('Mapa de Riesgos'!$Y$34="Media",'Mapa de Riesgos'!$AA$34="Leve"),CONCATENATE("R4C",'Mapa de Riesgos'!$O$34),"")</f>
        <v/>
      </c>
      <c r="O29" s="70" t="str">
        <f>IF(AND('Mapa de Riesgos'!$Y$35="Media",'Mapa de Riesgos'!$AA$35="Leve"),CONCATENATE("R4C",'Mapa de Riesgos'!$O$35),"")</f>
        <v/>
      </c>
      <c r="P29" s="68" t="str">
        <f>IF(AND('Mapa de Riesgos'!$Y$30="Media",'Mapa de Riesgos'!$AA$30="Menor"),CONCATENATE("R4C",'Mapa de Riesgos'!$O$30),"")</f>
        <v/>
      </c>
      <c r="Q29" s="69" t="str">
        <f>IF(AND('Mapa de Riesgos'!$Y$31="Media",'Mapa de Riesgos'!$AA$31="Menor"),CONCATENATE("R4C",'Mapa de Riesgos'!$O$31),"")</f>
        <v/>
      </c>
      <c r="R29" s="69" t="str">
        <f>IF(AND('Mapa de Riesgos'!$Y$32="Media",'Mapa de Riesgos'!$AA$32="Menor"),CONCATENATE("R4C",'Mapa de Riesgos'!$O$32),"")</f>
        <v/>
      </c>
      <c r="S29" s="69" t="str">
        <f>IF(AND('Mapa de Riesgos'!$Y$33="Media",'Mapa de Riesgos'!$AA$33="Menor"),CONCATENATE("R4C",'Mapa de Riesgos'!$O$33),"")</f>
        <v/>
      </c>
      <c r="T29" s="69" t="str">
        <f>IF(AND('Mapa de Riesgos'!$Y$34="Media",'Mapa de Riesgos'!$AA$34="Menor"),CONCATENATE("R4C",'Mapa de Riesgos'!$O$34),"")</f>
        <v/>
      </c>
      <c r="U29" s="70" t="str">
        <f>IF(AND('Mapa de Riesgos'!$Y$35="Media",'Mapa de Riesgos'!$AA$35="Menor"),CONCATENATE("R4C",'Mapa de Riesgos'!$O$35),"")</f>
        <v/>
      </c>
      <c r="V29" s="68" t="str">
        <f>IF(AND('Mapa de Riesgos'!$Y$30="Media",'Mapa de Riesgos'!$AA$30="Moderado"),CONCATENATE("R4C",'Mapa de Riesgos'!$O$30),"")</f>
        <v/>
      </c>
      <c r="W29" s="69" t="str">
        <f>IF(AND('Mapa de Riesgos'!$Y$31="Media",'Mapa de Riesgos'!$AA$31="Moderado"),CONCATENATE("R4C",'Mapa de Riesgos'!$O$31),"")</f>
        <v/>
      </c>
      <c r="X29" s="69" t="str">
        <f>IF(AND('Mapa de Riesgos'!$Y$32="Media",'Mapa de Riesgos'!$AA$32="Moderado"),CONCATENATE("R4C",'Mapa de Riesgos'!$O$32),"")</f>
        <v/>
      </c>
      <c r="Y29" s="69" t="str">
        <f>IF(AND('Mapa de Riesgos'!$Y$33="Media",'Mapa de Riesgos'!$AA$33="Moderado"),CONCATENATE("R4C",'Mapa de Riesgos'!$O$33),"")</f>
        <v/>
      </c>
      <c r="Z29" s="69" t="str">
        <f>IF(AND('Mapa de Riesgos'!$Y$34="Media",'Mapa de Riesgos'!$AA$34="Moderado"),CONCATENATE("R4C",'Mapa de Riesgos'!$O$34),"")</f>
        <v/>
      </c>
      <c r="AA29" s="70" t="str">
        <f>IF(AND('Mapa de Riesgos'!$Y$35="Media",'Mapa de Riesgos'!$AA$35="Moderado"),CONCATENATE("R4C",'Mapa de Riesgos'!$O$35),"")</f>
        <v/>
      </c>
      <c r="AB29" s="52" t="str">
        <f>IF(AND('Mapa de Riesgos'!$Y$30="Media",'Mapa de Riesgos'!$AA$30="Mayor"),CONCATENATE("R4C",'Mapa de Riesgos'!$O$30),"")</f>
        <v/>
      </c>
      <c r="AC29" s="53" t="str">
        <f>IF(AND('Mapa de Riesgos'!$Y$31="Media",'Mapa de Riesgos'!$AA$31="Mayor"),CONCATENATE("R4C",'Mapa de Riesgos'!$O$31),"")</f>
        <v/>
      </c>
      <c r="AD29" s="58" t="str">
        <f>IF(AND('Mapa de Riesgos'!$Y$32="Media",'Mapa de Riesgos'!$AA$32="Mayor"),CONCATENATE("R4C",'Mapa de Riesgos'!$O$32),"")</f>
        <v/>
      </c>
      <c r="AE29" s="58" t="str">
        <f>IF(AND('Mapa de Riesgos'!$Y$33="Media",'Mapa de Riesgos'!$AA$33="Mayor"),CONCATENATE("R4C",'Mapa de Riesgos'!$O$33),"")</f>
        <v/>
      </c>
      <c r="AF29" s="58" t="str">
        <f>IF(AND('Mapa de Riesgos'!$Y$34="Media",'Mapa de Riesgos'!$AA$34="Mayor"),CONCATENATE("R4C",'Mapa de Riesgos'!$O$34),"")</f>
        <v/>
      </c>
      <c r="AG29" s="54" t="str">
        <f>IF(AND('Mapa de Riesgos'!$Y$35="Media",'Mapa de Riesgos'!$AA$35="Mayor"),CONCATENATE("R4C",'Mapa de Riesgos'!$O$35),"")</f>
        <v/>
      </c>
      <c r="AH29" s="55" t="str">
        <f>IF(AND('Mapa de Riesgos'!$Y$30="Media",'Mapa de Riesgos'!$AA$30="Catastrófico"),CONCATENATE("R4C",'Mapa de Riesgos'!$O$30),"")</f>
        <v/>
      </c>
      <c r="AI29" s="56" t="str">
        <f>IF(AND('Mapa de Riesgos'!$Y$31="Media",'Mapa de Riesgos'!$AA$31="Catastrófico"),CONCATENATE("R4C",'Mapa de Riesgos'!$O$31),"")</f>
        <v/>
      </c>
      <c r="AJ29" s="56" t="str">
        <f>IF(AND('Mapa de Riesgos'!$Y$32="Media",'Mapa de Riesgos'!$AA$32="Catastrófico"),CONCATENATE("R4C",'Mapa de Riesgos'!$O$32),"")</f>
        <v/>
      </c>
      <c r="AK29" s="56" t="str">
        <f>IF(AND('Mapa de Riesgos'!$Y$33="Media",'Mapa de Riesgos'!$AA$33="Catastrófico"),CONCATENATE("R4C",'Mapa de Riesgos'!$O$33),"")</f>
        <v/>
      </c>
      <c r="AL29" s="56" t="str">
        <f>IF(AND('Mapa de Riesgos'!$Y$34="Media",'Mapa de Riesgos'!$AA$34="Catastrófico"),CONCATENATE("R4C",'Mapa de Riesgos'!$O$34),"")</f>
        <v/>
      </c>
      <c r="AM29" s="57" t="str">
        <f>IF(AND('Mapa de Riesgos'!$Y$35="Media",'Mapa de Riesgos'!$AA$35="Catastrófico"),CONCATENATE("R4C",'Mapa de Riesgos'!$O$35),"")</f>
        <v/>
      </c>
      <c r="AN29" s="84"/>
      <c r="AO29" s="576"/>
      <c r="AP29" s="577"/>
      <c r="AQ29" s="577"/>
      <c r="AR29" s="577"/>
      <c r="AS29" s="577"/>
      <c r="AT29" s="578"/>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c r="A30" s="84"/>
      <c r="B30" s="445"/>
      <c r="C30" s="445"/>
      <c r="D30" s="446"/>
      <c r="E30" s="546"/>
      <c r="F30" s="547"/>
      <c r="G30" s="547"/>
      <c r="H30" s="547"/>
      <c r="I30" s="562"/>
      <c r="J30" s="68" t="str">
        <f>IF(AND('Mapa de Riesgos'!$Y$36="Media",'Mapa de Riesgos'!$AA$36="Leve"),CONCATENATE("R5C",'Mapa de Riesgos'!$O$36),"")</f>
        <v/>
      </c>
      <c r="K30" s="69" t="str">
        <f>IF(AND('Mapa de Riesgos'!$Y$37="Media",'Mapa de Riesgos'!$AA$37="Leve"),CONCATENATE("R5C",'Mapa de Riesgos'!$O$37),"")</f>
        <v/>
      </c>
      <c r="L30" s="69" t="str">
        <f>IF(AND('Mapa de Riesgos'!$Y$38="Media",'Mapa de Riesgos'!$AA$38="Leve"),CONCATENATE("R5C",'Mapa de Riesgos'!$O$38),"")</f>
        <v/>
      </c>
      <c r="M30" s="69" t="str">
        <f>IF(AND('Mapa de Riesgos'!$Y$39="Media",'Mapa de Riesgos'!$AA$39="Leve"),CONCATENATE("R5C",'Mapa de Riesgos'!$O$39),"")</f>
        <v/>
      </c>
      <c r="N30" s="69" t="str">
        <f>IF(AND('Mapa de Riesgos'!$Y$40="Media",'Mapa de Riesgos'!$AA$40="Leve"),CONCATENATE("R5C",'Mapa de Riesgos'!$O$40),"")</f>
        <v/>
      </c>
      <c r="O30" s="70" t="str">
        <f>IF(AND('Mapa de Riesgos'!$Y$41="Media",'Mapa de Riesgos'!$AA$41="Leve"),CONCATENATE("R5C",'Mapa de Riesgos'!$O$41),"")</f>
        <v/>
      </c>
      <c r="P30" s="68" t="str">
        <f>IF(AND('Mapa de Riesgos'!$Y$36="Media",'Mapa de Riesgos'!$AA$36="Menor"),CONCATENATE("R5C",'Mapa de Riesgos'!$O$36),"")</f>
        <v/>
      </c>
      <c r="Q30" s="69" t="str">
        <f>IF(AND('Mapa de Riesgos'!$Y$37="Media",'Mapa de Riesgos'!$AA$37="Menor"),CONCATENATE("R5C",'Mapa de Riesgos'!$O$37),"")</f>
        <v/>
      </c>
      <c r="R30" s="69" t="str">
        <f>IF(AND('Mapa de Riesgos'!$Y$38="Media",'Mapa de Riesgos'!$AA$38="Menor"),CONCATENATE("R5C",'Mapa de Riesgos'!$O$38),"")</f>
        <v/>
      </c>
      <c r="S30" s="69" t="str">
        <f>IF(AND('Mapa de Riesgos'!$Y$39="Media",'Mapa de Riesgos'!$AA$39="Menor"),CONCATENATE("R5C",'Mapa de Riesgos'!$O$39),"")</f>
        <v/>
      </c>
      <c r="T30" s="69" t="str">
        <f>IF(AND('Mapa de Riesgos'!$Y$40="Media",'Mapa de Riesgos'!$AA$40="Menor"),CONCATENATE("R5C",'Mapa de Riesgos'!$O$40),"")</f>
        <v/>
      </c>
      <c r="U30" s="70" t="str">
        <f>IF(AND('Mapa de Riesgos'!$Y$41="Media",'Mapa de Riesgos'!$AA$41="Menor"),CONCATENATE("R5C",'Mapa de Riesgos'!$O$41),"")</f>
        <v/>
      </c>
      <c r="V30" s="68" t="str">
        <f>IF(AND('Mapa de Riesgos'!$Y$36="Media",'Mapa de Riesgos'!$AA$36="Moderado"),CONCATENATE("R5C",'Mapa de Riesgos'!$O$36),"")</f>
        <v/>
      </c>
      <c r="W30" s="69" t="str">
        <f>IF(AND('Mapa de Riesgos'!$Y$37="Media",'Mapa de Riesgos'!$AA$37="Moderado"),CONCATENATE("R5C",'Mapa de Riesgos'!$O$37),"")</f>
        <v/>
      </c>
      <c r="X30" s="69" t="str">
        <f>IF(AND('Mapa de Riesgos'!$Y$38="Media",'Mapa de Riesgos'!$AA$38="Moderado"),CONCATENATE("R5C",'Mapa de Riesgos'!$O$38),"")</f>
        <v/>
      </c>
      <c r="Y30" s="69" t="str">
        <f>IF(AND('Mapa de Riesgos'!$Y$39="Media",'Mapa de Riesgos'!$AA$39="Moderado"),CONCATENATE("R5C",'Mapa de Riesgos'!$O$39),"")</f>
        <v/>
      </c>
      <c r="Z30" s="69" t="str">
        <f>IF(AND('Mapa de Riesgos'!$Y$40="Media",'Mapa de Riesgos'!$AA$40="Moderado"),CONCATENATE("R5C",'Mapa de Riesgos'!$O$40),"")</f>
        <v/>
      </c>
      <c r="AA30" s="70" t="str">
        <f>IF(AND('Mapa de Riesgos'!$Y$41="Media",'Mapa de Riesgos'!$AA$41="Moderado"),CONCATENATE("R5C",'Mapa de Riesgos'!$O$41),"")</f>
        <v/>
      </c>
      <c r="AB30" s="52" t="str">
        <f>IF(AND('Mapa de Riesgos'!$Y$36="Media",'Mapa de Riesgos'!$AA$36="Mayor"),CONCATENATE("R5C",'Mapa de Riesgos'!$O$36),"")</f>
        <v/>
      </c>
      <c r="AC30" s="53" t="str">
        <f>IF(AND('Mapa de Riesgos'!$Y$37="Media",'Mapa de Riesgos'!$AA$37="Mayor"),CONCATENATE("R5C",'Mapa de Riesgos'!$O$37),"")</f>
        <v/>
      </c>
      <c r="AD30" s="58" t="str">
        <f>IF(AND('Mapa de Riesgos'!$Y$38="Media",'Mapa de Riesgos'!$AA$38="Mayor"),CONCATENATE("R5C",'Mapa de Riesgos'!$O$38),"")</f>
        <v/>
      </c>
      <c r="AE30" s="58" t="str">
        <f>IF(AND('Mapa de Riesgos'!$Y$39="Media",'Mapa de Riesgos'!$AA$39="Mayor"),CONCATENATE("R5C",'Mapa de Riesgos'!$O$39),"")</f>
        <v/>
      </c>
      <c r="AF30" s="58" t="str">
        <f>IF(AND('Mapa de Riesgos'!$Y$40="Media",'Mapa de Riesgos'!$AA$40="Mayor"),CONCATENATE("R5C",'Mapa de Riesgos'!$O$40),"")</f>
        <v/>
      </c>
      <c r="AG30" s="54" t="str">
        <f>IF(AND('Mapa de Riesgos'!$Y$41="Media",'Mapa de Riesgos'!$AA$41="Mayor"),CONCATENATE("R5C",'Mapa de Riesgos'!$O$41),"")</f>
        <v/>
      </c>
      <c r="AH30" s="55" t="str">
        <f>IF(AND('Mapa de Riesgos'!$Y$36="Media",'Mapa de Riesgos'!$AA$36="Catastrófico"),CONCATENATE("R5C",'Mapa de Riesgos'!$O$36),"")</f>
        <v/>
      </c>
      <c r="AI30" s="56" t="str">
        <f>IF(AND('Mapa de Riesgos'!$Y$37="Media",'Mapa de Riesgos'!$AA$37="Catastrófico"),CONCATENATE("R5C",'Mapa de Riesgos'!$O$37),"")</f>
        <v/>
      </c>
      <c r="AJ30" s="56" t="str">
        <f>IF(AND('Mapa de Riesgos'!$Y$38="Media",'Mapa de Riesgos'!$AA$38="Catastrófico"),CONCATENATE("R5C",'Mapa de Riesgos'!$O$38),"")</f>
        <v/>
      </c>
      <c r="AK30" s="56" t="str">
        <f>IF(AND('Mapa de Riesgos'!$Y$39="Media",'Mapa de Riesgos'!$AA$39="Catastrófico"),CONCATENATE("R5C",'Mapa de Riesgos'!$O$39),"")</f>
        <v/>
      </c>
      <c r="AL30" s="56" t="str">
        <f>IF(AND('Mapa de Riesgos'!$Y$40="Media",'Mapa de Riesgos'!$AA$40="Catastrófico"),CONCATENATE("R5C",'Mapa de Riesgos'!$O$40),"")</f>
        <v/>
      </c>
      <c r="AM30" s="57" t="str">
        <f>IF(AND('Mapa de Riesgos'!$Y$41="Media",'Mapa de Riesgos'!$AA$41="Catastrófico"),CONCATENATE("R5C",'Mapa de Riesgos'!$O$41),"")</f>
        <v/>
      </c>
      <c r="AN30" s="84"/>
      <c r="AO30" s="576"/>
      <c r="AP30" s="577"/>
      <c r="AQ30" s="577"/>
      <c r="AR30" s="577"/>
      <c r="AS30" s="577"/>
      <c r="AT30" s="578"/>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c r="A31" s="84"/>
      <c r="B31" s="445"/>
      <c r="C31" s="445"/>
      <c r="D31" s="446"/>
      <c r="E31" s="546"/>
      <c r="F31" s="547"/>
      <c r="G31" s="547"/>
      <c r="H31" s="547"/>
      <c r="I31" s="562"/>
      <c r="J31" s="68" t="str">
        <f>IF(AND('Mapa de Riesgos'!$Y$42="Media",'Mapa de Riesgos'!$AA$42="Leve"),CONCATENATE("R6C",'Mapa de Riesgos'!$O$42),"")</f>
        <v/>
      </c>
      <c r="K31" s="69" t="str">
        <f>IF(AND('Mapa de Riesgos'!$Y$43="Media",'Mapa de Riesgos'!$AA$43="Leve"),CONCATENATE("R6C",'Mapa de Riesgos'!$O$43),"")</f>
        <v/>
      </c>
      <c r="L31" s="69" t="str">
        <f>IF(AND('Mapa de Riesgos'!$Y$44="Media",'Mapa de Riesgos'!$AA$44="Leve"),CONCATENATE("R6C",'Mapa de Riesgos'!$O$44),"")</f>
        <v/>
      </c>
      <c r="M31" s="69" t="str">
        <f>IF(AND('Mapa de Riesgos'!$Y$45="Media",'Mapa de Riesgos'!$AA$45="Leve"),CONCATENATE("R6C",'Mapa de Riesgos'!$O$45),"")</f>
        <v/>
      </c>
      <c r="N31" s="69" t="str">
        <f>IF(AND('Mapa de Riesgos'!$Y$46="Media",'Mapa de Riesgos'!$AA$46="Leve"),CONCATENATE("R6C",'Mapa de Riesgos'!$O$46),"")</f>
        <v/>
      </c>
      <c r="O31" s="70" t="str">
        <f>IF(AND('Mapa de Riesgos'!$Y$47="Media",'Mapa de Riesgos'!$AA$47="Leve"),CONCATENATE("R6C",'Mapa de Riesgos'!$O$47),"")</f>
        <v/>
      </c>
      <c r="P31" s="68" t="str">
        <f>IF(AND('Mapa de Riesgos'!$Y$42="Media",'Mapa de Riesgos'!$AA$42="Menor"),CONCATENATE("R6C",'Mapa de Riesgos'!$O$42),"")</f>
        <v/>
      </c>
      <c r="Q31" s="69" t="str">
        <f>IF(AND('Mapa de Riesgos'!$Y$43="Media",'Mapa de Riesgos'!$AA$43="Menor"),CONCATENATE("R6C",'Mapa de Riesgos'!$O$43),"")</f>
        <v/>
      </c>
      <c r="R31" s="69" t="str">
        <f>IF(AND('Mapa de Riesgos'!$Y$44="Media",'Mapa de Riesgos'!$AA$44="Menor"),CONCATENATE("R6C",'Mapa de Riesgos'!$O$44),"")</f>
        <v/>
      </c>
      <c r="S31" s="69" t="str">
        <f>IF(AND('Mapa de Riesgos'!$Y$45="Media",'Mapa de Riesgos'!$AA$45="Menor"),CONCATENATE("R6C",'Mapa de Riesgos'!$O$45),"")</f>
        <v/>
      </c>
      <c r="T31" s="69" t="str">
        <f>IF(AND('Mapa de Riesgos'!$Y$46="Media",'Mapa de Riesgos'!$AA$46="Menor"),CONCATENATE("R6C",'Mapa de Riesgos'!$O$46),"")</f>
        <v/>
      </c>
      <c r="U31" s="70" t="str">
        <f>IF(AND('Mapa de Riesgos'!$Y$47="Media",'Mapa de Riesgos'!$AA$47="Menor"),CONCATENATE("R6C",'Mapa de Riesgos'!$O$47),"")</f>
        <v/>
      </c>
      <c r="V31" s="68" t="str">
        <f>IF(AND('Mapa de Riesgos'!$Y$42="Media",'Mapa de Riesgos'!$AA$42="Moderado"),CONCATENATE("R6C",'Mapa de Riesgos'!$O$42),"")</f>
        <v/>
      </c>
      <c r="W31" s="69" t="str">
        <f>IF(AND('Mapa de Riesgos'!$Y$43="Media",'Mapa de Riesgos'!$AA$43="Moderado"),CONCATENATE("R6C",'Mapa de Riesgos'!$O$43),"")</f>
        <v/>
      </c>
      <c r="X31" s="69" t="str">
        <f>IF(AND('Mapa de Riesgos'!$Y$44="Media",'Mapa de Riesgos'!$AA$44="Moderado"),CONCATENATE("R6C",'Mapa de Riesgos'!$O$44),"")</f>
        <v/>
      </c>
      <c r="Y31" s="69" t="str">
        <f>IF(AND('Mapa de Riesgos'!$Y$45="Media",'Mapa de Riesgos'!$AA$45="Moderado"),CONCATENATE("R6C",'Mapa de Riesgos'!$O$45),"")</f>
        <v/>
      </c>
      <c r="Z31" s="69" t="str">
        <f>IF(AND('Mapa de Riesgos'!$Y$46="Media",'Mapa de Riesgos'!$AA$46="Moderado"),CONCATENATE("R6C",'Mapa de Riesgos'!$O$46),"")</f>
        <v/>
      </c>
      <c r="AA31" s="70" t="str">
        <f>IF(AND('Mapa de Riesgos'!$Y$47="Media",'Mapa de Riesgos'!$AA$47="Moderado"),CONCATENATE("R6C",'Mapa de Riesgos'!$O$47),"")</f>
        <v/>
      </c>
      <c r="AB31" s="52" t="str">
        <f>IF(AND('Mapa de Riesgos'!$Y$42="Media",'Mapa de Riesgos'!$AA$42="Mayor"),CONCATENATE("R6C",'Mapa de Riesgos'!$O$42),"")</f>
        <v/>
      </c>
      <c r="AC31" s="53" t="str">
        <f>IF(AND('Mapa de Riesgos'!$Y$43="Media",'Mapa de Riesgos'!$AA$43="Mayor"),CONCATENATE("R6C",'Mapa de Riesgos'!$O$43),"")</f>
        <v/>
      </c>
      <c r="AD31" s="58" t="str">
        <f>IF(AND('Mapa de Riesgos'!$Y$44="Media",'Mapa de Riesgos'!$AA$44="Mayor"),CONCATENATE("R6C",'Mapa de Riesgos'!$O$44),"")</f>
        <v/>
      </c>
      <c r="AE31" s="58" t="str">
        <f>IF(AND('Mapa de Riesgos'!$Y$45="Media",'Mapa de Riesgos'!$AA$45="Mayor"),CONCATENATE("R6C",'Mapa de Riesgos'!$O$45),"")</f>
        <v/>
      </c>
      <c r="AF31" s="58" t="str">
        <f>IF(AND('Mapa de Riesgos'!$Y$46="Media",'Mapa de Riesgos'!$AA$46="Mayor"),CONCATENATE("R6C",'Mapa de Riesgos'!$O$46),"")</f>
        <v/>
      </c>
      <c r="AG31" s="54" t="str">
        <f>IF(AND('Mapa de Riesgos'!$Y$47="Media",'Mapa de Riesgos'!$AA$47="Mayor"),CONCATENATE("R6C",'Mapa de Riesgos'!$O$47),"")</f>
        <v/>
      </c>
      <c r="AH31" s="55" t="str">
        <f>IF(AND('Mapa de Riesgos'!$Y$42="Media",'Mapa de Riesgos'!$AA$42="Catastrófico"),CONCATENATE("R6C",'Mapa de Riesgos'!$O$42),"")</f>
        <v/>
      </c>
      <c r="AI31" s="56" t="str">
        <f>IF(AND('Mapa de Riesgos'!$Y$43="Media",'Mapa de Riesgos'!$AA$43="Catastrófico"),CONCATENATE("R6C",'Mapa de Riesgos'!$O$43),"")</f>
        <v/>
      </c>
      <c r="AJ31" s="56" t="str">
        <f>IF(AND('Mapa de Riesgos'!$Y$44="Media",'Mapa de Riesgos'!$AA$44="Catastrófico"),CONCATENATE("R6C",'Mapa de Riesgos'!$O$44),"")</f>
        <v/>
      </c>
      <c r="AK31" s="56" t="str">
        <f>IF(AND('Mapa de Riesgos'!$Y$45="Media",'Mapa de Riesgos'!$AA$45="Catastrófico"),CONCATENATE("R6C",'Mapa de Riesgos'!$O$45),"")</f>
        <v/>
      </c>
      <c r="AL31" s="56" t="str">
        <f>IF(AND('Mapa de Riesgos'!$Y$46="Media",'Mapa de Riesgos'!$AA$46="Catastrófico"),CONCATENATE("R6C",'Mapa de Riesgos'!$O$46),"")</f>
        <v/>
      </c>
      <c r="AM31" s="57" t="str">
        <f>IF(AND('Mapa de Riesgos'!$Y$47="Media",'Mapa de Riesgos'!$AA$47="Catastrófico"),CONCATENATE("R6C",'Mapa de Riesgos'!$O$47),"")</f>
        <v/>
      </c>
      <c r="AN31" s="84"/>
      <c r="AO31" s="576"/>
      <c r="AP31" s="577"/>
      <c r="AQ31" s="577"/>
      <c r="AR31" s="577"/>
      <c r="AS31" s="577"/>
      <c r="AT31" s="578"/>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c r="A32" s="84"/>
      <c r="B32" s="445"/>
      <c r="C32" s="445"/>
      <c r="D32" s="446"/>
      <c r="E32" s="546"/>
      <c r="F32" s="547"/>
      <c r="G32" s="547"/>
      <c r="H32" s="547"/>
      <c r="I32" s="562"/>
      <c r="J32" s="68" t="str">
        <f>IF(AND('Mapa de Riesgos'!$Y$48="Media",'Mapa de Riesgos'!$AA$48="Leve"),CONCATENATE("R7C",'Mapa de Riesgos'!$O$48),"")</f>
        <v/>
      </c>
      <c r="K32" s="69" t="str">
        <f>IF(AND('Mapa de Riesgos'!$Y$49="Media",'Mapa de Riesgos'!$AA$49="Leve"),CONCATENATE("R7C",'Mapa de Riesgos'!$O$49),"")</f>
        <v/>
      </c>
      <c r="L32" s="69" t="str">
        <f>IF(AND('Mapa de Riesgos'!$Y$50="Media",'Mapa de Riesgos'!$AA$50="Leve"),CONCATENATE("R7C",'Mapa de Riesgos'!$O$50),"")</f>
        <v/>
      </c>
      <c r="M32" s="69" t="str">
        <f>IF(AND('Mapa de Riesgos'!$Y$51="Media",'Mapa de Riesgos'!$AA$51="Leve"),CONCATENATE("R7C",'Mapa de Riesgos'!$O$51),"")</f>
        <v/>
      </c>
      <c r="N32" s="69" t="str">
        <f>IF(AND('Mapa de Riesgos'!$Y$52="Media",'Mapa de Riesgos'!$AA$52="Leve"),CONCATENATE("R7C",'Mapa de Riesgos'!$O$52),"")</f>
        <v/>
      </c>
      <c r="O32" s="70" t="str">
        <f>IF(AND('Mapa de Riesgos'!$Y$53="Media",'Mapa de Riesgos'!$AA$53="Leve"),CONCATENATE("R7C",'Mapa de Riesgos'!$O$53),"")</f>
        <v/>
      </c>
      <c r="P32" s="68" t="str">
        <f>IF(AND('Mapa de Riesgos'!$Y$48="Media",'Mapa de Riesgos'!$AA$48="Menor"),CONCATENATE("R7C",'Mapa de Riesgos'!$O$48),"")</f>
        <v/>
      </c>
      <c r="Q32" s="69" t="str">
        <f>IF(AND('Mapa de Riesgos'!$Y$49="Media",'Mapa de Riesgos'!$AA$49="Menor"),CONCATENATE("R7C",'Mapa de Riesgos'!$O$49),"")</f>
        <v/>
      </c>
      <c r="R32" s="69" t="str">
        <f>IF(AND('Mapa de Riesgos'!$Y$50="Media",'Mapa de Riesgos'!$AA$50="Menor"),CONCATENATE("R7C",'Mapa de Riesgos'!$O$50),"")</f>
        <v/>
      </c>
      <c r="S32" s="69" t="str">
        <f>IF(AND('Mapa de Riesgos'!$Y$51="Media",'Mapa de Riesgos'!$AA$51="Menor"),CONCATENATE("R7C",'Mapa de Riesgos'!$O$51),"")</f>
        <v/>
      </c>
      <c r="T32" s="69" t="str">
        <f>IF(AND('Mapa de Riesgos'!$Y$52="Media",'Mapa de Riesgos'!$AA$52="Menor"),CONCATENATE("R7C",'Mapa de Riesgos'!$O$52),"")</f>
        <v/>
      </c>
      <c r="U32" s="70" t="str">
        <f>IF(AND('Mapa de Riesgos'!$Y$53="Media",'Mapa de Riesgos'!$AA$53="Menor"),CONCATENATE("R7C",'Mapa de Riesgos'!$O$53),"")</f>
        <v/>
      </c>
      <c r="V32" s="68" t="str">
        <f>IF(AND('Mapa de Riesgos'!$Y$48="Media",'Mapa de Riesgos'!$AA$48="Moderado"),CONCATENATE("R7C",'Mapa de Riesgos'!$O$48),"")</f>
        <v/>
      </c>
      <c r="W32" s="69" t="str">
        <f>IF(AND('Mapa de Riesgos'!$Y$49="Media",'Mapa de Riesgos'!$AA$49="Moderado"),CONCATENATE("R7C",'Mapa de Riesgos'!$O$49),"")</f>
        <v/>
      </c>
      <c r="X32" s="69" t="str">
        <f>IF(AND('Mapa de Riesgos'!$Y$50="Media",'Mapa de Riesgos'!$AA$50="Moderado"),CONCATENATE("R7C",'Mapa de Riesgos'!$O$50),"")</f>
        <v/>
      </c>
      <c r="Y32" s="69" t="str">
        <f>IF(AND('Mapa de Riesgos'!$Y$51="Media",'Mapa de Riesgos'!$AA$51="Moderado"),CONCATENATE("R7C",'Mapa de Riesgos'!$O$51),"")</f>
        <v/>
      </c>
      <c r="Z32" s="69" t="str">
        <f>IF(AND('Mapa de Riesgos'!$Y$52="Media",'Mapa de Riesgos'!$AA$52="Moderado"),CONCATENATE("R7C",'Mapa de Riesgos'!$O$52),"")</f>
        <v/>
      </c>
      <c r="AA32" s="70" t="str">
        <f>IF(AND('Mapa de Riesgos'!$Y$53="Media",'Mapa de Riesgos'!$AA$53="Moderado"),CONCATENATE("R7C",'Mapa de Riesgos'!$O$53),"")</f>
        <v/>
      </c>
      <c r="AB32" s="52" t="str">
        <f>IF(AND('Mapa de Riesgos'!$Y$48="Media",'Mapa de Riesgos'!$AA$48="Mayor"),CONCATENATE("R7C",'Mapa de Riesgos'!$O$48),"")</f>
        <v/>
      </c>
      <c r="AC32" s="53" t="str">
        <f>IF(AND('Mapa de Riesgos'!$Y$49="Media",'Mapa de Riesgos'!$AA$49="Mayor"),CONCATENATE("R7C",'Mapa de Riesgos'!$O$49),"")</f>
        <v/>
      </c>
      <c r="AD32" s="58" t="str">
        <f>IF(AND('Mapa de Riesgos'!$Y$50="Media",'Mapa de Riesgos'!$AA$50="Mayor"),CONCATENATE("R7C",'Mapa de Riesgos'!$O$50),"")</f>
        <v/>
      </c>
      <c r="AE32" s="58" t="str">
        <f>IF(AND('Mapa de Riesgos'!$Y$51="Media",'Mapa de Riesgos'!$AA$51="Mayor"),CONCATENATE("R7C",'Mapa de Riesgos'!$O$51),"")</f>
        <v/>
      </c>
      <c r="AF32" s="58" t="str">
        <f>IF(AND('Mapa de Riesgos'!$Y$52="Media",'Mapa de Riesgos'!$AA$52="Mayor"),CONCATENATE("R7C",'Mapa de Riesgos'!$O$52),"")</f>
        <v/>
      </c>
      <c r="AG32" s="54" t="str">
        <f>IF(AND('Mapa de Riesgos'!$Y$53="Media",'Mapa de Riesgos'!$AA$53="Mayor"),CONCATENATE("R7C",'Mapa de Riesgos'!$O$53),"")</f>
        <v/>
      </c>
      <c r="AH32" s="55" t="str">
        <f>IF(AND('Mapa de Riesgos'!$Y$48="Media",'Mapa de Riesgos'!$AA$48="Catastrófico"),CONCATENATE("R7C",'Mapa de Riesgos'!$O$48),"")</f>
        <v/>
      </c>
      <c r="AI32" s="56" t="str">
        <f>IF(AND('Mapa de Riesgos'!$Y$49="Media",'Mapa de Riesgos'!$AA$49="Catastrófico"),CONCATENATE("R7C",'Mapa de Riesgos'!$O$49),"")</f>
        <v/>
      </c>
      <c r="AJ32" s="56" t="str">
        <f>IF(AND('Mapa de Riesgos'!$Y$50="Media",'Mapa de Riesgos'!$AA$50="Catastrófico"),CONCATENATE("R7C",'Mapa de Riesgos'!$O$50),"")</f>
        <v/>
      </c>
      <c r="AK32" s="56" t="str">
        <f>IF(AND('Mapa de Riesgos'!$Y$51="Media",'Mapa de Riesgos'!$AA$51="Catastrófico"),CONCATENATE("R7C",'Mapa de Riesgos'!$O$51),"")</f>
        <v/>
      </c>
      <c r="AL32" s="56" t="str">
        <f>IF(AND('Mapa de Riesgos'!$Y$52="Media",'Mapa de Riesgos'!$AA$52="Catastrófico"),CONCATENATE("R7C",'Mapa de Riesgos'!$O$52),"")</f>
        <v/>
      </c>
      <c r="AM32" s="57" t="str">
        <f>IF(AND('Mapa de Riesgos'!$Y$53="Media",'Mapa de Riesgos'!$AA$53="Catastrófico"),CONCATENATE("R7C",'Mapa de Riesgos'!$O$53),"")</f>
        <v/>
      </c>
      <c r="AN32" s="84"/>
      <c r="AO32" s="576"/>
      <c r="AP32" s="577"/>
      <c r="AQ32" s="577"/>
      <c r="AR32" s="577"/>
      <c r="AS32" s="577"/>
      <c r="AT32" s="578"/>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c r="A33" s="84"/>
      <c r="B33" s="445"/>
      <c r="C33" s="445"/>
      <c r="D33" s="446"/>
      <c r="E33" s="546"/>
      <c r="F33" s="547"/>
      <c r="G33" s="547"/>
      <c r="H33" s="547"/>
      <c r="I33" s="562"/>
      <c r="J33" s="68" t="str">
        <f>IF(AND('Mapa de Riesgos'!$Y$54="Media",'Mapa de Riesgos'!$AA$54="Leve"),CONCATENATE("R8C",'Mapa de Riesgos'!$O$54),"")</f>
        <v/>
      </c>
      <c r="K33" s="69" t="str">
        <f>IF(AND('Mapa de Riesgos'!$Y$55="Media",'Mapa de Riesgos'!$AA$55="Leve"),CONCATENATE("R8C",'Mapa de Riesgos'!$O$55),"")</f>
        <v/>
      </c>
      <c r="L33" s="69" t="str">
        <f>IF(AND('Mapa de Riesgos'!$Y$56="Media",'Mapa de Riesgos'!$AA$56="Leve"),CONCATENATE("R8C",'Mapa de Riesgos'!$O$56),"")</f>
        <v/>
      </c>
      <c r="M33" s="69" t="str">
        <f>IF(AND('Mapa de Riesgos'!$Y$57="Media",'Mapa de Riesgos'!$AA$57="Leve"),CONCATENATE("R8C",'Mapa de Riesgos'!$O$57),"")</f>
        <v/>
      </c>
      <c r="N33" s="69" t="str">
        <f>IF(AND('Mapa de Riesgos'!$Y$58="Media",'Mapa de Riesgos'!$AA$58="Leve"),CONCATENATE("R8C",'Mapa de Riesgos'!$O$58),"")</f>
        <v/>
      </c>
      <c r="O33" s="70" t="str">
        <f>IF(AND('Mapa de Riesgos'!$Y$59="Media",'Mapa de Riesgos'!$AA$59="Leve"),CONCATENATE("R8C",'Mapa de Riesgos'!$O$59),"")</f>
        <v/>
      </c>
      <c r="P33" s="68" t="str">
        <f>IF(AND('Mapa de Riesgos'!$Y$54="Media",'Mapa de Riesgos'!$AA$54="Menor"),CONCATENATE("R8C",'Mapa de Riesgos'!$O$54),"")</f>
        <v/>
      </c>
      <c r="Q33" s="69" t="str">
        <f>IF(AND('Mapa de Riesgos'!$Y$55="Media",'Mapa de Riesgos'!$AA$55="Menor"),CONCATENATE("R8C",'Mapa de Riesgos'!$O$55),"")</f>
        <v/>
      </c>
      <c r="R33" s="69" t="str">
        <f>IF(AND('Mapa de Riesgos'!$Y$56="Media",'Mapa de Riesgos'!$AA$56="Menor"),CONCATENATE("R8C",'Mapa de Riesgos'!$O$56),"")</f>
        <v/>
      </c>
      <c r="S33" s="69" t="str">
        <f>IF(AND('Mapa de Riesgos'!$Y$57="Media",'Mapa de Riesgos'!$AA$57="Menor"),CONCATENATE("R8C",'Mapa de Riesgos'!$O$57),"")</f>
        <v/>
      </c>
      <c r="T33" s="69" t="str">
        <f>IF(AND('Mapa de Riesgos'!$Y$58="Media",'Mapa de Riesgos'!$AA$58="Menor"),CONCATENATE("R8C",'Mapa de Riesgos'!$O$58),"")</f>
        <v/>
      </c>
      <c r="U33" s="70" t="str">
        <f>IF(AND('Mapa de Riesgos'!$Y$59="Media",'Mapa de Riesgos'!$AA$59="Menor"),CONCATENATE("R8C",'Mapa de Riesgos'!$O$59),"")</f>
        <v/>
      </c>
      <c r="V33" s="68" t="str">
        <f>IF(AND('Mapa de Riesgos'!$Y$54="Media",'Mapa de Riesgos'!$AA$54="Moderado"),CONCATENATE("R8C",'Mapa de Riesgos'!$O$54),"")</f>
        <v/>
      </c>
      <c r="W33" s="69" t="str">
        <f>IF(AND('Mapa de Riesgos'!$Y$55="Media",'Mapa de Riesgos'!$AA$55="Moderado"),CONCATENATE("R8C",'Mapa de Riesgos'!$O$55),"")</f>
        <v/>
      </c>
      <c r="X33" s="69" t="str">
        <f>IF(AND('Mapa de Riesgos'!$Y$56="Media",'Mapa de Riesgos'!$AA$56="Moderado"),CONCATENATE("R8C",'Mapa de Riesgos'!$O$56),"")</f>
        <v/>
      </c>
      <c r="Y33" s="69" t="str">
        <f>IF(AND('Mapa de Riesgos'!$Y$57="Media",'Mapa de Riesgos'!$AA$57="Moderado"),CONCATENATE("R8C",'Mapa de Riesgos'!$O$57),"")</f>
        <v/>
      </c>
      <c r="Z33" s="69" t="str">
        <f>IF(AND('Mapa de Riesgos'!$Y$58="Media",'Mapa de Riesgos'!$AA$58="Moderado"),CONCATENATE("R8C",'Mapa de Riesgos'!$O$58),"")</f>
        <v/>
      </c>
      <c r="AA33" s="70" t="str">
        <f>IF(AND('Mapa de Riesgos'!$Y$59="Media",'Mapa de Riesgos'!$AA$59="Moderado"),CONCATENATE("R8C",'Mapa de Riesgos'!$O$59),"")</f>
        <v/>
      </c>
      <c r="AB33" s="52" t="str">
        <f>IF(AND('Mapa de Riesgos'!$Y$54="Media",'Mapa de Riesgos'!$AA$54="Mayor"),CONCATENATE("R8C",'Mapa de Riesgos'!$O$54),"")</f>
        <v/>
      </c>
      <c r="AC33" s="53" t="str">
        <f>IF(AND('Mapa de Riesgos'!$Y$55="Media",'Mapa de Riesgos'!$AA$55="Mayor"),CONCATENATE("R8C",'Mapa de Riesgos'!$O$55),"")</f>
        <v/>
      </c>
      <c r="AD33" s="58" t="str">
        <f>IF(AND('Mapa de Riesgos'!$Y$56="Media",'Mapa de Riesgos'!$AA$56="Mayor"),CONCATENATE("R8C",'Mapa de Riesgos'!$O$56),"")</f>
        <v/>
      </c>
      <c r="AE33" s="58" t="str">
        <f>IF(AND('Mapa de Riesgos'!$Y$57="Media",'Mapa de Riesgos'!$AA$57="Mayor"),CONCATENATE("R8C",'Mapa de Riesgos'!$O$57),"")</f>
        <v/>
      </c>
      <c r="AF33" s="58" t="str">
        <f>IF(AND('Mapa de Riesgos'!$Y$58="Media",'Mapa de Riesgos'!$AA$58="Mayor"),CONCATENATE("R8C",'Mapa de Riesgos'!$O$58),"")</f>
        <v/>
      </c>
      <c r="AG33" s="54" t="str">
        <f>IF(AND('Mapa de Riesgos'!$Y$59="Media",'Mapa de Riesgos'!$AA$59="Mayor"),CONCATENATE("R8C",'Mapa de Riesgos'!$O$59),"")</f>
        <v/>
      </c>
      <c r="AH33" s="55" t="str">
        <f>IF(AND('Mapa de Riesgos'!$Y$54="Media",'Mapa de Riesgos'!$AA$54="Catastrófico"),CONCATENATE("R8C",'Mapa de Riesgos'!$O$54),"")</f>
        <v/>
      </c>
      <c r="AI33" s="56" t="str">
        <f>IF(AND('Mapa de Riesgos'!$Y$55="Media",'Mapa de Riesgos'!$AA$55="Catastrófico"),CONCATENATE("R8C",'Mapa de Riesgos'!$O$55),"")</f>
        <v/>
      </c>
      <c r="AJ33" s="56" t="str">
        <f>IF(AND('Mapa de Riesgos'!$Y$56="Media",'Mapa de Riesgos'!$AA$56="Catastrófico"),CONCATENATE("R8C",'Mapa de Riesgos'!$O$56),"")</f>
        <v/>
      </c>
      <c r="AK33" s="56" t="str">
        <f>IF(AND('Mapa de Riesgos'!$Y$57="Media",'Mapa de Riesgos'!$AA$57="Catastrófico"),CONCATENATE("R8C",'Mapa de Riesgos'!$O$57),"")</f>
        <v/>
      </c>
      <c r="AL33" s="56" t="str">
        <f>IF(AND('Mapa de Riesgos'!$Y$58="Media",'Mapa de Riesgos'!$AA$58="Catastrófico"),CONCATENATE("R8C",'Mapa de Riesgos'!$O$58),"")</f>
        <v/>
      </c>
      <c r="AM33" s="57" t="str">
        <f>IF(AND('Mapa de Riesgos'!$Y$59="Media",'Mapa de Riesgos'!$AA$59="Catastrófico"),CONCATENATE("R8C",'Mapa de Riesgos'!$O$59),"")</f>
        <v/>
      </c>
      <c r="AN33" s="84"/>
      <c r="AO33" s="576"/>
      <c r="AP33" s="577"/>
      <c r="AQ33" s="577"/>
      <c r="AR33" s="577"/>
      <c r="AS33" s="577"/>
      <c r="AT33" s="578"/>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c r="A34" s="84"/>
      <c r="B34" s="445"/>
      <c r="C34" s="445"/>
      <c r="D34" s="446"/>
      <c r="E34" s="546"/>
      <c r="F34" s="547"/>
      <c r="G34" s="547"/>
      <c r="H34" s="547"/>
      <c r="I34" s="562"/>
      <c r="J34" s="68" t="str">
        <f>IF(AND('Mapa de Riesgos'!$Y$60="Media",'Mapa de Riesgos'!$AA$60="Leve"),CONCATENATE("R9C",'Mapa de Riesgos'!$O$60),"")</f>
        <v/>
      </c>
      <c r="K34" s="69" t="str">
        <f>IF(AND('Mapa de Riesgos'!$Y$61="Media",'Mapa de Riesgos'!$AA$61="Leve"),CONCATENATE("R9C",'Mapa de Riesgos'!$O$61),"")</f>
        <v/>
      </c>
      <c r="L34" s="69" t="str">
        <f>IF(AND('Mapa de Riesgos'!$Y$62="Media",'Mapa de Riesgos'!$AA$62="Leve"),CONCATENATE("R9C",'Mapa de Riesgos'!$O$62),"")</f>
        <v/>
      </c>
      <c r="M34" s="69" t="str">
        <f>IF(AND('Mapa de Riesgos'!$Y$63="Media",'Mapa de Riesgos'!$AA$63="Leve"),CONCATENATE("R9C",'Mapa de Riesgos'!$O$63),"")</f>
        <v/>
      </c>
      <c r="N34" s="69" t="str">
        <f>IF(AND('Mapa de Riesgos'!$Y$64="Media",'Mapa de Riesgos'!$AA$64="Leve"),CONCATENATE("R9C",'Mapa de Riesgos'!$O$64),"")</f>
        <v/>
      </c>
      <c r="O34" s="70" t="str">
        <f>IF(AND('Mapa de Riesgos'!$Y$65="Media",'Mapa de Riesgos'!$AA$65="Leve"),CONCATENATE("R9C",'Mapa de Riesgos'!$O$65),"")</f>
        <v/>
      </c>
      <c r="P34" s="68" t="str">
        <f>IF(AND('Mapa de Riesgos'!$Y$60="Media",'Mapa de Riesgos'!$AA$60="Menor"),CONCATENATE("R9C",'Mapa de Riesgos'!$O$60),"")</f>
        <v/>
      </c>
      <c r="Q34" s="69" t="str">
        <f>IF(AND('Mapa de Riesgos'!$Y$61="Media",'Mapa de Riesgos'!$AA$61="Menor"),CONCATENATE("R9C",'Mapa de Riesgos'!$O$61),"")</f>
        <v/>
      </c>
      <c r="R34" s="69" t="str">
        <f>IF(AND('Mapa de Riesgos'!$Y$62="Media",'Mapa de Riesgos'!$AA$62="Menor"),CONCATENATE("R9C",'Mapa de Riesgos'!$O$62),"")</f>
        <v/>
      </c>
      <c r="S34" s="69" t="str">
        <f>IF(AND('Mapa de Riesgos'!$Y$63="Media",'Mapa de Riesgos'!$AA$63="Menor"),CONCATENATE("R9C",'Mapa de Riesgos'!$O$63),"")</f>
        <v/>
      </c>
      <c r="T34" s="69" t="str">
        <f>IF(AND('Mapa de Riesgos'!$Y$64="Media",'Mapa de Riesgos'!$AA$64="Menor"),CONCATENATE("R9C",'Mapa de Riesgos'!$O$64),"")</f>
        <v/>
      </c>
      <c r="U34" s="70" t="str">
        <f>IF(AND('Mapa de Riesgos'!$Y$65="Media",'Mapa de Riesgos'!$AA$65="Menor"),CONCATENATE("R9C",'Mapa de Riesgos'!$O$65),"")</f>
        <v/>
      </c>
      <c r="V34" s="68" t="str">
        <f>IF(AND('Mapa de Riesgos'!$Y$60="Media",'Mapa de Riesgos'!$AA$60="Moderado"),CONCATENATE("R9C",'Mapa de Riesgos'!$O$60),"")</f>
        <v/>
      </c>
      <c r="W34" s="69" t="str">
        <f>IF(AND('Mapa de Riesgos'!$Y$61="Media",'Mapa de Riesgos'!$AA$61="Moderado"),CONCATENATE("R9C",'Mapa de Riesgos'!$O$61),"")</f>
        <v/>
      </c>
      <c r="X34" s="69" t="str">
        <f>IF(AND('Mapa de Riesgos'!$Y$62="Media",'Mapa de Riesgos'!$AA$62="Moderado"),CONCATENATE("R9C",'Mapa de Riesgos'!$O$62),"")</f>
        <v/>
      </c>
      <c r="Y34" s="69" t="str">
        <f>IF(AND('Mapa de Riesgos'!$Y$63="Media",'Mapa de Riesgos'!$AA$63="Moderado"),CONCATENATE("R9C",'Mapa de Riesgos'!$O$63),"")</f>
        <v/>
      </c>
      <c r="Z34" s="69" t="str">
        <f>IF(AND('Mapa de Riesgos'!$Y$64="Media",'Mapa de Riesgos'!$AA$64="Moderado"),CONCATENATE("R9C",'Mapa de Riesgos'!$O$64),"")</f>
        <v/>
      </c>
      <c r="AA34" s="70" t="str">
        <f>IF(AND('Mapa de Riesgos'!$Y$65="Media",'Mapa de Riesgos'!$AA$65="Moderado"),CONCATENATE("R9C",'Mapa de Riesgos'!$O$65),"")</f>
        <v/>
      </c>
      <c r="AB34" s="52" t="str">
        <f>IF(AND('Mapa de Riesgos'!$Y$60="Media",'Mapa de Riesgos'!$AA$60="Mayor"),CONCATENATE("R9C",'Mapa de Riesgos'!$O$60),"")</f>
        <v/>
      </c>
      <c r="AC34" s="53" t="str">
        <f>IF(AND('Mapa de Riesgos'!$Y$61="Media",'Mapa de Riesgos'!$AA$61="Mayor"),CONCATENATE("R9C",'Mapa de Riesgos'!$O$61),"")</f>
        <v/>
      </c>
      <c r="AD34" s="58" t="str">
        <f>IF(AND('Mapa de Riesgos'!$Y$62="Media",'Mapa de Riesgos'!$AA$62="Mayor"),CONCATENATE("R9C",'Mapa de Riesgos'!$O$62),"")</f>
        <v/>
      </c>
      <c r="AE34" s="58" t="str">
        <f>IF(AND('Mapa de Riesgos'!$Y$63="Media",'Mapa de Riesgos'!$AA$63="Mayor"),CONCATENATE("R9C",'Mapa de Riesgos'!$O$63),"")</f>
        <v/>
      </c>
      <c r="AF34" s="58" t="str">
        <f>IF(AND('Mapa de Riesgos'!$Y$64="Media",'Mapa de Riesgos'!$AA$64="Mayor"),CONCATENATE("R9C",'Mapa de Riesgos'!$O$64),"")</f>
        <v/>
      </c>
      <c r="AG34" s="54" t="str">
        <f>IF(AND('Mapa de Riesgos'!$Y$65="Media",'Mapa de Riesgos'!$AA$65="Mayor"),CONCATENATE("R9C",'Mapa de Riesgos'!$O$65),"")</f>
        <v/>
      </c>
      <c r="AH34" s="55" t="str">
        <f>IF(AND('Mapa de Riesgos'!$Y$60="Media",'Mapa de Riesgos'!$AA$60="Catastrófico"),CONCATENATE("R9C",'Mapa de Riesgos'!$O$60),"")</f>
        <v/>
      </c>
      <c r="AI34" s="56" t="str">
        <f>IF(AND('Mapa de Riesgos'!$Y$61="Media",'Mapa de Riesgos'!$AA$61="Catastrófico"),CONCATENATE("R9C",'Mapa de Riesgos'!$O$61),"")</f>
        <v/>
      </c>
      <c r="AJ34" s="56" t="str">
        <f>IF(AND('Mapa de Riesgos'!$Y$62="Media",'Mapa de Riesgos'!$AA$62="Catastrófico"),CONCATENATE("R9C",'Mapa de Riesgos'!$O$62),"")</f>
        <v/>
      </c>
      <c r="AK34" s="56" t="str">
        <f>IF(AND('Mapa de Riesgos'!$Y$63="Media",'Mapa de Riesgos'!$AA$63="Catastrófico"),CONCATENATE("R9C",'Mapa de Riesgos'!$O$63),"")</f>
        <v/>
      </c>
      <c r="AL34" s="56" t="str">
        <f>IF(AND('Mapa de Riesgos'!$Y$64="Media",'Mapa de Riesgos'!$AA$64="Catastrófico"),CONCATENATE("R9C",'Mapa de Riesgos'!$O$64),"")</f>
        <v/>
      </c>
      <c r="AM34" s="57" t="str">
        <f>IF(AND('Mapa de Riesgos'!$Y$65="Media",'Mapa de Riesgos'!$AA$65="Catastrófico"),CONCATENATE("R9C",'Mapa de Riesgos'!$O$65),"")</f>
        <v/>
      </c>
      <c r="AN34" s="84"/>
      <c r="AO34" s="576"/>
      <c r="AP34" s="577"/>
      <c r="AQ34" s="577"/>
      <c r="AR34" s="577"/>
      <c r="AS34" s="577"/>
      <c r="AT34" s="578"/>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c r="A35" s="84"/>
      <c r="B35" s="445"/>
      <c r="C35" s="445"/>
      <c r="D35" s="446"/>
      <c r="E35" s="548"/>
      <c r="F35" s="549"/>
      <c r="G35" s="549"/>
      <c r="H35" s="549"/>
      <c r="I35" s="563"/>
      <c r="J35" s="68" t="str">
        <f>IF(AND('Mapa de Riesgos'!$Y$66="Media",'Mapa de Riesgos'!$AA$66="Leve"),CONCATENATE("R10C",'Mapa de Riesgos'!$O$66),"")</f>
        <v/>
      </c>
      <c r="K35" s="69" t="str">
        <f>IF(AND('Mapa de Riesgos'!$Y$67="Media",'Mapa de Riesgos'!$AA$67="Leve"),CONCATENATE("R10C",'Mapa de Riesgos'!$O$67),"")</f>
        <v/>
      </c>
      <c r="L35" s="69" t="str">
        <f>IF(AND('Mapa de Riesgos'!$Y$68="Media",'Mapa de Riesgos'!$AA$68="Leve"),CONCATENATE("R10C",'Mapa de Riesgos'!$O$68),"")</f>
        <v/>
      </c>
      <c r="M35" s="69" t="str">
        <f>IF(AND('Mapa de Riesgos'!$Y$69="Media",'Mapa de Riesgos'!$AA$69="Leve"),CONCATENATE("R10C",'Mapa de Riesgos'!$O$69),"")</f>
        <v/>
      </c>
      <c r="N35" s="69" t="str">
        <f>IF(AND('Mapa de Riesgos'!$Y$70="Media",'Mapa de Riesgos'!$AA$70="Leve"),CONCATENATE("R10C",'Mapa de Riesgos'!$O$70),"")</f>
        <v/>
      </c>
      <c r="O35" s="70" t="str">
        <f>IF(AND('Mapa de Riesgos'!$Y$71="Media",'Mapa de Riesgos'!$AA$71="Leve"),CONCATENATE("R10C",'Mapa de Riesgos'!$O$71),"")</f>
        <v/>
      </c>
      <c r="P35" s="68" t="str">
        <f>IF(AND('Mapa de Riesgos'!$Y$66="Media",'Mapa de Riesgos'!$AA$66="Menor"),CONCATENATE("R10C",'Mapa de Riesgos'!$O$66),"")</f>
        <v/>
      </c>
      <c r="Q35" s="69" t="str">
        <f>IF(AND('Mapa de Riesgos'!$Y$67="Media",'Mapa de Riesgos'!$AA$67="Menor"),CONCATENATE("R10C",'Mapa de Riesgos'!$O$67),"")</f>
        <v/>
      </c>
      <c r="R35" s="69" t="str">
        <f>IF(AND('Mapa de Riesgos'!$Y$68="Media",'Mapa de Riesgos'!$AA$68="Menor"),CONCATENATE("R10C",'Mapa de Riesgos'!$O$68),"")</f>
        <v/>
      </c>
      <c r="S35" s="69" t="str">
        <f>IF(AND('Mapa de Riesgos'!$Y$69="Media",'Mapa de Riesgos'!$AA$69="Menor"),CONCATENATE("R10C",'Mapa de Riesgos'!$O$69),"")</f>
        <v/>
      </c>
      <c r="T35" s="69" t="str">
        <f>IF(AND('Mapa de Riesgos'!$Y$70="Media",'Mapa de Riesgos'!$AA$70="Menor"),CONCATENATE("R10C",'Mapa de Riesgos'!$O$70),"")</f>
        <v/>
      </c>
      <c r="U35" s="70" t="str">
        <f>IF(AND('Mapa de Riesgos'!$Y$71="Media",'Mapa de Riesgos'!$AA$71="Menor"),CONCATENATE("R10C",'Mapa de Riesgos'!$O$71),"")</f>
        <v/>
      </c>
      <c r="V35" s="68" t="str">
        <f>IF(AND('Mapa de Riesgos'!$Y$66="Media",'Mapa de Riesgos'!$AA$66="Moderado"),CONCATENATE("R10C",'Mapa de Riesgos'!$O$66),"")</f>
        <v/>
      </c>
      <c r="W35" s="69" t="str">
        <f>IF(AND('Mapa de Riesgos'!$Y$67="Media",'Mapa de Riesgos'!$AA$67="Moderado"),CONCATENATE("R10C",'Mapa de Riesgos'!$O$67),"")</f>
        <v/>
      </c>
      <c r="X35" s="69" t="str">
        <f>IF(AND('Mapa de Riesgos'!$Y$68="Media",'Mapa de Riesgos'!$AA$68="Moderado"),CONCATENATE("R10C",'Mapa de Riesgos'!$O$68),"")</f>
        <v/>
      </c>
      <c r="Y35" s="69" t="str">
        <f>IF(AND('Mapa de Riesgos'!$Y$69="Media",'Mapa de Riesgos'!$AA$69="Moderado"),CONCATENATE("R10C",'Mapa de Riesgos'!$O$69),"")</f>
        <v/>
      </c>
      <c r="Z35" s="69" t="str">
        <f>IF(AND('Mapa de Riesgos'!$Y$70="Media",'Mapa de Riesgos'!$AA$70="Moderado"),CONCATENATE("R10C",'Mapa de Riesgos'!$O$70),"")</f>
        <v/>
      </c>
      <c r="AA35" s="70" t="str">
        <f>IF(AND('Mapa de Riesgos'!$Y$71="Media",'Mapa de Riesgos'!$AA$71="Moderado"),CONCATENATE("R10C",'Mapa de Riesgos'!$O$71),"")</f>
        <v/>
      </c>
      <c r="AB35" s="59" t="str">
        <f>IF(AND('Mapa de Riesgos'!$Y$66="Media",'Mapa de Riesgos'!$AA$66="Mayor"),CONCATENATE("R10C",'Mapa de Riesgos'!$O$66),"")</f>
        <v/>
      </c>
      <c r="AC35" s="60" t="str">
        <f>IF(AND('Mapa de Riesgos'!$Y$67="Media",'Mapa de Riesgos'!$AA$67="Mayor"),CONCATENATE("R10C",'Mapa de Riesgos'!$O$67),"")</f>
        <v/>
      </c>
      <c r="AD35" s="60" t="str">
        <f>IF(AND('Mapa de Riesgos'!$Y$68="Media",'Mapa de Riesgos'!$AA$68="Mayor"),CONCATENATE("R10C",'Mapa de Riesgos'!$O$68),"")</f>
        <v/>
      </c>
      <c r="AE35" s="60" t="str">
        <f>IF(AND('Mapa de Riesgos'!$Y$69="Media",'Mapa de Riesgos'!$AA$69="Mayor"),CONCATENATE("R10C",'Mapa de Riesgos'!$O$69),"")</f>
        <v/>
      </c>
      <c r="AF35" s="60" t="str">
        <f>IF(AND('Mapa de Riesgos'!$Y$70="Media",'Mapa de Riesgos'!$AA$70="Mayor"),CONCATENATE("R10C",'Mapa de Riesgos'!$O$70),"")</f>
        <v/>
      </c>
      <c r="AG35" s="61" t="str">
        <f>IF(AND('Mapa de Riesgos'!$Y$71="Media",'Mapa de Riesgos'!$AA$71="Mayor"),CONCATENATE("R10C",'Mapa de Riesgos'!$O$71),"")</f>
        <v/>
      </c>
      <c r="AH35" s="62" t="str">
        <f>IF(AND('Mapa de Riesgos'!$Y$66="Media",'Mapa de Riesgos'!$AA$66="Catastrófico"),CONCATENATE("R10C",'Mapa de Riesgos'!$O$66),"")</f>
        <v/>
      </c>
      <c r="AI35" s="63" t="str">
        <f>IF(AND('Mapa de Riesgos'!$Y$67="Media",'Mapa de Riesgos'!$AA$67="Catastrófico"),CONCATENATE("R10C",'Mapa de Riesgos'!$O$67),"")</f>
        <v/>
      </c>
      <c r="AJ35" s="63" t="str">
        <f>IF(AND('Mapa de Riesgos'!$Y$68="Media",'Mapa de Riesgos'!$AA$68="Catastrófico"),CONCATENATE("R10C",'Mapa de Riesgos'!$O$68),"")</f>
        <v/>
      </c>
      <c r="AK35" s="63" t="str">
        <f>IF(AND('Mapa de Riesgos'!$Y$69="Media",'Mapa de Riesgos'!$AA$69="Catastrófico"),CONCATENATE("R10C",'Mapa de Riesgos'!$O$69),"")</f>
        <v/>
      </c>
      <c r="AL35" s="63" t="str">
        <f>IF(AND('Mapa de Riesgos'!$Y$70="Media",'Mapa de Riesgos'!$AA$70="Catastrófico"),CONCATENATE("R10C",'Mapa de Riesgos'!$O$70),"")</f>
        <v/>
      </c>
      <c r="AM35" s="64" t="str">
        <f>IF(AND('Mapa de Riesgos'!$Y$71="Media",'Mapa de Riesgos'!$AA$71="Catastrófico"),CONCATENATE("R10C",'Mapa de Riesgos'!$O$71),"")</f>
        <v/>
      </c>
      <c r="AN35" s="84"/>
      <c r="AO35" s="579"/>
      <c r="AP35" s="580"/>
      <c r="AQ35" s="580"/>
      <c r="AR35" s="580"/>
      <c r="AS35" s="580"/>
      <c r="AT35" s="581"/>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c r="A36" s="84"/>
      <c r="B36" s="445"/>
      <c r="C36" s="445"/>
      <c r="D36" s="446"/>
      <c r="E36" s="542" t="s">
        <v>170</v>
      </c>
      <c r="F36" s="543"/>
      <c r="G36" s="543"/>
      <c r="H36" s="543"/>
      <c r="I36" s="543"/>
      <c r="J36" s="74" t="str">
        <f>IF(AND('Mapa de Riesgos'!$Y$12="Baja",'Mapa de Riesgos'!$AA$12="Leve"),CONCATENATE("R1C",'Mapa de Riesgos'!$O$12),"")</f>
        <v/>
      </c>
      <c r="K36" s="75" t="str">
        <f>IF(AND('Mapa de Riesgos'!$Y$13="Baja",'Mapa de Riesgos'!$AA$13="Leve"),CONCATENATE("R1C",'Mapa de Riesgos'!$O$13),"")</f>
        <v/>
      </c>
      <c r="L36" s="75" t="str">
        <f>IF(AND('Mapa de Riesgos'!$Y$14="Baja",'Mapa de Riesgos'!$AA$14="Leve"),CONCATENATE("R1C",'Mapa de Riesgos'!$O$14),"")</f>
        <v/>
      </c>
      <c r="M36" s="75" t="str">
        <f>IF(AND('Mapa de Riesgos'!$Y$15="Baja",'Mapa de Riesgos'!$AA$15="Leve"),CONCATENATE("R1C",'Mapa de Riesgos'!$O$15),"")</f>
        <v/>
      </c>
      <c r="N36" s="75" t="str">
        <f>IF(AND('Mapa de Riesgos'!$Y$16="Baja",'Mapa de Riesgos'!$AA$16="Leve"),CONCATENATE("R1C",'Mapa de Riesgos'!$O$16),"")</f>
        <v/>
      </c>
      <c r="O36" s="76" t="str">
        <f>IF(AND('Mapa de Riesgos'!$Y$17="Baja",'Mapa de Riesgos'!$AA$17="Leve"),CONCATENATE("R1C",'Mapa de Riesgos'!$O$17),"")</f>
        <v/>
      </c>
      <c r="P36" s="65" t="str">
        <f>IF(AND('Mapa de Riesgos'!$Y$12="Baja",'Mapa de Riesgos'!$AA$12="Menor"),CONCATENATE("R1C",'Mapa de Riesgos'!$O$12),"")</f>
        <v/>
      </c>
      <c r="Q36" s="66" t="str">
        <f>IF(AND('Mapa de Riesgos'!$Y$13="Baja",'Mapa de Riesgos'!$AA$13="Menor"),CONCATENATE("R1C",'Mapa de Riesgos'!$O$13),"")</f>
        <v/>
      </c>
      <c r="R36" s="66" t="str">
        <f>IF(AND('Mapa de Riesgos'!$Y$14="Baja",'Mapa de Riesgos'!$AA$14="Menor"),CONCATENATE("R1C",'Mapa de Riesgos'!$O$14),"")</f>
        <v/>
      </c>
      <c r="S36" s="66" t="str">
        <f>IF(AND('Mapa de Riesgos'!$Y$15="Baja",'Mapa de Riesgos'!$AA$15="Menor"),CONCATENATE("R1C",'Mapa de Riesgos'!$O$15),"")</f>
        <v/>
      </c>
      <c r="T36" s="66" t="str">
        <f>IF(AND('Mapa de Riesgos'!$Y$16="Baja",'Mapa de Riesgos'!$AA$16="Menor"),CONCATENATE("R1C",'Mapa de Riesgos'!$O$16),"")</f>
        <v/>
      </c>
      <c r="U36" s="67" t="str">
        <f>IF(AND('Mapa de Riesgos'!$Y$17="Baja",'Mapa de Riesgos'!$AA$17="Menor"),CONCATENATE("R1C",'Mapa de Riesgos'!$O$17),"")</f>
        <v/>
      </c>
      <c r="V36" s="65" t="str">
        <f>IF(AND('Mapa de Riesgos'!$Y$12="Baja",'Mapa de Riesgos'!$AA$12="Moderado"),CONCATENATE("R1C",'Mapa de Riesgos'!$O$12),"")</f>
        <v/>
      </c>
      <c r="W36" s="66" t="str">
        <f>IF(AND('Mapa de Riesgos'!$Y$13="Baja",'Mapa de Riesgos'!$AA$13="Moderado"),CONCATENATE("R1C",'Mapa de Riesgos'!$O$13),"")</f>
        <v/>
      </c>
      <c r="X36" s="66" t="str">
        <f>IF(AND('Mapa de Riesgos'!$Y$14="Baja",'Mapa de Riesgos'!$AA$14="Moderado"),CONCATENATE("R1C",'Mapa de Riesgos'!$O$14),"")</f>
        <v/>
      </c>
      <c r="Y36" s="66" t="str">
        <f>IF(AND('Mapa de Riesgos'!$Y$15="Baja",'Mapa de Riesgos'!$AA$15="Moderado"),CONCATENATE("R1C",'Mapa de Riesgos'!$O$15),"")</f>
        <v/>
      </c>
      <c r="Z36" s="66" t="str">
        <f>IF(AND('Mapa de Riesgos'!$Y$16="Baja",'Mapa de Riesgos'!$AA$16="Moderado"),CONCATENATE("R1C",'Mapa de Riesgos'!$O$16),"")</f>
        <v/>
      </c>
      <c r="AA36" s="67" t="str">
        <f>IF(AND('Mapa de Riesgos'!$Y$17="Baja",'Mapa de Riesgos'!$AA$17="Moderado"),CONCATENATE("R1C",'Mapa de Riesgos'!$O$17),"")</f>
        <v/>
      </c>
      <c r="AB36" s="46" t="str">
        <f>IF(AND('Mapa de Riesgos'!$Y$12="Baja",'Mapa de Riesgos'!$AA$12="Mayor"),CONCATENATE("R1C",'Mapa de Riesgos'!$O$12),"")</f>
        <v>R1C1</v>
      </c>
      <c r="AC36" s="47" t="str">
        <f>IF(AND('Mapa de Riesgos'!$Y$13="Baja",'Mapa de Riesgos'!$AA$13="Mayor"),CONCATENATE("R1C",'Mapa de Riesgos'!$O$13),"")</f>
        <v>R1C2</v>
      </c>
      <c r="AD36" s="47" t="str">
        <f>IF(AND('Mapa de Riesgos'!$Y$14="Baja",'Mapa de Riesgos'!$AA$14="Mayor"),CONCATENATE("R1C",'Mapa de Riesgos'!$O$14),"")</f>
        <v/>
      </c>
      <c r="AE36" s="47" t="str">
        <f>IF(AND('Mapa de Riesgos'!$Y$15="Baja",'Mapa de Riesgos'!$AA$15="Mayor"),CONCATENATE("R1C",'Mapa de Riesgos'!$O$15),"")</f>
        <v/>
      </c>
      <c r="AF36" s="47" t="str">
        <f>IF(AND('Mapa de Riesgos'!$Y$16="Baja",'Mapa de Riesgos'!$AA$16="Mayor"),CONCATENATE("R1C",'Mapa de Riesgos'!$O$16),"")</f>
        <v/>
      </c>
      <c r="AG36" s="48" t="str">
        <f>IF(AND('Mapa de Riesgos'!$Y$17="Baja",'Mapa de Riesgos'!$AA$17="Mayor"),CONCATENATE("R1C",'Mapa de Riesgos'!$O$17),"")</f>
        <v/>
      </c>
      <c r="AH36" s="49" t="str">
        <f>IF(AND('Mapa de Riesgos'!$Y$12="Baja",'Mapa de Riesgos'!$AA$12="Catastrófico"),CONCATENATE("R1C",'Mapa de Riesgos'!$O$12),"")</f>
        <v/>
      </c>
      <c r="AI36" s="50" t="str">
        <f>IF(AND('Mapa de Riesgos'!$Y$13="Baja",'Mapa de Riesgos'!$AA$13="Catastrófico"),CONCATENATE("R1C",'Mapa de Riesgos'!$O$13),"")</f>
        <v/>
      </c>
      <c r="AJ36" s="50" t="str">
        <f>IF(AND('Mapa de Riesgos'!$Y$14="Baja",'Mapa de Riesgos'!$AA$14="Catastrófico"),CONCATENATE("R1C",'Mapa de Riesgos'!$O$14),"")</f>
        <v/>
      </c>
      <c r="AK36" s="50" t="str">
        <f>IF(AND('Mapa de Riesgos'!$Y$15="Baja",'Mapa de Riesgos'!$AA$15="Catastrófico"),CONCATENATE("R1C",'Mapa de Riesgos'!$O$15),"")</f>
        <v/>
      </c>
      <c r="AL36" s="50" t="str">
        <f>IF(AND('Mapa de Riesgos'!$Y$16="Baja",'Mapa de Riesgos'!$AA$16="Catastrófico"),CONCATENATE("R1C",'Mapa de Riesgos'!$O$16),"")</f>
        <v/>
      </c>
      <c r="AM36" s="51" t="str">
        <f>IF(AND('Mapa de Riesgos'!$Y$17="Baja",'Mapa de Riesgos'!$AA$17="Catastrófico"),CONCATENATE("R1C",'Mapa de Riesgos'!$O$17),"")</f>
        <v/>
      </c>
      <c r="AN36" s="84"/>
      <c r="AO36" s="564" t="s">
        <v>171</v>
      </c>
      <c r="AP36" s="565"/>
      <c r="AQ36" s="565"/>
      <c r="AR36" s="565"/>
      <c r="AS36" s="565"/>
      <c r="AT36" s="566"/>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c r="A37" s="84"/>
      <c r="B37" s="445"/>
      <c r="C37" s="445"/>
      <c r="D37" s="446"/>
      <c r="E37" s="544"/>
      <c r="F37" s="545"/>
      <c r="G37" s="545"/>
      <c r="H37" s="545"/>
      <c r="I37" s="545"/>
      <c r="J37" s="77" t="str">
        <f>IF(AND('Mapa de Riesgos'!$Y$18="Baja",'Mapa de Riesgos'!$AA$18="Leve"),CONCATENATE("R2C",'Mapa de Riesgos'!$O$18),"")</f>
        <v/>
      </c>
      <c r="K37" s="78" t="str">
        <f>IF(AND('Mapa de Riesgos'!$Y$19="Baja",'Mapa de Riesgos'!$AA$19="Leve"),CONCATENATE("R2C",'Mapa de Riesgos'!$O$19),"")</f>
        <v/>
      </c>
      <c r="L37" s="78" t="str">
        <f>IF(AND('Mapa de Riesgos'!$Y$20="Baja",'Mapa de Riesgos'!$AA$20="Leve"),CONCATENATE("R2C",'Mapa de Riesgos'!$O$20),"")</f>
        <v/>
      </c>
      <c r="M37" s="78" t="str">
        <f>IF(AND('Mapa de Riesgos'!$Y$21="Baja",'Mapa de Riesgos'!$AA$21="Leve"),CONCATENATE("R2C",'Mapa de Riesgos'!$O$21),"")</f>
        <v/>
      </c>
      <c r="N37" s="78" t="str">
        <f>IF(AND('Mapa de Riesgos'!$Y$22="Baja",'Mapa de Riesgos'!$AA$22="Leve"),CONCATENATE("R2C",'Mapa de Riesgos'!$O$22),"")</f>
        <v/>
      </c>
      <c r="O37" s="79" t="str">
        <f>IF(AND('Mapa de Riesgos'!$Y$23="Baja",'Mapa de Riesgos'!$AA$23="Leve"),CONCATENATE("R2C",'Mapa de Riesgos'!$O$23),"")</f>
        <v/>
      </c>
      <c r="P37" s="68" t="str">
        <f>IF(AND('Mapa de Riesgos'!$Y$18="Baja",'Mapa de Riesgos'!$AA$18="Menor"),CONCATENATE("R2C",'Mapa de Riesgos'!$O$18),"")</f>
        <v/>
      </c>
      <c r="Q37" s="69" t="str">
        <f>IF(AND('Mapa de Riesgos'!$Y$19="Baja",'Mapa de Riesgos'!$AA$19="Menor"),CONCATENATE("R2C",'Mapa de Riesgos'!$O$19),"")</f>
        <v/>
      </c>
      <c r="R37" s="69" t="str">
        <f>IF(AND('Mapa de Riesgos'!$Y$20="Baja",'Mapa de Riesgos'!$AA$20="Menor"),CONCATENATE("R2C",'Mapa de Riesgos'!$O$20),"")</f>
        <v/>
      </c>
      <c r="S37" s="69" t="str">
        <f>IF(AND('Mapa de Riesgos'!$Y$21="Baja",'Mapa de Riesgos'!$AA$21="Menor"),CONCATENATE("R2C",'Mapa de Riesgos'!$O$21),"")</f>
        <v/>
      </c>
      <c r="T37" s="69" t="str">
        <f>IF(AND('Mapa de Riesgos'!$Y$22="Baja",'Mapa de Riesgos'!$AA$22="Menor"),CONCATENATE("R2C",'Mapa de Riesgos'!$O$22),"")</f>
        <v/>
      </c>
      <c r="U37" s="70" t="str">
        <f>IF(AND('Mapa de Riesgos'!$Y$23="Baja",'Mapa de Riesgos'!$AA$23="Menor"),CONCATENATE("R2C",'Mapa de Riesgos'!$O$23),"")</f>
        <v/>
      </c>
      <c r="V37" s="68" t="str">
        <f>IF(AND('Mapa de Riesgos'!$Y$18="Baja",'Mapa de Riesgos'!$AA$18="Moderado"),CONCATENATE("R2C",'Mapa de Riesgos'!$O$18),"")</f>
        <v/>
      </c>
      <c r="W37" s="69" t="str">
        <f>IF(AND('Mapa de Riesgos'!$Y$19="Baja",'Mapa de Riesgos'!$AA$19="Moderado"),CONCATENATE("R2C",'Mapa de Riesgos'!$O$19),"")</f>
        <v/>
      </c>
      <c r="X37" s="69" t="str">
        <f>IF(AND('Mapa de Riesgos'!$Y$20="Baja",'Mapa de Riesgos'!$AA$20="Moderado"),CONCATENATE("R2C",'Mapa de Riesgos'!$O$20),"")</f>
        <v/>
      </c>
      <c r="Y37" s="69" t="str">
        <f>IF(AND('Mapa de Riesgos'!$Y$21="Baja",'Mapa de Riesgos'!$AA$21="Moderado"),CONCATENATE("R2C",'Mapa de Riesgos'!$O$21),"")</f>
        <v/>
      </c>
      <c r="Z37" s="69" t="str">
        <f>IF(AND('Mapa de Riesgos'!$Y$22="Baja",'Mapa de Riesgos'!$AA$22="Moderado"),CONCATENATE("R2C",'Mapa de Riesgos'!$O$22),"")</f>
        <v/>
      </c>
      <c r="AA37" s="70" t="str">
        <f>IF(AND('Mapa de Riesgos'!$Y$23="Baja",'Mapa de Riesgos'!$AA$23="Moderado"),CONCATENATE("R2C",'Mapa de Riesgos'!$O$23),"")</f>
        <v/>
      </c>
      <c r="AB37" s="52" t="str">
        <f>IF(AND('Mapa de Riesgos'!$Y$18="Baja",'Mapa de Riesgos'!$AA$18="Mayor"),CONCATENATE("R2C",'Mapa de Riesgos'!$O$18),"")</f>
        <v/>
      </c>
      <c r="AC37" s="53" t="str">
        <f>IF(AND('Mapa de Riesgos'!$Y$19="Baja",'Mapa de Riesgos'!$AA$19="Mayor"),CONCATENATE("R2C",'Mapa de Riesgos'!$O$19),"")</f>
        <v/>
      </c>
      <c r="AD37" s="53" t="str">
        <f>IF(AND('Mapa de Riesgos'!$Y$20="Baja",'Mapa de Riesgos'!$AA$20="Mayor"),CONCATENATE("R2C",'Mapa de Riesgos'!$O$20),"")</f>
        <v/>
      </c>
      <c r="AE37" s="53" t="str">
        <f>IF(AND('Mapa de Riesgos'!$Y$21="Baja",'Mapa de Riesgos'!$AA$21="Mayor"),CONCATENATE("R2C",'Mapa de Riesgos'!$O$21),"")</f>
        <v/>
      </c>
      <c r="AF37" s="53" t="str">
        <f>IF(AND('Mapa de Riesgos'!$Y$22="Baja",'Mapa de Riesgos'!$AA$22="Mayor"),CONCATENATE("R2C",'Mapa de Riesgos'!$O$22),"")</f>
        <v/>
      </c>
      <c r="AG37" s="54" t="str">
        <f>IF(AND('Mapa de Riesgos'!$Y$23="Baja",'Mapa de Riesgos'!$AA$23="Mayor"),CONCATENATE("R2C",'Mapa de Riesgos'!$O$23),"")</f>
        <v/>
      </c>
      <c r="AH37" s="55" t="str">
        <f>IF(AND('Mapa de Riesgos'!$Y$18="Baja",'Mapa de Riesgos'!$AA$18="Catastrófico"),CONCATENATE("R2C",'Mapa de Riesgos'!$O$18),"")</f>
        <v/>
      </c>
      <c r="AI37" s="56" t="str">
        <f>IF(AND('Mapa de Riesgos'!$Y$19="Baja",'Mapa de Riesgos'!$AA$19="Catastrófico"),CONCATENATE("R2C",'Mapa de Riesgos'!$O$19),"")</f>
        <v/>
      </c>
      <c r="AJ37" s="56" t="str">
        <f>IF(AND('Mapa de Riesgos'!$Y$20="Baja",'Mapa de Riesgos'!$AA$20="Catastrófico"),CONCATENATE("R2C",'Mapa de Riesgos'!$O$20),"")</f>
        <v/>
      </c>
      <c r="AK37" s="56" t="str">
        <f>IF(AND('Mapa de Riesgos'!$Y$21="Baja",'Mapa de Riesgos'!$AA$21="Catastrófico"),CONCATENATE("R2C",'Mapa de Riesgos'!$O$21),"")</f>
        <v/>
      </c>
      <c r="AL37" s="56" t="str">
        <f>IF(AND('Mapa de Riesgos'!$Y$22="Baja",'Mapa de Riesgos'!$AA$22="Catastrófico"),CONCATENATE("R2C",'Mapa de Riesgos'!$O$22),"")</f>
        <v/>
      </c>
      <c r="AM37" s="57" t="str">
        <f>IF(AND('Mapa de Riesgos'!$Y$23="Baja",'Mapa de Riesgos'!$AA$23="Catastrófico"),CONCATENATE("R2C",'Mapa de Riesgos'!$O$23),"")</f>
        <v/>
      </c>
      <c r="AN37" s="84"/>
      <c r="AO37" s="567"/>
      <c r="AP37" s="568"/>
      <c r="AQ37" s="568"/>
      <c r="AR37" s="568"/>
      <c r="AS37" s="568"/>
      <c r="AT37" s="569"/>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c r="A38" s="84"/>
      <c r="B38" s="445"/>
      <c r="C38" s="445"/>
      <c r="D38" s="446"/>
      <c r="E38" s="546"/>
      <c r="F38" s="547"/>
      <c r="G38" s="547"/>
      <c r="H38" s="547"/>
      <c r="I38" s="545"/>
      <c r="J38" s="77" t="str">
        <f>IF(AND('Mapa de Riesgos'!$Y$24="Baja",'Mapa de Riesgos'!$AA$24="Leve"),CONCATENATE("R3C",'Mapa de Riesgos'!$O$24),"")</f>
        <v/>
      </c>
      <c r="K38" s="78" t="str">
        <f>IF(AND('Mapa de Riesgos'!$Y$25="Baja",'Mapa de Riesgos'!$AA$25="Leve"),CONCATENATE("R3C",'Mapa de Riesgos'!$O$25),"")</f>
        <v/>
      </c>
      <c r="L38" s="78" t="str">
        <f>IF(AND('Mapa de Riesgos'!$Y$26="Baja",'Mapa de Riesgos'!$AA$26="Leve"),CONCATENATE("R3C",'Mapa de Riesgos'!$O$26),"")</f>
        <v/>
      </c>
      <c r="M38" s="78" t="str">
        <f>IF(AND('Mapa de Riesgos'!$Y$27="Baja",'Mapa de Riesgos'!$AA$27="Leve"),CONCATENATE("R3C",'Mapa de Riesgos'!$O$27),"")</f>
        <v/>
      </c>
      <c r="N38" s="78" t="str">
        <f>IF(AND('Mapa de Riesgos'!$Y$28="Baja",'Mapa de Riesgos'!$AA$28="Leve"),CONCATENATE("R3C",'Mapa de Riesgos'!$O$28),"")</f>
        <v/>
      </c>
      <c r="O38" s="79" t="str">
        <f>IF(AND('Mapa de Riesgos'!$Y$29="Baja",'Mapa de Riesgos'!$AA$29="Leve"),CONCATENATE("R3C",'Mapa de Riesgos'!$O$29),"")</f>
        <v/>
      </c>
      <c r="P38" s="68" t="str">
        <f>IF(AND('Mapa de Riesgos'!$Y$24="Baja",'Mapa de Riesgos'!$AA$24="Menor"),CONCATENATE("R3C",'Mapa de Riesgos'!$O$24),"")</f>
        <v/>
      </c>
      <c r="Q38" s="69" t="str">
        <f>IF(AND('Mapa de Riesgos'!$Y$25="Baja",'Mapa de Riesgos'!$AA$25="Menor"),CONCATENATE("R3C",'Mapa de Riesgos'!$O$25),"")</f>
        <v/>
      </c>
      <c r="R38" s="69" t="str">
        <f>IF(AND('Mapa de Riesgos'!$Y$26="Baja",'Mapa de Riesgos'!$AA$26="Menor"),CONCATENATE("R3C",'Mapa de Riesgos'!$O$26),"")</f>
        <v/>
      </c>
      <c r="S38" s="69" t="str">
        <f>IF(AND('Mapa de Riesgos'!$Y$27="Baja",'Mapa de Riesgos'!$AA$27="Menor"),CONCATENATE("R3C",'Mapa de Riesgos'!$O$27),"")</f>
        <v/>
      </c>
      <c r="T38" s="69" t="str">
        <f>IF(AND('Mapa de Riesgos'!$Y$28="Baja",'Mapa de Riesgos'!$AA$28="Menor"),CONCATENATE("R3C",'Mapa de Riesgos'!$O$28),"")</f>
        <v/>
      </c>
      <c r="U38" s="70" t="str">
        <f>IF(AND('Mapa de Riesgos'!$Y$29="Baja",'Mapa de Riesgos'!$AA$29="Menor"),CONCATENATE("R3C",'Mapa de Riesgos'!$O$29),"")</f>
        <v/>
      </c>
      <c r="V38" s="68" t="str">
        <f>IF(AND('Mapa de Riesgos'!$Y$24="Baja",'Mapa de Riesgos'!$AA$24="Moderado"),CONCATENATE("R3C",'Mapa de Riesgos'!$O$24),"")</f>
        <v/>
      </c>
      <c r="W38" s="69" t="str">
        <f>IF(AND('Mapa de Riesgos'!$Y$25="Baja",'Mapa de Riesgos'!$AA$25="Moderado"),CONCATENATE("R3C",'Mapa de Riesgos'!$O$25),"")</f>
        <v/>
      </c>
      <c r="X38" s="69" t="str">
        <f>IF(AND('Mapa de Riesgos'!$Y$26="Baja",'Mapa de Riesgos'!$AA$26="Moderado"),CONCATENATE("R3C",'Mapa de Riesgos'!$O$26),"")</f>
        <v/>
      </c>
      <c r="Y38" s="69" t="str">
        <f>IF(AND('Mapa de Riesgos'!$Y$27="Baja",'Mapa de Riesgos'!$AA$27="Moderado"),CONCATENATE("R3C",'Mapa de Riesgos'!$O$27),"")</f>
        <v/>
      </c>
      <c r="Z38" s="69" t="str">
        <f>IF(AND('Mapa de Riesgos'!$Y$28="Baja",'Mapa de Riesgos'!$AA$28="Moderado"),CONCATENATE("R3C",'Mapa de Riesgos'!$O$28),"")</f>
        <v/>
      </c>
      <c r="AA38" s="70" t="str">
        <f>IF(AND('Mapa de Riesgos'!$Y$29="Baja",'Mapa de Riesgos'!$AA$29="Moderado"),CONCATENATE("R3C",'Mapa de Riesgos'!$O$29),"")</f>
        <v/>
      </c>
      <c r="AB38" s="52" t="str">
        <f>IF(AND('Mapa de Riesgos'!$Y$24="Baja",'Mapa de Riesgos'!$AA$24="Mayor"),CONCATENATE("R3C",'Mapa de Riesgos'!$O$24),"")</f>
        <v/>
      </c>
      <c r="AC38" s="53" t="str">
        <f>IF(AND('Mapa de Riesgos'!$Y$25="Baja",'Mapa de Riesgos'!$AA$25="Mayor"),CONCATENATE("R3C",'Mapa de Riesgos'!$O$25),"")</f>
        <v/>
      </c>
      <c r="AD38" s="53" t="str">
        <f>IF(AND('Mapa de Riesgos'!$Y$26="Baja",'Mapa de Riesgos'!$AA$26="Mayor"),CONCATENATE("R3C",'Mapa de Riesgos'!$O$26),"")</f>
        <v/>
      </c>
      <c r="AE38" s="53" t="str">
        <f>IF(AND('Mapa de Riesgos'!$Y$27="Baja",'Mapa de Riesgos'!$AA$27="Mayor"),CONCATENATE("R3C",'Mapa de Riesgos'!$O$27),"")</f>
        <v/>
      </c>
      <c r="AF38" s="53" t="str">
        <f>IF(AND('Mapa de Riesgos'!$Y$28="Baja",'Mapa de Riesgos'!$AA$28="Mayor"),CONCATENATE("R3C",'Mapa de Riesgos'!$O$28),"")</f>
        <v/>
      </c>
      <c r="AG38" s="54" t="str">
        <f>IF(AND('Mapa de Riesgos'!$Y$29="Baja",'Mapa de Riesgos'!$AA$29="Mayor"),CONCATENATE("R3C",'Mapa de Riesgos'!$O$29),"")</f>
        <v/>
      </c>
      <c r="AH38" s="55" t="str">
        <f>IF(AND('Mapa de Riesgos'!$Y$24="Baja",'Mapa de Riesgos'!$AA$24="Catastrófico"),CONCATENATE("R3C",'Mapa de Riesgos'!$O$24),"")</f>
        <v/>
      </c>
      <c r="AI38" s="56" t="str">
        <f>IF(AND('Mapa de Riesgos'!$Y$25="Baja",'Mapa de Riesgos'!$AA$25="Catastrófico"),CONCATENATE("R3C",'Mapa de Riesgos'!$O$25),"")</f>
        <v/>
      </c>
      <c r="AJ38" s="56" t="str">
        <f>IF(AND('Mapa de Riesgos'!$Y$26="Baja",'Mapa de Riesgos'!$AA$26="Catastrófico"),CONCATENATE("R3C",'Mapa de Riesgos'!$O$26),"")</f>
        <v/>
      </c>
      <c r="AK38" s="56" t="str">
        <f>IF(AND('Mapa de Riesgos'!$Y$27="Baja",'Mapa de Riesgos'!$AA$27="Catastrófico"),CONCATENATE("R3C",'Mapa de Riesgos'!$O$27),"")</f>
        <v/>
      </c>
      <c r="AL38" s="56" t="str">
        <f>IF(AND('Mapa de Riesgos'!$Y$28="Baja",'Mapa de Riesgos'!$AA$28="Catastrófico"),CONCATENATE("R3C",'Mapa de Riesgos'!$O$28),"")</f>
        <v/>
      </c>
      <c r="AM38" s="57" t="str">
        <f>IF(AND('Mapa de Riesgos'!$Y$29="Baja",'Mapa de Riesgos'!$AA$29="Catastrófico"),CONCATENATE("R3C",'Mapa de Riesgos'!$O$29),"")</f>
        <v/>
      </c>
      <c r="AN38" s="84"/>
      <c r="AO38" s="567"/>
      <c r="AP38" s="568"/>
      <c r="AQ38" s="568"/>
      <c r="AR38" s="568"/>
      <c r="AS38" s="568"/>
      <c r="AT38" s="569"/>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c r="A39" s="84"/>
      <c r="B39" s="445"/>
      <c r="C39" s="445"/>
      <c r="D39" s="446"/>
      <c r="E39" s="546"/>
      <c r="F39" s="547"/>
      <c r="G39" s="547"/>
      <c r="H39" s="547"/>
      <c r="I39" s="545"/>
      <c r="J39" s="77" t="str">
        <f>IF(AND('Mapa de Riesgos'!$Y$30="Baja",'Mapa de Riesgos'!$AA$30="Leve"),CONCATENATE("R4C",'Mapa de Riesgos'!$O$30),"")</f>
        <v/>
      </c>
      <c r="K39" s="78" t="str">
        <f>IF(AND('Mapa de Riesgos'!$Y$31="Baja",'Mapa de Riesgos'!$AA$31="Leve"),CONCATENATE("R4C",'Mapa de Riesgos'!$O$31),"")</f>
        <v/>
      </c>
      <c r="L39" s="78" t="str">
        <f>IF(AND('Mapa de Riesgos'!$Y$32="Baja",'Mapa de Riesgos'!$AA$32="Leve"),CONCATENATE("R4C",'Mapa de Riesgos'!$O$32),"")</f>
        <v/>
      </c>
      <c r="M39" s="78" t="str">
        <f>IF(AND('Mapa de Riesgos'!$Y$33="Baja",'Mapa de Riesgos'!$AA$33="Leve"),CONCATENATE("R4C",'Mapa de Riesgos'!$O$33),"")</f>
        <v/>
      </c>
      <c r="N39" s="78" t="str">
        <f>IF(AND('Mapa de Riesgos'!$Y$34="Baja",'Mapa de Riesgos'!$AA$34="Leve"),CONCATENATE("R4C",'Mapa de Riesgos'!$O$34),"")</f>
        <v/>
      </c>
      <c r="O39" s="79" t="str">
        <f>IF(AND('Mapa de Riesgos'!$Y$35="Baja",'Mapa de Riesgos'!$AA$35="Leve"),CONCATENATE("R4C",'Mapa de Riesgos'!$O$35),"")</f>
        <v/>
      </c>
      <c r="P39" s="68" t="str">
        <f>IF(AND('Mapa de Riesgos'!$Y$30="Baja",'Mapa de Riesgos'!$AA$30="Menor"),CONCATENATE("R4C",'Mapa de Riesgos'!$O$30),"")</f>
        <v/>
      </c>
      <c r="Q39" s="69" t="str">
        <f>IF(AND('Mapa de Riesgos'!$Y$31="Baja",'Mapa de Riesgos'!$AA$31="Menor"),CONCATENATE("R4C",'Mapa de Riesgos'!$O$31),"")</f>
        <v/>
      </c>
      <c r="R39" s="69" t="str">
        <f>IF(AND('Mapa de Riesgos'!$Y$32="Baja",'Mapa de Riesgos'!$AA$32="Menor"),CONCATENATE("R4C",'Mapa de Riesgos'!$O$32),"")</f>
        <v/>
      </c>
      <c r="S39" s="69" t="str">
        <f>IF(AND('Mapa de Riesgos'!$Y$33="Baja",'Mapa de Riesgos'!$AA$33="Menor"),CONCATENATE("R4C",'Mapa de Riesgos'!$O$33),"")</f>
        <v/>
      </c>
      <c r="T39" s="69" t="str">
        <f>IF(AND('Mapa de Riesgos'!$Y$34="Baja",'Mapa de Riesgos'!$AA$34="Menor"),CONCATENATE("R4C",'Mapa de Riesgos'!$O$34),"")</f>
        <v/>
      </c>
      <c r="U39" s="70" t="str">
        <f>IF(AND('Mapa de Riesgos'!$Y$35="Baja",'Mapa de Riesgos'!$AA$35="Menor"),CONCATENATE("R4C",'Mapa de Riesgos'!$O$35),"")</f>
        <v/>
      </c>
      <c r="V39" s="68" t="str">
        <f>IF(AND('Mapa de Riesgos'!$Y$30="Baja",'Mapa de Riesgos'!$AA$30="Moderado"),CONCATENATE("R4C",'Mapa de Riesgos'!$O$30),"")</f>
        <v/>
      </c>
      <c r="W39" s="69" t="str">
        <f>IF(AND('Mapa de Riesgos'!$Y$31="Baja",'Mapa de Riesgos'!$AA$31="Moderado"),CONCATENATE("R4C",'Mapa de Riesgos'!$O$31),"")</f>
        <v/>
      </c>
      <c r="X39" s="69" t="str">
        <f>IF(AND('Mapa de Riesgos'!$Y$32="Baja",'Mapa de Riesgos'!$AA$32="Moderado"),CONCATENATE("R4C",'Mapa de Riesgos'!$O$32),"")</f>
        <v/>
      </c>
      <c r="Y39" s="69" t="str">
        <f>IF(AND('Mapa de Riesgos'!$Y$33="Baja",'Mapa de Riesgos'!$AA$33="Moderado"),CONCATENATE("R4C",'Mapa de Riesgos'!$O$33),"")</f>
        <v/>
      </c>
      <c r="Z39" s="69" t="str">
        <f>IF(AND('Mapa de Riesgos'!$Y$34="Baja",'Mapa de Riesgos'!$AA$34="Moderado"),CONCATENATE("R4C",'Mapa de Riesgos'!$O$34),"")</f>
        <v/>
      </c>
      <c r="AA39" s="70" t="str">
        <f>IF(AND('Mapa de Riesgos'!$Y$35="Baja",'Mapa de Riesgos'!$AA$35="Moderado"),CONCATENATE("R4C",'Mapa de Riesgos'!$O$35),"")</f>
        <v/>
      </c>
      <c r="AB39" s="52" t="str">
        <f>IF(AND('Mapa de Riesgos'!$Y$30="Baja",'Mapa de Riesgos'!$AA$30="Mayor"),CONCATENATE("R4C",'Mapa de Riesgos'!$O$30),"")</f>
        <v/>
      </c>
      <c r="AC39" s="53" t="str">
        <f>IF(AND('Mapa de Riesgos'!$Y$31="Baja",'Mapa de Riesgos'!$AA$31="Mayor"),CONCATENATE("R4C",'Mapa de Riesgos'!$O$31),"")</f>
        <v/>
      </c>
      <c r="AD39" s="53" t="str">
        <f>IF(AND('Mapa de Riesgos'!$Y$32="Baja",'Mapa de Riesgos'!$AA$32="Mayor"),CONCATENATE("R4C",'Mapa de Riesgos'!$O$32),"")</f>
        <v/>
      </c>
      <c r="AE39" s="53" t="str">
        <f>IF(AND('Mapa de Riesgos'!$Y$33="Baja",'Mapa de Riesgos'!$AA$33="Mayor"),CONCATENATE("R4C",'Mapa de Riesgos'!$O$33),"")</f>
        <v/>
      </c>
      <c r="AF39" s="53" t="str">
        <f>IF(AND('Mapa de Riesgos'!$Y$34="Baja",'Mapa de Riesgos'!$AA$34="Mayor"),CONCATENATE("R4C",'Mapa de Riesgos'!$O$34),"")</f>
        <v/>
      </c>
      <c r="AG39" s="54" t="str">
        <f>IF(AND('Mapa de Riesgos'!$Y$35="Baja",'Mapa de Riesgos'!$AA$35="Mayor"),CONCATENATE("R4C",'Mapa de Riesgos'!$O$35),"")</f>
        <v/>
      </c>
      <c r="AH39" s="55" t="str">
        <f>IF(AND('Mapa de Riesgos'!$Y$30="Baja",'Mapa de Riesgos'!$AA$30="Catastrófico"),CONCATENATE("R4C",'Mapa de Riesgos'!$O$30),"")</f>
        <v/>
      </c>
      <c r="AI39" s="56" t="str">
        <f>IF(AND('Mapa de Riesgos'!$Y$31="Baja",'Mapa de Riesgos'!$AA$31="Catastrófico"),CONCATENATE("R4C",'Mapa de Riesgos'!$O$31),"")</f>
        <v/>
      </c>
      <c r="AJ39" s="56" t="str">
        <f>IF(AND('Mapa de Riesgos'!$Y$32="Baja",'Mapa de Riesgos'!$AA$32="Catastrófico"),CONCATENATE("R4C",'Mapa de Riesgos'!$O$32),"")</f>
        <v/>
      </c>
      <c r="AK39" s="56" t="str">
        <f>IF(AND('Mapa de Riesgos'!$Y$33="Baja",'Mapa de Riesgos'!$AA$33="Catastrófico"),CONCATENATE("R4C",'Mapa de Riesgos'!$O$33),"")</f>
        <v/>
      </c>
      <c r="AL39" s="56" t="str">
        <f>IF(AND('Mapa de Riesgos'!$Y$34="Baja",'Mapa de Riesgos'!$AA$34="Catastrófico"),CONCATENATE("R4C",'Mapa de Riesgos'!$O$34),"")</f>
        <v/>
      </c>
      <c r="AM39" s="57" t="str">
        <f>IF(AND('Mapa de Riesgos'!$Y$35="Baja",'Mapa de Riesgos'!$AA$35="Catastrófico"),CONCATENATE("R4C",'Mapa de Riesgos'!$O$35),"")</f>
        <v/>
      </c>
      <c r="AN39" s="84"/>
      <c r="AO39" s="567"/>
      <c r="AP39" s="568"/>
      <c r="AQ39" s="568"/>
      <c r="AR39" s="568"/>
      <c r="AS39" s="568"/>
      <c r="AT39" s="569"/>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c r="A40" s="84"/>
      <c r="B40" s="445"/>
      <c r="C40" s="445"/>
      <c r="D40" s="446"/>
      <c r="E40" s="546"/>
      <c r="F40" s="547"/>
      <c r="G40" s="547"/>
      <c r="H40" s="547"/>
      <c r="I40" s="545"/>
      <c r="J40" s="77" t="str">
        <f>IF(AND('Mapa de Riesgos'!$Y$36="Baja",'Mapa de Riesgos'!$AA$36="Leve"),CONCATENATE("R5C",'Mapa de Riesgos'!$O$36),"")</f>
        <v/>
      </c>
      <c r="K40" s="78" t="str">
        <f>IF(AND('Mapa de Riesgos'!$Y$37="Baja",'Mapa de Riesgos'!$AA$37="Leve"),CONCATENATE("R5C",'Mapa de Riesgos'!$O$37),"")</f>
        <v/>
      </c>
      <c r="L40" s="78" t="str">
        <f>IF(AND('Mapa de Riesgos'!$Y$38="Baja",'Mapa de Riesgos'!$AA$38="Leve"),CONCATENATE("R5C",'Mapa de Riesgos'!$O$38),"")</f>
        <v/>
      </c>
      <c r="M40" s="78" t="str">
        <f>IF(AND('Mapa de Riesgos'!$Y$39="Baja",'Mapa de Riesgos'!$AA$39="Leve"),CONCATENATE("R5C",'Mapa de Riesgos'!$O$39),"")</f>
        <v/>
      </c>
      <c r="N40" s="78" t="str">
        <f>IF(AND('Mapa de Riesgos'!$Y$40="Baja",'Mapa de Riesgos'!$AA$40="Leve"),CONCATENATE("R5C",'Mapa de Riesgos'!$O$40),"")</f>
        <v/>
      </c>
      <c r="O40" s="79" t="str">
        <f>IF(AND('Mapa de Riesgos'!$Y$41="Baja",'Mapa de Riesgos'!$AA$41="Leve"),CONCATENATE("R5C",'Mapa de Riesgos'!$O$41),"")</f>
        <v/>
      </c>
      <c r="P40" s="68" t="str">
        <f>IF(AND('Mapa de Riesgos'!$Y$36="Baja",'Mapa de Riesgos'!$AA$36="Menor"),CONCATENATE("R5C",'Mapa de Riesgos'!$O$36),"")</f>
        <v/>
      </c>
      <c r="Q40" s="69" t="str">
        <f>IF(AND('Mapa de Riesgos'!$Y$37="Baja",'Mapa de Riesgos'!$AA$37="Menor"),CONCATENATE("R5C",'Mapa de Riesgos'!$O$37),"")</f>
        <v/>
      </c>
      <c r="R40" s="69" t="str">
        <f>IF(AND('Mapa de Riesgos'!$Y$38="Baja",'Mapa de Riesgos'!$AA$38="Menor"),CONCATENATE("R5C",'Mapa de Riesgos'!$O$38),"")</f>
        <v/>
      </c>
      <c r="S40" s="69" t="str">
        <f>IF(AND('Mapa de Riesgos'!$Y$39="Baja",'Mapa de Riesgos'!$AA$39="Menor"),CONCATENATE("R5C",'Mapa de Riesgos'!$O$39),"")</f>
        <v/>
      </c>
      <c r="T40" s="69" t="str">
        <f>IF(AND('Mapa de Riesgos'!$Y$40="Baja",'Mapa de Riesgos'!$AA$40="Menor"),CONCATENATE("R5C",'Mapa de Riesgos'!$O$40),"")</f>
        <v/>
      </c>
      <c r="U40" s="70" t="str">
        <f>IF(AND('Mapa de Riesgos'!$Y$41="Baja",'Mapa de Riesgos'!$AA$41="Menor"),CONCATENATE("R5C",'Mapa de Riesgos'!$O$41),"")</f>
        <v/>
      </c>
      <c r="V40" s="68" t="str">
        <f>IF(AND('Mapa de Riesgos'!$Y$36="Baja",'Mapa de Riesgos'!$AA$36="Moderado"),CONCATENATE("R5C",'Mapa de Riesgos'!$O$36),"")</f>
        <v/>
      </c>
      <c r="W40" s="69" t="str">
        <f>IF(AND('Mapa de Riesgos'!$Y$37="Baja",'Mapa de Riesgos'!$AA$37="Moderado"),CONCATENATE("R5C",'Mapa de Riesgos'!$O$37),"")</f>
        <v/>
      </c>
      <c r="X40" s="69" t="str">
        <f>IF(AND('Mapa de Riesgos'!$Y$38="Baja",'Mapa de Riesgos'!$AA$38="Moderado"),CONCATENATE("R5C",'Mapa de Riesgos'!$O$38),"")</f>
        <v/>
      </c>
      <c r="Y40" s="69" t="str">
        <f>IF(AND('Mapa de Riesgos'!$Y$39="Baja",'Mapa de Riesgos'!$AA$39="Moderado"),CONCATENATE("R5C",'Mapa de Riesgos'!$O$39),"")</f>
        <v/>
      </c>
      <c r="Z40" s="69" t="str">
        <f>IF(AND('Mapa de Riesgos'!$Y$40="Baja",'Mapa de Riesgos'!$AA$40="Moderado"),CONCATENATE("R5C",'Mapa de Riesgos'!$O$40),"")</f>
        <v/>
      </c>
      <c r="AA40" s="70" t="str">
        <f>IF(AND('Mapa de Riesgos'!$Y$41="Baja",'Mapa de Riesgos'!$AA$41="Moderado"),CONCATENATE("R5C",'Mapa de Riesgos'!$O$41),"")</f>
        <v/>
      </c>
      <c r="AB40" s="52" t="str">
        <f>IF(AND('Mapa de Riesgos'!$Y$36="Baja",'Mapa de Riesgos'!$AA$36="Mayor"),CONCATENATE("R5C",'Mapa de Riesgos'!$O$36),"")</f>
        <v/>
      </c>
      <c r="AC40" s="53" t="str">
        <f>IF(AND('Mapa de Riesgos'!$Y$37="Baja",'Mapa de Riesgos'!$AA$37="Mayor"),CONCATENATE("R5C",'Mapa de Riesgos'!$O$37),"")</f>
        <v/>
      </c>
      <c r="AD40" s="58" t="str">
        <f>IF(AND('Mapa de Riesgos'!$Y$38="Baja",'Mapa de Riesgos'!$AA$38="Mayor"),CONCATENATE("R5C",'Mapa de Riesgos'!$O$38),"")</f>
        <v/>
      </c>
      <c r="AE40" s="58" t="str">
        <f>IF(AND('Mapa de Riesgos'!$Y$39="Baja",'Mapa de Riesgos'!$AA$39="Mayor"),CONCATENATE("R5C",'Mapa de Riesgos'!$O$39),"")</f>
        <v/>
      </c>
      <c r="AF40" s="58" t="str">
        <f>IF(AND('Mapa de Riesgos'!$Y$40="Baja",'Mapa de Riesgos'!$AA$40="Mayor"),CONCATENATE("R5C",'Mapa de Riesgos'!$O$40),"")</f>
        <v/>
      </c>
      <c r="AG40" s="54" t="str">
        <f>IF(AND('Mapa de Riesgos'!$Y$41="Baja",'Mapa de Riesgos'!$AA$41="Mayor"),CONCATENATE("R5C",'Mapa de Riesgos'!$O$41),"")</f>
        <v/>
      </c>
      <c r="AH40" s="55" t="str">
        <f>IF(AND('Mapa de Riesgos'!$Y$36="Baja",'Mapa de Riesgos'!$AA$36="Catastrófico"),CONCATENATE("R5C",'Mapa de Riesgos'!$O$36),"")</f>
        <v/>
      </c>
      <c r="AI40" s="56" t="str">
        <f>IF(AND('Mapa de Riesgos'!$Y$37="Baja",'Mapa de Riesgos'!$AA$37="Catastrófico"),CONCATENATE("R5C",'Mapa de Riesgos'!$O$37),"")</f>
        <v/>
      </c>
      <c r="AJ40" s="56" t="str">
        <f>IF(AND('Mapa de Riesgos'!$Y$38="Baja",'Mapa de Riesgos'!$AA$38="Catastrófico"),CONCATENATE("R5C",'Mapa de Riesgos'!$O$38),"")</f>
        <v/>
      </c>
      <c r="AK40" s="56" t="str">
        <f>IF(AND('Mapa de Riesgos'!$Y$39="Baja",'Mapa de Riesgos'!$AA$39="Catastrófico"),CONCATENATE("R5C",'Mapa de Riesgos'!$O$39),"")</f>
        <v/>
      </c>
      <c r="AL40" s="56" t="str">
        <f>IF(AND('Mapa de Riesgos'!$Y$40="Baja",'Mapa de Riesgos'!$AA$40="Catastrófico"),CONCATENATE("R5C",'Mapa de Riesgos'!$O$40),"")</f>
        <v/>
      </c>
      <c r="AM40" s="57" t="str">
        <f>IF(AND('Mapa de Riesgos'!$Y$41="Baja",'Mapa de Riesgos'!$AA$41="Catastrófico"),CONCATENATE("R5C",'Mapa de Riesgos'!$O$41),"")</f>
        <v/>
      </c>
      <c r="AN40" s="84"/>
      <c r="AO40" s="567"/>
      <c r="AP40" s="568"/>
      <c r="AQ40" s="568"/>
      <c r="AR40" s="568"/>
      <c r="AS40" s="568"/>
      <c r="AT40" s="569"/>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c r="A41" s="84"/>
      <c r="B41" s="445"/>
      <c r="C41" s="445"/>
      <c r="D41" s="446"/>
      <c r="E41" s="546"/>
      <c r="F41" s="547"/>
      <c r="G41" s="547"/>
      <c r="H41" s="547"/>
      <c r="I41" s="545"/>
      <c r="J41" s="77" t="str">
        <f>IF(AND('Mapa de Riesgos'!$Y$42="Baja",'Mapa de Riesgos'!$AA$42="Leve"),CONCATENATE("R6C",'Mapa de Riesgos'!$O$42),"")</f>
        <v/>
      </c>
      <c r="K41" s="78" t="str">
        <f>IF(AND('Mapa de Riesgos'!$Y$43="Baja",'Mapa de Riesgos'!$AA$43="Leve"),CONCATENATE("R6C",'Mapa de Riesgos'!$O$43),"")</f>
        <v/>
      </c>
      <c r="L41" s="78" t="str">
        <f>IF(AND('Mapa de Riesgos'!$Y$44="Baja",'Mapa de Riesgos'!$AA$44="Leve"),CONCATENATE("R6C",'Mapa de Riesgos'!$O$44),"")</f>
        <v/>
      </c>
      <c r="M41" s="78" t="str">
        <f>IF(AND('Mapa de Riesgos'!$Y$45="Baja",'Mapa de Riesgos'!$AA$45="Leve"),CONCATENATE("R6C",'Mapa de Riesgos'!$O$45),"")</f>
        <v/>
      </c>
      <c r="N41" s="78" t="str">
        <f>IF(AND('Mapa de Riesgos'!$Y$46="Baja",'Mapa de Riesgos'!$AA$46="Leve"),CONCATENATE("R6C",'Mapa de Riesgos'!$O$46),"")</f>
        <v/>
      </c>
      <c r="O41" s="79" t="str">
        <f>IF(AND('Mapa de Riesgos'!$Y$47="Baja",'Mapa de Riesgos'!$AA$47="Leve"),CONCATENATE("R6C",'Mapa de Riesgos'!$O$47),"")</f>
        <v/>
      </c>
      <c r="P41" s="68" t="str">
        <f>IF(AND('Mapa de Riesgos'!$Y$42="Baja",'Mapa de Riesgos'!$AA$42="Menor"),CONCATENATE("R6C",'Mapa de Riesgos'!$O$42),"")</f>
        <v/>
      </c>
      <c r="Q41" s="69" t="str">
        <f>IF(AND('Mapa de Riesgos'!$Y$43="Baja",'Mapa de Riesgos'!$AA$43="Menor"),CONCATENATE("R6C",'Mapa de Riesgos'!$O$43),"")</f>
        <v/>
      </c>
      <c r="R41" s="69" t="str">
        <f>IF(AND('Mapa de Riesgos'!$Y$44="Baja",'Mapa de Riesgos'!$AA$44="Menor"),CONCATENATE("R6C",'Mapa de Riesgos'!$O$44),"")</f>
        <v/>
      </c>
      <c r="S41" s="69" t="str">
        <f>IF(AND('Mapa de Riesgos'!$Y$45="Baja",'Mapa de Riesgos'!$AA$45="Menor"),CONCATENATE("R6C",'Mapa de Riesgos'!$O$45),"")</f>
        <v/>
      </c>
      <c r="T41" s="69" t="str">
        <f>IF(AND('Mapa de Riesgos'!$Y$46="Baja",'Mapa de Riesgos'!$AA$46="Menor"),CONCATENATE("R6C",'Mapa de Riesgos'!$O$46),"")</f>
        <v/>
      </c>
      <c r="U41" s="70" t="str">
        <f>IF(AND('Mapa de Riesgos'!$Y$47="Baja",'Mapa de Riesgos'!$AA$47="Menor"),CONCATENATE("R6C",'Mapa de Riesgos'!$O$47),"")</f>
        <v/>
      </c>
      <c r="V41" s="68" t="str">
        <f>IF(AND('Mapa de Riesgos'!$Y$42="Baja",'Mapa de Riesgos'!$AA$42="Moderado"),CONCATENATE("R6C",'Mapa de Riesgos'!$O$42),"")</f>
        <v/>
      </c>
      <c r="W41" s="69" t="str">
        <f>IF(AND('Mapa de Riesgos'!$Y$43="Baja",'Mapa de Riesgos'!$AA$43="Moderado"),CONCATENATE("R6C",'Mapa de Riesgos'!$O$43),"")</f>
        <v/>
      </c>
      <c r="X41" s="69" t="str">
        <f>IF(AND('Mapa de Riesgos'!$Y$44="Baja",'Mapa de Riesgos'!$AA$44="Moderado"),CONCATENATE("R6C",'Mapa de Riesgos'!$O$44),"")</f>
        <v/>
      </c>
      <c r="Y41" s="69" t="str">
        <f>IF(AND('Mapa de Riesgos'!$Y$45="Baja",'Mapa de Riesgos'!$AA$45="Moderado"),CONCATENATE("R6C",'Mapa de Riesgos'!$O$45),"")</f>
        <v/>
      </c>
      <c r="Z41" s="69" t="str">
        <f>IF(AND('Mapa de Riesgos'!$Y$46="Baja",'Mapa de Riesgos'!$AA$46="Moderado"),CONCATENATE("R6C",'Mapa de Riesgos'!$O$46),"")</f>
        <v/>
      </c>
      <c r="AA41" s="70" t="str">
        <f>IF(AND('Mapa de Riesgos'!$Y$47="Baja",'Mapa de Riesgos'!$AA$47="Moderado"),CONCATENATE("R6C",'Mapa de Riesgos'!$O$47),"")</f>
        <v/>
      </c>
      <c r="AB41" s="52" t="str">
        <f>IF(AND('Mapa de Riesgos'!$Y$42="Baja",'Mapa de Riesgos'!$AA$42="Mayor"),CONCATENATE("R6C",'Mapa de Riesgos'!$O$42),"")</f>
        <v/>
      </c>
      <c r="AC41" s="53" t="str">
        <f>IF(AND('Mapa de Riesgos'!$Y$43="Baja",'Mapa de Riesgos'!$AA$43="Mayor"),CONCATENATE("R6C",'Mapa de Riesgos'!$O$43),"")</f>
        <v/>
      </c>
      <c r="AD41" s="58" t="str">
        <f>IF(AND('Mapa de Riesgos'!$Y$44="Baja",'Mapa de Riesgos'!$AA$44="Mayor"),CONCATENATE("R6C",'Mapa de Riesgos'!$O$44),"")</f>
        <v/>
      </c>
      <c r="AE41" s="58" t="str">
        <f>IF(AND('Mapa de Riesgos'!$Y$45="Baja",'Mapa de Riesgos'!$AA$45="Mayor"),CONCATENATE("R6C",'Mapa de Riesgos'!$O$45),"")</f>
        <v/>
      </c>
      <c r="AF41" s="58" t="str">
        <f>IF(AND('Mapa de Riesgos'!$Y$46="Baja",'Mapa de Riesgos'!$AA$46="Mayor"),CONCATENATE("R6C",'Mapa de Riesgos'!$O$46),"")</f>
        <v/>
      </c>
      <c r="AG41" s="54" t="str">
        <f>IF(AND('Mapa de Riesgos'!$Y$47="Baja",'Mapa de Riesgos'!$AA$47="Mayor"),CONCATENATE("R6C",'Mapa de Riesgos'!$O$47),"")</f>
        <v/>
      </c>
      <c r="AH41" s="55" t="str">
        <f>IF(AND('Mapa de Riesgos'!$Y$42="Baja",'Mapa de Riesgos'!$AA$42="Catastrófico"),CONCATENATE("R6C",'Mapa de Riesgos'!$O$42),"")</f>
        <v/>
      </c>
      <c r="AI41" s="56" t="str">
        <f>IF(AND('Mapa de Riesgos'!$Y$43="Baja",'Mapa de Riesgos'!$AA$43="Catastrófico"),CONCATENATE("R6C",'Mapa de Riesgos'!$O$43),"")</f>
        <v/>
      </c>
      <c r="AJ41" s="56" t="str">
        <f>IF(AND('Mapa de Riesgos'!$Y$44="Baja",'Mapa de Riesgos'!$AA$44="Catastrófico"),CONCATENATE("R6C",'Mapa de Riesgos'!$O$44),"")</f>
        <v/>
      </c>
      <c r="AK41" s="56" t="str">
        <f>IF(AND('Mapa de Riesgos'!$Y$45="Baja",'Mapa de Riesgos'!$AA$45="Catastrófico"),CONCATENATE("R6C",'Mapa de Riesgos'!$O$45),"")</f>
        <v/>
      </c>
      <c r="AL41" s="56" t="str">
        <f>IF(AND('Mapa de Riesgos'!$Y$46="Baja",'Mapa de Riesgos'!$AA$46="Catastrófico"),CONCATENATE("R6C",'Mapa de Riesgos'!$O$46),"")</f>
        <v/>
      </c>
      <c r="AM41" s="57" t="str">
        <f>IF(AND('Mapa de Riesgos'!$Y$47="Baja",'Mapa de Riesgos'!$AA$47="Catastrófico"),CONCATENATE("R6C",'Mapa de Riesgos'!$O$47),"")</f>
        <v/>
      </c>
      <c r="AN41" s="84"/>
      <c r="AO41" s="567"/>
      <c r="AP41" s="568"/>
      <c r="AQ41" s="568"/>
      <c r="AR41" s="568"/>
      <c r="AS41" s="568"/>
      <c r="AT41" s="569"/>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c r="A42" s="84"/>
      <c r="B42" s="445"/>
      <c r="C42" s="445"/>
      <c r="D42" s="446"/>
      <c r="E42" s="546"/>
      <c r="F42" s="547"/>
      <c r="G42" s="547"/>
      <c r="H42" s="547"/>
      <c r="I42" s="545"/>
      <c r="J42" s="77" t="str">
        <f>IF(AND('Mapa de Riesgos'!$Y$48="Baja",'Mapa de Riesgos'!$AA$48="Leve"),CONCATENATE("R7C",'Mapa de Riesgos'!$O$48),"")</f>
        <v/>
      </c>
      <c r="K42" s="78" t="str">
        <f>IF(AND('Mapa de Riesgos'!$Y$49="Baja",'Mapa de Riesgos'!$AA$49="Leve"),CONCATENATE("R7C",'Mapa de Riesgos'!$O$49),"")</f>
        <v/>
      </c>
      <c r="L42" s="78" t="str">
        <f>IF(AND('Mapa de Riesgos'!$Y$50="Baja",'Mapa de Riesgos'!$AA$50="Leve"),CONCATENATE("R7C",'Mapa de Riesgos'!$O$50),"")</f>
        <v/>
      </c>
      <c r="M42" s="78" t="str">
        <f>IF(AND('Mapa de Riesgos'!$Y$51="Baja",'Mapa de Riesgos'!$AA$51="Leve"),CONCATENATE("R7C",'Mapa de Riesgos'!$O$51),"")</f>
        <v/>
      </c>
      <c r="N42" s="78" t="str">
        <f>IF(AND('Mapa de Riesgos'!$Y$52="Baja",'Mapa de Riesgos'!$AA$52="Leve"),CONCATENATE("R7C",'Mapa de Riesgos'!$O$52),"")</f>
        <v/>
      </c>
      <c r="O42" s="79" t="str">
        <f>IF(AND('Mapa de Riesgos'!$Y$53="Baja",'Mapa de Riesgos'!$AA$53="Leve"),CONCATENATE("R7C",'Mapa de Riesgos'!$O$53),"")</f>
        <v/>
      </c>
      <c r="P42" s="68" t="str">
        <f>IF(AND('Mapa de Riesgos'!$Y$48="Baja",'Mapa de Riesgos'!$AA$48="Menor"),CONCATENATE("R7C",'Mapa de Riesgos'!$O$48),"")</f>
        <v/>
      </c>
      <c r="Q42" s="69" t="str">
        <f>IF(AND('Mapa de Riesgos'!$Y$49="Baja",'Mapa de Riesgos'!$AA$49="Menor"),CONCATENATE("R7C",'Mapa de Riesgos'!$O$49),"")</f>
        <v/>
      </c>
      <c r="R42" s="69" t="str">
        <f>IF(AND('Mapa de Riesgos'!$Y$50="Baja",'Mapa de Riesgos'!$AA$50="Menor"),CONCATENATE("R7C",'Mapa de Riesgos'!$O$50),"")</f>
        <v/>
      </c>
      <c r="S42" s="69" t="str">
        <f>IF(AND('Mapa de Riesgos'!$Y$51="Baja",'Mapa de Riesgos'!$AA$51="Menor"),CONCATENATE("R7C",'Mapa de Riesgos'!$O$51),"")</f>
        <v/>
      </c>
      <c r="T42" s="69" t="str">
        <f>IF(AND('Mapa de Riesgos'!$Y$52="Baja",'Mapa de Riesgos'!$AA$52="Menor"),CONCATENATE("R7C",'Mapa de Riesgos'!$O$52),"")</f>
        <v/>
      </c>
      <c r="U42" s="70" t="str">
        <f>IF(AND('Mapa de Riesgos'!$Y$53="Baja",'Mapa de Riesgos'!$AA$53="Menor"),CONCATENATE("R7C",'Mapa de Riesgos'!$O$53),"")</f>
        <v/>
      </c>
      <c r="V42" s="68" t="str">
        <f>IF(AND('Mapa de Riesgos'!$Y$48="Baja",'Mapa de Riesgos'!$AA$48="Moderado"),CONCATENATE("R7C",'Mapa de Riesgos'!$O$48),"")</f>
        <v/>
      </c>
      <c r="W42" s="69" t="str">
        <f>IF(AND('Mapa de Riesgos'!$Y$49="Baja",'Mapa de Riesgos'!$AA$49="Moderado"),CONCATENATE("R7C",'Mapa de Riesgos'!$O$49),"")</f>
        <v/>
      </c>
      <c r="X42" s="69" t="str">
        <f>IF(AND('Mapa de Riesgos'!$Y$50="Baja",'Mapa de Riesgos'!$AA$50="Moderado"),CONCATENATE("R7C",'Mapa de Riesgos'!$O$50),"")</f>
        <v/>
      </c>
      <c r="Y42" s="69" t="str">
        <f>IF(AND('Mapa de Riesgos'!$Y$51="Baja",'Mapa de Riesgos'!$AA$51="Moderado"),CONCATENATE("R7C",'Mapa de Riesgos'!$O$51),"")</f>
        <v/>
      </c>
      <c r="Z42" s="69" t="str">
        <f>IF(AND('Mapa de Riesgos'!$Y$52="Baja",'Mapa de Riesgos'!$AA$52="Moderado"),CONCATENATE("R7C",'Mapa de Riesgos'!$O$52),"")</f>
        <v/>
      </c>
      <c r="AA42" s="70" t="str">
        <f>IF(AND('Mapa de Riesgos'!$Y$53="Baja",'Mapa de Riesgos'!$AA$53="Moderado"),CONCATENATE("R7C",'Mapa de Riesgos'!$O$53),"")</f>
        <v/>
      </c>
      <c r="AB42" s="52" t="str">
        <f>IF(AND('Mapa de Riesgos'!$Y$48="Baja",'Mapa de Riesgos'!$AA$48="Mayor"),CONCATENATE("R7C",'Mapa de Riesgos'!$O$48),"")</f>
        <v/>
      </c>
      <c r="AC42" s="53" t="str">
        <f>IF(AND('Mapa de Riesgos'!$Y$49="Baja",'Mapa de Riesgos'!$AA$49="Mayor"),CONCATENATE("R7C",'Mapa de Riesgos'!$O$49),"")</f>
        <v/>
      </c>
      <c r="AD42" s="58" t="str">
        <f>IF(AND('Mapa de Riesgos'!$Y$50="Baja",'Mapa de Riesgos'!$AA$50="Mayor"),CONCATENATE("R7C",'Mapa de Riesgos'!$O$50),"")</f>
        <v/>
      </c>
      <c r="AE42" s="58" t="str">
        <f>IF(AND('Mapa de Riesgos'!$Y$51="Baja",'Mapa de Riesgos'!$AA$51="Mayor"),CONCATENATE("R7C",'Mapa de Riesgos'!$O$51),"")</f>
        <v/>
      </c>
      <c r="AF42" s="58" t="str">
        <f>IF(AND('Mapa de Riesgos'!$Y$52="Baja",'Mapa de Riesgos'!$AA$52="Mayor"),CONCATENATE("R7C",'Mapa de Riesgos'!$O$52),"")</f>
        <v/>
      </c>
      <c r="AG42" s="54" t="str">
        <f>IF(AND('Mapa de Riesgos'!$Y$53="Baja",'Mapa de Riesgos'!$AA$53="Mayor"),CONCATENATE("R7C",'Mapa de Riesgos'!$O$53),"")</f>
        <v/>
      </c>
      <c r="AH42" s="55" t="str">
        <f>IF(AND('Mapa de Riesgos'!$Y$48="Baja",'Mapa de Riesgos'!$AA$48="Catastrófico"),CONCATENATE("R7C",'Mapa de Riesgos'!$O$48),"")</f>
        <v/>
      </c>
      <c r="AI42" s="56" t="str">
        <f>IF(AND('Mapa de Riesgos'!$Y$49="Baja",'Mapa de Riesgos'!$AA$49="Catastrófico"),CONCATENATE("R7C",'Mapa de Riesgos'!$O$49),"")</f>
        <v/>
      </c>
      <c r="AJ42" s="56" t="str">
        <f>IF(AND('Mapa de Riesgos'!$Y$50="Baja",'Mapa de Riesgos'!$AA$50="Catastrófico"),CONCATENATE("R7C",'Mapa de Riesgos'!$O$50),"")</f>
        <v/>
      </c>
      <c r="AK42" s="56" t="str">
        <f>IF(AND('Mapa de Riesgos'!$Y$51="Baja",'Mapa de Riesgos'!$AA$51="Catastrófico"),CONCATENATE("R7C",'Mapa de Riesgos'!$O$51),"")</f>
        <v/>
      </c>
      <c r="AL42" s="56" t="str">
        <f>IF(AND('Mapa de Riesgos'!$Y$52="Baja",'Mapa de Riesgos'!$AA$52="Catastrófico"),CONCATENATE("R7C",'Mapa de Riesgos'!$O$52),"")</f>
        <v/>
      </c>
      <c r="AM42" s="57" t="str">
        <f>IF(AND('Mapa de Riesgos'!$Y$53="Baja",'Mapa de Riesgos'!$AA$53="Catastrófico"),CONCATENATE("R7C",'Mapa de Riesgos'!$O$53),"")</f>
        <v/>
      </c>
      <c r="AN42" s="84"/>
      <c r="AO42" s="567"/>
      <c r="AP42" s="568"/>
      <c r="AQ42" s="568"/>
      <c r="AR42" s="568"/>
      <c r="AS42" s="568"/>
      <c r="AT42" s="569"/>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c r="A43" s="84"/>
      <c r="B43" s="445"/>
      <c r="C43" s="445"/>
      <c r="D43" s="446"/>
      <c r="E43" s="546"/>
      <c r="F43" s="547"/>
      <c r="G43" s="547"/>
      <c r="H43" s="547"/>
      <c r="I43" s="545"/>
      <c r="J43" s="77" t="str">
        <f>IF(AND('Mapa de Riesgos'!$Y$54="Baja",'Mapa de Riesgos'!$AA$54="Leve"),CONCATENATE("R8C",'Mapa de Riesgos'!$O$54),"")</f>
        <v/>
      </c>
      <c r="K43" s="78" t="str">
        <f>IF(AND('Mapa de Riesgos'!$Y$55="Baja",'Mapa de Riesgos'!$AA$55="Leve"),CONCATENATE("R8C",'Mapa de Riesgos'!$O$55),"")</f>
        <v/>
      </c>
      <c r="L43" s="78" t="str">
        <f>IF(AND('Mapa de Riesgos'!$Y$56="Baja",'Mapa de Riesgos'!$AA$56="Leve"),CONCATENATE("R8C",'Mapa de Riesgos'!$O$56),"")</f>
        <v/>
      </c>
      <c r="M43" s="78" t="str">
        <f>IF(AND('Mapa de Riesgos'!$Y$57="Baja",'Mapa de Riesgos'!$AA$57="Leve"),CONCATENATE("R8C",'Mapa de Riesgos'!$O$57),"")</f>
        <v/>
      </c>
      <c r="N43" s="78" t="str">
        <f>IF(AND('Mapa de Riesgos'!$Y$58="Baja",'Mapa de Riesgos'!$AA$58="Leve"),CONCATENATE("R8C",'Mapa de Riesgos'!$O$58),"")</f>
        <v/>
      </c>
      <c r="O43" s="79" t="str">
        <f>IF(AND('Mapa de Riesgos'!$Y$59="Baja",'Mapa de Riesgos'!$AA$59="Leve"),CONCATENATE("R8C",'Mapa de Riesgos'!$O$59),"")</f>
        <v/>
      </c>
      <c r="P43" s="68" t="str">
        <f>IF(AND('Mapa de Riesgos'!$Y$54="Baja",'Mapa de Riesgos'!$AA$54="Menor"),CONCATENATE("R8C",'Mapa de Riesgos'!$O$54),"")</f>
        <v/>
      </c>
      <c r="Q43" s="69" t="str">
        <f>IF(AND('Mapa de Riesgos'!$Y$55="Baja",'Mapa de Riesgos'!$AA$55="Menor"),CONCATENATE("R8C",'Mapa de Riesgos'!$O$55),"")</f>
        <v/>
      </c>
      <c r="R43" s="69" t="str">
        <f>IF(AND('Mapa de Riesgos'!$Y$56="Baja",'Mapa de Riesgos'!$AA$56="Menor"),CONCATENATE("R8C",'Mapa de Riesgos'!$O$56),"")</f>
        <v/>
      </c>
      <c r="S43" s="69" t="str">
        <f>IF(AND('Mapa de Riesgos'!$Y$57="Baja",'Mapa de Riesgos'!$AA$57="Menor"),CONCATENATE("R8C",'Mapa de Riesgos'!$O$57),"")</f>
        <v/>
      </c>
      <c r="T43" s="69" t="str">
        <f>IF(AND('Mapa de Riesgos'!$Y$58="Baja",'Mapa de Riesgos'!$AA$58="Menor"),CONCATENATE("R8C",'Mapa de Riesgos'!$O$58),"")</f>
        <v/>
      </c>
      <c r="U43" s="70" t="str">
        <f>IF(AND('Mapa de Riesgos'!$Y$59="Baja",'Mapa de Riesgos'!$AA$59="Menor"),CONCATENATE("R8C",'Mapa de Riesgos'!$O$59),"")</f>
        <v/>
      </c>
      <c r="V43" s="68" t="str">
        <f>IF(AND('Mapa de Riesgos'!$Y$54="Baja",'Mapa de Riesgos'!$AA$54="Moderado"),CONCATENATE("R8C",'Mapa de Riesgos'!$O$54),"")</f>
        <v/>
      </c>
      <c r="W43" s="69" t="str">
        <f>IF(AND('Mapa de Riesgos'!$Y$55="Baja",'Mapa de Riesgos'!$AA$55="Moderado"),CONCATENATE("R8C",'Mapa de Riesgos'!$O$55),"")</f>
        <v/>
      </c>
      <c r="X43" s="69" t="str">
        <f>IF(AND('Mapa de Riesgos'!$Y$56="Baja",'Mapa de Riesgos'!$AA$56="Moderado"),CONCATENATE("R8C",'Mapa de Riesgos'!$O$56),"")</f>
        <v/>
      </c>
      <c r="Y43" s="69" t="str">
        <f>IF(AND('Mapa de Riesgos'!$Y$57="Baja",'Mapa de Riesgos'!$AA$57="Moderado"),CONCATENATE("R8C",'Mapa de Riesgos'!$O$57),"")</f>
        <v/>
      </c>
      <c r="Z43" s="69" t="str">
        <f>IF(AND('Mapa de Riesgos'!$Y$58="Baja",'Mapa de Riesgos'!$AA$58="Moderado"),CONCATENATE("R8C",'Mapa de Riesgos'!$O$58),"")</f>
        <v/>
      </c>
      <c r="AA43" s="70" t="str">
        <f>IF(AND('Mapa de Riesgos'!$Y$59="Baja",'Mapa de Riesgos'!$AA$59="Moderado"),CONCATENATE("R8C",'Mapa de Riesgos'!$O$59),"")</f>
        <v/>
      </c>
      <c r="AB43" s="52" t="str">
        <f>IF(AND('Mapa de Riesgos'!$Y$54="Baja",'Mapa de Riesgos'!$AA$54="Mayor"),CONCATENATE("R8C",'Mapa de Riesgos'!$O$54),"")</f>
        <v/>
      </c>
      <c r="AC43" s="53" t="str">
        <f>IF(AND('Mapa de Riesgos'!$Y$55="Baja",'Mapa de Riesgos'!$AA$55="Mayor"),CONCATENATE("R8C",'Mapa de Riesgos'!$O$55),"")</f>
        <v/>
      </c>
      <c r="AD43" s="58" t="str">
        <f>IF(AND('Mapa de Riesgos'!$Y$56="Baja",'Mapa de Riesgos'!$AA$56="Mayor"),CONCATENATE("R8C",'Mapa de Riesgos'!$O$56),"")</f>
        <v/>
      </c>
      <c r="AE43" s="58" t="str">
        <f>IF(AND('Mapa de Riesgos'!$Y$57="Baja",'Mapa de Riesgos'!$AA$57="Mayor"),CONCATENATE("R8C",'Mapa de Riesgos'!$O$57),"")</f>
        <v/>
      </c>
      <c r="AF43" s="58" t="str">
        <f>IF(AND('Mapa de Riesgos'!$Y$58="Baja",'Mapa de Riesgos'!$AA$58="Mayor"),CONCATENATE("R8C",'Mapa de Riesgos'!$O$58),"")</f>
        <v/>
      </c>
      <c r="AG43" s="54" t="str">
        <f>IF(AND('Mapa de Riesgos'!$Y$59="Baja",'Mapa de Riesgos'!$AA$59="Mayor"),CONCATENATE("R8C",'Mapa de Riesgos'!$O$59),"")</f>
        <v/>
      </c>
      <c r="AH43" s="55" t="str">
        <f>IF(AND('Mapa de Riesgos'!$Y$54="Baja",'Mapa de Riesgos'!$AA$54="Catastrófico"),CONCATENATE("R8C",'Mapa de Riesgos'!$O$54),"")</f>
        <v/>
      </c>
      <c r="AI43" s="56" t="str">
        <f>IF(AND('Mapa de Riesgos'!$Y$55="Baja",'Mapa de Riesgos'!$AA$55="Catastrófico"),CONCATENATE("R8C",'Mapa de Riesgos'!$O$55),"")</f>
        <v/>
      </c>
      <c r="AJ43" s="56" t="str">
        <f>IF(AND('Mapa de Riesgos'!$Y$56="Baja",'Mapa de Riesgos'!$AA$56="Catastrófico"),CONCATENATE("R8C",'Mapa de Riesgos'!$O$56),"")</f>
        <v/>
      </c>
      <c r="AK43" s="56" t="str">
        <f>IF(AND('Mapa de Riesgos'!$Y$57="Baja",'Mapa de Riesgos'!$AA$57="Catastrófico"),CONCATENATE("R8C",'Mapa de Riesgos'!$O$57),"")</f>
        <v/>
      </c>
      <c r="AL43" s="56" t="str">
        <f>IF(AND('Mapa de Riesgos'!$Y$58="Baja",'Mapa de Riesgos'!$AA$58="Catastrófico"),CONCATENATE("R8C",'Mapa de Riesgos'!$O$58),"")</f>
        <v/>
      </c>
      <c r="AM43" s="57" t="str">
        <f>IF(AND('Mapa de Riesgos'!$Y$59="Baja",'Mapa de Riesgos'!$AA$59="Catastrófico"),CONCATENATE("R8C",'Mapa de Riesgos'!$O$59),"")</f>
        <v/>
      </c>
      <c r="AN43" s="84"/>
      <c r="AO43" s="567"/>
      <c r="AP43" s="568"/>
      <c r="AQ43" s="568"/>
      <c r="AR43" s="568"/>
      <c r="AS43" s="568"/>
      <c r="AT43" s="569"/>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c r="A44" s="84"/>
      <c r="B44" s="445"/>
      <c r="C44" s="445"/>
      <c r="D44" s="446"/>
      <c r="E44" s="546"/>
      <c r="F44" s="547"/>
      <c r="G44" s="547"/>
      <c r="H44" s="547"/>
      <c r="I44" s="545"/>
      <c r="J44" s="77" t="str">
        <f>IF(AND('Mapa de Riesgos'!$Y$60="Baja",'Mapa de Riesgos'!$AA$60="Leve"),CONCATENATE("R9C",'Mapa de Riesgos'!$O$60),"")</f>
        <v/>
      </c>
      <c r="K44" s="78" t="str">
        <f>IF(AND('Mapa de Riesgos'!$Y$61="Baja",'Mapa de Riesgos'!$AA$61="Leve"),CONCATENATE("R9C",'Mapa de Riesgos'!$O$61),"")</f>
        <v/>
      </c>
      <c r="L44" s="78" t="str">
        <f>IF(AND('Mapa de Riesgos'!$Y$62="Baja",'Mapa de Riesgos'!$AA$62="Leve"),CONCATENATE("R9C",'Mapa de Riesgos'!$O$62),"")</f>
        <v/>
      </c>
      <c r="M44" s="78" t="str">
        <f>IF(AND('Mapa de Riesgos'!$Y$63="Baja",'Mapa de Riesgos'!$AA$63="Leve"),CONCATENATE("R9C",'Mapa de Riesgos'!$O$63),"")</f>
        <v/>
      </c>
      <c r="N44" s="78" t="str">
        <f>IF(AND('Mapa de Riesgos'!$Y$64="Baja",'Mapa de Riesgos'!$AA$64="Leve"),CONCATENATE("R9C",'Mapa de Riesgos'!$O$64),"")</f>
        <v/>
      </c>
      <c r="O44" s="79" t="str">
        <f>IF(AND('Mapa de Riesgos'!$Y$65="Baja",'Mapa de Riesgos'!$AA$65="Leve"),CONCATENATE("R9C",'Mapa de Riesgos'!$O$65),"")</f>
        <v/>
      </c>
      <c r="P44" s="68" t="str">
        <f>IF(AND('Mapa de Riesgos'!$Y$60="Baja",'Mapa de Riesgos'!$AA$60="Menor"),CONCATENATE("R9C",'Mapa de Riesgos'!$O$60),"")</f>
        <v/>
      </c>
      <c r="Q44" s="69" t="str">
        <f>IF(AND('Mapa de Riesgos'!$Y$61="Baja",'Mapa de Riesgos'!$AA$61="Menor"),CONCATENATE("R9C",'Mapa de Riesgos'!$O$61),"")</f>
        <v/>
      </c>
      <c r="R44" s="69" t="str">
        <f>IF(AND('Mapa de Riesgos'!$Y$62="Baja",'Mapa de Riesgos'!$AA$62="Menor"),CONCATENATE("R9C",'Mapa de Riesgos'!$O$62),"")</f>
        <v/>
      </c>
      <c r="S44" s="69" t="str">
        <f>IF(AND('Mapa de Riesgos'!$Y$63="Baja",'Mapa de Riesgos'!$AA$63="Menor"),CONCATENATE("R9C",'Mapa de Riesgos'!$O$63),"")</f>
        <v/>
      </c>
      <c r="T44" s="69" t="str">
        <f>IF(AND('Mapa de Riesgos'!$Y$64="Baja",'Mapa de Riesgos'!$AA$64="Menor"),CONCATENATE("R9C",'Mapa de Riesgos'!$O$64),"")</f>
        <v/>
      </c>
      <c r="U44" s="70" t="str">
        <f>IF(AND('Mapa de Riesgos'!$Y$65="Baja",'Mapa de Riesgos'!$AA$65="Menor"),CONCATENATE("R9C",'Mapa de Riesgos'!$O$65),"")</f>
        <v/>
      </c>
      <c r="V44" s="68" t="str">
        <f>IF(AND('Mapa de Riesgos'!$Y$60="Baja",'Mapa de Riesgos'!$AA$60="Moderado"),CONCATENATE("R9C",'Mapa de Riesgos'!$O$60),"")</f>
        <v/>
      </c>
      <c r="W44" s="69" t="str">
        <f>IF(AND('Mapa de Riesgos'!$Y$61="Baja",'Mapa de Riesgos'!$AA$61="Moderado"),CONCATENATE("R9C",'Mapa de Riesgos'!$O$61),"")</f>
        <v/>
      </c>
      <c r="X44" s="69" t="str">
        <f>IF(AND('Mapa de Riesgos'!$Y$62="Baja",'Mapa de Riesgos'!$AA$62="Moderado"),CONCATENATE("R9C",'Mapa de Riesgos'!$O$62),"")</f>
        <v/>
      </c>
      <c r="Y44" s="69" t="str">
        <f>IF(AND('Mapa de Riesgos'!$Y$63="Baja",'Mapa de Riesgos'!$AA$63="Moderado"),CONCATENATE("R9C",'Mapa de Riesgos'!$O$63),"")</f>
        <v/>
      </c>
      <c r="Z44" s="69" t="str">
        <f>IF(AND('Mapa de Riesgos'!$Y$64="Baja",'Mapa de Riesgos'!$AA$64="Moderado"),CONCATENATE("R9C",'Mapa de Riesgos'!$O$64),"")</f>
        <v/>
      </c>
      <c r="AA44" s="70" t="str">
        <f>IF(AND('Mapa de Riesgos'!$Y$65="Baja",'Mapa de Riesgos'!$AA$65="Moderado"),CONCATENATE("R9C",'Mapa de Riesgos'!$O$65),"")</f>
        <v/>
      </c>
      <c r="AB44" s="52" t="str">
        <f>IF(AND('Mapa de Riesgos'!$Y$60="Baja",'Mapa de Riesgos'!$AA$60="Mayor"),CONCATENATE("R9C",'Mapa de Riesgos'!$O$60),"")</f>
        <v/>
      </c>
      <c r="AC44" s="53" t="str">
        <f>IF(AND('Mapa de Riesgos'!$Y$61="Baja",'Mapa de Riesgos'!$AA$61="Mayor"),CONCATENATE("R9C",'Mapa de Riesgos'!$O$61),"")</f>
        <v/>
      </c>
      <c r="AD44" s="58" t="str">
        <f>IF(AND('Mapa de Riesgos'!$Y$62="Baja",'Mapa de Riesgos'!$AA$62="Mayor"),CONCATENATE("R9C",'Mapa de Riesgos'!$O$62),"")</f>
        <v/>
      </c>
      <c r="AE44" s="58" t="str">
        <f>IF(AND('Mapa de Riesgos'!$Y$63="Baja",'Mapa de Riesgos'!$AA$63="Mayor"),CONCATENATE("R9C",'Mapa de Riesgos'!$O$63),"")</f>
        <v/>
      </c>
      <c r="AF44" s="58" t="str">
        <f>IF(AND('Mapa de Riesgos'!$Y$64="Baja",'Mapa de Riesgos'!$AA$64="Mayor"),CONCATENATE("R9C",'Mapa de Riesgos'!$O$64),"")</f>
        <v/>
      </c>
      <c r="AG44" s="54" t="str">
        <f>IF(AND('Mapa de Riesgos'!$Y$65="Baja",'Mapa de Riesgos'!$AA$65="Mayor"),CONCATENATE("R9C",'Mapa de Riesgos'!$O$65),"")</f>
        <v/>
      </c>
      <c r="AH44" s="55" t="str">
        <f>IF(AND('Mapa de Riesgos'!$Y$60="Baja",'Mapa de Riesgos'!$AA$60="Catastrófico"),CONCATENATE("R9C",'Mapa de Riesgos'!$O$60),"")</f>
        <v/>
      </c>
      <c r="AI44" s="56" t="str">
        <f>IF(AND('Mapa de Riesgos'!$Y$61="Baja",'Mapa de Riesgos'!$AA$61="Catastrófico"),CONCATENATE("R9C",'Mapa de Riesgos'!$O$61),"")</f>
        <v/>
      </c>
      <c r="AJ44" s="56" t="str">
        <f>IF(AND('Mapa de Riesgos'!$Y$62="Baja",'Mapa de Riesgos'!$AA$62="Catastrófico"),CONCATENATE("R9C",'Mapa de Riesgos'!$O$62),"")</f>
        <v/>
      </c>
      <c r="AK44" s="56" t="str">
        <f>IF(AND('Mapa de Riesgos'!$Y$63="Baja",'Mapa de Riesgos'!$AA$63="Catastrófico"),CONCATENATE("R9C",'Mapa de Riesgos'!$O$63),"")</f>
        <v/>
      </c>
      <c r="AL44" s="56" t="str">
        <f>IF(AND('Mapa de Riesgos'!$Y$64="Baja",'Mapa de Riesgos'!$AA$64="Catastrófico"),CONCATENATE("R9C",'Mapa de Riesgos'!$O$64),"")</f>
        <v/>
      </c>
      <c r="AM44" s="57" t="str">
        <f>IF(AND('Mapa de Riesgos'!$Y$65="Baja",'Mapa de Riesgos'!$AA$65="Catastrófico"),CONCATENATE("R9C",'Mapa de Riesgos'!$O$65),"")</f>
        <v/>
      </c>
      <c r="AN44" s="84"/>
      <c r="AO44" s="567"/>
      <c r="AP44" s="568"/>
      <c r="AQ44" s="568"/>
      <c r="AR44" s="568"/>
      <c r="AS44" s="568"/>
      <c r="AT44" s="569"/>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c r="A45" s="84"/>
      <c r="B45" s="445"/>
      <c r="C45" s="445"/>
      <c r="D45" s="446"/>
      <c r="E45" s="548"/>
      <c r="F45" s="549"/>
      <c r="G45" s="549"/>
      <c r="H45" s="549"/>
      <c r="I45" s="549"/>
      <c r="J45" s="80" t="str">
        <f>IF(AND('Mapa de Riesgos'!$Y$66="Baja",'Mapa de Riesgos'!$AA$66="Leve"),CONCATENATE("R10C",'Mapa de Riesgos'!$O$66),"")</f>
        <v/>
      </c>
      <c r="K45" s="81" t="str">
        <f>IF(AND('Mapa de Riesgos'!$Y$67="Baja",'Mapa de Riesgos'!$AA$67="Leve"),CONCATENATE("R10C",'Mapa de Riesgos'!$O$67),"")</f>
        <v/>
      </c>
      <c r="L45" s="81" t="str">
        <f>IF(AND('Mapa de Riesgos'!$Y$68="Baja",'Mapa de Riesgos'!$AA$68="Leve"),CONCATENATE("R10C",'Mapa de Riesgos'!$O$68),"")</f>
        <v/>
      </c>
      <c r="M45" s="81" t="str">
        <f>IF(AND('Mapa de Riesgos'!$Y$69="Baja",'Mapa de Riesgos'!$AA$69="Leve"),CONCATENATE("R10C",'Mapa de Riesgos'!$O$69),"")</f>
        <v/>
      </c>
      <c r="N45" s="81" t="str">
        <f>IF(AND('Mapa de Riesgos'!$Y$70="Baja",'Mapa de Riesgos'!$AA$70="Leve"),CONCATENATE("R10C",'Mapa de Riesgos'!$O$70),"")</f>
        <v/>
      </c>
      <c r="O45" s="82" t="str">
        <f>IF(AND('Mapa de Riesgos'!$Y$71="Baja",'Mapa de Riesgos'!$AA$71="Leve"),CONCATENATE("R10C",'Mapa de Riesgos'!$O$71),"")</f>
        <v/>
      </c>
      <c r="P45" s="68" t="str">
        <f>IF(AND('Mapa de Riesgos'!$Y$66="Baja",'Mapa de Riesgos'!$AA$66="Menor"),CONCATENATE("R10C",'Mapa de Riesgos'!$O$66),"")</f>
        <v/>
      </c>
      <c r="Q45" s="69" t="str">
        <f>IF(AND('Mapa de Riesgos'!$Y$67="Baja",'Mapa de Riesgos'!$AA$67="Menor"),CONCATENATE("R10C",'Mapa de Riesgos'!$O$67),"")</f>
        <v/>
      </c>
      <c r="R45" s="69" t="str">
        <f>IF(AND('Mapa de Riesgos'!$Y$68="Baja",'Mapa de Riesgos'!$AA$68="Menor"),CONCATENATE("R10C",'Mapa de Riesgos'!$O$68),"")</f>
        <v/>
      </c>
      <c r="S45" s="69" t="str">
        <f>IF(AND('Mapa de Riesgos'!$Y$69="Baja",'Mapa de Riesgos'!$AA$69="Menor"),CONCATENATE("R10C",'Mapa de Riesgos'!$O$69),"")</f>
        <v/>
      </c>
      <c r="T45" s="69" t="str">
        <f>IF(AND('Mapa de Riesgos'!$Y$70="Baja",'Mapa de Riesgos'!$AA$70="Menor"),CONCATENATE("R10C",'Mapa de Riesgos'!$O$70),"")</f>
        <v/>
      </c>
      <c r="U45" s="70" t="str">
        <f>IF(AND('Mapa de Riesgos'!$Y$71="Baja",'Mapa de Riesgos'!$AA$71="Menor"),CONCATENATE("R10C",'Mapa de Riesgos'!$O$71),"")</f>
        <v/>
      </c>
      <c r="V45" s="71" t="str">
        <f>IF(AND('Mapa de Riesgos'!$Y$66="Baja",'Mapa de Riesgos'!$AA$66="Moderado"),CONCATENATE("R10C",'Mapa de Riesgos'!$O$66),"")</f>
        <v/>
      </c>
      <c r="W45" s="72" t="str">
        <f>IF(AND('Mapa de Riesgos'!$Y$67="Baja",'Mapa de Riesgos'!$AA$67="Moderado"),CONCATENATE("R10C",'Mapa de Riesgos'!$O$67),"")</f>
        <v/>
      </c>
      <c r="X45" s="72" t="str">
        <f>IF(AND('Mapa de Riesgos'!$Y$68="Baja",'Mapa de Riesgos'!$AA$68="Moderado"),CONCATENATE("R10C",'Mapa de Riesgos'!$O$68),"")</f>
        <v/>
      </c>
      <c r="Y45" s="72" t="str">
        <f>IF(AND('Mapa de Riesgos'!$Y$69="Baja",'Mapa de Riesgos'!$AA$69="Moderado"),CONCATENATE("R10C",'Mapa de Riesgos'!$O$69),"")</f>
        <v/>
      </c>
      <c r="Z45" s="72" t="str">
        <f>IF(AND('Mapa de Riesgos'!$Y$70="Baja",'Mapa de Riesgos'!$AA$70="Moderado"),CONCATENATE("R10C",'Mapa de Riesgos'!$O$70),"")</f>
        <v/>
      </c>
      <c r="AA45" s="73" t="str">
        <f>IF(AND('Mapa de Riesgos'!$Y$71="Baja",'Mapa de Riesgos'!$AA$71="Moderado"),CONCATENATE("R10C",'Mapa de Riesgos'!$O$71),"")</f>
        <v/>
      </c>
      <c r="AB45" s="59" t="str">
        <f>IF(AND('Mapa de Riesgos'!$Y$66="Baja",'Mapa de Riesgos'!$AA$66="Mayor"),CONCATENATE("R10C",'Mapa de Riesgos'!$O$66),"")</f>
        <v/>
      </c>
      <c r="AC45" s="60" t="str">
        <f>IF(AND('Mapa de Riesgos'!$Y$67="Baja",'Mapa de Riesgos'!$AA$67="Mayor"),CONCATENATE("R10C",'Mapa de Riesgos'!$O$67),"")</f>
        <v/>
      </c>
      <c r="AD45" s="60" t="str">
        <f>IF(AND('Mapa de Riesgos'!$Y$68="Baja",'Mapa de Riesgos'!$AA$68="Mayor"),CONCATENATE("R10C",'Mapa de Riesgos'!$O$68),"")</f>
        <v/>
      </c>
      <c r="AE45" s="60" t="str">
        <f>IF(AND('Mapa de Riesgos'!$Y$69="Baja",'Mapa de Riesgos'!$AA$69="Mayor"),CONCATENATE("R10C",'Mapa de Riesgos'!$O$69),"")</f>
        <v/>
      </c>
      <c r="AF45" s="60" t="str">
        <f>IF(AND('Mapa de Riesgos'!$Y$70="Baja",'Mapa de Riesgos'!$AA$70="Mayor"),CONCATENATE("R10C",'Mapa de Riesgos'!$O$70),"")</f>
        <v/>
      </c>
      <c r="AG45" s="61" t="str">
        <f>IF(AND('Mapa de Riesgos'!$Y$71="Baja",'Mapa de Riesgos'!$AA$71="Mayor"),CONCATENATE("R10C",'Mapa de Riesgos'!$O$71),"")</f>
        <v/>
      </c>
      <c r="AH45" s="62" t="str">
        <f>IF(AND('Mapa de Riesgos'!$Y$66="Baja",'Mapa de Riesgos'!$AA$66="Catastrófico"),CONCATENATE("R10C",'Mapa de Riesgos'!$O$66),"")</f>
        <v/>
      </c>
      <c r="AI45" s="63" t="str">
        <f>IF(AND('Mapa de Riesgos'!$Y$67="Baja",'Mapa de Riesgos'!$AA$67="Catastrófico"),CONCATENATE("R10C",'Mapa de Riesgos'!$O$67),"")</f>
        <v/>
      </c>
      <c r="AJ45" s="63" t="str">
        <f>IF(AND('Mapa de Riesgos'!$Y$68="Baja",'Mapa de Riesgos'!$AA$68="Catastrófico"),CONCATENATE("R10C",'Mapa de Riesgos'!$O$68),"")</f>
        <v/>
      </c>
      <c r="AK45" s="63" t="str">
        <f>IF(AND('Mapa de Riesgos'!$Y$69="Baja",'Mapa de Riesgos'!$AA$69="Catastrófico"),CONCATENATE("R10C",'Mapa de Riesgos'!$O$69),"")</f>
        <v/>
      </c>
      <c r="AL45" s="63" t="str">
        <f>IF(AND('Mapa de Riesgos'!$Y$70="Baja",'Mapa de Riesgos'!$AA$70="Catastrófico"),CONCATENATE("R10C",'Mapa de Riesgos'!$O$70),"")</f>
        <v/>
      </c>
      <c r="AM45" s="64" t="str">
        <f>IF(AND('Mapa de Riesgos'!$Y$71="Baja",'Mapa de Riesgos'!$AA$71="Catastrófico"),CONCATENATE("R10C",'Mapa de Riesgos'!$O$71),"")</f>
        <v/>
      </c>
      <c r="AN45" s="84"/>
      <c r="AO45" s="570"/>
      <c r="AP45" s="571"/>
      <c r="AQ45" s="571"/>
      <c r="AR45" s="571"/>
      <c r="AS45" s="571"/>
      <c r="AT45" s="572"/>
    </row>
    <row r="46" spans="1:80" ht="46.5" customHeight="1">
      <c r="A46" s="84"/>
      <c r="B46" s="445"/>
      <c r="C46" s="445"/>
      <c r="D46" s="446"/>
      <c r="E46" s="542" t="s">
        <v>172</v>
      </c>
      <c r="F46" s="543"/>
      <c r="G46" s="543"/>
      <c r="H46" s="543"/>
      <c r="I46" s="561"/>
      <c r="J46" s="74" t="str">
        <f>IF(AND('Mapa de Riesgos'!$Y$12="Muy Baja",'Mapa de Riesgos'!$AA$12="Leve"),CONCATENATE("R1C",'Mapa de Riesgos'!$O$12),"")</f>
        <v/>
      </c>
      <c r="K46" s="75" t="str">
        <f>IF(AND('Mapa de Riesgos'!$Y$13="Muy Baja",'Mapa de Riesgos'!$AA$13="Leve"),CONCATENATE("R1C",'Mapa de Riesgos'!$O$13),"")</f>
        <v/>
      </c>
      <c r="L46" s="75" t="str">
        <f>IF(AND('Mapa de Riesgos'!$Y$14="Muy Baja",'Mapa de Riesgos'!$AA$14="Leve"),CONCATENATE("R1C",'Mapa de Riesgos'!$O$14),"")</f>
        <v/>
      </c>
      <c r="M46" s="75" t="str">
        <f>IF(AND('Mapa de Riesgos'!$Y$15="Muy Baja",'Mapa de Riesgos'!$AA$15="Leve"),CONCATENATE("R1C",'Mapa de Riesgos'!$O$15),"")</f>
        <v/>
      </c>
      <c r="N46" s="75" t="str">
        <f>IF(AND('Mapa de Riesgos'!$Y$16="Muy Baja",'Mapa de Riesgos'!$AA$16="Leve"),CONCATENATE("R1C",'Mapa de Riesgos'!$O$16),"")</f>
        <v/>
      </c>
      <c r="O46" s="76" t="str">
        <f>IF(AND('Mapa de Riesgos'!$Y$17="Muy Baja",'Mapa de Riesgos'!$AA$17="Leve"),CONCATENATE("R1C",'Mapa de Riesgos'!$O$17),"")</f>
        <v/>
      </c>
      <c r="P46" s="74" t="str">
        <f>IF(AND('Mapa de Riesgos'!$Y$12="Muy Baja",'Mapa de Riesgos'!$AA$12="Menor"),CONCATENATE("R1C",'Mapa de Riesgos'!$O$12),"")</f>
        <v/>
      </c>
      <c r="Q46" s="75" t="str">
        <f>IF(AND('Mapa de Riesgos'!$Y$13="Muy Baja",'Mapa de Riesgos'!$AA$13="Menor"),CONCATENATE("R1C",'Mapa de Riesgos'!$O$13),"")</f>
        <v/>
      </c>
      <c r="R46" s="75" t="str">
        <f>IF(AND('Mapa de Riesgos'!$Y$14="Muy Baja",'Mapa de Riesgos'!$AA$14="Menor"),CONCATENATE("R1C",'Mapa de Riesgos'!$O$14),"")</f>
        <v/>
      </c>
      <c r="S46" s="75" t="str">
        <f>IF(AND('Mapa de Riesgos'!$Y$15="Muy Baja",'Mapa de Riesgos'!$AA$15="Menor"),CONCATENATE("R1C",'Mapa de Riesgos'!$O$15),"")</f>
        <v/>
      </c>
      <c r="T46" s="75" t="str">
        <f>IF(AND('Mapa de Riesgos'!$Y$16="Muy Baja",'Mapa de Riesgos'!$AA$16="Menor"),CONCATENATE("R1C",'Mapa de Riesgos'!$O$16),"")</f>
        <v/>
      </c>
      <c r="U46" s="76" t="str">
        <f>IF(AND('Mapa de Riesgos'!$Y$17="Muy Baja",'Mapa de Riesgos'!$AA$17="Menor"),CONCATENATE("R1C",'Mapa de Riesgos'!$O$17),"")</f>
        <v/>
      </c>
      <c r="V46" s="65" t="str">
        <f>IF(AND('Mapa de Riesgos'!$Y$12="Muy Baja",'Mapa de Riesgos'!$AA$12="Moderado"),CONCATENATE("R1C",'Mapa de Riesgos'!$O$12),"")</f>
        <v/>
      </c>
      <c r="W46" s="83" t="str">
        <f>IF(AND('Mapa de Riesgos'!$Y$13="Muy Baja",'Mapa de Riesgos'!$AA$13="Moderado"),CONCATENATE("R1C",'Mapa de Riesgos'!$O$13),"")</f>
        <v/>
      </c>
      <c r="X46" s="66" t="str">
        <f>IF(AND('Mapa de Riesgos'!$Y$14="Muy Baja",'Mapa de Riesgos'!$AA$14="Moderado"),CONCATENATE("R1C",'Mapa de Riesgos'!$O$14),"")</f>
        <v/>
      </c>
      <c r="Y46" s="66" t="str">
        <f>IF(AND('Mapa de Riesgos'!$Y$15="Muy Baja",'Mapa de Riesgos'!$AA$15="Moderado"),CONCATENATE("R1C",'Mapa de Riesgos'!$O$15),"")</f>
        <v/>
      </c>
      <c r="Z46" s="66" t="str">
        <f>IF(AND('Mapa de Riesgos'!$Y$16="Muy Baja",'Mapa de Riesgos'!$AA$16="Moderado"),CONCATENATE("R1C",'Mapa de Riesgos'!$O$16),"")</f>
        <v/>
      </c>
      <c r="AA46" s="67" t="str">
        <f>IF(AND('Mapa de Riesgos'!$Y$17="Muy Baja",'Mapa de Riesgos'!$AA$17="Moderado"),CONCATENATE("R1C",'Mapa de Riesgos'!$O$17),"")</f>
        <v/>
      </c>
      <c r="AB46" s="46" t="str">
        <f>IF(AND('Mapa de Riesgos'!$Y$12="Muy Baja",'Mapa de Riesgos'!$AA$12="Mayor"),CONCATENATE("R1C",'Mapa de Riesgos'!$O$12),"")</f>
        <v/>
      </c>
      <c r="AC46" s="47" t="str">
        <f>IF(AND('Mapa de Riesgos'!$Y$13="Muy Baja",'Mapa de Riesgos'!$AA$13="Mayor"),CONCATENATE("R1C",'Mapa de Riesgos'!$O$13),"")</f>
        <v/>
      </c>
      <c r="AD46" s="47" t="str">
        <f>IF(AND('Mapa de Riesgos'!$Y$14="Muy Baja",'Mapa de Riesgos'!$AA$14="Mayor"),CONCATENATE("R1C",'Mapa de Riesgos'!$O$14),"")</f>
        <v/>
      </c>
      <c r="AE46" s="47" t="str">
        <f>IF(AND('Mapa de Riesgos'!$Y$15="Muy Baja",'Mapa de Riesgos'!$AA$15="Mayor"),CONCATENATE("R1C",'Mapa de Riesgos'!$O$15),"")</f>
        <v/>
      </c>
      <c r="AF46" s="47" t="str">
        <f>IF(AND('Mapa de Riesgos'!$Y$16="Muy Baja",'Mapa de Riesgos'!$AA$16="Mayor"),CONCATENATE("R1C",'Mapa de Riesgos'!$O$16),"")</f>
        <v/>
      </c>
      <c r="AG46" s="48" t="str">
        <f>IF(AND('Mapa de Riesgos'!$Y$17="Muy Baja",'Mapa de Riesgos'!$AA$17="Mayor"),CONCATENATE("R1C",'Mapa de Riesgos'!$O$17),"")</f>
        <v/>
      </c>
      <c r="AH46" s="49" t="str">
        <f>IF(AND('Mapa de Riesgos'!$Y$12="Muy Baja",'Mapa de Riesgos'!$AA$12="Catastrófico"),CONCATENATE("R1C",'Mapa de Riesgos'!$O$12),"")</f>
        <v/>
      </c>
      <c r="AI46" s="50" t="str">
        <f>IF(AND('Mapa de Riesgos'!$Y$13="Muy Baja",'Mapa de Riesgos'!$AA$13="Catastrófico"),CONCATENATE("R1C",'Mapa de Riesgos'!$O$13),"")</f>
        <v/>
      </c>
      <c r="AJ46" s="50" t="str">
        <f>IF(AND('Mapa de Riesgos'!$Y$14="Muy Baja",'Mapa de Riesgos'!$AA$14="Catastrófico"),CONCATENATE("R1C",'Mapa de Riesgos'!$O$14),"")</f>
        <v/>
      </c>
      <c r="AK46" s="50" t="str">
        <f>IF(AND('Mapa de Riesgos'!$Y$15="Muy Baja",'Mapa de Riesgos'!$AA$15="Catastrófico"),CONCATENATE("R1C",'Mapa de Riesgos'!$O$15),"")</f>
        <v/>
      </c>
      <c r="AL46" s="50" t="str">
        <f>IF(AND('Mapa de Riesgos'!$Y$16="Muy Baja",'Mapa de Riesgos'!$AA$16="Catastrófico"),CONCATENATE("R1C",'Mapa de Riesgos'!$O$16),"")</f>
        <v/>
      </c>
      <c r="AM46" s="51" t="str">
        <f>IF(AND('Mapa de Riesgos'!$Y$17="Muy Baja",'Mapa de Riesgos'!$AA$17="Catastrófico"),CONCATENATE("R1C",'Mapa de Riesgos'!$O$17),"")</f>
        <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c r="A47" s="84"/>
      <c r="B47" s="445"/>
      <c r="C47" s="445"/>
      <c r="D47" s="446"/>
      <c r="E47" s="544"/>
      <c r="F47" s="545"/>
      <c r="G47" s="545"/>
      <c r="H47" s="545"/>
      <c r="I47" s="562"/>
      <c r="J47" s="77" t="str">
        <f>IF(AND('Mapa de Riesgos'!$Y$18="Muy Baja",'Mapa de Riesgos'!$AA$18="Leve"),CONCATENATE("R2C",'Mapa de Riesgos'!$O$18),"")</f>
        <v/>
      </c>
      <c r="K47" s="78" t="str">
        <f>IF(AND('Mapa de Riesgos'!$Y$19="Muy Baja",'Mapa de Riesgos'!$AA$19="Leve"),CONCATENATE("R2C",'Mapa de Riesgos'!$O$19),"")</f>
        <v/>
      </c>
      <c r="L47" s="78" t="str">
        <f>IF(AND('Mapa de Riesgos'!$Y$20="Muy Baja",'Mapa de Riesgos'!$AA$20="Leve"),CONCATENATE("R2C",'Mapa de Riesgos'!$O$20),"")</f>
        <v/>
      </c>
      <c r="M47" s="78" t="str">
        <f>IF(AND('Mapa de Riesgos'!$Y$21="Muy Baja",'Mapa de Riesgos'!$AA$21="Leve"),CONCATENATE("R2C",'Mapa de Riesgos'!$O$21),"")</f>
        <v/>
      </c>
      <c r="N47" s="78" t="str">
        <f>IF(AND('Mapa de Riesgos'!$Y$22="Muy Baja",'Mapa de Riesgos'!$AA$22="Leve"),CONCATENATE("R2C",'Mapa de Riesgos'!$O$22),"")</f>
        <v/>
      </c>
      <c r="O47" s="79" t="str">
        <f>IF(AND('Mapa de Riesgos'!$Y$23="Muy Baja",'Mapa de Riesgos'!$AA$23="Leve"),CONCATENATE("R2C",'Mapa de Riesgos'!$O$23),"")</f>
        <v/>
      </c>
      <c r="P47" s="77" t="str">
        <f>IF(AND('Mapa de Riesgos'!$Y$18="Muy Baja",'Mapa de Riesgos'!$AA$18="Menor"),CONCATENATE("R2C",'Mapa de Riesgos'!$O$18),"")</f>
        <v/>
      </c>
      <c r="Q47" s="78" t="str">
        <f>IF(AND('Mapa de Riesgos'!$Y$19="Muy Baja",'Mapa de Riesgos'!$AA$19="Menor"),CONCATENATE("R2C",'Mapa de Riesgos'!$O$19),"")</f>
        <v/>
      </c>
      <c r="R47" s="78" t="str">
        <f>IF(AND('Mapa de Riesgos'!$Y$20="Muy Baja",'Mapa de Riesgos'!$AA$20="Menor"),CONCATENATE("R2C",'Mapa de Riesgos'!$O$20),"")</f>
        <v/>
      </c>
      <c r="S47" s="78" t="str">
        <f>IF(AND('Mapa de Riesgos'!$Y$21="Muy Baja",'Mapa de Riesgos'!$AA$21="Menor"),CONCATENATE("R2C",'Mapa de Riesgos'!$O$21),"")</f>
        <v/>
      </c>
      <c r="T47" s="78" t="str">
        <f>IF(AND('Mapa de Riesgos'!$Y$22="Muy Baja",'Mapa de Riesgos'!$AA$22="Menor"),CONCATENATE("R2C",'Mapa de Riesgos'!$O$22),"")</f>
        <v/>
      </c>
      <c r="U47" s="79" t="str">
        <f>IF(AND('Mapa de Riesgos'!$Y$23="Muy Baja",'Mapa de Riesgos'!$AA$23="Menor"),CONCATENATE("R2C",'Mapa de Riesgos'!$O$23),"")</f>
        <v/>
      </c>
      <c r="V47" s="68" t="str">
        <f>IF(AND('Mapa de Riesgos'!$Y$18="Muy Baja",'Mapa de Riesgos'!$AA$18="Moderado"),CONCATENATE("R2C",'Mapa de Riesgos'!$O$18),"")</f>
        <v/>
      </c>
      <c r="W47" s="69" t="str">
        <f>IF(AND('Mapa de Riesgos'!$Y$19="Muy Baja",'Mapa de Riesgos'!$AA$19="Moderado"),CONCATENATE("R2C",'Mapa de Riesgos'!$O$19),"")</f>
        <v/>
      </c>
      <c r="X47" s="69" t="str">
        <f>IF(AND('Mapa de Riesgos'!$Y$20="Muy Baja",'Mapa de Riesgos'!$AA$20="Moderado"),CONCATENATE("R2C",'Mapa de Riesgos'!$O$20),"")</f>
        <v/>
      </c>
      <c r="Y47" s="69" t="str">
        <f>IF(AND('Mapa de Riesgos'!$Y$21="Muy Baja",'Mapa de Riesgos'!$AA$21="Moderado"),CONCATENATE("R2C",'Mapa de Riesgos'!$O$21),"")</f>
        <v/>
      </c>
      <c r="Z47" s="69" t="str">
        <f>IF(AND('Mapa de Riesgos'!$Y$22="Muy Baja",'Mapa de Riesgos'!$AA$22="Moderado"),CONCATENATE("R2C",'Mapa de Riesgos'!$O$22),"")</f>
        <v/>
      </c>
      <c r="AA47" s="70" t="str">
        <f>IF(AND('Mapa de Riesgos'!$Y$23="Muy Baja",'Mapa de Riesgos'!$AA$23="Moderado"),CONCATENATE("R2C",'Mapa de Riesgos'!$O$23),"")</f>
        <v/>
      </c>
      <c r="AB47" s="52" t="str">
        <f>IF(AND('Mapa de Riesgos'!$Y$18="Muy Baja",'Mapa de Riesgos'!$AA$18="Mayor"),CONCATENATE("R2C",'Mapa de Riesgos'!$O$18),"")</f>
        <v/>
      </c>
      <c r="AC47" s="53" t="str">
        <f>IF(AND('Mapa de Riesgos'!$Y$19="Muy Baja",'Mapa de Riesgos'!$AA$19="Mayor"),CONCATENATE("R2C",'Mapa de Riesgos'!$O$19),"")</f>
        <v/>
      </c>
      <c r="AD47" s="53" t="str">
        <f>IF(AND('Mapa de Riesgos'!$Y$20="Muy Baja",'Mapa de Riesgos'!$AA$20="Mayor"),CONCATENATE("R2C",'Mapa de Riesgos'!$O$20),"")</f>
        <v/>
      </c>
      <c r="AE47" s="53" t="str">
        <f>IF(AND('Mapa de Riesgos'!$Y$21="Muy Baja",'Mapa de Riesgos'!$AA$21="Mayor"),CONCATENATE("R2C",'Mapa de Riesgos'!$O$21),"")</f>
        <v/>
      </c>
      <c r="AF47" s="53" t="str">
        <f>IF(AND('Mapa de Riesgos'!$Y$22="Muy Baja",'Mapa de Riesgos'!$AA$22="Mayor"),CONCATENATE("R2C",'Mapa de Riesgos'!$O$22),"")</f>
        <v/>
      </c>
      <c r="AG47" s="54" t="str">
        <f>IF(AND('Mapa de Riesgos'!$Y$23="Muy Baja",'Mapa de Riesgos'!$AA$23="Mayor"),CONCATENATE("R2C",'Mapa de Riesgos'!$O$23),"")</f>
        <v/>
      </c>
      <c r="AH47" s="55" t="str">
        <f>IF(AND('Mapa de Riesgos'!$Y$18="Muy Baja",'Mapa de Riesgos'!$AA$18="Catastrófico"),CONCATENATE("R2C",'Mapa de Riesgos'!$O$18),"")</f>
        <v/>
      </c>
      <c r="AI47" s="56" t="str">
        <f>IF(AND('Mapa de Riesgos'!$Y$19="Muy Baja",'Mapa de Riesgos'!$AA$19="Catastrófico"),CONCATENATE("R2C",'Mapa de Riesgos'!$O$19),"")</f>
        <v/>
      </c>
      <c r="AJ47" s="56" t="str">
        <f>IF(AND('Mapa de Riesgos'!$Y$20="Muy Baja",'Mapa de Riesgos'!$AA$20="Catastrófico"),CONCATENATE("R2C",'Mapa de Riesgos'!$O$20),"")</f>
        <v/>
      </c>
      <c r="AK47" s="56" t="str">
        <f>IF(AND('Mapa de Riesgos'!$Y$21="Muy Baja",'Mapa de Riesgos'!$AA$21="Catastrófico"),CONCATENATE("R2C",'Mapa de Riesgos'!$O$21),"")</f>
        <v/>
      </c>
      <c r="AL47" s="56" t="str">
        <f>IF(AND('Mapa de Riesgos'!$Y$22="Muy Baja",'Mapa de Riesgos'!$AA$22="Catastrófico"),CONCATENATE("R2C",'Mapa de Riesgos'!$O$22),"")</f>
        <v/>
      </c>
      <c r="AM47" s="57" t="str">
        <f>IF(AND('Mapa de Riesgos'!$Y$23="Muy Baja",'Mapa de Riesgos'!$AA$23="Catastrófico"),CONCATENATE("R2C",'Mapa de Riesgos'!$O$23),"")</f>
        <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c r="A48" s="84"/>
      <c r="B48" s="445"/>
      <c r="C48" s="445"/>
      <c r="D48" s="446"/>
      <c r="E48" s="544"/>
      <c r="F48" s="545"/>
      <c r="G48" s="545"/>
      <c r="H48" s="545"/>
      <c r="I48" s="562"/>
      <c r="J48" s="77" t="str">
        <f>IF(AND('Mapa de Riesgos'!$Y$24="Muy Baja",'Mapa de Riesgos'!$AA$24="Leve"),CONCATENATE("R3C",'Mapa de Riesgos'!$O$24),"")</f>
        <v/>
      </c>
      <c r="K48" s="78" t="str">
        <f>IF(AND('Mapa de Riesgos'!$Y$25="Muy Baja",'Mapa de Riesgos'!$AA$25="Leve"),CONCATENATE("R3C",'Mapa de Riesgos'!$O$25),"")</f>
        <v/>
      </c>
      <c r="L48" s="78" t="str">
        <f>IF(AND('Mapa de Riesgos'!$Y$26="Muy Baja",'Mapa de Riesgos'!$AA$26="Leve"),CONCATENATE("R3C",'Mapa de Riesgos'!$O$26),"")</f>
        <v/>
      </c>
      <c r="M48" s="78" t="str">
        <f>IF(AND('Mapa de Riesgos'!$Y$27="Muy Baja",'Mapa de Riesgos'!$AA$27="Leve"),CONCATENATE("R3C",'Mapa de Riesgos'!$O$27),"")</f>
        <v/>
      </c>
      <c r="N48" s="78" t="str">
        <f>IF(AND('Mapa de Riesgos'!$Y$28="Muy Baja",'Mapa de Riesgos'!$AA$28="Leve"),CONCATENATE("R3C",'Mapa de Riesgos'!$O$28),"")</f>
        <v/>
      </c>
      <c r="O48" s="79" t="str">
        <f>IF(AND('Mapa de Riesgos'!$Y$29="Muy Baja",'Mapa de Riesgos'!$AA$29="Leve"),CONCATENATE("R3C",'Mapa de Riesgos'!$O$29),"")</f>
        <v/>
      </c>
      <c r="P48" s="77" t="str">
        <f>IF(AND('Mapa de Riesgos'!$Y$24="Muy Baja",'Mapa de Riesgos'!$AA$24="Menor"),CONCATENATE("R3C",'Mapa de Riesgos'!$O$24),"")</f>
        <v/>
      </c>
      <c r="Q48" s="78" t="str">
        <f>IF(AND('Mapa de Riesgos'!$Y$25="Muy Baja",'Mapa de Riesgos'!$AA$25="Menor"),CONCATENATE("R3C",'Mapa de Riesgos'!$O$25),"")</f>
        <v/>
      </c>
      <c r="R48" s="78" t="str">
        <f>IF(AND('Mapa de Riesgos'!$Y$26="Muy Baja",'Mapa de Riesgos'!$AA$26="Menor"),CONCATENATE("R3C",'Mapa de Riesgos'!$O$26),"")</f>
        <v/>
      </c>
      <c r="S48" s="78" t="str">
        <f>IF(AND('Mapa de Riesgos'!$Y$27="Muy Baja",'Mapa de Riesgos'!$AA$27="Menor"),CONCATENATE("R3C",'Mapa de Riesgos'!$O$27),"")</f>
        <v/>
      </c>
      <c r="T48" s="78" t="str">
        <f>IF(AND('Mapa de Riesgos'!$Y$28="Muy Baja",'Mapa de Riesgos'!$AA$28="Menor"),CONCATENATE("R3C",'Mapa de Riesgos'!$O$28),"")</f>
        <v/>
      </c>
      <c r="U48" s="79" t="str">
        <f>IF(AND('Mapa de Riesgos'!$Y$29="Muy Baja",'Mapa de Riesgos'!$AA$29="Menor"),CONCATENATE("R3C",'Mapa de Riesgos'!$O$29),"")</f>
        <v/>
      </c>
      <c r="V48" s="68" t="str">
        <f>IF(AND('Mapa de Riesgos'!$Y$24="Muy Baja",'Mapa de Riesgos'!$AA$24="Moderado"),CONCATENATE("R3C",'Mapa de Riesgos'!$O$24),"")</f>
        <v/>
      </c>
      <c r="W48" s="69" t="str">
        <f>IF(AND('Mapa de Riesgos'!$Y$25="Muy Baja",'Mapa de Riesgos'!$AA$25="Moderado"),CONCATENATE("R3C",'Mapa de Riesgos'!$O$25),"")</f>
        <v/>
      </c>
      <c r="X48" s="69" t="str">
        <f>IF(AND('Mapa de Riesgos'!$Y$26="Muy Baja",'Mapa de Riesgos'!$AA$26="Moderado"),CONCATENATE("R3C",'Mapa de Riesgos'!$O$26),"")</f>
        <v/>
      </c>
      <c r="Y48" s="69" t="str">
        <f>IF(AND('Mapa de Riesgos'!$Y$27="Muy Baja",'Mapa de Riesgos'!$AA$27="Moderado"),CONCATENATE("R3C",'Mapa de Riesgos'!$O$27),"")</f>
        <v/>
      </c>
      <c r="Z48" s="69" t="str">
        <f>IF(AND('Mapa de Riesgos'!$Y$28="Muy Baja",'Mapa de Riesgos'!$AA$28="Moderado"),CONCATENATE("R3C",'Mapa de Riesgos'!$O$28),"")</f>
        <v/>
      </c>
      <c r="AA48" s="70" t="str">
        <f>IF(AND('Mapa de Riesgos'!$Y$29="Muy Baja",'Mapa de Riesgos'!$AA$29="Moderado"),CONCATENATE("R3C",'Mapa de Riesgos'!$O$29),"")</f>
        <v/>
      </c>
      <c r="AB48" s="52" t="str">
        <f>IF(AND('Mapa de Riesgos'!$Y$24="Muy Baja",'Mapa de Riesgos'!$AA$24="Mayor"),CONCATENATE("R3C",'Mapa de Riesgos'!$O$24),"")</f>
        <v/>
      </c>
      <c r="AC48" s="53" t="str">
        <f>IF(AND('Mapa de Riesgos'!$Y$25="Muy Baja",'Mapa de Riesgos'!$AA$25="Mayor"),CONCATENATE("R3C",'Mapa de Riesgos'!$O$25),"")</f>
        <v/>
      </c>
      <c r="AD48" s="53" t="str">
        <f>IF(AND('Mapa de Riesgos'!$Y$26="Muy Baja",'Mapa de Riesgos'!$AA$26="Mayor"),CONCATENATE("R3C",'Mapa de Riesgos'!$O$26),"")</f>
        <v/>
      </c>
      <c r="AE48" s="53" t="str">
        <f>IF(AND('Mapa de Riesgos'!$Y$27="Muy Baja",'Mapa de Riesgos'!$AA$27="Mayor"),CONCATENATE("R3C",'Mapa de Riesgos'!$O$27),"")</f>
        <v/>
      </c>
      <c r="AF48" s="53" t="str">
        <f>IF(AND('Mapa de Riesgos'!$Y$28="Muy Baja",'Mapa de Riesgos'!$AA$28="Mayor"),CONCATENATE("R3C",'Mapa de Riesgos'!$O$28),"")</f>
        <v/>
      </c>
      <c r="AG48" s="54" t="str">
        <f>IF(AND('Mapa de Riesgos'!$Y$29="Muy Baja",'Mapa de Riesgos'!$AA$29="Mayor"),CONCATENATE("R3C",'Mapa de Riesgos'!$O$29),"")</f>
        <v/>
      </c>
      <c r="AH48" s="55" t="str">
        <f>IF(AND('Mapa de Riesgos'!$Y$24="Muy Baja",'Mapa de Riesgos'!$AA$24="Catastrófico"),CONCATENATE("R3C",'Mapa de Riesgos'!$O$24),"")</f>
        <v/>
      </c>
      <c r="AI48" s="56" t="str">
        <f>IF(AND('Mapa de Riesgos'!$Y$25="Muy Baja",'Mapa de Riesgos'!$AA$25="Catastrófico"),CONCATENATE("R3C",'Mapa de Riesgos'!$O$25),"")</f>
        <v/>
      </c>
      <c r="AJ48" s="56" t="str">
        <f>IF(AND('Mapa de Riesgos'!$Y$26="Muy Baja",'Mapa de Riesgos'!$AA$26="Catastrófico"),CONCATENATE("R3C",'Mapa de Riesgos'!$O$26),"")</f>
        <v/>
      </c>
      <c r="AK48" s="56" t="str">
        <f>IF(AND('Mapa de Riesgos'!$Y$27="Muy Baja",'Mapa de Riesgos'!$AA$27="Catastrófico"),CONCATENATE("R3C",'Mapa de Riesgos'!$O$27),"")</f>
        <v/>
      </c>
      <c r="AL48" s="56" t="str">
        <f>IF(AND('Mapa de Riesgos'!$Y$28="Muy Baja",'Mapa de Riesgos'!$AA$28="Catastrófico"),CONCATENATE("R3C",'Mapa de Riesgos'!$O$28),"")</f>
        <v/>
      </c>
      <c r="AM48" s="57" t="str">
        <f>IF(AND('Mapa de Riesgos'!$Y$29="Muy Baja",'Mapa de Riesgos'!$AA$29="Catastrófico"),CONCATENATE("R3C",'Mapa de Riesgos'!$O$29),"")</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c r="A49" s="84"/>
      <c r="B49" s="445"/>
      <c r="C49" s="445"/>
      <c r="D49" s="446"/>
      <c r="E49" s="546"/>
      <c r="F49" s="547"/>
      <c r="G49" s="547"/>
      <c r="H49" s="547"/>
      <c r="I49" s="562"/>
      <c r="J49" s="77" t="str">
        <f>IF(AND('Mapa de Riesgos'!$Y$30="Muy Baja",'Mapa de Riesgos'!$AA$30="Leve"),CONCATENATE("R4C",'Mapa de Riesgos'!$O$30),"")</f>
        <v/>
      </c>
      <c r="K49" s="78" t="str">
        <f>IF(AND('Mapa de Riesgos'!$Y$31="Muy Baja",'Mapa de Riesgos'!$AA$31="Leve"),CONCATENATE("R4C",'Mapa de Riesgos'!$O$31),"")</f>
        <v/>
      </c>
      <c r="L49" s="78" t="str">
        <f>IF(AND('Mapa de Riesgos'!$Y$32="Muy Baja",'Mapa de Riesgos'!$AA$32="Leve"),CONCATENATE("R4C",'Mapa de Riesgos'!$O$32),"")</f>
        <v/>
      </c>
      <c r="M49" s="78" t="str">
        <f>IF(AND('Mapa de Riesgos'!$Y$33="Muy Baja",'Mapa de Riesgos'!$AA$33="Leve"),CONCATENATE("R4C",'Mapa de Riesgos'!$O$33),"")</f>
        <v/>
      </c>
      <c r="N49" s="78" t="str">
        <f>IF(AND('Mapa de Riesgos'!$Y$34="Muy Baja",'Mapa de Riesgos'!$AA$34="Leve"),CONCATENATE("R4C",'Mapa de Riesgos'!$O$34),"")</f>
        <v/>
      </c>
      <c r="O49" s="79" t="str">
        <f>IF(AND('Mapa de Riesgos'!$Y$35="Muy Baja",'Mapa de Riesgos'!$AA$35="Leve"),CONCATENATE("R4C",'Mapa de Riesgos'!$O$35),"")</f>
        <v/>
      </c>
      <c r="P49" s="77" t="str">
        <f>IF(AND('Mapa de Riesgos'!$Y$30="Muy Baja",'Mapa de Riesgos'!$AA$30="Menor"),CONCATENATE("R4C",'Mapa de Riesgos'!$O$30),"")</f>
        <v/>
      </c>
      <c r="Q49" s="78" t="str">
        <f>IF(AND('Mapa de Riesgos'!$Y$31="Muy Baja",'Mapa de Riesgos'!$AA$31="Menor"),CONCATENATE("R4C",'Mapa de Riesgos'!$O$31),"")</f>
        <v/>
      </c>
      <c r="R49" s="78" t="str">
        <f>IF(AND('Mapa de Riesgos'!$Y$32="Muy Baja",'Mapa de Riesgos'!$AA$32="Menor"),CONCATENATE("R4C",'Mapa de Riesgos'!$O$32),"")</f>
        <v/>
      </c>
      <c r="S49" s="78" t="str">
        <f>IF(AND('Mapa de Riesgos'!$Y$33="Muy Baja",'Mapa de Riesgos'!$AA$33="Menor"),CONCATENATE("R4C",'Mapa de Riesgos'!$O$33),"")</f>
        <v/>
      </c>
      <c r="T49" s="78" t="str">
        <f>IF(AND('Mapa de Riesgos'!$Y$34="Muy Baja",'Mapa de Riesgos'!$AA$34="Menor"),CONCATENATE("R4C",'Mapa de Riesgos'!$O$34),"")</f>
        <v/>
      </c>
      <c r="U49" s="79" t="str">
        <f>IF(AND('Mapa de Riesgos'!$Y$35="Muy Baja",'Mapa de Riesgos'!$AA$35="Menor"),CONCATENATE("R4C",'Mapa de Riesgos'!$O$35),"")</f>
        <v/>
      </c>
      <c r="V49" s="68" t="str">
        <f>IF(AND('Mapa de Riesgos'!$Y$30="Muy Baja",'Mapa de Riesgos'!$AA$30="Moderado"),CONCATENATE("R4C",'Mapa de Riesgos'!$O$30),"")</f>
        <v/>
      </c>
      <c r="W49" s="69" t="str">
        <f>IF(AND('Mapa de Riesgos'!$Y$31="Muy Baja",'Mapa de Riesgos'!$AA$31="Moderado"),CONCATENATE("R4C",'Mapa de Riesgos'!$O$31),"")</f>
        <v/>
      </c>
      <c r="X49" s="69" t="str">
        <f>IF(AND('Mapa de Riesgos'!$Y$32="Muy Baja",'Mapa de Riesgos'!$AA$32="Moderado"),CONCATENATE("R4C",'Mapa de Riesgos'!$O$32),"")</f>
        <v/>
      </c>
      <c r="Y49" s="69" t="str">
        <f>IF(AND('Mapa de Riesgos'!$Y$33="Muy Baja",'Mapa de Riesgos'!$AA$33="Moderado"),CONCATENATE("R4C",'Mapa de Riesgos'!$O$33),"")</f>
        <v/>
      </c>
      <c r="Z49" s="69" t="str">
        <f>IF(AND('Mapa de Riesgos'!$Y$34="Muy Baja",'Mapa de Riesgos'!$AA$34="Moderado"),CONCATENATE("R4C",'Mapa de Riesgos'!$O$34),"")</f>
        <v/>
      </c>
      <c r="AA49" s="70" t="str">
        <f>IF(AND('Mapa de Riesgos'!$Y$35="Muy Baja",'Mapa de Riesgos'!$AA$35="Moderado"),CONCATENATE("R4C",'Mapa de Riesgos'!$O$35),"")</f>
        <v/>
      </c>
      <c r="AB49" s="52" t="str">
        <f>IF(AND('Mapa de Riesgos'!$Y$30="Muy Baja",'Mapa de Riesgos'!$AA$30="Mayor"),CONCATENATE("R4C",'Mapa de Riesgos'!$O$30),"")</f>
        <v/>
      </c>
      <c r="AC49" s="53" t="str">
        <f>IF(AND('Mapa de Riesgos'!$Y$31="Muy Baja",'Mapa de Riesgos'!$AA$31="Mayor"),CONCATENATE("R4C",'Mapa de Riesgos'!$O$31),"")</f>
        <v/>
      </c>
      <c r="AD49" s="53" t="str">
        <f>IF(AND('Mapa de Riesgos'!$Y$32="Muy Baja",'Mapa de Riesgos'!$AA$32="Mayor"),CONCATENATE("R4C",'Mapa de Riesgos'!$O$32),"")</f>
        <v/>
      </c>
      <c r="AE49" s="53" t="str">
        <f>IF(AND('Mapa de Riesgos'!$Y$33="Muy Baja",'Mapa de Riesgos'!$AA$33="Mayor"),CONCATENATE("R4C",'Mapa de Riesgos'!$O$33),"")</f>
        <v/>
      </c>
      <c r="AF49" s="53" t="str">
        <f>IF(AND('Mapa de Riesgos'!$Y$34="Muy Baja",'Mapa de Riesgos'!$AA$34="Mayor"),CONCATENATE("R4C",'Mapa de Riesgos'!$O$34),"")</f>
        <v/>
      </c>
      <c r="AG49" s="54" t="str">
        <f>IF(AND('Mapa de Riesgos'!$Y$35="Muy Baja",'Mapa de Riesgos'!$AA$35="Mayor"),CONCATENATE("R4C",'Mapa de Riesgos'!$O$35),"")</f>
        <v/>
      </c>
      <c r="AH49" s="55" t="str">
        <f>IF(AND('Mapa de Riesgos'!$Y$30="Muy Baja",'Mapa de Riesgos'!$AA$30="Catastrófico"),CONCATENATE("R4C",'Mapa de Riesgos'!$O$30),"")</f>
        <v/>
      </c>
      <c r="AI49" s="56" t="str">
        <f>IF(AND('Mapa de Riesgos'!$Y$31="Muy Baja",'Mapa de Riesgos'!$AA$31="Catastrófico"),CONCATENATE("R4C",'Mapa de Riesgos'!$O$31),"")</f>
        <v/>
      </c>
      <c r="AJ49" s="56" t="str">
        <f>IF(AND('Mapa de Riesgos'!$Y$32="Muy Baja",'Mapa de Riesgos'!$AA$32="Catastrófico"),CONCATENATE("R4C",'Mapa de Riesgos'!$O$32),"")</f>
        <v/>
      </c>
      <c r="AK49" s="56" t="str">
        <f>IF(AND('Mapa de Riesgos'!$Y$33="Muy Baja",'Mapa de Riesgos'!$AA$33="Catastrófico"),CONCATENATE("R4C",'Mapa de Riesgos'!$O$33),"")</f>
        <v/>
      </c>
      <c r="AL49" s="56" t="str">
        <f>IF(AND('Mapa de Riesgos'!$Y$34="Muy Baja",'Mapa de Riesgos'!$AA$34="Catastrófico"),CONCATENATE("R4C",'Mapa de Riesgos'!$O$34),"")</f>
        <v/>
      </c>
      <c r="AM49" s="57" t="str">
        <f>IF(AND('Mapa de Riesgos'!$Y$35="Muy Baja",'Mapa de Riesgos'!$AA$35="Catastrófico"),CONCATENATE("R4C",'Mapa de Riesgos'!$O$35),"")</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c r="A50" s="84"/>
      <c r="B50" s="445"/>
      <c r="C50" s="445"/>
      <c r="D50" s="446"/>
      <c r="E50" s="546"/>
      <c r="F50" s="547"/>
      <c r="G50" s="547"/>
      <c r="H50" s="547"/>
      <c r="I50" s="562"/>
      <c r="J50" s="77" t="str">
        <f>IF(AND('Mapa de Riesgos'!$Y$36="Muy Baja",'Mapa de Riesgos'!$AA$36="Leve"),CONCATENATE("R5C",'Mapa de Riesgos'!$O$36),"")</f>
        <v/>
      </c>
      <c r="K50" s="78" t="str">
        <f>IF(AND('Mapa de Riesgos'!$Y$37="Muy Baja",'Mapa de Riesgos'!$AA$37="Leve"),CONCATENATE("R5C",'Mapa de Riesgos'!$O$37),"")</f>
        <v/>
      </c>
      <c r="L50" s="78" t="str">
        <f>IF(AND('Mapa de Riesgos'!$Y$38="Muy Baja",'Mapa de Riesgos'!$AA$38="Leve"),CONCATENATE("R5C",'Mapa de Riesgos'!$O$38),"")</f>
        <v/>
      </c>
      <c r="M50" s="78" t="str">
        <f>IF(AND('Mapa de Riesgos'!$Y$39="Muy Baja",'Mapa de Riesgos'!$AA$39="Leve"),CONCATENATE("R5C",'Mapa de Riesgos'!$O$39),"")</f>
        <v/>
      </c>
      <c r="N50" s="78" t="str">
        <f>IF(AND('Mapa de Riesgos'!$Y$40="Muy Baja",'Mapa de Riesgos'!$AA$40="Leve"),CONCATENATE("R5C",'Mapa de Riesgos'!$O$40),"")</f>
        <v/>
      </c>
      <c r="O50" s="79" t="str">
        <f>IF(AND('Mapa de Riesgos'!$Y$41="Muy Baja",'Mapa de Riesgos'!$AA$41="Leve"),CONCATENATE("R5C",'Mapa de Riesgos'!$O$41),"")</f>
        <v/>
      </c>
      <c r="P50" s="77" t="str">
        <f>IF(AND('Mapa de Riesgos'!$Y$36="Muy Baja",'Mapa de Riesgos'!$AA$36="Menor"),CONCATENATE("R5C",'Mapa de Riesgos'!$O$36),"")</f>
        <v/>
      </c>
      <c r="Q50" s="78" t="str">
        <f>IF(AND('Mapa de Riesgos'!$Y$37="Muy Baja",'Mapa de Riesgos'!$AA$37="Menor"),CONCATENATE("R5C",'Mapa de Riesgos'!$O$37),"")</f>
        <v/>
      </c>
      <c r="R50" s="78" t="str">
        <f>IF(AND('Mapa de Riesgos'!$Y$38="Muy Baja",'Mapa de Riesgos'!$AA$38="Menor"),CONCATENATE("R5C",'Mapa de Riesgos'!$O$38),"")</f>
        <v/>
      </c>
      <c r="S50" s="78" t="str">
        <f>IF(AND('Mapa de Riesgos'!$Y$39="Muy Baja",'Mapa de Riesgos'!$AA$39="Menor"),CONCATENATE("R5C",'Mapa de Riesgos'!$O$39),"")</f>
        <v/>
      </c>
      <c r="T50" s="78" t="str">
        <f>IF(AND('Mapa de Riesgos'!$Y$40="Muy Baja",'Mapa de Riesgos'!$AA$40="Menor"),CONCATENATE("R5C",'Mapa de Riesgos'!$O$40),"")</f>
        <v/>
      </c>
      <c r="U50" s="79" t="str">
        <f>IF(AND('Mapa de Riesgos'!$Y$41="Muy Baja",'Mapa de Riesgos'!$AA$41="Menor"),CONCATENATE("R5C",'Mapa de Riesgos'!$O$41),"")</f>
        <v/>
      </c>
      <c r="V50" s="68" t="str">
        <f>IF(AND('Mapa de Riesgos'!$Y$36="Muy Baja",'Mapa de Riesgos'!$AA$36="Moderado"),CONCATENATE("R5C",'Mapa de Riesgos'!$O$36),"")</f>
        <v/>
      </c>
      <c r="W50" s="69" t="str">
        <f>IF(AND('Mapa de Riesgos'!$Y$37="Muy Baja",'Mapa de Riesgos'!$AA$37="Moderado"),CONCATENATE("R5C",'Mapa de Riesgos'!$O$37),"")</f>
        <v/>
      </c>
      <c r="X50" s="69" t="str">
        <f>IF(AND('Mapa de Riesgos'!$Y$38="Muy Baja",'Mapa de Riesgos'!$AA$38="Moderado"),CONCATENATE("R5C",'Mapa de Riesgos'!$O$38),"")</f>
        <v/>
      </c>
      <c r="Y50" s="69" t="str">
        <f>IF(AND('Mapa de Riesgos'!$Y$39="Muy Baja",'Mapa de Riesgos'!$AA$39="Moderado"),CONCATENATE("R5C",'Mapa de Riesgos'!$O$39),"")</f>
        <v/>
      </c>
      <c r="Z50" s="69" t="str">
        <f>IF(AND('Mapa de Riesgos'!$Y$40="Muy Baja",'Mapa de Riesgos'!$AA$40="Moderado"),CONCATENATE("R5C",'Mapa de Riesgos'!$O$40),"")</f>
        <v/>
      </c>
      <c r="AA50" s="70" t="str">
        <f>IF(AND('Mapa de Riesgos'!$Y$41="Muy Baja",'Mapa de Riesgos'!$AA$41="Moderado"),CONCATENATE("R5C",'Mapa de Riesgos'!$O$41),"")</f>
        <v/>
      </c>
      <c r="AB50" s="52" t="str">
        <f>IF(AND('Mapa de Riesgos'!$Y$36="Muy Baja",'Mapa de Riesgos'!$AA$36="Mayor"),CONCATENATE("R5C",'Mapa de Riesgos'!$O$36),"")</f>
        <v/>
      </c>
      <c r="AC50" s="53" t="str">
        <f>IF(AND('Mapa de Riesgos'!$Y$37="Muy Baja",'Mapa de Riesgos'!$AA$37="Mayor"),CONCATENATE("R5C",'Mapa de Riesgos'!$O$37),"")</f>
        <v/>
      </c>
      <c r="AD50" s="58" t="str">
        <f>IF(AND('Mapa de Riesgos'!$Y$38="Muy Baja",'Mapa de Riesgos'!$AA$38="Mayor"),CONCATENATE("R5C",'Mapa de Riesgos'!$O$38),"")</f>
        <v/>
      </c>
      <c r="AE50" s="58" t="str">
        <f>IF(AND('Mapa de Riesgos'!$Y$39="Muy Baja",'Mapa de Riesgos'!$AA$39="Mayor"),CONCATENATE("R5C",'Mapa de Riesgos'!$O$39),"")</f>
        <v/>
      </c>
      <c r="AF50" s="58" t="str">
        <f>IF(AND('Mapa de Riesgos'!$Y$40="Muy Baja",'Mapa de Riesgos'!$AA$40="Mayor"),CONCATENATE("R5C",'Mapa de Riesgos'!$O$40),"")</f>
        <v/>
      </c>
      <c r="AG50" s="54" t="str">
        <f>IF(AND('Mapa de Riesgos'!$Y$41="Muy Baja",'Mapa de Riesgos'!$AA$41="Mayor"),CONCATENATE("R5C",'Mapa de Riesgos'!$O$41),"")</f>
        <v/>
      </c>
      <c r="AH50" s="55" t="str">
        <f>IF(AND('Mapa de Riesgos'!$Y$36="Muy Baja",'Mapa de Riesgos'!$AA$36="Catastrófico"),CONCATENATE("R5C",'Mapa de Riesgos'!$O$36),"")</f>
        <v/>
      </c>
      <c r="AI50" s="56" t="str">
        <f>IF(AND('Mapa de Riesgos'!$Y$37="Muy Baja",'Mapa de Riesgos'!$AA$37="Catastrófico"),CONCATENATE("R5C",'Mapa de Riesgos'!$O$37),"")</f>
        <v/>
      </c>
      <c r="AJ50" s="56" t="str">
        <f>IF(AND('Mapa de Riesgos'!$Y$38="Muy Baja",'Mapa de Riesgos'!$AA$38="Catastrófico"),CONCATENATE("R5C",'Mapa de Riesgos'!$O$38),"")</f>
        <v/>
      </c>
      <c r="AK50" s="56" t="str">
        <f>IF(AND('Mapa de Riesgos'!$Y$39="Muy Baja",'Mapa de Riesgos'!$AA$39="Catastrófico"),CONCATENATE("R5C",'Mapa de Riesgos'!$O$39),"")</f>
        <v/>
      </c>
      <c r="AL50" s="56" t="str">
        <f>IF(AND('Mapa de Riesgos'!$Y$40="Muy Baja",'Mapa de Riesgos'!$AA$40="Catastrófico"),CONCATENATE("R5C",'Mapa de Riesgos'!$O$40),"")</f>
        <v/>
      </c>
      <c r="AM50" s="57" t="str">
        <f>IF(AND('Mapa de Riesgos'!$Y$41="Muy Baja",'Mapa de Riesgos'!$AA$41="Catastrófico"),CONCATENATE("R5C",'Mapa de Riesgos'!$O$41),"")</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c r="A51" s="84"/>
      <c r="B51" s="445"/>
      <c r="C51" s="445"/>
      <c r="D51" s="446"/>
      <c r="E51" s="546"/>
      <c r="F51" s="547"/>
      <c r="G51" s="547"/>
      <c r="H51" s="547"/>
      <c r="I51" s="562"/>
      <c r="J51" s="77" t="str">
        <f>IF(AND('Mapa de Riesgos'!$Y$42="Muy Baja",'Mapa de Riesgos'!$AA$42="Leve"),CONCATENATE("R6C",'Mapa de Riesgos'!$O$42),"")</f>
        <v/>
      </c>
      <c r="K51" s="78" t="str">
        <f>IF(AND('Mapa de Riesgos'!$Y$43="Muy Baja",'Mapa de Riesgos'!$AA$43="Leve"),CONCATENATE("R6C",'Mapa de Riesgos'!$O$43),"")</f>
        <v/>
      </c>
      <c r="L51" s="78" t="str">
        <f>IF(AND('Mapa de Riesgos'!$Y$44="Muy Baja",'Mapa de Riesgos'!$AA$44="Leve"),CONCATENATE("R6C",'Mapa de Riesgos'!$O$44),"")</f>
        <v/>
      </c>
      <c r="M51" s="78" t="str">
        <f>IF(AND('Mapa de Riesgos'!$Y$45="Muy Baja",'Mapa de Riesgos'!$AA$45="Leve"),CONCATENATE("R6C",'Mapa de Riesgos'!$O$45),"")</f>
        <v/>
      </c>
      <c r="N51" s="78" t="str">
        <f>IF(AND('Mapa de Riesgos'!$Y$46="Muy Baja",'Mapa de Riesgos'!$AA$46="Leve"),CONCATENATE("R6C",'Mapa de Riesgos'!$O$46),"")</f>
        <v/>
      </c>
      <c r="O51" s="79" t="str">
        <f>IF(AND('Mapa de Riesgos'!$Y$47="Muy Baja",'Mapa de Riesgos'!$AA$47="Leve"),CONCATENATE("R6C",'Mapa de Riesgos'!$O$47),"")</f>
        <v/>
      </c>
      <c r="P51" s="77" t="str">
        <f>IF(AND('Mapa de Riesgos'!$Y$42="Muy Baja",'Mapa de Riesgos'!$AA$42="Menor"),CONCATENATE("R6C",'Mapa de Riesgos'!$O$42),"")</f>
        <v/>
      </c>
      <c r="Q51" s="78" t="str">
        <f>IF(AND('Mapa de Riesgos'!$Y$43="Muy Baja",'Mapa de Riesgos'!$AA$43="Menor"),CONCATENATE("R6C",'Mapa de Riesgos'!$O$43),"")</f>
        <v/>
      </c>
      <c r="R51" s="78" t="str">
        <f>IF(AND('Mapa de Riesgos'!$Y$44="Muy Baja",'Mapa de Riesgos'!$AA$44="Menor"),CONCATENATE("R6C",'Mapa de Riesgos'!$O$44),"")</f>
        <v/>
      </c>
      <c r="S51" s="78" t="str">
        <f>IF(AND('Mapa de Riesgos'!$Y$45="Muy Baja",'Mapa de Riesgos'!$AA$45="Menor"),CONCATENATE("R6C",'Mapa de Riesgos'!$O$45),"")</f>
        <v/>
      </c>
      <c r="T51" s="78" t="str">
        <f>IF(AND('Mapa de Riesgos'!$Y$46="Muy Baja",'Mapa de Riesgos'!$AA$46="Menor"),CONCATENATE("R6C",'Mapa de Riesgos'!$O$46),"")</f>
        <v/>
      </c>
      <c r="U51" s="79" t="str">
        <f>IF(AND('Mapa de Riesgos'!$Y$47="Muy Baja",'Mapa de Riesgos'!$AA$47="Menor"),CONCATENATE("R6C",'Mapa de Riesgos'!$O$47),"")</f>
        <v/>
      </c>
      <c r="V51" s="68" t="str">
        <f>IF(AND('Mapa de Riesgos'!$Y$42="Muy Baja",'Mapa de Riesgos'!$AA$42="Moderado"),CONCATENATE("R6C",'Mapa de Riesgos'!$O$42),"")</f>
        <v/>
      </c>
      <c r="W51" s="69" t="str">
        <f>IF(AND('Mapa de Riesgos'!$Y$43="Muy Baja",'Mapa de Riesgos'!$AA$43="Moderado"),CONCATENATE("R6C",'Mapa de Riesgos'!$O$43),"")</f>
        <v/>
      </c>
      <c r="X51" s="69" t="str">
        <f>IF(AND('Mapa de Riesgos'!$Y$44="Muy Baja",'Mapa de Riesgos'!$AA$44="Moderado"),CONCATENATE("R6C",'Mapa de Riesgos'!$O$44),"")</f>
        <v/>
      </c>
      <c r="Y51" s="69" t="str">
        <f>IF(AND('Mapa de Riesgos'!$Y$45="Muy Baja",'Mapa de Riesgos'!$AA$45="Moderado"),CONCATENATE("R6C",'Mapa de Riesgos'!$O$45),"")</f>
        <v/>
      </c>
      <c r="Z51" s="69" t="str">
        <f>IF(AND('Mapa de Riesgos'!$Y$46="Muy Baja",'Mapa de Riesgos'!$AA$46="Moderado"),CONCATENATE("R6C",'Mapa de Riesgos'!$O$46),"")</f>
        <v/>
      </c>
      <c r="AA51" s="70" t="str">
        <f>IF(AND('Mapa de Riesgos'!$Y$47="Muy Baja",'Mapa de Riesgos'!$AA$47="Moderado"),CONCATENATE("R6C",'Mapa de Riesgos'!$O$47),"")</f>
        <v/>
      </c>
      <c r="AB51" s="52" t="str">
        <f>IF(AND('Mapa de Riesgos'!$Y$42="Muy Baja",'Mapa de Riesgos'!$AA$42="Mayor"),CONCATENATE("R6C",'Mapa de Riesgos'!$O$42),"")</f>
        <v/>
      </c>
      <c r="AC51" s="53" t="str">
        <f>IF(AND('Mapa de Riesgos'!$Y$43="Muy Baja",'Mapa de Riesgos'!$AA$43="Mayor"),CONCATENATE("R6C",'Mapa de Riesgos'!$O$43),"")</f>
        <v/>
      </c>
      <c r="AD51" s="58" t="str">
        <f>IF(AND('Mapa de Riesgos'!$Y$44="Muy Baja",'Mapa de Riesgos'!$AA$44="Mayor"),CONCATENATE("R6C",'Mapa de Riesgos'!$O$44),"")</f>
        <v/>
      </c>
      <c r="AE51" s="58" t="str">
        <f>IF(AND('Mapa de Riesgos'!$Y$45="Muy Baja",'Mapa de Riesgos'!$AA$45="Mayor"),CONCATENATE("R6C",'Mapa de Riesgos'!$O$45),"")</f>
        <v/>
      </c>
      <c r="AF51" s="58" t="str">
        <f>IF(AND('Mapa de Riesgos'!$Y$46="Muy Baja",'Mapa de Riesgos'!$AA$46="Mayor"),CONCATENATE("R6C",'Mapa de Riesgos'!$O$46),"")</f>
        <v/>
      </c>
      <c r="AG51" s="54" t="str">
        <f>IF(AND('Mapa de Riesgos'!$Y$47="Muy Baja",'Mapa de Riesgos'!$AA$47="Mayor"),CONCATENATE("R6C",'Mapa de Riesgos'!$O$47),"")</f>
        <v/>
      </c>
      <c r="AH51" s="55" t="str">
        <f>IF(AND('Mapa de Riesgos'!$Y$42="Muy Baja",'Mapa de Riesgos'!$AA$42="Catastrófico"),CONCATENATE("R6C",'Mapa de Riesgos'!$O$42),"")</f>
        <v/>
      </c>
      <c r="AI51" s="56" t="str">
        <f>IF(AND('Mapa de Riesgos'!$Y$43="Muy Baja",'Mapa de Riesgos'!$AA$43="Catastrófico"),CONCATENATE("R6C",'Mapa de Riesgos'!$O$43),"")</f>
        <v/>
      </c>
      <c r="AJ51" s="56" t="str">
        <f>IF(AND('Mapa de Riesgos'!$Y$44="Muy Baja",'Mapa de Riesgos'!$AA$44="Catastrófico"),CONCATENATE("R6C",'Mapa de Riesgos'!$O$44),"")</f>
        <v/>
      </c>
      <c r="AK51" s="56" t="str">
        <f>IF(AND('Mapa de Riesgos'!$Y$45="Muy Baja",'Mapa de Riesgos'!$AA$45="Catastrófico"),CONCATENATE("R6C",'Mapa de Riesgos'!$O$45),"")</f>
        <v/>
      </c>
      <c r="AL51" s="56" t="str">
        <f>IF(AND('Mapa de Riesgos'!$Y$46="Muy Baja",'Mapa de Riesgos'!$AA$46="Catastrófico"),CONCATENATE("R6C",'Mapa de Riesgos'!$O$46),"")</f>
        <v/>
      </c>
      <c r="AM51" s="57" t="str">
        <f>IF(AND('Mapa de Riesgos'!$Y$47="Muy Baja",'Mapa de Riesgos'!$AA$47="Catastrófico"),CONCATENATE("R6C",'Mapa de Riesgos'!$O$47),"")</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c r="A52" s="84"/>
      <c r="B52" s="445"/>
      <c r="C52" s="445"/>
      <c r="D52" s="446"/>
      <c r="E52" s="546"/>
      <c r="F52" s="547"/>
      <c r="G52" s="547"/>
      <c r="H52" s="547"/>
      <c r="I52" s="562"/>
      <c r="J52" s="77" t="str">
        <f>IF(AND('Mapa de Riesgos'!$Y$48="Muy Baja",'Mapa de Riesgos'!$AA$48="Leve"),CONCATENATE("R7C",'Mapa de Riesgos'!$O$48),"")</f>
        <v/>
      </c>
      <c r="K52" s="78" t="str">
        <f>IF(AND('Mapa de Riesgos'!$Y$49="Muy Baja",'Mapa de Riesgos'!$AA$49="Leve"),CONCATENATE("R7C",'Mapa de Riesgos'!$O$49),"")</f>
        <v/>
      </c>
      <c r="L52" s="78" t="str">
        <f>IF(AND('Mapa de Riesgos'!$Y$50="Muy Baja",'Mapa de Riesgos'!$AA$50="Leve"),CONCATENATE("R7C",'Mapa de Riesgos'!$O$50),"")</f>
        <v/>
      </c>
      <c r="M52" s="78" t="str">
        <f>IF(AND('Mapa de Riesgos'!$Y$51="Muy Baja",'Mapa de Riesgos'!$AA$51="Leve"),CONCATENATE("R7C",'Mapa de Riesgos'!$O$51),"")</f>
        <v/>
      </c>
      <c r="N52" s="78" t="str">
        <f>IF(AND('Mapa de Riesgos'!$Y$52="Muy Baja",'Mapa de Riesgos'!$AA$52="Leve"),CONCATENATE("R7C",'Mapa de Riesgos'!$O$52),"")</f>
        <v/>
      </c>
      <c r="O52" s="79" t="str">
        <f>IF(AND('Mapa de Riesgos'!$Y$53="Muy Baja",'Mapa de Riesgos'!$AA$53="Leve"),CONCATENATE("R7C",'Mapa de Riesgos'!$O$53),"")</f>
        <v/>
      </c>
      <c r="P52" s="77" t="str">
        <f>IF(AND('Mapa de Riesgos'!$Y$48="Muy Baja",'Mapa de Riesgos'!$AA$48="Menor"),CONCATENATE("R7C",'Mapa de Riesgos'!$O$48),"")</f>
        <v/>
      </c>
      <c r="Q52" s="78" t="str">
        <f>IF(AND('Mapa de Riesgos'!$Y$49="Muy Baja",'Mapa de Riesgos'!$AA$49="Menor"),CONCATENATE("R7C",'Mapa de Riesgos'!$O$49),"")</f>
        <v/>
      </c>
      <c r="R52" s="78" t="str">
        <f>IF(AND('Mapa de Riesgos'!$Y$50="Muy Baja",'Mapa de Riesgos'!$AA$50="Menor"),CONCATENATE("R7C",'Mapa de Riesgos'!$O$50),"")</f>
        <v/>
      </c>
      <c r="S52" s="78" t="str">
        <f>IF(AND('Mapa de Riesgos'!$Y$51="Muy Baja",'Mapa de Riesgos'!$AA$51="Menor"),CONCATENATE("R7C",'Mapa de Riesgos'!$O$51),"")</f>
        <v/>
      </c>
      <c r="T52" s="78" t="str">
        <f>IF(AND('Mapa de Riesgos'!$Y$52="Muy Baja",'Mapa de Riesgos'!$AA$52="Menor"),CONCATENATE("R7C",'Mapa de Riesgos'!$O$52),"")</f>
        <v/>
      </c>
      <c r="U52" s="79" t="str">
        <f>IF(AND('Mapa de Riesgos'!$Y$53="Muy Baja",'Mapa de Riesgos'!$AA$53="Menor"),CONCATENATE("R7C",'Mapa de Riesgos'!$O$53),"")</f>
        <v/>
      </c>
      <c r="V52" s="68" t="str">
        <f>IF(AND('Mapa de Riesgos'!$Y$48="Muy Baja",'Mapa de Riesgos'!$AA$48="Moderado"),CONCATENATE("R7C",'Mapa de Riesgos'!$O$48),"")</f>
        <v/>
      </c>
      <c r="W52" s="69" t="str">
        <f>IF(AND('Mapa de Riesgos'!$Y$49="Muy Baja",'Mapa de Riesgos'!$AA$49="Moderado"),CONCATENATE("R7C",'Mapa de Riesgos'!$O$49),"")</f>
        <v/>
      </c>
      <c r="X52" s="69" t="str">
        <f>IF(AND('Mapa de Riesgos'!$Y$50="Muy Baja",'Mapa de Riesgos'!$AA$50="Moderado"),CONCATENATE("R7C",'Mapa de Riesgos'!$O$50),"")</f>
        <v/>
      </c>
      <c r="Y52" s="69" t="str">
        <f>IF(AND('Mapa de Riesgos'!$Y$51="Muy Baja",'Mapa de Riesgos'!$AA$51="Moderado"),CONCATENATE("R7C",'Mapa de Riesgos'!$O$51),"")</f>
        <v/>
      </c>
      <c r="Z52" s="69" t="str">
        <f>IF(AND('Mapa de Riesgos'!$Y$52="Muy Baja",'Mapa de Riesgos'!$AA$52="Moderado"),CONCATENATE("R7C",'Mapa de Riesgos'!$O$52),"")</f>
        <v/>
      </c>
      <c r="AA52" s="70" t="str">
        <f>IF(AND('Mapa de Riesgos'!$Y$53="Muy Baja",'Mapa de Riesgos'!$AA$53="Moderado"),CONCATENATE("R7C",'Mapa de Riesgos'!$O$53),"")</f>
        <v/>
      </c>
      <c r="AB52" s="52" t="str">
        <f>IF(AND('Mapa de Riesgos'!$Y$48="Muy Baja",'Mapa de Riesgos'!$AA$48="Mayor"),CONCATENATE("R7C",'Mapa de Riesgos'!$O$48),"")</f>
        <v/>
      </c>
      <c r="AC52" s="53" t="str">
        <f>IF(AND('Mapa de Riesgos'!$Y$49="Muy Baja",'Mapa de Riesgos'!$AA$49="Mayor"),CONCATENATE("R7C",'Mapa de Riesgos'!$O$49),"")</f>
        <v/>
      </c>
      <c r="AD52" s="58" t="str">
        <f>IF(AND('Mapa de Riesgos'!$Y$50="Muy Baja",'Mapa de Riesgos'!$AA$50="Mayor"),CONCATENATE("R7C",'Mapa de Riesgos'!$O$50),"")</f>
        <v/>
      </c>
      <c r="AE52" s="58" t="str">
        <f>IF(AND('Mapa de Riesgos'!$Y$51="Muy Baja",'Mapa de Riesgos'!$AA$51="Mayor"),CONCATENATE("R7C",'Mapa de Riesgos'!$O$51),"")</f>
        <v/>
      </c>
      <c r="AF52" s="58" t="str">
        <f>IF(AND('Mapa de Riesgos'!$Y$52="Muy Baja",'Mapa de Riesgos'!$AA$52="Mayor"),CONCATENATE("R7C",'Mapa de Riesgos'!$O$52),"")</f>
        <v/>
      </c>
      <c r="AG52" s="54" t="str">
        <f>IF(AND('Mapa de Riesgos'!$Y$53="Muy Baja",'Mapa de Riesgos'!$AA$53="Mayor"),CONCATENATE("R7C",'Mapa de Riesgos'!$O$53),"")</f>
        <v/>
      </c>
      <c r="AH52" s="55" t="str">
        <f>IF(AND('Mapa de Riesgos'!$Y$48="Muy Baja",'Mapa de Riesgos'!$AA$48="Catastrófico"),CONCATENATE("R7C",'Mapa de Riesgos'!$O$48),"")</f>
        <v/>
      </c>
      <c r="AI52" s="56" t="str">
        <f>IF(AND('Mapa de Riesgos'!$Y$49="Muy Baja",'Mapa de Riesgos'!$AA$49="Catastrófico"),CONCATENATE("R7C",'Mapa de Riesgos'!$O$49),"")</f>
        <v/>
      </c>
      <c r="AJ52" s="56" t="str">
        <f>IF(AND('Mapa de Riesgos'!$Y$50="Muy Baja",'Mapa de Riesgos'!$AA$50="Catastrófico"),CONCATENATE("R7C",'Mapa de Riesgos'!$O$50),"")</f>
        <v/>
      </c>
      <c r="AK52" s="56" t="str">
        <f>IF(AND('Mapa de Riesgos'!$Y$51="Muy Baja",'Mapa de Riesgos'!$AA$51="Catastrófico"),CONCATENATE("R7C",'Mapa de Riesgos'!$O$51),"")</f>
        <v/>
      </c>
      <c r="AL52" s="56" t="str">
        <f>IF(AND('Mapa de Riesgos'!$Y$52="Muy Baja",'Mapa de Riesgos'!$AA$52="Catastrófico"),CONCATENATE("R7C",'Mapa de Riesgos'!$O$52),"")</f>
        <v/>
      </c>
      <c r="AM52" s="57" t="str">
        <f>IF(AND('Mapa de Riesgos'!$Y$53="Muy Baja",'Mapa de Riesgos'!$AA$53="Catastrófico"),CONCATENATE("R7C",'Mapa de Riesgos'!$O$53),"")</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c r="A53" s="84"/>
      <c r="B53" s="445"/>
      <c r="C53" s="445"/>
      <c r="D53" s="446"/>
      <c r="E53" s="546"/>
      <c r="F53" s="547"/>
      <c r="G53" s="547"/>
      <c r="H53" s="547"/>
      <c r="I53" s="562"/>
      <c r="J53" s="77" t="str">
        <f>IF(AND('Mapa de Riesgos'!$Y$54="Muy Baja",'Mapa de Riesgos'!$AA$54="Leve"),CONCATENATE("R8C",'Mapa de Riesgos'!$O$54),"")</f>
        <v/>
      </c>
      <c r="K53" s="78" t="str">
        <f>IF(AND('Mapa de Riesgos'!$Y$55="Muy Baja",'Mapa de Riesgos'!$AA$55="Leve"),CONCATENATE("R8C",'Mapa de Riesgos'!$O$55),"")</f>
        <v/>
      </c>
      <c r="L53" s="78" t="str">
        <f>IF(AND('Mapa de Riesgos'!$Y$56="Muy Baja",'Mapa de Riesgos'!$AA$56="Leve"),CONCATENATE("R8C",'Mapa de Riesgos'!$O$56),"")</f>
        <v/>
      </c>
      <c r="M53" s="78" t="str">
        <f>IF(AND('Mapa de Riesgos'!$Y$57="Muy Baja",'Mapa de Riesgos'!$AA$57="Leve"),CONCATENATE("R8C",'Mapa de Riesgos'!$O$57),"")</f>
        <v/>
      </c>
      <c r="N53" s="78" t="str">
        <f>IF(AND('Mapa de Riesgos'!$Y$58="Muy Baja",'Mapa de Riesgos'!$AA$58="Leve"),CONCATENATE("R8C",'Mapa de Riesgos'!$O$58),"")</f>
        <v/>
      </c>
      <c r="O53" s="79" t="str">
        <f>IF(AND('Mapa de Riesgos'!$Y$59="Muy Baja",'Mapa de Riesgos'!$AA$59="Leve"),CONCATENATE("R8C",'Mapa de Riesgos'!$O$59),"")</f>
        <v/>
      </c>
      <c r="P53" s="77" t="str">
        <f>IF(AND('Mapa de Riesgos'!$Y$54="Muy Baja",'Mapa de Riesgos'!$AA$54="Menor"),CONCATENATE("R8C",'Mapa de Riesgos'!$O$54),"")</f>
        <v/>
      </c>
      <c r="Q53" s="78" t="str">
        <f>IF(AND('Mapa de Riesgos'!$Y$55="Muy Baja",'Mapa de Riesgos'!$AA$55="Menor"),CONCATENATE("R8C",'Mapa de Riesgos'!$O$55),"")</f>
        <v/>
      </c>
      <c r="R53" s="78" t="str">
        <f>IF(AND('Mapa de Riesgos'!$Y$56="Muy Baja",'Mapa de Riesgos'!$AA$56="Menor"),CONCATENATE("R8C",'Mapa de Riesgos'!$O$56),"")</f>
        <v/>
      </c>
      <c r="S53" s="78" t="str">
        <f>IF(AND('Mapa de Riesgos'!$Y$57="Muy Baja",'Mapa de Riesgos'!$AA$57="Menor"),CONCATENATE("R8C",'Mapa de Riesgos'!$O$57),"")</f>
        <v/>
      </c>
      <c r="T53" s="78" t="str">
        <f>IF(AND('Mapa de Riesgos'!$Y$58="Muy Baja",'Mapa de Riesgos'!$AA$58="Menor"),CONCATENATE("R8C",'Mapa de Riesgos'!$O$58),"")</f>
        <v/>
      </c>
      <c r="U53" s="79" t="str">
        <f>IF(AND('Mapa de Riesgos'!$Y$59="Muy Baja",'Mapa de Riesgos'!$AA$59="Menor"),CONCATENATE("R8C",'Mapa de Riesgos'!$O$59),"")</f>
        <v/>
      </c>
      <c r="V53" s="68" t="str">
        <f>IF(AND('Mapa de Riesgos'!$Y$54="Muy Baja",'Mapa de Riesgos'!$AA$54="Moderado"),CONCATENATE("R8C",'Mapa de Riesgos'!$O$54),"")</f>
        <v/>
      </c>
      <c r="W53" s="69" t="str">
        <f>IF(AND('Mapa de Riesgos'!$Y$55="Muy Baja",'Mapa de Riesgos'!$AA$55="Moderado"),CONCATENATE("R8C",'Mapa de Riesgos'!$O$55),"")</f>
        <v/>
      </c>
      <c r="X53" s="69" t="str">
        <f>IF(AND('Mapa de Riesgos'!$Y$56="Muy Baja",'Mapa de Riesgos'!$AA$56="Moderado"),CONCATENATE("R8C",'Mapa de Riesgos'!$O$56),"")</f>
        <v/>
      </c>
      <c r="Y53" s="69" t="str">
        <f>IF(AND('Mapa de Riesgos'!$Y$57="Muy Baja",'Mapa de Riesgos'!$AA$57="Moderado"),CONCATENATE("R8C",'Mapa de Riesgos'!$O$57),"")</f>
        <v/>
      </c>
      <c r="Z53" s="69" t="str">
        <f>IF(AND('Mapa de Riesgos'!$Y$58="Muy Baja",'Mapa de Riesgos'!$AA$58="Moderado"),CONCATENATE("R8C",'Mapa de Riesgos'!$O$58),"")</f>
        <v/>
      </c>
      <c r="AA53" s="70" t="str">
        <f>IF(AND('Mapa de Riesgos'!$Y$59="Muy Baja",'Mapa de Riesgos'!$AA$59="Moderado"),CONCATENATE("R8C",'Mapa de Riesgos'!$O$59),"")</f>
        <v/>
      </c>
      <c r="AB53" s="52" t="str">
        <f>IF(AND('Mapa de Riesgos'!$Y$54="Muy Baja",'Mapa de Riesgos'!$AA$54="Mayor"),CONCATENATE("R8C",'Mapa de Riesgos'!$O$54),"")</f>
        <v/>
      </c>
      <c r="AC53" s="53" t="str">
        <f>IF(AND('Mapa de Riesgos'!$Y$55="Muy Baja",'Mapa de Riesgos'!$AA$55="Mayor"),CONCATENATE("R8C",'Mapa de Riesgos'!$O$55),"")</f>
        <v/>
      </c>
      <c r="AD53" s="58" t="str">
        <f>IF(AND('Mapa de Riesgos'!$Y$56="Muy Baja",'Mapa de Riesgos'!$AA$56="Mayor"),CONCATENATE("R8C",'Mapa de Riesgos'!$O$56),"")</f>
        <v/>
      </c>
      <c r="AE53" s="58" t="str">
        <f>IF(AND('Mapa de Riesgos'!$Y$57="Muy Baja",'Mapa de Riesgos'!$AA$57="Mayor"),CONCATENATE("R8C",'Mapa de Riesgos'!$O$57),"")</f>
        <v/>
      </c>
      <c r="AF53" s="58" t="str">
        <f>IF(AND('Mapa de Riesgos'!$Y$58="Muy Baja",'Mapa de Riesgos'!$AA$58="Mayor"),CONCATENATE("R8C",'Mapa de Riesgos'!$O$58),"")</f>
        <v/>
      </c>
      <c r="AG53" s="54" t="str">
        <f>IF(AND('Mapa de Riesgos'!$Y$59="Muy Baja",'Mapa de Riesgos'!$AA$59="Mayor"),CONCATENATE("R8C",'Mapa de Riesgos'!$O$59),"")</f>
        <v/>
      </c>
      <c r="AH53" s="55" t="str">
        <f>IF(AND('Mapa de Riesgos'!$Y$54="Muy Baja",'Mapa de Riesgos'!$AA$54="Catastrófico"),CONCATENATE("R8C",'Mapa de Riesgos'!$O$54),"")</f>
        <v/>
      </c>
      <c r="AI53" s="56" t="str">
        <f>IF(AND('Mapa de Riesgos'!$Y$55="Muy Baja",'Mapa de Riesgos'!$AA$55="Catastrófico"),CONCATENATE("R8C",'Mapa de Riesgos'!$O$55),"")</f>
        <v/>
      </c>
      <c r="AJ53" s="56" t="str">
        <f>IF(AND('Mapa de Riesgos'!$Y$56="Muy Baja",'Mapa de Riesgos'!$AA$56="Catastrófico"),CONCATENATE("R8C",'Mapa de Riesgos'!$O$56),"")</f>
        <v/>
      </c>
      <c r="AK53" s="56" t="str">
        <f>IF(AND('Mapa de Riesgos'!$Y$57="Muy Baja",'Mapa de Riesgos'!$AA$57="Catastrófico"),CONCATENATE("R8C",'Mapa de Riesgos'!$O$57),"")</f>
        <v/>
      </c>
      <c r="AL53" s="56" t="str">
        <f>IF(AND('Mapa de Riesgos'!$Y$58="Muy Baja",'Mapa de Riesgos'!$AA$58="Catastrófico"),CONCATENATE("R8C",'Mapa de Riesgos'!$O$58),"")</f>
        <v/>
      </c>
      <c r="AM53" s="57" t="str">
        <f>IF(AND('Mapa de Riesgos'!$Y$59="Muy Baja",'Mapa de Riesgos'!$AA$59="Catastrófico"),CONCATENATE("R8C",'Mapa de Riesgos'!$O$59),"")</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c r="A54" s="84"/>
      <c r="B54" s="445"/>
      <c r="C54" s="445"/>
      <c r="D54" s="446"/>
      <c r="E54" s="546"/>
      <c r="F54" s="547"/>
      <c r="G54" s="547"/>
      <c r="H54" s="547"/>
      <c r="I54" s="562"/>
      <c r="J54" s="77" t="str">
        <f>IF(AND('Mapa de Riesgos'!$Y$60="Muy Baja",'Mapa de Riesgos'!$AA$60="Leve"),CONCATENATE("R9C",'Mapa de Riesgos'!$O$60),"")</f>
        <v/>
      </c>
      <c r="K54" s="78" t="str">
        <f>IF(AND('Mapa de Riesgos'!$Y$61="Muy Baja",'Mapa de Riesgos'!$AA$61="Leve"),CONCATENATE("R9C",'Mapa de Riesgos'!$O$61),"")</f>
        <v/>
      </c>
      <c r="L54" s="78" t="str">
        <f>IF(AND('Mapa de Riesgos'!$Y$62="Muy Baja",'Mapa de Riesgos'!$AA$62="Leve"),CONCATENATE("R9C",'Mapa de Riesgos'!$O$62),"")</f>
        <v/>
      </c>
      <c r="M54" s="78" t="str">
        <f>IF(AND('Mapa de Riesgos'!$Y$63="Muy Baja",'Mapa de Riesgos'!$AA$63="Leve"),CONCATENATE("R9C",'Mapa de Riesgos'!$O$63),"")</f>
        <v/>
      </c>
      <c r="N54" s="78" t="str">
        <f>IF(AND('Mapa de Riesgos'!$Y$64="Muy Baja",'Mapa de Riesgos'!$AA$64="Leve"),CONCATENATE("R9C",'Mapa de Riesgos'!$O$64),"")</f>
        <v/>
      </c>
      <c r="O54" s="79" t="str">
        <f>IF(AND('Mapa de Riesgos'!$Y$65="Muy Baja",'Mapa de Riesgos'!$AA$65="Leve"),CONCATENATE("R9C",'Mapa de Riesgos'!$O$65),"")</f>
        <v/>
      </c>
      <c r="P54" s="77" t="str">
        <f>IF(AND('Mapa de Riesgos'!$Y$60="Muy Baja",'Mapa de Riesgos'!$AA$60="Menor"),CONCATENATE("R9C",'Mapa de Riesgos'!$O$60),"")</f>
        <v/>
      </c>
      <c r="Q54" s="78" t="str">
        <f>IF(AND('Mapa de Riesgos'!$Y$61="Muy Baja",'Mapa de Riesgos'!$AA$61="Menor"),CONCATENATE("R9C",'Mapa de Riesgos'!$O$61),"")</f>
        <v/>
      </c>
      <c r="R54" s="78" t="str">
        <f>IF(AND('Mapa de Riesgos'!$Y$62="Muy Baja",'Mapa de Riesgos'!$AA$62="Menor"),CONCATENATE("R9C",'Mapa de Riesgos'!$O$62),"")</f>
        <v/>
      </c>
      <c r="S54" s="78" t="str">
        <f>IF(AND('Mapa de Riesgos'!$Y$63="Muy Baja",'Mapa de Riesgos'!$AA$63="Menor"),CONCATENATE("R9C",'Mapa de Riesgos'!$O$63),"")</f>
        <v/>
      </c>
      <c r="T54" s="78" t="str">
        <f>IF(AND('Mapa de Riesgos'!$Y$64="Muy Baja",'Mapa de Riesgos'!$AA$64="Menor"),CONCATENATE("R9C",'Mapa de Riesgos'!$O$64),"")</f>
        <v/>
      </c>
      <c r="U54" s="79" t="str">
        <f>IF(AND('Mapa de Riesgos'!$Y$65="Muy Baja",'Mapa de Riesgos'!$AA$65="Menor"),CONCATENATE("R9C",'Mapa de Riesgos'!$O$65),"")</f>
        <v/>
      </c>
      <c r="V54" s="68" t="str">
        <f>IF(AND('Mapa de Riesgos'!$Y$60="Muy Baja",'Mapa de Riesgos'!$AA$60="Moderado"),CONCATENATE("R9C",'Mapa de Riesgos'!$O$60),"")</f>
        <v/>
      </c>
      <c r="W54" s="69" t="str">
        <f>IF(AND('Mapa de Riesgos'!$Y$61="Muy Baja",'Mapa de Riesgos'!$AA$61="Moderado"),CONCATENATE("R9C",'Mapa de Riesgos'!$O$61),"")</f>
        <v/>
      </c>
      <c r="X54" s="69" t="str">
        <f>IF(AND('Mapa de Riesgos'!$Y$62="Muy Baja",'Mapa de Riesgos'!$AA$62="Moderado"),CONCATENATE("R9C",'Mapa de Riesgos'!$O$62),"")</f>
        <v/>
      </c>
      <c r="Y54" s="69" t="str">
        <f>IF(AND('Mapa de Riesgos'!$Y$63="Muy Baja",'Mapa de Riesgos'!$AA$63="Moderado"),CONCATENATE("R9C",'Mapa de Riesgos'!$O$63),"")</f>
        <v/>
      </c>
      <c r="Z54" s="69" t="str">
        <f>IF(AND('Mapa de Riesgos'!$Y$64="Muy Baja",'Mapa de Riesgos'!$AA$64="Moderado"),CONCATENATE("R9C",'Mapa de Riesgos'!$O$64),"")</f>
        <v/>
      </c>
      <c r="AA54" s="70" t="str">
        <f>IF(AND('Mapa de Riesgos'!$Y$65="Muy Baja",'Mapa de Riesgos'!$AA$65="Moderado"),CONCATENATE("R9C",'Mapa de Riesgos'!$O$65),"")</f>
        <v/>
      </c>
      <c r="AB54" s="52" t="str">
        <f>IF(AND('Mapa de Riesgos'!$Y$60="Muy Baja",'Mapa de Riesgos'!$AA$60="Mayor"),CONCATENATE("R9C",'Mapa de Riesgos'!$O$60),"")</f>
        <v/>
      </c>
      <c r="AC54" s="53" t="str">
        <f>IF(AND('Mapa de Riesgos'!$Y$61="Muy Baja",'Mapa de Riesgos'!$AA$61="Mayor"),CONCATENATE("R9C",'Mapa de Riesgos'!$O$61),"")</f>
        <v/>
      </c>
      <c r="AD54" s="58" t="str">
        <f>IF(AND('Mapa de Riesgos'!$Y$62="Muy Baja",'Mapa de Riesgos'!$AA$62="Mayor"),CONCATENATE("R9C",'Mapa de Riesgos'!$O$62),"")</f>
        <v/>
      </c>
      <c r="AE54" s="58" t="str">
        <f>IF(AND('Mapa de Riesgos'!$Y$63="Muy Baja",'Mapa de Riesgos'!$AA$63="Mayor"),CONCATENATE("R9C",'Mapa de Riesgos'!$O$63),"")</f>
        <v/>
      </c>
      <c r="AF54" s="58" t="str">
        <f>IF(AND('Mapa de Riesgos'!$Y$64="Muy Baja",'Mapa de Riesgos'!$AA$64="Mayor"),CONCATENATE("R9C",'Mapa de Riesgos'!$O$64),"")</f>
        <v/>
      </c>
      <c r="AG54" s="54" t="str">
        <f>IF(AND('Mapa de Riesgos'!$Y$65="Muy Baja",'Mapa de Riesgos'!$AA$65="Mayor"),CONCATENATE("R9C",'Mapa de Riesgos'!$O$65),"")</f>
        <v/>
      </c>
      <c r="AH54" s="55" t="str">
        <f>IF(AND('Mapa de Riesgos'!$Y$60="Muy Baja",'Mapa de Riesgos'!$AA$60="Catastrófico"),CONCATENATE("R9C",'Mapa de Riesgos'!$O$60),"")</f>
        <v/>
      </c>
      <c r="AI54" s="56" t="str">
        <f>IF(AND('Mapa de Riesgos'!$Y$61="Muy Baja",'Mapa de Riesgos'!$AA$61="Catastrófico"),CONCATENATE("R9C",'Mapa de Riesgos'!$O$61),"")</f>
        <v/>
      </c>
      <c r="AJ54" s="56" t="str">
        <f>IF(AND('Mapa de Riesgos'!$Y$62="Muy Baja",'Mapa de Riesgos'!$AA$62="Catastrófico"),CONCATENATE("R9C",'Mapa de Riesgos'!$O$62),"")</f>
        <v/>
      </c>
      <c r="AK54" s="56" t="str">
        <f>IF(AND('Mapa de Riesgos'!$Y$63="Muy Baja",'Mapa de Riesgos'!$AA$63="Catastrófico"),CONCATENATE("R9C",'Mapa de Riesgos'!$O$63),"")</f>
        <v/>
      </c>
      <c r="AL54" s="56" t="str">
        <f>IF(AND('Mapa de Riesgos'!$Y$64="Muy Baja",'Mapa de Riesgos'!$AA$64="Catastrófico"),CONCATENATE("R9C",'Mapa de Riesgos'!$O$64),"")</f>
        <v/>
      </c>
      <c r="AM54" s="57" t="str">
        <f>IF(AND('Mapa de Riesgos'!$Y$65="Muy Baja",'Mapa de Riesgos'!$AA$65="Catastrófico"),CONCATENATE("R9C",'Mapa de Riesgos'!$O$65),"")</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c r="A55" s="84"/>
      <c r="B55" s="445"/>
      <c r="C55" s="445"/>
      <c r="D55" s="446"/>
      <c r="E55" s="548"/>
      <c r="F55" s="549"/>
      <c r="G55" s="549"/>
      <c r="H55" s="549"/>
      <c r="I55" s="563"/>
      <c r="J55" s="80" t="str">
        <f>IF(AND('Mapa de Riesgos'!$Y$66="Muy Baja",'Mapa de Riesgos'!$AA$66="Leve"),CONCATENATE("R10C",'Mapa de Riesgos'!$O$66),"")</f>
        <v/>
      </c>
      <c r="K55" s="81" t="str">
        <f>IF(AND('Mapa de Riesgos'!$Y$67="Muy Baja",'Mapa de Riesgos'!$AA$67="Leve"),CONCATENATE("R10C",'Mapa de Riesgos'!$O$67),"")</f>
        <v/>
      </c>
      <c r="L55" s="81" t="str">
        <f>IF(AND('Mapa de Riesgos'!$Y$68="Muy Baja",'Mapa de Riesgos'!$AA$68="Leve"),CONCATENATE("R10C",'Mapa de Riesgos'!$O$68),"")</f>
        <v/>
      </c>
      <c r="M55" s="81" t="str">
        <f>IF(AND('Mapa de Riesgos'!$Y$69="Muy Baja",'Mapa de Riesgos'!$AA$69="Leve"),CONCATENATE("R10C",'Mapa de Riesgos'!$O$69),"")</f>
        <v/>
      </c>
      <c r="N55" s="81" t="str">
        <f>IF(AND('Mapa de Riesgos'!$Y$70="Muy Baja",'Mapa de Riesgos'!$AA$70="Leve"),CONCATENATE("R10C",'Mapa de Riesgos'!$O$70),"")</f>
        <v/>
      </c>
      <c r="O55" s="82" t="str">
        <f>IF(AND('Mapa de Riesgos'!$Y$71="Muy Baja",'Mapa de Riesgos'!$AA$71="Leve"),CONCATENATE("R10C",'Mapa de Riesgos'!$O$71),"")</f>
        <v/>
      </c>
      <c r="P55" s="80" t="str">
        <f>IF(AND('Mapa de Riesgos'!$Y$66="Muy Baja",'Mapa de Riesgos'!$AA$66="Menor"),CONCATENATE("R10C",'Mapa de Riesgos'!$O$66),"")</f>
        <v/>
      </c>
      <c r="Q55" s="81" t="str">
        <f>IF(AND('Mapa de Riesgos'!$Y$67="Muy Baja",'Mapa de Riesgos'!$AA$67="Menor"),CONCATENATE("R10C",'Mapa de Riesgos'!$O$67),"")</f>
        <v/>
      </c>
      <c r="R55" s="81" t="str">
        <f>IF(AND('Mapa de Riesgos'!$Y$68="Muy Baja",'Mapa de Riesgos'!$AA$68="Menor"),CONCATENATE("R10C",'Mapa de Riesgos'!$O$68),"")</f>
        <v/>
      </c>
      <c r="S55" s="81" t="str">
        <f>IF(AND('Mapa de Riesgos'!$Y$69="Muy Baja",'Mapa de Riesgos'!$AA$69="Menor"),CONCATENATE("R10C",'Mapa de Riesgos'!$O$69),"")</f>
        <v/>
      </c>
      <c r="T55" s="81" t="str">
        <f>IF(AND('Mapa de Riesgos'!$Y$70="Muy Baja",'Mapa de Riesgos'!$AA$70="Menor"),CONCATENATE("R10C",'Mapa de Riesgos'!$O$70),"")</f>
        <v/>
      </c>
      <c r="U55" s="82" t="str">
        <f>IF(AND('Mapa de Riesgos'!$Y$71="Muy Baja",'Mapa de Riesgos'!$AA$71="Menor"),CONCATENATE("R10C",'Mapa de Riesgos'!$O$71),"")</f>
        <v/>
      </c>
      <c r="V55" s="71" t="str">
        <f>IF(AND('Mapa de Riesgos'!$Y$66="Muy Baja",'Mapa de Riesgos'!$AA$66="Moderado"),CONCATENATE("R10C",'Mapa de Riesgos'!$O$66),"")</f>
        <v/>
      </c>
      <c r="W55" s="72" t="str">
        <f>IF(AND('Mapa de Riesgos'!$Y$67="Muy Baja",'Mapa de Riesgos'!$AA$67="Moderado"),CONCATENATE("R10C",'Mapa de Riesgos'!$O$67),"")</f>
        <v/>
      </c>
      <c r="X55" s="72" t="str">
        <f>IF(AND('Mapa de Riesgos'!$Y$68="Muy Baja",'Mapa de Riesgos'!$AA$68="Moderado"),CONCATENATE("R10C",'Mapa de Riesgos'!$O$68),"")</f>
        <v/>
      </c>
      <c r="Y55" s="72" t="str">
        <f>IF(AND('Mapa de Riesgos'!$Y$69="Muy Baja",'Mapa de Riesgos'!$AA$69="Moderado"),CONCATENATE("R10C",'Mapa de Riesgos'!$O$69),"")</f>
        <v/>
      </c>
      <c r="Z55" s="72" t="str">
        <f>IF(AND('Mapa de Riesgos'!$Y$70="Muy Baja",'Mapa de Riesgos'!$AA$70="Moderado"),CONCATENATE("R10C",'Mapa de Riesgos'!$O$70),"")</f>
        <v/>
      </c>
      <c r="AA55" s="73" t="str">
        <f>IF(AND('Mapa de Riesgos'!$Y$71="Muy Baja",'Mapa de Riesgos'!$AA$71="Moderado"),CONCATENATE("R10C",'Mapa de Riesgos'!$O$71),"")</f>
        <v/>
      </c>
      <c r="AB55" s="59" t="str">
        <f>IF(AND('Mapa de Riesgos'!$Y$66="Muy Baja",'Mapa de Riesgos'!$AA$66="Mayor"),CONCATENATE("R10C",'Mapa de Riesgos'!$O$66),"")</f>
        <v/>
      </c>
      <c r="AC55" s="60" t="str">
        <f>IF(AND('Mapa de Riesgos'!$Y$67="Muy Baja",'Mapa de Riesgos'!$AA$67="Mayor"),CONCATENATE("R10C",'Mapa de Riesgos'!$O$67),"")</f>
        <v/>
      </c>
      <c r="AD55" s="60" t="str">
        <f>IF(AND('Mapa de Riesgos'!$Y$68="Muy Baja",'Mapa de Riesgos'!$AA$68="Mayor"),CONCATENATE("R10C",'Mapa de Riesgos'!$O$68),"")</f>
        <v/>
      </c>
      <c r="AE55" s="60" t="str">
        <f>IF(AND('Mapa de Riesgos'!$Y$69="Muy Baja",'Mapa de Riesgos'!$AA$69="Mayor"),CONCATENATE("R10C",'Mapa de Riesgos'!$O$69),"")</f>
        <v/>
      </c>
      <c r="AF55" s="60" t="str">
        <f>IF(AND('Mapa de Riesgos'!$Y$70="Muy Baja",'Mapa de Riesgos'!$AA$70="Mayor"),CONCATENATE("R10C",'Mapa de Riesgos'!$O$70),"")</f>
        <v/>
      </c>
      <c r="AG55" s="61" t="str">
        <f>IF(AND('Mapa de Riesgos'!$Y$71="Muy Baja",'Mapa de Riesgos'!$AA$71="Mayor"),CONCATENATE("R10C",'Mapa de Riesgos'!$O$71),"")</f>
        <v/>
      </c>
      <c r="AH55" s="62" t="str">
        <f>IF(AND('Mapa de Riesgos'!$Y$66="Muy Baja",'Mapa de Riesgos'!$AA$66="Catastrófico"),CONCATENATE("R10C",'Mapa de Riesgos'!$O$66),"")</f>
        <v/>
      </c>
      <c r="AI55" s="63" t="str">
        <f>IF(AND('Mapa de Riesgos'!$Y$67="Muy Baja",'Mapa de Riesgos'!$AA$67="Catastrófico"),CONCATENATE("R10C",'Mapa de Riesgos'!$O$67),"")</f>
        <v/>
      </c>
      <c r="AJ55" s="63" t="str">
        <f>IF(AND('Mapa de Riesgos'!$Y$68="Muy Baja",'Mapa de Riesgos'!$AA$68="Catastrófico"),CONCATENATE("R10C",'Mapa de Riesgos'!$O$68),"")</f>
        <v/>
      </c>
      <c r="AK55" s="63" t="str">
        <f>IF(AND('Mapa de Riesgos'!$Y$69="Muy Baja",'Mapa de Riesgos'!$AA$69="Catastrófico"),CONCATENATE("R10C",'Mapa de Riesgos'!$O$69),"")</f>
        <v/>
      </c>
      <c r="AL55" s="63" t="str">
        <f>IF(AND('Mapa de Riesgos'!$Y$70="Muy Baja",'Mapa de Riesgos'!$AA$70="Catastrófico"),CONCATENATE("R10C",'Mapa de Riesgos'!$O$70),"")</f>
        <v/>
      </c>
      <c r="AM55" s="64" t="str">
        <f>IF(AND('Mapa de Riesgos'!$Y$71="Muy Baja",'Mapa de Riesgos'!$AA$71="Catastrófico"),CONCATENATE("R10C",'Mapa de Riesgos'!$O$71),"")</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c r="A56" s="84"/>
      <c r="B56" s="84"/>
      <c r="C56" s="84"/>
      <c r="D56" s="84"/>
      <c r="E56" s="84"/>
      <c r="F56" s="84"/>
      <c r="G56" s="84"/>
      <c r="H56" s="84"/>
      <c r="I56" s="84"/>
      <c r="J56" s="542" t="s">
        <v>173</v>
      </c>
      <c r="K56" s="543"/>
      <c r="L56" s="543"/>
      <c r="M56" s="543"/>
      <c r="N56" s="543"/>
      <c r="O56" s="561"/>
      <c r="P56" s="542" t="s">
        <v>174</v>
      </c>
      <c r="Q56" s="543"/>
      <c r="R56" s="543"/>
      <c r="S56" s="543"/>
      <c r="T56" s="543"/>
      <c r="U56" s="561"/>
      <c r="V56" s="542" t="s">
        <v>175</v>
      </c>
      <c r="W56" s="543"/>
      <c r="X56" s="543"/>
      <c r="Y56" s="543"/>
      <c r="Z56" s="543"/>
      <c r="AA56" s="561"/>
      <c r="AB56" s="542" t="s">
        <v>176</v>
      </c>
      <c r="AC56" s="582"/>
      <c r="AD56" s="543"/>
      <c r="AE56" s="543"/>
      <c r="AF56" s="543"/>
      <c r="AG56" s="561"/>
      <c r="AH56" s="542" t="s">
        <v>177</v>
      </c>
      <c r="AI56" s="543"/>
      <c r="AJ56" s="543"/>
      <c r="AK56" s="543"/>
      <c r="AL56" s="543"/>
      <c r="AM56" s="561"/>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c r="A57" s="84"/>
      <c r="B57" s="84"/>
      <c r="C57" s="84"/>
      <c r="D57" s="84"/>
      <c r="E57" s="84"/>
      <c r="F57" s="84"/>
      <c r="G57" s="84"/>
      <c r="H57" s="84"/>
      <c r="I57" s="84"/>
      <c r="J57" s="546"/>
      <c r="K57" s="547"/>
      <c r="L57" s="547"/>
      <c r="M57" s="547"/>
      <c r="N57" s="547"/>
      <c r="O57" s="562"/>
      <c r="P57" s="546"/>
      <c r="Q57" s="547"/>
      <c r="R57" s="547"/>
      <c r="S57" s="547"/>
      <c r="T57" s="547"/>
      <c r="U57" s="562"/>
      <c r="V57" s="546"/>
      <c r="W57" s="547"/>
      <c r="X57" s="547"/>
      <c r="Y57" s="547"/>
      <c r="Z57" s="547"/>
      <c r="AA57" s="562"/>
      <c r="AB57" s="546"/>
      <c r="AC57" s="547"/>
      <c r="AD57" s="547"/>
      <c r="AE57" s="547"/>
      <c r="AF57" s="547"/>
      <c r="AG57" s="562"/>
      <c r="AH57" s="546"/>
      <c r="AI57" s="547"/>
      <c r="AJ57" s="547"/>
      <c r="AK57" s="547"/>
      <c r="AL57" s="547"/>
      <c r="AM57" s="562"/>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c r="A58" s="84"/>
      <c r="B58" s="84"/>
      <c r="C58" s="84"/>
      <c r="D58" s="84"/>
      <c r="E58" s="84"/>
      <c r="F58" s="84"/>
      <c r="G58" s="84"/>
      <c r="H58" s="84"/>
      <c r="I58" s="84"/>
      <c r="J58" s="546"/>
      <c r="K58" s="547"/>
      <c r="L58" s="547"/>
      <c r="M58" s="547"/>
      <c r="N58" s="547"/>
      <c r="O58" s="562"/>
      <c r="P58" s="546"/>
      <c r="Q58" s="547"/>
      <c r="R58" s="547"/>
      <c r="S58" s="547"/>
      <c r="T58" s="547"/>
      <c r="U58" s="562"/>
      <c r="V58" s="546"/>
      <c r="W58" s="547"/>
      <c r="X58" s="547"/>
      <c r="Y58" s="547"/>
      <c r="Z58" s="547"/>
      <c r="AA58" s="562"/>
      <c r="AB58" s="546"/>
      <c r="AC58" s="547"/>
      <c r="AD58" s="547"/>
      <c r="AE58" s="547"/>
      <c r="AF58" s="547"/>
      <c r="AG58" s="562"/>
      <c r="AH58" s="546"/>
      <c r="AI58" s="547"/>
      <c r="AJ58" s="547"/>
      <c r="AK58" s="547"/>
      <c r="AL58" s="547"/>
      <c r="AM58" s="562"/>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c r="A59" s="84"/>
      <c r="B59" s="84"/>
      <c r="C59" s="84"/>
      <c r="D59" s="84"/>
      <c r="E59" s="84"/>
      <c r="F59" s="84"/>
      <c r="G59" s="84"/>
      <c r="H59" s="84"/>
      <c r="I59" s="84"/>
      <c r="J59" s="546"/>
      <c r="K59" s="547"/>
      <c r="L59" s="547"/>
      <c r="M59" s="547"/>
      <c r="N59" s="547"/>
      <c r="O59" s="562"/>
      <c r="P59" s="546"/>
      <c r="Q59" s="547"/>
      <c r="R59" s="547"/>
      <c r="S59" s="547"/>
      <c r="T59" s="547"/>
      <c r="U59" s="562"/>
      <c r="V59" s="546"/>
      <c r="W59" s="547"/>
      <c r="X59" s="547"/>
      <c r="Y59" s="547"/>
      <c r="Z59" s="547"/>
      <c r="AA59" s="562"/>
      <c r="AB59" s="546"/>
      <c r="AC59" s="547"/>
      <c r="AD59" s="547"/>
      <c r="AE59" s="547"/>
      <c r="AF59" s="547"/>
      <c r="AG59" s="562"/>
      <c r="AH59" s="546"/>
      <c r="AI59" s="547"/>
      <c r="AJ59" s="547"/>
      <c r="AK59" s="547"/>
      <c r="AL59" s="547"/>
      <c r="AM59" s="562"/>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c r="A60" s="84"/>
      <c r="B60" s="84"/>
      <c r="C60" s="84"/>
      <c r="D60" s="84"/>
      <c r="E60" s="84"/>
      <c r="F60" s="84"/>
      <c r="G60" s="84"/>
      <c r="H60" s="84"/>
      <c r="I60" s="84"/>
      <c r="J60" s="546"/>
      <c r="K60" s="547"/>
      <c r="L60" s="547"/>
      <c r="M60" s="547"/>
      <c r="N60" s="547"/>
      <c r="O60" s="562"/>
      <c r="P60" s="546"/>
      <c r="Q60" s="547"/>
      <c r="R60" s="547"/>
      <c r="S60" s="547"/>
      <c r="T60" s="547"/>
      <c r="U60" s="562"/>
      <c r="V60" s="546"/>
      <c r="W60" s="547"/>
      <c r="X60" s="547"/>
      <c r="Y60" s="547"/>
      <c r="Z60" s="547"/>
      <c r="AA60" s="562"/>
      <c r="AB60" s="546"/>
      <c r="AC60" s="547"/>
      <c r="AD60" s="547"/>
      <c r="AE60" s="547"/>
      <c r="AF60" s="547"/>
      <c r="AG60" s="562"/>
      <c r="AH60" s="546"/>
      <c r="AI60" s="547"/>
      <c r="AJ60" s="547"/>
      <c r="AK60" s="547"/>
      <c r="AL60" s="547"/>
      <c r="AM60" s="562"/>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75" thickBot="1">
      <c r="A61" s="84"/>
      <c r="B61" s="84"/>
      <c r="C61" s="84"/>
      <c r="D61" s="84"/>
      <c r="E61" s="84"/>
      <c r="F61" s="84"/>
      <c r="G61" s="84"/>
      <c r="H61" s="84"/>
      <c r="I61" s="84"/>
      <c r="J61" s="548"/>
      <c r="K61" s="549"/>
      <c r="L61" s="549"/>
      <c r="M61" s="549"/>
      <c r="N61" s="549"/>
      <c r="O61" s="563"/>
      <c r="P61" s="548"/>
      <c r="Q61" s="549"/>
      <c r="R61" s="549"/>
      <c r="S61" s="549"/>
      <c r="T61" s="549"/>
      <c r="U61" s="563"/>
      <c r="V61" s="548"/>
      <c r="W61" s="549"/>
      <c r="X61" s="549"/>
      <c r="Y61" s="549"/>
      <c r="Z61" s="549"/>
      <c r="AA61" s="563"/>
      <c r="AB61" s="548"/>
      <c r="AC61" s="549"/>
      <c r="AD61" s="549"/>
      <c r="AE61" s="549"/>
      <c r="AF61" s="549"/>
      <c r="AG61" s="563"/>
      <c r="AH61" s="548"/>
      <c r="AI61" s="549"/>
      <c r="AJ61" s="549"/>
      <c r="AK61" s="549"/>
      <c r="AL61" s="549"/>
      <c r="AM61" s="563"/>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c r="A63" s="84"/>
      <c r="B63" s="85"/>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5"/>
      <c r="AH63" s="85"/>
      <c r="AI63" s="85"/>
      <c r="AJ63" s="85"/>
      <c r="AK63" s="85"/>
      <c r="AL63" s="85"/>
      <c r="AM63" s="85"/>
      <c r="AN63" s="85"/>
      <c r="AO63" s="85"/>
      <c r="AP63" s="85"/>
      <c r="AQ63" s="85"/>
      <c r="AR63" s="85"/>
      <c r="AS63" s="85"/>
      <c r="AT63" s="85"/>
      <c r="AU63" s="84"/>
      <c r="AV63" s="84"/>
      <c r="AW63" s="84"/>
      <c r="AX63" s="84"/>
      <c r="AY63" s="84"/>
      <c r="AZ63" s="84"/>
      <c r="BA63" s="84"/>
      <c r="BB63" s="84"/>
      <c r="BC63" s="84"/>
      <c r="BD63" s="84"/>
      <c r="BE63" s="84"/>
      <c r="BF63" s="84"/>
      <c r="BG63" s="84"/>
      <c r="BH63" s="84"/>
    </row>
    <row r="64" spans="1:80" ht="15" customHeight="1">
      <c r="A64" s="84"/>
      <c r="B64" s="85"/>
      <c r="C64" s="85"/>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5"/>
      <c r="AH64" s="85"/>
      <c r="AI64" s="85"/>
      <c r="AJ64" s="85"/>
      <c r="AK64" s="85"/>
      <c r="AL64" s="85"/>
      <c r="AM64" s="85"/>
      <c r="AN64" s="85"/>
      <c r="AO64" s="85"/>
      <c r="AP64" s="85"/>
      <c r="AQ64" s="85"/>
      <c r="AR64" s="85"/>
      <c r="AS64" s="85"/>
      <c r="AT64" s="85"/>
      <c r="AU64" s="84"/>
      <c r="AV64" s="84"/>
      <c r="AW64" s="84"/>
      <c r="AX64" s="84"/>
      <c r="AY64" s="84"/>
      <c r="AZ64" s="84"/>
      <c r="BA64" s="84"/>
      <c r="BB64" s="84"/>
      <c r="BC64" s="84"/>
      <c r="BD64" s="84"/>
      <c r="BE64" s="84"/>
      <c r="BF64" s="84"/>
      <c r="BG64" s="84"/>
      <c r="BH64" s="84"/>
    </row>
    <row r="65" spans="1:60">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c r="A245" s="84"/>
    </row>
    <row r="246" spans="1:60">
      <c r="A246" s="84"/>
    </row>
    <row r="247" spans="1:60">
      <c r="A247" s="84"/>
    </row>
    <row r="248" spans="1:60">
      <c r="A248" s="84"/>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0" zoomScaleNormal="80" workbookViewId="0">
      <selection activeCell="C5" sqref="C5"/>
    </sheetView>
  </sheetViews>
  <sheetFormatPr defaultColWidth="11.42578125" defaultRowHeight="15"/>
  <cols>
    <col min="2" max="2" width="24.140625" customWidth="1"/>
    <col min="3" max="3" width="70.140625" customWidth="1"/>
    <col min="4" max="4" width="29.85546875" customWidth="1"/>
  </cols>
  <sheetData>
    <row r="1" spans="1:37" ht="23.25">
      <c r="A1" s="84"/>
      <c r="B1" s="583" t="s">
        <v>179</v>
      </c>
      <c r="C1" s="583"/>
      <c r="D1" s="583"/>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5">
      <c r="A3" s="84"/>
      <c r="B3" s="11"/>
      <c r="C3" s="12" t="s">
        <v>180</v>
      </c>
      <c r="D3" s="12" t="s">
        <v>163</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1">
      <c r="A4" s="84"/>
      <c r="B4" s="13" t="s">
        <v>181</v>
      </c>
      <c r="C4" s="14" t="s">
        <v>182</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1">
      <c r="A5" s="84"/>
      <c r="B5" s="16" t="s">
        <v>183</v>
      </c>
      <c r="C5" s="17" t="s">
        <v>184</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1">
      <c r="A6" s="84"/>
      <c r="B6" s="19" t="s">
        <v>185</v>
      </c>
      <c r="C6" s="17" t="s">
        <v>186</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6.5">
      <c r="A7" s="84"/>
      <c r="B7" s="20" t="s">
        <v>187</v>
      </c>
      <c r="C7" s="17" t="s">
        <v>188</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1">
      <c r="A8" s="84"/>
      <c r="B8" s="21" t="s">
        <v>189</v>
      </c>
      <c r="C8" s="17" t="s">
        <v>190</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c r="A9" s="84"/>
      <c r="B9" s="101"/>
      <c r="C9" s="101"/>
      <c r="D9" s="101"/>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6.5">
      <c r="A10" s="84"/>
      <c r="B10" s="102"/>
      <c r="C10" s="101"/>
      <c r="D10" s="101"/>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c r="A11" s="84"/>
      <c r="B11" s="101"/>
      <c r="C11" s="101"/>
      <c r="D11" s="101"/>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c r="A12" s="84"/>
      <c r="B12" s="101"/>
      <c r="C12" s="101"/>
      <c r="D12" s="101"/>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c r="A13" s="84"/>
      <c r="B13" s="101"/>
      <c r="C13" s="101"/>
      <c r="D13" s="101"/>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c r="A14" s="84"/>
      <c r="B14" s="101"/>
      <c r="C14" s="101"/>
      <c r="D14" s="101"/>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c r="A15" s="84"/>
      <c r="B15" s="101"/>
      <c r="C15" s="101"/>
      <c r="D15" s="101"/>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c r="A16" s="84"/>
      <c r="B16" s="101"/>
      <c r="C16" s="101"/>
      <c r="D16" s="101"/>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c r="A17" s="84"/>
      <c r="B17" s="101"/>
      <c r="C17" s="101"/>
      <c r="D17" s="101"/>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c r="A18" s="84"/>
      <c r="B18" s="101"/>
      <c r="C18" s="101"/>
      <c r="D18" s="101"/>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c r="A35" s="84"/>
    </row>
    <row r="36" spans="1:31">
      <c r="A36" s="84"/>
    </row>
    <row r="37" spans="1:31">
      <c r="A37" s="84"/>
    </row>
    <row r="38" spans="1:31">
      <c r="A38" s="84"/>
    </row>
    <row r="39" spans="1:31">
      <c r="A39" s="84"/>
    </row>
    <row r="40" spans="1:31">
      <c r="A40" s="84"/>
    </row>
    <row r="41" spans="1:31">
      <c r="A41" s="84"/>
    </row>
    <row r="42" spans="1:31">
      <c r="A42" s="84"/>
    </row>
    <row r="43" spans="1:31">
      <c r="A43" s="84"/>
    </row>
    <row r="44" spans="1:31">
      <c r="A44" s="84"/>
    </row>
    <row r="45" spans="1:31">
      <c r="A45" s="84"/>
    </row>
    <row r="46" spans="1:31">
      <c r="A46" s="84"/>
    </row>
    <row r="47" spans="1:31">
      <c r="A47" s="84"/>
    </row>
    <row r="48" spans="1:31">
      <c r="A48" s="84"/>
    </row>
    <row r="49" spans="1:1">
      <c r="A49" s="84"/>
    </row>
    <row r="50" spans="1:1">
      <c r="A50" s="84"/>
    </row>
    <row r="51" spans="1:1">
      <c r="A51" s="84"/>
    </row>
    <row r="52" spans="1:1">
      <c r="A52" s="84"/>
    </row>
    <row r="53" spans="1:1">
      <c r="A53" s="84"/>
    </row>
    <row r="54" spans="1:1">
      <c r="A54" s="84"/>
    </row>
    <row r="55" spans="1:1">
      <c r="A55" s="84"/>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5" sqref="C5"/>
    </sheetView>
  </sheetViews>
  <sheetFormatPr defaultColWidth="11.42578125" defaultRowHeight="15"/>
  <cols>
    <col min="2" max="2" width="40.42578125" customWidth="1"/>
    <col min="3" max="3" width="74.85546875" customWidth="1"/>
    <col min="4" max="4" width="135" bestFit="1" customWidth="1"/>
    <col min="5" max="5" width="144.7109375" bestFit="1" customWidth="1"/>
  </cols>
  <sheetData>
    <row r="1" spans="1:21" ht="33.75">
      <c r="A1" s="84"/>
      <c r="B1" s="584" t="s">
        <v>191</v>
      </c>
      <c r="C1" s="584"/>
      <c r="D1" s="584"/>
      <c r="E1" s="84"/>
      <c r="F1" s="84"/>
      <c r="G1" s="84"/>
      <c r="H1" s="84"/>
      <c r="I1" s="84"/>
      <c r="J1" s="84"/>
      <c r="K1" s="84"/>
      <c r="L1" s="84"/>
      <c r="M1" s="84"/>
      <c r="N1" s="84"/>
      <c r="O1" s="84"/>
      <c r="P1" s="84"/>
      <c r="Q1" s="84"/>
      <c r="R1" s="84"/>
      <c r="S1" s="84"/>
      <c r="T1" s="84"/>
      <c r="U1" s="84"/>
    </row>
    <row r="2" spans="1:21">
      <c r="A2" s="84"/>
      <c r="B2" s="84"/>
      <c r="C2" s="84"/>
      <c r="D2" s="84"/>
      <c r="E2" s="84"/>
      <c r="F2" s="84"/>
      <c r="G2" s="84"/>
      <c r="H2" s="84"/>
      <c r="I2" s="84"/>
      <c r="J2" s="84"/>
      <c r="K2" s="84"/>
      <c r="L2" s="84"/>
      <c r="M2" s="84"/>
      <c r="N2" s="84"/>
      <c r="O2" s="84"/>
      <c r="P2" s="84"/>
      <c r="Q2" s="84"/>
      <c r="R2" s="84"/>
      <c r="S2" s="84"/>
      <c r="T2" s="84"/>
      <c r="U2" s="84"/>
    </row>
    <row r="3" spans="1:21" ht="30">
      <c r="A3" s="84"/>
      <c r="B3" s="98"/>
      <c r="C3" s="36" t="s">
        <v>192</v>
      </c>
      <c r="D3" s="36" t="s">
        <v>193</v>
      </c>
      <c r="E3" s="84"/>
      <c r="F3" s="84"/>
      <c r="G3" s="84"/>
      <c r="H3" s="84"/>
      <c r="I3" s="84"/>
      <c r="J3" s="84"/>
      <c r="K3" s="84"/>
      <c r="L3" s="84"/>
      <c r="M3" s="84"/>
      <c r="N3" s="84"/>
      <c r="O3" s="84"/>
      <c r="P3" s="84"/>
      <c r="Q3" s="84"/>
      <c r="R3" s="84"/>
      <c r="S3" s="84"/>
      <c r="T3" s="84"/>
      <c r="U3" s="84"/>
    </row>
    <row r="4" spans="1:21" ht="33.75">
      <c r="A4" s="97" t="s">
        <v>194</v>
      </c>
      <c r="B4" s="39" t="s">
        <v>195</v>
      </c>
      <c r="C4" s="44" t="s">
        <v>196</v>
      </c>
      <c r="D4" s="37" t="s">
        <v>197</v>
      </c>
      <c r="E4" s="84"/>
      <c r="F4" s="84"/>
      <c r="G4" s="84"/>
      <c r="H4" s="84"/>
      <c r="I4" s="84"/>
      <c r="J4" s="84"/>
      <c r="K4" s="84"/>
      <c r="L4" s="84"/>
      <c r="M4" s="84"/>
      <c r="N4" s="84"/>
      <c r="O4" s="84"/>
      <c r="P4" s="84"/>
      <c r="Q4" s="84"/>
      <c r="R4" s="84"/>
      <c r="S4" s="84"/>
      <c r="T4" s="84"/>
      <c r="U4" s="84"/>
    </row>
    <row r="5" spans="1:21" ht="67.5">
      <c r="A5" s="97" t="s">
        <v>198</v>
      </c>
      <c r="B5" s="40" t="s">
        <v>199</v>
      </c>
      <c r="C5" s="45" t="s">
        <v>200</v>
      </c>
      <c r="D5" s="38" t="s">
        <v>201</v>
      </c>
      <c r="E5" s="84"/>
      <c r="F5" s="84"/>
      <c r="G5" s="84"/>
      <c r="H5" s="84"/>
      <c r="I5" s="84"/>
      <c r="J5" s="84"/>
      <c r="K5" s="84"/>
      <c r="L5" s="84"/>
      <c r="M5" s="84"/>
      <c r="N5" s="84"/>
      <c r="O5" s="84"/>
      <c r="P5" s="84"/>
      <c r="Q5" s="84"/>
      <c r="R5" s="84"/>
      <c r="S5" s="84"/>
      <c r="T5" s="84"/>
      <c r="U5" s="84"/>
    </row>
    <row r="6" spans="1:21" ht="67.5">
      <c r="A6" s="97" t="s">
        <v>169</v>
      </c>
      <c r="B6" s="41" t="s">
        <v>202</v>
      </c>
      <c r="C6" s="45" t="s">
        <v>203</v>
      </c>
      <c r="D6" s="38" t="s">
        <v>204</v>
      </c>
      <c r="E6" s="84"/>
      <c r="F6" s="84"/>
      <c r="G6" s="84"/>
      <c r="H6" s="84"/>
      <c r="I6" s="84"/>
      <c r="J6" s="84"/>
      <c r="K6" s="84"/>
      <c r="L6" s="84"/>
      <c r="M6" s="84"/>
      <c r="N6" s="84"/>
      <c r="O6" s="84"/>
      <c r="P6" s="84"/>
      <c r="Q6" s="84"/>
      <c r="R6" s="84"/>
      <c r="S6" s="84"/>
      <c r="T6" s="84"/>
      <c r="U6" s="84"/>
    </row>
    <row r="7" spans="1:21" ht="101.25">
      <c r="A7" s="97" t="s">
        <v>205</v>
      </c>
      <c r="B7" s="42" t="s">
        <v>206</v>
      </c>
      <c r="C7" s="45" t="s">
        <v>207</v>
      </c>
      <c r="D7" s="38" t="s">
        <v>208</v>
      </c>
      <c r="E7" s="84"/>
      <c r="F7" s="84"/>
      <c r="G7" s="84"/>
      <c r="H7" s="84"/>
      <c r="I7" s="84"/>
      <c r="J7" s="84"/>
      <c r="K7" s="84"/>
      <c r="L7" s="84"/>
      <c r="M7" s="84"/>
      <c r="N7" s="84"/>
      <c r="O7" s="84"/>
      <c r="P7" s="84"/>
      <c r="Q7" s="84"/>
      <c r="R7" s="84"/>
      <c r="S7" s="84"/>
      <c r="T7" s="84"/>
      <c r="U7" s="84"/>
    </row>
    <row r="8" spans="1:21" ht="67.5">
      <c r="A8" s="97" t="s">
        <v>209</v>
      </c>
      <c r="B8" s="43" t="s">
        <v>210</v>
      </c>
      <c r="C8" s="45" t="s">
        <v>211</v>
      </c>
      <c r="D8" s="38" t="s">
        <v>212</v>
      </c>
      <c r="E8" s="84"/>
      <c r="F8" s="84"/>
      <c r="G8" s="84"/>
      <c r="H8" s="84"/>
      <c r="I8" s="84"/>
      <c r="J8" s="84"/>
      <c r="K8" s="84"/>
      <c r="L8" s="84"/>
      <c r="M8" s="84"/>
      <c r="N8" s="84"/>
      <c r="O8" s="84"/>
      <c r="P8" s="84"/>
      <c r="Q8" s="84"/>
      <c r="R8" s="84"/>
      <c r="S8" s="84"/>
      <c r="T8" s="84"/>
      <c r="U8" s="84"/>
    </row>
    <row r="9" spans="1:21" ht="20.25">
      <c r="A9" s="97"/>
      <c r="B9" s="97"/>
      <c r="C9" s="99"/>
      <c r="D9" s="99"/>
      <c r="E9" s="84"/>
      <c r="F9" s="84"/>
      <c r="G9" s="84"/>
      <c r="H9" s="84"/>
      <c r="I9" s="84"/>
      <c r="J9" s="84"/>
      <c r="K9" s="84"/>
      <c r="L9" s="84"/>
      <c r="M9" s="84"/>
      <c r="N9" s="84"/>
      <c r="O9" s="84"/>
      <c r="P9" s="84"/>
      <c r="Q9" s="84"/>
      <c r="R9" s="84"/>
      <c r="S9" s="84"/>
      <c r="T9" s="84"/>
      <c r="U9" s="84"/>
    </row>
    <row r="10" spans="1:21" ht="16.5">
      <c r="A10" s="97"/>
      <c r="B10" s="100"/>
      <c r="C10" s="100"/>
      <c r="D10" s="100"/>
      <c r="E10" s="84"/>
      <c r="F10" s="84"/>
      <c r="G10" s="84"/>
      <c r="H10" s="84"/>
      <c r="I10" s="84"/>
      <c r="J10" s="84"/>
      <c r="K10" s="84"/>
      <c r="L10" s="84"/>
      <c r="M10" s="84"/>
      <c r="N10" s="84"/>
      <c r="O10" s="84"/>
      <c r="P10" s="84"/>
      <c r="Q10" s="84"/>
      <c r="R10" s="84"/>
      <c r="S10" s="84"/>
      <c r="T10" s="84"/>
      <c r="U10" s="84"/>
    </row>
    <row r="11" spans="1:21">
      <c r="A11" s="97"/>
      <c r="B11" s="97" t="s">
        <v>213</v>
      </c>
      <c r="C11" s="97" t="s">
        <v>214</v>
      </c>
      <c r="D11" s="97" t="s">
        <v>215</v>
      </c>
      <c r="E11" s="84"/>
      <c r="F11" s="84"/>
      <c r="G11" s="84"/>
      <c r="H11" s="84"/>
      <c r="I11" s="84"/>
      <c r="J11" s="84"/>
      <c r="K11" s="84"/>
      <c r="L11" s="84"/>
      <c r="M11" s="84"/>
      <c r="N11" s="84"/>
      <c r="O11" s="84"/>
      <c r="P11" s="84"/>
      <c r="Q11" s="84"/>
      <c r="R11" s="84"/>
      <c r="S11" s="84"/>
      <c r="T11" s="84"/>
      <c r="U11" s="84"/>
    </row>
    <row r="12" spans="1:21">
      <c r="A12" s="97"/>
      <c r="B12" s="97" t="s">
        <v>216</v>
      </c>
      <c r="C12" s="97" t="s">
        <v>217</v>
      </c>
      <c r="D12" s="97" t="s">
        <v>218</v>
      </c>
      <c r="E12" s="84"/>
      <c r="F12" s="84"/>
      <c r="G12" s="84"/>
      <c r="H12" s="84"/>
      <c r="I12" s="84"/>
      <c r="J12" s="84"/>
      <c r="K12" s="84"/>
      <c r="L12" s="84"/>
      <c r="M12" s="84"/>
      <c r="N12" s="84"/>
      <c r="O12" s="84"/>
      <c r="P12" s="84"/>
      <c r="Q12" s="84"/>
      <c r="R12" s="84"/>
      <c r="S12" s="84"/>
      <c r="T12" s="84"/>
      <c r="U12" s="84"/>
    </row>
    <row r="13" spans="1:21">
      <c r="A13" s="97"/>
      <c r="B13" s="97"/>
      <c r="C13" s="97" t="s">
        <v>219</v>
      </c>
      <c r="D13" s="97" t="s">
        <v>220</v>
      </c>
      <c r="E13" s="84"/>
      <c r="F13" s="84"/>
      <c r="G13" s="84"/>
      <c r="H13" s="84"/>
      <c r="I13" s="84"/>
      <c r="J13" s="84"/>
      <c r="K13" s="84"/>
      <c r="L13" s="84"/>
      <c r="M13" s="84"/>
      <c r="N13" s="84"/>
      <c r="O13" s="84"/>
      <c r="P13" s="84"/>
      <c r="Q13" s="84"/>
      <c r="R13" s="84"/>
      <c r="S13" s="84"/>
      <c r="T13" s="84"/>
      <c r="U13" s="84"/>
    </row>
    <row r="14" spans="1:21">
      <c r="A14" s="97"/>
      <c r="B14" s="97"/>
      <c r="C14" s="97" t="s">
        <v>221</v>
      </c>
      <c r="D14" s="97" t="s">
        <v>147</v>
      </c>
      <c r="E14" s="84"/>
      <c r="F14" s="84"/>
      <c r="G14" s="84"/>
      <c r="H14" s="84"/>
      <c r="I14" s="84"/>
      <c r="J14" s="84"/>
      <c r="K14" s="84"/>
      <c r="L14" s="84"/>
      <c r="M14" s="84"/>
      <c r="N14" s="84"/>
      <c r="O14" s="84"/>
      <c r="P14" s="84"/>
      <c r="Q14" s="84"/>
      <c r="R14" s="84"/>
      <c r="S14" s="84"/>
      <c r="T14" s="84"/>
      <c r="U14" s="84"/>
    </row>
    <row r="15" spans="1:21">
      <c r="A15" s="97"/>
      <c r="B15" s="97"/>
      <c r="C15" s="97" t="s">
        <v>222</v>
      </c>
      <c r="D15" s="97" t="s">
        <v>223</v>
      </c>
      <c r="E15" s="84"/>
      <c r="F15" s="84"/>
      <c r="G15" s="84"/>
      <c r="H15" s="84"/>
      <c r="I15" s="84"/>
      <c r="J15" s="84"/>
      <c r="K15" s="84"/>
      <c r="L15" s="84"/>
      <c r="M15" s="84"/>
      <c r="N15" s="84"/>
      <c r="O15" s="84"/>
      <c r="P15" s="84"/>
      <c r="Q15" s="84"/>
      <c r="R15" s="84"/>
      <c r="S15" s="84"/>
      <c r="T15" s="84"/>
      <c r="U15" s="84"/>
    </row>
    <row r="16" spans="1:21">
      <c r="A16" s="97"/>
      <c r="B16" s="97"/>
      <c r="C16" s="97"/>
      <c r="D16" s="97"/>
      <c r="E16" s="84"/>
      <c r="F16" s="84"/>
      <c r="G16" s="84"/>
      <c r="H16" s="84"/>
      <c r="I16" s="84"/>
      <c r="J16" s="84"/>
      <c r="K16" s="84"/>
      <c r="L16" s="84"/>
      <c r="M16" s="84"/>
      <c r="N16" s="84"/>
      <c r="O16" s="84"/>
    </row>
    <row r="17" spans="1:15">
      <c r="A17" s="97"/>
      <c r="B17" s="97"/>
      <c r="C17" s="97"/>
      <c r="D17" s="97"/>
      <c r="E17" s="84"/>
      <c r="F17" s="84"/>
      <c r="G17" s="84"/>
      <c r="H17" s="84"/>
      <c r="I17" s="84"/>
      <c r="J17" s="84"/>
      <c r="K17" s="84"/>
      <c r="L17" s="84"/>
      <c r="M17" s="84"/>
      <c r="N17" s="84"/>
      <c r="O17" s="84"/>
    </row>
    <row r="18" spans="1:15">
      <c r="A18" s="97"/>
      <c r="B18" s="101"/>
      <c r="C18" s="101"/>
      <c r="D18" s="101"/>
      <c r="E18" s="84"/>
      <c r="F18" s="84"/>
      <c r="G18" s="84"/>
      <c r="H18" s="84"/>
      <c r="I18" s="84"/>
      <c r="J18" s="84"/>
      <c r="K18" s="84"/>
      <c r="L18" s="84"/>
      <c r="M18" s="84"/>
      <c r="N18" s="84"/>
      <c r="O18" s="84"/>
    </row>
    <row r="19" spans="1:15">
      <c r="A19" s="97"/>
      <c r="B19" s="101"/>
      <c r="C19" s="101"/>
      <c r="D19" s="101"/>
      <c r="E19" s="84"/>
      <c r="F19" s="84"/>
      <c r="G19" s="84"/>
      <c r="H19" s="84"/>
      <c r="I19" s="84"/>
      <c r="J19" s="84"/>
      <c r="K19" s="84"/>
      <c r="L19" s="84"/>
      <c r="M19" s="84"/>
      <c r="N19" s="84"/>
      <c r="O19" s="84"/>
    </row>
    <row r="20" spans="1:15">
      <c r="A20" s="97"/>
      <c r="B20" s="101"/>
      <c r="C20" s="101"/>
      <c r="D20" s="101"/>
      <c r="E20" s="84"/>
      <c r="F20" s="84"/>
      <c r="G20" s="84"/>
      <c r="H20" s="84"/>
      <c r="I20" s="84"/>
      <c r="J20" s="84"/>
      <c r="K20" s="84"/>
      <c r="L20" s="84"/>
      <c r="M20" s="84"/>
      <c r="N20" s="84"/>
      <c r="O20" s="84"/>
    </row>
    <row r="21" spans="1:15">
      <c r="A21" s="97"/>
      <c r="B21" s="101"/>
      <c r="C21" s="101"/>
      <c r="D21" s="101"/>
      <c r="E21" s="84"/>
      <c r="F21" s="84"/>
      <c r="G21" s="84"/>
      <c r="H21" s="84"/>
      <c r="I21" s="84"/>
      <c r="J21" s="84"/>
      <c r="K21" s="84"/>
      <c r="L21" s="84"/>
      <c r="M21" s="84"/>
      <c r="N21" s="84"/>
      <c r="O21" s="84"/>
    </row>
    <row r="22" spans="1:15" ht="20.25">
      <c r="A22" s="97"/>
      <c r="B22" s="97"/>
      <c r="C22" s="99"/>
      <c r="D22" s="99"/>
      <c r="E22" s="84"/>
      <c r="F22" s="84"/>
      <c r="G22" s="84"/>
      <c r="H22" s="84"/>
      <c r="I22" s="84"/>
      <c r="J22" s="84"/>
      <c r="K22" s="84"/>
      <c r="L22" s="84"/>
      <c r="M22" s="84"/>
      <c r="N22" s="84"/>
      <c r="O22" s="84"/>
    </row>
    <row r="23" spans="1:15" ht="20.25">
      <c r="A23" s="97"/>
      <c r="B23" s="97"/>
      <c r="C23" s="99"/>
      <c r="D23" s="99"/>
      <c r="E23" s="84"/>
      <c r="F23" s="84"/>
      <c r="G23" s="84"/>
      <c r="H23" s="84"/>
      <c r="I23" s="84"/>
      <c r="J23" s="84"/>
      <c r="K23" s="84"/>
      <c r="L23" s="84"/>
      <c r="M23" s="84"/>
      <c r="N23" s="84"/>
      <c r="O23" s="84"/>
    </row>
    <row r="24" spans="1:15" ht="20.25">
      <c r="A24" s="97"/>
      <c r="B24" s="97"/>
      <c r="C24" s="99"/>
      <c r="D24" s="99"/>
      <c r="E24" s="84"/>
      <c r="F24" s="84"/>
      <c r="G24" s="84"/>
      <c r="H24" s="84"/>
      <c r="I24" s="84"/>
      <c r="J24" s="84"/>
      <c r="K24" s="84"/>
      <c r="L24" s="84"/>
      <c r="M24" s="84"/>
      <c r="N24" s="84"/>
      <c r="O24" s="84"/>
    </row>
    <row r="25" spans="1:15" ht="20.25">
      <c r="A25" s="97"/>
      <c r="B25" s="97"/>
      <c r="C25" s="99"/>
      <c r="D25" s="99"/>
      <c r="E25" s="84"/>
      <c r="F25" s="84"/>
      <c r="G25" s="84"/>
      <c r="H25" s="84"/>
      <c r="I25" s="84"/>
      <c r="J25" s="84"/>
      <c r="K25" s="84"/>
      <c r="L25" s="84"/>
      <c r="M25" s="84"/>
      <c r="N25" s="84"/>
      <c r="O25" s="84"/>
    </row>
    <row r="26" spans="1:15" ht="20.25">
      <c r="A26" s="97"/>
      <c r="B26" s="97"/>
      <c r="C26" s="99"/>
      <c r="D26" s="99"/>
      <c r="E26" s="84"/>
      <c r="F26" s="84"/>
      <c r="G26" s="84"/>
      <c r="H26" s="84"/>
      <c r="I26" s="84"/>
      <c r="J26" s="84"/>
      <c r="K26" s="84"/>
      <c r="L26" s="84"/>
      <c r="M26" s="84"/>
      <c r="N26" s="84"/>
      <c r="O26" s="84"/>
    </row>
    <row r="27" spans="1:15" ht="20.25">
      <c r="A27" s="97"/>
      <c r="B27" s="97"/>
      <c r="C27" s="99"/>
      <c r="D27" s="99"/>
      <c r="E27" s="84"/>
      <c r="F27" s="84"/>
      <c r="G27" s="84"/>
      <c r="H27" s="84"/>
      <c r="I27" s="84"/>
      <c r="J27" s="84"/>
      <c r="K27" s="84"/>
      <c r="L27" s="84"/>
      <c r="M27" s="84"/>
      <c r="N27" s="84"/>
      <c r="O27" s="84"/>
    </row>
    <row r="28" spans="1:15" ht="20.25">
      <c r="A28" s="97"/>
      <c r="B28" s="97"/>
      <c r="C28" s="99"/>
      <c r="D28" s="99"/>
      <c r="E28" s="84"/>
      <c r="F28" s="84"/>
      <c r="G28" s="84"/>
      <c r="H28" s="84"/>
      <c r="I28" s="84"/>
      <c r="J28" s="84"/>
      <c r="K28" s="84"/>
      <c r="L28" s="84"/>
      <c r="M28" s="84"/>
      <c r="N28" s="84"/>
      <c r="O28" s="84"/>
    </row>
    <row r="29" spans="1:15" ht="20.25">
      <c r="A29" s="97"/>
      <c r="B29" s="97"/>
      <c r="C29" s="99"/>
      <c r="D29" s="99"/>
      <c r="E29" s="84"/>
      <c r="F29" s="84"/>
      <c r="G29" s="84"/>
      <c r="H29" s="84"/>
      <c r="I29" s="84"/>
      <c r="J29" s="84"/>
      <c r="K29" s="84"/>
      <c r="L29" s="84"/>
      <c r="M29" s="84"/>
      <c r="N29" s="84"/>
      <c r="O29" s="84"/>
    </row>
    <row r="30" spans="1:15" ht="20.25">
      <c r="A30" s="97"/>
      <c r="B30" s="97"/>
      <c r="C30" s="99"/>
      <c r="D30" s="99"/>
      <c r="E30" s="84"/>
      <c r="F30" s="84"/>
      <c r="G30" s="84"/>
      <c r="H30" s="84"/>
      <c r="I30" s="84"/>
      <c r="J30" s="84"/>
      <c r="K30" s="84"/>
      <c r="L30" s="84"/>
      <c r="M30" s="84"/>
      <c r="N30" s="84"/>
      <c r="O30" s="84"/>
    </row>
    <row r="31" spans="1:15" ht="20.25">
      <c r="A31" s="97"/>
      <c r="B31" s="97"/>
      <c r="C31" s="99"/>
      <c r="D31" s="99"/>
      <c r="E31" s="84"/>
      <c r="F31" s="84"/>
      <c r="G31" s="84"/>
      <c r="H31" s="84"/>
      <c r="I31" s="84"/>
      <c r="J31" s="84"/>
      <c r="K31" s="84"/>
      <c r="L31" s="84"/>
      <c r="M31" s="84"/>
      <c r="N31" s="84"/>
      <c r="O31" s="84"/>
    </row>
    <row r="32" spans="1:15" ht="20.25">
      <c r="A32" s="97"/>
      <c r="B32" s="97"/>
      <c r="C32" s="99"/>
      <c r="D32" s="99"/>
      <c r="E32" s="84"/>
      <c r="F32" s="84"/>
      <c r="G32" s="84"/>
      <c r="H32" s="84"/>
      <c r="I32" s="84"/>
      <c r="J32" s="84"/>
      <c r="K32" s="84"/>
      <c r="L32" s="84"/>
      <c r="M32" s="84"/>
      <c r="N32" s="84"/>
      <c r="O32" s="84"/>
    </row>
    <row r="33" spans="1:15" ht="20.25">
      <c r="A33" s="97"/>
      <c r="B33" s="97"/>
      <c r="C33" s="99"/>
      <c r="D33" s="99"/>
      <c r="E33" s="84"/>
      <c r="F33" s="84"/>
      <c r="G33" s="84"/>
      <c r="H33" s="84"/>
      <c r="I33" s="84"/>
      <c r="J33" s="84"/>
      <c r="K33" s="84"/>
      <c r="L33" s="84"/>
      <c r="M33" s="84"/>
      <c r="N33" s="84"/>
      <c r="O33" s="84"/>
    </row>
    <row r="34" spans="1:15" ht="20.25">
      <c r="A34" s="97"/>
      <c r="B34" s="97"/>
      <c r="C34" s="99"/>
      <c r="D34" s="99"/>
      <c r="E34" s="84"/>
      <c r="F34" s="84"/>
      <c r="G34" s="84"/>
      <c r="H34" s="84"/>
      <c r="I34" s="84"/>
      <c r="J34" s="84"/>
      <c r="K34" s="84"/>
      <c r="L34" s="84"/>
      <c r="M34" s="84"/>
      <c r="N34" s="84"/>
      <c r="O34" s="84"/>
    </row>
    <row r="35" spans="1:15" ht="20.25">
      <c r="A35" s="97"/>
      <c r="B35" s="97"/>
      <c r="C35" s="99"/>
      <c r="D35" s="99"/>
      <c r="E35" s="84"/>
      <c r="F35" s="84"/>
      <c r="G35" s="84"/>
      <c r="H35" s="84"/>
      <c r="I35" s="84"/>
      <c r="J35" s="84"/>
      <c r="K35" s="84"/>
      <c r="L35" s="84"/>
      <c r="M35" s="84"/>
      <c r="N35" s="84"/>
      <c r="O35" s="84"/>
    </row>
    <row r="36" spans="1:15" ht="20.25">
      <c r="A36" s="97"/>
      <c r="B36" s="97"/>
      <c r="C36" s="99"/>
      <c r="D36" s="99"/>
      <c r="E36" s="84"/>
      <c r="F36" s="84"/>
      <c r="G36" s="84"/>
      <c r="H36" s="84"/>
      <c r="I36" s="84"/>
      <c r="J36" s="84"/>
      <c r="K36" s="84"/>
      <c r="L36" s="84"/>
      <c r="M36" s="84"/>
      <c r="N36" s="84"/>
      <c r="O36" s="84"/>
    </row>
    <row r="37" spans="1:15" ht="20.25">
      <c r="A37" s="97"/>
      <c r="B37" s="97"/>
      <c r="C37" s="99"/>
      <c r="D37" s="99"/>
      <c r="E37" s="84"/>
      <c r="F37" s="84"/>
      <c r="G37" s="84"/>
      <c r="H37" s="84"/>
      <c r="I37" s="84"/>
      <c r="J37" s="84"/>
      <c r="K37" s="84"/>
      <c r="L37" s="84"/>
      <c r="M37" s="84"/>
      <c r="N37" s="84"/>
      <c r="O37" s="84"/>
    </row>
    <row r="38" spans="1:15" ht="20.25">
      <c r="A38" s="97"/>
      <c r="B38" s="97"/>
      <c r="C38" s="99"/>
      <c r="D38" s="99"/>
      <c r="E38" s="84"/>
      <c r="F38" s="84"/>
      <c r="G38" s="84"/>
      <c r="H38" s="84"/>
      <c r="I38" s="84"/>
      <c r="J38" s="84"/>
      <c r="K38" s="84"/>
      <c r="L38" s="84"/>
      <c r="M38" s="84"/>
      <c r="N38" s="84"/>
      <c r="O38" s="84"/>
    </row>
    <row r="39" spans="1:15" ht="20.25">
      <c r="A39" s="97"/>
      <c r="B39" s="97"/>
      <c r="C39" s="99"/>
      <c r="D39" s="99"/>
      <c r="E39" s="84"/>
      <c r="F39" s="84"/>
      <c r="G39" s="84"/>
      <c r="H39" s="84"/>
      <c r="I39" s="84"/>
      <c r="J39" s="84"/>
      <c r="K39" s="84"/>
      <c r="L39" s="84"/>
      <c r="M39" s="84"/>
      <c r="N39" s="84"/>
      <c r="O39" s="84"/>
    </row>
    <row r="40" spans="1:15" ht="20.25">
      <c r="A40" s="97"/>
      <c r="B40" s="97"/>
      <c r="C40" s="99"/>
      <c r="D40" s="99"/>
      <c r="E40" s="84"/>
      <c r="F40" s="84"/>
      <c r="G40" s="84"/>
      <c r="H40" s="84"/>
      <c r="I40" s="84"/>
      <c r="J40" s="84"/>
      <c r="K40" s="84"/>
      <c r="L40" s="84"/>
      <c r="M40" s="84"/>
      <c r="N40" s="84"/>
      <c r="O40" s="84"/>
    </row>
    <row r="41" spans="1:15" ht="20.25">
      <c r="A41" s="97"/>
      <c r="B41" s="97"/>
      <c r="C41" s="99"/>
      <c r="D41" s="99"/>
      <c r="E41" s="84"/>
      <c r="F41" s="84"/>
      <c r="G41" s="84"/>
      <c r="H41" s="84"/>
      <c r="I41" s="84"/>
      <c r="J41" s="84"/>
      <c r="K41" s="84"/>
      <c r="L41" s="84"/>
      <c r="M41" s="84"/>
      <c r="N41" s="84"/>
      <c r="O41" s="84"/>
    </row>
    <row r="42" spans="1:15" ht="20.25">
      <c r="A42" s="97"/>
      <c r="B42" s="97"/>
      <c r="C42" s="99"/>
      <c r="D42" s="99"/>
      <c r="E42" s="84"/>
      <c r="F42" s="84"/>
      <c r="G42" s="84"/>
      <c r="H42" s="84"/>
      <c r="I42" s="84"/>
      <c r="J42" s="84"/>
      <c r="K42" s="84"/>
      <c r="L42" s="84"/>
      <c r="M42" s="84"/>
      <c r="N42" s="84"/>
      <c r="O42" s="84"/>
    </row>
    <row r="43" spans="1:15" ht="20.25">
      <c r="A43" s="97"/>
      <c r="B43" s="97"/>
      <c r="C43" s="99"/>
      <c r="D43" s="99"/>
      <c r="E43" s="84"/>
      <c r="F43" s="84"/>
      <c r="G43" s="84"/>
      <c r="H43" s="84"/>
      <c r="I43" s="84"/>
      <c r="J43" s="84"/>
      <c r="K43" s="84"/>
      <c r="L43" s="84"/>
      <c r="M43" s="84"/>
      <c r="N43" s="84"/>
      <c r="O43" s="84"/>
    </row>
    <row r="44" spans="1:15" ht="20.25">
      <c r="A44" s="97"/>
      <c r="B44" s="97"/>
      <c r="C44" s="99"/>
      <c r="D44" s="99"/>
      <c r="E44" s="84"/>
      <c r="F44" s="84"/>
      <c r="G44" s="84"/>
      <c r="H44" s="84"/>
      <c r="I44" s="84"/>
      <c r="J44" s="84"/>
      <c r="K44" s="84"/>
      <c r="L44" s="84"/>
      <c r="M44" s="84"/>
      <c r="N44" s="84"/>
      <c r="O44" s="84"/>
    </row>
    <row r="45" spans="1:15" ht="20.25">
      <c r="A45" s="97"/>
      <c r="B45" s="97"/>
      <c r="C45" s="99"/>
      <c r="D45" s="99"/>
      <c r="E45" s="84"/>
      <c r="F45" s="84"/>
      <c r="G45" s="84"/>
      <c r="H45" s="84"/>
      <c r="I45" s="84"/>
      <c r="J45" s="84"/>
      <c r="K45" s="84"/>
      <c r="L45" s="84"/>
      <c r="M45" s="84"/>
      <c r="N45" s="84"/>
      <c r="O45" s="84"/>
    </row>
    <row r="46" spans="1:15" ht="20.25">
      <c r="A46" s="97"/>
      <c r="B46" s="97"/>
      <c r="C46" s="99"/>
      <c r="D46" s="99"/>
      <c r="E46" s="84"/>
      <c r="F46" s="84"/>
      <c r="G46" s="84"/>
      <c r="H46" s="84"/>
      <c r="I46" s="84"/>
      <c r="J46" s="84"/>
      <c r="K46" s="84"/>
      <c r="L46" s="84"/>
      <c r="M46" s="84"/>
      <c r="N46" s="84"/>
      <c r="O46" s="84"/>
    </row>
    <row r="47" spans="1:15" ht="20.25">
      <c r="A47" s="97"/>
      <c r="B47" s="97"/>
      <c r="C47" s="99"/>
      <c r="D47" s="99"/>
      <c r="E47" s="84"/>
      <c r="F47" s="84"/>
      <c r="G47" s="84"/>
      <c r="H47" s="84"/>
      <c r="I47" s="84"/>
      <c r="J47" s="84"/>
      <c r="K47" s="84"/>
      <c r="L47" s="84"/>
      <c r="M47" s="84"/>
      <c r="N47" s="84"/>
      <c r="O47" s="84"/>
    </row>
    <row r="48" spans="1:15" ht="20.25">
      <c r="A48" s="97"/>
      <c r="B48" s="97"/>
      <c r="C48" s="99"/>
      <c r="D48" s="99"/>
      <c r="E48" s="84"/>
      <c r="F48" s="84"/>
      <c r="G48" s="84"/>
      <c r="H48" s="84"/>
      <c r="I48" s="84"/>
      <c r="J48" s="84"/>
      <c r="K48" s="84"/>
      <c r="L48" s="84"/>
      <c r="M48" s="84"/>
      <c r="N48" s="84"/>
      <c r="O48" s="84"/>
    </row>
    <row r="49" spans="1:15" ht="20.25">
      <c r="A49" s="97"/>
      <c r="B49" s="97"/>
      <c r="C49" s="99"/>
      <c r="D49" s="99"/>
      <c r="E49" s="84"/>
      <c r="F49" s="84"/>
      <c r="G49" s="84"/>
      <c r="H49" s="84"/>
      <c r="I49" s="84"/>
      <c r="J49" s="84"/>
      <c r="K49" s="84"/>
      <c r="L49" s="84"/>
      <c r="M49" s="84"/>
      <c r="N49" s="84"/>
      <c r="O49" s="84"/>
    </row>
    <row r="50" spans="1:15" ht="20.25">
      <c r="A50" s="97"/>
      <c r="B50" s="97"/>
      <c r="C50" s="99"/>
      <c r="D50" s="99"/>
      <c r="E50" s="84"/>
      <c r="F50" s="84"/>
      <c r="G50" s="84"/>
      <c r="H50" s="84"/>
      <c r="I50" s="84"/>
      <c r="J50" s="84"/>
      <c r="K50" s="84"/>
      <c r="L50" s="84"/>
      <c r="M50" s="84"/>
      <c r="N50" s="84"/>
      <c r="O50" s="84"/>
    </row>
    <row r="51" spans="1:15" ht="20.25">
      <c r="A51" s="97"/>
      <c r="B51" s="97"/>
      <c r="C51" s="99"/>
      <c r="D51" s="99"/>
      <c r="E51" s="84"/>
      <c r="F51" s="84"/>
      <c r="G51" s="84"/>
      <c r="H51" s="84"/>
      <c r="I51" s="84"/>
      <c r="J51" s="84"/>
      <c r="K51" s="84"/>
      <c r="L51" s="84"/>
      <c r="M51" s="84"/>
      <c r="N51" s="84"/>
      <c r="O51" s="84"/>
    </row>
    <row r="52" spans="1:15" ht="20.25">
      <c r="A52" s="97"/>
      <c r="B52" s="23"/>
      <c r="C52" s="34"/>
      <c r="D52" s="34"/>
    </row>
    <row r="53" spans="1:15" ht="20.25">
      <c r="A53" s="97"/>
      <c r="B53" s="23"/>
      <c r="C53" s="34"/>
      <c r="D53" s="34"/>
    </row>
    <row r="54" spans="1:15" ht="20.25">
      <c r="A54" s="97"/>
      <c r="B54" s="23"/>
      <c r="C54" s="34"/>
      <c r="D54" s="34"/>
    </row>
    <row r="55" spans="1:15" ht="20.25">
      <c r="A55" s="97"/>
      <c r="B55" s="23"/>
      <c r="C55" s="34"/>
      <c r="D55" s="34"/>
    </row>
    <row r="56" spans="1:15" ht="20.25">
      <c r="A56" s="97"/>
      <c r="B56" s="23"/>
      <c r="C56" s="34"/>
      <c r="D56" s="34"/>
    </row>
    <row r="57" spans="1:15" ht="20.25">
      <c r="A57" s="97"/>
      <c r="B57" s="23"/>
      <c r="C57" s="34"/>
      <c r="D57" s="34"/>
    </row>
    <row r="58" spans="1:15" ht="20.25">
      <c r="A58" s="97"/>
      <c r="B58" s="23"/>
      <c r="C58" s="34"/>
      <c r="D58" s="34"/>
    </row>
    <row r="59" spans="1:15" ht="20.25">
      <c r="A59" s="97"/>
      <c r="B59" s="23"/>
      <c r="C59" s="34"/>
      <c r="D59" s="34"/>
    </row>
    <row r="60" spans="1:15" ht="20.25">
      <c r="A60" s="97"/>
      <c r="B60" s="23"/>
      <c r="C60" s="34"/>
      <c r="D60" s="34"/>
    </row>
    <row r="61" spans="1:15" ht="20.25">
      <c r="A61" s="97"/>
      <c r="B61" s="23"/>
      <c r="C61" s="34"/>
      <c r="D61" s="34"/>
    </row>
    <row r="62" spans="1:15" ht="20.25">
      <c r="A62" s="97"/>
      <c r="B62" s="23"/>
      <c r="C62" s="34"/>
      <c r="D62" s="34"/>
    </row>
    <row r="63" spans="1:15" ht="20.25">
      <c r="A63" s="97"/>
      <c r="B63" s="23"/>
      <c r="C63" s="34"/>
      <c r="D63" s="34"/>
    </row>
    <row r="64" spans="1:15" ht="20.25">
      <c r="A64" s="97"/>
      <c r="B64" s="23"/>
      <c r="C64" s="34"/>
      <c r="D64" s="34"/>
    </row>
    <row r="65" spans="1:4" ht="20.25">
      <c r="A65" s="97"/>
      <c r="B65" s="23"/>
      <c r="C65" s="34"/>
      <c r="D65" s="34"/>
    </row>
    <row r="66" spans="1:4" ht="20.25">
      <c r="A66" s="97"/>
      <c r="B66" s="23"/>
      <c r="C66" s="34"/>
      <c r="D66" s="34"/>
    </row>
    <row r="67" spans="1:4" ht="20.25">
      <c r="A67" s="97"/>
      <c r="B67" s="23"/>
      <c r="C67" s="34"/>
      <c r="D67" s="34"/>
    </row>
    <row r="68" spans="1:4" ht="20.25">
      <c r="A68" s="97"/>
      <c r="B68" s="23"/>
      <c r="C68" s="34"/>
      <c r="D68" s="34"/>
    </row>
    <row r="69" spans="1:4" ht="20.25">
      <c r="A69" s="97"/>
      <c r="B69" s="23"/>
      <c r="C69" s="34"/>
      <c r="D69" s="34"/>
    </row>
    <row r="70" spans="1:4" ht="20.25">
      <c r="A70" s="97"/>
      <c r="B70" s="23"/>
      <c r="C70" s="34"/>
      <c r="D70" s="34"/>
    </row>
    <row r="71" spans="1:4" ht="20.25">
      <c r="A71" s="97"/>
      <c r="B71" s="23"/>
      <c r="C71" s="34"/>
      <c r="D71" s="34"/>
    </row>
    <row r="72" spans="1:4" ht="20.25">
      <c r="A72" s="97"/>
      <c r="B72" s="23"/>
      <c r="C72" s="34"/>
      <c r="D72" s="34"/>
    </row>
    <row r="73" spans="1:4" ht="20.25">
      <c r="A73" s="97"/>
      <c r="B73" s="23"/>
      <c r="C73" s="34"/>
      <c r="D73" s="34"/>
    </row>
    <row r="74" spans="1:4" ht="20.25">
      <c r="A74" s="97"/>
      <c r="B74" s="23"/>
      <c r="C74" s="34"/>
      <c r="D74" s="34"/>
    </row>
    <row r="75" spans="1:4" ht="20.25">
      <c r="A75" s="97"/>
      <c r="B75" s="23"/>
      <c r="C75" s="34"/>
      <c r="D75" s="34"/>
    </row>
    <row r="76" spans="1:4" ht="20.25">
      <c r="A76" s="97"/>
      <c r="B76" s="23"/>
      <c r="C76" s="34"/>
      <c r="D76" s="34"/>
    </row>
    <row r="77" spans="1:4" ht="20.25">
      <c r="A77" s="97"/>
      <c r="B77" s="23"/>
      <c r="C77" s="34"/>
      <c r="D77" s="34"/>
    </row>
    <row r="78" spans="1:4" ht="20.25">
      <c r="A78" s="97"/>
      <c r="B78" s="23"/>
      <c r="C78" s="34"/>
      <c r="D78" s="34"/>
    </row>
    <row r="79" spans="1:4" ht="20.25">
      <c r="A79" s="97"/>
      <c r="B79" s="23"/>
      <c r="C79" s="34"/>
      <c r="D79" s="34"/>
    </row>
    <row r="80" spans="1:4" ht="20.25">
      <c r="A80" s="97"/>
      <c r="B80" s="23"/>
      <c r="C80" s="34"/>
      <c r="D80" s="34"/>
    </row>
    <row r="81" spans="1:4" ht="20.25">
      <c r="A81" s="97"/>
      <c r="B81" s="23"/>
      <c r="C81" s="34"/>
      <c r="D81" s="34"/>
    </row>
    <row r="82" spans="1:4" ht="20.25">
      <c r="A82" s="97"/>
      <c r="B82" s="23"/>
      <c r="C82" s="34"/>
      <c r="D82" s="34"/>
    </row>
    <row r="83" spans="1:4" ht="20.25">
      <c r="A83" s="97"/>
      <c r="B83" s="23"/>
      <c r="C83" s="34"/>
      <c r="D83" s="34"/>
    </row>
    <row r="84" spans="1:4" ht="20.25">
      <c r="A84" s="97"/>
      <c r="B84" s="23"/>
      <c r="C84" s="34"/>
      <c r="D84" s="34"/>
    </row>
    <row r="85" spans="1:4" ht="20.25">
      <c r="A85" s="97"/>
      <c r="B85" s="23"/>
      <c r="C85" s="34"/>
      <c r="D85" s="34"/>
    </row>
    <row r="86" spans="1:4" ht="20.25">
      <c r="A86" s="97"/>
      <c r="B86" s="23"/>
      <c r="C86" s="34"/>
      <c r="D86" s="34"/>
    </row>
    <row r="87" spans="1:4" ht="20.25">
      <c r="A87" s="97"/>
      <c r="B87" s="23"/>
      <c r="C87" s="34"/>
      <c r="D87" s="34"/>
    </row>
    <row r="88" spans="1:4" ht="20.25">
      <c r="A88" s="97"/>
      <c r="B88" s="23"/>
      <c r="C88" s="34"/>
      <c r="D88" s="34"/>
    </row>
    <row r="89" spans="1:4" ht="20.25">
      <c r="A89" s="97"/>
      <c r="B89" s="23"/>
      <c r="C89" s="34"/>
      <c r="D89" s="34"/>
    </row>
    <row r="90" spans="1:4" ht="20.25">
      <c r="A90" s="97"/>
      <c r="B90" s="23"/>
      <c r="C90" s="34"/>
      <c r="D90" s="34"/>
    </row>
    <row r="91" spans="1:4" ht="20.25">
      <c r="A91" s="97"/>
      <c r="B91" s="23"/>
      <c r="C91" s="34"/>
      <c r="D91" s="34"/>
    </row>
    <row r="92" spans="1:4" ht="20.25">
      <c r="A92" s="97"/>
      <c r="B92" s="23"/>
      <c r="C92" s="34"/>
      <c r="D92" s="34"/>
    </row>
    <row r="93" spans="1:4" ht="20.25">
      <c r="A93" s="97"/>
      <c r="B93" s="23"/>
      <c r="C93" s="34"/>
      <c r="D93" s="34"/>
    </row>
    <row r="94" spans="1:4" ht="20.25">
      <c r="A94" s="97"/>
      <c r="B94" s="23"/>
      <c r="C94" s="34"/>
      <c r="D94" s="34"/>
    </row>
    <row r="95" spans="1:4" ht="20.25">
      <c r="A95" s="97"/>
      <c r="B95" s="23"/>
      <c r="C95" s="34"/>
      <c r="D95" s="34"/>
    </row>
    <row r="96" spans="1:4" ht="20.25">
      <c r="A96" s="97"/>
      <c r="B96" s="23"/>
      <c r="C96" s="34"/>
      <c r="D96" s="34"/>
    </row>
    <row r="97" spans="1:4" ht="20.25">
      <c r="A97" s="97"/>
      <c r="B97" s="23"/>
      <c r="C97" s="34"/>
      <c r="D97" s="34"/>
    </row>
    <row r="98" spans="1:4" ht="20.25">
      <c r="A98" s="97"/>
      <c r="B98" s="23"/>
      <c r="C98" s="34"/>
      <c r="D98" s="34"/>
    </row>
    <row r="99" spans="1:4" ht="20.25">
      <c r="A99" s="97"/>
      <c r="B99" s="23"/>
      <c r="C99" s="34"/>
      <c r="D99" s="34"/>
    </row>
    <row r="100" spans="1:4" ht="20.25">
      <c r="A100" s="97"/>
      <c r="B100" s="23"/>
      <c r="C100" s="34"/>
      <c r="D100" s="34"/>
    </row>
    <row r="101" spans="1:4" ht="20.25">
      <c r="A101" s="97"/>
      <c r="B101" s="23"/>
      <c r="C101" s="34"/>
      <c r="D101" s="34"/>
    </row>
    <row r="102" spans="1:4" ht="20.25">
      <c r="A102" s="97"/>
      <c r="B102" s="23"/>
      <c r="C102" s="34"/>
      <c r="D102" s="34"/>
    </row>
    <row r="103" spans="1:4" ht="20.25">
      <c r="A103" s="97"/>
      <c r="B103" s="23"/>
      <c r="C103" s="34"/>
      <c r="D103" s="34"/>
    </row>
    <row r="104" spans="1:4" ht="20.25">
      <c r="A104" s="97"/>
      <c r="B104" s="23"/>
      <c r="C104" s="34"/>
      <c r="D104" s="34"/>
    </row>
    <row r="105" spans="1:4" ht="20.25">
      <c r="A105" s="97"/>
      <c r="B105" s="23"/>
      <c r="C105" s="34"/>
      <c r="D105" s="34"/>
    </row>
    <row r="106" spans="1:4" ht="20.25">
      <c r="A106" s="97"/>
      <c r="B106" s="23"/>
      <c r="C106" s="34"/>
      <c r="D106" s="34"/>
    </row>
    <row r="107" spans="1:4" ht="20.25">
      <c r="A107" s="97"/>
      <c r="B107" s="23"/>
      <c r="C107" s="34"/>
      <c r="D107" s="34"/>
    </row>
    <row r="108" spans="1:4" ht="20.25">
      <c r="A108" s="97"/>
      <c r="B108" s="23"/>
      <c r="C108" s="34"/>
      <c r="D108" s="34"/>
    </row>
    <row r="109" spans="1:4" ht="20.25">
      <c r="A109" s="97"/>
      <c r="B109" s="23"/>
      <c r="C109" s="34"/>
      <c r="D109" s="34"/>
    </row>
    <row r="110" spans="1:4" ht="20.25">
      <c r="A110" s="97"/>
      <c r="B110" s="23"/>
      <c r="C110" s="34"/>
      <c r="D110" s="34"/>
    </row>
    <row r="111" spans="1:4" ht="20.25">
      <c r="A111" s="97"/>
      <c r="B111" s="23"/>
      <c r="C111" s="34"/>
      <c r="D111" s="34"/>
    </row>
    <row r="112" spans="1:4" ht="20.25">
      <c r="A112" s="97"/>
      <c r="B112" s="23"/>
      <c r="C112" s="34"/>
      <c r="D112" s="34"/>
    </row>
    <row r="113" spans="1:4" ht="20.25">
      <c r="A113" s="97"/>
      <c r="B113" s="23"/>
      <c r="C113" s="34"/>
      <c r="D113" s="34"/>
    </row>
    <row r="114" spans="1:4" ht="20.25">
      <c r="A114" s="97"/>
      <c r="B114" s="23"/>
      <c r="C114" s="34"/>
      <c r="D114" s="34"/>
    </row>
    <row r="115" spans="1:4" ht="20.25">
      <c r="A115" s="97"/>
      <c r="B115" s="23"/>
      <c r="C115" s="34"/>
      <c r="D115" s="34"/>
    </row>
    <row r="116" spans="1:4" ht="20.25">
      <c r="A116" s="97"/>
      <c r="B116" s="23"/>
      <c r="C116" s="34"/>
      <c r="D116" s="34"/>
    </row>
    <row r="117" spans="1:4" ht="20.25">
      <c r="A117" s="97"/>
      <c r="B117" s="23"/>
      <c r="C117" s="34"/>
      <c r="D117" s="34"/>
    </row>
    <row r="118" spans="1:4" ht="20.25">
      <c r="A118" s="97"/>
      <c r="B118" s="23"/>
      <c r="C118" s="34"/>
      <c r="D118" s="34"/>
    </row>
    <row r="119" spans="1:4" ht="20.25">
      <c r="A119" s="97"/>
      <c r="B119" s="23"/>
      <c r="C119" s="34"/>
      <c r="D119" s="34"/>
    </row>
    <row r="120" spans="1:4" ht="20.25">
      <c r="A120" s="97"/>
      <c r="B120" s="23"/>
      <c r="C120" s="34"/>
      <c r="D120" s="34"/>
    </row>
    <row r="121" spans="1:4" ht="20.25">
      <c r="A121" s="97"/>
      <c r="B121" s="23"/>
      <c r="C121" s="34"/>
      <c r="D121" s="34"/>
    </row>
    <row r="122" spans="1:4" ht="20.25">
      <c r="A122" s="97"/>
      <c r="B122" s="23"/>
      <c r="C122" s="34"/>
      <c r="D122" s="34"/>
    </row>
    <row r="123" spans="1:4" ht="20.25">
      <c r="A123" s="97"/>
      <c r="B123" s="23"/>
      <c r="C123" s="34"/>
      <c r="D123" s="34"/>
    </row>
    <row r="124" spans="1:4" ht="20.25">
      <c r="A124" s="97"/>
      <c r="B124" s="23"/>
      <c r="C124" s="34"/>
      <c r="D124" s="34"/>
    </row>
    <row r="125" spans="1:4" ht="20.25">
      <c r="A125" s="97"/>
      <c r="B125" s="23"/>
      <c r="C125" s="34"/>
      <c r="D125" s="34"/>
    </row>
    <row r="126" spans="1:4" ht="20.25">
      <c r="A126" s="97"/>
      <c r="B126" s="23"/>
      <c r="C126" s="34"/>
      <c r="D126" s="34"/>
    </row>
    <row r="127" spans="1:4" ht="20.25">
      <c r="A127" s="97"/>
      <c r="B127" s="23"/>
      <c r="C127" s="34"/>
      <c r="D127" s="34"/>
    </row>
    <row r="128" spans="1:4" ht="20.25">
      <c r="A128" s="97"/>
      <c r="B128" s="23"/>
      <c r="C128" s="34"/>
      <c r="D128" s="34"/>
    </row>
    <row r="129" spans="1:4" ht="20.25">
      <c r="A129" s="97"/>
      <c r="B129" s="23"/>
      <c r="C129" s="34"/>
      <c r="D129" s="34"/>
    </row>
    <row r="130" spans="1:4" ht="20.25">
      <c r="A130" s="97"/>
      <c r="B130" s="23"/>
      <c r="C130" s="34"/>
      <c r="D130" s="34"/>
    </row>
    <row r="131" spans="1:4" ht="20.25">
      <c r="A131" s="97"/>
      <c r="B131" s="23"/>
      <c r="C131" s="34"/>
      <c r="D131" s="34"/>
    </row>
    <row r="132" spans="1:4" ht="20.25">
      <c r="A132" s="97"/>
      <c r="B132" s="23"/>
      <c r="C132" s="34"/>
      <c r="D132" s="34"/>
    </row>
    <row r="133" spans="1:4" ht="20.25">
      <c r="A133" s="97"/>
      <c r="B133" s="23"/>
      <c r="C133" s="34"/>
      <c r="D133" s="34"/>
    </row>
    <row r="134" spans="1:4" ht="20.25">
      <c r="A134" s="97"/>
      <c r="B134" s="23"/>
      <c r="C134" s="34"/>
      <c r="D134" s="34"/>
    </row>
    <row r="135" spans="1:4" ht="20.25">
      <c r="A135" s="97"/>
      <c r="B135" s="23"/>
      <c r="C135" s="34"/>
      <c r="D135" s="34"/>
    </row>
    <row r="136" spans="1:4" ht="20.25">
      <c r="A136" s="97"/>
      <c r="B136" s="23"/>
      <c r="C136" s="34"/>
      <c r="D136" s="34"/>
    </row>
    <row r="137" spans="1:4" ht="20.25">
      <c r="A137" s="97"/>
      <c r="B137" s="23"/>
      <c r="C137" s="34"/>
      <c r="D137" s="34"/>
    </row>
    <row r="138" spans="1:4" ht="20.25">
      <c r="A138" s="97"/>
      <c r="B138" s="23"/>
      <c r="C138" s="34"/>
      <c r="D138" s="34"/>
    </row>
    <row r="139" spans="1:4" ht="20.25">
      <c r="A139" s="97"/>
      <c r="B139" s="23"/>
      <c r="C139" s="34"/>
      <c r="D139" s="34"/>
    </row>
    <row r="140" spans="1:4" ht="20.25">
      <c r="A140" s="97"/>
      <c r="B140" s="23"/>
      <c r="C140" s="34"/>
      <c r="D140" s="34"/>
    </row>
    <row r="141" spans="1:4" ht="20.25">
      <c r="A141" s="97"/>
      <c r="B141" s="23"/>
      <c r="C141" s="34"/>
      <c r="D141" s="34"/>
    </row>
    <row r="142" spans="1:4" ht="20.25">
      <c r="A142" s="97"/>
      <c r="B142" s="23"/>
      <c r="C142" s="34"/>
      <c r="D142" s="34"/>
    </row>
    <row r="143" spans="1:4" ht="20.25">
      <c r="A143" s="97"/>
      <c r="B143" s="23"/>
      <c r="C143" s="34"/>
      <c r="D143" s="34"/>
    </row>
    <row r="144" spans="1:4" ht="20.25">
      <c r="A144" s="97"/>
      <c r="B144" s="23"/>
      <c r="C144" s="34"/>
      <c r="D144" s="34"/>
    </row>
    <row r="145" spans="1:4" ht="20.25">
      <c r="A145" s="97"/>
      <c r="B145" s="23"/>
      <c r="C145" s="34"/>
      <c r="D145" s="34"/>
    </row>
    <row r="146" spans="1:4" ht="20.25">
      <c r="A146" s="97"/>
      <c r="B146" s="23"/>
      <c r="C146" s="34"/>
      <c r="D146" s="34"/>
    </row>
    <row r="147" spans="1:4" ht="20.25">
      <c r="A147" s="97"/>
      <c r="B147" s="23"/>
      <c r="C147" s="34"/>
      <c r="D147" s="34"/>
    </row>
    <row r="148" spans="1:4" ht="20.25">
      <c r="A148" s="97"/>
      <c r="B148" s="23"/>
      <c r="C148" s="34"/>
      <c r="D148" s="34"/>
    </row>
    <row r="149" spans="1:4" ht="20.25">
      <c r="A149" s="97"/>
      <c r="B149" s="23"/>
      <c r="C149" s="34"/>
      <c r="D149" s="34"/>
    </row>
    <row r="150" spans="1:4" ht="20.25">
      <c r="A150" s="97"/>
      <c r="B150" s="23"/>
      <c r="C150" s="34"/>
      <c r="D150" s="34"/>
    </row>
    <row r="151" spans="1:4" ht="20.25">
      <c r="A151" s="97"/>
      <c r="B151" s="23"/>
      <c r="C151" s="34"/>
      <c r="D151" s="34"/>
    </row>
    <row r="152" spans="1:4" ht="20.25">
      <c r="A152" s="97"/>
      <c r="B152" s="23"/>
      <c r="C152" s="34"/>
      <c r="D152" s="34"/>
    </row>
    <row r="153" spans="1:4" ht="20.25">
      <c r="A153" s="97"/>
      <c r="B153" s="23"/>
      <c r="C153" s="34"/>
      <c r="D153" s="34"/>
    </row>
    <row r="154" spans="1:4" ht="20.25">
      <c r="A154" s="97"/>
      <c r="B154" s="23"/>
      <c r="C154" s="34"/>
      <c r="D154" s="34"/>
    </row>
    <row r="155" spans="1:4" ht="20.25">
      <c r="A155" s="97"/>
      <c r="B155" s="23"/>
      <c r="C155" s="34"/>
      <c r="D155" s="34"/>
    </row>
    <row r="156" spans="1:4" ht="20.25">
      <c r="A156" s="97"/>
      <c r="B156" s="23"/>
      <c r="C156" s="34"/>
      <c r="D156" s="34"/>
    </row>
    <row r="157" spans="1:4" ht="20.25">
      <c r="A157" s="97"/>
      <c r="B157" s="23"/>
      <c r="C157" s="34"/>
      <c r="D157" s="34"/>
    </row>
    <row r="158" spans="1:4" ht="20.25">
      <c r="A158" s="97"/>
      <c r="B158" s="23"/>
      <c r="C158" s="34"/>
      <c r="D158" s="34"/>
    </row>
    <row r="159" spans="1:4" ht="20.25">
      <c r="A159" s="97"/>
      <c r="B159" s="23"/>
      <c r="C159" s="34"/>
      <c r="D159" s="34"/>
    </row>
    <row r="160" spans="1:4" ht="20.25">
      <c r="A160" s="97"/>
      <c r="B160" s="23"/>
      <c r="C160" s="34"/>
      <c r="D160" s="34"/>
    </row>
    <row r="161" spans="1:4" ht="20.25">
      <c r="A161" s="97"/>
      <c r="B161" s="23"/>
      <c r="C161" s="34"/>
      <c r="D161" s="34"/>
    </row>
    <row r="162" spans="1:4" ht="20.25">
      <c r="A162" s="97"/>
      <c r="B162" s="23"/>
      <c r="C162" s="34"/>
      <c r="D162" s="34"/>
    </row>
    <row r="163" spans="1:4" ht="20.25">
      <c r="A163" s="97"/>
      <c r="B163" s="23"/>
      <c r="C163" s="34"/>
      <c r="D163" s="34"/>
    </row>
    <row r="164" spans="1:4" ht="20.25">
      <c r="A164" s="97"/>
      <c r="B164" s="23"/>
      <c r="C164" s="34"/>
      <c r="D164" s="34"/>
    </row>
    <row r="165" spans="1:4" ht="20.25">
      <c r="A165" s="97"/>
      <c r="B165" s="23"/>
      <c r="C165" s="34"/>
      <c r="D165" s="34"/>
    </row>
    <row r="166" spans="1:4" ht="20.25">
      <c r="A166" s="97"/>
      <c r="B166" s="23"/>
      <c r="C166" s="34"/>
      <c r="D166" s="34"/>
    </row>
    <row r="167" spans="1:4" ht="20.25">
      <c r="A167" s="97"/>
      <c r="B167" s="23"/>
      <c r="C167" s="34"/>
      <c r="D167" s="34"/>
    </row>
    <row r="168" spans="1:4" ht="20.25">
      <c r="A168" s="97"/>
      <c r="B168" s="23"/>
      <c r="C168" s="34"/>
      <c r="D168" s="34"/>
    </row>
    <row r="169" spans="1:4" ht="20.25">
      <c r="A169" s="97"/>
      <c r="B169" s="23"/>
      <c r="C169" s="34"/>
      <c r="D169" s="34"/>
    </row>
    <row r="170" spans="1:4" ht="20.25">
      <c r="A170" s="97"/>
      <c r="B170" s="23"/>
      <c r="C170" s="34"/>
      <c r="D170" s="34"/>
    </row>
    <row r="171" spans="1:4" ht="20.25">
      <c r="A171" s="97"/>
      <c r="B171" s="23"/>
      <c r="C171" s="34"/>
      <c r="D171" s="34"/>
    </row>
    <row r="172" spans="1:4" ht="20.25">
      <c r="A172" s="97"/>
      <c r="B172" s="23"/>
      <c r="C172" s="34"/>
      <c r="D172" s="34"/>
    </row>
    <row r="173" spans="1:4" ht="20.25">
      <c r="A173" s="97"/>
      <c r="B173" s="23"/>
      <c r="C173" s="34"/>
      <c r="D173" s="34"/>
    </row>
    <row r="174" spans="1:4" ht="20.25">
      <c r="A174" s="97"/>
      <c r="B174" s="23"/>
      <c r="C174" s="34"/>
      <c r="D174" s="34"/>
    </row>
    <row r="175" spans="1:4" ht="20.25">
      <c r="A175" s="97"/>
      <c r="B175" s="23"/>
      <c r="C175" s="34"/>
      <c r="D175" s="34"/>
    </row>
    <row r="176" spans="1:4" ht="20.25">
      <c r="A176" s="97"/>
      <c r="B176" s="23"/>
      <c r="C176" s="34"/>
      <c r="D176" s="34"/>
    </row>
    <row r="177" spans="1:4" ht="20.25">
      <c r="A177" s="97"/>
      <c r="B177" s="23"/>
      <c r="C177" s="34"/>
      <c r="D177" s="34"/>
    </row>
    <row r="178" spans="1:4" ht="20.25">
      <c r="A178" s="97"/>
      <c r="B178" s="23"/>
      <c r="C178" s="34"/>
      <c r="D178" s="34"/>
    </row>
    <row r="179" spans="1:4" ht="20.25">
      <c r="A179" s="97"/>
      <c r="B179" s="23"/>
      <c r="C179" s="34"/>
      <c r="D179" s="34"/>
    </row>
    <row r="180" spans="1:4" ht="20.25">
      <c r="A180" s="97"/>
      <c r="B180" s="23"/>
      <c r="C180" s="34"/>
      <c r="D180" s="34"/>
    </row>
    <row r="181" spans="1:4" ht="20.25">
      <c r="A181" s="97"/>
      <c r="B181" s="23"/>
      <c r="C181" s="34"/>
      <c r="D181" s="34"/>
    </row>
    <row r="182" spans="1:4" ht="20.25">
      <c r="A182" s="97"/>
      <c r="B182" s="23"/>
      <c r="C182" s="34"/>
      <c r="D182" s="34"/>
    </row>
    <row r="183" spans="1:4" ht="20.25">
      <c r="A183" s="97"/>
      <c r="B183" s="23"/>
      <c r="C183" s="34"/>
      <c r="D183" s="34"/>
    </row>
    <row r="184" spans="1:4" ht="20.25">
      <c r="A184" s="97"/>
      <c r="B184" s="23"/>
      <c r="C184" s="34"/>
      <c r="D184" s="34"/>
    </row>
    <row r="185" spans="1:4" ht="20.25">
      <c r="A185" s="97"/>
      <c r="B185" s="23"/>
      <c r="C185" s="34"/>
      <c r="D185" s="34"/>
    </row>
    <row r="186" spans="1:4" ht="20.25">
      <c r="A186" s="97"/>
      <c r="B186" s="23"/>
      <c r="C186" s="34"/>
      <c r="D186" s="34"/>
    </row>
    <row r="187" spans="1:4" ht="20.25">
      <c r="A187" s="97"/>
      <c r="B187" s="23"/>
      <c r="C187" s="34"/>
      <c r="D187" s="34"/>
    </row>
    <row r="188" spans="1:4" ht="20.25">
      <c r="A188" s="97"/>
      <c r="B188" s="23"/>
      <c r="C188" s="34"/>
      <c r="D188" s="34"/>
    </row>
    <row r="189" spans="1:4" ht="20.25">
      <c r="A189" s="97"/>
      <c r="B189" s="23"/>
      <c r="C189" s="34"/>
      <c r="D189" s="34"/>
    </row>
    <row r="190" spans="1:4" ht="20.25">
      <c r="A190" s="97"/>
      <c r="B190" s="23"/>
      <c r="C190" s="34"/>
      <c r="D190" s="34"/>
    </row>
    <row r="191" spans="1:4" ht="20.25">
      <c r="A191" s="97"/>
      <c r="B191" s="23"/>
      <c r="C191" s="34"/>
      <c r="D191" s="34"/>
    </row>
    <row r="192" spans="1:4" ht="20.25">
      <c r="A192" s="97"/>
      <c r="B192" s="23"/>
      <c r="C192" s="34"/>
      <c r="D192" s="34"/>
    </row>
    <row r="193" spans="1:4" ht="20.25">
      <c r="A193" s="97"/>
      <c r="B193" s="23"/>
      <c r="C193" s="34"/>
      <c r="D193" s="34"/>
    </row>
    <row r="194" spans="1:4" ht="20.25">
      <c r="A194" s="97"/>
      <c r="B194" s="23"/>
      <c r="C194" s="34"/>
      <c r="D194" s="34"/>
    </row>
    <row r="195" spans="1:4" ht="20.25">
      <c r="A195" s="97"/>
      <c r="B195" s="23"/>
      <c r="C195" s="34"/>
      <c r="D195" s="34"/>
    </row>
    <row r="196" spans="1:4" ht="20.25">
      <c r="A196" s="97"/>
      <c r="B196" s="23"/>
      <c r="C196" s="34"/>
      <c r="D196" s="34"/>
    </row>
    <row r="197" spans="1:4" ht="20.25">
      <c r="A197" s="97"/>
      <c r="B197" s="23"/>
      <c r="C197" s="34"/>
      <c r="D197" s="34"/>
    </row>
    <row r="198" spans="1:4" ht="20.25">
      <c r="A198" s="97"/>
      <c r="B198" s="23"/>
      <c r="C198" s="34"/>
      <c r="D198" s="34"/>
    </row>
    <row r="199" spans="1:4" ht="20.25">
      <c r="A199" s="97"/>
      <c r="B199" s="23"/>
      <c r="C199" s="34"/>
      <c r="D199" s="34"/>
    </row>
    <row r="200" spans="1:4" ht="20.25">
      <c r="A200" s="97"/>
      <c r="B200" s="23"/>
      <c r="C200" s="34"/>
      <c r="D200" s="34"/>
    </row>
    <row r="201" spans="1:4" ht="20.25">
      <c r="A201" s="97"/>
      <c r="B201" s="23"/>
      <c r="C201" s="34"/>
      <c r="D201" s="34"/>
    </row>
    <row r="202" spans="1:4" ht="20.25">
      <c r="A202" s="97"/>
      <c r="B202" s="23"/>
      <c r="C202" s="34"/>
      <c r="D202" s="34"/>
    </row>
    <row r="203" spans="1:4" ht="20.25">
      <c r="A203" s="97"/>
      <c r="B203" s="23"/>
      <c r="C203" s="34"/>
      <c r="D203" s="34"/>
    </row>
    <row r="204" spans="1:4" ht="20.25">
      <c r="A204" s="97"/>
      <c r="B204" s="23"/>
      <c r="C204" s="34"/>
      <c r="D204" s="34"/>
    </row>
    <row r="205" spans="1:4" ht="20.25">
      <c r="A205" s="97"/>
      <c r="B205" s="23"/>
      <c r="C205" s="34"/>
      <c r="D205" s="34"/>
    </row>
    <row r="206" spans="1:4" ht="20.25">
      <c r="A206" s="97"/>
      <c r="B206" s="23"/>
      <c r="C206" s="34"/>
      <c r="D206" s="34"/>
    </row>
    <row r="207" spans="1:4" ht="20.25">
      <c r="A207" s="97"/>
      <c r="B207" s="23"/>
      <c r="C207" s="34"/>
      <c r="D207" s="34"/>
    </row>
    <row r="208" spans="1:4">
      <c r="A208" s="84"/>
      <c r="B208" s="23"/>
      <c r="C208" s="23"/>
      <c r="D208" s="23"/>
    </row>
    <row r="209" spans="1:8" ht="20.25">
      <c r="A209" s="84"/>
      <c r="B209" s="30" t="s">
        <v>224</v>
      </c>
      <c r="C209" s="30" t="s">
        <v>225</v>
      </c>
      <c r="D209" s="33" t="s">
        <v>224</v>
      </c>
      <c r="E209" s="33" t="s">
        <v>225</v>
      </c>
    </row>
    <row r="210" spans="1:8" ht="21">
      <c r="A210" s="84"/>
      <c r="B210" s="31" t="s">
        <v>226</v>
      </c>
      <c r="C210" s="31" t="s">
        <v>227</v>
      </c>
      <c r="D210" t="s">
        <v>226</v>
      </c>
      <c r="F210" t="str">
        <f>IF(NOT(ISBLANK(D210)),D210,IF(NOT(ISBLANK(E210)),"     "&amp;E210,FALSE))</f>
        <v>Afectación Económica o presupuestal</v>
      </c>
      <c r="G210" t="s">
        <v>226</v>
      </c>
      <c r="H210" t="str">
        <f>IF(NOT(ISERROR(MATCH(G210,_xlfn.ANCHORARRAY(B221),0))),F223&amp;"Por favor no seleccionar los criterios de impacto",G210)</f>
        <v>❌Por favor no seleccionar los criterios de impacto</v>
      </c>
    </row>
    <row r="211" spans="1:8" ht="21">
      <c r="A211" s="84"/>
      <c r="B211" s="31" t="s">
        <v>226</v>
      </c>
      <c r="C211" s="31" t="s">
        <v>200</v>
      </c>
      <c r="E211" t="s">
        <v>227</v>
      </c>
      <c r="F211" t="str">
        <f t="shared" ref="F211:F221" si="0">IF(NOT(ISBLANK(D211)),D211,IF(NOT(ISBLANK(E211)),"     "&amp;E211,FALSE))</f>
        <v xml:space="preserve">     Afectación menor a 10 SMLMV .</v>
      </c>
    </row>
    <row r="212" spans="1:8" ht="21">
      <c r="A212" s="84"/>
      <c r="B212" s="31" t="s">
        <v>226</v>
      </c>
      <c r="C212" s="31" t="s">
        <v>203</v>
      </c>
      <c r="E212" t="s">
        <v>200</v>
      </c>
      <c r="F212" t="str">
        <f t="shared" si="0"/>
        <v xml:space="preserve">     Entre 10 y 50 SMLMV </v>
      </c>
    </row>
    <row r="213" spans="1:8" ht="21">
      <c r="A213" s="84"/>
      <c r="B213" s="31" t="s">
        <v>226</v>
      </c>
      <c r="C213" s="31" t="s">
        <v>207</v>
      </c>
      <c r="E213" t="s">
        <v>203</v>
      </c>
      <c r="F213" t="str">
        <f t="shared" si="0"/>
        <v xml:space="preserve">     Entre 50 y 100 SMLMV </v>
      </c>
    </row>
    <row r="214" spans="1:8" ht="21">
      <c r="A214" s="84"/>
      <c r="B214" s="31" t="s">
        <v>226</v>
      </c>
      <c r="C214" s="31" t="s">
        <v>211</v>
      </c>
      <c r="E214" t="s">
        <v>207</v>
      </c>
      <c r="F214" t="str">
        <f t="shared" si="0"/>
        <v xml:space="preserve">     Entre 100 y 500 SMLMV </v>
      </c>
    </row>
    <row r="215" spans="1:8" ht="21">
      <c r="A215" s="84"/>
      <c r="B215" s="31" t="s">
        <v>193</v>
      </c>
      <c r="C215" s="31" t="s">
        <v>197</v>
      </c>
      <c r="E215" t="s">
        <v>211</v>
      </c>
      <c r="F215" t="str">
        <f t="shared" si="0"/>
        <v xml:space="preserve">     Mayor a 500 SMLMV </v>
      </c>
    </row>
    <row r="216" spans="1:8" ht="21">
      <c r="A216" s="84"/>
      <c r="B216" s="31" t="s">
        <v>193</v>
      </c>
      <c r="C216" s="31" t="s">
        <v>201</v>
      </c>
      <c r="D216" t="s">
        <v>193</v>
      </c>
      <c r="F216" t="str">
        <f t="shared" si="0"/>
        <v>Pérdida Reputacional</v>
      </c>
    </row>
    <row r="217" spans="1:8" ht="21">
      <c r="A217" s="84"/>
      <c r="B217" s="31" t="s">
        <v>193</v>
      </c>
      <c r="C217" s="31" t="s">
        <v>204</v>
      </c>
      <c r="E217" t="s">
        <v>197</v>
      </c>
      <c r="F217" t="str">
        <f t="shared" si="0"/>
        <v xml:space="preserve">     El riesgo afecta la imagen de alguna área de la organización</v>
      </c>
    </row>
    <row r="218" spans="1:8" ht="21">
      <c r="A218" s="84"/>
      <c r="B218" s="31" t="s">
        <v>193</v>
      </c>
      <c r="C218" s="31" t="s">
        <v>208</v>
      </c>
      <c r="E218" t="s">
        <v>201</v>
      </c>
      <c r="F218" t="str">
        <f t="shared" si="0"/>
        <v xml:space="preserve">     El riesgo afecta la imagen de la entidad internamente, de conocimiento general, nivel interno, de junta dircetiva y accionistas y/o de provedores</v>
      </c>
    </row>
    <row r="219" spans="1:8" ht="21">
      <c r="A219" s="84"/>
      <c r="B219" s="31" t="s">
        <v>193</v>
      </c>
      <c r="C219" s="31" t="s">
        <v>212</v>
      </c>
      <c r="E219" t="s">
        <v>204</v>
      </c>
      <c r="F219" t="str">
        <f t="shared" si="0"/>
        <v xml:space="preserve">     El riesgo afecta la imagen de la entidad con algunos usuarios de relevancia frente al logro de los objetivos</v>
      </c>
    </row>
    <row r="220" spans="1:8">
      <c r="A220" s="84"/>
      <c r="B220" s="32"/>
      <c r="C220" s="32"/>
      <c r="E220" t="s">
        <v>208</v>
      </c>
      <c r="F220" t="str">
        <f t="shared" si="0"/>
        <v xml:space="preserve">     El riesgo afecta la imagen de de la entidad con efecto publicitario sostenido a nivel de sector administrativo, nivel departamental o municipal</v>
      </c>
    </row>
    <row r="221" spans="1:8">
      <c r="A221" s="84"/>
      <c r="B221" s="32" t="str" cm="1">
        <f t="array" ref="B221:B223">_xlfn.UNIQUE(Tabla1[[#All],[Criterios]])</f>
        <v>Criterios</v>
      </c>
      <c r="C221" s="32"/>
      <c r="E221" t="s">
        <v>212</v>
      </c>
      <c r="F221" t="str">
        <f t="shared" si="0"/>
        <v xml:space="preserve">     El riesgo afecta la imagen de la entidad a nivel nacional, con efecto publicitarios sostenible a nivel país</v>
      </c>
    </row>
    <row r="222" spans="1:8">
      <c r="A222" s="84"/>
      <c r="B222" s="32" t="str">
        <v>Afectación Económica o presupuestal</v>
      </c>
      <c r="C222" s="32"/>
    </row>
    <row r="223" spans="1:8">
      <c r="B223" s="32" t="str">
        <v>Pérdida Reputacional</v>
      </c>
      <c r="C223" s="32"/>
      <c r="F223" s="35" t="s">
        <v>228</v>
      </c>
    </row>
    <row r="224" spans="1:8">
      <c r="B224" s="22"/>
      <c r="C224" s="22"/>
      <c r="F224" s="35" t="s">
        <v>229</v>
      </c>
    </row>
    <row r="225" spans="2:4">
      <c r="B225" s="22"/>
      <c r="C225" s="22"/>
    </row>
    <row r="226" spans="2:4">
      <c r="B226" s="22"/>
      <c r="C226" s="22"/>
    </row>
    <row r="227" spans="2:4">
      <c r="B227" s="22"/>
      <c r="C227" s="22"/>
      <c r="D227" s="22"/>
    </row>
    <row r="228" spans="2:4">
      <c r="B228" s="22"/>
      <c r="C228" s="22"/>
      <c r="D228" s="22"/>
    </row>
    <row r="229" spans="2:4">
      <c r="B229" s="22"/>
      <c r="C229" s="22"/>
      <c r="D229" s="22"/>
    </row>
    <row r="230" spans="2:4">
      <c r="B230" s="22"/>
      <c r="C230" s="22"/>
      <c r="D230" s="22"/>
    </row>
    <row r="231" spans="2:4">
      <c r="B231" s="22"/>
      <c r="C231" s="22"/>
      <c r="D231" s="22"/>
    </row>
    <row r="232" spans="2:4">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D9" sqref="D9:D10"/>
    </sheetView>
  </sheetViews>
  <sheetFormatPr defaultColWidth="14.28515625" defaultRowHeight="12.75"/>
  <cols>
    <col min="1" max="2" width="14.28515625" style="86"/>
    <col min="3" max="3" width="17" style="86" customWidth="1"/>
    <col min="4" max="4" width="14.28515625" style="86"/>
    <col min="5" max="5" width="46" style="86" customWidth="1"/>
    <col min="6" max="16384" width="14.28515625" style="86"/>
  </cols>
  <sheetData>
    <row r="1" spans="2:6" ht="24" customHeight="1" thickBot="1">
      <c r="B1" s="585" t="s">
        <v>230</v>
      </c>
      <c r="C1" s="586"/>
      <c r="D1" s="586"/>
      <c r="E1" s="586"/>
      <c r="F1" s="587"/>
    </row>
    <row r="2" spans="2:6" ht="16.5" thickBot="1">
      <c r="B2" s="87"/>
      <c r="C2" s="87"/>
      <c r="D2" s="87"/>
      <c r="E2" s="87"/>
      <c r="F2" s="87"/>
    </row>
    <row r="3" spans="2:6" ht="16.5" thickBot="1">
      <c r="B3" s="589" t="s">
        <v>231</v>
      </c>
      <c r="C3" s="590"/>
      <c r="D3" s="590"/>
      <c r="E3" s="191" t="s">
        <v>232</v>
      </c>
      <c r="F3" s="96" t="s">
        <v>233</v>
      </c>
    </row>
    <row r="4" spans="2:6" ht="31.5">
      <c r="B4" s="591" t="s">
        <v>234</v>
      </c>
      <c r="C4" s="593" t="s">
        <v>136</v>
      </c>
      <c r="D4" s="192" t="s">
        <v>149</v>
      </c>
      <c r="E4" s="88" t="s">
        <v>235</v>
      </c>
      <c r="F4" s="89">
        <v>0.25</v>
      </c>
    </row>
    <row r="5" spans="2:6" ht="47.25">
      <c r="B5" s="592"/>
      <c r="C5" s="594"/>
      <c r="D5" s="193" t="s">
        <v>236</v>
      </c>
      <c r="E5" s="90" t="s">
        <v>237</v>
      </c>
      <c r="F5" s="91">
        <v>0.15</v>
      </c>
    </row>
    <row r="6" spans="2:6" ht="47.25">
      <c r="B6" s="592"/>
      <c r="C6" s="594"/>
      <c r="D6" s="193" t="s">
        <v>238</v>
      </c>
      <c r="E6" s="90" t="s">
        <v>239</v>
      </c>
      <c r="F6" s="91">
        <v>0.1</v>
      </c>
    </row>
    <row r="7" spans="2:6" ht="63">
      <c r="B7" s="592"/>
      <c r="C7" s="594" t="s">
        <v>137</v>
      </c>
      <c r="D7" s="193" t="s">
        <v>240</v>
      </c>
      <c r="E7" s="90" t="s">
        <v>241</v>
      </c>
      <c r="F7" s="91">
        <v>0.25</v>
      </c>
    </row>
    <row r="8" spans="2:6" ht="31.5">
      <c r="B8" s="592"/>
      <c r="C8" s="594"/>
      <c r="D8" s="193" t="s">
        <v>150</v>
      </c>
      <c r="E8" s="90" t="s">
        <v>242</v>
      </c>
      <c r="F8" s="91">
        <v>0.15</v>
      </c>
    </row>
    <row r="9" spans="2:6" ht="47.25">
      <c r="B9" s="592" t="s">
        <v>243</v>
      </c>
      <c r="C9" s="594" t="s">
        <v>139</v>
      </c>
      <c r="D9" s="193" t="s">
        <v>151</v>
      </c>
      <c r="E9" s="90" t="s">
        <v>244</v>
      </c>
      <c r="F9" s="92" t="s">
        <v>245</v>
      </c>
    </row>
    <row r="10" spans="2:6" ht="63">
      <c r="B10" s="592"/>
      <c r="C10" s="594"/>
      <c r="D10" s="193" t="s">
        <v>246</v>
      </c>
      <c r="E10" s="90" t="s">
        <v>247</v>
      </c>
      <c r="F10" s="92" t="s">
        <v>245</v>
      </c>
    </row>
    <row r="11" spans="2:6" ht="47.25">
      <c r="B11" s="592"/>
      <c r="C11" s="594" t="s">
        <v>140</v>
      </c>
      <c r="D11" s="193" t="s">
        <v>152</v>
      </c>
      <c r="E11" s="90" t="s">
        <v>248</v>
      </c>
      <c r="F11" s="92" t="s">
        <v>245</v>
      </c>
    </row>
    <row r="12" spans="2:6" ht="47.25">
      <c r="B12" s="592"/>
      <c r="C12" s="594"/>
      <c r="D12" s="193" t="s">
        <v>249</v>
      </c>
      <c r="E12" s="90" t="s">
        <v>250</v>
      </c>
      <c r="F12" s="92" t="s">
        <v>245</v>
      </c>
    </row>
    <row r="13" spans="2:6" ht="31.5">
      <c r="B13" s="592"/>
      <c r="C13" s="594" t="s">
        <v>141</v>
      </c>
      <c r="D13" s="193" t="s">
        <v>153</v>
      </c>
      <c r="E13" s="90" t="s">
        <v>251</v>
      </c>
      <c r="F13" s="92" t="s">
        <v>245</v>
      </c>
    </row>
    <row r="14" spans="2:6" ht="32.25" thickBot="1">
      <c r="B14" s="595"/>
      <c r="C14" s="596"/>
      <c r="D14" s="194" t="s">
        <v>252</v>
      </c>
      <c r="E14" s="93" t="s">
        <v>253</v>
      </c>
      <c r="F14" s="94" t="s">
        <v>245</v>
      </c>
    </row>
    <row r="15" spans="2:6" ht="49.5" customHeight="1">
      <c r="B15" s="588" t="s">
        <v>254</v>
      </c>
      <c r="C15" s="588"/>
      <c r="D15" s="588"/>
      <c r="E15" s="588"/>
      <c r="F15" s="588"/>
    </row>
    <row r="16" spans="2:6" ht="27" customHeight="1">
      <c r="B16" s="9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defaultColWidth="11.42578125" defaultRowHeight="15"/>
  <sheetData>
    <row r="2" spans="2:5">
      <c r="B2" t="s">
        <v>255</v>
      </c>
      <c r="E2" t="s">
        <v>256</v>
      </c>
    </row>
    <row r="3" spans="2:5">
      <c r="B3" t="s">
        <v>257</v>
      </c>
      <c r="E3" t="s">
        <v>258</v>
      </c>
    </row>
    <row r="4" spans="2:5">
      <c r="B4" t="s">
        <v>259</v>
      </c>
      <c r="E4" t="s">
        <v>142</v>
      </c>
    </row>
    <row r="5" spans="2:5">
      <c r="B5" t="s">
        <v>154</v>
      </c>
    </row>
    <row r="8" spans="2:5">
      <c r="B8" t="s">
        <v>260</v>
      </c>
    </row>
    <row r="9" spans="2:5">
      <c r="B9" t="s">
        <v>261</v>
      </c>
    </row>
    <row r="10" spans="2:5">
      <c r="B10" t="s">
        <v>262</v>
      </c>
    </row>
    <row r="13" spans="2:5">
      <c r="B13" t="s">
        <v>263</v>
      </c>
    </row>
    <row r="14" spans="2:5">
      <c r="B14" t="s">
        <v>146</v>
      </c>
    </row>
    <row r="15" spans="2:5">
      <c r="B15" t="s">
        <v>264</v>
      </c>
    </row>
    <row r="16" spans="2:5">
      <c r="B16" t="s">
        <v>265</v>
      </c>
    </row>
    <row r="17" spans="2:2">
      <c r="B17" t="s">
        <v>266</v>
      </c>
    </row>
    <row r="18" spans="2:2">
      <c r="B18" t="s">
        <v>267</v>
      </c>
    </row>
    <row r="19" spans="2:2">
      <c r="B19" t="s">
        <v>268</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Hewlett-Packard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Sandra Yanneth Holguin Martinez</cp:lastModifiedBy>
  <cp:revision/>
  <dcterms:created xsi:type="dcterms:W3CDTF">2020-03-24T23:12:47Z</dcterms:created>
  <dcterms:modified xsi:type="dcterms:W3CDTF">2021-10-20T15:09:02Z</dcterms:modified>
  <cp:category/>
  <cp:contentStatus/>
</cp:coreProperties>
</file>