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91F9876C-FE2E-4D9C-BAED-AC4FA07DE6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14" l="1"/>
  <c r="M11" i="14" l="1"/>
  <c r="N11" i="14" s="1"/>
  <c r="AC9" i="14"/>
  <c r="M10" i="14"/>
  <c r="M12" i="14" l="1"/>
  <c r="N12" i="14" s="1"/>
  <c r="A13" i="14"/>
  <c r="N10" i="14"/>
  <c r="N9" i="14"/>
  <c r="N13" i="14" s="1"/>
  <c r="U10" i="14" l="1"/>
  <c r="U11" i="14"/>
  <c r="U12" i="14"/>
  <c r="W13" i="14"/>
  <c r="X13" i="14"/>
  <c r="Y13" i="14"/>
  <c r="Z13" i="14"/>
  <c r="S13" i="14"/>
  <c r="AA12" i="14"/>
  <c r="AA11" i="14"/>
  <c r="AC13" i="14" s="1"/>
  <c r="AA10" i="14"/>
  <c r="AA9" i="14"/>
  <c r="Q13" i="14"/>
  <c r="R13" i="14"/>
  <c r="T13" i="14"/>
  <c r="P9" i="14"/>
  <c r="P13" i="14" s="1"/>
  <c r="U9" i="14" l="1"/>
  <c r="U13" i="14" s="1"/>
  <c r="AB13" i="14" s="1"/>
  <c r="AA13" i="14"/>
  <c r="AB10" i="14"/>
  <c r="AB11" i="14"/>
  <c r="AB9" i="14" l="1"/>
</calcChain>
</file>

<file path=xl/sharedStrings.xml><?xml version="1.0" encoding="utf-8"?>
<sst xmlns="http://schemas.openxmlformats.org/spreadsheetml/2006/main" count="84" uniqueCount="62">
  <si>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</si>
  <si>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</si>
  <si>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</si>
  <si>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</si>
  <si>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</si>
  <si>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</si>
  <si>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</si>
  <si>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</si>
  <si>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</si>
  <si>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</si>
  <si>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</si>
  <si>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</si>
  <si>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</si>
  <si>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</si>
  <si>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</si>
  <si>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</si>
  <si>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</si>
  <si>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</si>
  <si>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</si>
  <si>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</si>
  <si>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</si>
  <si>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</si>
  <si>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</si>
  <si>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</si>
  <si>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</si>
  <si>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</si>
  <si>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</si>
  <si>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</si>
  <si>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</si>
  <si>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</si>
  <si>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</si>
  <si>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</si>
  <si>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</si>
  <si>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</si>
  <si>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</si>
  <si>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</si>
  <si>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</si>
  <si>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</si>
  <si>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</si>
  <si>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La Nueva Movilidad</t>
  </si>
  <si>
    <t>Metrolínea Evoluciona Y Estrategia Multimodal</t>
  </si>
  <si>
    <t>Formular e implementar 1 programa que permita reducir el déficit operacional del SITM.</t>
  </si>
  <si>
    <t>Número de programas formuladas e implementadas que permitan reducir el déficit operacional del SITM.</t>
  </si>
  <si>
    <t>FORTALECIMIENTO AL SISTEMA INTEGRADO DE TRANSPORTE MASIVO METROLÍNEA - SITM DEL MUNICIPIO DE BUCARAMANGA</t>
  </si>
  <si>
    <t>Reducir el déficit operacional del SITM a través de un programa controlado por parte de la Administración Central.</t>
  </si>
  <si>
    <t>METROLÍNEA</t>
  </si>
  <si>
    <t>Emilcen Jaimes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</si>
  <si>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</si>
  <si>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</si>
  <si>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IMPLEMENTACIÓN Y MANTENIMIENTO DE UNA HERRAMIENTA DIGITAL QUE LE PERMITA A LOS USUARIOS DEL SISTEMA REALIZAR LA PLANIFICACIÓN EFICIENTE DE LOS VIAJES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</si>
  <si>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</si>
  <si>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</si>
  <si>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IMPLEMENTACION DEL SISTEMA DE BICICLETAS PÚBLICO (SBP) - CLOBI EN EL MUNICIPIO DE BUCARAMANGA</t>
  </si>
  <si>
    <t>Implementar 3 estrategias para el estímulo de demanda de pasajeros del sistema de transporte público (tarifas diferenciadas, tarifas dinámicas, entre otros).</t>
  </si>
  <si>
    <t>Número de estrategias implementadas para el estímulo de demanda de pasajeros del sistema de transporte público (tarifas diferenciadas, tarifas dinámicas, entre otros).</t>
  </si>
  <si>
    <t>TARIFA DIFERENCIAL ADULTO MAYOR MUNICIPIO DE BUCARAMANGA</t>
  </si>
  <si>
    <t>Formular y describir la herramienta digital que debe permitir a los usuarios del Sistema realizar eficientemente la planificación de los viajes.
Implementar y mantener la herramienta formulada.
Presentar y divulgar, a la ciudadanía y usuarios del Sistema, la herramienta formulada.</t>
  </si>
  <si>
    <t>Formular una estrategia para incrementar la demanda de pasajeros del SITM Metrolínea mediante el incentivo economico a los usuarios adultos mayores del Municipio de Bucaramanga.
Presentar y justificar la estrategia formulada, para obtener la aprobación requerida para su implementación.
Implementar la estrategia formulada y aprobada.</t>
  </si>
  <si>
    <t xml:space="preserve"> PLAN DE ACCIÓN - PLAN DE DESARROLLO MUNICIPAL
METROLÍNEA S.A.</t>
  </si>
  <si>
    <t>2.3.2.02.02.006.2408022.201</t>
  </si>
  <si>
    <t xml:space="preserve">Formular y describir una estrategia integrada de complementariedad.
Aumentar la operación del Sistema Público de Bicicletas a un total de 14 estaciones, permitiendo que una mayor cantidad de la población utilice la bicicleta diariamente como medio de transporte alternativo. 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</si>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</sst>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9" fontId="0" fillId="0" borderId="2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3" borderId="2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9" fontId="6" fillId="0" borderId="2" xfId="107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zoomScale="60" zoomScaleNormal="60" workbookViewId="0">
      <selection activeCell="F11" sqref="F11"/>
    </sheetView>
  </sheetViews>
  <sheetFormatPr baseColWidth="10" defaultColWidth="11.09765625" defaultRowHeight="13.8" x14ac:dyDescent="0.25"/>
  <cols>
    <col min="1" max="1" width="9.59765625" style="1" customWidth="1"/>
    <col min="2" max="2" width="16.5" style="1" customWidth="1"/>
    <col min="3" max="3" width="18.5" style="1" customWidth="1"/>
    <col min="4" max="4" width="15.296875" style="1" customWidth="1"/>
    <col min="5" max="5" width="35.296875" style="1" customWidth="1"/>
    <col min="6" max="6" width="29.09765625" style="1" customWidth="1"/>
    <col min="7" max="7" width="21.59765625" style="1" customWidth="1"/>
    <col min="8" max="9" width="40" style="1" customWidth="1"/>
    <col min="10" max="10" width="11.296875" style="1" bestFit="1" customWidth="1"/>
    <col min="11" max="11" width="16" style="1" customWidth="1"/>
    <col min="12" max="13" width="14.796875" style="1" customWidth="1"/>
    <col min="14" max="14" width="11.296875" style="1" bestFit="1" customWidth="1"/>
    <col min="15" max="15" width="25.69921875" style="1" customWidth="1"/>
    <col min="16" max="16" width="19.796875" style="1" customWidth="1"/>
    <col min="17" max="20" width="16.296875" style="1" customWidth="1"/>
    <col min="21" max="21" width="20.796875" style="1" customWidth="1"/>
    <col min="22" max="22" width="18.796875" style="1" customWidth="1"/>
    <col min="23" max="26" width="16.796875" style="1" customWidth="1"/>
    <col min="27" max="27" width="20.796875" style="1" customWidth="1"/>
    <col min="28" max="28" width="13.59765625" style="1" customWidth="1"/>
    <col min="29" max="29" width="20.59765625" style="1" customWidth="1"/>
    <col min="30" max="31" width="15.296875" style="1" customWidth="1"/>
    <col min="32" max="16384" width="11.09765625" style="1"/>
  </cols>
  <sheetData>
    <row r="1" spans="1:31" x14ac:dyDescent="0.25">
      <c r="A1" s="52"/>
      <c r="B1" s="61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57" t="s">
        <v>61</v>
      </c>
      <c r="AD1" s="57"/>
      <c r="AE1" s="57"/>
    </row>
    <row r="2" spans="1:31" x14ac:dyDescent="0.25">
      <c r="A2" s="5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58" t="s">
        <v>37</v>
      </c>
      <c r="AD2" s="58"/>
      <c r="AE2" s="58"/>
    </row>
    <row r="3" spans="1:31" x14ac:dyDescent="0.25">
      <c r="A3" s="52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58" t="s">
        <v>34</v>
      </c>
      <c r="AD3" s="58"/>
      <c r="AE3" s="58"/>
    </row>
    <row r="4" spans="1:31" x14ac:dyDescent="0.25">
      <c r="A4" s="5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58" t="s">
        <v>33</v>
      </c>
      <c r="AD4" s="58"/>
      <c r="AE4" s="58"/>
    </row>
    <row r="5" spans="1:31" x14ac:dyDescent="0.25">
      <c r="A5" s="53" t="s">
        <v>31</v>
      </c>
      <c r="B5" s="53"/>
      <c r="C5" s="53"/>
      <c r="D5" s="55">
        <v>44474</v>
      </c>
      <c r="E5" s="55"/>
      <c r="F5" s="55"/>
      <c r="G5" s="55"/>
      <c r="H5" s="55"/>
      <c r="I5" s="55"/>
      <c r="J5" s="55"/>
      <c r="K5" s="55"/>
      <c r="L5" s="5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4" t="s">
        <v>32</v>
      </c>
      <c r="B6" s="54"/>
      <c r="C6" s="54"/>
      <c r="D6" s="56">
        <v>44469</v>
      </c>
      <c r="E6" s="56"/>
      <c r="F6" s="56"/>
      <c r="G6" s="56"/>
      <c r="H6" s="56"/>
      <c r="I6" s="56"/>
      <c r="J6" s="56"/>
      <c r="K6" s="56"/>
      <c r="L6" s="5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9" t="s">
        <v>19</v>
      </c>
      <c r="AC7" s="59" t="s">
        <v>27</v>
      </c>
      <c r="AD7" s="59" t="s">
        <v>25</v>
      </c>
      <c r="AE7" s="59"/>
    </row>
    <row r="8" spans="1:31" ht="43.8" customHeight="1" x14ac:dyDescent="0.25">
      <c r="A8" s="17" t="s">
        <v>30</v>
      </c>
      <c r="B8" s="18" t="s">
        <v>1</v>
      </c>
      <c r="C8" s="17" t="s">
        <v>6</v>
      </c>
      <c r="D8" s="17" t="s">
        <v>2</v>
      </c>
      <c r="E8" s="1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7" t="s">
        <v>9</v>
      </c>
      <c r="P8" s="18" t="s">
        <v>36</v>
      </c>
      <c r="Q8" s="18" t="s">
        <v>8</v>
      </c>
      <c r="R8" s="18" t="s">
        <v>28</v>
      </c>
      <c r="S8" s="18" t="s">
        <v>35</v>
      </c>
      <c r="T8" s="18" t="s">
        <v>12</v>
      </c>
      <c r="U8" s="18" t="s">
        <v>21</v>
      </c>
      <c r="V8" s="18" t="s">
        <v>36</v>
      </c>
      <c r="W8" s="18" t="s">
        <v>8</v>
      </c>
      <c r="X8" s="18" t="s">
        <v>28</v>
      </c>
      <c r="Y8" s="18" t="s">
        <v>35</v>
      </c>
      <c r="Z8" s="18" t="s">
        <v>12</v>
      </c>
      <c r="AA8" s="18" t="s">
        <v>29</v>
      </c>
      <c r="AB8" s="59"/>
      <c r="AC8" s="59"/>
      <c r="AD8" s="18" t="s">
        <v>13</v>
      </c>
      <c r="AE8" s="18" t="s">
        <v>14</v>
      </c>
    </row>
    <row r="9" spans="1:31" ht="63.6" customHeight="1" x14ac:dyDescent="0.25">
      <c r="A9" s="11">
        <v>276</v>
      </c>
      <c r="B9" s="25" t="s">
        <v>38</v>
      </c>
      <c r="C9" s="25" t="s">
        <v>39</v>
      </c>
      <c r="D9" s="29" t="s">
        <v>40</v>
      </c>
      <c r="E9" s="30" t="s">
        <v>41</v>
      </c>
      <c r="F9" s="31" t="s">
        <v>42</v>
      </c>
      <c r="G9" s="51">
        <v>20200680010073</v>
      </c>
      <c r="H9" s="26" t="s">
        <v>43</v>
      </c>
      <c r="I9" s="19" t="s">
        <v>44</v>
      </c>
      <c r="J9" s="32">
        <v>44197</v>
      </c>
      <c r="K9" s="32">
        <v>44561</v>
      </c>
      <c r="L9" s="43">
        <v>1</v>
      </c>
      <c r="M9" s="33">
        <v>1</v>
      </c>
      <c r="N9" s="20">
        <f>IF(M9/L9&gt;100%,100%,M9/L9)</f>
        <v>1</v>
      </c>
      <c r="O9" s="34" t="s">
        <v>59</v>
      </c>
      <c r="P9" s="41">
        <f>7000000000+1927500500</f>
        <v>8927500500</v>
      </c>
      <c r="Q9" s="41"/>
      <c r="R9" s="41"/>
      <c r="S9" s="41"/>
      <c r="T9" s="24"/>
      <c r="U9" s="42">
        <f>SUM(P9:T9)</f>
        <v>8927500500</v>
      </c>
      <c r="V9" s="41">
        <v>8927500500</v>
      </c>
      <c r="W9" s="41"/>
      <c r="X9" s="41"/>
      <c r="Y9" s="41"/>
      <c r="Z9" s="24"/>
      <c r="AA9" s="42">
        <f>SUM(V9:Z9)</f>
        <v>8927500500</v>
      </c>
      <c r="AB9" s="21">
        <f>IFERROR(AA9/U9,"-")</f>
        <v>1</v>
      </c>
      <c r="AC9" s="41">
        <f>2000000000+5122691545+1547321134+1400000000</f>
        <v>10070012679</v>
      </c>
      <c r="AD9" s="22" t="s">
        <v>45</v>
      </c>
      <c r="AE9" s="23" t="s">
        <v>46</v>
      </c>
    </row>
    <row r="10" spans="1:31" ht="152.1" customHeight="1" x14ac:dyDescent="0.25">
      <c r="A10" s="11">
        <v>277</v>
      </c>
      <c r="B10" s="35" t="s">
        <v>38</v>
      </c>
      <c r="C10" s="35" t="s">
        <v>39</v>
      </c>
      <c r="D10" s="36" t="s">
        <v>40</v>
      </c>
      <c r="E10" s="37" t="s">
        <v>47</v>
      </c>
      <c r="F10" s="36" t="s">
        <v>48</v>
      </c>
      <c r="G10" s="51">
        <v>20210680010171</v>
      </c>
      <c r="H10" s="46" t="s">
        <v>49</v>
      </c>
      <c r="I10" s="28" t="s">
        <v>56</v>
      </c>
      <c r="J10" s="38">
        <v>44197</v>
      </c>
      <c r="K10" s="38">
        <v>44561</v>
      </c>
      <c r="L10" s="44">
        <v>1</v>
      </c>
      <c r="M10" s="49">
        <f>ROUND(1/3,2)</f>
        <v>0.33</v>
      </c>
      <c r="N10" s="39">
        <f>IF(M10/L10&gt;100%,100%,M10/L10)</f>
        <v>0.33</v>
      </c>
      <c r="O10" s="50" t="s">
        <v>59</v>
      </c>
      <c r="P10" s="41">
        <v>19000000</v>
      </c>
      <c r="Q10" s="41"/>
      <c r="R10" s="41"/>
      <c r="S10" s="41"/>
      <c r="T10" s="24"/>
      <c r="U10" s="42">
        <f t="shared" ref="U10:U12" si="0">SUM(P10:T10)</f>
        <v>19000000</v>
      </c>
      <c r="V10" s="41"/>
      <c r="W10" s="41"/>
      <c r="X10" s="41"/>
      <c r="Y10" s="41"/>
      <c r="Z10" s="24"/>
      <c r="AA10" s="42">
        <f>SUM(V10:Z10)</f>
        <v>0</v>
      </c>
      <c r="AB10" s="45">
        <f>IFERROR(AA10/U10,"-")</f>
        <v>0</v>
      </c>
      <c r="AC10" s="41"/>
      <c r="AD10" s="22" t="s">
        <v>45</v>
      </c>
      <c r="AE10" s="23" t="s">
        <v>46</v>
      </c>
    </row>
    <row r="11" spans="1:31" ht="171" customHeight="1" x14ac:dyDescent="0.25">
      <c r="A11" s="11">
        <v>278</v>
      </c>
      <c r="B11" s="35" t="s">
        <v>38</v>
      </c>
      <c r="C11" s="35" t="s">
        <v>39</v>
      </c>
      <c r="D11" s="36" t="s">
        <v>40</v>
      </c>
      <c r="E11" s="37" t="s">
        <v>50</v>
      </c>
      <c r="F11" s="36" t="s">
        <v>51</v>
      </c>
      <c r="G11" s="40">
        <v>20210680010020</v>
      </c>
      <c r="H11" s="27" t="s">
        <v>52</v>
      </c>
      <c r="I11" s="28" t="s">
        <v>60</v>
      </c>
      <c r="J11" s="32">
        <v>44197</v>
      </c>
      <c r="K11" s="32">
        <v>44561</v>
      </c>
      <c r="L11" s="44">
        <v>1</v>
      </c>
      <c r="M11" s="49">
        <f>ROUND(2/4,2)</f>
        <v>0.5</v>
      </c>
      <c r="N11" s="39">
        <f>IF(M11/L11&gt;100%,100%,M11/L11)</f>
        <v>0.5</v>
      </c>
      <c r="O11" s="34"/>
      <c r="P11" s="41">
        <v>1555449996</v>
      </c>
      <c r="Q11" s="41"/>
      <c r="R11" s="41"/>
      <c r="S11" s="41"/>
      <c r="T11" s="24"/>
      <c r="U11" s="42">
        <f t="shared" si="0"/>
        <v>1555449996</v>
      </c>
      <c r="V11" s="41">
        <v>696801925</v>
      </c>
      <c r="W11" s="41"/>
      <c r="X11" s="41"/>
      <c r="Y11" s="41"/>
      <c r="Z11" s="24"/>
      <c r="AA11" s="42">
        <f>SUM(V11:Z11)</f>
        <v>696801925</v>
      </c>
      <c r="AB11" s="45">
        <f>IFERROR(AA11/U11,"-")</f>
        <v>0.44797449406403161</v>
      </c>
      <c r="AC11" s="41"/>
      <c r="AD11" s="22" t="s">
        <v>45</v>
      </c>
      <c r="AE11" s="23" t="s">
        <v>46</v>
      </c>
    </row>
    <row r="12" spans="1:31" ht="159" customHeight="1" x14ac:dyDescent="0.25">
      <c r="A12" s="11">
        <v>279</v>
      </c>
      <c r="B12" s="35" t="s">
        <v>38</v>
      </c>
      <c r="C12" s="35" t="s">
        <v>39</v>
      </c>
      <c r="D12" s="36" t="s">
        <v>40</v>
      </c>
      <c r="E12" s="37" t="s">
        <v>53</v>
      </c>
      <c r="F12" s="36" t="s">
        <v>54</v>
      </c>
      <c r="G12" s="40">
        <v>20210680010128</v>
      </c>
      <c r="H12" s="46" t="s">
        <v>55</v>
      </c>
      <c r="I12" s="28" t="s">
        <v>57</v>
      </c>
      <c r="J12" s="38">
        <v>44197</v>
      </c>
      <c r="K12" s="38">
        <v>44561</v>
      </c>
      <c r="L12" s="44">
        <v>1</v>
      </c>
      <c r="M12" s="49">
        <f>ROUND(2/3,2)</f>
        <v>0.67</v>
      </c>
      <c r="N12" s="39">
        <f>IF(M12/L12&gt;100%,100%,M12/L12)</f>
        <v>0.67</v>
      </c>
      <c r="O12" s="34" t="s">
        <v>59</v>
      </c>
      <c r="P12" s="41">
        <v>9600000000</v>
      </c>
      <c r="Q12" s="41"/>
      <c r="R12" s="41"/>
      <c r="S12" s="41"/>
      <c r="T12" s="24"/>
      <c r="U12" s="42">
        <f t="shared" si="0"/>
        <v>9600000000</v>
      </c>
      <c r="V12" s="41"/>
      <c r="W12" s="41"/>
      <c r="X12" s="41"/>
      <c r="Y12" s="41"/>
      <c r="Z12" s="24"/>
      <c r="AA12" s="42">
        <f>SUM(V12:Z12)</f>
        <v>0</v>
      </c>
      <c r="AB12" s="45">
        <v>0</v>
      </c>
      <c r="AC12" s="41"/>
      <c r="AD12" s="22" t="s">
        <v>45</v>
      </c>
      <c r="AE12" s="23" t="s">
        <v>46</v>
      </c>
    </row>
    <row r="13" spans="1:31" ht="25.05" customHeight="1" x14ac:dyDescent="0.25">
      <c r="A13" s="12">
        <f>SUM(--(FREQUENCY(A9:A12,A9:A12)&gt;0))</f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6"/>
      <c r="M13" s="47" t="s">
        <v>17</v>
      </c>
      <c r="N13" s="7">
        <f>IFERROR(AVERAGE(N9:N12),"-")</f>
        <v>0.625</v>
      </c>
      <c r="O13" s="8"/>
      <c r="P13" s="9">
        <f>SUM(P9:P12)</f>
        <v>20101950496</v>
      </c>
      <c r="Q13" s="9">
        <f t="shared" ref="Q13:T13" si="1">SUM(Q9:Q12)</f>
        <v>0</v>
      </c>
      <c r="R13" s="9">
        <f t="shared" si="1"/>
        <v>0</v>
      </c>
      <c r="S13" s="9">
        <f>SUM(S9:S12)</f>
        <v>0</v>
      </c>
      <c r="T13" s="9">
        <f t="shared" si="1"/>
        <v>0</v>
      </c>
      <c r="U13" s="9">
        <f>SUM(U9:U12)</f>
        <v>20101950496</v>
      </c>
      <c r="V13" s="9">
        <f>SUM(V9:V12)</f>
        <v>9624302425</v>
      </c>
      <c r="W13" s="9">
        <f t="shared" ref="W13:Z13" si="2">SUM(W9:W12)</f>
        <v>0</v>
      </c>
      <c r="X13" s="9">
        <f t="shared" si="2"/>
        <v>0</v>
      </c>
      <c r="Y13" s="9">
        <f t="shared" si="2"/>
        <v>0</v>
      </c>
      <c r="Z13" s="9">
        <f t="shared" si="2"/>
        <v>0</v>
      </c>
      <c r="AA13" s="9">
        <f>SUM(AA9:AA12)</f>
        <v>9624302425</v>
      </c>
      <c r="AB13" s="10">
        <f>IFERROR(AA13/U13,"-")</f>
        <v>0.47877455607678959</v>
      </c>
      <c r="AC13" s="9">
        <f>SUM(AC9:AC12)</f>
        <v>10070012679</v>
      </c>
      <c r="AD13" s="48"/>
      <c r="AE13" s="48"/>
    </row>
  </sheetData>
  <mergeCells count="18"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ignoredErrors>
    <ignoredError sqref="U10:U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2021-11-04T00:26:18Z</dcterms:modified>
</cp:coreProperties>
</file>