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7 - Julio\Publicados\"/>
    </mc:Choice>
  </mc:AlternateContent>
  <xr:revisionPtr revIDLastSave="0" documentId="13_ncr:1_{44A6B34F-084A-436A-99DE-9D450668DA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Acción'!$A$8:$I$21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4" i="14" l="1"/>
  <c r="U14" i="14"/>
  <c r="AB14" i="14" s="1"/>
  <c r="N20" i="14" l="1"/>
  <c r="N19" i="14"/>
  <c r="N18" i="14"/>
  <c r="N17" i="14"/>
  <c r="N16" i="14"/>
  <c r="N14" i="14"/>
  <c r="N13" i="14"/>
  <c r="N12" i="14"/>
  <c r="N11" i="14"/>
  <c r="N10" i="14"/>
  <c r="N9" i="14"/>
  <c r="U20" i="14"/>
  <c r="U19" i="14"/>
  <c r="U18" i="14"/>
  <c r="U17" i="14"/>
  <c r="U16" i="14"/>
  <c r="U13" i="14"/>
  <c r="U12" i="14"/>
  <c r="U11" i="14"/>
  <c r="U10" i="14"/>
  <c r="U9" i="14"/>
  <c r="N21" i="14" l="1"/>
  <c r="U21" i="14"/>
  <c r="AA11" i="14"/>
  <c r="AB11" i="14" s="1"/>
  <c r="AA10" i="14"/>
  <c r="AB10" i="14" s="1"/>
  <c r="AA9" i="14"/>
  <c r="AB9" i="14" l="1"/>
  <c r="AA20" i="14"/>
  <c r="AB20" i="14" l="1"/>
  <c r="AA16" i="14"/>
  <c r="AB16" i="14" s="1"/>
  <c r="I16" i="14"/>
  <c r="I14" i="14"/>
  <c r="AA13" i="14"/>
  <c r="AB12" i="14"/>
  <c r="AB13" i="14" l="1"/>
  <c r="AA17" i="14" l="1"/>
  <c r="AB17" i="14" s="1"/>
  <c r="I17" i="14"/>
  <c r="AC21" i="14" l="1"/>
  <c r="Y21" i="14"/>
  <c r="P21" i="14"/>
  <c r="X21" i="14"/>
  <c r="R21" i="14"/>
  <c r="S21" i="14"/>
  <c r="T21" i="14"/>
  <c r="AA18" i="14"/>
  <c r="W21" i="14"/>
  <c r="AA19" i="14"/>
  <c r="V21" i="14"/>
  <c r="AB19" i="14" l="1"/>
  <c r="AB18" i="14"/>
  <c r="Z21" i="14"/>
  <c r="AA21" i="14" l="1"/>
  <c r="AB21" i="14" s="1"/>
  <c r="A21" i="14"/>
  <c r="Q21" i="14" l="1"/>
</calcChain>
</file>

<file path=xl/sharedStrings.xml><?xml version="1.0" encoding="utf-8"?>
<sst xmlns="http://schemas.openxmlformats.org/spreadsheetml/2006/main" count="162" uniqueCount="98">
  <si>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</si>
  <si>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</si>
  <si>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</si>
  <si>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</si>
  <si>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</si>
  <si>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</si>
  <si>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</si>
  <si>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</si>
  <si>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</si>
  <si>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</si>
  <si>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</si>
  <si>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</si>
  <si>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</si>
  <si>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</si>
  <si>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</si>
  <si>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</si>
  <si>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</si>
  <si>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</si>
  <si>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</si>
  <si>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</si>
  <si>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</si>
  <si>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</si>
  <si>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</si>
  <si>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</si>
  <si>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</si>
  <si>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</si>
  <si>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</si>
  <si>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</si>
  <si>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</si>
  <si>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</si>
  <si>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</si>
  <si>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</si>
  <si>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</si>
  <si>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</si>
  <si>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</si>
  <si>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</si>
  <si>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</si>
  <si>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</si>
  <si>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2.3.2.02.02.009</t>
  </si>
  <si>
    <t>BUCARAMANGA EQUITATIVA E INCLUYENTE: UNA CIUDAD DE BIENESTAR</t>
  </si>
  <si>
    <t>Capacidades Y Oportunidades Para Superar Brechas Sociales</t>
  </si>
  <si>
    <t>Juventud Dinámica, Participativa Y Responsable</t>
  </si>
  <si>
    <t>Mantener las 6 casas de la juventud con una oferta programática del uso adecuado del tiempo libre, acompañamiento psicosocial y conectividad digital.</t>
  </si>
  <si>
    <t>Número de casas de la juventud mantenidas con una oferta programática del uso adecuado del tiempo libre, acompañamiento psicosocial y conectividad digital.</t>
  </si>
  <si>
    <t>FORTALECIMIENTO DE ESPACIOS Y MECANISMOS DE PREVENCIÓN Y PARTICIPACIÓN PARA EL DESARROLLO INTEGRAL DE LOS JÓVENES EN EL MUNICIPIO DE BUCARAMANGA</t>
  </si>
  <si>
    <t>Mantener las 6 casas de la juventud con oferta programática para el buen uso del tiempo libre</t>
  </si>
  <si>
    <t>Marzo 01 de 2021</t>
  </si>
  <si>
    <t>INDERBU</t>
  </si>
  <si>
    <t>Luis Gonzalo Gómez Guerrero</t>
  </si>
  <si>
    <t>Vincular 7.000 jóvenes en los diferentes procesos democráticos de participación ciudadana.</t>
  </si>
  <si>
    <t>Número de jóvenes vinculados en los diferentes procesos democráticos de participación ciudadana.</t>
  </si>
  <si>
    <t>17 febrero de 2021</t>
  </si>
  <si>
    <t>Implementar 6 procesos de comunicación estratégica mediante campañas de innovación para la promoción y prevención de flagelos juveniles.</t>
  </si>
  <si>
    <t>Número de procesos de comunicación estratégica implementados mediante campañas de innovación para la promoción y prevención de flagelos juveniles.</t>
  </si>
  <si>
    <t>Implementar 6 procesos de comunicación estratégica para la prevención de flagelos juveniles</t>
  </si>
  <si>
    <t>23 febrero de 2021</t>
  </si>
  <si>
    <t>2.3.2.02.02.008</t>
  </si>
  <si>
    <t>Movimiento, Satisfacción Y Vida, Una Ciudad Activa</t>
  </si>
  <si>
    <t>Fomento A La Recreación, La Actividad Física Y El Deporte: Me Gozo Mi Ciudad Y Mi Territorio</t>
  </si>
  <si>
    <t>Realizar 350 eventos de hábitos de vida saludable (recreovías, ciclovías, ciclopaseos y caminatas ecológicas por senderos y cerros).</t>
  </si>
  <si>
    <t>Número de eventos de hábitos de vida saludable (recreovías, ciclovías, ciclopaseos y caminatas ecológicas por senderos y cerros) realizados.</t>
  </si>
  <si>
    <t>FORTALECIMIENTO DE LAS ESTRATEGIAS DE HÁBITOS Y ESTILOS DE VIDA SALUDABLE EN EL MUNICIPIO DE BUCARAMANGA</t>
  </si>
  <si>
    <t xml:space="preserve">Realizar 350 eventos de hábitos de vida saludable (Recreovías. ciclovías. ciclopaseos y caminatas ecológicas por senderos y cerros). </t>
  </si>
  <si>
    <t>Mantener 104 grupos comunitarios para la práctica de la actividad física regular que genere hábitos y estilos de vida saludables en ágoras, parques y canchas.</t>
  </si>
  <si>
    <t>Número de grupos comunitarios mantenidos para la práctica de la actividad física regular que genere hábitos y estilos de vida saludables en ágoras, parques y canchas.</t>
  </si>
  <si>
    <t>Desarrollar 144 eventos recreativos y deportivos para las comunidades bumanguesas, incluidas las vacaciones creativas para infancia.</t>
  </si>
  <si>
    <t>Número de eventos recreativos y deportivos desarrollados para las comunidades bumanguesas, incluidas las vacaciones creativas para infancia.</t>
  </si>
  <si>
    <t>DESARROLLO DE EVENTOS DEPORTIVOS Y RECREATIVOS SOCIOCOMUNITARIOS PARA EL APROVECHAMIENTO DEL TIEMPO LIBRE EN EL MUNICIPIO DE BUCARAMANGA</t>
  </si>
  <si>
    <t>Desarrollar 16 eventos deportivos y recreativos dirigido a población vulnerable: discapacidad, víctimas del conflicto interno armado y población carcelaria hombres y mujeres.</t>
  </si>
  <si>
    <t>Número de eventos deportivos y recreativos dirigidos a población vulnerable: discapacidad, víctimas del conflicto interno armado y población carcelaria hombres y mujeres desarrollados.</t>
  </si>
  <si>
    <t>Formación Y Preparación De Deportistas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</si>
  <si>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</si>
  <si>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Número niños y niñas vinculados en procesos de formación y preparación de deportistas a través de centros de educación física, escuelas de iniciación, ciclo de perfeccionamiento atlético y competencias y festivales deportivos en los juegos estudiantiles.</t>
  </si>
  <si>
    <t>FORTALECIMIENTO DE LOS PROCESOS FORMATIVOS, COMPETITIVOS Y DE EDUCACIÓN FÍSICA EN EL MUNICIPIO DE BUCARAMANGA</t>
  </si>
  <si>
    <t>2.3.2.01.01.003.03.02
2.3.2.02.01.002
2.3.2.02.01.003
2.3.2.02.02.006
2.3.2.02.02.007
2.3.2.02.02.008
2.3.2.02.02.009</t>
  </si>
  <si>
    <t>Capacitar 800 personas en áreas afines a la actividad física, recreación y deporte.</t>
  </si>
  <si>
    <t>Número de personas capacitadas en áreas afines a la actividad física, recreación y deporte.</t>
  </si>
  <si>
    <t>APOYO A LAS INICIATIVAS DEL DEPORTE ASOCIADO. ORGANIZACIONES COMUNALES Y GRUPOS DIFERENCIALES EN EL MUNICIPIO DE   BUCARAMANGA</t>
  </si>
  <si>
    <t>Capacitar 800 personas en áreas afines a la actividad  física, recreación y deporte</t>
  </si>
  <si>
    <t>Apoyar 80 iniciativas de organismos del deporte asociado, grupos diferenciales y de comunidades generales.</t>
  </si>
  <si>
    <t>Número de iniciativas apoyadas de organismos del deporte asociado, grupos diferenciales y de comunidades generales.</t>
  </si>
  <si>
    <t>Apoyar 80 Iniciativas de organismos del deporte asociado, grupos diferenciales y de comunidades generales.</t>
  </si>
  <si>
    <t>2.3.2.02.01.003</t>
  </si>
  <si>
    <t>Ambientes Deportivos Y Recreativos Dignos Y Eficientes</t>
  </si>
  <si>
    <t>Realizar mantenimiento y adecuaciones menores a 105 campos y/o escenarios deportivos.</t>
  </si>
  <si>
    <t>Número de campos y/o escenarios deportivos con mantenimientos y adecuaciones menores.</t>
  </si>
  <si>
    <t>ADMINISTRACIÓN Y MANTENIMIENTO DE LOS ESCENARIOS Y CAMPOS DEPORTIVOS EN EL MUNICIPIO DE BUCARAMANGA</t>
  </si>
  <si>
    <t>Proveer el servicio de administración y mantenimiento a 105 escenarios y campos deportivos bajo custodia del INDERBU en el municipio de Bucaramanga.</t>
  </si>
  <si>
    <t xml:space="preserve">2.3.2.01.01.003.03.02
2.3.2.01.01.003.04.06
2.3.2.02.01.004  
2.3.2.02.01.003
2.3.2.02.02.006
2.3.2.02.02.007
2.3.2.02.02.008
2.3.2.02.02.009                     </t>
  </si>
  <si>
    <t xml:space="preserve"> PLAN DE ACCIÓN - PLAN DE DESARROLLO MUNICIPAL
INSTITUTO DE LA JUVENTUD EL DEPORTE Y LA RECREACION DE BUCARAMANGA - INDERBU</t>
  </si>
  <si>
    <t>2.3.2.02.02.009
2.3.2.02.01.003</t>
  </si>
  <si>
    <t xml:space="preserve">2.3.2.02.02.009
2.3.2.02.02.008             </t>
  </si>
  <si>
    <t xml:space="preserve">2.3.2.02.01.002 
2.3.2.02.01.003 
2.3.2.02.02.006 
2.3.2.02.02.007
2.3.2.02.02.008 
2.3.2.02.02.009
</t>
  </si>
  <si>
    <t>2.3.2.02.01.002 
2.3.2.02.01.003
2.3.2.02.02.007      
2.3.2.02.02.008   
2.3.2.02.02.009</t>
  </si>
  <si>
    <t>2.3.2.02.01.002 
2.3.2.02.01.003
2.3.2.02.02.007 
2.3.2.02.02.009</t>
  </si>
  <si>
    <t>Pendiente por defiinir</t>
  </si>
  <si>
    <t>Pendiente por definir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</si>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</sst>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&quot;$&quot;\ #,##0.00"/>
    <numFmt numFmtId="168" formatCode="_-* #,##0_-;\-* #,##0_-;_-* &quot;-&quot;??_-;_-@_-"/>
  </numFmts>
  <fonts count="14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CC9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6" fontId="0" fillId="0" borderId="0" xfId="0" applyNumberFormat="1" applyFont="1"/>
    <xf numFmtId="9" fontId="7" fillId="2" borderId="7" xfId="107" applyFont="1" applyFill="1" applyBorder="1" applyAlignment="1">
      <alignment horizontal="center" vertical="center" wrapText="1"/>
    </xf>
    <xf numFmtId="168" fontId="0" fillId="0" borderId="0" xfId="110" applyNumberFormat="1" applyFont="1"/>
    <xf numFmtId="168" fontId="0" fillId="0" borderId="0" xfId="0" applyNumberFormat="1" applyFont="1"/>
    <xf numFmtId="165" fontId="0" fillId="0" borderId="0" xfId="0" applyNumberFormat="1" applyFont="1"/>
    <xf numFmtId="9" fontId="9" fillId="4" borderId="2" xfId="0" applyNumberFormat="1" applyFont="1" applyFill="1" applyBorder="1" applyAlignment="1">
      <alignment horizontal="center" vertical="center"/>
    </xf>
    <xf numFmtId="9" fontId="9" fillId="6" borderId="2" xfId="0" applyNumberFormat="1" applyFont="1" applyFill="1" applyBorder="1" applyAlignment="1">
      <alignment horizontal="center" vertical="center"/>
    </xf>
    <xf numFmtId="9" fontId="9" fillId="5" borderId="2" xfId="0" applyNumberFormat="1" applyFont="1" applyFill="1" applyBorder="1" applyAlignment="1">
      <alignment horizontal="center" vertical="center"/>
    </xf>
    <xf numFmtId="9" fontId="0" fillId="7" borderId="2" xfId="0" applyNumberFormat="1" applyFont="1" applyFill="1" applyBorder="1" applyAlignment="1">
      <alignment horizontal="center" vertical="center"/>
    </xf>
    <xf numFmtId="9" fontId="0" fillId="8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justify" vertical="center" wrapText="1"/>
    </xf>
    <xf numFmtId="164" fontId="9" fillId="0" borderId="2" xfId="0" applyNumberFormat="1" applyFont="1" applyBorder="1" applyAlignment="1">
      <alignment horizontal="justify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justify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5" fontId="10" fillId="2" borderId="2" xfId="108" applyNumberFormat="1" applyFont="1" applyFill="1" applyBorder="1" applyAlignment="1">
      <alignment horizontal="center" vertical="center" wrapText="1"/>
    </xf>
    <xf numFmtId="5" fontId="11" fillId="0" borderId="2" xfId="108" applyNumberFormat="1" applyFont="1" applyFill="1" applyBorder="1" applyAlignment="1">
      <alignment horizontal="center" vertical="center" wrapText="1"/>
    </xf>
    <xf numFmtId="167" fontId="11" fillId="0" borderId="2" xfId="0" applyNumberFormat="1" applyFont="1" applyBorder="1" applyAlignment="1">
      <alignment horizontal="center" vertical="center" wrapText="1"/>
    </xf>
    <xf numFmtId="167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9" fontId="11" fillId="0" borderId="2" xfId="107" applyFont="1" applyBorder="1" applyAlignment="1">
      <alignment horizontal="center" vertical="center" wrapText="1"/>
    </xf>
    <xf numFmtId="5" fontId="11" fillId="0" borderId="2" xfId="108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4" fontId="11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justify" vertical="center" wrapText="1"/>
    </xf>
    <xf numFmtId="164" fontId="9" fillId="0" borderId="2" xfId="0" applyNumberFormat="1" applyFont="1" applyFill="1" applyBorder="1" applyAlignment="1">
      <alignment horizontal="justify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justify" vertical="center" wrapText="1"/>
    </xf>
    <xf numFmtId="164" fontId="0" fillId="0" borderId="2" xfId="0" applyNumberFormat="1" applyFont="1" applyFill="1" applyBorder="1" applyAlignment="1">
      <alignment horizontal="justify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justify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3" fontId="0" fillId="2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justify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9" fontId="11" fillId="0" borderId="2" xfId="107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66" fontId="11" fillId="0" borderId="2" xfId="108" applyNumberFormat="1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right"/>
    </xf>
    <xf numFmtId="0" fontId="0" fillId="0" borderId="2" xfId="0" applyFont="1" applyFill="1" applyBorder="1"/>
    <xf numFmtId="9" fontId="6" fillId="0" borderId="2" xfId="107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right" vertical="center" wrapText="1"/>
    </xf>
    <xf numFmtId="1" fontId="10" fillId="0" borderId="2" xfId="0" applyNumberFormat="1" applyFont="1" applyFill="1" applyBorder="1" applyAlignment="1">
      <alignment horizontal="right"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justify" vertical="center" wrapText="1"/>
    </xf>
    <xf numFmtId="3" fontId="11" fillId="0" borderId="2" xfId="108" applyNumberFormat="1" applyFont="1" applyFill="1" applyBorder="1" applyAlignment="1">
      <alignment horizontal="right" vertical="center" wrapText="1"/>
    </xf>
    <xf numFmtId="9" fontId="11" fillId="0" borderId="1" xfId="107" applyFont="1" applyFill="1" applyBorder="1" applyAlignment="1">
      <alignment horizontal="center" vertical="center" wrapText="1"/>
    </xf>
    <xf numFmtId="9" fontId="11" fillId="0" borderId="7" xfId="107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5" fontId="11" fillId="0" borderId="1" xfId="108" applyNumberFormat="1" applyFont="1" applyFill="1" applyBorder="1" applyAlignment="1">
      <alignment horizontal="center" vertical="center" wrapText="1"/>
    </xf>
    <xf numFmtId="5" fontId="11" fillId="0" borderId="7" xfId="108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9" fontId="9" fillId="6" borderId="1" xfId="0" applyNumberFormat="1" applyFont="1" applyFill="1" applyBorder="1" applyAlignment="1">
      <alignment horizontal="center" vertical="center"/>
    </xf>
    <xf numFmtId="9" fontId="9" fillId="6" borderId="7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7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2" fillId="0" borderId="7" xfId="0" applyNumberFormat="1" applyFont="1" applyFill="1" applyBorder="1" applyAlignment="1">
      <alignment horizontal="center" vertical="center" wrapText="1"/>
    </xf>
    <xf numFmtId="5" fontId="10" fillId="2" borderId="1" xfId="108" applyNumberFormat="1" applyFont="1" applyFill="1" applyBorder="1" applyAlignment="1">
      <alignment horizontal="center" vertical="center" wrapText="1"/>
    </xf>
    <xf numFmtId="5" fontId="10" fillId="2" borderId="7" xfId="108" applyNumberFormat="1" applyFont="1" applyFill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E000000}"/>
    <cellStyle name="Porcentaje" xfId="107" builtinId="5"/>
  </cellStyles>
  <dxfs count="18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00CC99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327495</xdr:colOff>
      <xdr:row>3</xdr:row>
      <xdr:rowOff>134973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"/>
  <sheetViews>
    <sheetView tabSelected="1" zoomScale="50" zoomScaleNormal="5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E11" sqref="E11"/>
    </sheetView>
  </sheetViews>
  <sheetFormatPr baseColWidth="10" defaultColWidth="11.19921875" defaultRowHeight="13.8" x14ac:dyDescent="0.25"/>
  <cols>
    <col min="1" max="1" width="9.69921875" style="1" customWidth="1"/>
    <col min="2" max="2" width="22.5" style="1" customWidth="1"/>
    <col min="3" max="3" width="19.69921875" style="1" customWidth="1"/>
    <col min="4" max="4" width="25.8984375" style="1" customWidth="1"/>
    <col min="5" max="5" width="48.19921875" style="1" customWidth="1"/>
    <col min="6" max="6" width="45.3984375" style="1" customWidth="1"/>
    <col min="7" max="7" width="23" style="1" customWidth="1"/>
    <col min="8" max="8" width="46.3984375" style="1" customWidth="1"/>
    <col min="9" max="9" width="43.69921875" style="1" customWidth="1"/>
    <col min="10" max="10" width="15.69921875" style="1" customWidth="1"/>
    <col min="11" max="11" width="16" style="1" customWidth="1"/>
    <col min="12" max="13" width="14.8984375" style="1" customWidth="1"/>
    <col min="14" max="14" width="11.19921875" style="1" bestFit="1" customWidth="1"/>
    <col min="15" max="15" width="30" style="1" customWidth="1"/>
    <col min="16" max="16" width="20.8984375" style="1" customWidth="1"/>
    <col min="17" max="17" width="19.8984375" style="1" customWidth="1"/>
    <col min="18" max="18" width="16.8984375" style="1" customWidth="1"/>
    <col min="19" max="19" width="20.19921875" style="1" customWidth="1"/>
    <col min="20" max="20" width="18.8984375" style="1" customWidth="1"/>
    <col min="21" max="21" width="20.8984375" style="1" customWidth="1"/>
    <col min="22" max="22" width="18.8984375" style="1" customWidth="1"/>
    <col min="23" max="23" width="19.09765625" style="1" customWidth="1"/>
    <col min="24" max="25" width="16.8984375" style="1" customWidth="1"/>
    <col min="26" max="26" width="21.09765625" style="1" customWidth="1"/>
    <col min="27" max="27" width="21.19921875" style="1" customWidth="1"/>
    <col min="28" max="28" width="13.69921875" style="1" customWidth="1"/>
    <col min="29" max="29" width="16.8984375" style="1" customWidth="1"/>
    <col min="30" max="31" width="15.3984375" style="1" customWidth="1"/>
    <col min="32" max="16384" width="11.19921875" style="1"/>
  </cols>
  <sheetData>
    <row r="1" spans="1:31" x14ac:dyDescent="0.25">
      <c r="A1" s="103"/>
      <c r="B1" s="108" t="s">
        <v>89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92" t="s">
        <v>97</v>
      </c>
      <c r="AD1" s="92"/>
      <c r="AE1" s="92"/>
    </row>
    <row r="2" spans="1:31" x14ac:dyDescent="0.25">
      <c r="A2" s="103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93" t="s">
        <v>37</v>
      </c>
      <c r="AD2" s="93"/>
      <c r="AE2" s="93"/>
    </row>
    <row r="3" spans="1:31" x14ac:dyDescent="0.25">
      <c r="A3" s="103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93" t="s">
        <v>34</v>
      </c>
      <c r="AD3" s="93"/>
      <c r="AE3" s="93"/>
    </row>
    <row r="4" spans="1:31" x14ac:dyDescent="0.25">
      <c r="A4" s="103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93" t="s">
        <v>33</v>
      </c>
      <c r="AD4" s="93"/>
      <c r="AE4" s="93"/>
    </row>
    <row r="5" spans="1:31" x14ac:dyDescent="0.25">
      <c r="A5" s="104" t="s">
        <v>31</v>
      </c>
      <c r="B5" s="104"/>
      <c r="C5" s="104"/>
      <c r="D5" s="106">
        <v>44414</v>
      </c>
      <c r="E5" s="106"/>
      <c r="F5" s="106"/>
      <c r="G5" s="106"/>
      <c r="H5" s="106"/>
      <c r="I5" s="106"/>
      <c r="J5" s="106"/>
      <c r="K5" s="106"/>
      <c r="L5" s="10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105" t="s">
        <v>32</v>
      </c>
      <c r="B6" s="105"/>
      <c r="C6" s="105"/>
      <c r="D6" s="107">
        <v>44408</v>
      </c>
      <c r="E6" s="107"/>
      <c r="F6" s="107"/>
      <c r="G6" s="107"/>
      <c r="H6" s="107"/>
      <c r="I6" s="107"/>
      <c r="J6" s="107"/>
      <c r="K6" s="107"/>
      <c r="L6" s="107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94" t="s">
        <v>10</v>
      </c>
      <c r="C7" s="94"/>
      <c r="D7" s="94"/>
      <c r="E7" s="94"/>
      <c r="F7" s="94"/>
      <c r="G7" s="94" t="s">
        <v>11</v>
      </c>
      <c r="H7" s="94"/>
      <c r="I7" s="94"/>
      <c r="J7" s="94"/>
      <c r="K7" s="94"/>
      <c r="L7" s="94" t="s">
        <v>26</v>
      </c>
      <c r="M7" s="94"/>
      <c r="N7" s="94"/>
      <c r="O7" s="94" t="s">
        <v>24</v>
      </c>
      <c r="P7" s="94"/>
      <c r="Q7" s="94"/>
      <c r="R7" s="94"/>
      <c r="S7" s="94"/>
      <c r="T7" s="94"/>
      <c r="U7" s="94"/>
      <c r="V7" s="94" t="s">
        <v>18</v>
      </c>
      <c r="W7" s="94"/>
      <c r="X7" s="94"/>
      <c r="Y7" s="94"/>
      <c r="Z7" s="94"/>
      <c r="AA7" s="94"/>
      <c r="AB7" s="91" t="s">
        <v>19</v>
      </c>
      <c r="AC7" s="91" t="s">
        <v>27</v>
      </c>
      <c r="AD7" s="91" t="s">
        <v>25</v>
      </c>
      <c r="AE7" s="91"/>
    </row>
    <row r="8" spans="1:31" ht="49.8" customHeight="1" x14ac:dyDescent="0.25">
      <c r="A8" s="17" t="s">
        <v>30</v>
      </c>
      <c r="B8" s="18" t="s">
        <v>1</v>
      </c>
      <c r="C8" s="17" t="s">
        <v>6</v>
      </c>
      <c r="D8" s="17" t="s">
        <v>2</v>
      </c>
      <c r="E8" s="17" t="s">
        <v>7</v>
      </c>
      <c r="F8" s="18" t="s">
        <v>20</v>
      </c>
      <c r="G8" s="18" t="s">
        <v>15</v>
      </c>
      <c r="H8" s="18" t="s">
        <v>3</v>
      </c>
      <c r="I8" s="18" t="s">
        <v>16</v>
      </c>
      <c r="J8" s="18" t="s">
        <v>22</v>
      </c>
      <c r="K8" s="18" t="s">
        <v>23</v>
      </c>
      <c r="L8" s="18" t="s">
        <v>4</v>
      </c>
      <c r="M8" s="18" t="s">
        <v>5</v>
      </c>
      <c r="N8" s="18" t="s">
        <v>0</v>
      </c>
      <c r="O8" s="17" t="s">
        <v>9</v>
      </c>
      <c r="P8" s="18" t="s">
        <v>36</v>
      </c>
      <c r="Q8" s="18" t="s">
        <v>8</v>
      </c>
      <c r="R8" s="18" t="s">
        <v>28</v>
      </c>
      <c r="S8" s="18" t="s">
        <v>35</v>
      </c>
      <c r="T8" s="18" t="s">
        <v>12</v>
      </c>
      <c r="U8" s="18" t="s">
        <v>21</v>
      </c>
      <c r="V8" s="18" t="s">
        <v>36</v>
      </c>
      <c r="W8" s="18" t="s">
        <v>8</v>
      </c>
      <c r="X8" s="18" t="s">
        <v>28</v>
      </c>
      <c r="Y8" s="18" t="s">
        <v>35</v>
      </c>
      <c r="Z8" s="18" t="s">
        <v>12</v>
      </c>
      <c r="AA8" s="18" t="s">
        <v>29</v>
      </c>
      <c r="AB8" s="91"/>
      <c r="AC8" s="91"/>
      <c r="AD8" s="18" t="s">
        <v>13</v>
      </c>
      <c r="AE8" s="18" t="s">
        <v>14</v>
      </c>
    </row>
    <row r="9" spans="1:31" ht="78" x14ac:dyDescent="0.25">
      <c r="A9" s="17">
        <v>85</v>
      </c>
      <c r="B9" s="29" t="s">
        <v>39</v>
      </c>
      <c r="C9" s="29" t="s">
        <v>40</v>
      </c>
      <c r="D9" s="29" t="s">
        <v>41</v>
      </c>
      <c r="E9" s="62" t="s">
        <v>42</v>
      </c>
      <c r="F9" s="30" t="s">
        <v>43</v>
      </c>
      <c r="G9" s="79">
        <v>20200680010070</v>
      </c>
      <c r="H9" s="78" t="s">
        <v>44</v>
      </c>
      <c r="I9" s="31" t="s">
        <v>45</v>
      </c>
      <c r="J9" s="32" t="s">
        <v>46</v>
      </c>
      <c r="K9" s="33">
        <v>44561</v>
      </c>
      <c r="L9" s="34">
        <v>6</v>
      </c>
      <c r="M9" s="35">
        <v>6</v>
      </c>
      <c r="N9" s="36">
        <f t="shared" ref="N9:N14" si="0">IFERROR(IF(M9/L9&gt;100%,100%,M9/L9),"-")</f>
        <v>1</v>
      </c>
      <c r="O9" s="37" t="s">
        <v>90</v>
      </c>
      <c r="P9" s="72">
        <v>13000000</v>
      </c>
      <c r="Q9" s="68">
        <v>240000000</v>
      </c>
      <c r="R9" s="38"/>
      <c r="S9" s="38"/>
      <c r="T9" s="39"/>
      <c r="U9" s="40">
        <f>SUM(P9:T9)</f>
        <v>253000000</v>
      </c>
      <c r="V9" s="41"/>
      <c r="W9" s="42">
        <v>144000000</v>
      </c>
      <c r="X9" s="43"/>
      <c r="Y9" s="43"/>
      <c r="Z9" s="44"/>
      <c r="AA9" s="40">
        <f t="shared" ref="AA9:AA11" si="1">SUM(V9:Z9)</f>
        <v>144000000</v>
      </c>
      <c r="AB9" s="45">
        <f t="shared" ref="AB9:AB11" si="2">IFERROR(AA9/U9,"-")</f>
        <v>0.56916996047430835</v>
      </c>
      <c r="AC9" s="46"/>
      <c r="AD9" s="47" t="s">
        <v>47</v>
      </c>
      <c r="AE9" s="47" t="s">
        <v>48</v>
      </c>
    </row>
    <row r="10" spans="1:31" ht="78" x14ac:dyDescent="0.25">
      <c r="A10" s="17">
        <v>86</v>
      </c>
      <c r="B10" s="29" t="s">
        <v>39</v>
      </c>
      <c r="C10" s="29" t="s">
        <v>40</v>
      </c>
      <c r="D10" s="29" t="s">
        <v>41</v>
      </c>
      <c r="E10" s="62" t="s">
        <v>49</v>
      </c>
      <c r="F10" s="30" t="s">
        <v>50</v>
      </c>
      <c r="G10" s="79">
        <v>20200680010070</v>
      </c>
      <c r="H10" s="78" t="s">
        <v>44</v>
      </c>
      <c r="I10" s="31" t="s">
        <v>49</v>
      </c>
      <c r="J10" s="32" t="s">
        <v>51</v>
      </c>
      <c r="K10" s="33">
        <v>44561</v>
      </c>
      <c r="L10" s="34">
        <v>1200</v>
      </c>
      <c r="M10" s="35">
        <v>1203</v>
      </c>
      <c r="N10" s="36">
        <f t="shared" si="0"/>
        <v>1</v>
      </c>
      <c r="O10" s="37" t="s">
        <v>91</v>
      </c>
      <c r="P10" s="72">
        <v>40000000</v>
      </c>
      <c r="Q10" s="68">
        <v>110000000</v>
      </c>
      <c r="R10" s="38"/>
      <c r="S10" s="38"/>
      <c r="T10" s="39"/>
      <c r="U10" s="40">
        <f>SUM(P10:T10)</f>
        <v>150000000</v>
      </c>
      <c r="V10" s="41">
        <v>18000000</v>
      </c>
      <c r="W10" s="48">
        <v>80000000</v>
      </c>
      <c r="X10" s="44"/>
      <c r="Y10" s="44"/>
      <c r="Z10" s="44"/>
      <c r="AA10" s="40">
        <f t="shared" si="1"/>
        <v>98000000</v>
      </c>
      <c r="AB10" s="45">
        <f t="shared" si="2"/>
        <v>0.65333333333333332</v>
      </c>
      <c r="AC10" s="46"/>
      <c r="AD10" s="47" t="s">
        <v>47</v>
      </c>
      <c r="AE10" s="47" t="s">
        <v>48</v>
      </c>
    </row>
    <row r="11" spans="1:31" ht="78" x14ac:dyDescent="0.25">
      <c r="A11" s="17">
        <v>87</v>
      </c>
      <c r="B11" s="29" t="s">
        <v>39</v>
      </c>
      <c r="C11" s="29" t="s">
        <v>40</v>
      </c>
      <c r="D11" s="29" t="s">
        <v>41</v>
      </c>
      <c r="E11" s="62" t="s">
        <v>52</v>
      </c>
      <c r="F11" s="30" t="s">
        <v>53</v>
      </c>
      <c r="G11" s="79">
        <v>20200680010070</v>
      </c>
      <c r="H11" s="78" t="s">
        <v>44</v>
      </c>
      <c r="I11" s="31" t="s">
        <v>54</v>
      </c>
      <c r="J11" s="32" t="s">
        <v>55</v>
      </c>
      <c r="K11" s="33">
        <v>44561</v>
      </c>
      <c r="L11" s="34">
        <v>1</v>
      </c>
      <c r="M11" s="35">
        <v>1</v>
      </c>
      <c r="N11" s="36">
        <f t="shared" si="0"/>
        <v>1</v>
      </c>
      <c r="O11" s="37" t="s">
        <v>56</v>
      </c>
      <c r="P11" s="72">
        <v>96000000</v>
      </c>
      <c r="Q11" s="68">
        <v>248000000</v>
      </c>
      <c r="R11" s="38"/>
      <c r="S11" s="38"/>
      <c r="T11" s="39"/>
      <c r="U11" s="40">
        <f>SUM(P11:T11)</f>
        <v>344000000</v>
      </c>
      <c r="V11" s="41">
        <v>67200000</v>
      </c>
      <c r="W11" s="48"/>
      <c r="X11" s="44"/>
      <c r="Y11" s="44"/>
      <c r="Z11" s="44"/>
      <c r="AA11" s="40">
        <f t="shared" si="1"/>
        <v>67200000</v>
      </c>
      <c r="AB11" s="45">
        <f t="shared" si="2"/>
        <v>0.19534883720930232</v>
      </c>
      <c r="AC11" s="46"/>
      <c r="AD11" s="47" t="s">
        <v>47</v>
      </c>
      <c r="AE11" s="47" t="s">
        <v>48</v>
      </c>
    </row>
    <row r="12" spans="1:31" ht="105" x14ac:dyDescent="0.25">
      <c r="A12" s="17">
        <v>124</v>
      </c>
      <c r="B12" s="50" t="s">
        <v>39</v>
      </c>
      <c r="C12" s="50" t="s">
        <v>57</v>
      </c>
      <c r="D12" s="50" t="s">
        <v>58</v>
      </c>
      <c r="E12" s="62" t="s">
        <v>59</v>
      </c>
      <c r="F12" s="30" t="s">
        <v>60</v>
      </c>
      <c r="G12" s="79">
        <v>20200680010082</v>
      </c>
      <c r="H12" s="78" t="s">
        <v>61</v>
      </c>
      <c r="I12" s="51" t="s">
        <v>62</v>
      </c>
      <c r="J12" s="52">
        <v>44248</v>
      </c>
      <c r="K12" s="52">
        <v>44561</v>
      </c>
      <c r="L12" s="53">
        <v>60</v>
      </c>
      <c r="M12" s="35">
        <v>72</v>
      </c>
      <c r="N12" s="24">
        <f t="shared" si="0"/>
        <v>1</v>
      </c>
      <c r="O12" s="67" t="s">
        <v>92</v>
      </c>
      <c r="P12" s="72">
        <v>6333334</v>
      </c>
      <c r="Q12" s="72">
        <v>500558333</v>
      </c>
      <c r="R12" s="68"/>
      <c r="S12" s="68"/>
      <c r="T12" s="68"/>
      <c r="U12" s="40">
        <f>SUM(P12:T12)</f>
        <v>506891667</v>
      </c>
      <c r="V12" s="41"/>
      <c r="W12" s="41">
        <v>276290000</v>
      </c>
      <c r="X12" s="69"/>
      <c r="Y12" s="69"/>
      <c r="Z12" s="69"/>
      <c r="AA12" s="40">
        <v>276290000</v>
      </c>
      <c r="AB12" s="70">
        <f t="shared" ref="AB12:AB17" si="3">IFERROR(AA12/U12,"-")</f>
        <v>0.54506715731825195</v>
      </c>
      <c r="AC12" s="41"/>
      <c r="AD12" s="71" t="s">
        <v>47</v>
      </c>
      <c r="AE12" s="71" t="s">
        <v>48</v>
      </c>
    </row>
    <row r="13" spans="1:31" ht="75" x14ac:dyDescent="0.25">
      <c r="A13" s="17">
        <v>125</v>
      </c>
      <c r="B13" s="50" t="s">
        <v>39</v>
      </c>
      <c r="C13" s="50" t="s">
        <v>57</v>
      </c>
      <c r="D13" s="50" t="s">
        <v>58</v>
      </c>
      <c r="E13" s="62" t="s">
        <v>63</v>
      </c>
      <c r="F13" s="30" t="s">
        <v>64</v>
      </c>
      <c r="G13" s="79">
        <v>20200680010083</v>
      </c>
      <c r="H13" s="78" t="s">
        <v>61</v>
      </c>
      <c r="I13" s="51" t="s">
        <v>63</v>
      </c>
      <c r="J13" s="52">
        <v>44256</v>
      </c>
      <c r="K13" s="52">
        <v>44545</v>
      </c>
      <c r="L13" s="53">
        <v>104</v>
      </c>
      <c r="M13" s="35">
        <v>112</v>
      </c>
      <c r="N13" s="24">
        <f t="shared" si="0"/>
        <v>1</v>
      </c>
      <c r="O13" s="67" t="s">
        <v>94</v>
      </c>
      <c r="P13" s="72">
        <v>433666666</v>
      </c>
      <c r="Q13" s="68">
        <v>159441667</v>
      </c>
      <c r="R13" s="68"/>
      <c r="S13" s="68"/>
      <c r="T13" s="68">
        <v>145079034</v>
      </c>
      <c r="U13" s="40">
        <f>SUM(P13:T13)</f>
        <v>738187367</v>
      </c>
      <c r="V13" s="41">
        <v>270493333</v>
      </c>
      <c r="W13" s="41">
        <v>108493920</v>
      </c>
      <c r="X13" s="57"/>
      <c r="Y13" s="41"/>
      <c r="Z13" s="41">
        <v>128992500</v>
      </c>
      <c r="AA13" s="40">
        <f>SUM(V13:Z13)</f>
        <v>507979753</v>
      </c>
      <c r="AB13" s="70">
        <f t="shared" si="3"/>
        <v>0.68814473900364104</v>
      </c>
      <c r="AC13" s="41"/>
      <c r="AD13" s="71" t="s">
        <v>47</v>
      </c>
      <c r="AE13" s="71" t="s">
        <v>48</v>
      </c>
    </row>
    <row r="14" spans="1:31" ht="81" customHeight="1" x14ac:dyDescent="0.25">
      <c r="A14" s="17">
        <v>126</v>
      </c>
      <c r="B14" s="54" t="s">
        <v>39</v>
      </c>
      <c r="C14" s="54" t="s">
        <v>57</v>
      </c>
      <c r="D14" s="83" t="s">
        <v>58</v>
      </c>
      <c r="E14" s="63" t="s">
        <v>65</v>
      </c>
      <c r="F14" s="30" t="s">
        <v>66</v>
      </c>
      <c r="G14" s="79">
        <v>20200680010104</v>
      </c>
      <c r="H14" s="78" t="s">
        <v>67</v>
      </c>
      <c r="I14" s="51" t="str">
        <f>E14</f>
        <v>Desarrollar 144 eventos recreativos y deportivos para las comunidades bumanguesas, incluidas las vacaciones creativas para infancia.</v>
      </c>
      <c r="J14" s="55">
        <v>44256</v>
      </c>
      <c r="K14" s="55">
        <v>44545</v>
      </c>
      <c r="L14" s="99">
        <v>30</v>
      </c>
      <c r="M14" s="97">
        <v>14</v>
      </c>
      <c r="N14" s="95">
        <f t="shared" si="0"/>
        <v>0.46666666666666667</v>
      </c>
      <c r="O14" s="67" t="s">
        <v>93</v>
      </c>
      <c r="P14" s="72">
        <v>23000000</v>
      </c>
      <c r="Q14" s="68">
        <v>281852354</v>
      </c>
      <c r="R14" s="68"/>
      <c r="S14" s="68"/>
      <c r="T14" s="68"/>
      <c r="U14" s="101">
        <f>SUM(P14:T15)</f>
        <v>306539609.15999985</v>
      </c>
      <c r="V14" s="41">
        <v>21636826</v>
      </c>
      <c r="W14" s="41">
        <v>83000000</v>
      </c>
      <c r="X14" s="69"/>
      <c r="Y14" s="69"/>
      <c r="Z14" s="69"/>
      <c r="AA14" s="101">
        <f>SUM(V14:Z15)</f>
        <v>104636826</v>
      </c>
      <c r="AB14" s="85">
        <f>IFERROR(AA14/U14,"-")</f>
        <v>0.34134846810411473</v>
      </c>
      <c r="AC14" s="89"/>
      <c r="AD14" s="87" t="s">
        <v>47</v>
      </c>
      <c r="AE14" s="87" t="s">
        <v>48</v>
      </c>
    </row>
    <row r="15" spans="1:31" ht="86.4" customHeight="1" x14ac:dyDescent="0.25">
      <c r="A15" s="49">
        <v>126</v>
      </c>
      <c r="B15" s="54" t="s">
        <v>39</v>
      </c>
      <c r="C15" s="54" t="s">
        <v>57</v>
      </c>
      <c r="D15" s="83" t="s">
        <v>58</v>
      </c>
      <c r="E15" s="63" t="s">
        <v>65</v>
      </c>
      <c r="F15" s="30" t="s">
        <v>66</v>
      </c>
      <c r="G15" s="79"/>
      <c r="H15" s="82" t="s">
        <v>96</v>
      </c>
      <c r="I15" s="51" t="s">
        <v>95</v>
      </c>
      <c r="J15" s="81"/>
      <c r="K15" s="81"/>
      <c r="L15" s="100"/>
      <c r="M15" s="98"/>
      <c r="N15" s="96"/>
      <c r="O15" s="67"/>
      <c r="P15" s="68">
        <v>1687255.1599998474</v>
      </c>
      <c r="Q15" s="68"/>
      <c r="R15" s="68"/>
      <c r="S15" s="68"/>
      <c r="T15" s="68"/>
      <c r="U15" s="102"/>
      <c r="V15" s="41"/>
      <c r="W15" s="41"/>
      <c r="X15" s="69"/>
      <c r="Y15" s="69"/>
      <c r="Z15" s="69"/>
      <c r="AA15" s="102"/>
      <c r="AB15" s="86"/>
      <c r="AC15" s="90"/>
      <c r="AD15" s="88"/>
      <c r="AE15" s="88"/>
    </row>
    <row r="16" spans="1:31" ht="85.8" customHeight="1" x14ac:dyDescent="0.25">
      <c r="A16" s="17">
        <v>127</v>
      </c>
      <c r="B16" s="50" t="s">
        <v>39</v>
      </c>
      <c r="C16" s="50" t="s">
        <v>57</v>
      </c>
      <c r="D16" s="50" t="s">
        <v>58</v>
      </c>
      <c r="E16" s="62" t="s">
        <v>68</v>
      </c>
      <c r="F16" s="30" t="s">
        <v>69</v>
      </c>
      <c r="G16" s="79">
        <v>20200680010104</v>
      </c>
      <c r="H16" s="78" t="s">
        <v>67</v>
      </c>
      <c r="I16" s="51" t="str">
        <f>E16</f>
        <v>Desarrollar 16 eventos deportivos y recreativos dirigido a población vulnerable: discapacidad, víctimas del conflicto interno armado y población carcelaria hombres y mujeres.</v>
      </c>
      <c r="J16" s="52">
        <v>44287</v>
      </c>
      <c r="K16" s="52">
        <v>44545</v>
      </c>
      <c r="L16" s="53">
        <v>3</v>
      </c>
      <c r="M16" s="35">
        <v>0</v>
      </c>
      <c r="N16" s="25">
        <f>IFERROR(IF(M16/L16&gt;100%,100%,M16/L16),"-")</f>
        <v>0</v>
      </c>
      <c r="O16" s="67" t="s">
        <v>38</v>
      </c>
      <c r="P16" s="72">
        <v>60000000</v>
      </c>
      <c r="Q16" s="68"/>
      <c r="R16" s="68"/>
      <c r="S16" s="73"/>
      <c r="T16" s="73"/>
      <c r="U16" s="40">
        <f>SUM(P16:T16)</f>
        <v>60000000</v>
      </c>
      <c r="V16" s="41"/>
      <c r="W16" s="41"/>
      <c r="X16" s="69"/>
      <c r="Y16" s="69"/>
      <c r="Z16" s="69"/>
      <c r="AA16" s="40">
        <f t="shared" ref="AA16" si="4">SUM(V16:Z16)</f>
        <v>0</v>
      </c>
      <c r="AB16" s="70">
        <f t="shared" si="3"/>
        <v>0</v>
      </c>
      <c r="AC16" s="41"/>
      <c r="AD16" s="71" t="s">
        <v>47</v>
      </c>
      <c r="AE16" s="71" t="s">
        <v>48</v>
      </c>
    </row>
    <row r="17" spans="1:31" ht="120.6" customHeight="1" x14ac:dyDescent="0.25">
      <c r="A17" s="17">
        <v>128</v>
      </c>
      <c r="B17" s="50" t="s">
        <v>39</v>
      </c>
      <c r="C17" s="50" t="s">
        <v>57</v>
      </c>
      <c r="D17" s="50" t="s">
        <v>70</v>
      </c>
      <c r="E17" s="62" t="s">
        <v>71</v>
      </c>
      <c r="F17" s="30" t="s">
        <v>72</v>
      </c>
      <c r="G17" s="80">
        <v>20200680010066</v>
      </c>
      <c r="H17" s="56" t="s">
        <v>73</v>
      </c>
      <c r="I17" s="51" t="str">
        <f>E17</f>
        <v>Vincular 53.000 niños y niñas en procesos de formación y preparación de deportistas a través de centros de educación física, escuelas de iniciación, ciclo de perfeccionamiento atlético y competencias y festivales deportivos en los juegos estudiantiles.</v>
      </c>
      <c r="J17" s="52">
        <v>44236</v>
      </c>
      <c r="K17" s="52">
        <v>44561</v>
      </c>
      <c r="L17" s="53">
        <v>10000</v>
      </c>
      <c r="M17" s="64">
        <v>11575</v>
      </c>
      <c r="N17" s="26">
        <f>IFERROR(IF(M17/L17&gt;100%,100%,M17/L17),"-")</f>
        <v>1</v>
      </c>
      <c r="O17" s="67" t="s">
        <v>74</v>
      </c>
      <c r="P17" s="72">
        <v>382000000</v>
      </c>
      <c r="Q17" s="68">
        <v>1585000000</v>
      </c>
      <c r="R17" s="68"/>
      <c r="S17" s="68"/>
      <c r="T17" s="68">
        <v>290935000</v>
      </c>
      <c r="U17" s="40">
        <f>SUM(P17:T17)</f>
        <v>2257935000</v>
      </c>
      <c r="V17" s="41">
        <v>166854020</v>
      </c>
      <c r="W17" s="41">
        <v>821588580</v>
      </c>
      <c r="X17" s="69"/>
      <c r="Y17" s="69"/>
      <c r="Z17" s="69"/>
      <c r="AA17" s="40">
        <f t="shared" ref="AA17" si="5">SUM(V17:Z17)</f>
        <v>988442600</v>
      </c>
      <c r="AB17" s="70">
        <f t="shared" si="3"/>
        <v>0.43776397460511485</v>
      </c>
      <c r="AC17" s="41"/>
      <c r="AD17" s="71" t="s">
        <v>47</v>
      </c>
      <c r="AE17" s="71" t="s">
        <v>48</v>
      </c>
    </row>
    <row r="18" spans="1:31" ht="62.4" x14ac:dyDescent="0.25">
      <c r="A18" s="17">
        <v>129</v>
      </c>
      <c r="B18" s="58" t="s">
        <v>39</v>
      </c>
      <c r="C18" s="58" t="s">
        <v>57</v>
      </c>
      <c r="D18" s="58" t="s">
        <v>70</v>
      </c>
      <c r="E18" s="62" t="s">
        <v>75</v>
      </c>
      <c r="F18" s="30" t="s">
        <v>76</v>
      </c>
      <c r="G18" s="80">
        <v>20200680010118</v>
      </c>
      <c r="H18" s="56" t="s">
        <v>77</v>
      </c>
      <c r="I18" s="59" t="s">
        <v>78</v>
      </c>
      <c r="J18" s="60"/>
      <c r="K18" s="60"/>
      <c r="L18" s="61">
        <v>200</v>
      </c>
      <c r="M18" s="65">
        <v>0</v>
      </c>
      <c r="N18" s="28">
        <f>IFERROR(IF(M18/L18&gt;100%,100%,M18/L18),"-")</f>
        <v>0</v>
      </c>
      <c r="O18" s="67" t="s">
        <v>38</v>
      </c>
      <c r="P18" s="72">
        <v>16000000</v>
      </c>
      <c r="Q18" s="72">
        <v>12000000</v>
      </c>
      <c r="R18" s="72"/>
      <c r="S18" s="74"/>
      <c r="T18" s="74"/>
      <c r="U18" s="40">
        <f>SUM(P18:T18)</f>
        <v>28000000</v>
      </c>
      <c r="V18" s="41"/>
      <c r="W18" s="41"/>
      <c r="X18" s="41"/>
      <c r="Y18" s="41"/>
      <c r="Z18" s="41"/>
      <c r="AA18" s="40">
        <f t="shared" ref="AA18:AA20" si="6">SUM(V18:Z18)</f>
        <v>0</v>
      </c>
      <c r="AB18" s="76">
        <f>IFERROR(AA18/U18,"-")</f>
        <v>0</v>
      </c>
      <c r="AC18" s="75"/>
      <c r="AD18" s="77" t="s">
        <v>47</v>
      </c>
      <c r="AE18" s="77" t="s">
        <v>48</v>
      </c>
    </row>
    <row r="19" spans="1:31" ht="62.4" x14ac:dyDescent="0.25">
      <c r="A19" s="17">
        <v>130</v>
      </c>
      <c r="B19" s="58" t="s">
        <v>39</v>
      </c>
      <c r="C19" s="58" t="s">
        <v>57</v>
      </c>
      <c r="D19" s="58" t="s">
        <v>70</v>
      </c>
      <c r="E19" s="62" t="s">
        <v>79</v>
      </c>
      <c r="F19" s="30" t="s">
        <v>80</v>
      </c>
      <c r="G19" s="80">
        <v>20200680010118</v>
      </c>
      <c r="H19" s="56" t="s">
        <v>77</v>
      </c>
      <c r="I19" s="58" t="s">
        <v>81</v>
      </c>
      <c r="J19" s="60">
        <v>44281</v>
      </c>
      <c r="K19" s="60">
        <v>44561</v>
      </c>
      <c r="L19" s="61">
        <v>20</v>
      </c>
      <c r="M19" s="65">
        <v>3</v>
      </c>
      <c r="N19" s="28">
        <f>IFERROR(IF(M19/L19&gt;100%,100%,M19/L19),"-")</f>
        <v>0.15</v>
      </c>
      <c r="O19" s="67" t="s">
        <v>82</v>
      </c>
      <c r="P19" s="72">
        <v>90000000</v>
      </c>
      <c r="Q19" s="72">
        <v>38597613</v>
      </c>
      <c r="R19" s="72"/>
      <c r="S19" s="74"/>
      <c r="T19" s="74"/>
      <c r="U19" s="40">
        <f>SUM(P19:T19)</f>
        <v>128597613</v>
      </c>
      <c r="V19" s="41">
        <v>48900000</v>
      </c>
      <c r="W19" s="41"/>
      <c r="X19" s="41"/>
      <c r="Y19" s="41"/>
      <c r="Z19" s="41"/>
      <c r="AA19" s="40">
        <f t="shared" si="6"/>
        <v>48900000</v>
      </c>
      <c r="AB19" s="76">
        <f>IFERROR(AA19/U19,"-")</f>
        <v>0.3802558916859522</v>
      </c>
      <c r="AC19" s="75"/>
      <c r="AD19" s="77" t="s">
        <v>47</v>
      </c>
      <c r="AE19" s="77" t="s">
        <v>48</v>
      </c>
    </row>
    <row r="20" spans="1:31" ht="130.80000000000001" customHeight="1" x14ac:dyDescent="0.25">
      <c r="A20" s="17">
        <v>131</v>
      </c>
      <c r="B20" s="58" t="s">
        <v>39</v>
      </c>
      <c r="C20" s="58" t="s">
        <v>57</v>
      </c>
      <c r="D20" s="58" t="s">
        <v>83</v>
      </c>
      <c r="E20" s="62" t="s">
        <v>84</v>
      </c>
      <c r="F20" s="30" t="s">
        <v>85</v>
      </c>
      <c r="G20" s="80">
        <v>20200680010057</v>
      </c>
      <c r="H20" s="56" t="s">
        <v>86</v>
      </c>
      <c r="I20" s="58" t="s">
        <v>87</v>
      </c>
      <c r="J20" s="60">
        <v>44211</v>
      </c>
      <c r="K20" s="60">
        <v>44561</v>
      </c>
      <c r="L20" s="61">
        <v>25</v>
      </c>
      <c r="M20" s="66">
        <v>21</v>
      </c>
      <c r="N20" s="27">
        <f>IFERROR(IF(M20/L20&gt;100%,100%,M20/L20),"-")</f>
        <v>0.84</v>
      </c>
      <c r="O20" s="67" t="s">
        <v>88</v>
      </c>
      <c r="P20" s="84">
        <v>1140065360.27</v>
      </c>
      <c r="Q20" s="72">
        <v>1732963479.1600001</v>
      </c>
      <c r="R20" s="72"/>
      <c r="S20" s="84">
        <v>119489000</v>
      </c>
      <c r="T20" s="84">
        <v>61526106.030000001</v>
      </c>
      <c r="U20" s="40">
        <f>SUM(P20:T20)</f>
        <v>3054043945.4600005</v>
      </c>
      <c r="V20" s="41">
        <v>341070620</v>
      </c>
      <c r="W20" s="41">
        <v>770433346</v>
      </c>
      <c r="X20" s="41"/>
      <c r="Y20" s="41"/>
      <c r="Z20" s="41"/>
      <c r="AA20" s="40">
        <f t="shared" si="6"/>
        <v>1111503966</v>
      </c>
      <c r="AB20" s="76">
        <f>IFERROR(AA20/U20,"-")</f>
        <v>0.36394498109705004</v>
      </c>
      <c r="AC20" s="75"/>
      <c r="AD20" s="77" t="s">
        <v>47</v>
      </c>
      <c r="AE20" s="77" t="s">
        <v>48</v>
      </c>
    </row>
    <row r="21" spans="1:31" x14ac:dyDescent="0.25">
      <c r="A21" s="10">
        <f>SUM(--(FREQUENCY(A9:A20,A9:A20)&gt;0))</f>
        <v>11</v>
      </c>
      <c r="B21" s="12"/>
      <c r="C21" s="13"/>
      <c r="D21" s="13"/>
      <c r="E21" s="13"/>
      <c r="F21" s="13"/>
      <c r="G21" s="13"/>
      <c r="H21" s="13"/>
      <c r="I21" s="13"/>
      <c r="J21" s="13"/>
      <c r="K21" s="14"/>
      <c r="L21" s="15"/>
      <c r="M21" s="11" t="s">
        <v>17</v>
      </c>
      <c r="N21" s="7">
        <f>IFERROR(AVERAGE(N9:N20),"-")</f>
        <v>0.67787878787878786</v>
      </c>
      <c r="O21" s="8"/>
      <c r="P21" s="16">
        <f t="shared" ref="P21:AA21" si="7">SUM(P9:P20)</f>
        <v>2301752615.4299998</v>
      </c>
      <c r="Q21" s="16">
        <f t="shared" si="7"/>
        <v>4908413446.1599998</v>
      </c>
      <c r="R21" s="16">
        <f t="shared" si="7"/>
        <v>0</v>
      </c>
      <c r="S21" s="16">
        <f t="shared" si="7"/>
        <v>119489000</v>
      </c>
      <c r="T21" s="16">
        <f t="shared" si="7"/>
        <v>497540140.02999997</v>
      </c>
      <c r="U21" s="9">
        <f>SUM(U9:U20)</f>
        <v>7827195201.6200008</v>
      </c>
      <c r="V21" s="16">
        <f t="shared" si="7"/>
        <v>934154799</v>
      </c>
      <c r="W21" s="16">
        <f t="shared" si="7"/>
        <v>2283805846</v>
      </c>
      <c r="X21" s="16">
        <f t="shared" si="7"/>
        <v>0</v>
      </c>
      <c r="Y21" s="16">
        <f t="shared" si="7"/>
        <v>0</v>
      </c>
      <c r="Z21" s="16">
        <f t="shared" si="7"/>
        <v>128992500</v>
      </c>
      <c r="AA21" s="9">
        <f t="shared" si="7"/>
        <v>3346953145</v>
      </c>
      <c r="AB21" s="20">
        <f>IFERROR(AA21/U21,"-")</f>
        <v>0.42760568234037122</v>
      </c>
      <c r="AC21" s="9">
        <f>SUM(AC9:AC20)</f>
        <v>0</v>
      </c>
      <c r="AD21" s="8"/>
      <c r="AE21" s="8"/>
    </row>
    <row r="24" spans="1:31" x14ac:dyDescent="0.25">
      <c r="T24"/>
      <c r="U24"/>
      <c r="Y24"/>
      <c r="Z24"/>
      <c r="AA24"/>
    </row>
    <row r="25" spans="1:31" x14ac:dyDescent="0.25">
      <c r="Q25" s="21"/>
      <c r="T25"/>
      <c r="U25"/>
      <c r="Y25"/>
      <c r="Z25"/>
      <c r="AA25"/>
    </row>
    <row r="26" spans="1:31" x14ac:dyDescent="0.25">
      <c r="T26"/>
      <c r="U26"/>
      <c r="Y26"/>
      <c r="Z26"/>
      <c r="AA26"/>
    </row>
    <row r="27" spans="1:31" x14ac:dyDescent="0.25">
      <c r="Q27" s="19"/>
      <c r="T27"/>
      <c r="U27"/>
      <c r="Y27"/>
      <c r="Z27"/>
      <c r="AA27"/>
    </row>
    <row r="28" spans="1:31" x14ac:dyDescent="0.25">
      <c r="T28"/>
      <c r="U28"/>
      <c r="Y28"/>
      <c r="Z28"/>
      <c r="AA28"/>
    </row>
    <row r="29" spans="1:31" x14ac:dyDescent="0.25">
      <c r="U29" s="22"/>
    </row>
    <row r="30" spans="1:31" x14ac:dyDescent="0.25">
      <c r="R30" s="19"/>
    </row>
    <row r="32" spans="1:31" x14ac:dyDescent="0.25">
      <c r="U32" s="22"/>
    </row>
    <row r="34" spans="21:21" x14ac:dyDescent="0.25">
      <c r="U34" s="23"/>
    </row>
  </sheetData>
  <mergeCells count="27">
    <mergeCell ref="A1:A4"/>
    <mergeCell ref="A5:C5"/>
    <mergeCell ref="A6:C6"/>
    <mergeCell ref="D5:L5"/>
    <mergeCell ref="D6:L6"/>
    <mergeCell ref="B1:AB4"/>
    <mergeCell ref="N14:N15"/>
    <mergeCell ref="M14:M15"/>
    <mergeCell ref="L14:L15"/>
    <mergeCell ref="U14:U15"/>
    <mergeCell ref="AA14:AA15"/>
    <mergeCell ref="B7:F7"/>
    <mergeCell ref="G7:K7"/>
    <mergeCell ref="L7:N7"/>
    <mergeCell ref="O7:U7"/>
    <mergeCell ref="V7:AA7"/>
    <mergeCell ref="AC1:AE1"/>
    <mergeCell ref="AC2:AE2"/>
    <mergeCell ref="AC3:AE3"/>
    <mergeCell ref="AC4:AE4"/>
    <mergeCell ref="AC7:AC8"/>
    <mergeCell ref="AD7:AE7"/>
    <mergeCell ref="AB14:AB15"/>
    <mergeCell ref="AD14:AD15"/>
    <mergeCell ref="AE14:AE15"/>
    <mergeCell ref="AC14:AC15"/>
    <mergeCell ref="AB7:AB8"/>
  </mergeCells>
  <conditionalFormatting sqref="N18">
    <cfRule type="cellIs" dxfId="17" priority="28" operator="between">
      <formula>0.67</formula>
      <formula>1</formula>
    </cfRule>
    <cfRule type="cellIs" dxfId="16" priority="29" operator="between">
      <formula>0.34</formula>
      <formula>0.66</formula>
    </cfRule>
    <cfRule type="cellIs" dxfId="15" priority="30" operator="between">
      <formula>0</formula>
      <formula>0.33</formula>
    </cfRule>
  </conditionalFormatting>
  <conditionalFormatting sqref="N19">
    <cfRule type="cellIs" dxfId="14" priority="22" operator="between">
      <formula>0.67</formula>
      <formula>1</formula>
    </cfRule>
    <cfRule type="cellIs" dxfId="13" priority="23" operator="between">
      <formula>0.34</formula>
      <formula>0.66</formula>
    </cfRule>
    <cfRule type="cellIs" dxfId="12" priority="24" operator="between">
      <formula>0</formula>
      <formula>0.33</formula>
    </cfRule>
  </conditionalFormatting>
  <conditionalFormatting sqref="N17">
    <cfRule type="cellIs" dxfId="11" priority="13" operator="between">
      <formula>0.67</formula>
      <formula>1</formula>
    </cfRule>
    <cfRule type="cellIs" dxfId="10" priority="14" operator="between">
      <formula>0.34</formula>
      <formula>0.66</formula>
    </cfRule>
    <cfRule type="cellIs" dxfId="9" priority="15" operator="between">
      <formula>0</formula>
      <formula>0.33</formula>
    </cfRule>
  </conditionalFormatting>
  <conditionalFormatting sqref="N12:N14 N16">
    <cfRule type="cellIs" dxfId="8" priority="7" operator="between">
      <formula>0.67</formula>
      <formula>1</formula>
    </cfRule>
    <cfRule type="cellIs" dxfId="7" priority="8" operator="between">
      <formula>0.34</formula>
      <formula>0.66</formula>
    </cfRule>
    <cfRule type="cellIs" dxfId="6" priority="9" operator="between">
      <formula>0</formula>
      <formula>0.33</formula>
    </cfRule>
  </conditionalFormatting>
  <conditionalFormatting sqref="N20">
    <cfRule type="cellIs" dxfId="5" priority="4" operator="between">
      <formula>0.67</formula>
      <formula>1</formula>
    </cfRule>
    <cfRule type="cellIs" dxfId="4" priority="5" operator="between">
      <formula>0.34</formula>
      <formula>0.66</formula>
    </cfRule>
    <cfRule type="cellIs" dxfId="3" priority="6" operator="between">
      <formula>0</formula>
      <formula>0.33</formula>
    </cfRule>
  </conditionalFormatting>
  <conditionalFormatting sqref="N9:N11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2021-11-03T20:42:26Z</dcterms:modified>
</cp:coreProperties>
</file>