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1 - Plan de Acción\09 - Septiembre\Publicados\"/>
    </mc:Choice>
  </mc:AlternateContent>
  <xr:revisionPtr revIDLastSave="0" documentId="13_ncr:1_{9F386513-7352-4720-B471-D4B09421D1B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 de Acción" sheetId="14" r:id="rId1"/>
  </sheets>
  <definedNames>
    <definedName name="_xlnm._FilterDatabase" localSheetId="0" hidden="1">'Plan de Acción'!$A$8:$AE$22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20" i="14" l="1"/>
  <c r="P20" i="14"/>
  <c r="U20" i="14" s="1"/>
  <c r="AA18" i="14"/>
  <c r="P18" i="14"/>
  <c r="U18" i="14" s="1"/>
  <c r="Q12" i="14"/>
  <c r="N18" i="14" l="1"/>
  <c r="AB18" i="14" l="1"/>
  <c r="N20" i="14"/>
  <c r="AB20" i="14" l="1"/>
  <c r="AA16" i="14"/>
  <c r="U16" i="14"/>
  <c r="N16" i="14"/>
  <c r="AB16" i="14" l="1"/>
  <c r="AA11" i="14"/>
  <c r="U11" i="14"/>
  <c r="N11" i="14"/>
  <c r="AA10" i="14"/>
  <c r="U10" i="14"/>
  <c r="AA9" i="14"/>
  <c r="U9" i="14"/>
  <c r="N9" i="14"/>
  <c r="AB9" i="14" l="1"/>
  <c r="AB11" i="14"/>
  <c r="AB10" i="14"/>
  <c r="AA15" i="14"/>
  <c r="U15" i="14"/>
  <c r="N15" i="14"/>
  <c r="AA14" i="14"/>
  <c r="U14" i="14"/>
  <c r="N14" i="14"/>
  <c r="AA13" i="14"/>
  <c r="U13" i="14"/>
  <c r="N13" i="14"/>
  <c r="U12" i="14"/>
  <c r="AB12" i="14" s="1"/>
  <c r="N12" i="14"/>
  <c r="AB13" i="14" l="1"/>
  <c r="AB15" i="14"/>
  <c r="AB14" i="14"/>
  <c r="I15" i="14"/>
  <c r="I14" i="14"/>
  <c r="I16" i="14" l="1"/>
  <c r="AC22" i="14" l="1"/>
  <c r="Y22" i="14"/>
  <c r="P22" i="14"/>
  <c r="N17" i="14"/>
  <c r="X22" i="14"/>
  <c r="R22" i="14"/>
  <c r="S22" i="14"/>
  <c r="T22" i="14"/>
  <c r="AA17" i="14"/>
  <c r="W22" i="14"/>
  <c r="U17" i="14"/>
  <c r="U22" i="14" s="1"/>
  <c r="V22" i="14"/>
  <c r="AB17" i="14" l="1"/>
  <c r="N22" i="14"/>
  <c r="Z22" i="14"/>
  <c r="AA22" i="14" l="1"/>
  <c r="AB22" i="14" s="1"/>
  <c r="A22" i="14"/>
  <c r="Q22" i="14" l="1"/>
</calcChain>
</file>

<file path=xl/sharedStrings.xml><?xml version="1.0" encoding="utf-8"?>
<sst xmlns="http://schemas.openxmlformats.org/spreadsheetml/2006/main" count="166" uniqueCount="93">
  <si>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</si>
  <si>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</si>
  <si>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</si>
  <si>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</si>
  <si>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</si>
  <si>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</si>
  <si>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</si>
  <si>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</si>
  <si>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</si>
  <si>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</si>
  <si>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</si>
  <si>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</si>
  <si>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</si>
  <si>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</si>
  <si>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</si>
  <si>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</si>
  <si>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</si>
  <si>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</si>
  <si>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</si>
  <si>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</si>
  <si>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</si>
  <si>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</si>
  <si>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</si>
  <si>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</si>
  <si>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</si>
  <si>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</si>
  <si>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</si>
  <si>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</si>
  <si>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</si>
  <si>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</si>
  <si>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</si>
  <si>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</si>
  <si>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</si>
  <si>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</si>
  <si>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</si>
  <si>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</si>
  <si>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</si>
  <si>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</si>
  <si>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2.3.2.02.02.009</t>
  </si>
  <si>
    <t>BUCARAMANGA EQUITATIVA E INCLUYENTE: UNA CIUDAD DE BIENESTAR</t>
  </si>
  <si>
    <t>Capacidades Y Oportunidades Para Superar Brechas Sociales</t>
  </si>
  <si>
    <t>Juventud Dinámica, Participativa Y Responsable</t>
  </si>
  <si>
    <t>Mantener las 6 casas de la juventud con una oferta programática del uso adecuado del tiempo libre, acompañamiento psicosocial y conectividad digital.</t>
  </si>
  <si>
    <t>Número de casas de la juventud mantenidas con una oferta programática del uso adecuado del tiempo libre, acompañamiento psicosocial y conectividad digital.</t>
  </si>
  <si>
    <t>FORTALECIMIENTO DE ESPACIOS Y MECANISMOS DE PREVENCIÓN Y PARTICIPACIÓN PARA EL DESARROLLO INTEGRAL DE LOS JÓVENES EN EL MUNICIPIO DE BUCARAMANGA</t>
  </si>
  <si>
    <t>Mantener las 6 casas de la juventud con oferta programática para el buen uso del tiempo libre</t>
  </si>
  <si>
    <t>INDERBU</t>
  </si>
  <si>
    <t>Luis Gonzalo Gómez Guerrero</t>
  </si>
  <si>
    <t>Vincular 7.000 jóvenes en los diferentes procesos democráticos de participación ciudadana.</t>
  </si>
  <si>
    <t>Número de jóvenes vinculados en los diferentes procesos democráticos de participación ciudadana.</t>
  </si>
  <si>
    <t>Implementar 6 procesos de comunicación estratégica mediante campañas de innovación para la promoción y prevención de flagelos juveniles.</t>
  </si>
  <si>
    <t>Número de procesos de comunicación estratégica implementados mediante campañas de innovación para la promoción y prevención de flagelos juveniles.</t>
  </si>
  <si>
    <t>Implementar 6 procesos de comunicación estratégica para la prevención de flagelos juveniles</t>
  </si>
  <si>
    <t>2.3.2.02.02.008</t>
  </si>
  <si>
    <t>Movimiento, Satisfacción Y Vida, Una Ciudad Activa</t>
  </si>
  <si>
    <t>Fomento A La Recreación, La Actividad Física Y El Deporte: Me Gozo Mi Ciudad Y Mi Territorio</t>
  </si>
  <si>
    <t>Realizar 350 eventos de hábitos de vida saludable (recreovías, ciclovías, ciclopaseos y caminatas ecológicas por senderos y cerros).</t>
  </si>
  <si>
    <t>Número de eventos de hábitos de vida saludable (recreovías, ciclovías, ciclopaseos y caminatas ecológicas por senderos y cerros) realizados.</t>
  </si>
  <si>
    <t>FORTALECIMIENTO DE LAS ESTRATEGIAS DE HÁBITOS Y ESTILOS DE VIDA SALUDABLE EN EL MUNICIPIO DE BUCARAMANGA</t>
  </si>
  <si>
    <t xml:space="preserve">Realizar 350 eventos de hábitos de vida saludable (Recreovías. ciclovías. ciclopaseos y caminatas ecológicas por senderos y cerros). </t>
  </si>
  <si>
    <t>Mantener 104 grupos comunitarios para la práctica de la actividad física regular que genere hábitos y estilos de vida saludables en ágoras, parques y canchas.</t>
  </si>
  <si>
    <t>Número de grupos comunitarios mantenidos para la práctica de la actividad física regular que genere hábitos y estilos de vida saludables en ágoras, parques y canchas.</t>
  </si>
  <si>
    <t>Desarrollar 144 eventos recreativos y deportivos para las comunidades bumanguesas, incluidas las vacaciones creativas para infancia.</t>
  </si>
  <si>
    <t>Número de eventos recreativos y deportivos desarrollados para las comunidades bumanguesas, incluidas las vacaciones creativas para infancia.</t>
  </si>
  <si>
    <t>DESARROLLO DE EVENTOS DEPORTIVOS Y RECREATIVOS SOCIOCOMUNITARIOS PARA EL APROVECHAMIENTO DEL TIEMPO LIBRE EN EL MUNICIPIO DE BUCARAMANGA</t>
  </si>
  <si>
    <t>Desarrollar 16 eventos deportivos y recreativos dirigido a población vulnerable: discapacidad, víctimas del conflicto interno armado y población carcelaria hombres y mujeres.</t>
  </si>
  <si>
    <t>Número de eventos deportivos y recreativos dirigidos a población vulnerable: discapacidad, víctimas del conflicto interno armado y población carcelaria hombres y mujeres desarrollados.</t>
  </si>
  <si>
    <t>Formación Y Preparación De Deportistas</t>
  </si>
  <si>
    <t>Vincular 53.000 niños y niñas en procesos de formación y preparación de deportistas a través de centros de educación física, escuelas de iniciación, ciclo de perfeccionamiento atlético y competencias y festivales deportivos en los juegos estudiantiles.</t>
  </si>
  <si>
    <t>Número niños y niñas vinculados en procesos de formación y preparación de deportistas a través de centros de educación física, escuelas de iniciación, ciclo de perfeccionamiento atlético y competencias y festivales deportivos en los juegos estudiantiles.</t>
  </si>
  <si>
    <t>FORTALECIMIENTO DE LOS PROCESOS FORMATIVOS, COMPETITIVOS Y DE EDUCACIÓN FÍSICA EN EL MUNICIPIO DE BUCARAMANGA</t>
  </si>
  <si>
    <t>2.3.2.01.01.003.03.02
2.3.2.02.01.002
2.3.2.02.01.003
2.3.2.02.02.006
2.3.2.02.02.007
2.3.2.02.02.008
2.3.2.02.02.009</t>
  </si>
  <si>
    <t>Capacitar 800 personas en áreas afines a la actividad física, recreación y deporte.</t>
  </si>
  <si>
    <t>Número de personas capacitadas en áreas afines a la actividad física, recreación y deporte.</t>
  </si>
  <si>
    <t>APOYO A LAS INICIATIVAS DEL DEPORTE ASOCIADO. ORGANIZACIONES COMUNALES Y GRUPOS DIFERENCIALES EN EL MUNICIPIO DE   BUCARAMANGA</t>
  </si>
  <si>
    <t>Capacitar 800 personas en áreas afines a la actividad  física, recreación y deporte</t>
  </si>
  <si>
    <t>Apoyar 80 iniciativas de organismos del deporte asociado, grupos diferenciales y de comunidades generales.</t>
  </si>
  <si>
    <t>Número de iniciativas apoyadas de organismos del deporte asociado, grupos diferenciales y de comunidades generales.</t>
  </si>
  <si>
    <t>Apoyar 80 Iniciativas de organismos del deporte asociado, grupos diferenciales y de comunidades generales.</t>
  </si>
  <si>
    <t>Ambientes Deportivos Y Recreativos Dignos Y Eficientes</t>
  </si>
  <si>
    <t>Realizar mantenimiento y adecuaciones menores a 105 campos y/o escenarios deportivos.</t>
  </si>
  <si>
    <t>Número de campos y/o escenarios deportivos con mantenimientos y adecuaciones menores.</t>
  </si>
  <si>
    <t>ADMINISTRACIÓN Y MANTENIMIENTO DE LOS ESCENARIOS Y CAMPOS DEPORTIVOS EN EL MUNICIPIO DE BUCARAMANGA</t>
  </si>
  <si>
    <t>Proveer el servicio de administración y mantenimiento a 105 escenarios y campos deportivos bajo custodia del INDERBU en el municipio de Bucaramanga.</t>
  </si>
  <si>
    <t xml:space="preserve">2.3.2.01.01.003.03.02
2.3.2.01.01.003.04.06
2.3.2.02.01.004  
2.3.2.02.01.003
2.3.2.02.02.006
2.3.2.02.02.007
2.3.2.02.02.008
2.3.2.02.02.009                     </t>
  </si>
  <si>
    <t xml:space="preserve"> PLAN DE ACCIÓN - PLAN DE DESARROLLO MUNICIPAL
INSTITUTO DE LA JUVENTUD EL DEPORTE Y LA RECREACION DE BUCARAMANGA - INDERBU</t>
  </si>
  <si>
    <t xml:space="preserve">2.3.2.02.01.002 2.3.2.02.01.003 
2.3.2.02.02.006 2.3.2.02.02.007
2.3.2.02.02.008 2.3.2.02.02.009
</t>
  </si>
  <si>
    <t xml:space="preserve">
2.3.2.02.01.002 2.3.2.02.01.003
2.3.2.02.02.007 2.3.2.02.02.009
</t>
  </si>
  <si>
    <t>2.3.2.02.02.009
2.3.2.02.01.003</t>
  </si>
  <si>
    <t xml:space="preserve">2.3.2.02.02.009
2.3.2.02.02.008             </t>
  </si>
  <si>
    <t>2.3.2.02.01.002 
2.3.2.02.01.003
2.3.2.02.02.007
2.3.2.02.02.008
2.3.2.02.02.009</t>
  </si>
  <si>
    <t>Pendiente por definir</t>
  </si>
  <si>
    <r>
      <t xml:space="preserve">Código:  </t>
    </r>
    <r>
      <rPr>
        <sz val="11"/>
        <rFont val="Arial"/>
        <family val="2"/>
      </rPr>
      <t>F-DPM-1210-238,37-030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</si>
</sst>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\ #,##0;\-&quot;$&quot;\ #,##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  <numFmt numFmtId="167" formatCode="&quot;$&quot;\ #,##0.00"/>
    <numFmt numFmtId="168" formatCode="_-* #,##0_-;\-* #,##0_-;_-* &quot;-&quot;??_-;_-@_-"/>
  </numFmts>
  <fonts count="9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CC9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6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6" xfId="0" applyFont="1" applyFill="1" applyBorder="1"/>
    <xf numFmtId="0" fontId="0" fillId="0" borderId="2" xfId="0" applyFont="1" applyBorder="1" applyAlignment="1">
      <alignment vertical="center"/>
    </xf>
    <xf numFmtId="9" fontId="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165" fontId="7" fillId="2" borderId="2" xfId="108" applyNumberFormat="1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justify"/>
    </xf>
    <xf numFmtId="0" fontId="6" fillId="2" borderId="5" xfId="0" applyFont="1" applyFill="1" applyBorder="1"/>
    <xf numFmtId="9" fontId="7" fillId="2" borderId="5" xfId="0" applyNumberFormat="1" applyFont="1" applyFill="1" applyBorder="1" applyAlignment="1">
      <alignment horizontal="center" vertical="center"/>
    </xf>
    <xf numFmtId="9" fontId="7" fillId="2" borderId="3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66" fontId="0" fillId="0" borderId="0" xfId="0" applyNumberFormat="1" applyFont="1"/>
    <xf numFmtId="9" fontId="7" fillId="2" borderId="7" xfId="107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justify" vertical="center" wrapText="1"/>
    </xf>
    <xf numFmtId="166" fontId="6" fillId="3" borderId="2" xfId="0" applyNumberFormat="1" applyFont="1" applyFill="1" applyBorder="1" applyAlignment="1">
      <alignment horizontal="right" vertical="center" wrapText="1"/>
    </xf>
    <xf numFmtId="0" fontId="0" fillId="3" borderId="2" xfId="0" applyFont="1" applyFill="1" applyBorder="1" applyAlignment="1">
      <alignment horizontal="justify" vertical="center" wrapText="1"/>
    </xf>
    <xf numFmtId="0" fontId="6" fillId="3" borderId="2" xfId="0" applyFont="1" applyFill="1" applyBorder="1" applyAlignment="1">
      <alignment horizontal="justify" vertical="center" wrapText="1"/>
    </xf>
    <xf numFmtId="1" fontId="7" fillId="3" borderId="2" xfId="0" applyNumberFormat="1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vertical="center" wrapText="1"/>
    </xf>
    <xf numFmtId="164" fontId="0" fillId="3" borderId="2" xfId="0" applyNumberFormat="1" applyFont="1" applyFill="1" applyBorder="1" applyAlignment="1">
      <alignment horizontal="justify" vertical="center" wrapText="1"/>
    </xf>
    <xf numFmtId="1" fontId="0" fillId="3" borderId="2" xfId="0" applyNumberFormat="1" applyFont="1" applyFill="1" applyBorder="1" applyAlignment="1">
      <alignment horizontal="justify" vertical="center" wrapText="1"/>
    </xf>
    <xf numFmtId="168" fontId="0" fillId="0" borderId="0" xfId="110" applyNumberFormat="1" applyFont="1"/>
    <xf numFmtId="168" fontId="0" fillId="0" borderId="0" xfId="0" applyNumberFormat="1" applyFont="1"/>
    <xf numFmtId="165" fontId="0" fillId="0" borderId="0" xfId="0" applyNumberFormat="1" applyFont="1"/>
    <xf numFmtId="164" fontId="0" fillId="3" borderId="2" xfId="0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9" fontId="6" fillId="3" borderId="2" xfId="107" applyFont="1" applyFill="1" applyBorder="1" applyAlignment="1">
      <alignment horizontal="center" vertical="center" wrapText="1"/>
    </xf>
    <xf numFmtId="9" fontId="0" fillId="3" borderId="2" xfId="0" applyNumberFormat="1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right" vertical="center"/>
    </xf>
    <xf numFmtId="3" fontId="8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164" fontId="0" fillId="3" borderId="3" xfId="0" applyNumberFormat="1" applyFont="1" applyFill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9" fontId="0" fillId="5" borderId="1" xfId="0" applyNumberFormat="1" applyFont="1" applyFill="1" applyBorder="1" applyAlignment="1">
      <alignment horizontal="center" vertical="center"/>
    </xf>
    <xf numFmtId="9" fontId="0" fillId="5" borderId="2" xfId="0" applyNumberFormat="1" applyFont="1" applyFill="1" applyBorder="1" applyAlignment="1">
      <alignment horizontal="center" vertical="center"/>
    </xf>
    <xf numFmtId="9" fontId="0" fillId="0" borderId="2" xfId="0" applyNumberFormat="1" applyFont="1" applyFill="1" applyBorder="1" applyAlignment="1">
      <alignment horizontal="center" vertical="center"/>
    </xf>
    <xf numFmtId="5" fontId="7" fillId="2" borderId="2" xfId="108" applyNumberFormat="1" applyFont="1" applyFill="1" applyBorder="1" applyAlignment="1">
      <alignment horizontal="right" vertical="center" wrapText="1"/>
    </xf>
    <xf numFmtId="5" fontId="6" fillId="2" borderId="2" xfId="108" applyNumberFormat="1" applyFont="1" applyFill="1" applyBorder="1" applyAlignment="1">
      <alignment horizontal="right" vertical="center" wrapText="1"/>
    </xf>
    <xf numFmtId="5" fontId="6" fillId="3" borderId="2" xfId="108" applyNumberFormat="1" applyFont="1" applyFill="1" applyBorder="1" applyAlignment="1">
      <alignment horizontal="right" vertical="center" wrapText="1"/>
    </xf>
    <xf numFmtId="165" fontId="6" fillId="2" borderId="2" xfId="108" applyNumberFormat="1" applyFont="1" applyFill="1" applyBorder="1" applyAlignment="1">
      <alignment horizontal="right" vertical="center"/>
    </xf>
    <xf numFmtId="165" fontId="7" fillId="2" borderId="2" xfId="108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justify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0" fillId="3" borderId="1" xfId="0" applyNumberFormat="1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167" fontId="6" fillId="3" borderId="2" xfId="0" applyNumberFormat="1" applyFont="1" applyFill="1" applyBorder="1" applyAlignment="1">
      <alignment horizontal="right" vertical="center" wrapText="1"/>
    </xf>
    <xf numFmtId="5" fontId="6" fillId="3" borderId="2" xfId="108" applyNumberFormat="1" applyFont="1" applyFill="1" applyBorder="1" applyAlignment="1">
      <alignment horizontal="center" vertical="center" wrapText="1"/>
    </xf>
    <xf numFmtId="9" fontId="6" fillId="3" borderId="1" xfId="107" applyFont="1" applyFill="1" applyBorder="1" applyAlignment="1">
      <alignment horizontal="center" vertical="center" wrapText="1"/>
    </xf>
    <xf numFmtId="5" fontId="6" fillId="3" borderId="1" xfId="108" applyNumberFormat="1" applyFont="1" applyFill="1" applyBorder="1" applyAlignment="1">
      <alignment horizontal="center" vertical="center" wrapText="1"/>
    </xf>
    <xf numFmtId="42" fontId="7" fillId="2" borderId="2" xfId="0" applyNumberFormat="1" applyFont="1" applyFill="1" applyBorder="1" applyAlignment="1">
      <alignment horizontal="right" vertical="center" wrapText="1"/>
    </xf>
    <xf numFmtId="42" fontId="7" fillId="2" borderId="2" xfId="108" applyNumberFormat="1" applyFont="1" applyFill="1" applyBorder="1" applyAlignment="1">
      <alignment horizontal="right" vertical="center" wrapText="1"/>
    </xf>
    <xf numFmtId="5" fontId="7" fillId="2" borderId="1" xfId="108" applyNumberFormat="1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/>
    <xf numFmtId="0" fontId="7" fillId="3" borderId="1" xfId="0" applyFont="1" applyFill="1" applyBorder="1" applyAlignment="1">
      <alignment vertical="center" wrapText="1"/>
    </xf>
    <xf numFmtId="1" fontId="7" fillId="3" borderId="1" xfId="0" applyNumberFormat="1" applyFont="1" applyFill="1" applyBorder="1" applyAlignment="1">
      <alignment vertical="center" wrapText="1"/>
    </xf>
    <xf numFmtId="166" fontId="7" fillId="2" borderId="2" xfId="108" applyNumberFormat="1" applyFont="1" applyFill="1" applyBorder="1" applyAlignment="1">
      <alignment horizontal="right" vertical="center" wrapText="1"/>
    </xf>
    <xf numFmtId="3" fontId="0" fillId="2" borderId="1" xfId="0" applyNumberFormat="1" applyFont="1" applyFill="1" applyBorder="1" applyAlignment="1">
      <alignment horizontal="center" vertical="center" wrapText="1"/>
    </xf>
    <xf numFmtId="3" fontId="0" fillId="2" borderId="7" xfId="0" applyNumberFormat="1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3" fontId="8" fillId="3" borderId="7" xfId="0" applyNumberFormat="1" applyFont="1" applyFill="1" applyBorder="1" applyAlignment="1">
      <alignment horizontal="center" vertical="center" wrapText="1"/>
    </xf>
    <xf numFmtId="166" fontId="7" fillId="2" borderId="1" xfId="108" applyNumberFormat="1" applyFont="1" applyFill="1" applyBorder="1" applyAlignment="1">
      <alignment horizontal="right" vertical="center" wrapText="1"/>
    </xf>
    <xf numFmtId="166" fontId="7" fillId="2" borderId="7" xfId="108" applyNumberFormat="1" applyFont="1" applyFill="1" applyBorder="1" applyAlignment="1">
      <alignment horizontal="right" vertical="center" wrapText="1"/>
    </xf>
    <xf numFmtId="9" fontId="6" fillId="3" borderId="1" xfId="107" applyFont="1" applyFill="1" applyBorder="1" applyAlignment="1">
      <alignment horizontal="center" vertical="center" wrapText="1"/>
    </xf>
    <xf numFmtId="9" fontId="6" fillId="3" borderId="7" xfId="107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9" fontId="0" fillId="6" borderId="1" xfId="0" applyNumberFormat="1" applyFont="1" applyFill="1" applyBorder="1" applyAlignment="1">
      <alignment horizontal="center" vertical="center"/>
    </xf>
    <xf numFmtId="9" fontId="0" fillId="6" borderId="7" xfId="0" applyNumberFormat="1" applyFont="1" applyFill="1" applyBorder="1" applyAlignment="1">
      <alignment horizontal="center" vertical="center"/>
    </xf>
    <xf numFmtId="9" fontId="0" fillId="7" borderId="1" xfId="0" applyNumberFormat="1" applyFont="1" applyFill="1" applyBorder="1" applyAlignment="1">
      <alignment horizontal="center" vertical="center"/>
    </xf>
    <xf numFmtId="9" fontId="0" fillId="7" borderId="7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horizontal="center" vertical="center" wrapText="1"/>
    </xf>
    <xf numFmtId="3" fontId="7" fillId="2" borderId="1" xfId="108" applyNumberFormat="1" applyFont="1" applyFill="1" applyBorder="1" applyAlignment="1">
      <alignment horizontal="center" vertical="center" wrapText="1"/>
    </xf>
    <xf numFmtId="3" fontId="7" fillId="2" borderId="7" xfId="108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top"/>
    </xf>
    <xf numFmtId="14" fontId="0" fillId="0" borderId="1" xfId="0" applyNumberFormat="1" applyFont="1" applyFill="1" applyBorder="1" applyAlignment="1">
      <alignment horizontal="center" vertical="top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</cellXfs>
  <cellStyles count="1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0" builtinId="3"/>
    <cellStyle name="Moneda" xfId="108" builtinId="4"/>
    <cellStyle name="Normal" xfId="0" builtinId="0"/>
    <cellStyle name="Normal 2" xfId="109" xr:uid="{00000000-0005-0000-0000-00006D000000}"/>
    <cellStyle name="Porcentaje" xfId="107" builtinId="5"/>
  </cellStyles>
  <dxfs count="18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331305</xdr:colOff>
      <xdr:row>3</xdr:row>
      <xdr:rowOff>131164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5"/>
  <sheetViews>
    <sheetView tabSelected="1" zoomScale="70" zoomScaleNormal="70" workbookViewId="0">
      <selection activeCell="AC10" sqref="AC10"/>
    </sheetView>
  </sheetViews>
  <sheetFormatPr baseColWidth="10" defaultColWidth="11.19921875" defaultRowHeight="13.8" x14ac:dyDescent="0.25"/>
  <cols>
    <col min="1" max="1" width="9.69921875" style="1" customWidth="1"/>
    <col min="2" max="2" width="22.5" style="1" customWidth="1"/>
    <col min="3" max="4" width="19.69921875" style="1" customWidth="1"/>
    <col min="5" max="6" width="38.09765625" style="1" customWidth="1"/>
    <col min="7" max="7" width="19.8984375" style="1" customWidth="1"/>
    <col min="8" max="8" width="43.59765625" style="1" customWidth="1"/>
    <col min="9" max="9" width="43.69921875" style="1" customWidth="1"/>
    <col min="10" max="10" width="11.3984375" style="1" bestFit="1" customWidth="1"/>
    <col min="11" max="11" width="16" style="1" customWidth="1"/>
    <col min="12" max="13" width="14.8984375" style="1" customWidth="1"/>
    <col min="14" max="14" width="11.19921875" style="1" bestFit="1" customWidth="1"/>
    <col min="15" max="15" width="30" style="1" customWidth="1"/>
    <col min="16" max="16" width="18.19921875" style="1" customWidth="1"/>
    <col min="17" max="18" width="16.8984375" style="1" customWidth="1"/>
    <col min="19" max="19" width="20.19921875" style="1" customWidth="1"/>
    <col min="20" max="20" width="16.8984375" style="1" customWidth="1"/>
    <col min="21" max="21" width="20.8984375" style="1" customWidth="1"/>
    <col min="22" max="22" width="18.8984375" style="1" customWidth="1"/>
    <col min="23" max="23" width="19.09765625" style="1" customWidth="1"/>
    <col min="24" max="25" width="16.8984375" style="1" customWidth="1"/>
    <col min="26" max="26" width="21.09765625" style="1" customWidth="1"/>
    <col min="27" max="27" width="21.19921875" style="1" customWidth="1"/>
    <col min="28" max="28" width="13.69921875" style="1" customWidth="1"/>
    <col min="29" max="29" width="16.8984375" style="1" customWidth="1"/>
    <col min="30" max="31" width="15.3984375" style="1" customWidth="1"/>
    <col min="32" max="16384" width="11.19921875" style="1"/>
  </cols>
  <sheetData>
    <row r="1" spans="1:31" x14ac:dyDescent="0.25">
      <c r="A1" s="95"/>
      <c r="B1" s="100" t="s">
        <v>85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92" t="s">
        <v>92</v>
      </c>
      <c r="AD1" s="92"/>
      <c r="AE1" s="92"/>
    </row>
    <row r="2" spans="1:31" x14ac:dyDescent="0.25">
      <c r="A2" s="95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93" t="s">
        <v>37</v>
      </c>
      <c r="AD2" s="93"/>
      <c r="AE2" s="93"/>
    </row>
    <row r="3" spans="1:31" x14ac:dyDescent="0.25">
      <c r="A3" s="95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93" t="s">
        <v>34</v>
      </c>
      <c r="AD3" s="93"/>
      <c r="AE3" s="93"/>
    </row>
    <row r="4" spans="1:31" x14ac:dyDescent="0.25">
      <c r="A4" s="95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93" t="s">
        <v>33</v>
      </c>
      <c r="AD4" s="93"/>
      <c r="AE4" s="93"/>
    </row>
    <row r="5" spans="1:31" x14ac:dyDescent="0.25">
      <c r="A5" s="96" t="s">
        <v>31</v>
      </c>
      <c r="B5" s="96"/>
      <c r="C5" s="96"/>
      <c r="D5" s="98">
        <v>44476</v>
      </c>
      <c r="E5" s="98"/>
      <c r="F5" s="98"/>
      <c r="G5" s="98"/>
      <c r="H5" s="98"/>
      <c r="I5" s="98"/>
      <c r="J5" s="98"/>
      <c r="K5" s="98"/>
      <c r="L5" s="98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3"/>
    </row>
    <row r="6" spans="1:31" x14ac:dyDescent="0.25">
      <c r="A6" s="97" t="s">
        <v>32</v>
      </c>
      <c r="B6" s="97"/>
      <c r="C6" s="97"/>
      <c r="D6" s="99">
        <v>44469</v>
      </c>
      <c r="E6" s="99"/>
      <c r="F6" s="99"/>
      <c r="G6" s="99"/>
      <c r="H6" s="99"/>
      <c r="I6" s="99"/>
      <c r="J6" s="99"/>
      <c r="K6" s="99"/>
      <c r="L6" s="99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4"/>
      <c r="AE6" s="5"/>
    </row>
    <row r="7" spans="1:31" x14ac:dyDescent="0.25">
      <c r="A7" s="6"/>
      <c r="B7" s="94" t="s">
        <v>10</v>
      </c>
      <c r="C7" s="94"/>
      <c r="D7" s="94"/>
      <c r="E7" s="94"/>
      <c r="F7" s="94"/>
      <c r="G7" s="94" t="s">
        <v>11</v>
      </c>
      <c r="H7" s="94"/>
      <c r="I7" s="94"/>
      <c r="J7" s="94"/>
      <c r="K7" s="94"/>
      <c r="L7" s="94" t="s">
        <v>26</v>
      </c>
      <c r="M7" s="94"/>
      <c r="N7" s="94"/>
      <c r="O7" s="94" t="s">
        <v>24</v>
      </c>
      <c r="P7" s="94"/>
      <c r="Q7" s="94"/>
      <c r="R7" s="94"/>
      <c r="S7" s="94"/>
      <c r="T7" s="94"/>
      <c r="U7" s="94"/>
      <c r="V7" s="94" t="s">
        <v>18</v>
      </c>
      <c r="W7" s="94"/>
      <c r="X7" s="94"/>
      <c r="Y7" s="94"/>
      <c r="Z7" s="94"/>
      <c r="AA7" s="94"/>
      <c r="AB7" s="91" t="s">
        <v>19</v>
      </c>
      <c r="AC7" s="91" t="s">
        <v>27</v>
      </c>
      <c r="AD7" s="91" t="s">
        <v>25</v>
      </c>
      <c r="AE7" s="91"/>
    </row>
    <row r="8" spans="1:31" ht="41.4" x14ac:dyDescent="0.25">
      <c r="A8" s="16" t="s">
        <v>30</v>
      </c>
      <c r="B8" s="17" t="s">
        <v>1</v>
      </c>
      <c r="C8" s="16" t="s">
        <v>6</v>
      </c>
      <c r="D8" s="16" t="s">
        <v>2</v>
      </c>
      <c r="E8" s="16" t="s">
        <v>7</v>
      </c>
      <c r="F8" s="17" t="s">
        <v>20</v>
      </c>
      <c r="G8" s="17" t="s">
        <v>15</v>
      </c>
      <c r="H8" s="17" t="s">
        <v>3</v>
      </c>
      <c r="I8" s="17" t="s">
        <v>16</v>
      </c>
      <c r="J8" s="17" t="s">
        <v>22</v>
      </c>
      <c r="K8" s="17" t="s">
        <v>23</v>
      </c>
      <c r="L8" s="17" t="s">
        <v>4</v>
      </c>
      <c r="M8" s="17" t="s">
        <v>5</v>
      </c>
      <c r="N8" s="17" t="s">
        <v>0</v>
      </c>
      <c r="O8" s="16" t="s">
        <v>9</v>
      </c>
      <c r="P8" s="17" t="s">
        <v>36</v>
      </c>
      <c r="Q8" s="17" t="s">
        <v>8</v>
      </c>
      <c r="R8" s="17" t="s">
        <v>28</v>
      </c>
      <c r="S8" s="17" t="s">
        <v>35</v>
      </c>
      <c r="T8" s="17" t="s">
        <v>12</v>
      </c>
      <c r="U8" s="17" t="s">
        <v>21</v>
      </c>
      <c r="V8" s="17" t="s">
        <v>36</v>
      </c>
      <c r="W8" s="17" t="s">
        <v>8</v>
      </c>
      <c r="X8" s="17" t="s">
        <v>28</v>
      </c>
      <c r="Y8" s="17" t="s">
        <v>35</v>
      </c>
      <c r="Z8" s="17" t="s">
        <v>12</v>
      </c>
      <c r="AA8" s="17" t="s">
        <v>29</v>
      </c>
      <c r="AB8" s="91"/>
      <c r="AC8" s="91"/>
      <c r="AD8" s="17" t="s">
        <v>13</v>
      </c>
      <c r="AE8" s="17" t="s">
        <v>14</v>
      </c>
    </row>
    <row r="9" spans="1:31" ht="69" x14ac:dyDescent="0.25">
      <c r="A9" s="37">
        <v>85</v>
      </c>
      <c r="B9" s="22" t="s">
        <v>39</v>
      </c>
      <c r="C9" s="22" t="s">
        <v>40</v>
      </c>
      <c r="D9" s="22" t="s">
        <v>41</v>
      </c>
      <c r="E9" s="20" t="s">
        <v>42</v>
      </c>
      <c r="F9" s="23" t="s">
        <v>43</v>
      </c>
      <c r="G9" s="24">
        <v>20200680010070</v>
      </c>
      <c r="H9" s="25" t="s">
        <v>44</v>
      </c>
      <c r="I9" s="26" t="s">
        <v>45</v>
      </c>
      <c r="J9" s="38">
        <v>44256</v>
      </c>
      <c r="K9" s="38">
        <v>44561</v>
      </c>
      <c r="L9" s="32">
        <v>6</v>
      </c>
      <c r="M9" s="36">
        <v>6</v>
      </c>
      <c r="N9" s="39">
        <f t="shared" ref="N9:N11" si="0">IFERROR(IF(M9/L9&gt;100%,100%,M9/L9),"-")</f>
        <v>1</v>
      </c>
      <c r="O9" s="27" t="s">
        <v>88</v>
      </c>
      <c r="P9" s="21">
        <v>13000000</v>
      </c>
      <c r="Q9" s="21">
        <v>240000000</v>
      </c>
      <c r="R9" s="21"/>
      <c r="S9" s="21"/>
      <c r="T9" s="21"/>
      <c r="U9" s="44">
        <f t="shared" ref="U9:U11" si="1">SUM(P9:T9)</f>
        <v>253000000</v>
      </c>
      <c r="V9" s="46"/>
      <c r="W9" s="58">
        <v>226000000</v>
      </c>
      <c r="X9" s="58"/>
      <c r="Y9" s="58"/>
      <c r="Z9" s="65"/>
      <c r="AA9" s="45">
        <f t="shared" ref="AA9:AA11" si="2">SUM(V9:Z9)</f>
        <v>226000000</v>
      </c>
      <c r="AB9" s="33">
        <f t="shared" ref="AB9:AB11" si="3">IFERROR(AA9/U9,"-")</f>
        <v>0.89328063241106714</v>
      </c>
      <c r="AC9" s="59"/>
      <c r="AD9" s="66" t="s">
        <v>46</v>
      </c>
      <c r="AE9" s="66" t="s">
        <v>47</v>
      </c>
    </row>
    <row r="10" spans="1:31" ht="69" x14ac:dyDescent="0.25">
      <c r="A10" s="37">
        <v>86</v>
      </c>
      <c r="B10" s="22" t="s">
        <v>39</v>
      </c>
      <c r="C10" s="22" t="s">
        <v>40</v>
      </c>
      <c r="D10" s="22" t="s">
        <v>41</v>
      </c>
      <c r="E10" s="20" t="s">
        <v>48</v>
      </c>
      <c r="F10" s="23" t="s">
        <v>49</v>
      </c>
      <c r="G10" s="24">
        <v>20200680010070</v>
      </c>
      <c r="H10" s="25" t="s">
        <v>44</v>
      </c>
      <c r="I10" s="26" t="s">
        <v>48</v>
      </c>
      <c r="J10" s="38">
        <v>44244</v>
      </c>
      <c r="K10" s="38">
        <v>44561</v>
      </c>
      <c r="L10" s="32">
        <v>1200</v>
      </c>
      <c r="M10" s="36">
        <v>1291</v>
      </c>
      <c r="N10" s="39">
        <v>1</v>
      </c>
      <c r="O10" s="27" t="s">
        <v>89</v>
      </c>
      <c r="P10" s="21">
        <v>40000000</v>
      </c>
      <c r="Q10" s="21">
        <v>110000000</v>
      </c>
      <c r="R10" s="21"/>
      <c r="S10" s="21"/>
      <c r="T10" s="21"/>
      <c r="U10" s="44">
        <f t="shared" si="1"/>
        <v>150000000</v>
      </c>
      <c r="V10" s="58">
        <v>37717900</v>
      </c>
      <c r="W10" s="58">
        <v>84908750</v>
      </c>
      <c r="X10" s="58"/>
      <c r="Y10" s="58"/>
      <c r="Z10" s="58"/>
      <c r="AA10" s="45">
        <f t="shared" si="2"/>
        <v>122626650</v>
      </c>
      <c r="AB10" s="33">
        <f t="shared" si="3"/>
        <v>0.81751099999999999</v>
      </c>
      <c r="AC10" s="59"/>
      <c r="AD10" s="66" t="s">
        <v>46</v>
      </c>
      <c r="AE10" s="66" t="s">
        <v>47</v>
      </c>
    </row>
    <row r="11" spans="1:31" ht="69" x14ac:dyDescent="0.25">
      <c r="A11" s="37">
        <v>87</v>
      </c>
      <c r="B11" s="22" t="s">
        <v>39</v>
      </c>
      <c r="C11" s="22" t="s">
        <v>40</v>
      </c>
      <c r="D11" s="22" t="s">
        <v>41</v>
      </c>
      <c r="E11" s="20" t="s">
        <v>50</v>
      </c>
      <c r="F11" s="23" t="s">
        <v>51</v>
      </c>
      <c r="G11" s="24">
        <v>20200680010070</v>
      </c>
      <c r="H11" s="25" t="s">
        <v>44</v>
      </c>
      <c r="I11" s="26" t="s">
        <v>52</v>
      </c>
      <c r="J11" s="38">
        <v>44250</v>
      </c>
      <c r="K11" s="38">
        <v>44561</v>
      </c>
      <c r="L11" s="32">
        <v>1</v>
      </c>
      <c r="M11" s="36">
        <v>1</v>
      </c>
      <c r="N11" s="39">
        <f t="shared" si="0"/>
        <v>1</v>
      </c>
      <c r="O11" s="27" t="s">
        <v>53</v>
      </c>
      <c r="P11" s="21">
        <v>96000000</v>
      </c>
      <c r="Q11" s="21">
        <v>248000000</v>
      </c>
      <c r="R11" s="21"/>
      <c r="S11" s="21"/>
      <c r="T11" s="21"/>
      <c r="U11" s="44">
        <f t="shared" si="1"/>
        <v>344000000</v>
      </c>
      <c r="V11" s="58">
        <v>104750000</v>
      </c>
      <c r="W11" s="58"/>
      <c r="X11" s="58"/>
      <c r="Y11" s="58"/>
      <c r="Z11" s="58"/>
      <c r="AA11" s="45">
        <f t="shared" si="2"/>
        <v>104750000</v>
      </c>
      <c r="AB11" s="33">
        <f t="shared" si="3"/>
        <v>0.30450581395348836</v>
      </c>
      <c r="AC11" s="59"/>
      <c r="AD11" s="66" t="s">
        <v>46</v>
      </c>
      <c r="AE11" s="66" t="s">
        <v>47</v>
      </c>
    </row>
    <row r="12" spans="1:31" ht="69" x14ac:dyDescent="0.25">
      <c r="A12" s="37">
        <v>124</v>
      </c>
      <c r="B12" s="22" t="s">
        <v>39</v>
      </c>
      <c r="C12" s="22" t="s">
        <v>54</v>
      </c>
      <c r="D12" s="22" t="s">
        <v>55</v>
      </c>
      <c r="E12" s="50" t="s">
        <v>56</v>
      </c>
      <c r="F12" s="23" t="s">
        <v>57</v>
      </c>
      <c r="G12" s="69">
        <v>20200680010082</v>
      </c>
      <c r="H12" s="68" t="s">
        <v>58</v>
      </c>
      <c r="I12" s="26" t="s">
        <v>59</v>
      </c>
      <c r="J12" s="38">
        <v>44248</v>
      </c>
      <c r="K12" s="38">
        <v>44561</v>
      </c>
      <c r="L12" s="32">
        <v>60</v>
      </c>
      <c r="M12" s="36">
        <v>93</v>
      </c>
      <c r="N12" s="40">
        <f t="shared" ref="N12:N16" si="4">IFERROR(IF(M12/L12&gt;100%,100%,M12/L12),"-")</f>
        <v>1</v>
      </c>
      <c r="O12" s="27" t="s">
        <v>86</v>
      </c>
      <c r="P12" s="21">
        <v>6333334</v>
      </c>
      <c r="Q12" s="21">
        <f>500558333+248327901</f>
        <v>748886234</v>
      </c>
      <c r="R12" s="21"/>
      <c r="S12" s="21"/>
      <c r="T12" s="21"/>
      <c r="U12" s="44">
        <f t="shared" ref="U12:U17" si="5">SUM(P12:T12)</f>
        <v>755219568</v>
      </c>
      <c r="V12" s="58"/>
      <c r="W12" s="58">
        <v>443950039</v>
      </c>
      <c r="X12" s="58"/>
      <c r="Y12" s="58"/>
      <c r="Z12" s="58"/>
      <c r="AA12" s="62">
        <v>443950039</v>
      </c>
      <c r="AB12" s="33">
        <f t="shared" ref="AB12:AB16" si="6">IFERROR(AA12/U12,"-")</f>
        <v>0.5878423412355227</v>
      </c>
      <c r="AC12" s="59"/>
      <c r="AD12" s="66" t="s">
        <v>46</v>
      </c>
      <c r="AE12" s="66" t="s">
        <v>47</v>
      </c>
    </row>
    <row r="13" spans="1:31" ht="82.8" x14ac:dyDescent="0.25">
      <c r="A13" s="37">
        <v>125</v>
      </c>
      <c r="B13" s="22" t="s">
        <v>39</v>
      </c>
      <c r="C13" s="22" t="s">
        <v>54</v>
      </c>
      <c r="D13" s="22" t="s">
        <v>55</v>
      </c>
      <c r="E13" s="50" t="s">
        <v>60</v>
      </c>
      <c r="F13" s="23" t="s">
        <v>61</v>
      </c>
      <c r="G13" s="69">
        <v>20200680010082</v>
      </c>
      <c r="H13" s="68" t="s">
        <v>58</v>
      </c>
      <c r="I13" s="26" t="s">
        <v>60</v>
      </c>
      <c r="J13" s="38">
        <v>44256</v>
      </c>
      <c r="K13" s="38">
        <v>44545</v>
      </c>
      <c r="L13" s="32">
        <v>104</v>
      </c>
      <c r="M13" s="36">
        <v>112</v>
      </c>
      <c r="N13" s="40">
        <f t="shared" si="4"/>
        <v>1</v>
      </c>
      <c r="O13" s="27" t="s">
        <v>87</v>
      </c>
      <c r="P13" s="21">
        <v>433666666</v>
      </c>
      <c r="Q13" s="21">
        <v>159441667</v>
      </c>
      <c r="R13" s="21"/>
      <c r="S13" s="21"/>
      <c r="T13" s="21">
        <v>145079034</v>
      </c>
      <c r="U13" s="44">
        <f t="shared" si="5"/>
        <v>738187367</v>
      </c>
      <c r="V13" s="58">
        <v>414223331</v>
      </c>
      <c r="W13" s="58">
        <v>153643920</v>
      </c>
      <c r="X13" s="58"/>
      <c r="Y13" s="58"/>
      <c r="Z13" s="58">
        <v>128992500</v>
      </c>
      <c r="AA13" s="63">
        <f>SUM(V13:Z13)</f>
        <v>696859751</v>
      </c>
      <c r="AB13" s="33">
        <f t="shared" si="6"/>
        <v>0.9440147341345656</v>
      </c>
      <c r="AC13" s="59"/>
      <c r="AD13" s="66" t="s">
        <v>46</v>
      </c>
      <c r="AE13" s="66" t="s">
        <v>47</v>
      </c>
    </row>
    <row r="14" spans="1:31" ht="69" x14ac:dyDescent="0.25">
      <c r="A14" s="37">
        <v>126</v>
      </c>
      <c r="B14" s="51" t="s">
        <v>39</v>
      </c>
      <c r="C14" s="51" t="s">
        <v>54</v>
      </c>
      <c r="D14" s="51" t="s">
        <v>55</v>
      </c>
      <c r="E14" s="52" t="s">
        <v>62</v>
      </c>
      <c r="F14" s="53" t="s">
        <v>63</v>
      </c>
      <c r="G14" s="69">
        <v>20200680010104</v>
      </c>
      <c r="H14" s="68" t="s">
        <v>64</v>
      </c>
      <c r="I14" s="54" t="str">
        <f>E14</f>
        <v>Desarrollar 144 eventos recreativos y deportivos para las comunidades bumanguesas, incluidas las vacaciones creativas para infancia.</v>
      </c>
      <c r="J14" s="54">
        <v>44256</v>
      </c>
      <c r="K14" s="54">
        <v>44545</v>
      </c>
      <c r="L14" s="55">
        <v>30</v>
      </c>
      <c r="M14" s="56">
        <v>33</v>
      </c>
      <c r="N14" s="41">
        <f t="shared" si="4"/>
        <v>1</v>
      </c>
      <c r="O14" s="27" t="s">
        <v>90</v>
      </c>
      <c r="P14" s="21">
        <v>23000000</v>
      </c>
      <c r="Q14" s="21">
        <v>281852354</v>
      </c>
      <c r="R14" s="21"/>
      <c r="S14" s="21"/>
      <c r="T14" s="21"/>
      <c r="U14" s="44">
        <f t="shared" si="5"/>
        <v>304852354</v>
      </c>
      <c r="V14" s="58">
        <v>21636826</v>
      </c>
      <c r="W14" s="58">
        <v>157553252</v>
      </c>
      <c r="X14" s="58"/>
      <c r="Y14" s="58"/>
      <c r="Z14" s="58"/>
      <c r="AA14" s="64">
        <f t="shared" ref="AA14:AA15" si="7">SUM(V14:Z14)</f>
        <v>179190078</v>
      </c>
      <c r="AB14" s="60">
        <f t="shared" si="6"/>
        <v>0.5877929943752378</v>
      </c>
      <c r="AC14" s="61"/>
      <c r="AD14" s="53" t="s">
        <v>46</v>
      </c>
      <c r="AE14" s="53" t="s">
        <v>47</v>
      </c>
    </row>
    <row r="15" spans="1:31" ht="69" x14ac:dyDescent="0.25">
      <c r="A15" s="37">
        <v>127</v>
      </c>
      <c r="B15" s="22" t="s">
        <v>39</v>
      </c>
      <c r="C15" s="22" t="s">
        <v>54</v>
      </c>
      <c r="D15" s="22" t="s">
        <v>55</v>
      </c>
      <c r="E15" s="50" t="s">
        <v>65</v>
      </c>
      <c r="F15" s="23" t="s">
        <v>66</v>
      </c>
      <c r="G15" s="69">
        <v>20200680010104</v>
      </c>
      <c r="H15" s="68" t="s">
        <v>64</v>
      </c>
      <c r="I15" s="26" t="str">
        <f>E15</f>
        <v>Desarrollar 16 eventos deportivos y recreativos dirigido a población vulnerable: discapacidad, víctimas del conflicto interno armado y población carcelaria hombres y mujeres.</v>
      </c>
      <c r="J15" s="38">
        <v>44287</v>
      </c>
      <c r="K15" s="38">
        <v>44545</v>
      </c>
      <c r="L15" s="32">
        <v>3</v>
      </c>
      <c r="M15" s="36">
        <v>3</v>
      </c>
      <c r="N15" s="42">
        <f t="shared" si="4"/>
        <v>1</v>
      </c>
      <c r="O15" s="27" t="s">
        <v>38</v>
      </c>
      <c r="P15" s="21">
        <v>60000000</v>
      </c>
      <c r="Q15" s="21"/>
      <c r="R15" s="21"/>
      <c r="S15" s="21"/>
      <c r="T15" s="21"/>
      <c r="U15" s="44">
        <f t="shared" si="5"/>
        <v>60000000</v>
      </c>
      <c r="V15" s="58"/>
      <c r="W15" s="58"/>
      <c r="X15" s="58"/>
      <c r="Y15" s="58"/>
      <c r="Z15" s="58"/>
      <c r="AA15" s="44">
        <f t="shared" si="7"/>
        <v>0</v>
      </c>
      <c r="AB15" s="33">
        <f t="shared" si="6"/>
        <v>0</v>
      </c>
      <c r="AC15" s="59"/>
      <c r="AD15" s="66" t="s">
        <v>46</v>
      </c>
      <c r="AE15" s="66" t="s">
        <v>47</v>
      </c>
    </row>
    <row r="16" spans="1:31" ht="96.6" x14ac:dyDescent="0.25">
      <c r="A16" s="37">
        <v>128</v>
      </c>
      <c r="B16" s="22" t="s">
        <v>39</v>
      </c>
      <c r="C16" s="22" t="s">
        <v>54</v>
      </c>
      <c r="D16" s="22" t="s">
        <v>67</v>
      </c>
      <c r="E16" s="50" t="s">
        <v>68</v>
      </c>
      <c r="F16" s="23" t="s">
        <v>69</v>
      </c>
      <c r="G16" s="24">
        <v>20200680010066</v>
      </c>
      <c r="H16" s="20" t="s">
        <v>70</v>
      </c>
      <c r="I16" s="26" t="str">
        <f>E16</f>
        <v>Vincular 53.000 niños y niñas en procesos de formación y preparación de deportistas a través de centros de educación física, escuelas de iniciación, ciclo de perfeccionamiento atlético y competencias y festivales deportivos en los juegos estudiantiles.</v>
      </c>
      <c r="J16" s="38">
        <v>44236</v>
      </c>
      <c r="K16" s="38">
        <v>44561</v>
      </c>
      <c r="L16" s="32">
        <v>10000</v>
      </c>
      <c r="M16" s="57">
        <v>16213</v>
      </c>
      <c r="N16" s="43">
        <f t="shared" si="4"/>
        <v>1</v>
      </c>
      <c r="O16" s="27" t="s">
        <v>71</v>
      </c>
      <c r="P16" s="21">
        <v>382000000</v>
      </c>
      <c r="Q16" s="21">
        <v>1585000000</v>
      </c>
      <c r="R16" s="21"/>
      <c r="S16" s="21"/>
      <c r="T16" s="21">
        <v>290935000</v>
      </c>
      <c r="U16" s="70">
        <f t="shared" si="5"/>
        <v>2257935000</v>
      </c>
      <c r="V16" s="58">
        <v>240083579</v>
      </c>
      <c r="W16" s="58">
        <v>1478852183.96</v>
      </c>
      <c r="X16" s="58"/>
      <c r="Y16" s="58"/>
      <c r="Z16" s="58"/>
      <c r="AA16" s="45">
        <f t="shared" ref="AA16" si="8">SUM(V16:Z16)</f>
        <v>1718935762.96</v>
      </c>
      <c r="AB16" s="33">
        <f t="shared" si="6"/>
        <v>0.76128664596633655</v>
      </c>
      <c r="AC16" s="59"/>
      <c r="AD16" s="66" t="s">
        <v>46</v>
      </c>
      <c r="AE16" s="66" t="s">
        <v>47</v>
      </c>
    </row>
    <row r="17" spans="1:31" ht="55.2" x14ac:dyDescent="0.25">
      <c r="A17" s="37">
        <v>129</v>
      </c>
      <c r="B17" s="22" t="s">
        <v>39</v>
      </c>
      <c r="C17" s="22" t="s">
        <v>54</v>
      </c>
      <c r="D17" s="22" t="s">
        <v>67</v>
      </c>
      <c r="E17" s="20" t="s">
        <v>72</v>
      </c>
      <c r="F17" s="23" t="s">
        <v>73</v>
      </c>
      <c r="G17" s="24">
        <v>20200680010118</v>
      </c>
      <c r="H17" s="25" t="s">
        <v>74</v>
      </c>
      <c r="I17" s="26" t="s">
        <v>75</v>
      </c>
      <c r="J17" s="31"/>
      <c r="K17" s="31"/>
      <c r="L17" s="32">
        <v>200</v>
      </c>
      <c r="M17" s="36">
        <v>0</v>
      </c>
      <c r="N17" s="34">
        <f>IFERROR(IF(M17/L17&gt;100%,100%,M17/L17),"-")</f>
        <v>0</v>
      </c>
      <c r="O17" s="27" t="s">
        <v>88</v>
      </c>
      <c r="P17" s="21">
        <v>16000000</v>
      </c>
      <c r="Q17" s="21">
        <v>12000000</v>
      </c>
      <c r="R17" s="21"/>
      <c r="S17" s="21"/>
      <c r="T17" s="21"/>
      <c r="U17" s="70">
        <f t="shared" si="5"/>
        <v>28000000</v>
      </c>
      <c r="V17" s="58"/>
      <c r="W17" s="58"/>
      <c r="X17" s="58"/>
      <c r="Y17" s="58"/>
      <c r="Z17" s="58"/>
      <c r="AA17" s="44">
        <f t="shared" ref="AA17" si="9">SUM(V17:Z17)</f>
        <v>0</v>
      </c>
      <c r="AB17" s="33">
        <f>IFERROR(AA17/U17,"-")</f>
        <v>0</v>
      </c>
      <c r="AC17" s="67"/>
      <c r="AD17" s="66" t="s">
        <v>46</v>
      </c>
      <c r="AE17" s="66" t="s">
        <v>47</v>
      </c>
    </row>
    <row r="18" spans="1:31" ht="55.2" x14ac:dyDescent="0.25">
      <c r="A18" s="37">
        <v>130</v>
      </c>
      <c r="B18" s="22" t="s">
        <v>39</v>
      </c>
      <c r="C18" s="22" t="s">
        <v>54</v>
      </c>
      <c r="D18" s="22" t="s">
        <v>67</v>
      </c>
      <c r="E18" s="20" t="s">
        <v>76</v>
      </c>
      <c r="F18" s="23" t="s">
        <v>77</v>
      </c>
      <c r="G18" s="24">
        <v>20200680010118</v>
      </c>
      <c r="H18" s="25" t="s">
        <v>74</v>
      </c>
      <c r="I18" s="22" t="s">
        <v>78</v>
      </c>
      <c r="J18" s="31">
        <v>44281</v>
      </c>
      <c r="K18" s="31">
        <v>44561</v>
      </c>
      <c r="L18" s="73">
        <v>20</v>
      </c>
      <c r="M18" s="87">
        <v>6</v>
      </c>
      <c r="N18" s="85">
        <f>IFERROR(IF(M18/L18&gt;100%,100%,M18/L18),"-")</f>
        <v>0.3</v>
      </c>
      <c r="O18" s="27" t="s">
        <v>88</v>
      </c>
      <c r="P18" s="21">
        <f>90000000</f>
        <v>90000000</v>
      </c>
      <c r="Q18" s="21">
        <v>38597613</v>
      </c>
      <c r="R18" s="21"/>
      <c r="S18" s="21"/>
      <c r="T18" s="21"/>
      <c r="U18" s="75">
        <f>SUM(P18:T19)</f>
        <v>351097613</v>
      </c>
      <c r="V18" s="58">
        <v>94115000</v>
      </c>
      <c r="W18" s="58"/>
      <c r="X18" s="58"/>
      <c r="Y18" s="58"/>
      <c r="Z18" s="58"/>
      <c r="AA18" s="89">
        <f>SUM(V18:Z19)</f>
        <v>94115000</v>
      </c>
      <c r="AB18" s="77">
        <f>IFERROR(AA18/U18,"-")</f>
        <v>0.26805935590339658</v>
      </c>
      <c r="AC18" s="79"/>
      <c r="AD18" s="81" t="s">
        <v>46</v>
      </c>
      <c r="AE18" s="81" t="s">
        <v>47</v>
      </c>
    </row>
    <row r="19" spans="1:31" ht="55.2" x14ac:dyDescent="0.25">
      <c r="A19" s="49">
        <v>130</v>
      </c>
      <c r="B19" s="22" t="s">
        <v>39</v>
      </c>
      <c r="C19" s="22" t="s">
        <v>54</v>
      </c>
      <c r="D19" s="22" t="s">
        <v>67</v>
      </c>
      <c r="E19" s="20" t="s">
        <v>76</v>
      </c>
      <c r="F19" s="23" t="s">
        <v>77</v>
      </c>
      <c r="G19" s="24">
        <v>20200680010118</v>
      </c>
      <c r="H19" s="25" t="s">
        <v>74</v>
      </c>
      <c r="I19" s="22" t="s">
        <v>91</v>
      </c>
      <c r="J19" s="31"/>
      <c r="K19" s="31"/>
      <c r="L19" s="74"/>
      <c r="M19" s="88"/>
      <c r="N19" s="86"/>
      <c r="O19" s="27"/>
      <c r="P19" s="21">
        <v>222500000</v>
      </c>
      <c r="Q19" s="21"/>
      <c r="R19" s="21"/>
      <c r="S19" s="21"/>
      <c r="T19" s="21"/>
      <c r="U19" s="76"/>
      <c r="V19" s="58"/>
      <c r="W19" s="58"/>
      <c r="X19" s="58"/>
      <c r="Y19" s="58"/>
      <c r="Z19" s="58"/>
      <c r="AA19" s="90"/>
      <c r="AB19" s="78"/>
      <c r="AC19" s="80"/>
      <c r="AD19" s="82"/>
      <c r="AE19" s="82"/>
    </row>
    <row r="20" spans="1:31" ht="110.4" x14ac:dyDescent="0.25">
      <c r="A20" s="37">
        <v>131</v>
      </c>
      <c r="B20" s="22" t="s">
        <v>39</v>
      </c>
      <c r="C20" s="22" t="s">
        <v>54</v>
      </c>
      <c r="D20" s="22" t="s">
        <v>79</v>
      </c>
      <c r="E20" s="20" t="s">
        <v>80</v>
      </c>
      <c r="F20" s="23" t="s">
        <v>81</v>
      </c>
      <c r="G20" s="35">
        <v>20200680010057</v>
      </c>
      <c r="H20" s="20" t="s">
        <v>82</v>
      </c>
      <c r="I20" s="22" t="s">
        <v>83</v>
      </c>
      <c r="J20" s="31">
        <v>44211</v>
      </c>
      <c r="K20" s="31">
        <v>44561</v>
      </c>
      <c r="L20" s="73">
        <v>25</v>
      </c>
      <c r="M20" s="71">
        <v>22</v>
      </c>
      <c r="N20" s="83">
        <f>IFERROR(IF(M20/L20&gt;100%,100%,M20/L20),"-")</f>
        <v>0.88</v>
      </c>
      <c r="O20" s="27" t="s">
        <v>84</v>
      </c>
      <c r="P20" s="21">
        <f>1140065360.27</f>
        <v>1140065360.27</v>
      </c>
      <c r="Q20" s="21">
        <v>1732963479.1600001</v>
      </c>
      <c r="R20" s="21"/>
      <c r="S20" s="21">
        <v>119489000</v>
      </c>
      <c r="T20" s="21">
        <v>61526106.030000001</v>
      </c>
      <c r="U20" s="75">
        <f>SUM(P20:T21)</f>
        <v>3055731199.9999995</v>
      </c>
      <c r="V20" s="58">
        <v>615327943</v>
      </c>
      <c r="W20" s="58">
        <v>1346414347</v>
      </c>
      <c r="X20" s="58"/>
      <c r="Y20" s="58"/>
      <c r="Z20" s="58"/>
      <c r="AA20" s="75">
        <f>SUM(V20:Z21)</f>
        <v>1961742290</v>
      </c>
      <c r="AB20" s="77">
        <f>IFERROR(AA20/U20,"-")</f>
        <v>0.64198784565867584</v>
      </c>
      <c r="AC20" s="79"/>
      <c r="AD20" s="81" t="s">
        <v>46</v>
      </c>
      <c r="AE20" s="81" t="s">
        <v>47</v>
      </c>
    </row>
    <row r="21" spans="1:31" ht="55.2" x14ac:dyDescent="0.25">
      <c r="A21" s="49">
        <v>131</v>
      </c>
      <c r="B21" s="22" t="s">
        <v>39</v>
      </c>
      <c r="C21" s="22" t="s">
        <v>54</v>
      </c>
      <c r="D21" s="22" t="s">
        <v>79</v>
      </c>
      <c r="E21" s="20" t="s">
        <v>80</v>
      </c>
      <c r="F21" s="23" t="s">
        <v>81</v>
      </c>
      <c r="G21" s="35">
        <v>20200680010057</v>
      </c>
      <c r="H21" s="20" t="s">
        <v>82</v>
      </c>
      <c r="I21" s="22" t="s">
        <v>91</v>
      </c>
      <c r="J21" s="31"/>
      <c r="K21" s="31"/>
      <c r="L21" s="74"/>
      <c r="M21" s="72"/>
      <c r="N21" s="84"/>
      <c r="O21" s="27"/>
      <c r="P21" s="21">
        <v>1687254.53999901</v>
      </c>
      <c r="Q21" s="21"/>
      <c r="R21" s="21"/>
      <c r="S21" s="21"/>
      <c r="T21" s="21"/>
      <c r="U21" s="76"/>
      <c r="V21" s="58"/>
      <c r="W21" s="58"/>
      <c r="X21" s="58"/>
      <c r="Y21" s="58"/>
      <c r="Z21" s="58"/>
      <c r="AA21" s="76"/>
      <c r="AB21" s="78"/>
      <c r="AC21" s="80"/>
      <c r="AD21" s="82"/>
      <c r="AE21" s="82"/>
    </row>
    <row r="22" spans="1:31" x14ac:dyDescent="0.25">
      <c r="A22" s="10">
        <f>SUM(--(FREQUENCY(A9:A20,A9:A20)&gt;0))</f>
        <v>11</v>
      </c>
      <c r="B22" s="12"/>
      <c r="C22" s="13"/>
      <c r="D22" s="13"/>
      <c r="E22" s="13"/>
      <c r="F22" s="13"/>
      <c r="G22" s="13"/>
      <c r="H22" s="13"/>
      <c r="I22" s="13"/>
      <c r="J22" s="13"/>
      <c r="K22" s="14"/>
      <c r="L22" s="15"/>
      <c r="M22" s="11" t="s">
        <v>17</v>
      </c>
      <c r="N22" s="7">
        <f>IFERROR(AVERAGE(N9:N20),"-")</f>
        <v>0.8345454545454547</v>
      </c>
      <c r="O22" s="8"/>
      <c r="P22" s="47">
        <f t="shared" ref="P22:AA22" si="10">SUM(P9:P20)</f>
        <v>2522565360.27</v>
      </c>
      <c r="Q22" s="47">
        <f t="shared" si="10"/>
        <v>5156741347.1599998</v>
      </c>
      <c r="R22" s="47">
        <f t="shared" si="10"/>
        <v>0</v>
      </c>
      <c r="S22" s="47">
        <f t="shared" si="10"/>
        <v>119489000</v>
      </c>
      <c r="T22" s="47">
        <f t="shared" si="10"/>
        <v>497540140.02999997</v>
      </c>
      <c r="U22" s="48">
        <f t="shared" si="10"/>
        <v>8298023102</v>
      </c>
      <c r="V22" s="47">
        <f t="shared" si="10"/>
        <v>1527854579</v>
      </c>
      <c r="W22" s="47">
        <f t="shared" si="10"/>
        <v>3891322491.96</v>
      </c>
      <c r="X22" s="47">
        <f t="shared" si="10"/>
        <v>0</v>
      </c>
      <c r="Y22" s="47">
        <f t="shared" si="10"/>
        <v>0</v>
      </c>
      <c r="Z22" s="47">
        <f t="shared" si="10"/>
        <v>128992500</v>
      </c>
      <c r="AA22" s="48">
        <f t="shared" si="10"/>
        <v>5548169570.96</v>
      </c>
      <c r="AB22" s="19">
        <f>IFERROR(AA22/U22,"-")</f>
        <v>0.66861341584151213</v>
      </c>
      <c r="AC22" s="9">
        <f>SUM(AC9:AC20)</f>
        <v>0</v>
      </c>
      <c r="AD22" s="8"/>
      <c r="AE22" s="8"/>
    </row>
    <row r="25" spans="1:31" x14ac:dyDescent="0.25">
      <c r="U25" s="28"/>
    </row>
    <row r="26" spans="1:31" x14ac:dyDescent="0.25">
      <c r="Q26" s="28"/>
    </row>
    <row r="27" spans="1:31" x14ac:dyDescent="0.25">
      <c r="U27" s="29"/>
    </row>
    <row r="28" spans="1:31" x14ac:dyDescent="0.25">
      <c r="Q28" s="18"/>
      <c r="U28" s="28"/>
    </row>
    <row r="30" spans="1:31" x14ac:dyDescent="0.25">
      <c r="U30" s="29"/>
    </row>
    <row r="31" spans="1:31" x14ac:dyDescent="0.25">
      <c r="R31" s="18"/>
    </row>
    <row r="33" spans="21:21" x14ac:dyDescent="0.25">
      <c r="U33" s="29"/>
    </row>
    <row r="35" spans="21:21" x14ac:dyDescent="0.25">
      <c r="U35" s="30"/>
    </row>
  </sheetData>
  <mergeCells count="36">
    <mergeCell ref="A1:A4"/>
    <mergeCell ref="A5:C5"/>
    <mergeCell ref="A6:C6"/>
    <mergeCell ref="D5:L5"/>
    <mergeCell ref="D6:L6"/>
    <mergeCell ref="B1:AB4"/>
    <mergeCell ref="B7:F7"/>
    <mergeCell ref="G7:K7"/>
    <mergeCell ref="L7:N7"/>
    <mergeCell ref="O7:U7"/>
    <mergeCell ref="V7:AA7"/>
    <mergeCell ref="AC1:AE1"/>
    <mergeCell ref="AC2:AE2"/>
    <mergeCell ref="AC3:AE3"/>
    <mergeCell ref="AC4:AE4"/>
    <mergeCell ref="AC7:AC8"/>
    <mergeCell ref="AD7:AE7"/>
    <mergeCell ref="M18:M19"/>
    <mergeCell ref="L18:L19"/>
    <mergeCell ref="U18:U19"/>
    <mergeCell ref="AA18:AA19"/>
    <mergeCell ref="AB7:AB8"/>
    <mergeCell ref="AB18:AB19"/>
    <mergeCell ref="AC18:AC19"/>
    <mergeCell ref="AD18:AD19"/>
    <mergeCell ref="AE18:AE19"/>
    <mergeCell ref="N20:N21"/>
    <mergeCell ref="AC20:AC21"/>
    <mergeCell ref="AD20:AD21"/>
    <mergeCell ref="AE20:AE21"/>
    <mergeCell ref="N18:N19"/>
    <mergeCell ref="M20:M21"/>
    <mergeCell ref="L20:L21"/>
    <mergeCell ref="U20:U21"/>
    <mergeCell ref="AA20:AA21"/>
    <mergeCell ref="AB20:AB21"/>
  </mergeCells>
  <conditionalFormatting sqref="N17">
    <cfRule type="cellIs" dxfId="17" priority="37" operator="between">
      <formula>0.67</formula>
      <formula>1</formula>
    </cfRule>
    <cfRule type="cellIs" dxfId="16" priority="38" operator="between">
      <formula>0.34</formula>
      <formula>0.66</formula>
    </cfRule>
    <cfRule type="cellIs" dxfId="15" priority="39" operator="between">
      <formula>0</formula>
      <formula>0.33</formula>
    </cfRule>
  </conditionalFormatting>
  <conditionalFormatting sqref="N12:N15">
    <cfRule type="cellIs" dxfId="14" priority="13" operator="between">
      <formula>0.67</formula>
      <formula>1</formula>
    </cfRule>
    <cfRule type="cellIs" dxfId="13" priority="14" operator="between">
      <formula>0.34</formula>
      <formula>0.66</formula>
    </cfRule>
    <cfRule type="cellIs" dxfId="12" priority="15" operator="between">
      <formula>0</formula>
      <formula>0.33</formula>
    </cfRule>
  </conditionalFormatting>
  <conditionalFormatting sqref="N9:N11">
    <cfRule type="cellIs" dxfId="11" priority="10" operator="between">
      <formula>0.67</formula>
      <formula>1</formula>
    </cfRule>
    <cfRule type="cellIs" dxfId="10" priority="11" operator="between">
      <formula>0.34</formula>
      <formula>0.66</formula>
    </cfRule>
    <cfRule type="cellIs" dxfId="9" priority="12" operator="between">
      <formula>0</formula>
      <formula>0.33</formula>
    </cfRule>
  </conditionalFormatting>
  <conditionalFormatting sqref="N16">
    <cfRule type="cellIs" dxfId="8" priority="7" operator="between">
      <formula>0.67</formula>
      <formula>1</formula>
    </cfRule>
    <cfRule type="cellIs" dxfId="7" priority="8" operator="between">
      <formula>0.34</formula>
      <formula>0.66</formula>
    </cfRule>
    <cfRule type="cellIs" dxfId="6" priority="9" operator="between">
      <formula>0</formula>
      <formula>0.33</formula>
    </cfRule>
  </conditionalFormatting>
  <conditionalFormatting sqref="N20">
    <cfRule type="cellIs" dxfId="5" priority="4" operator="between">
      <formula>0.67</formula>
      <formula>1</formula>
    </cfRule>
    <cfRule type="cellIs" dxfId="4" priority="5" operator="between">
      <formula>0.34</formula>
      <formula>0.66</formula>
    </cfRule>
    <cfRule type="cellIs" dxfId="3" priority="6" operator="between">
      <formula>0</formula>
      <formula>0.33</formula>
    </cfRule>
  </conditionalFormatting>
  <conditionalFormatting sqref="N18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2021-11-04T00:24:29Z</dcterms:modified>
</cp:coreProperties>
</file>