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780347F9-7CEA-49C7-9F4E-506EC0C398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7" i="14" l="1"/>
  <c r="N41" i="14"/>
  <c r="N38" i="14"/>
  <c r="N36" i="14"/>
  <c r="N33" i="14"/>
  <c r="N32" i="14"/>
  <c r="N30" i="14"/>
  <c r="N29" i="14"/>
  <c r="N28" i="14"/>
  <c r="N27" i="14"/>
  <c r="N26" i="14"/>
  <c r="N25" i="14"/>
  <c r="N24" i="14"/>
  <c r="N23" i="14"/>
  <c r="N22" i="14"/>
  <c r="N21" i="14"/>
  <c r="N20" i="14"/>
  <c r="U17" i="14"/>
  <c r="N17" i="14"/>
  <c r="N16" i="14"/>
  <c r="N13" i="14"/>
  <c r="N11" i="14"/>
  <c r="N12" i="14"/>
  <c r="N10" i="14"/>
  <c r="N9" i="14"/>
  <c r="AA13" i="14"/>
  <c r="U13" i="14"/>
  <c r="P14" i="14"/>
  <c r="W42" i="14"/>
  <c r="X42" i="14"/>
  <c r="Y42" i="14"/>
  <c r="Z42" i="14"/>
  <c r="V42" i="14"/>
  <c r="Q42" i="14"/>
  <c r="R42" i="14"/>
  <c r="S42" i="14"/>
  <c r="T42" i="14"/>
  <c r="U38" i="14"/>
  <c r="U36" i="14"/>
  <c r="U33" i="14"/>
  <c r="U30" i="14"/>
  <c r="U28" i="14"/>
  <c r="U29" i="14"/>
  <c r="U27" i="14"/>
  <c r="U24" i="14"/>
  <c r="U25" i="14"/>
  <c r="U26" i="14"/>
  <c r="U23" i="14"/>
  <c r="U22" i="14"/>
  <c r="U21" i="14"/>
  <c r="U20" i="14"/>
  <c r="U16" i="14"/>
  <c r="U12" i="14"/>
  <c r="U11" i="14"/>
  <c r="U10" i="14"/>
  <c r="U9" i="14"/>
  <c r="AA9" i="14"/>
  <c r="AA11" i="14"/>
  <c r="AA12" i="14"/>
  <c r="AA22" i="14"/>
  <c r="AA23" i="14"/>
  <c r="AA24" i="14"/>
  <c r="AB24" i="14" s="1"/>
  <c r="AA25" i="14"/>
  <c r="AA30" i="14"/>
  <c r="AA32" i="14"/>
  <c r="AA36" i="14"/>
  <c r="AB36" i="14" s="1"/>
  <c r="AA38" i="14"/>
  <c r="AA33" i="14"/>
  <c r="AA21" i="14"/>
  <c r="AA20" i="14"/>
  <c r="AA16" i="14"/>
  <c r="AA10" i="14"/>
  <c r="U41" i="14"/>
  <c r="U32" i="14"/>
  <c r="AC42" i="14"/>
  <c r="AA29" i="14"/>
  <c r="AA28" i="14"/>
  <c r="AA27" i="14"/>
  <c r="AA41" i="14"/>
  <c r="AA26" i="14"/>
  <c r="AB26" i="14" s="1"/>
  <c r="A42" i="14"/>
  <c r="AB9" i="14" l="1"/>
  <c r="AB13" i="14"/>
  <c r="N42" i="14"/>
  <c r="AB25" i="14"/>
  <c r="AB32" i="14"/>
  <c r="AB12" i="14"/>
  <c r="P42" i="14"/>
  <c r="AB22" i="14"/>
  <c r="AB41" i="14"/>
  <c r="AA42" i="14"/>
  <c r="U42" i="14"/>
  <c r="AB16" i="14"/>
  <c r="AB38" i="14"/>
  <c r="AB17" i="14"/>
  <c r="AB27" i="14"/>
  <c r="AB20" i="14"/>
  <c r="AB29" i="14"/>
  <c r="AB10" i="14"/>
  <c r="AB21" i="14"/>
  <c r="AB33" i="14"/>
  <c r="AB30" i="14"/>
  <c r="AB28" i="14"/>
  <c r="AB23" i="14"/>
  <c r="AB11" i="14"/>
  <c r="AB42" i="14" l="1"/>
</calcChain>
</file>

<file path=xl/sharedStrings.xml><?xml version="1.0" encoding="utf-8"?>
<sst xmlns="http://schemas.openxmlformats.org/spreadsheetml/2006/main" count="351" uniqueCount="150">
  <si>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</si>
  <si>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</si>
  <si>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</si>
  <si>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</si>
  <si>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</si>
  <si>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</si>
  <si>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</si>
  <si>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</si>
  <si>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</si>
  <si>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</si>
  <si>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</si>
  <si>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</si>
  <si>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</si>
  <si>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</si>
  <si>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</si>
  <si>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</si>
  <si>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</si>
  <si>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</si>
  <si>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</si>
  <si>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</si>
  <si>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</si>
  <si>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</si>
  <si>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</si>
  <si>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</si>
  <si>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</si>
  <si>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</si>
  <si>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</si>
  <si>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</si>
  <si>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</si>
  <si>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</si>
  <si>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</si>
  <si>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</si>
  <si>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</si>
  <si>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</si>
  <si>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</si>
  <si>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</si>
  <si>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</si>
  <si>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</si>
  <si>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</si>
  <si>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</si>
  <si>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</si>
  <si>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</si>
  <si>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</si>
  <si>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</si>
  <si>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</si>
  <si>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</si>
  <si>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</si>
  <si>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</si>
  <si>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</si>
  <si>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</si>
  <si>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</si>
  <si>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</si>
  <si>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</si>
  <si>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</si>
  <si>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</si>
  <si>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</si>
  <si>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</si>
  <si>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</si>
  <si>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</si>
  <si>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</si>
  <si>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</si>
  <si>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</si>
  <si>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</si>
  <si>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 xml:space="preserve">
2.3.2.02.01.002
2.3.2.02.01.003   2.3.2.02.01.004
2.3.2.02.02.008    2.3.2.02.02.009</t>
  </si>
  <si>
    <t>2.3.2.02.02.008</t>
  </si>
  <si>
    <t>2.3.1.01.01.001   2.3.1.01.01.001.08          2.3.1.01.02               2.3.1.01.03.001 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</si>
  <si>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</si>
  <si>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</si>
  <si>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</si>
  <si>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</si>
  <si>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</si>
  <si>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</si>
  <si>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</si>
  <si>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POR INCLUIR EN PROYECTO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</si>
  <si>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</si>
  <si>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</si>
  <si>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</si>
  <si>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</si>
  <si>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</si>
  <si>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</si>
  <si>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</si>
  <si>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</si>
  <si>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</si>
  <si>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</si>
  <si>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</si>
  <si>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</si>
  <si>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</si>
  <si>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</si>
  <si>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</si>
  <si>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</si>
  <si>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</si>
  <si>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</si>
  <si>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</si>
  <si>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</si>
  <si>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</si>
  <si>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</si>
  <si>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</si>
  <si>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</si>
  <si>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</si>
  <si>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</si>
  <si>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</si>
  <si>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</si>
  <si>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</si>
  <si>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</si>
  <si>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</si>
  <si>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</si>
  <si>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</si>
  <si>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</si>
  <si>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</si>
  <si>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</si>
  <si>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</si>
  <si>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</si>
  <si>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</si>
  <si>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</si>
  <si>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</si>
  <si>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</si>
  <si>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</si>
  <si>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</si>
  <si>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</si>
  <si>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</si>
  <si>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</si>
  <si>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</si>
  <si>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</si>
  <si>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</si>
  <si>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</si>
  <si>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</si>
  <si>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</si>
  <si>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</si>
  <si>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</si>
  <si>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</si>
  <si>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</si>
  <si>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</si>
  <si>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</si>
  <si>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</si>
  <si>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</si>
  <si>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</si>
  <si>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</si>
  <si>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Programa lectura, escritura y oralidad - LEO</t>
  </si>
  <si>
    <t>Participantes en la captación de eventos de turismo -MICE</t>
  </si>
  <si>
    <t>-</t>
  </si>
  <si>
    <t>MISIONAL</t>
  </si>
  <si>
    <t>ESTUDIO DE PRE INVERSIÓN PARA DETERMINAR LOS PARÁMETROS DE LOS DISEÑOS PARA LA MODERNIZACIÓN DEL AUDITORIO PEDRO GÓMEZ VALDERRAMA Y DEL EDIFICIO ANTIGUO DE LA EMISORA DE LA BIBLIOTECA GABRIEL TURBAY DE BUCARAMANGA</t>
  </si>
  <si>
    <t>Realizar  1 estudio de pre inversión</t>
  </si>
  <si>
    <t>2.3.2.02.02.008
2.3.2.02.02.009 
2.3.2.01.01.003.02.08
2.3.2.01.01.004.01.02
2.3.2.02.01.004  2.3.2.02.01.003 </t>
  </si>
  <si>
    <t>2.3.2.02.02.009  2.3.2.02.02.008</t>
  </si>
  <si>
    <t>FONPET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</si>
  <si>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</si>
  <si>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</si>
  <si>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2.3.2.02.02.009  
2.3.2.02.02.008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</si>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</sst>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&quot;$&quot;\ #,##0.000"/>
    <numFmt numFmtId="169" formatCode="_-* #,##0_-;\-* #,##0_-;_-* &quot;-&quot;??_-;_-@_-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7" fontId="5" fillId="0" borderId="2" xfId="108" applyNumberFormat="1" applyFont="1" applyFill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vertical="center" wrapText="1"/>
    </xf>
    <xf numFmtId="43" fontId="0" fillId="0" borderId="0" xfId="110" applyFont="1"/>
    <xf numFmtId="43" fontId="0" fillId="0" borderId="0" xfId="0" applyNumberFormat="1" applyFont="1"/>
    <xf numFmtId="0" fontId="9" fillId="0" borderId="2" xfId="0" applyFont="1" applyFill="1" applyBorder="1" applyAlignment="1">
      <alignment vertical="center" wrapText="1"/>
    </xf>
    <xf numFmtId="167" fontId="5" fillId="0" borderId="2" xfId="0" applyNumberFormat="1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167" fontId="5" fillId="0" borderId="2" xfId="110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3" fontId="10" fillId="2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/>
    </xf>
    <xf numFmtId="164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Font="1" applyBorder="1" applyAlignment="1">
      <alignment vertical="center"/>
    </xf>
    <xf numFmtId="8" fontId="6" fillId="0" borderId="0" xfId="0" applyNumberFormat="1" applyFont="1" applyFill="1" applyAlignment="1">
      <alignment vertical="center"/>
    </xf>
    <xf numFmtId="167" fontId="5" fillId="0" borderId="2" xfId="108" applyNumberFormat="1" applyFont="1" applyFill="1" applyBorder="1" applyAlignment="1">
      <alignment horizontal="right" vertical="center"/>
    </xf>
    <xf numFmtId="165" fontId="5" fillId="0" borderId="2" xfId="108" applyNumberFormat="1" applyFont="1" applyFill="1" applyBorder="1" applyAlignment="1">
      <alignment horizontal="right" vertical="center" wrapText="1"/>
    </xf>
    <xf numFmtId="165" fontId="5" fillId="0" borderId="2" xfId="108" applyNumberFormat="1" applyFont="1" applyFill="1" applyBorder="1" applyAlignment="1">
      <alignment horizontal="right" vertical="center"/>
    </xf>
    <xf numFmtId="168" fontId="5" fillId="0" borderId="2" xfId="108" applyNumberFormat="1" applyFont="1" applyFill="1" applyBorder="1" applyAlignment="1">
      <alignment horizontal="right" vertical="center" wrapText="1"/>
    </xf>
    <xf numFmtId="5" fontId="5" fillId="2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vertical="center"/>
    </xf>
    <xf numFmtId="5" fontId="7" fillId="2" borderId="2" xfId="108" applyNumberFormat="1" applyFont="1" applyFill="1" applyBorder="1" applyAlignment="1">
      <alignment vertical="center"/>
    </xf>
    <xf numFmtId="164" fontId="5" fillId="0" borderId="2" xfId="0" applyNumberFormat="1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5" fontId="5" fillId="2" borderId="2" xfId="108" applyNumberFormat="1" applyFont="1" applyFill="1" applyBorder="1" applyAlignment="1">
      <alignment vertical="center" wrapText="1"/>
    </xf>
    <xf numFmtId="169" fontId="0" fillId="0" borderId="0" xfId="110" applyNumberFormat="1" applyFont="1"/>
    <xf numFmtId="0" fontId="7" fillId="2" borderId="2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7" fontId="5" fillId="2" borderId="1" xfId="108" applyNumberFormat="1" applyFont="1" applyFill="1" applyBorder="1" applyAlignment="1">
      <alignment vertical="center" wrapText="1"/>
    </xf>
    <xf numFmtId="7" fontId="5" fillId="2" borderId="8" xfId="108" applyNumberFormat="1" applyFont="1" applyFill="1" applyBorder="1" applyAlignment="1">
      <alignment vertical="center" wrapText="1"/>
    </xf>
    <xf numFmtId="7" fontId="5" fillId="2" borderId="7" xfId="108" applyNumberFormat="1" applyFont="1" applyFill="1" applyBorder="1" applyAlignment="1">
      <alignment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11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7" fontId="5" fillId="2" borderId="1" xfId="108" applyNumberFormat="1" applyFont="1" applyFill="1" applyBorder="1" applyAlignment="1">
      <alignment horizontal="right" vertical="center" wrapText="1"/>
    </xf>
    <xf numFmtId="7" fontId="5" fillId="2" borderId="8" xfId="108" applyNumberFormat="1" applyFont="1" applyFill="1" applyBorder="1" applyAlignment="1">
      <alignment horizontal="right" vertical="center" wrapText="1"/>
    </xf>
    <xf numFmtId="7" fontId="5" fillId="2" borderId="7" xfId="108" applyNumberFormat="1" applyFont="1" applyFill="1" applyBorder="1" applyAlignment="1">
      <alignment horizontal="right" vertical="center" wrapText="1"/>
    </xf>
    <xf numFmtId="9" fontId="5" fillId="0" borderId="2" xfId="0" applyNumberFormat="1" applyFont="1" applyBorder="1" applyAlignment="1">
      <alignment horizontal="center" vertical="center"/>
    </xf>
    <xf numFmtId="5" fontId="5" fillId="2" borderId="2" xfId="108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9" fontId="5" fillId="0" borderId="8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598300</xdr:colOff>
      <xdr:row>0</xdr:row>
      <xdr:rowOff>95250</xdr:rowOff>
    </xdr:from>
    <xdr:to>
      <xdr:col>1</xdr:col>
      <xdr:colOff>1229376</xdr:colOff>
      <xdr:row>3</xdr:row>
      <xdr:rowOff>173074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750" y="285750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tabSelected="1" topLeftCell="A28" zoomScale="60" zoomScaleNormal="60" workbookViewId="0">
      <selection activeCell="AA38" sqref="AA38:AA40"/>
    </sheetView>
  </sheetViews>
  <sheetFormatPr baseColWidth="10" defaultColWidth="11.19921875" defaultRowHeight="13.8" x14ac:dyDescent="0.25"/>
  <cols>
    <col min="1" max="1" width="4.69921875" style="1" customWidth="1"/>
    <col min="2" max="2" width="16.59765625" style="1" customWidth="1"/>
    <col min="3" max="3" width="16" style="1" customWidth="1"/>
    <col min="4" max="4" width="16.3984375" style="1" customWidth="1"/>
    <col min="5" max="6" width="31.5" style="1" customWidth="1"/>
    <col min="7" max="7" width="16.59765625" style="24" customWidth="1"/>
    <col min="8" max="8" width="32.19921875" style="1" customWidth="1"/>
    <col min="9" max="9" width="24.19921875" style="1" customWidth="1"/>
    <col min="10" max="11" width="12" style="1" customWidth="1"/>
    <col min="12" max="14" width="13.69921875" style="1" customWidth="1"/>
    <col min="15" max="15" width="20.19921875" style="1" customWidth="1"/>
    <col min="16" max="16" width="21" style="1" customWidth="1"/>
    <col min="17" max="17" width="20" style="1" customWidth="1"/>
    <col min="18" max="18" width="6.3984375" style="1" customWidth="1"/>
    <col min="19" max="19" width="19.09765625" style="1" customWidth="1"/>
    <col min="20" max="20" width="7.5" style="1" customWidth="1"/>
    <col min="21" max="21" width="24" style="1" customWidth="1"/>
    <col min="22" max="22" width="19.69921875" style="1" customWidth="1"/>
    <col min="23" max="23" width="18.69921875" style="1" customWidth="1"/>
    <col min="24" max="24" width="8.5" style="1" customWidth="1"/>
    <col min="25" max="25" width="16.69921875" style="1" customWidth="1"/>
    <col min="26" max="26" width="9.5" style="1" customWidth="1"/>
    <col min="27" max="27" width="24" style="1" customWidth="1"/>
    <col min="28" max="28" width="12.59765625" style="1" customWidth="1"/>
    <col min="29" max="31" width="15.796875" style="1" customWidth="1"/>
    <col min="32" max="16384" width="11.19921875" style="1"/>
  </cols>
  <sheetData>
    <row r="1" spans="1:31" x14ac:dyDescent="0.25">
      <c r="A1" s="92"/>
      <c r="B1" s="90" t="s">
        <v>38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7" t="s">
        <v>149</v>
      </c>
      <c r="AD1" s="97"/>
      <c r="AE1" s="97"/>
    </row>
    <row r="2" spans="1:31" x14ac:dyDescent="0.25">
      <c r="A2" s="92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8" t="s">
        <v>37</v>
      </c>
      <c r="AD2" s="98"/>
      <c r="AE2" s="98"/>
    </row>
    <row r="3" spans="1:31" x14ac:dyDescent="0.25">
      <c r="A3" s="92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8" t="s">
        <v>34</v>
      </c>
      <c r="AD3" s="98"/>
      <c r="AE3" s="98"/>
    </row>
    <row r="4" spans="1:31" x14ac:dyDescent="0.25">
      <c r="A4" s="92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8" t="s">
        <v>33</v>
      </c>
      <c r="AD4" s="98"/>
      <c r="AE4" s="98"/>
    </row>
    <row r="5" spans="1:31" ht="15" x14ac:dyDescent="0.25">
      <c r="A5" s="93" t="s">
        <v>31</v>
      </c>
      <c r="B5" s="93"/>
      <c r="C5" s="93"/>
      <c r="D5" s="95">
        <v>44476</v>
      </c>
      <c r="E5" s="95"/>
      <c r="F5" s="95"/>
      <c r="G5" s="95"/>
      <c r="H5" s="95"/>
      <c r="I5" s="95"/>
      <c r="J5" s="95"/>
      <c r="K5" s="95"/>
      <c r="L5" s="9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4" t="s">
        <v>32</v>
      </c>
      <c r="B6" s="94"/>
      <c r="C6" s="94"/>
      <c r="D6" s="96">
        <v>44469</v>
      </c>
      <c r="E6" s="96"/>
      <c r="F6" s="96"/>
      <c r="G6" s="96"/>
      <c r="H6" s="96"/>
      <c r="I6" s="96"/>
      <c r="J6" s="96"/>
      <c r="K6" s="96"/>
      <c r="L6" s="9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82" t="s">
        <v>10</v>
      </c>
      <c r="C7" s="82"/>
      <c r="D7" s="82"/>
      <c r="E7" s="82"/>
      <c r="F7" s="82"/>
      <c r="G7" s="82" t="s">
        <v>11</v>
      </c>
      <c r="H7" s="82"/>
      <c r="I7" s="82"/>
      <c r="J7" s="82"/>
      <c r="K7" s="82"/>
      <c r="L7" s="82" t="s">
        <v>26</v>
      </c>
      <c r="M7" s="82"/>
      <c r="N7" s="82"/>
      <c r="O7" s="82" t="s">
        <v>24</v>
      </c>
      <c r="P7" s="82"/>
      <c r="Q7" s="82"/>
      <c r="R7" s="82"/>
      <c r="S7" s="82"/>
      <c r="T7" s="82"/>
      <c r="U7" s="82"/>
      <c r="V7" s="82" t="s">
        <v>18</v>
      </c>
      <c r="W7" s="82"/>
      <c r="X7" s="82"/>
      <c r="Y7" s="82"/>
      <c r="Z7" s="82"/>
      <c r="AA7" s="82"/>
      <c r="AB7" s="99" t="s">
        <v>19</v>
      </c>
      <c r="AC7" s="99" t="s">
        <v>27</v>
      </c>
      <c r="AD7" s="99" t="s">
        <v>25</v>
      </c>
      <c r="AE7" s="99"/>
    </row>
    <row r="8" spans="1:31" s="25" customFormat="1" ht="41.4" x14ac:dyDescent="0.25">
      <c r="A8" s="14" t="s">
        <v>30</v>
      </c>
      <c r="B8" s="14" t="s">
        <v>1</v>
      </c>
      <c r="C8" s="14" t="s">
        <v>6</v>
      </c>
      <c r="D8" s="14" t="s">
        <v>2</v>
      </c>
      <c r="E8" s="14" t="s">
        <v>7</v>
      </c>
      <c r="F8" s="14" t="s">
        <v>20</v>
      </c>
      <c r="G8" s="22" t="s">
        <v>15</v>
      </c>
      <c r="H8" s="14" t="s">
        <v>3</v>
      </c>
      <c r="I8" s="14" t="s">
        <v>16</v>
      </c>
      <c r="J8" s="14" t="s">
        <v>22</v>
      </c>
      <c r="K8" s="14" t="s">
        <v>23</v>
      </c>
      <c r="L8" s="14" t="s">
        <v>4</v>
      </c>
      <c r="M8" s="14" t="s">
        <v>5</v>
      </c>
      <c r="N8" s="14" t="s">
        <v>0</v>
      </c>
      <c r="O8" s="14" t="s">
        <v>9</v>
      </c>
      <c r="P8" s="14" t="s">
        <v>36</v>
      </c>
      <c r="Q8" s="14" t="s">
        <v>8</v>
      </c>
      <c r="R8" s="14" t="s">
        <v>28</v>
      </c>
      <c r="S8" s="14" t="s">
        <v>35</v>
      </c>
      <c r="T8" s="14" t="s">
        <v>12</v>
      </c>
      <c r="U8" s="14" t="s">
        <v>21</v>
      </c>
      <c r="V8" s="14" t="s">
        <v>36</v>
      </c>
      <c r="W8" s="14" t="s">
        <v>8</v>
      </c>
      <c r="X8" s="14" t="s">
        <v>28</v>
      </c>
      <c r="Y8" s="14" t="s">
        <v>35</v>
      </c>
      <c r="Z8" s="14" t="s">
        <v>12</v>
      </c>
      <c r="AA8" s="14" t="s">
        <v>29</v>
      </c>
      <c r="AB8" s="99"/>
      <c r="AC8" s="99"/>
      <c r="AD8" s="14" t="s">
        <v>13</v>
      </c>
      <c r="AE8" s="14" t="s">
        <v>14</v>
      </c>
    </row>
    <row r="9" spans="1:31" s="60" customFormat="1" ht="79.2" x14ac:dyDescent="0.25">
      <c r="A9" s="26">
        <v>132</v>
      </c>
      <c r="B9" s="27" t="s">
        <v>39</v>
      </c>
      <c r="C9" s="28" t="s">
        <v>40</v>
      </c>
      <c r="D9" s="28" t="s">
        <v>47</v>
      </c>
      <c r="E9" s="77" t="s">
        <v>41</v>
      </c>
      <c r="F9" s="28" t="s">
        <v>42</v>
      </c>
      <c r="G9" s="30">
        <v>20200680010054</v>
      </c>
      <c r="H9" s="29" t="s">
        <v>43</v>
      </c>
      <c r="I9" s="31" t="s">
        <v>44</v>
      </c>
      <c r="J9" s="32">
        <v>44197</v>
      </c>
      <c r="K9" s="32">
        <v>44561</v>
      </c>
      <c r="L9" s="56">
        <v>1</v>
      </c>
      <c r="M9" s="57">
        <v>1</v>
      </c>
      <c r="N9" s="58">
        <f>IFERROR(IF(M9/L9&gt;100%,100%,M9/L9),"-")</f>
        <v>1</v>
      </c>
      <c r="O9" s="64" t="s">
        <v>143</v>
      </c>
      <c r="P9" s="15">
        <v>1718611999.95</v>
      </c>
      <c r="Q9" s="16">
        <v>644774366.04999995</v>
      </c>
      <c r="R9" s="15"/>
      <c r="S9" s="15">
        <v>6971087</v>
      </c>
      <c r="T9" s="15"/>
      <c r="U9" s="80">
        <f>SUM(P9:T9)</f>
        <v>2370357453</v>
      </c>
      <c r="V9" s="15">
        <v>1545214343</v>
      </c>
      <c r="W9" s="41">
        <v>405644467.05000001</v>
      </c>
      <c r="X9" s="42"/>
      <c r="Y9" s="41">
        <v>2022197.95</v>
      </c>
      <c r="Z9" s="16"/>
      <c r="AA9" s="73">
        <f>SUM(V9:Z9)</f>
        <v>1952881008</v>
      </c>
      <c r="AB9" s="54">
        <f t="shared" ref="AB9:AB12" si="0">IFERROR(AA9/U9,"-")</f>
        <v>0.82387616497603411</v>
      </c>
      <c r="AC9" s="55"/>
      <c r="AD9" s="53" t="s">
        <v>45</v>
      </c>
      <c r="AE9" s="53" t="s">
        <v>46</v>
      </c>
    </row>
    <row r="10" spans="1:31" s="60" customFormat="1" ht="60" x14ac:dyDescent="0.25">
      <c r="A10" s="26">
        <v>133</v>
      </c>
      <c r="B10" s="27" t="s">
        <v>39</v>
      </c>
      <c r="C10" s="27" t="s">
        <v>40</v>
      </c>
      <c r="D10" s="27" t="s">
        <v>47</v>
      </c>
      <c r="E10" s="78" t="s">
        <v>48</v>
      </c>
      <c r="F10" s="31" t="s">
        <v>49</v>
      </c>
      <c r="G10" s="30">
        <v>20200680010054</v>
      </c>
      <c r="H10" s="29" t="s">
        <v>43</v>
      </c>
      <c r="I10" s="31" t="s">
        <v>44</v>
      </c>
      <c r="J10" s="32">
        <v>44197</v>
      </c>
      <c r="K10" s="32">
        <v>44561</v>
      </c>
      <c r="L10" s="56">
        <v>1</v>
      </c>
      <c r="M10" s="57">
        <v>1</v>
      </c>
      <c r="N10" s="58">
        <f>IFERROR(IF(M10/L10&gt;100%,100%,M10/L10),"-")</f>
        <v>1</v>
      </c>
      <c r="O10" s="64" t="s">
        <v>50</v>
      </c>
      <c r="P10" s="15">
        <v>0</v>
      </c>
      <c r="Q10" s="15">
        <v>93435999</v>
      </c>
      <c r="R10" s="15"/>
      <c r="S10" s="16"/>
      <c r="T10" s="15"/>
      <c r="U10" s="80">
        <f>SUM(P10:T10)</f>
        <v>93435999</v>
      </c>
      <c r="V10" s="15"/>
      <c r="W10" s="15">
        <v>93435999</v>
      </c>
      <c r="X10" s="42"/>
      <c r="Y10" s="41"/>
      <c r="Z10" s="15"/>
      <c r="AA10" s="73">
        <f>SUM(V10:Z10)</f>
        <v>93435999</v>
      </c>
      <c r="AB10" s="54">
        <f t="shared" si="0"/>
        <v>1</v>
      </c>
      <c r="AC10" s="55"/>
      <c r="AD10" s="53" t="s">
        <v>45</v>
      </c>
      <c r="AE10" s="53" t="s">
        <v>46</v>
      </c>
    </row>
    <row r="11" spans="1:31" s="60" customFormat="1" ht="57" x14ac:dyDescent="0.25">
      <c r="A11" s="26">
        <v>134</v>
      </c>
      <c r="B11" s="27" t="s">
        <v>39</v>
      </c>
      <c r="C11" s="27" t="s">
        <v>40</v>
      </c>
      <c r="D11" s="27" t="s">
        <v>47</v>
      </c>
      <c r="E11" s="79" t="s">
        <v>54</v>
      </c>
      <c r="F11" s="27" t="s">
        <v>55</v>
      </c>
      <c r="G11" s="30">
        <v>20210680010060</v>
      </c>
      <c r="H11" s="33" t="s">
        <v>56</v>
      </c>
      <c r="I11" s="34" t="s">
        <v>57</v>
      </c>
      <c r="J11" s="32">
        <v>44197</v>
      </c>
      <c r="K11" s="32">
        <v>44561</v>
      </c>
      <c r="L11" s="56">
        <v>1</v>
      </c>
      <c r="M11" s="57">
        <v>1</v>
      </c>
      <c r="N11" s="58">
        <f>IFERROR(IF(M11/L11&gt;100%,100%,M11/L11),"-")</f>
        <v>1</v>
      </c>
      <c r="O11" s="64" t="s">
        <v>58</v>
      </c>
      <c r="P11" s="15">
        <v>80000000</v>
      </c>
      <c r="Q11" s="15"/>
      <c r="R11" s="15"/>
      <c r="S11" s="15"/>
      <c r="T11" s="15"/>
      <c r="U11" s="80">
        <f>SUM(P11:T11)</f>
        <v>80000000</v>
      </c>
      <c r="V11" s="15">
        <v>60000000</v>
      </c>
      <c r="W11" s="41"/>
      <c r="X11" s="42"/>
      <c r="Y11" s="41"/>
      <c r="Z11" s="16"/>
      <c r="AA11" s="73">
        <f>SUM(V11:Z11)</f>
        <v>60000000</v>
      </c>
      <c r="AB11" s="54">
        <f t="shared" si="0"/>
        <v>0.75</v>
      </c>
      <c r="AC11" s="55"/>
      <c r="AD11" s="53" t="s">
        <v>45</v>
      </c>
      <c r="AE11" s="53" t="s">
        <v>46</v>
      </c>
    </row>
    <row r="12" spans="1:31" s="60" customFormat="1" ht="127.8" customHeight="1" x14ac:dyDescent="0.25">
      <c r="A12" s="26">
        <v>135</v>
      </c>
      <c r="B12" s="27" t="s">
        <v>39</v>
      </c>
      <c r="C12" s="27" t="s">
        <v>40</v>
      </c>
      <c r="D12" s="27" t="s">
        <v>47</v>
      </c>
      <c r="E12" s="79" t="s">
        <v>70</v>
      </c>
      <c r="F12" s="27" t="s">
        <v>71</v>
      </c>
      <c r="G12" s="30">
        <v>20200680010045</v>
      </c>
      <c r="H12" s="29" t="s">
        <v>72</v>
      </c>
      <c r="I12" s="31" t="s">
        <v>77</v>
      </c>
      <c r="J12" s="32">
        <v>44197</v>
      </c>
      <c r="K12" s="32">
        <v>44561</v>
      </c>
      <c r="L12" s="59">
        <v>1</v>
      </c>
      <c r="M12" s="57">
        <v>1</v>
      </c>
      <c r="N12" s="58">
        <f>IFERROR(IF(M12/L12&gt;100%,100%,M12/L12),"-")</f>
        <v>1</v>
      </c>
      <c r="O12" s="64" t="s">
        <v>74</v>
      </c>
      <c r="P12" s="15">
        <v>100000000</v>
      </c>
      <c r="Q12" s="15">
        <v>100000000</v>
      </c>
      <c r="R12" s="15"/>
      <c r="S12" s="15"/>
      <c r="T12" s="15"/>
      <c r="U12" s="80">
        <f>SUM(P12:T12)</f>
        <v>200000000</v>
      </c>
      <c r="V12" s="15">
        <v>42249998</v>
      </c>
      <c r="W12" s="41"/>
      <c r="X12" s="42"/>
      <c r="Y12" s="41"/>
      <c r="Z12" s="15"/>
      <c r="AA12" s="73">
        <f>SUM(V12:Z12)</f>
        <v>42249998</v>
      </c>
      <c r="AB12" s="54">
        <f t="shared" si="0"/>
        <v>0.21124999</v>
      </c>
      <c r="AC12" s="55"/>
      <c r="AD12" s="53" t="s">
        <v>45</v>
      </c>
      <c r="AE12" s="53" t="s">
        <v>46</v>
      </c>
    </row>
    <row r="13" spans="1:31" s="60" customFormat="1" ht="99.6" customHeight="1" x14ac:dyDescent="0.25">
      <c r="A13" s="26">
        <v>136</v>
      </c>
      <c r="B13" s="28" t="s">
        <v>39</v>
      </c>
      <c r="C13" s="28" t="s">
        <v>40</v>
      </c>
      <c r="D13" s="28" t="s">
        <v>47</v>
      </c>
      <c r="E13" s="77" t="s">
        <v>59</v>
      </c>
      <c r="F13" s="28" t="s">
        <v>60</v>
      </c>
      <c r="G13" s="30">
        <v>20200680010037</v>
      </c>
      <c r="H13" s="29" t="s">
        <v>61</v>
      </c>
      <c r="I13" s="31" t="s">
        <v>62</v>
      </c>
      <c r="J13" s="32">
        <v>44197</v>
      </c>
      <c r="K13" s="32">
        <v>44561</v>
      </c>
      <c r="L13" s="83">
        <v>1</v>
      </c>
      <c r="M13" s="84">
        <v>1</v>
      </c>
      <c r="N13" s="85">
        <f>IFERROR(IF(M13/L13&gt;100%,100%,M13/L13),"-")</f>
        <v>1</v>
      </c>
      <c r="O13" s="76" t="s">
        <v>63</v>
      </c>
      <c r="P13" s="16">
        <v>1500973619.26</v>
      </c>
      <c r="Q13" s="15">
        <v>259971001</v>
      </c>
      <c r="R13" s="15"/>
      <c r="S13" s="16">
        <v>161780048.74000001</v>
      </c>
      <c r="T13" s="15"/>
      <c r="U13" s="87">
        <f>SUM(P13:T15)</f>
        <v>3715077441.0500002</v>
      </c>
      <c r="V13" s="15">
        <v>1266806461</v>
      </c>
      <c r="W13" s="41">
        <v>259971001</v>
      </c>
      <c r="X13" s="42"/>
      <c r="Y13" s="41">
        <v>77856446</v>
      </c>
      <c r="Z13" s="15"/>
      <c r="AA13" s="103">
        <f>SUM(V13:Z15)</f>
        <v>2609589520.1400003</v>
      </c>
      <c r="AB13" s="102">
        <f>IFERROR(AA13/U13,"-")</f>
        <v>0.702432065427537</v>
      </c>
      <c r="AC13" s="100"/>
      <c r="AD13" s="101" t="s">
        <v>45</v>
      </c>
      <c r="AE13" s="101" t="s">
        <v>46</v>
      </c>
    </row>
    <row r="14" spans="1:31" s="60" customFormat="1" ht="57" x14ac:dyDescent="0.25">
      <c r="A14" s="26">
        <v>136</v>
      </c>
      <c r="B14" s="28" t="s">
        <v>39</v>
      </c>
      <c r="C14" s="28" t="s">
        <v>40</v>
      </c>
      <c r="D14" s="28" t="s">
        <v>47</v>
      </c>
      <c r="E14" s="77" t="s">
        <v>59</v>
      </c>
      <c r="F14" s="28" t="s">
        <v>60</v>
      </c>
      <c r="G14" s="30"/>
      <c r="H14" s="28" t="s">
        <v>145</v>
      </c>
      <c r="I14" s="31"/>
      <c r="J14" s="32"/>
      <c r="K14" s="32"/>
      <c r="L14" s="83"/>
      <c r="M14" s="84"/>
      <c r="N14" s="86"/>
      <c r="O14" s="76"/>
      <c r="P14" s="15">
        <f>17722578.91+72330193.14</f>
        <v>90052772.049999997</v>
      </c>
      <c r="Q14" s="15"/>
      <c r="R14" s="15"/>
      <c r="S14" s="16"/>
      <c r="T14" s="15"/>
      <c r="U14" s="88"/>
      <c r="V14" s="70">
        <v>72330193.140000001</v>
      </c>
      <c r="W14" s="41">
        <v>0</v>
      </c>
      <c r="X14" s="42"/>
      <c r="Y14" s="41">
        <v>0</v>
      </c>
      <c r="Z14" s="15"/>
      <c r="AA14" s="104"/>
      <c r="AB14" s="102"/>
      <c r="AC14" s="100"/>
      <c r="AD14" s="101"/>
      <c r="AE14" s="101"/>
    </row>
    <row r="15" spans="1:31" s="60" customFormat="1" ht="57" x14ac:dyDescent="0.25">
      <c r="A15" s="26">
        <v>136</v>
      </c>
      <c r="B15" s="28" t="s">
        <v>39</v>
      </c>
      <c r="C15" s="28" t="s">
        <v>40</v>
      </c>
      <c r="D15" s="28" t="s">
        <v>47</v>
      </c>
      <c r="E15" s="77" t="s">
        <v>59</v>
      </c>
      <c r="F15" s="28" t="s">
        <v>60</v>
      </c>
      <c r="G15" s="30"/>
      <c r="H15" s="28" t="s">
        <v>140</v>
      </c>
      <c r="I15" s="34" t="s">
        <v>137</v>
      </c>
      <c r="J15" s="32">
        <v>44197</v>
      </c>
      <c r="K15" s="32">
        <v>44561</v>
      </c>
      <c r="L15" s="83"/>
      <c r="M15" s="84"/>
      <c r="N15" s="86"/>
      <c r="O15" s="65" t="s">
        <v>65</v>
      </c>
      <c r="P15" s="15">
        <v>1702300000</v>
      </c>
      <c r="Q15" s="15"/>
      <c r="R15" s="15"/>
      <c r="S15" s="15"/>
      <c r="T15" s="15"/>
      <c r="U15" s="89"/>
      <c r="V15" s="70">
        <v>932625419</v>
      </c>
      <c r="W15" s="41"/>
      <c r="X15" s="42"/>
      <c r="Y15" s="41"/>
      <c r="Z15" s="15"/>
      <c r="AA15" s="105"/>
      <c r="AB15" s="102"/>
      <c r="AC15" s="100"/>
      <c r="AD15" s="101"/>
      <c r="AE15" s="101"/>
    </row>
    <row r="16" spans="1:31" s="60" customFormat="1" ht="72" x14ac:dyDescent="0.25">
      <c r="A16" s="26">
        <v>137</v>
      </c>
      <c r="B16" s="27" t="s">
        <v>39</v>
      </c>
      <c r="C16" s="27" t="s">
        <v>40</v>
      </c>
      <c r="D16" s="27" t="s">
        <v>47</v>
      </c>
      <c r="E16" s="79" t="s">
        <v>67</v>
      </c>
      <c r="F16" s="27" t="s">
        <v>68</v>
      </c>
      <c r="G16" s="30">
        <v>20200680010037</v>
      </c>
      <c r="H16" s="29" t="s">
        <v>61</v>
      </c>
      <c r="I16" s="34" t="s">
        <v>62</v>
      </c>
      <c r="J16" s="32">
        <v>44197</v>
      </c>
      <c r="K16" s="32">
        <v>44561</v>
      </c>
      <c r="L16" s="56">
        <v>50</v>
      </c>
      <c r="M16" s="57">
        <v>50</v>
      </c>
      <c r="N16" s="58">
        <f>IFERROR(IF(M16/L16&gt;100%,100%,M16/L16),"-")</f>
        <v>1</v>
      </c>
      <c r="O16" s="64" t="s">
        <v>69</v>
      </c>
      <c r="P16" s="15">
        <v>90000000</v>
      </c>
      <c r="Q16" s="15"/>
      <c r="R16" s="15"/>
      <c r="S16" s="15"/>
      <c r="T16" s="15"/>
      <c r="U16" s="80">
        <f>SUM(P16:T16)</f>
        <v>90000000</v>
      </c>
      <c r="V16" s="15">
        <v>68000000</v>
      </c>
      <c r="W16" s="41"/>
      <c r="X16" s="42"/>
      <c r="Y16" s="41"/>
      <c r="Z16" s="15"/>
      <c r="AA16" s="73">
        <f>SUM(V16:Z16)</f>
        <v>68000000</v>
      </c>
      <c r="AB16" s="54">
        <f>IFERROR(AA16/U16,"-")</f>
        <v>0.75555555555555554</v>
      </c>
      <c r="AC16" s="55"/>
      <c r="AD16" s="53" t="s">
        <v>45</v>
      </c>
      <c r="AE16" s="53" t="s">
        <v>46</v>
      </c>
    </row>
    <row r="17" spans="1:31" s="60" customFormat="1" ht="108" customHeight="1" x14ac:dyDescent="0.25">
      <c r="A17" s="26">
        <v>138</v>
      </c>
      <c r="B17" s="27" t="s">
        <v>39</v>
      </c>
      <c r="C17" s="28" t="s">
        <v>40</v>
      </c>
      <c r="D17" s="28" t="s">
        <v>47</v>
      </c>
      <c r="E17" s="77" t="s">
        <v>75</v>
      </c>
      <c r="F17" s="28" t="s">
        <v>76</v>
      </c>
      <c r="G17" s="30">
        <v>20200680010045</v>
      </c>
      <c r="H17" s="29" t="s">
        <v>72</v>
      </c>
      <c r="I17" s="34" t="s">
        <v>77</v>
      </c>
      <c r="J17" s="32">
        <v>44197</v>
      </c>
      <c r="K17" s="32">
        <v>44561</v>
      </c>
      <c r="L17" s="109">
        <v>4</v>
      </c>
      <c r="M17" s="122">
        <v>3</v>
      </c>
      <c r="N17" s="85">
        <f>IFERROR(IF(M17/L17&gt;100%,100%,M17/L17),"-")</f>
        <v>0.75</v>
      </c>
      <c r="O17" s="64" t="s">
        <v>74</v>
      </c>
      <c r="P17" s="16">
        <v>1334974786.8199999</v>
      </c>
      <c r="Q17" s="15">
        <v>495665906</v>
      </c>
      <c r="R17" s="15"/>
      <c r="S17" s="15"/>
      <c r="T17" s="15"/>
      <c r="U17" s="87">
        <f>SUM(P17:T19)</f>
        <v>5398887341.5599995</v>
      </c>
      <c r="V17" s="15">
        <v>1009724284</v>
      </c>
      <c r="W17" s="41">
        <v>176760000</v>
      </c>
      <c r="X17" s="42"/>
      <c r="Y17" s="41"/>
      <c r="Z17" s="16"/>
      <c r="AA17" s="87">
        <f>SUM(V17:Z19)</f>
        <v>3059468593</v>
      </c>
      <c r="AB17" s="112">
        <f>IFERROR(AA17/U17,"-")</f>
        <v>0.56668502219866135</v>
      </c>
      <c r="AC17" s="118"/>
      <c r="AD17" s="115" t="s">
        <v>45</v>
      </c>
      <c r="AE17" s="115" t="s">
        <v>46</v>
      </c>
    </row>
    <row r="18" spans="1:31" s="60" customFormat="1" ht="72" x14ac:dyDescent="0.25">
      <c r="A18" s="26">
        <v>138</v>
      </c>
      <c r="B18" s="37" t="s">
        <v>39</v>
      </c>
      <c r="C18" s="37" t="s">
        <v>40</v>
      </c>
      <c r="D18" s="37" t="s">
        <v>47</v>
      </c>
      <c r="E18" s="77" t="s">
        <v>75</v>
      </c>
      <c r="F18" s="37" t="s">
        <v>76</v>
      </c>
      <c r="G18" s="30">
        <v>20210680010089</v>
      </c>
      <c r="H18" s="40" t="s">
        <v>146</v>
      </c>
      <c r="I18" s="48" t="s">
        <v>147</v>
      </c>
      <c r="J18" s="49">
        <v>44197</v>
      </c>
      <c r="K18" s="49">
        <v>44561</v>
      </c>
      <c r="L18" s="110"/>
      <c r="M18" s="123"/>
      <c r="N18" s="86"/>
      <c r="O18" s="66" t="s">
        <v>66</v>
      </c>
      <c r="P18" s="72">
        <v>2821567596.7399998</v>
      </c>
      <c r="Q18" s="15"/>
      <c r="R18" s="15"/>
      <c r="S18" s="15"/>
      <c r="T18" s="15"/>
      <c r="U18" s="88"/>
      <c r="V18" s="16">
        <v>1872984309</v>
      </c>
      <c r="W18" s="41"/>
      <c r="X18" s="42"/>
      <c r="Y18" s="41"/>
      <c r="Z18" s="16"/>
      <c r="AA18" s="88"/>
      <c r="AB18" s="113"/>
      <c r="AC18" s="119"/>
      <c r="AD18" s="116"/>
      <c r="AE18" s="116"/>
    </row>
    <row r="19" spans="1:31" s="60" customFormat="1" ht="72" x14ac:dyDescent="0.25">
      <c r="A19" s="26">
        <v>138</v>
      </c>
      <c r="B19" s="37" t="s">
        <v>39</v>
      </c>
      <c r="C19" s="37" t="s">
        <v>40</v>
      </c>
      <c r="D19" s="37" t="s">
        <v>47</v>
      </c>
      <c r="E19" s="77" t="s">
        <v>75</v>
      </c>
      <c r="F19" s="37" t="s">
        <v>76</v>
      </c>
      <c r="G19" s="35">
        <v>20210680010089</v>
      </c>
      <c r="H19" s="37" t="s">
        <v>146</v>
      </c>
      <c r="I19" s="48" t="s">
        <v>73</v>
      </c>
      <c r="J19" s="49">
        <v>44197</v>
      </c>
      <c r="K19" s="49">
        <v>44561</v>
      </c>
      <c r="L19" s="111"/>
      <c r="M19" s="124"/>
      <c r="N19" s="121"/>
      <c r="O19" s="66" t="s">
        <v>74</v>
      </c>
      <c r="P19" s="68">
        <v>746679052</v>
      </c>
      <c r="Q19" s="15"/>
      <c r="R19" s="15"/>
      <c r="S19" s="15"/>
      <c r="T19" s="15"/>
      <c r="U19" s="89"/>
      <c r="V19" s="16"/>
      <c r="W19" s="41"/>
      <c r="X19" s="42"/>
      <c r="Y19" s="41"/>
      <c r="Z19" s="16"/>
      <c r="AA19" s="89"/>
      <c r="AB19" s="114"/>
      <c r="AC19" s="120"/>
      <c r="AD19" s="117"/>
      <c r="AE19" s="117"/>
    </row>
    <row r="20" spans="1:31" s="60" customFormat="1" ht="57" x14ac:dyDescent="0.25">
      <c r="A20" s="26">
        <v>139</v>
      </c>
      <c r="B20" s="27" t="s">
        <v>39</v>
      </c>
      <c r="C20" s="27" t="s">
        <v>40</v>
      </c>
      <c r="D20" s="27" t="s">
        <v>47</v>
      </c>
      <c r="E20" s="79" t="s">
        <v>81</v>
      </c>
      <c r="F20" s="27" t="s">
        <v>82</v>
      </c>
      <c r="G20" s="30">
        <v>20210680010010</v>
      </c>
      <c r="H20" s="29" t="s">
        <v>83</v>
      </c>
      <c r="I20" s="28" t="s">
        <v>84</v>
      </c>
      <c r="J20" s="32">
        <v>44197</v>
      </c>
      <c r="K20" s="32">
        <v>44561</v>
      </c>
      <c r="L20" s="56">
        <v>1</v>
      </c>
      <c r="M20" s="57">
        <v>1</v>
      </c>
      <c r="N20" s="17">
        <f t="shared" ref="N20:N30" si="1">IFERROR(IF(M20/L20&gt;100%,100%,M20/L20),"-")</f>
        <v>1</v>
      </c>
      <c r="O20" s="64" t="s">
        <v>64</v>
      </c>
      <c r="P20" s="46"/>
      <c r="Q20" s="15">
        <v>100000000</v>
      </c>
      <c r="R20" s="15"/>
      <c r="S20" s="15"/>
      <c r="T20" s="15"/>
      <c r="U20" s="80">
        <f>SUM(P20:T20)</f>
        <v>100000000</v>
      </c>
      <c r="V20" s="15">
        <v>0</v>
      </c>
      <c r="W20" s="41">
        <v>43000000</v>
      </c>
      <c r="X20" s="42"/>
      <c r="Y20" s="41"/>
      <c r="Z20" s="15"/>
      <c r="AA20" s="73">
        <f>SUM(V20:Z20)</f>
        <v>43000000</v>
      </c>
      <c r="AB20" s="54">
        <f>IFERROR(AA20/U20,"-")</f>
        <v>0.43</v>
      </c>
      <c r="AC20" s="55"/>
      <c r="AD20" s="53" t="s">
        <v>45</v>
      </c>
      <c r="AE20" s="53" t="s">
        <v>46</v>
      </c>
    </row>
    <row r="21" spans="1:31" s="60" customFormat="1" ht="122.4" customHeight="1" x14ac:dyDescent="0.25">
      <c r="A21" s="26">
        <v>140</v>
      </c>
      <c r="B21" s="27" t="s">
        <v>39</v>
      </c>
      <c r="C21" s="27" t="s">
        <v>40</v>
      </c>
      <c r="D21" s="27" t="s">
        <v>47</v>
      </c>
      <c r="E21" s="79" t="s">
        <v>78</v>
      </c>
      <c r="F21" s="27" t="s">
        <v>79</v>
      </c>
      <c r="G21" s="30">
        <v>20200680010045</v>
      </c>
      <c r="H21" s="29" t="s">
        <v>72</v>
      </c>
      <c r="I21" s="34" t="s">
        <v>77</v>
      </c>
      <c r="J21" s="32">
        <v>44197</v>
      </c>
      <c r="K21" s="32">
        <v>44561</v>
      </c>
      <c r="L21" s="59">
        <v>1</v>
      </c>
      <c r="M21" s="50">
        <v>0</v>
      </c>
      <c r="N21" s="58">
        <f t="shared" si="1"/>
        <v>0</v>
      </c>
      <c r="O21" s="67" t="s">
        <v>80</v>
      </c>
      <c r="P21" s="69">
        <v>80000000</v>
      </c>
      <c r="Q21" s="15"/>
      <c r="R21" s="15"/>
      <c r="S21" s="15"/>
      <c r="T21" s="15"/>
      <c r="U21" s="80">
        <f>SUM(P21:T21)</f>
        <v>80000000</v>
      </c>
      <c r="V21" s="15"/>
      <c r="W21" s="41">
        <v>0</v>
      </c>
      <c r="X21" s="42"/>
      <c r="Y21" s="41"/>
      <c r="Z21" s="15"/>
      <c r="AA21" s="73">
        <f>SUM(V21:Z21)</f>
        <v>0</v>
      </c>
      <c r="AB21" s="54">
        <f>IFERROR(AA21/U21,"-")</f>
        <v>0</v>
      </c>
      <c r="AC21" s="55"/>
      <c r="AD21" s="53" t="s">
        <v>45</v>
      </c>
      <c r="AE21" s="53" t="s">
        <v>46</v>
      </c>
    </row>
    <row r="22" spans="1:31" s="60" customFormat="1" ht="57" x14ac:dyDescent="0.25">
      <c r="A22" s="26">
        <v>141</v>
      </c>
      <c r="B22" s="27" t="s">
        <v>39</v>
      </c>
      <c r="C22" s="27" t="s">
        <v>40</v>
      </c>
      <c r="D22" s="27" t="s">
        <v>47</v>
      </c>
      <c r="E22" s="79" t="s">
        <v>85</v>
      </c>
      <c r="F22" s="27" t="s">
        <v>86</v>
      </c>
      <c r="G22" s="30">
        <v>20210680010010</v>
      </c>
      <c r="H22" s="29" t="s">
        <v>83</v>
      </c>
      <c r="I22" s="28" t="s">
        <v>84</v>
      </c>
      <c r="J22" s="32">
        <v>44197</v>
      </c>
      <c r="K22" s="32">
        <v>44561</v>
      </c>
      <c r="L22" s="56">
        <v>1</v>
      </c>
      <c r="M22" s="57">
        <v>1</v>
      </c>
      <c r="N22" s="58">
        <f t="shared" si="1"/>
        <v>1</v>
      </c>
      <c r="O22" s="64" t="s">
        <v>64</v>
      </c>
      <c r="P22" s="15">
        <v>23000000</v>
      </c>
      <c r="Q22" s="15"/>
      <c r="R22" s="15"/>
      <c r="S22" s="15"/>
      <c r="T22" s="15"/>
      <c r="U22" s="80">
        <f>SUM(P22:T22)</f>
        <v>23000000</v>
      </c>
      <c r="V22" s="15">
        <v>18500000</v>
      </c>
      <c r="W22" s="41"/>
      <c r="X22" s="42"/>
      <c r="Y22" s="41"/>
      <c r="Z22" s="15"/>
      <c r="AA22" s="73">
        <f>SUM(V22:Z22)</f>
        <v>18500000</v>
      </c>
      <c r="AB22" s="54">
        <f>IFERROR(AA22/U22,"-")</f>
        <v>0.80434782608695654</v>
      </c>
      <c r="AC22" s="55"/>
      <c r="AD22" s="53" t="s">
        <v>45</v>
      </c>
      <c r="AE22" s="53" t="s">
        <v>46</v>
      </c>
    </row>
    <row r="23" spans="1:31" s="60" customFormat="1" ht="66" x14ac:dyDescent="0.25">
      <c r="A23" s="26">
        <v>142</v>
      </c>
      <c r="B23" s="28" t="s">
        <v>39</v>
      </c>
      <c r="C23" s="28" t="s">
        <v>40</v>
      </c>
      <c r="D23" s="28" t="s">
        <v>47</v>
      </c>
      <c r="E23" s="77" t="s">
        <v>87</v>
      </c>
      <c r="F23" s="28" t="s">
        <v>88</v>
      </c>
      <c r="G23" s="30">
        <v>20200680010058</v>
      </c>
      <c r="H23" s="29" t="s">
        <v>89</v>
      </c>
      <c r="I23" s="31" t="s">
        <v>90</v>
      </c>
      <c r="J23" s="32">
        <v>44197</v>
      </c>
      <c r="K23" s="32">
        <v>44561</v>
      </c>
      <c r="L23" s="56">
        <v>1</v>
      </c>
      <c r="M23" s="57">
        <v>1</v>
      </c>
      <c r="N23" s="58">
        <f t="shared" si="1"/>
        <v>1</v>
      </c>
      <c r="O23" s="64" t="s">
        <v>91</v>
      </c>
      <c r="P23" s="16">
        <v>620547510.04999995</v>
      </c>
      <c r="Q23" s="16">
        <v>173508633.94999999</v>
      </c>
      <c r="R23" s="15"/>
      <c r="S23" s="15"/>
      <c r="T23" s="15"/>
      <c r="U23" s="80">
        <f>SUM(P23:T23)</f>
        <v>794056144</v>
      </c>
      <c r="V23" s="15">
        <v>551299144</v>
      </c>
      <c r="W23" s="41">
        <v>23500000</v>
      </c>
      <c r="X23" s="42"/>
      <c r="Y23" s="41"/>
      <c r="Z23" s="16"/>
      <c r="AA23" s="73">
        <f>SUM(V23:Z23)</f>
        <v>574799144</v>
      </c>
      <c r="AB23" s="54">
        <f>IFERROR(AA23/U23,"-")</f>
        <v>0.72387720735273353</v>
      </c>
      <c r="AC23" s="55"/>
      <c r="AD23" s="53" t="s">
        <v>45</v>
      </c>
      <c r="AE23" s="53" t="s">
        <v>46</v>
      </c>
    </row>
    <row r="24" spans="1:31" s="60" customFormat="1" ht="57" x14ac:dyDescent="0.25">
      <c r="A24" s="26">
        <v>143</v>
      </c>
      <c r="B24" s="27" t="s">
        <v>39</v>
      </c>
      <c r="C24" s="27" t="s">
        <v>40</v>
      </c>
      <c r="D24" s="27" t="s">
        <v>47</v>
      </c>
      <c r="E24" s="79" t="s">
        <v>92</v>
      </c>
      <c r="F24" s="27" t="s">
        <v>93</v>
      </c>
      <c r="G24" s="30">
        <v>20210680010052</v>
      </c>
      <c r="H24" s="33" t="s">
        <v>94</v>
      </c>
      <c r="I24" s="27" t="s">
        <v>95</v>
      </c>
      <c r="J24" s="32">
        <v>44197</v>
      </c>
      <c r="K24" s="32">
        <v>44561</v>
      </c>
      <c r="L24" s="56">
        <v>1</v>
      </c>
      <c r="M24" s="57">
        <v>1</v>
      </c>
      <c r="N24" s="58">
        <f t="shared" si="1"/>
        <v>1</v>
      </c>
      <c r="O24" s="64" t="s">
        <v>144</v>
      </c>
      <c r="P24" s="15">
        <v>25000000</v>
      </c>
      <c r="Q24" s="15">
        <v>25000000</v>
      </c>
      <c r="R24" s="15"/>
      <c r="S24" s="15"/>
      <c r="T24" s="15"/>
      <c r="U24" s="80">
        <f t="shared" ref="U24:U29" si="2">SUM(P24:T24)</f>
        <v>50000000</v>
      </c>
      <c r="V24" s="15">
        <v>23000000</v>
      </c>
      <c r="W24" s="41">
        <v>25000000</v>
      </c>
      <c r="X24" s="42"/>
      <c r="Y24" s="41"/>
      <c r="Z24" s="15"/>
      <c r="AA24" s="73">
        <f t="shared" ref="AA24:AA29" si="3">SUM(V24:Z24)</f>
        <v>48000000</v>
      </c>
      <c r="AB24" s="54">
        <f t="shared" ref="AB24:AB30" si="4">IFERROR(AA24/U24,"-")</f>
        <v>0.96</v>
      </c>
      <c r="AC24" s="55"/>
      <c r="AD24" s="53" t="s">
        <v>45</v>
      </c>
      <c r="AE24" s="53" t="s">
        <v>46</v>
      </c>
    </row>
    <row r="25" spans="1:31" s="60" customFormat="1" ht="57" x14ac:dyDescent="0.25">
      <c r="A25" s="26">
        <v>144</v>
      </c>
      <c r="B25" s="27" t="s">
        <v>39</v>
      </c>
      <c r="C25" s="27" t="s">
        <v>40</v>
      </c>
      <c r="D25" s="27" t="s">
        <v>47</v>
      </c>
      <c r="E25" s="79" t="s">
        <v>96</v>
      </c>
      <c r="F25" s="27" t="s">
        <v>97</v>
      </c>
      <c r="G25" s="30">
        <v>20210680010061</v>
      </c>
      <c r="H25" s="33" t="s">
        <v>98</v>
      </c>
      <c r="I25" s="27" t="s">
        <v>99</v>
      </c>
      <c r="J25" s="32">
        <v>44197</v>
      </c>
      <c r="K25" s="32">
        <v>44561</v>
      </c>
      <c r="L25" s="56">
        <v>1</v>
      </c>
      <c r="M25" s="57">
        <v>1</v>
      </c>
      <c r="N25" s="58">
        <f t="shared" si="1"/>
        <v>1</v>
      </c>
      <c r="O25" s="64" t="s">
        <v>100</v>
      </c>
      <c r="P25" s="15">
        <v>50000000</v>
      </c>
      <c r="Q25" s="15">
        <v>50000000</v>
      </c>
      <c r="R25" s="15"/>
      <c r="S25" s="15"/>
      <c r="T25" s="15"/>
      <c r="U25" s="80">
        <f t="shared" si="2"/>
        <v>100000000</v>
      </c>
      <c r="V25" s="15">
        <v>35666000</v>
      </c>
      <c r="W25" s="41">
        <v>49300000</v>
      </c>
      <c r="X25" s="42"/>
      <c r="Y25" s="41"/>
      <c r="Z25" s="15"/>
      <c r="AA25" s="73">
        <f t="shared" si="3"/>
        <v>84966000</v>
      </c>
      <c r="AB25" s="54">
        <f t="shared" si="4"/>
        <v>0.84965999999999997</v>
      </c>
      <c r="AC25" s="55"/>
      <c r="AD25" s="53" t="s">
        <v>45</v>
      </c>
      <c r="AE25" s="53" t="s">
        <v>46</v>
      </c>
    </row>
    <row r="26" spans="1:31" s="60" customFormat="1" ht="66.599999999999994" customHeight="1" x14ac:dyDescent="0.25">
      <c r="A26" s="26">
        <v>145</v>
      </c>
      <c r="B26" s="27" t="s">
        <v>39</v>
      </c>
      <c r="C26" s="27" t="s">
        <v>40</v>
      </c>
      <c r="D26" s="27" t="s">
        <v>47</v>
      </c>
      <c r="E26" s="78" t="s">
        <v>51</v>
      </c>
      <c r="F26" s="31" t="s">
        <v>52</v>
      </c>
      <c r="G26" s="30">
        <v>20200680010054</v>
      </c>
      <c r="H26" s="29" t="s">
        <v>43</v>
      </c>
      <c r="I26" s="31" t="s">
        <v>44</v>
      </c>
      <c r="J26" s="32">
        <v>44197</v>
      </c>
      <c r="K26" s="32">
        <v>44561</v>
      </c>
      <c r="L26" s="56">
        <v>1</v>
      </c>
      <c r="M26" s="57">
        <v>1</v>
      </c>
      <c r="N26" s="58">
        <f t="shared" si="1"/>
        <v>1</v>
      </c>
      <c r="O26" s="64" t="s">
        <v>53</v>
      </c>
      <c r="P26" s="69">
        <v>80042666</v>
      </c>
      <c r="Q26" s="15"/>
      <c r="R26" s="15"/>
      <c r="S26" s="15"/>
      <c r="T26" s="15"/>
      <c r="U26" s="80">
        <f t="shared" si="2"/>
        <v>80042666</v>
      </c>
      <c r="V26" s="71">
        <v>80042666</v>
      </c>
      <c r="W26" s="41"/>
      <c r="X26" s="42"/>
      <c r="Y26" s="41"/>
      <c r="Z26" s="16"/>
      <c r="AA26" s="73">
        <f t="shared" si="3"/>
        <v>80042666</v>
      </c>
      <c r="AB26" s="54">
        <f t="shared" si="4"/>
        <v>1</v>
      </c>
      <c r="AC26" s="55"/>
      <c r="AD26" s="53" t="s">
        <v>45</v>
      </c>
      <c r="AE26" s="53" t="s">
        <v>46</v>
      </c>
    </row>
    <row r="27" spans="1:31" s="60" customFormat="1" ht="57" x14ac:dyDescent="0.25">
      <c r="A27" s="26">
        <v>146</v>
      </c>
      <c r="B27" s="27" t="s">
        <v>39</v>
      </c>
      <c r="C27" s="27" t="s">
        <v>40</v>
      </c>
      <c r="D27" s="27" t="s">
        <v>101</v>
      </c>
      <c r="E27" s="79" t="s">
        <v>102</v>
      </c>
      <c r="F27" s="27" t="s">
        <v>103</v>
      </c>
      <c r="G27" s="35"/>
      <c r="H27" s="33"/>
      <c r="I27" s="34"/>
      <c r="J27" s="32"/>
      <c r="K27" s="32"/>
      <c r="L27" s="56">
        <v>0</v>
      </c>
      <c r="M27" s="57" t="s">
        <v>139</v>
      </c>
      <c r="N27" s="58" t="str">
        <f t="shared" si="1"/>
        <v>-</v>
      </c>
      <c r="O27" s="63"/>
      <c r="P27" s="15"/>
      <c r="Q27" s="15"/>
      <c r="R27" s="15"/>
      <c r="S27" s="15"/>
      <c r="T27" s="15"/>
      <c r="U27" s="80">
        <f t="shared" si="2"/>
        <v>0</v>
      </c>
      <c r="V27" s="15"/>
      <c r="W27" s="41"/>
      <c r="X27" s="42"/>
      <c r="Y27" s="41"/>
      <c r="Z27" s="15"/>
      <c r="AA27" s="73">
        <f t="shared" si="3"/>
        <v>0</v>
      </c>
      <c r="AB27" s="54" t="str">
        <f t="shared" si="4"/>
        <v>-</v>
      </c>
      <c r="AC27" s="55"/>
      <c r="AD27" s="53" t="s">
        <v>45</v>
      </c>
      <c r="AE27" s="53" t="s">
        <v>46</v>
      </c>
    </row>
    <row r="28" spans="1:31" s="60" customFormat="1" ht="87" customHeight="1" x14ac:dyDescent="0.25">
      <c r="A28" s="26">
        <v>147</v>
      </c>
      <c r="B28" s="27" t="s">
        <v>39</v>
      </c>
      <c r="C28" s="27" t="s">
        <v>40</v>
      </c>
      <c r="D28" s="27" t="s">
        <v>101</v>
      </c>
      <c r="E28" s="79" t="s">
        <v>104</v>
      </c>
      <c r="F28" s="27" t="s">
        <v>105</v>
      </c>
      <c r="G28" s="30">
        <v>20200680010143</v>
      </c>
      <c r="H28" s="29" t="s">
        <v>106</v>
      </c>
      <c r="I28" s="28" t="s">
        <v>107</v>
      </c>
      <c r="J28" s="32">
        <v>44197</v>
      </c>
      <c r="K28" s="32">
        <v>44561</v>
      </c>
      <c r="L28" s="44">
        <v>2</v>
      </c>
      <c r="M28" s="43">
        <v>2</v>
      </c>
      <c r="N28" s="18">
        <f t="shared" si="1"/>
        <v>1</v>
      </c>
      <c r="O28" s="64" t="s">
        <v>108</v>
      </c>
      <c r="P28" s="15">
        <v>1028252466</v>
      </c>
      <c r="Q28" s="15"/>
      <c r="R28" s="15"/>
      <c r="S28" s="15">
        <v>93028913</v>
      </c>
      <c r="T28" s="15"/>
      <c r="U28" s="80">
        <f t="shared" si="2"/>
        <v>1121281379</v>
      </c>
      <c r="V28" s="15">
        <v>933281379</v>
      </c>
      <c r="W28" s="41"/>
      <c r="X28" s="42"/>
      <c r="Y28" s="41"/>
      <c r="Z28" s="15"/>
      <c r="AA28" s="73">
        <f t="shared" si="3"/>
        <v>933281379</v>
      </c>
      <c r="AB28" s="54">
        <f t="shared" si="4"/>
        <v>0.83233468108810893</v>
      </c>
      <c r="AC28" s="55"/>
      <c r="AD28" s="53" t="s">
        <v>45</v>
      </c>
      <c r="AE28" s="53" t="s">
        <v>46</v>
      </c>
    </row>
    <row r="29" spans="1:31" s="60" customFormat="1" ht="117" customHeight="1" x14ac:dyDescent="0.25">
      <c r="A29" s="26">
        <v>148</v>
      </c>
      <c r="B29" s="27" t="s">
        <v>39</v>
      </c>
      <c r="C29" s="27" t="s">
        <v>40</v>
      </c>
      <c r="D29" s="27" t="s">
        <v>101</v>
      </c>
      <c r="E29" s="79" t="s">
        <v>113</v>
      </c>
      <c r="F29" s="45" t="s">
        <v>114</v>
      </c>
      <c r="G29" s="47">
        <v>20210680010074</v>
      </c>
      <c r="H29" s="36" t="s">
        <v>141</v>
      </c>
      <c r="I29" s="48" t="s">
        <v>142</v>
      </c>
      <c r="J29" s="32">
        <v>44197</v>
      </c>
      <c r="K29" s="32">
        <v>44561</v>
      </c>
      <c r="L29" s="52">
        <v>0.05</v>
      </c>
      <c r="M29" s="51">
        <v>0</v>
      </c>
      <c r="N29" s="58">
        <f t="shared" si="1"/>
        <v>0</v>
      </c>
      <c r="O29" s="66" t="s">
        <v>64</v>
      </c>
      <c r="P29" s="15">
        <v>218836800</v>
      </c>
      <c r="Q29" s="15"/>
      <c r="R29" s="15"/>
      <c r="S29" s="15"/>
      <c r="T29" s="15"/>
      <c r="U29" s="80">
        <f t="shared" si="2"/>
        <v>218836800</v>
      </c>
      <c r="V29" s="15">
        <v>0</v>
      </c>
      <c r="W29" s="41"/>
      <c r="X29" s="42"/>
      <c r="Y29" s="41"/>
      <c r="Z29" s="15"/>
      <c r="AA29" s="73">
        <f t="shared" si="3"/>
        <v>0</v>
      </c>
      <c r="AB29" s="54">
        <f t="shared" si="4"/>
        <v>0</v>
      </c>
      <c r="AC29" s="55"/>
      <c r="AD29" s="53" t="s">
        <v>45</v>
      </c>
      <c r="AE29" s="53" t="s">
        <v>46</v>
      </c>
    </row>
    <row r="30" spans="1:31" s="60" customFormat="1" ht="87.6" customHeight="1" x14ac:dyDescent="0.25">
      <c r="A30" s="26">
        <v>149</v>
      </c>
      <c r="B30" s="28" t="s">
        <v>39</v>
      </c>
      <c r="C30" s="28" t="s">
        <v>40</v>
      </c>
      <c r="D30" s="28" t="s">
        <v>101</v>
      </c>
      <c r="E30" s="79" t="s">
        <v>109</v>
      </c>
      <c r="F30" s="28" t="s">
        <v>110</v>
      </c>
      <c r="G30" s="30">
        <v>20200680010143</v>
      </c>
      <c r="H30" s="29" t="s">
        <v>106</v>
      </c>
      <c r="I30" s="28" t="s">
        <v>107</v>
      </c>
      <c r="J30" s="32">
        <v>44197</v>
      </c>
      <c r="K30" s="32">
        <v>44561</v>
      </c>
      <c r="L30" s="83">
        <v>1</v>
      </c>
      <c r="M30" s="84">
        <v>1</v>
      </c>
      <c r="N30" s="106">
        <f t="shared" si="1"/>
        <v>1</v>
      </c>
      <c r="O30" s="64" t="s">
        <v>148</v>
      </c>
      <c r="P30" s="15">
        <v>239016000</v>
      </c>
      <c r="Q30" s="15">
        <v>90484000</v>
      </c>
      <c r="R30" s="15"/>
      <c r="S30" s="15"/>
      <c r="T30" s="15"/>
      <c r="U30" s="87">
        <f>SUM(P30:T31)</f>
        <v>331434192.38</v>
      </c>
      <c r="V30" s="15">
        <v>229500000</v>
      </c>
      <c r="W30" s="41">
        <v>50000000</v>
      </c>
      <c r="X30" s="42"/>
      <c r="Y30" s="41"/>
      <c r="Z30" s="16"/>
      <c r="AA30" s="107">
        <f>SUM(V30:Z31)</f>
        <v>279500000</v>
      </c>
      <c r="AB30" s="102">
        <f t="shared" si="4"/>
        <v>0.84330466326643883</v>
      </c>
      <c r="AC30" s="100"/>
      <c r="AD30" s="101" t="s">
        <v>45</v>
      </c>
      <c r="AE30" s="101" t="s">
        <v>46</v>
      </c>
    </row>
    <row r="31" spans="1:31" s="60" customFormat="1" ht="91.2" customHeight="1" x14ac:dyDescent="0.25">
      <c r="A31" s="26">
        <v>149</v>
      </c>
      <c r="B31" s="28" t="s">
        <v>39</v>
      </c>
      <c r="C31" s="28" t="s">
        <v>40</v>
      </c>
      <c r="D31" s="28" t="s">
        <v>101</v>
      </c>
      <c r="E31" s="79" t="s">
        <v>109</v>
      </c>
      <c r="F31" s="28" t="s">
        <v>110</v>
      </c>
      <c r="G31" s="35">
        <v>20200680010143</v>
      </c>
      <c r="H31" s="28" t="s">
        <v>106</v>
      </c>
      <c r="I31" s="31" t="s">
        <v>73</v>
      </c>
      <c r="J31" s="32"/>
      <c r="K31" s="32"/>
      <c r="L31" s="83"/>
      <c r="M31" s="84"/>
      <c r="N31" s="106"/>
      <c r="O31" s="64" t="s">
        <v>53</v>
      </c>
      <c r="P31" s="15">
        <v>1934192.38</v>
      </c>
      <c r="Q31" s="16"/>
      <c r="R31" s="15"/>
      <c r="S31" s="15"/>
      <c r="T31" s="15"/>
      <c r="U31" s="89"/>
      <c r="V31" s="15">
        <v>0</v>
      </c>
      <c r="W31" s="41">
        <v>0</v>
      </c>
      <c r="X31" s="42"/>
      <c r="Y31" s="41">
        <v>0</v>
      </c>
      <c r="Z31" s="16"/>
      <c r="AA31" s="107"/>
      <c r="AB31" s="102"/>
      <c r="AC31" s="100"/>
      <c r="AD31" s="101"/>
      <c r="AE31" s="101"/>
    </row>
    <row r="32" spans="1:31" s="60" customFormat="1" ht="90.6" customHeight="1" x14ac:dyDescent="0.25">
      <c r="A32" s="26">
        <v>150</v>
      </c>
      <c r="B32" s="27" t="s">
        <v>39</v>
      </c>
      <c r="C32" s="27" t="s">
        <v>40</v>
      </c>
      <c r="D32" s="27" t="s">
        <v>101</v>
      </c>
      <c r="E32" s="79" t="s">
        <v>111</v>
      </c>
      <c r="F32" s="27" t="s">
        <v>112</v>
      </c>
      <c r="G32" s="30">
        <v>20200680010143</v>
      </c>
      <c r="H32" s="29" t="s">
        <v>106</v>
      </c>
      <c r="I32" s="31" t="s">
        <v>107</v>
      </c>
      <c r="J32" s="32">
        <v>44197</v>
      </c>
      <c r="K32" s="32">
        <v>44561</v>
      </c>
      <c r="L32" s="59">
        <v>1</v>
      </c>
      <c r="M32" s="62">
        <v>1</v>
      </c>
      <c r="N32" s="58">
        <f>IFERROR(IF(M32/L32&gt;100%,100%,M32/L32),"-")</f>
        <v>1</v>
      </c>
      <c r="O32" s="64" t="s">
        <v>80</v>
      </c>
      <c r="P32" s="15">
        <v>200000000</v>
      </c>
      <c r="Q32" s="15"/>
      <c r="R32" s="15"/>
      <c r="S32" s="15"/>
      <c r="T32" s="15"/>
      <c r="U32" s="80">
        <f>SUM(P32:T32)</f>
        <v>200000000</v>
      </c>
      <c r="V32" s="15">
        <v>69000000</v>
      </c>
      <c r="W32" s="41"/>
      <c r="X32" s="42"/>
      <c r="Y32" s="41"/>
      <c r="Z32" s="15"/>
      <c r="AA32" s="73">
        <f>SUM(V32:Z32)</f>
        <v>69000000</v>
      </c>
      <c r="AB32" s="54">
        <f>IFERROR(AA32/U32,"-")</f>
        <v>0.34499999999999997</v>
      </c>
      <c r="AC32" s="55"/>
      <c r="AD32" s="53" t="s">
        <v>45</v>
      </c>
      <c r="AE32" s="53" t="s">
        <v>46</v>
      </c>
    </row>
    <row r="33" spans="1:31" s="60" customFormat="1" ht="79.8" x14ac:dyDescent="0.25">
      <c r="A33" s="26">
        <v>197</v>
      </c>
      <c r="B33" s="28" t="s">
        <v>115</v>
      </c>
      <c r="C33" s="28" t="s">
        <v>116</v>
      </c>
      <c r="D33" s="28" t="s">
        <v>117</v>
      </c>
      <c r="E33" s="77" t="s">
        <v>118</v>
      </c>
      <c r="F33" s="28" t="s">
        <v>119</v>
      </c>
      <c r="G33" s="30">
        <v>20200680010053</v>
      </c>
      <c r="H33" s="33" t="s">
        <v>120</v>
      </c>
      <c r="I33" s="31" t="s">
        <v>121</v>
      </c>
      <c r="J33" s="32">
        <v>44197</v>
      </c>
      <c r="K33" s="32">
        <v>44561</v>
      </c>
      <c r="L33" s="83">
        <v>6</v>
      </c>
      <c r="M33" s="84">
        <v>6</v>
      </c>
      <c r="N33" s="106">
        <f>IFERROR(IF(M33/L33&gt;100%,100%,M33/L33),"-")</f>
        <v>1</v>
      </c>
      <c r="O33" s="64" t="s">
        <v>122</v>
      </c>
      <c r="P33" s="15">
        <v>200785925</v>
      </c>
      <c r="Q33" s="15"/>
      <c r="R33" s="15"/>
      <c r="S33" s="15"/>
      <c r="T33" s="15"/>
      <c r="U33" s="87">
        <f>SUM(P33:T35)</f>
        <v>608000000</v>
      </c>
      <c r="V33" s="15">
        <v>198975177</v>
      </c>
      <c r="W33" s="41"/>
      <c r="X33" s="42"/>
      <c r="Y33" s="41"/>
      <c r="Z33" s="15"/>
      <c r="AA33" s="107">
        <f>V33+V34</f>
        <v>337708510</v>
      </c>
      <c r="AB33" s="102">
        <f>IFERROR(AA33/U33,"-")</f>
        <v>0.55544162828947363</v>
      </c>
      <c r="AC33" s="100"/>
      <c r="AD33" s="101" t="s">
        <v>45</v>
      </c>
      <c r="AE33" s="101" t="s">
        <v>46</v>
      </c>
    </row>
    <row r="34" spans="1:31" s="60" customFormat="1" ht="79.8" x14ac:dyDescent="0.25">
      <c r="A34" s="26">
        <v>197</v>
      </c>
      <c r="B34" s="28" t="s">
        <v>115</v>
      </c>
      <c r="C34" s="28" t="s">
        <v>116</v>
      </c>
      <c r="D34" s="28" t="s">
        <v>117</v>
      </c>
      <c r="E34" s="77" t="s">
        <v>118</v>
      </c>
      <c r="F34" s="28" t="s">
        <v>119</v>
      </c>
      <c r="G34" s="30">
        <v>20210680010055</v>
      </c>
      <c r="H34" s="29" t="s">
        <v>123</v>
      </c>
      <c r="I34" s="31" t="s">
        <v>124</v>
      </c>
      <c r="J34" s="32">
        <v>44197</v>
      </c>
      <c r="K34" s="32">
        <v>44561</v>
      </c>
      <c r="L34" s="83"/>
      <c r="M34" s="84"/>
      <c r="N34" s="106"/>
      <c r="O34" s="64" t="s">
        <v>122</v>
      </c>
      <c r="P34" s="15">
        <v>400000000</v>
      </c>
      <c r="Q34" s="15"/>
      <c r="R34" s="15"/>
      <c r="S34" s="15"/>
      <c r="T34" s="15"/>
      <c r="U34" s="88"/>
      <c r="V34" s="15">
        <v>138733333</v>
      </c>
      <c r="W34" s="41"/>
      <c r="X34" s="42"/>
      <c r="Y34" s="41"/>
      <c r="Z34" s="15"/>
      <c r="AA34" s="107"/>
      <c r="AB34" s="102"/>
      <c r="AC34" s="100"/>
      <c r="AD34" s="101"/>
      <c r="AE34" s="101"/>
    </row>
    <row r="35" spans="1:31" s="60" customFormat="1" ht="79.8" x14ac:dyDescent="0.25">
      <c r="A35" s="26">
        <v>197</v>
      </c>
      <c r="B35" s="28" t="s">
        <v>115</v>
      </c>
      <c r="C35" s="28" t="s">
        <v>116</v>
      </c>
      <c r="D35" s="28" t="s">
        <v>117</v>
      </c>
      <c r="E35" s="77" t="s">
        <v>118</v>
      </c>
      <c r="F35" s="28" t="s">
        <v>119</v>
      </c>
      <c r="G35" s="35">
        <v>20210680010055</v>
      </c>
      <c r="H35" s="28" t="s">
        <v>123</v>
      </c>
      <c r="I35" s="31" t="s">
        <v>73</v>
      </c>
      <c r="J35" s="32"/>
      <c r="K35" s="32"/>
      <c r="L35" s="83"/>
      <c r="M35" s="84"/>
      <c r="N35" s="106"/>
      <c r="O35" s="64" t="s">
        <v>122</v>
      </c>
      <c r="P35" s="15">
        <v>7214075</v>
      </c>
      <c r="Q35" s="15"/>
      <c r="R35" s="15"/>
      <c r="S35" s="15"/>
      <c r="T35" s="15"/>
      <c r="U35" s="89"/>
      <c r="V35" s="15"/>
      <c r="W35" s="41"/>
      <c r="X35" s="42"/>
      <c r="Y35" s="41"/>
      <c r="Z35" s="15"/>
      <c r="AA35" s="107"/>
      <c r="AB35" s="102"/>
      <c r="AC35" s="100"/>
      <c r="AD35" s="101"/>
      <c r="AE35" s="101"/>
    </row>
    <row r="36" spans="1:31" s="60" customFormat="1" ht="79.8" x14ac:dyDescent="0.25">
      <c r="A36" s="26">
        <v>198</v>
      </c>
      <c r="B36" s="28" t="s">
        <v>115</v>
      </c>
      <c r="C36" s="28" t="s">
        <v>116</v>
      </c>
      <c r="D36" s="28" t="s">
        <v>117</v>
      </c>
      <c r="E36" s="77" t="s">
        <v>125</v>
      </c>
      <c r="F36" s="28" t="s">
        <v>126</v>
      </c>
      <c r="G36" s="30">
        <v>20210680010055</v>
      </c>
      <c r="H36" s="29" t="s">
        <v>123</v>
      </c>
      <c r="I36" s="34" t="s">
        <v>124</v>
      </c>
      <c r="J36" s="32">
        <v>44197</v>
      </c>
      <c r="K36" s="32">
        <v>44561</v>
      </c>
      <c r="L36" s="108">
        <v>1</v>
      </c>
      <c r="M36" s="84">
        <v>1</v>
      </c>
      <c r="N36" s="106">
        <f>IFERROR(IF(M36/L36&gt;100%,100%,M36/L36),"-")</f>
        <v>1</v>
      </c>
      <c r="O36" s="64" t="s">
        <v>122</v>
      </c>
      <c r="P36" s="15">
        <v>200000000</v>
      </c>
      <c r="Q36" s="15"/>
      <c r="R36" s="15"/>
      <c r="S36" s="15"/>
      <c r="T36" s="15"/>
      <c r="U36" s="87">
        <f>SUM(P36:T37)</f>
        <v>400000000</v>
      </c>
      <c r="V36" s="15">
        <v>45000000</v>
      </c>
      <c r="W36" s="41"/>
      <c r="X36" s="42"/>
      <c r="Y36" s="41"/>
      <c r="Z36" s="15"/>
      <c r="AA36" s="107">
        <f>SUM(V36:Z37)</f>
        <v>45000000</v>
      </c>
      <c r="AB36" s="102">
        <f>IFERROR(AA36/U36,"-")</f>
        <v>0.1125</v>
      </c>
      <c r="AC36" s="100"/>
      <c r="AD36" s="101" t="s">
        <v>45</v>
      </c>
      <c r="AE36" s="101" t="s">
        <v>46</v>
      </c>
    </row>
    <row r="37" spans="1:31" s="60" customFormat="1" ht="79.8" x14ac:dyDescent="0.25">
      <c r="A37" s="26">
        <v>198</v>
      </c>
      <c r="B37" s="28" t="s">
        <v>115</v>
      </c>
      <c r="C37" s="28" t="s">
        <v>116</v>
      </c>
      <c r="D37" s="28" t="s">
        <v>117</v>
      </c>
      <c r="E37" s="77" t="s">
        <v>125</v>
      </c>
      <c r="F37" s="28" t="s">
        <v>126</v>
      </c>
      <c r="G37" s="35">
        <v>20210680010055</v>
      </c>
      <c r="H37" s="28" t="s">
        <v>123</v>
      </c>
      <c r="I37" s="31" t="s">
        <v>73</v>
      </c>
      <c r="J37" s="32"/>
      <c r="K37" s="32"/>
      <c r="L37" s="108"/>
      <c r="M37" s="84"/>
      <c r="N37" s="106"/>
      <c r="O37" s="64" t="s">
        <v>122</v>
      </c>
      <c r="P37" s="15">
        <v>200000000</v>
      </c>
      <c r="Q37" s="15"/>
      <c r="R37" s="15"/>
      <c r="S37" s="15"/>
      <c r="T37" s="15"/>
      <c r="U37" s="89"/>
      <c r="V37" s="15">
        <v>0</v>
      </c>
      <c r="W37" s="41"/>
      <c r="X37" s="42"/>
      <c r="Y37" s="41"/>
      <c r="Z37" s="15"/>
      <c r="AA37" s="107"/>
      <c r="AB37" s="102"/>
      <c r="AC37" s="100"/>
      <c r="AD37" s="101"/>
      <c r="AE37" s="101"/>
    </row>
    <row r="38" spans="1:31" s="60" customFormat="1" ht="85.8" customHeight="1" x14ac:dyDescent="0.25">
      <c r="A38" s="26">
        <v>199</v>
      </c>
      <c r="B38" s="28" t="s">
        <v>115</v>
      </c>
      <c r="C38" s="28" t="s">
        <v>116</v>
      </c>
      <c r="D38" s="28" t="s">
        <v>127</v>
      </c>
      <c r="E38" s="77" t="s">
        <v>128</v>
      </c>
      <c r="F38" s="37" t="s">
        <v>129</v>
      </c>
      <c r="G38" s="30">
        <v>20210680010055</v>
      </c>
      <c r="H38" s="29" t="s">
        <v>123</v>
      </c>
      <c r="I38" s="34" t="s">
        <v>130</v>
      </c>
      <c r="J38" s="32">
        <v>44197</v>
      </c>
      <c r="K38" s="32">
        <v>44561</v>
      </c>
      <c r="L38" s="83">
        <v>3</v>
      </c>
      <c r="M38" s="84">
        <v>3</v>
      </c>
      <c r="N38" s="106">
        <f>IFERROR(IF(M38/L38&gt;100%,100%,M38/L38),"-")</f>
        <v>1</v>
      </c>
      <c r="O38" s="64" t="s">
        <v>122</v>
      </c>
      <c r="P38" s="15">
        <v>200000000</v>
      </c>
      <c r="Q38" s="15"/>
      <c r="R38" s="15"/>
      <c r="S38" s="15"/>
      <c r="T38" s="15"/>
      <c r="U38" s="87">
        <f>SUM(P38:T40)</f>
        <v>532000000</v>
      </c>
      <c r="V38" s="15">
        <v>94000000</v>
      </c>
      <c r="W38" s="41"/>
      <c r="X38" s="42"/>
      <c r="Y38" s="41"/>
      <c r="Z38" s="15"/>
      <c r="AA38" s="107">
        <f>V38+V40</f>
        <v>401411080</v>
      </c>
      <c r="AB38" s="102">
        <f>IFERROR(AA38/U38,"-")</f>
        <v>0.75453210526315795</v>
      </c>
      <c r="AC38" s="100"/>
      <c r="AD38" s="101" t="s">
        <v>45</v>
      </c>
      <c r="AE38" s="101" t="s">
        <v>46</v>
      </c>
    </row>
    <row r="39" spans="1:31" s="60" customFormat="1" ht="84" customHeight="1" x14ac:dyDescent="0.25">
      <c r="A39" s="26">
        <v>199</v>
      </c>
      <c r="B39" s="28" t="s">
        <v>115</v>
      </c>
      <c r="C39" s="28" t="s">
        <v>116</v>
      </c>
      <c r="D39" s="28" t="s">
        <v>127</v>
      </c>
      <c r="E39" s="77" t="s">
        <v>128</v>
      </c>
      <c r="F39" s="28" t="s">
        <v>129</v>
      </c>
      <c r="G39" s="35">
        <v>20210680010055</v>
      </c>
      <c r="H39" s="28" t="s">
        <v>123</v>
      </c>
      <c r="I39" s="31" t="s">
        <v>73</v>
      </c>
      <c r="J39" s="32"/>
      <c r="K39" s="32"/>
      <c r="L39" s="83"/>
      <c r="M39" s="84"/>
      <c r="N39" s="106"/>
      <c r="O39" s="64" t="s">
        <v>122</v>
      </c>
      <c r="P39" s="15">
        <v>20000000</v>
      </c>
      <c r="Q39" s="15"/>
      <c r="R39" s="15"/>
      <c r="S39" s="15"/>
      <c r="T39" s="15"/>
      <c r="U39" s="88"/>
      <c r="V39" s="15"/>
      <c r="W39" s="41"/>
      <c r="X39" s="42"/>
      <c r="Y39" s="41"/>
      <c r="Z39" s="15"/>
      <c r="AA39" s="107"/>
      <c r="AB39" s="102"/>
      <c r="AC39" s="100"/>
      <c r="AD39" s="101"/>
      <c r="AE39" s="101"/>
    </row>
    <row r="40" spans="1:31" s="60" customFormat="1" ht="86.4" customHeight="1" x14ac:dyDescent="0.25">
      <c r="A40" s="26">
        <v>199</v>
      </c>
      <c r="B40" s="28" t="s">
        <v>115</v>
      </c>
      <c r="C40" s="28" t="s">
        <v>116</v>
      </c>
      <c r="D40" s="28" t="s">
        <v>127</v>
      </c>
      <c r="E40" s="77" t="s">
        <v>128</v>
      </c>
      <c r="F40" s="28" t="s">
        <v>129</v>
      </c>
      <c r="G40" s="30">
        <v>20200680010088</v>
      </c>
      <c r="H40" s="33" t="s">
        <v>131</v>
      </c>
      <c r="I40" s="34" t="s">
        <v>132</v>
      </c>
      <c r="J40" s="32">
        <v>44197</v>
      </c>
      <c r="K40" s="32">
        <v>44561</v>
      </c>
      <c r="L40" s="83"/>
      <c r="M40" s="84"/>
      <c r="N40" s="106"/>
      <c r="O40" s="64" t="s">
        <v>122</v>
      </c>
      <c r="P40" s="15">
        <v>312000000</v>
      </c>
      <c r="Q40" s="15"/>
      <c r="R40" s="15"/>
      <c r="S40" s="15"/>
      <c r="T40" s="15"/>
      <c r="U40" s="89"/>
      <c r="V40" s="15">
        <v>307411080</v>
      </c>
      <c r="W40" s="41"/>
      <c r="X40" s="42"/>
      <c r="Y40" s="41"/>
      <c r="Z40" s="15"/>
      <c r="AA40" s="107"/>
      <c r="AB40" s="102"/>
      <c r="AC40" s="100"/>
      <c r="AD40" s="101"/>
      <c r="AE40" s="101"/>
    </row>
    <row r="41" spans="1:31" s="60" customFormat="1" ht="79.8" x14ac:dyDescent="0.25">
      <c r="A41" s="26">
        <v>200</v>
      </c>
      <c r="B41" s="27" t="s">
        <v>115</v>
      </c>
      <c r="C41" s="27" t="s">
        <v>116</v>
      </c>
      <c r="D41" s="27" t="s">
        <v>127</v>
      </c>
      <c r="E41" s="79" t="s">
        <v>133</v>
      </c>
      <c r="F41" s="27" t="s">
        <v>134</v>
      </c>
      <c r="G41" s="30">
        <v>20200680010077</v>
      </c>
      <c r="H41" s="33" t="s">
        <v>135</v>
      </c>
      <c r="I41" s="34" t="s">
        <v>138</v>
      </c>
      <c r="J41" s="32">
        <v>44197</v>
      </c>
      <c r="K41" s="32">
        <v>44561</v>
      </c>
      <c r="L41" s="56">
        <v>1</v>
      </c>
      <c r="M41" s="57">
        <v>1</v>
      </c>
      <c r="N41" s="58">
        <f>IFERROR(IF(M41/L41&gt;100%,100%,M41/L41),"-")</f>
        <v>1</v>
      </c>
      <c r="O41" s="64" t="s">
        <v>136</v>
      </c>
      <c r="P41" s="15">
        <v>100000000</v>
      </c>
      <c r="Q41" s="15"/>
      <c r="R41" s="15"/>
      <c r="S41" s="15"/>
      <c r="T41" s="15"/>
      <c r="U41" s="80">
        <f>SUM(P41:T41)</f>
        <v>100000000</v>
      </c>
      <c r="V41" s="15">
        <v>100000000</v>
      </c>
      <c r="W41" s="41"/>
      <c r="X41" s="42"/>
      <c r="Y41" s="41"/>
      <c r="Z41" s="15"/>
      <c r="AA41" s="73">
        <f t="shared" ref="AA41" si="5">SUM(V41:Z41)</f>
        <v>100000000</v>
      </c>
      <c r="AB41" s="54">
        <f>IFERROR(AA41/U41,"-")</f>
        <v>1</v>
      </c>
      <c r="AC41" s="55"/>
      <c r="AD41" s="53" t="s">
        <v>45</v>
      </c>
      <c r="AE41" s="53" t="s">
        <v>46</v>
      </c>
    </row>
    <row r="42" spans="1:31" s="61" customFormat="1" x14ac:dyDescent="0.25">
      <c r="A42" s="10">
        <f>SUM(--(FREQUENCY(A9:A41,A9:A41)&gt;0))</f>
        <v>23</v>
      </c>
      <c r="B42" s="19"/>
      <c r="C42" s="20"/>
      <c r="D42" s="20"/>
      <c r="E42" s="20"/>
      <c r="F42" s="20"/>
      <c r="G42" s="23"/>
      <c r="H42" s="20"/>
      <c r="I42" s="20"/>
      <c r="J42" s="20"/>
      <c r="K42" s="12"/>
      <c r="L42" s="13"/>
      <c r="M42" s="11" t="s">
        <v>17</v>
      </c>
      <c r="N42" s="7">
        <f>IFERROR(AVERAGE(N9:N41),"-")</f>
        <v>0.89772727272727271</v>
      </c>
      <c r="O42" s="21"/>
      <c r="P42" s="74">
        <f t="shared" ref="P42:AA42" si="6">SUM(P9:P41)</f>
        <v>14391789461.249998</v>
      </c>
      <c r="Q42" s="74">
        <f t="shared" si="6"/>
        <v>2032839906</v>
      </c>
      <c r="R42" s="74">
        <f t="shared" si="6"/>
        <v>0</v>
      </c>
      <c r="S42" s="74">
        <f t="shared" si="6"/>
        <v>261780048.74000001</v>
      </c>
      <c r="T42" s="74">
        <f t="shared" si="6"/>
        <v>0</v>
      </c>
      <c r="U42" s="75">
        <f t="shared" si="6"/>
        <v>16686409415.99</v>
      </c>
      <c r="V42" s="74">
        <f t="shared" si="6"/>
        <v>9694343786.1399994</v>
      </c>
      <c r="W42" s="74">
        <f t="shared" si="6"/>
        <v>1126611467.05</v>
      </c>
      <c r="X42" s="74">
        <f t="shared" si="6"/>
        <v>0</v>
      </c>
      <c r="Y42" s="74">
        <f t="shared" si="6"/>
        <v>79878643.950000003</v>
      </c>
      <c r="Z42" s="74">
        <f t="shared" si="6"/>
        <v>0</v>
      </c>
      <c r="AA42" s="75">
        <f t="shared" si="6"/>
        <v>10900833897.139999</v>
      </c>
      <c r="AB42" s="9">
        <f>IFERROR(AA42/U42,"-")</f>
        <v>0.65327618574995006</v>
      </c>
      <c r="AC42" s="8">
        <f>SUM(AC9:AC41)</f>
        <v>0</v>
      </c>
      <c r="AD42" s="21"/>
      <c r="AE42" s="21"/>
    </row>
    <row r="44" spans="1:31" x14ac:dyDescent="0.25">
      <c r="U44" s="81"/>
      <c r="V44" s="81"/>
    </row>
    <row r="45" spans="1:31" x14ac:dyDescent="0.25">
      <c r="U45" s="38"/>
      <c r="AA45" s="38"/>
    </row>
    <row r="47" spans="1:31" x14ac:dyDescent="0.25">
      <c r="Q47"/>
      <c r="R47"/>
      <c r="S47"/>
      <c r="U47" s="38"/>
      <c r="AA47" s="38"/>
    </row>
    <row r="50" spans="21:27" x14ac:dyDescent="0.25">
      <c r="U50" s="39"/>
      <c r="AA50" s="39"/>
    </row>
  </sheetData>
  <mergeCells count="72">
    <mergeCell ref="L17:L19"/>
    <mergeCell ref="AA17:AA19"/>
    <mergeCell ref="AB17:AB19"/>
    <mergeCell ref="AD17:AD19"/>
    <mergeCell ref="AE17:AE19"/>
    <mergeCell ref="AC17:AC19"/>
    <mergeCell ref="U17:U19"/>
    <mergeCell ref="N17:N19"/>
    <mergeCell ref="M17:M19"/>
    <mergeCell ref="AE30:AE31"/>
    <mergeCell ref="AC30:AC31"/>
    <mergeCell ref="AE33:AE35"/>
    <mergeCell ref="U36:U37"/>
    <mergeCell ref="AA36:AA37"/>
    <mergeCell ref="AB36:AB37"/>
    <mergeCell ref="AC36:AC37"/>
    <mergeCell ref="AD36:AD37"/>
    <mergeCell ref="AE36:AE37"/>
    <mergeCell ref="U33:U35"/>
    <mergeCell ref="AA33:AA35"/>
    <mergeCell ref="AB33:AB35"/>
    <mergeCell ref="AC33:AC35"/>
    <mergeCell ref="AD33:AD35"/>
    <mergeCell ref="AE38:AE40"/>
    <mergeCell ref="U38:U40"/>
    <mergeCell ref="AA38:AA40"/>
    <mergeCell ref="AB38:AB40"/>
    <mergeCell ref="AC38:AC40"/>
    <mergeCell ref="AD38:AD40"/>
    <mergeCell ref="L38:L40"/>
    <mergeCell ref="M38:M40"/>
    <mergeCell ref="N38:N40"/>
    <mergeCell ref="AA30:AA31"/>
    <mergeCell ref="AD30:AD31"/>
    <mergeCell ref="AB30:AB31"/>
    <mergeCell ref="U30:U31"/>
    <mergeCell ref="L36:L37"/>
    <mergeCell ref="M36:M37"/>
    <mergeCell ref="N36:N37"/>
    <mergeCell ref="L33:L35"/>
    <mergeCell ref="M33:M35"/>
    <mergeCell ref="N33:N35"/>
    <mergeCell ref="L30:L31"/>
    <mergeCell ref="M30:M31"/>
    <mergeCell ref="N30:N31"/>
    <mergeCell ref="V7:AA7"/>
    <mergeCell ref="AB7:AB8"/>
    <mergeCell ref="AC13:AC15"/>
    <mergeCell ref="AE13:AE15"/>
    <mergeCell ref="AD13:AD15"/>
    <mergeCell ref="AB13:AB15"/>
    <mergeCell ref="AA13:AA15"/>
    <mergeCell ref="AC1:AE1"/>
    <mergeCell ref="AC2:AE2"/>
    <mergeCell ref="AC3:AE3"/>
    <mergeCell ref="AC4:AE4"/>
    <mergeCell ref="AC7:AC8"/>
    <mergeCell ref="AD7:AE7"/>
    <mergeCell ref="B1:AB4"/>
    <mergeCell ref="A1:A4"/>
    <mergeCell ref="A5:C5"/>
    <mergeCell ref="A6:C6"/>
    <mergeCell ref="D5:L5"/>
    <mergeCell ref="D6:L6"/>
    <mergeCell ref="B7:F7"/>
    <mergeCell ref="G7:K7"/>
    <mergeCell ref="L7:N7"/>
    <mergeCell ref="O7:U7"/>
    <mergeCell ref="L13:L15"/>
    <mergeCell ref="M13:M15"/>
    <mergeCell ref="N13:N15"/>
    <mergeCell ref="U13:U15"/>
  </mergeCells>
  <phoneticPr fontId="12" type="noConversion"/>
  <conditionalFormatting sqref="N20:N41 N9:N13 N16:N17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41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2021-10-07T21:40:06Z</cp:lastPrinted>
  <dcterms:created xsi:type="dcterms:W3CDTF">2008-07-08T21:30:46Z</dcterms:created>
  <dcterms:modified xsi:type="dcterms:W3CDTF">2021-11-04T00:23:58Z</dcterms:modified>
</cp:coreProperties>
</file>