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hidePivotFieldList="1" defaultThemeVersion="124226"/>
  <mc:AlternateContent xmlns:mc="http://schemas.openxmlformats.org/markup-compatibility/2006">
    <mc:Choice Requires="x15">
      <x15ac:absPath xmlns:x15ac="http://schemas.microsoft.com/office/spreadsheetml/2010/11/ac" url="D:\ALCALDIA 2021\MAPA DE RIESGO GESTION 2021\MAPAS DE RIESGOS 2021 DEFINITIVOS POR DEPENDENCIAS V2\MAPA DE RIESGOS DE GESTION 2021 - ADMINISTRATIVA\"/>
    </mc:Choice>
  </mc:AlternateContent>
  <xr:revisionPtr revIDLastSave="0" documentId="13_ncr:1_{8F31C700-2CD7-4A86-B207-DA1A9C3B1605}" xr6:coauthVersionLast="47" xr6:coauthVersionMax="47" xr10:uidLastSave="{00000000-0000-0000-0000-000000000000}"/>
  <bookViews>
    <workbookView xWindow="-120" yWindow="-120" windowWidth="20730" windowHeight="11160" tabRatio="882" activeTab="2" xr2:uid="{00000000-000D-0000-FFFF-FFFF00000000}"/>
  </bookViews>
  <sheets>
    <sheet name="Intructivo" sheetId="20" r:id="rId1"/>
    <sheet name="CONTEXTO" sheetId="22" r:id="rId2"/>
    <sheet name="MAPA DE RIESGO" sheetId="1" r:id="rId3"/>
    <sheet name="Matriz Calor Inherente" sheetId="18" r:id="rId4"/>
    <sheet name="Matriz Calor Residual" sheetId="19" r:id="rId5"/>
    <sheet name="Tabla probabilidad" sheetId="12" r:id="rId6"/>
    <sheet name="Tabla Impacto" sheetId="13" r:id="rId7"/>
    <sheet name="Tabla Valoración controles" sheetId="15" r:id="rId8"/>
    <sheet name="Opciones Tratamiento" sheetId="16" state="hidden" r:id="rId9"/>
    <sheet name="Hoja1" sheetId="11" state="hidden" r:id="rId10"/>
  </sheets>
  <calcPr calcId="191029"/>
  <pivotCaches>
    <pivotCache cacheId="29"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9" i="1" l="1"/>
  <c r="U16" i="1"/>
  <c r="U17" i="1"/>
  <c r="R16" i="1"/>
  <c r="R17" i="1"/>
  <c r="D11" i="1"/>
  <c r="D10" i="1"/>
  <c r="R18" i="1" l="1"/>
  <c r="U18" i="1"/>
  <c r="R19" i="1"/>
  <c r="U19" i="1"/>
  <c r="R20" i="1"/>
  <c r="U20" i="1"/>
  <c r="R21" i="1"/>
  <c r="U21" i="1"/>
  <c r="Y18" i="1"/>
  <c r="L21" i="1"/>
  <c r="L18" i="1"/>
  <c r="L19" i="1"/>
  <c r="L20" i="1"/>
  <c r="Y20" i="1" l="1"/>
  <c r="Z20" i="1" s="1"/>
  <c r="Y21" i="1"/>
  <c r="Z21" i="1" s="1"/>
  <c r="AC21" i="1"/>
  <c r="AB21" i="1" s="1"/>
  <c r="AC20" i="1"/>
  <c r="AB20" i="1" s="1"/>
  <c r="AD20" i="1" s="1"/>
  <c r="Y19" i="1"/>
  <c r="Z19" i="1" s="1"/>
  <c r="AA18" i="1"/>
  <c r="Z18" i="1"/>
  <c r="AC19" i="1"/>
  <c r="AB19" i="1" s="1"/>
  <c r="AA20" i="1"/>
  <c r="AC18" i="1"/>
  <c r="AB18" i="1" s="1"/>
  <c r="AA21" i="1" l="1"/>
  <c r="AD21" i="1"/>
  <c r="AA19" i="1"/>
  <c r="AD19" i="1"/>
  <c r="L16" i="19"/>
  <c r="AD18" i="1"/>
  <c r="I16" i="1" l="1"/>
  <c r="J16" i="1" s="1"/>
  <c r="L66" i="1"/>
  <c r="L44" i="1"/>
  <c r="L41" i="1"/>
  <c r="L30" i="1"/>
  <c r="L59" i="1"/>
  <c r="L38" i="1"/>
  <c r="L74" i="1"/>
  <c r="L43" i="1"/>
  <c r="L36" i="1"/>
  <c r="L55" i="1"/>
  <c r="L24" i="1"/>
  <c r="L26" i="1"/>
  <c r="L68" i="1"/>
  <c r="L69" i="1"/>
  <c r="L31" i="1"/>
  <c r="L50" i="1"/>
  <c r="L53" i="1"/>
  <c r="L54" i="1"/>
  <c r="L47" i="1"/>
  <c r="L49" i="1"/>
  <c r="L73" i="1"/>
  <c r="L27" i="1"/>
  <c r="L62" i="1"/>
  <c r="L45" i="1"/>
  <c r="L29" i="1"/>
  <c r="L60" i="1"/>
  <c r="L35" i="1"/>
  <c r="L33" i="1"/>
  <c r="L25" i="1"/>
  <c r="L72" i="1"/>
  <c r="L42" i="1"/>
  <c r="L63" i="1"/>
  <c r="L57" i="1"/>
  <c r="L51" i="1"/>
  <c r="L71" i="1"/>
  <c r="L56" i="1"/>
  <c r="L32" i="1"/>
  <c r="L75" i="1"/>
  <c r="L65" i="1"/>
  <c r="L39" i="1"/>
  <c r="L61" i="1"/>
  <c r="L48" i="1"/>
  <c r="L23" i="1"/>
  <c r="L37" i="1"/>
  <c r="F222" i="13" l="1"/>
  <c r="F212" i="13"/>
  <c r="F213" i="13"/>
  <c r="F214" i="13"/>
  <c r="F215" i="13"/>
  <c r="F216" i="13"/>
  <c r="F217" i="13"/>
  <c r="F218" i="13"/>
  <c r="F219" i="13"/>
  <c r="F220" i="13"/>
  <c r="F221" i="13"/>
  <c r="F211" i="13"/>
  <c r="B222" i="13" a="1"/>
  <c r="L17" i="1"/>
  <c r="B222" i="13" l="1"/>
  <c r="R58" i="1"/>
  <c r="R53" i="1"/>
  <c r="R47"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1" i="13"/>
  <c r="U75" i="1" l="1"/>
  <c r="R75" i="1"/>
  <c r="U74" i="1"/>
  <c r="R74" i="1"/>
  <c r="U73" i="1"/>
  <c r="R73" i="1"/>
  <c r="U72" i="1"/>
  <c r="R72" i="1"/>
  <c r="U71" i="1"/>
  <c r="R71" i="1"/>
  <c r="U70" i="1"/>
  <c r="R70" i="1"/>
  <c r="I70" i="1"/>
  <c r="J70" i="1" s="1"/>
  <c r="U69" i="1"/>
  <c r="R69" i="1"/>
  <c r="U68" i="1"/>
  <c r="R68" i="1"/>
  <c r="U66" i="1"/>
  <c r="R66" i="1"/>
  <c r="U65" i="1"/>
  <c r="R65" i="1"/>
  <c r="U64" i="1"/>
  <c r="R64" i="1"/>
  <c r="I64" i="1"/>
  <c r="J64" i="1" s="1"/>
  <c r="U63" i="1"/>
  <c r="R63" i="1"/>
  <c r="U62" i="1"/>
  <c r="R62" i="1"/>
  <c r="U61" i="1"/>
  <c r="R61" i="1"/>
  <c r="U60" i="1"/>
  <c r="R60" i="1"/>
  <c r="U59" i="1"/>
  <c r="R59" i="1"/>
  <c r="U58" i="1"/>
  <c r="I58" i="1"/>
  <c r="J58" i="1" s="1"/>
  <c r="U57" i="1"/>
  <c r="R57" i="1"/>
  <c r="U56" i="1"/>
  <c r="R56" i="1"/>
  <c r="U55" i="1"/>
  <c r="R55" i="1"/>
  <c r="U54" i="1"/>
  <c r="R54" i="1"/>
  <c r="U53" i="1"/>
  <c r="U52" i="1"/>
  <c r="R52" i="1"/>
  <c r="I52" i="1"/>
  <c r="J52" i="1" s="1"/>
  <c r="U51" i="1"/>
  <c r="R51" i="1"/>
  <c r="U50" i="1"/>
  <c r="R50" i="1"/>
  <c r="U49" i="1"/>
  <c r="R49" i="1"/>
  <c r="U48" i="1"/>
  <c r="R48" i="1"/>
  <c r="U47" i="1"/>
  <c r="U46" i="1"/>
  <c r="R46" i="1"/>
  <c r="I46" i="1"/>
  <c r="J46" i="1" s="1"/>
  <c r="U45" i="1"/>
  <c r="R45" i="1"/>
  <c r="U44" i="1"/>
  <c r="R44" i="1"/>
  <c r="U43" i="1"/>
  <c r="R43" i="1"/>
  <c r="U42" i="1"/>
  <c r="R42" i="1"/>
  <c r="U41" i="1"/>
  <c r="R41" i="1"/>
  <c r="U40" i="1"/>
  <c r="R40" i="1"/>
  <c r="I40" i="1"/>
  <c r="J40" i="1" s="1"/>
  <c r="U39" i="1"/>
  <c r="R39" i="1"/>
  <c r="U38" i="1"/>
  <c r="R38" i="1"/>
  <c r="U37" i="1"/>
  <c r="R37" i="1"/>
  <c r="U36" i="1"/>
  <c r="R36" i="1"/>
  <c r="U35" i="1"/>
  <c r="R35" i="1"/>
  <c r="U34" i="1"/>
  <c r="R34" i="1"/>
  <c r="I34" i="1"/>
  <c r="J34" i="1" s="1"/>
  <c r="U33" i="1"/>
  <c r="R33" i="1"/>
  <c r="U32" i="1"/>
  <c r="R32" i="1"/>
  <c r="U31" i="1"/>
  <c r="R31" i="1"/>
  <c r="U30" i="1"/>
  <c r="R30" i="1"/>
  <c r="U29" i="1"/>
  <c r="R29" i="1"/>
  <c r="U28" i="1"/>
  <c r="R28" i="1"/>
  <c r="I28" i="1"/>
  <c r="J28" i="1" s="1"/>
  <c r="I22" i="1"/>
  <c r="U27" i="1"/>
  <c r="R27" i="1"/>
  <c r="U26" i="1"/>
  <c r="R26" i="1"/>
  <c r="U25" i="1"/>
  <c r="R25" i="1"/>
  <c r="U24" i="1"/>
  <c r="R24" i="1"/>
  <c r="U23" i="1"/>
  <c r="R23" i="1"/>
  <c r="U22" i="1"/>
  <c r="R22" i="1"/>
  <c r="AC56" i="1" l="1"/>
  <c r="AB56" i="1" s="1"/>
  <c r="AC57" i="1"/>
  <c r="AB57" i="1" s="1"/>
  <c r="J22" i="1"/>
  <c r="Y70" i="1"/>
  <c r="Y64" i="1"/>
  <c r="Y58" i="1"/>
  <c r="Y52" i="1"/>
  <c r="Y56" i="1"/>
  <c r="Y57" i="1"/>
  <c r="Y46" i="1"/>
  <c r="Y40" i="1"/>
  <c r="Y34" i="1"/>
  <c r="Y28" i="1"/>
  <c r="Y22" i="1"/>
  <c r="Z70" i="1" l="1"/>
  <c r="AA70" i="1"/>
  <c r="Y71" i="1" s="1"/>
  <c r="Z71" i="1" s="1"/>
  <c r="Z64" i="1"/>
  <c r="AA64" i="1"/>
  <c r="Y65" i="1" s="1"/>
  <c r="AA65" i="1" s="1"/>
  <c r="Y66" i="1" s="1"/>
  <c r="Z58" i="1"/>
  <c r="AA58" i="1"/>
  <c r="Y59" i="1" s="1"/>
  <c r="AA59" i="1" s="1"/>
  <c r="Y60" i="1" s="1"/>
  <c r="Z57" i="1"/>
  <c r="AA57" i="1"/>
  <c r="Z56" i="1"/>
  <c r="AA56" i="1"/>
  <c r="Z52" i="1"/>
  <c r="AA52" i="1"/>
  <c r="Z46" i="1"/>
  <c r="AA46" i="1"/>
  <c r="Y47" i="1" s="1"/>
  <c r="AA47" i="1" s="1"/>
  <c r="Y48" i="1" s="1"/>
  <c r="Z40" i="1"/>
  <c r="AA40" i="1"/>
  <c r="Z34" i="1"/>
  <c r="AA34" i="1"/>
  <c r="Y35" i="1" s="1"/>
  <c r="AA35" i="1" s="1"/>
  <c r="Y36" i="1" s="1"/>
  <c r="Z36" i="1" s="1"/>
  <c r="Z28" i="1"/>
  <c r="AA28" i="1"/>
  <c r="Y29" i="1" s="1"/>
  <c r="Z29" i="1" s="1"/>
  <c r="Z22" i="1"/>
  <c r="AA22" i="1"/>
  <c r="Y23" i="1" s="1"/>
  <c r="Z65" i="1" l="1"/>
  <c r="Z59" i="1"/>
  <c r="AA29" i="1"/>
  <c r="Y30" i="1" s="1"/>
  <c r="Z30" i="1" s="1"/>
  <c r="Z47" i="1"/>
  <c r="Z35" i="1"/>
  <c r="Z48" i="1"/>
  <c r="AA48" i="1"/>
  <c r="AA66" i="1"/>
  <c r="Y63" i="1" s="1"/>
  <c r="Y68" i="1"/>
  <c r="Y69" i="1"/>
  <c r="Y32" i="1"/>
  <c r="Z63" i="1" l="1"/>
  <c r="AA63" i="1"/>
  <c r="Y74" i="1"/>
  <c r="Y75" i="1"/>
  <c r="Z32" i="1"/>
  <c r="AA32" i="1"/>
  <c r="Y33" i="1" s="1"/>
  <c r="Z33" i="1" s="1"/>
  <c r="Y16" i="1"/>
  <c r="Z16" i="1" s="1"/>
  <c r="Z75" i="1" l="1"/>
  <c r="AA75" i="1"/>
  <c r="Z74" i="1"/>
  <c r="AA74" i="1"/>
  <c r="AA33" i="1"/>
  <c r="AA16" i="1" l="1"/>
  <c r="Y17" i="1" s="1"/>
  <c r="Z17" i="1" l="1"/>
  <c r="AA17" i="1" l="1"/>
  <c r="AC35" i="1" l="1"/>
  <c r="AC34" i="1"/>
  <c r="AB34" i="1" s="1"/>
  <c r="AC72" i="1"/>
  <c r="AC65" i="1"/>
  <c r="AC64" i="1"/>
  <c r="AC47" i="1"/>
  <c r="AC46" i="1"/>
  <c r="AB46" i="1" s="1"/>
  <c r="AC59" i="1"/>
  <c r="AC58" i="1"/>
  <c r="AB58" i="1" s="1"/>
  <c r="AC23" i="1"/>
  <c r="AC29" i="1"/>
  <c r="AC53" i="1"/>
  <c r="AC52" i="1"/>
  <c r="AB52" i="1" s="1"/>
  <c r="AC41" i="1"/>
  <c r="AC40" i="1"/>
  <c r="AB40" i="1" s="1"/>
  <c r="J40" i="19" l="1"/>
  <c r="V30" i="19"/>
  <c r="AH20" i="19"/>
  <c r="J30" i="19"/>
  <c r="V20" i="19"/>
  <c r="AH10" i="19"/>
  <c r="P10" i="19"/>
  <c r="AB50" i="19"/>
  <c r="J50" i="19"/>
  <c r="AB40" i="19"/>
  <c r="P30" i="19"/>
  <c r="V50" i="19"/>
  <c r="P50" i="19"/>
  <c r="AB10" i="19"/>
  <c r="AH30" i="19"/>
  <c r="AH40" i="19"/>
  <c r="J10" i="19"/>
  <c r="AB20" i="19"/>
  <c r="AH50" i="19"/>
  <c r="AD40" i="1"/>
  <c r="V10" i="19"/>
  <c r="P20" i="19"/>
  <c r="J20" i="19"/>
  <c r="P40" i="19"/>
  <c r="V40" i="19"/>
  <c r="AB30" i="19"/>
  <c r="J11" i="19"/>
  <c r="V11" i="19"/>
  <c r="AB21" i="19"/>
  <c r="P31" i="19"/>
  <c r="J31" i="19"/>
  <c r="AB41" i="19"/>
  <c r="AD46" i="1"/>
  <c r="AH41" i="19"/>
  <c r="P41" i="19"/>
  <c r="J21" i="19"/>
  <c r="AB31" i="19"/>
  <c r="AB51" i="19"/>
  <c r="P21" i="19"/>
  <c r="V41" i="19"/>
  <c r="V31" i="19"/>
  <c r="AH21" i="19"/>
  <c r="AB11" i="19"/>
  <c r="P51" i="19"/>
  <c r="V21" i="19"/>
  <c r="AH31" i="19"/>
  <c r="V51" i="19"/>
  <c r="J51" i="19"/>
  <c r="AH51" i="19"/>
  <c r="AH11" i="19"/>
  <c r="J41" i="19"/>
  <c r="P11" i="19"/>
  <c r="AB29" i="1"/>
  <c r="AC30" i="1"/>
  <c r="AD58"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B64" i="1"/>
  <c r="AC71" i="1"/>
  <c r="AB71" i="1" s="1"/>
  <c r="AD34"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B72" i="1"/>
  <c r="AC73" i="1"/>
  <c r="AC42" i="1"/>
  <c r="AB41" i="1"/>
  <c r="AB47" i="1"/>
  <c r="AC48" i="1"/>
  <c r="AB48" i="1" s="1"/>
  <c r="AC49" i="1"/>
  <c r="V32" i="19"/>
  <c r="P42" i="19"/>
  <c r="J12" i="19"/>
  <c r="J32" i="19"/>
  <c r="AB52" i="19"/>
  <c r="AD52" i="1"/>
  <c r="J22" i="19"/>
  <c r="V22" i="19"/>
  <c r="J52" i="19"/>
  <c r="AH12" i="19"/>
  <c r="J42" i="19"/>
  <c r="AH42" i="19"/>
  <c r="P32" i="19"/>
  <c r="AB12" i="19"/>
  <c r="AH32" i="19"/>
  <c r="AB32" i="19"/>
  <c r="AB42" i="19"/>
  <c r="V42" i="19"/>
  <c r="V12" i="19"/>
  <c r="V52" i="19"/>
  <c r="AB22" i="19"/>
  <c r="AH52" i="19"/>
  <c r="AH22" i="19"/>
  <c r="P22" i="19"/>
  <c r="P12" i="19"/>
  <c r="P52" i="19"/>
  <c r="AC54" i="1"/>
  <c r="AB54" i="1" s="1"/>
  <c r="AC55" i="1"/>
  <c r="AB55" i="1" s="1"/>
  <c r="AB53" i="1"/>
  <c r="AC24" i="1"/>
  <c r="AB23" i="1"/>
  <c r="AB59" i="1"/>
  <c r="AC60" i="1"/>
  <c r="AB65" i="1"/>
  <c r="AC66" i="1"/>
  <c r="AB35" i="1"/>
  <c r="AC36" i="1"/>
  <c r="AB73" i="1" l="1"/>
  <c r="AC74" i="1"/>
  <c r="K35" i="19"/>
  <c r="AC25" i="19"/>
  <c r="K45" i="19"/>
  <c r="AI45" i="19"/>
  <c r="W45" i="19"/>
  <c r="Q35" i="19"/>
  <c r="K55" i="19"/>
  <c r="AC15" i="19"/>
  <c r="Q15" i="19"/>
  <c r="AC35" i="19"/>
  <c r="AI35" i="19"/>
  <c r="Q55" i="19"/>
  <c r="AI25" i="19"/>
  <c r="AD71"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D65"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D47" i="1"/>
  <c r="P54" i="19"/>
  <c r="AH14" i="19"/>
  <c r="AB14" i="19"/>
  <c r="AH34" i="19"/>
  <c r="AB54" i="19"/>
  <c r="AH54" i="19"/>
  <c r="AD64" i="1"/>
  <c r="V14" i="19"/>
  <c r="J54" i="19"/>
  <c r="AH44" i="19"/>
  <c r="V54" i="19"/>
  <c r="J14" i="19"/>
  <c r="AH24" i="19"/>
  <c r="V34" i="19"/>
  <c r="AB44" i="19"/>
  <c r="AB34" i="19"/>
  <c r="P14" i="19"/>
  <c r="V24" i="19"/>
  <c r="AB24" i="19"/>
  <c r="V44" i="19"/>
  <c r="P34" i="19"/>
  <c r="J34" i="19"/>
  <c r="P24" i="19"/>
  <c r="J44" i="19"/>
  <c r="J24" i="19"/>
  <c r="P44" i="19"/>
  <c r="AJ21" i="19"/>
  <c r="AD31" i="19"/>
  <c r="R21" i="19"/>
  <c r="AD41" i="19"/>
  <c r="AJ11" i="19"/>
  <c r="AJ51" i="19"/>
  <c r="AD48" i="1"/>
  <c r="L41" i="19"/>
  <c r="AD11" i="19"/>
  <c r="L21" i="19"/>
  <c r="L11" i="19"/>
  <c r="X51" i="19"/>
  <c r="X21" i="19"/>
  <c r="R11" i="19"/>
  <c r="R31" i="19"/>
  <c r="AJ41" i="19"/>
  <c r="L31" i="19"/>
  <c r="R51" i="19"/>
  <c r="X31" i="19"/>
  <c r="X11" i="19"/>
  <c r="X41" i="19"/>
  <c r="AJ31" i="19"/>
  <c r="AD51" i="19"/>
  <c r="R41" i="19"/>
  <c r="AD21" i="19"/>
  <c r="L51" i="19"/>
  <c r="AC25" i="1"/>
  <c r="AB24" i="1"/>
  <c r="AB36" i="1"/>
  <c r="AC37" i="1"/>
  <c r="AB60" i="1"/>
  <c r="AC61" i="1"/>
  <c r="AC31" i="1"/>
  <c r="AB30" i="1"/>
  <c r="AB66" i="1"/>
  <c r="K39" i="19"/>
  <c r="AC39" i="19"/>
  <c r="W29" i="19"/>
  <c r="AI49" i="19"/>
  <c r="W9" i="19"/>
  <c r="AC19" i="19"/>
  <c r="Q49" i="19"/>
  <c r="W49" i="19"/>
  <c r="AC9" i="19"/>
  <c r="AI9" i="19"/>
  <c r="Q29" i="19"/>
  <c r="W39" i="19"/>
  <c r="Q39" i="19"/>
  <c r="AD35"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D59" i="1"/>
  <c r="Q33" i="19"/>
  <c r="AI23" i="19"/>
  <c r="K53" i="19"/>
  <c r="AC23" i="19"/>
  <c r="AC13" i="19"/>
  <c r="W23" i="19"/>
  <c r="W33" i="19"/>
  <c r="Q13" i="19"/>
  <c r="W13" i="19"/>
  <c r="AI13" i="19"/>
  <c r="Q43" i="19"/>
  <c r="Q23" i="19"/>
  <c r="W53" i="19"/>
  <c r="AB49" i="1"/>
  <c r="AC51" i="1"/>
  <c r="AB51" i="1" s="1"/>
  <c r="AC50" i="1"/>
  <c r="AB50" i="1" s="1"/>
  <c r="AB42" i="1"/>
  <c r="AC43"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D29" i="1"/>
  <c r="AB61" i="1" l="1"/>
  <c r="AC62" i="1"/>
  <c r="AB74" i="1"/>
  <c r="AC75" i="1"/>
  <c r="AB75" i="1" s="1"/>
  <c r="AC32" i="1"/>
  <c r="AB32" i="1" s="1"/>
  <c r="AB31" i="1"/>
  <c r="AC33" i="1"/>
  <c r="AB33" i="1" s="1"/>
  <c r="AB25" i="1"/>
  <c r="AC26" i="1"/>
  <c r="X8" i="19"/>
  <c r="R48" i="19"/>
  <c r="L8" i="19"/>
  <c r="AD38" i="19"/>
  <c r="AD48" i="19"/>
  <c r="AD8" i="19"/>
  <c r="R18" i="19"/>
  <c r="L38" i="19"/>
  <c r="AD30" i="1"/>
  <c r="AJ28" i="19"/>
  <c r="X18" i="19"/>
  <c r="X48" i="19"/>
  <c r="R28" i="19"/>
  <c r="L18" i="19"/>
  <c r="X28" i="19"/>
  <c r="R8" i="19"/>
  <c r="X38" i="19"/>
  <c r="AJ8" i="19"/>
  <c r="AD18" i="19"/>
  <c r="AJ38" i="19"/>
  <c r="L48" i="19"/>
  <c r="AJ48" i="19"/>
  <c r="AJ18" i="19"/>
  <c r="R38" i="19"/>
  <c r="AD28" i="19"/>
  <c r="L28"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AC68" i="1"/>
  <c r="AB37" i="1"/>
  <c r="AC38" i="1"/>
  <c r="AB38" i="1" s="1"/>
  <c r="AC39" i="1"/>
  <c r="AB39" i="1" s="1"/>
  <c r="AJ46" i="19"/>
  <c r="AD46" i="19"/>
  <c r="L36" i="19"/>
  <c r="X16" i="19"/>
  <c r="AJ26" i="19"/>
  <c r="L46" i="19"/>
  <c r="X6" i="19"/>
  <c r="R36" i="19"/>
  <c r="X36" i="19"/>
  <c r="R6" i="19"/>
  <c r="AJ6" i="19"/>
  <c r="AD36" i="19"/>
  <c r="R46" i="19"/>
  <c r="AD26" i="19"/>
  <c r="AD16" i="19"/>
  <c r="X46" i="19"/>
  <c r="X26" i="19"/>
  <c r="AJ36" i="19"/>
  <c r="R26" i="19"/>
  <c r="AD6" i="19"/>
  <c r="L6" i="19"/>
  <c r="L26" i="19"/>
  <c r="R16" i="19"/>
  <c r="AJ16" i="19"/>
  <c r="AB43" i="1"/>
  <c r="AC44" i="1"/>
  <c r="AD29" i="19"/>
  <c r="AD19" i="19"/>
  <c r="R39" i="19"/>
  <c r="R9" i="19"/>
  <c r="X49" i="19"/>
  <c r="X9" i="19"/>
  <c r="AD39" i="19"/>
  <c r="R29" i="19"/>
  <c r="L49" i="19"/>
  <c r="X19" i="19"/>
  <c r="X29" i="19"/>
  <c r="X39" i="19"/>
  <c r="L9" i="19"/>
  <c r="AD36" i="1"/>
  <c r="AD9" i="19"/>
  <c r="AJ49" i="19"/>
  <c r="L39" i="19"/>
  <c r="R19" i="19"/>
  <c r="AJ39" i="19"/>
  <c r="AJ29" i="19"/>
  <c r="AJ19" i="19"/>
  <c r="AJ9" i="19"/>
  <c r="AD49" i="19"/>
  <c r="L19" i="19"/>
  <c r="L29" i="19"/>
  <c r="R49" i="19"/>
  <c r="AB44" i="1" l="1"/>
  <c r="AC45" i="1"/>
  <c r="AB45" i="1" s="1"/>
  <c r="AE54" i="19"/>
  <c r="S24" i="19"/>
  <c r="AE34" i="19"/>
  <c r="Y54" i="19"/>
  <c r="AE14" i="19"/>
  <c r="Y34" i="19"/>
  <c r="M44" i="19"/>
  <c r="AK54" i="19"/>
  <c r="M24" i="19"/>
  <c r="AK34" i="19"/>
  <c r="Y14" i="19"/>
  <c r="AK14" i="19"/>
  <c r="Y24" i="19"/>
  <c r="S44" i="19"/>
  <c r="M34" i="19"/>
  <c r="AK44" i="19"/>
  <c r="M54" i="19"/>
  <c r="Y44" i="19"/>
  <c r="S54" i="19"/>
  <c r="AK24" i="19"/>
  <c r="M14" i="19"/>
  <c r="AE44" i="19"/>
  <c r="S34" i="19"/>
  <c r="AE24" i="19"/>
  <c r="S14" i="19"/>
  <c r="AA55" i="19"/>
  <c r="O45" i="19"/>
  <c r="AA15" i="19"/>
  <c r="AM55" i="19"/>
  <c r="O55" i="19"/>
  <c r="AG35" i="19"/>
  <c r="AM25" i="19"/>
  <c r="AM35" i="19"/>
  <c r="AA25" i="19"/>
  <c r="AM45" i="19"/>
  <c r="AG25" i="19"/>
  <c r="AA35" i="19"/>
  <c r="O25" i="19"/>
  <c r="U25" i="19"/>
  <c r="AG45" i="19"/>
  <c r="U35" i="19"/>
  <c r="AA45" i="19"/>
  <c r="AM15" i="19"/>
  <c r="U45" i="19"/>
  <c r="O35" i="19"/>
  <c r="O15" i="19"/>
  <c r="AD75" i="1"/>
  <c r="AG15" i="19"/>
  <c r="U15" i="19"/>
  <c r="AG55" i="19"/>
  <c r="U55" i="19"/>
  <c r="T18" i="19"/>
  <c r="N48" i="19"/>
  <c r="N8" i="19"/>
  <c r="T28" i="19"/>
  <c r="AF38" i="19"/>
  <c r="Z28" i="19"/>
  <c r="Z18" i="19"/>
  <c r="AF8" i="19"/>
  <c r="AD32"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D74" i="1"/>
  <c r="N15" i="19"/>
  <c r="AF55" i="19"/>
  <c r="N55" i="19"/>
  <c r="Z15" i="19"/>
  <c r="AF35" i="19"/>
  <c r="AB62" i="1"/>
  <c r="AC63"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B68" i="1"/>
  <c r="AC69" i="1"/>
  <c r="AB69" i="1" s="1"/>
  <c r="AC27" i="1"/>
  <c r="AB27" i="1" s="1"/>
  <c r="AB26" i="1"/>
  <c r="O8" i="19"/>
  <c r="AA48" i="19"/>
  <c r="AM38" i="19"/>
  <c r="U48" i="19"/>
  <c r="AA18" i="19"/>
  <c r="AG18" i="19"/>
  <c r="AG48" i="19"/>
  <c r="AM18" i="19"/>
  <c r="AA28" i="19"/>
  <c r="AG28" i="19"/>
  <c r="AA8" i="19"/>
  <c r="U18" i="19"/>
  <c r="AG38" i="19"/>
  <c r="U38" i="19"/>
  <c r="AM8" i="19"/>
  <c r="AA38" i="19"/>
  <c r="AM48" i="19"/>
  <c r="U28" i="19"/>
  <c r="O38" i="19"/>
  <c r="U8" i="19"/>
  <c r="AG8" i="19"/>
  <c r="AD33" i="1"/>
  <c r="O18" i="19"/>
  <c r="O28" i="19"/>
  <c r="O48" i="19"/>
  <c r="AM28"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B63" i="1" l="1"/>
  <c r="AD63" i="1" s="1"/>
  <c r="Z69" i="1"/>
  <c r="AA69" i="1"/>
  <c r="Z68" i="1"/>
  <c r="AA68" i="1"/>
  <c r="Z66" i="1"/>
  <c r="AA60" i="1"/>
  <c r="Y61" i="1" s="1"/>
  <c r="Z60" i="1"/>
  <c r="AA71" i="1"/>
  <c r="Y72" i="1" s="1"/>
  <c r="Y41" i="1"/>
  <c r="Y53" i="1"/>
  <c r="Y54" i="1"/>
  <c r="AA36"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D56" i="1"/>
  <c r="AD57" i="1"/>
  <c r="AG13" i="19" l="1"/>
  <c r="AM13" i="19"/>
  <c r="L54" i="19"/>
  <c r="L34" i="19"/>
  <c r="L14" i="19"/>
  <c r="AJ54" i="19"/>
  <c r="AJ34" i="19"/>
  <c r="L24" i="19"/>
  <c r="X54" i="19"/>
  <c r="AJ24" i="19"/>
  <c r="R44" i="19"/>
  <c r="R34" i="19"/>
  <c r="AJ14" i="19"/>
  <c r="AD14" i="19"/>
  <c r="R14" i="19"/>
  <c r="X44" i="19"/>
  <c r="AD54" i="19"/>
  <c r="AD24" i="19"/>
  <c r="R24" i="19"/>
  <c r="X14" i="19"/>
  <c r="X34" i="19"/>
  <c r="AD44" i="19"/>
  <c r="L44" i="19"/>
  <c r="AD34" i="19"/>
  <c r="AD66" i="1"/>
  <c r="AJ44" i="19"/>
  <c r="R54" i="19"/>
  <c r="X24" i="19"/>
  <c r="U53" i="19"/>
  <c r="U43" i="19"/>
  <c r="O23" i="19"/>
  <c r="AG43" i="19"/>
  <c r="AA33" i="19"/>
  <c r="AA23" i="19"/>
  <c r="AG53" i="19"/>
  <c r="AM43" i="19"/>
  <c r="O13" i="19"/>
  <c r="AM53" i="19"/>
  <c r="AG33" i="19"/>
  <c r="U23" i="19"/>
  <c r="L43" i="19"/>
  <c r="R13" i="19"/>
  <c r="L13" i="19"/>
  <c r="AD60" i="1"/>
  <c r="AJ53" i="19"/>
  <c r="AD23" i="19"/>
  <c r="AJ43" i="19"/>
  <c r="R33" i="19"/>
  <c r="L23" i="19"/>
  <c r="AJ23" i="19"/>
  <c r="X23" i="19"/>
  <c r="L33" i="19"/>
  <c r="AJ33" i="19"/>
  <c r="AD33" i="19"/>
  <c r="R43" i="19"/>
  <c r="X43" i="19"/>
  <c r="R53" i="19"/>
  <c r="R23" i="19"/>
  <c r="X33" i="19"/>
  <c r="AD53" i="19"/>
  <c r="X53" i="19"/>
  <c r="AD43" i="19"/>
  <c r="X13" i="19"/>
  <c r="AJ13" i="19"/>
  <c r="AD13" i="19"/>
  <c r="L53" i="19"/>
  <c r="O53" i="19"/>
  <c r="O43" i="19"/>
  <c r="U13" i="19"/>
  <c r="U33" i="19"/>
  <c r="AM33" i="19"/>
  <c r="O33" i="19"/>
  <c r="AA13" i="19"/>
  <c r="AA53" i="19"/>
  <c r="Z61" i="1"/>
  <c r="AA61" i="1"/>
  <c r="Y62" i="1" s="1"/>
  <c r="AA30" i="1"/>
  <c r="Y31" i="1" s="1"/>
  <c r="Z54" i="1"/>
  <c r="AA54" i="1"/>
  <c r="Y55" i="1" s="1"/>
  <c r="Z72" i="1"/>
  <c r="AA72" i="1"/>
  <c r="Y73" i="1" s="1"/>
  <c r="Z53" i="1"/>
  <c r="AA53" i="1"/>
  <c r="Y49" i="1"/>
  <c r="Z41" i="1"/>
  <c r="AA41" i="1"/>
  <c r="Y42" i="1" s="1"/>
  <c r="Z42" i="1" s="1"/>
  <c r="Y38" i="1"/>
  <c r="Y37" i="1"/>
  <c r="Z23" i="1"/>
  <c r="AA23" i="1"/>
  <c r="Y24" i="1" s="1"/>
  <c r="Y13" i="19" l="1"/>
  <c r="AE43" i="19"/>
  <c r="S13" i="19"/>
  <c r="AK33" i="19"/>
  <c r="M13" i="19"/>
  <c r="AK53" i="19"/>
  <c r="M23" i="19"/>
  <c r="AE33" i="19"/>
  <c r="M43" i="19"/>
  <c r="AK13" i="19"/>
  <c r="AK43" i="19"/>
  <c r="Y53" i="19"/>
  <c r="S43" i="19"/>
  <c r="AK23" i="19"/>
  <c r="S53" i="19"/>
  <c r="Y33" i="19"/>
  <c r="AD61" i="1"/>
  <c r="S23" i="19"/>
  <c r="AE53" i="19"/>
  <c r="Y23" i="19"/>
  <c r="AE13" i="19"/>
  <c r="Y43" i="19"/>
  <c r="M33" i="19"/>
  <c r="M53" i="19"/>
  <c r="AE23" i="19"/>
  <c r="S33" i="19"/>
  <c r="Z24" i="1"/>
  <c r="AA24" i="1"/>
  <c r="Y25" i="1" s="1"/>
  <c r="K42" i="19"/>
  <c r="Q42" i="19"/>
  <c r="W12" i="19"/>
  <c r="K52" i="19"/>
  <c r="AI52" i="19"/>
  <c r="Q22" i="19"/>
  <c r="Q12" i="19"/>
  <c r="AC52" i="19"/>
  <c r="AC32" i="19"/>
  <c r="W42" i="19"/>
  <c r="K22" i="19"/>
  <c r="W52" i="19"/>
  <c r="Q52" i="19"/>
  <c r="W22" i="19"/>
  <c r="AC22" i="19"/>
  <c r="Q32" i="19"/>
  <c r="AI42" i="19"/>
  <c r="AD53" i="1"/>
  <c r="AI22" i="19"/>
  <c r="AC12" i="19"/>
  <c r="AI12" i="19"/>
  <c r="W32" i="19"/>
  <c r="K32" i="19"/>
  <c r="AC42" i="19"/>
  <c r="AI32" i="19"/>
  <c r="K12" i="19"/>
  <c r="Z73" i="1"/>
  <c r="AA73" i="1"/>
  <c r="W37" i="19"/>
  <c r="AI47" i="19"/>
  <c r="K37" i="19"/>
  <c r="K7" i="19"/>
  <c r="AI7" i="19"/>
  <c r="Q27" i="19"/>
  <c r="AC7" i="19"/>
  <c r="Q17" i="19"/>
  <c r="W17" i="19"/>
  <c r="AC27" i="19"/>
  <c r="W47" i="19"/>
  <c r="W27" i="19"/>
  <c r="AC47" i="19"/>
  <c r="Q37" i="19"/>
  <c r="Q47" i="19"/>
  <c r="AC37" i="19"/>
  <c r="AI27" i="19"/>
  <c r="K17" i="19"/>
  <c r="W7" i="19"/>
  <c r="AI37" i="19"/>
  <c r="Q7" i="19"/>
  <c r="K47" i="19"/>
  <c r="AI17" i="19"/>
  <c r="AD23" i="1"/>
  <c r="K27" i="19"/>
  <c r="AC17" i="19"/>
  <c r="Z37" i="1"/>
  <c r="AA37" i="1"/>
  <c r="AJ55" i="19"/>
  <c r="L45" i="19"/>
  <c r="AD35" i="19"/>
  <c r="R25" i="19"/>
  <c r="AD45" i="19"/>
  <c r="R45" i="19"/>
  <c r="AD55" i="19"/>
  <c r="X15" i="19"/>
  <c r="L25" i="19"/>
  <c r="AJ45" i="19"/>
  <c r="R15" i="19"/>
  <c r="R55" i="19"/>
  <c r="AD25" i="19"/>
  <c r="L55" i="19"/>
  <c r="AJ35" i="19"/>
  <c r="X55" i="19"/>
  <c r="X35" i="19"/>
  <c r="L15" i="19"/>
  <c r="AD72" i="1"/>
  <c r="AD15" i="19"/>
  <c r="X25" i="19"/>
  <c r="AJ15" i="19"/>
  <c r="AJ25" i="19"/>
  <c r="X45" i="19"/>
  <c r="L35" i="19"/>
  <c r="R35" i="19"/>
  <c r="Z49" i="1"/>
  <c r="AA49" i="1"/>
  <c r="Y50" i="1" s="1"/>
  <c r="Z55" i="1"/>
  <c r="AA55" i="1"/>
  <c r="R40" i="19"/>
  <c r="L10" i="19"/>
  <c r="AJ50" i="19"/>
  <c r="L30" i="19"/>
  <c r="AD10" i="19"/>
  <c r="L50" i="19"/>
  <c r="X30" i="19"/>
  <c r="L20" i="19"/>
  <c r="X40" i="19"/>
  <c r="AJ10" i="19"/>
  <c r="AJ40" i="19"/>
  <c r="L40" i="19"/>
  <c r="AJ20" i="19"/>
  <c r="R50" i="19"/>
  <c r="AD30" i="19"/>
  <c r="X50" i="19"/>
  <c r="R10" i="19"/>
  <c r="X10" i="19"/>
  <c r="R20" i="19"/>
  <c r="X20" i="19"/>
  <c r="AJ30" i="19"/>
  <c r="AD20" i="19"/>
  <c r="R30" i="19"/>
  <c r="AD50" i="19"/>
  <c r="AD40" i="19"/>
  <c r="AD42" i="1"/>
  <c r="L32" i="19"/>
  <c r="AJ12" i="19"/>
  <c r="AD54" i="1"/>
  <c r="R52" i="19"/>
  <c r="AD12" i="19"/>
  <c r="L52" i="19"/>
  <c r="R32" i="19"/>
  <c r="AD22" i="19"/>
  <c r="AJ32" i="19"/>
  <c r="X12" i="19"/>
  <c r="X22" i="19"/>
  <c r="X52" i="19"/>
  <c r="R22" i="19"/>
  <c r="AJ42" i="19"/>
  <c r="AD32" i="19"/>
  <c r="R12" i="19"/>
  <c r="AJ22" i="19"/>
  <c r="AD52" i="19"/>
  <c r="X42" i="19"/>
  <c r="AJ52" i="19"/>
  <c r="AD42" i="19"/>
  <c r="L22" i="19"/>
  <c r="L42" i="19"/>
  <c r="R42" i="19"/>
  <c r="X32" i="19"/>
  <c r="L12" i="19"/>
  <c r="Z38" i="1"/>
  <c r="AA38" i="1"/>
  <c r="Y39" i="1" s="1"/>
  <c r="K40" i="19"/>
  <c r="AI20" i="19"/>
  <c r="AI30" i="19"/>
  <c r="W30" i="19"/>
  <c r="W10" i="19"/>
  <c r="AD41" i="1"/>
  <c r="W40" i="19"/>
  <c r="Q20" i="19"/>
  <c r="W50" i="19"/>
  <c r="Q50" i="19"/>
  <c r="AC30" i="19"/>
  <c r="W20" i="19"/>
  <c r="AC50" i="19"/>
  <c r="K10" i="19"/>
  <c r="K20" i="19"/>
  <c r="AC20" i="19"/>
  <c r="AC40" i="19"/>
  <c r="Q10" i="19"/>
  <c r="Q40" i="19"/>
  <c r="AC10" i="19"/>
  <c r="AI50" i="19"/>
  <c r="Q30" i="19"/>
  <c r="K30" i="19"/>
  <c r="AI10" i="19"/>
  <c r="K50" i="19"/>
  <c r="AI40" i="19"/>
  <c r="AA31" i="1"/>
  <c r="Z31" i="1"/>
  <c r="AA42" i="1"/>
  <c r="Y43" i="1" s="1"/>
  <c r="Z62" i="1"/>
  <c r="N43" i="19" s="1"/>
  <c r="AA62" i="1"/>
  <c r="AG24" i="19"/>
  <c r="O44" i="19"/>
  <c r="O24" i="19"/>
  <c r="AM14" i="19"/>
  <c r="AG34" i="19"/>
  <c r="O34" i="19"/>
  <c r="AA44" i="19"/>
  <c r="O14" i="19"/>
  <c r="AA54" i="19"/>
  <c r="U14" i="19"/>
  <c r="AM44" i="19"/>
  <c r="AA34" i="19"/>
  <c r="AM24" i="19"/>
  <c r="AM54" i="19"/>
  <c r="AG14" i="19"/>
  <c r="AM34" i="19"/>
  <c r="U54" i="19"/>
  <c r="AG44" i="19"/>
  <c r="AA24" i="19"/>
  <c r="AG54" i="19"/>
  <c r="U34" i="19"/>
  <c r="U24" i="19"/>
  <c r="AD69" i="1"/>
  <c r="AA14" i="19"/>
  <c r="O54" i="19"/>
  <c r="U44" i="19"/>
  <c r="AM23" i="19"/>
  <c r="AG2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D68" i="1"/>
  <c r="AF53" i="19"/>
  <c r="T23" i="19" l="1"/>
  <c r="T43" i="19"/>
  <c r="N33" i="19"/>
  <c r="N23" i="19"/>
  <c r="AL53" i="19"/>
  <c r="T33" i="19"/>
  <c r="AF13" i="19"/>
  <c r="AL13" i="19"/>
  <c r="AF23" i="19"/>
  <c r="Z33" i="19"/>
  <c r="T13" i="19"/>
  <c r="AL33" i="19"/>
  <c r="Z43" i="19"/>
  <c r="N53" i="19"/>
  <c r="Z23" i="19"/>
  <c r="Z53" i="19"/>
  <c r="AA39" i="1"/>
  <c r="Z39" i="1"/>
  <c r="Z50" i="1"/>
  <c r="AA50" i="1"/>
  <c r="Y51" i="1" s="1"/>
  <c r="AF19" i="19"/>
  <c r="Z9" i="19"/>
  <c r="T49" i="19"/>
  <c r="N29" i="19"/>
  <c r="Z49" i="19"/>
  <c r="AD38" i="1"/>
  <c r="AL29" i="19"/>
  <c r="N19" i="19"/>
  <c r="T19" i="19"/>
  <c r="N39" i="19"/>
  <c r="Z19" i="19"/>
  <c r="AL39" i="19"/>
  <c r="Z39" i="19"/>
  <c r="AL49" i="19"/>
  <c r="AF39" i="19"/>
  <c r="AF49" i="19"/>
  <c r="T9" i="19"/>
  <c r="T29" i="19"/>
  <c r="AL9" i="19"/>
  <c r="N9" i="19"/>
  <c r="AL19" i="19"/>
  <c r="AF9" i="19"/>
  <c r="T39" i="19"/>
  <c r="AF29" i="19"/>
  <c r="Z29" i="19"/>
  <c r="N49" i="19"/>
  <c r="M41" i="19"/>
  <c r="AK31" i="19"/>
  <c r="AE31" i="19"/>
  <c r="Y21" i="19"/>
  <c r="Y11" i="19"/>
  <c r="AD49" i="1"/>
  <c r="S31" i="19"/>
  <c r="AE21" i="19"/>
  <c r="AK11" i="19"/>
  <c r="M31" i="19"/>
  <c r="S51" i="19"/>
  <c r="S11" i="19"/>
  <c r="Y41" i="19"/>
  <c r="M21" i="19"/>
  <c r="M11" i="19"/>
  <c r="S41" i="19"/>
  <c r="M51" i="19"/>
  <c r="AE51" i="19"/>
  <c r="Y31" i="19"/>
  <c r="AK41" i="19"/>
  <c r="AE41" i="19"/>
  <c r="AE11" i="19"/>
  <c r="Y51" i="19"/>
  <c r="AK51" i="19"/>
  <c r="S21" i="19"/>
  <c r="AK21" i="19"/>
  <c r="AK15" i="19"/>
  <c r="M15" i="19"/>
  <c r="AK35" i="19"/>
  <c r="AK55" i="19"/>
  <c r="AE25" i="19"/>
  <c r="AE45" i="19"/>
  <c r="Y35" i="19"/>
  <c r="AK45" i="19"/>
  <c r="Y45" i="19"/>
  <c r="Y25" i="19"/>
  <c r="AD73" i="1"/>
  <c r="M25" i="19"/>
  <c r="AE55" i="19"/>
  <c r="AE35" i="19"/>
  <c r="S35" i="19"/>
  <c r="S55" i="19"/>
  <c r="M35" i="19"/>
  <c r="AK25" i="19"/>
  <c r="M55" i="19"/>
  <c r="S15" i="19"/>
  <c r="AE15" i="19"/>
  <c r="S45" i="19"/>
  <c r="M45" i="19"/>
  <c r="Y55" i="19"/>
  <c r="S25" i="19"/>
  <c r="Y15" i="19"/>
  <c r="N13" i="19"/>
  <c r="Z13" i="19"/>
  <c r="AE8" i="19"/>
  <c r="Y48" i="19"/>
  <c r="AE48" i="19"/>
  <c r="AE38" i="19"/>
  <c r="M8" i="19"/>
  <c r="Y18" i="19"/>
  <c r="M38" i="19"/>
  <c r="Y8" i="19"/>
  <c r="AK8" i="19"/>
  <c r="S28" i="19"/>
  <c r="AE28" i="19"/>
  <c r="AE18" i="19"/>
  <c r="M28" i="19"/>
  <c r="Y38" i="19"/>
  <c r="M48" i="19"/>
  <c r="Y28" i="19"/>
  <c r="AK48" i="19"/>
  <c r="AK38" i="19"/>
  <c r="S8" i="19"/>
  <c r="AK28" i="19"/>
  <c r="AD31" i="1"/>
  <c r="AK18" i="19"/>
  <c r="M18" i="19"/>
  <c r="S18" i="19"/>
  <c r="S48" i="19"/>
  <c r="S38" i="19"/>
  <c r="Z25" i="1"/>
  <c r="AA25" i="1"/>
  <c r="Y26" i="1" s="1"/>
  <c r="AA43" i="1"/>
  <c r="Y44" i="1" s="1"/>
  <c r="Z43" i="1"/>
  <c r="T53" i="19"/>
  <c r="AD62" i="1"/>
  <c r="AL23" i="19"/>
  <c r="AF43" i="19"/>
  <c r="M29" i="19"/>
  <c r="AE9" i="19"/>
  <c r="Y49" i="19"/>
  <c r="S39" i="19"/>
  <c r="Y39" i="19"/>
  <c r="M39" i="19"/>
  <c r="M9" i="19"/>
  <c r="S9" i="19"/>
  <c r="M19" i="19"/>
  <c r="AE49" i="19"/>
  <c r="M49" i="19"/>
  <c r="AK49" i="19"/>
  <c r="AK9" i="19"/>
  <c r="Y29" i="19"/>
  <c r="S19" i="19"/>
  <c r="AE19" i="19"/>
  <c r="AK29" i="19"/>
  <c r="Y19" i="19"/>
  <c r="Y9" i="19"/>
  <c r="AE29" i="19"/>
  <c r="AD37" i="1"/>
  <c r="S49" i="19"/>
  <c r="AK39" i="19"/>
  <c r="S29" i="19"/>
  <c r="AK19" i="19"/>
  <c r="AE39" i="19"/>
  <c r="AD27" i="19"/>
  <c r="X7" i="19"/>
  <c r="AJ47" i="19"/>
  <c r="AJ7" i="19"/>
  <c r="X47" i="19"/>
  <c r="L47" i="19"/>
  <c r="L7" i="19"/>
  <c r="L27" i="19"/>
  <c r="L17" i="19"/>
  <c r="AD7" i="19"/>
  <c r="AD37" i="19"/>
  <c r="AJ37" i="19"/>
  <c r="R37" i="19"/>
  <c r="AD17" i="19"/>
  <c r="R27" i="19"/>
  <c r="X37" i="19"/>
  <c r="AJ17" i="19"/>
  <c r="L37" i="19"/>
  <c r="X27" i="19"/>
  <c r="AD24" i="1"/>
  <c r="AJ27" i="19"/>
  <c r="AD47" i="19"/>
  <c r="R17" i="19"/>
  <c r="R7" i="19"/>
  <c r="R47" i="19"/>
  <c r="X17" i="19"/>
  <c r="AF33" i="19"/>
  <c r="AL43" i="19"/>
  <c r="AD55" i="1"/>
  <c r="S22" i="19"/>
  <c r="AE42" i="19"/>
  <c r="S12" i="19"/>
  <c r="M42" i="19"/>
  <c r="M32" i="19"/>
  <c r="S32" i="19"/>
  <c r="Y12" i="19"/>
  <c r="S52" i="19"/>
  <c r="AK52" i="19"/>
  <c r="AE52" i="19"/>
  <c r="AE22" i="19"/>
  <c r="M52" i="19"/>
  <c r="Y22" i="19"/>
  <c r="M12" i="19"/>
  <c r="Y52" i="19"/>
  <c r="M22" i="19"/>
  <c r="AK22" i="19"/>
  <c r="AK42" i="19"/>
  <c r="AK32" i="19"/>
  <c r="S42" i="19"/>
  <c r="AE12" i="19"/>
  <c r="Y42" i="19"/>
  <c r="AE32" i="19"/>
  <c r="AK12" i="19"/>
  <c r="Y32" i="19"/>
  <c r="AA43" i="19"/>
  <c r="Z51" i="1" l="1"/>
  <c r="AA51" i="1"/>
  <c r="AF21" i="19"/>
  <c r="AF11" i="19"/>
  <c r="Z51" i="19"/>
  <c r="AL31" i="19"/>
  <c r="AL41" i="19"/>
  <c r="AD50" i="1"/>
  <c r="T31" i="19"/>
  <c r="Z11" i="19"/>
  <c r="Z31" i="19"/>
  <c r="Z21" i="19"/>
  <c r="T41" i="19"/>
  <c r="Z41" i="19"/>
  <c r="AF31" i="19"/>
  <c r="N21" i="19"/>
  <c r="AL51" i="19"/>
  <c r="AF41" i="19"/>
  <c r="T11" i="19"/>
  <c r="T21" i="19"/>
  <c r="T51" i="19"/>
  <c r="N31" i="19"/>
  <c r="N11" i="19"/>
  <c r="AL21" i="19"/>
  <c r="N51" i="19"/>
  <c r="AL11" i="19"/>
  <c r="AF51" i="19"/>
  <c r="N41" i="19"/>
  <c r="M10" i="19"/>
  <c r="M30" i="19"/>
  <c r="AE10" i="19"/>
  <c r="AK20" i="19"/>
  <c r="AE50" i="19"/>
  <c r="S20" i="19"/>
  <c r="AE40" i="19"/>
  <c r="AK10" i="19"/>
  <c r="AE20" i="19"/>
  <c r="M50" i="19"/>
  <c r="M40" i="19"/>
  <c r="Y10" i="19"/>
  <c r="AK50" i="19"/>
  <c r="Y30" i="19"/>
  <c r="AK30" i="19"/>
  <c r="S50" i="19"/>
  <c r="AK40" i="19"/>
  <c r="M20" i="19"/>
  <c r="Y40" i="19"/>
  <c r="S10" i="19"/>
  <c r="Y20" i="19"/>
  <c r="AE30" i="19"/>
  <c r="S30" i="19"/>
  <c r="AD43" i="1"/>
  <c r="S40" i="19"/>
  <c r="Y50" i="19"/>
  <c r="U29" i="19"/>
  <c r="O19" i="19"/>
  <c r="U19" i="19"/>
  <c r="AG39" i="19"/>
  <c r="O49" i="19"/>
  <c r="AM39" i="19"/>
  <c r="AA9" i="19"/>
  <c r="AG29" i="19"/>
  <c r="U49" i="19"/>
  <c r="AM29" i="19"/>
  <c r="AA29" i="19"/>
  <c r="AG19" i="19"/>
  <c r="O29" i="19"/>
  <c r="AM49" i="19"/>
  <c r="U9" i="19"/>
  <c r="AM19" i="19"/>
  <c r="AA19" i="19"/>
  <c r="O9" i="19"/>
  <c r="AA39" i="19"/>
  <c r="O39" i="19"/>
  <c r="U39" i="19"/>
  <c r="AM9" i="19"/>
  <c r="AG49" i="19"/>
  <c r="AD39" i="1"/>
  <c r="AG9" i="19"/>
  <c r="AA49" i="19"/>
  <c r="AA44" i="1"/>
  <c r="Y45" i="1" s="1"/>
  <c r="Z44" i="1"/>
  <c r="AA26" i="1"/>
  <c r="Y27" i="1" s="1"/>
  <c r="Z26" i="1"/>
  <c r="Y47" i="19"/>
  <c r="Y27" i="19"/>
  <c r="M7" i="19"/>
  <c r="S7" i="19"/>
  <c r="M47" i="19"/>
  <c r="M37" i="19"/>
  <c r="M17" i="19"/>
  <c r="AD25" i="1"/>
  <c r="S17" i="19"/>
  <c r="M27" i="19"/>
  <c r="AE27" i="19"/>
  <c r="S47" i="19"/>
  <c r="AE17" i="19"/>
  <c r="AE47" i="19"/>
  <c r="AK7" i="19"/>
  <c r="S37" i="19"/>
  <c r="AK17" i="19"/>
  <c r="AK27" i="19"/>
  <c r="Y17" i="19"/>
  <c r="AK47" i="19"/>
  <c r="Y37" i="19"/>
  <c r="S27" i="19"/>
  <c r="Y7" i="19"/>
  <c r="AE7" i="19"/>
  <c r="AK37" i="19"/>
  <c r="AE37" i="19"/>
  <c r="T7" i="19" l="1"/>
  <c r="AD26" i="1"/>
  <c r="Z27" i="19"/>
  <c r="T47" i="19"/>
  <c r="AL37" i="19"/>
  <c r="AL7" i="19"/>
  <c r="AF7" i="19"/>
  <c r="T17" i="19"/>
  <c r="AL47" i="19"/>
  <c r="AL17" i="19"/>
  <c r="T27" i="19"/>
  <c r="Z17" i="19"/>
  <c r="AF17" i="19"/>
  <c r="AF37" i="19"/>
  <c r="T37" i="19"/>
  <c r="N27" i="19"/>
  <c r="N17" i="19"/>
  <c r="N37" i="19"/>
  <c r="N7" i="19"/>
  <c r="AL27" i="19"/>
  <c r="Z47" i="19"/>
  <c r="AF27" i="19"/>
  <c r="N47" i="19"/>
  <c r="Z7" i="19"/>
  <c r="AF47" i="19"/>
  <c r="Z37" i="19"/>
  <c r="Z27" i="1"/>
  <c r="AA27" i="1"/>
  <c r="AF40" i="19"/>
  <c r="T20" i="19"/>
  <c r="AL10" i="19"/>
  <c r="N30" i="19"/>
  <c r="N50" i="19"/>
  <c r="N40" i="19"/>
  <c r="Z20" i="19"/>
  <c r="T30" i="19"/>
  <c r="AL40" i="19"/>
  <c r="Z30" i="19"/>
  <c r="Z40" i="19"/>
  <c r="T50" i="19"/>
  <c r="Z10" i="19"/>
  <c r="AD44" i="1"/>
  <c r="AL30" i="19"/>
  <c r="AF20" i="19"/>
  <c r="N20" i="19"/>
  <c r="AL50" i="19"/>
  <c r="AL20" i="19"/>
  <c r="T10" i="19"/>
  <c r="T40" i="19"/>
  <c r="N10" i="19"/>
  <c r="AF10" i="19"/>
  <c r="Z50" i="19"/>
  <c r="AF30" i="19"/>
  <c r="AF50" i="19"/>
  <c r="Z45" i="1"/>
  <c r="AA45" i="1"/>
  <c r="O51" i="19"/>
  <c r="AM21" i="19"/>
  <c r="AM41" i="19"/>
  <c r="AM51" i="19"/>
  <c r="AG51" i="19"/>
  <c r="U11" i="19"/>
  <c r="U51" i="19"/>
  <c r="AA31" i="19"/>
  <c r="AA21" i="19"/>
  <c r="O41" i="19"/>
  <c r="AA41" i="19"/>
  <c r="AG31" i="19"/>
  <c r="U31" i="19"/>
  <c r="O31" i="19"/>
  <c r="AM31" i="19"/>
  <c r="AA51" i="19"/>
  <c r="AM11" i="19"/>
  <c r="U41" i="19"/>
  <c r="AA11" i="19"/>
  <c r="O11" i="19"/>
  <c r="U21" i="19"/>
  <c r="AD51" i="1"/>
  <c r="AG21" i="19"/>
  <c r="O21" i="19"/>
  <c r="AG41" i="19"/>
  <c r="AG11" i="19"/>
  <c r="AM20" i="19" l="1"/>
  <c r="AG40" i="19"/>
  <c r="U10" i="19"/>
  <c r="O50" i="19"/>
  <c r="U40" i="19"/>
  <c r="AM40" i="19"/>
  <c r="U30" i="19"/>
  <c r="U50" i="19"/>
  <c r="O10" i="19"/>
  <c r="O30" i="19"/>
  <c r="AA10" i="19"/>
  <c r="AA30" i="19"/>
  <c r="AM50" i="19"/>
  <c r="AA50" i="19"/>
  <c r="O40" i="19"/>
  <c r="AA40" i="19"/>
  <c r="AM30" i="19"/>
  <c r="U20" i="19"/>
  <c r="AG20" i="19"/>
  <c r="AG50" i="19"/>
  <c r="AM10" i="19"/>
  <c r="AD45" i="1"/>
  <c r="AA20" i="19"/>
  <c r="O20" i="19"/>
  <c r="AG30" i="19"/>
  <c r="AG10" i="19"/>
  <c r="O37" i="19"/>
  <c r="AG27" i="19"/>
  <c r="AM27" i="19"/>
  <c r="O17" i="19"/>
  <c r="O27" i="19"/>
  <c r="O47" i="19"/>
  <c r="AA7" i="19"/>
  <c r="AG7" i="19"/>
  <c r="U47" i="19"/>
  <c r="AG37" i="19"/>
  <c r="AA47" i="19"/>
  <c r="AG17" i="19"/>
  <c r="AD27" i="1"/>
  <c r="AA17" i="19"/>
  <c r="U7" i="19"/>
  <c r="U37" i="19"/>
  <c r="O7" i="19"/>
  <c r="AM47" i="19"/>
  <c r="AM17" i="19"/>
  <c r="AA37" i="19"/>
  <c r="AM7" i="19"/>
  <c r="AG47" i="19"/>
  <c r="U27" i="19"/>
  <c r="AM37" i="19"/>
  <c r="AA27" i="19"/>
  <c r="U17" i="19"/>
  <c r="L46" i="1" l="1"/>
  <c r="M46" i="1" s="1"/>
  <c r="L22" i="1"/>
  <c r="M22" i="1" s="1"/>
  <c r="L34" i="1"/>
  <c r="M34" i="1" s="1"/>
  <c r="L28" i="1"/>
  <c r="M28" i="1" s="1"/>
  <c r="L58" i="1"/>
  <c r="M58" i="1" s="1"/>
  <c r="L52" i="1"/>
  <c r="M52" i="1" s="1"/>
  <c r="L16" i="1"/>
  <c r="M16" i="1" s="1"/>
  <c r="L40" i="1"/>
  <c r="M40" i="1" s="1"/>
  <c r="L70" i="1"/>
  <c r="M70" i="1" s="1"/>
  <c r="L64" i="1"/>
  <c r="M64" i="1" s="1"/>
  <c r="L16" i="18" l="1"/>
  <c r="R24" i="18"/>
  <c r="L8" i="18"/>
  <c r="R32" i="18"/>
  <c r="AJ16" i="18"/>
  <c r="R8" i="18"/>
  <c r="AJ32" i="18"/>
  <c r="AD8" i="18"/>
  <c r="X40" i="18"/>
  <c r="O40" i="1"/>
  <c r="L32" i="18"/>
  <c r="X8" i="18"/>
  <c r="N40" i="1"/>
  <c r="R40" i="18"/>
  <c r="L40" i="18"/>
  <c r="X16" i="18"/>
  <c r="AJ8" i="18"/>
  <c r="X24" i="18"/>
  <c r="AJ40" i="18"/>
  <c r="AD24" i="18"/>
  <c r="AD16" i="18"/>
  <c r="AJ24" i="18"/>
  <c r="R16" i="18"/>
  <c r="L24" i="18"/>
  <c r="X32" i="18"/>
  <c r="AD32" i="18"/>
  <c r="AD40" i="18"/>
  <c r="P14" i="18"/>
  <c r="V22" i="18"/>
  <c r="V14" i="18"/>
  <c r="AH14" i="18"/>
  <c r="AH38" i="18"/>
  <c r="J14" i="18"/>
  <c r="J30" i="18"/>
  <c r="P38" i="18"/>
  <c r="AB6" i="18"/>
  <c r="J38" i="18"/>
  <c r="AH6" i="18"/>
  <c r="V6" i="18"/>
  <c r="P22" i="18"/>
  <c r="N16" i="1"/>
  <c r="AC16" i="1" s="1"/>
  <c r="J22" i="18"/>
  <c r="O16" i="1"/>
  <c r="V30" i="18"/>
  <c r="AB22" i="18"/>
  <c r="P6" i="18"/>
  <c r="J6" i="18"/>
  <c r="AH22" i="18"/>
  <c r="AB38" i="18"/>
  <c r="AB30" i="18"/>
  <c r="AH30" i="18"/>
  <c r="V38" i="18"/>
  <c r="AB14" i="18"/>
  <c r="P30" i="18"/>
  <c r="AH12" i="18"/>
  <c r="J20" i="18"/>
  <c r="J44" i="18"/>
  <c r="AB28" i="18"/>
  <c r="P28" i="18"/>
  <c r="O70" i="1"/>
  <c r="P12" i="18"/>
  <c r="AH20" i="18"/>
  <c r="P44" i="18"/>
  <c r="AB12" i="18"/>
  <c r="P36" i="18"/>
  <c r="AB44" i="18"/>
  <c r="V44" i="18"/>
  <c r="V12" i="18"/>
  <c r="V28" i="18"/>
  <c r="AH44" i="18"/>
  <c r="AH28" i="18"/>
  <c r="V36" i="18"/>
  <c r="J28" i="18"/>
  <c r="AH36" i="18"/>
  <c r="V20" i="18"/>
  <c r="P20" i="18"/>
  <c r="N70" i="1"/>
  <c r="AC70" i="1" s="1"/>
  <c r="AB70" i="1" s="1"/>
  <c r="J36" i="18"/>
  <c r="AB36" i="18"/>
  <c r="AB20" i="18"/>
  <c r="J12" i="18"/>
  <c r="N52" i="1"/>
  <c r="J42" i="18"/>
  <c r="P34" i="18"/>
  <c r="AB18" i="18"/>
  <c r="AH34" i="18"/>
  <c r="P10" i="18"/>
  <c r="V34" i="18"/>
  <c r="P42" i="18"/>
  <c r="AH18" i="18"/>
  <c r="J34" i="18"/>
  <c r="J10" i="18"/>
  <c r="AB10" i="18"/>
  <c r="J18" i="18"/>
  <c r="O52" i="1"/>
  <c r="AB34" i="18"/>
  <c r="P26" i="18"/>
  <c r="AH42" i="18"/>
  <c r="AH26" i="18"/>
  <c r="J26" i="18"/>
  <c r="P18" i="18"/>
  <c r="V18" i="18"/>
  <c r="AB42" i="18"/>
  <c r="V42" i="18"/>
  <c r="V10" i="18"/>
  <c r="AB26" i="18"/>
  <c r="V26" i="18"/>
  <c r="AH10" i="18"/>
  <c r="X42" i="18"/>
  <c r="AD34" i="18"/>
  <c r="AD10" i="18"/>
  <c r="L42" i="18"/>
  <c r="L26" i="18"/>
  <c r="X18" i="18"/>
  <c r="R18" i="18"/>
  <c r="AJ10" i="18"/>
  <c r="AD42" i="18"/>
  <c r="AJ34" i="18"/>
  <c r="R26" i="18"/>
  <c r="N58" i="1"/>
  <c r="L18" i="18"/>
  <c r="R34" i="18"/>
  <c r="L34" i="18"/>
  <c r="AJ42" i="18"/>
  <c r="R10" i="18"/>
  <c r="R42" i="18"/>
  <c r="X26" i="18"/>
  <c r="AJ18" i="18"/>
  <c r="O58" i="1"/>
  <c r="X34" i="18"/>
  <c r="AD18" i="18"/>
  <c r="AD26" i="18"/>
  <c r="X10" i="18"/>
  <c r="L10" i="18"/>
  <c r="AJ26" i="18"/>
  <c r="Z42" i="18"/>
  <c r="T18" i="18"/>
  <c r="AF34" i="18"/>
  <c r="AF42" i="18"/>
  <c r="N42" i="18"/>
  <c r="Z18" i="18"/>
  <c r="AL10" i="18"/>
  <c r="AL26" i="18"/>
  <c r="AF26" i="18"/>
  <c r="Z10" i="18"/>
  <c r="N18" i="18"/>
  <c r="T26" i="18"/>
  <c r="N26" i="18"/>
  <c r="AL18" i="18"/>
  <c r="N10" i="18"/>
  <c r="AF18" i="18"/>
  <c r="Z26" i="18"/>
  <c r="AL34" i="18"/>
  <c r="T10" i="18"/>
  <c r="O64" i="1"/>
  <c r="AL42" i="18"/>
  <c r="N34" i="18"/>
  <c r="T34" i="18"/>
  <c r="N64" i="1"/>
  <c r="T42" i="18"/>
  <c r="AF10" i="18"/>
  <c r="Z34" i="18"/>
  <c r="T14" i="18"/>
  <c r="AL38" i="18"/>
  <c r="N14" i="18"/>
  <c r="T38" i="18"/>
  <c r="T22" i="18"/>
  <c r="AL14" i="18"/>
  <c r="N22" i="18"/>
  <c r="AF22" i="18"/>
  <c r="N6" i="18"/>
  <c r="AF6" i="18"/>
  <c r="AF38" i="18"/>
  <c r="N38" i="18"/>
  <c r="AL30" i="18"/>
  <c r="AL22" i="18"/>
  <c r="T6" i="18"/>
  <c r="AF30" i="18"/>
  <c r="Z22" i="18"/>
  <c r="T30" i="18"/>
  <c r="Z14" i="18"/>
  <c r="N28" i="1"/>
  <c r="AC28" i="1" s="1"/>
  <c r="AB28" i="1" s="1"/>
  <c r="Z30" i="18"/>
  <c r="Z6" i="18"/>
  <c r="O28" i="1"/>
  <c r="Z38" i="18"/>
  <c r="AF14" i="18"/>
  <c r="AL6" i="18"/>
  <c r="N30" i="18"/>
  <c r="J40" i="18"/>
  <c r="AB40" i="18"/>
  <c r="AH32" i="18"/>
  <c r="AB24" i="18"/>
  <c r="J16" i="18"/>
  <c r="P32" i="18"/>
  <c r="V24" i="18"/>
  <c r="P24" i="18"/>
  <c r="V8" i="18"/>
  <c r="AH24" i="18"/>
  <c r="AH8" i="18"/>
  <c r="J8" i="18"/>
  <c r="AB32" i="18"/>
  <c r="AB8" i="18"/>
  <c r="V16" i="18"/>
  <c r="N34" i="1"/>
  <c r="V40" i="18"/>
  <c r="P16" i="18"/>
  <c r="V32" i="18"/>
  <c r="J24" i="18"/>
  <c r="P8" i="18"/>
  <c r="AH16" i="18"/>
  <c r="O34" i="1"/>
  <c r="AB16" i="18"/>
  <c r="AH40" i="18"/>
  <c r="P40" i="18"/>
  <c r="J32" i="18"/>
  <c r="X6" i="18"/>
  <c r="AJ30" i="18"/>
  <c r="R22" i="18"/>
  <c r="L6" i="18"/>
  <c r="R30" i="18"/>
  <c r="X22" i="18"/>
  <c r="L30" i="18"/>
  <c r="R38" i="18"/>
  <c r="AJ14" i="18"/>
  <c r="R14" i="18"/>
  <c r="AD30" i="18"/>
  <c r="AJ38" i="18"/>
  <c r="AJ22" i="18"/>
  <c r="X30" i="18"/>
  <c r="L14" i="18"/>
  <c r="X38" i="18"/>
  <c r="L22" i="18"/>
  <c r="X14" i="18"/>
  <c r="O22" i="1"/>
  <c r="N22" i="1"/>
  <c r="AC22" i="1" s="1"/>
  <c r="AB22" i="1" s="1"/>
  <c r="AD14" i="18"/>
  <c r="L38" i="18"/>
  <c r="AD6" i="18"/>
  <c r="R6" i="18"/>
  <c r="AD38" i="18"/>
  <c r="AD22" i="18"/>
  <c r="AJ6" i="18"/>
  <c r="AF24" i="18"/>
  <c r="AF32" i="18"/>
  <c r="T40" i="18"/>
  <c r="Z40" i="18"/>
  <c r="AL8" i="18"/>
  <c r="AF8" i="18"/>
  <c r="Z32" i="18"/>
  <c r="N32" i="18"/>
  <c r="N16" i="18"/>
  <c r="Z8" i="18"/>
  <c r="N24" i="18"/>
  <c r="T32" i="18"/>
  <c r="T16" i="18"/>
  <c r="AF40" i="18"/>
  <c r="AL40" i="18"/>
  <c r="AF16" i="18"/>
  <c r="N8" i="18"/>
  <c r="O46" i="1"/>
  <c r="Z16" i="18"/>
  <c r="AL24" i="18"/>
  <c r="T24" i="18"/>
  <c r="AL32" i="18"/>
  <c r="N40" i="18"/>
  <c r="AL16" i="18"/>
  <c r="T8" i="18"/>
  <c r="N46" i="1"/>
  <c r="Z24" i="18"/>
  <c r="AD28" i="1" l="1"/>
  <c r="P38" i="19"/>
  <c r="AH38" i="19"/>
  <c r="P48" i="19"/>
  <c r="AB18" i="19"/>
  <c r="J8" i="19"/>
  <c r="J18" i="19"/>
  <c r="P18" i="19"/>
  <c r="J28" i="19"/>
  <c r="V28" i="19"/>
  <c r="AB8" i="19"/>
  <c r="V38" i="19"/>
  <c r="AB38" i="19"/>
  <c r="V48" i="19"/>
  <c r="AH8" i="19"/>
  <c r="AB48" i="19"/>
  <c r="V8" i="19"/>
  <c r="AH48" i="19"/>
  <c r="AH18" i="19"/>
  <c r="V18" i="19"/>
  <c r="J38" i="19"/>
  <c r="J48" i="19"/>
  <c r="P28" i="19"/>
  <c r="AB28" i="19"/>
  <c r="AH28" i="19"/>
  <c r="P8" i="19"/>
  <c r="AH7" i="19"/>
  <c r="V47" i="19"/>
  <c r="J27" i="19"/>
  <c r="AB7" i="19"/>
  <c r="P37" i="19"/>
  <c r="AH17" i="19"/>
  <c r="AB37" i="19"/>
  <c r="P47" i="19"/>
  <c r="J37" i="19"/>
  <c r="V7" i="19"/>
  <c r="P17" i="19"/>
  <c r="AB17" i="19"/>
  <c r="P7" i="19"/>
  <c r="J17" i="19"/>
  <c r="V37" i="19"/>
  <c r="J47" i="19"/>
  <c r="AB27" i="19"/>
  <c r="AD22" i="1"/>
  <c r="AH37" i="19"/>
  <c r="V17" i="19"/>
  <c r="J7" i="19"/>
  <c r="AH27" i="19"/>
  <c r="V27" i="19"/>
  <c r="P27" i="19"/>
  <c r="AH47" i="19"/>
  <c r="AB47" i="19"/>
  <c r="V25" i="19"/>
  <c r="V45" i="19"/>
  <c r="J15" i="19"/>
  <c r="AB45" i="19"/>
  <c r="AB55" i="19"/>
  <c r="AB25" i="19"/>
  <c r="AH25" i="19"/>
  <c r="AH55" i="19"/>
  <c r="AB15" i="19"/>
  <c r="P15" i="19"/>
  <c r="P25" i="19"/>
  <c r="AH35" i="19"/>
  <c r="P45" i="19"/>
  <c r="V15" i="19"/>
  <c r="J35" i="19"/>
  <c r="P55" i="19"/>
  <c r="AH45" i="19"/>
  <c r="J25" i="19"/>
  <c r="AB35" i="19"/>
  <c r="AH15" i="19"/>
  <c r="V35" i="19"/>
  <c r="J55" i="19"/>
  <c r="AD70" i="1"/>
  <c r="J45" i="19"/>
  <c r="P35" i="19"/>
  <c r="V55" i="19"/>
  <c r="AB16" i="1"/>
  <c r="AC17" i="1"/>
  <c r="AB17" i="1" s="1"/>
  <c r="Q46" i="19" l="1"/>
  <c r="AC26" i="19"/>
  <c r="AC16" i="19"/>
  <c r="AI36" i="19"/>
  <c r="AI26" i="19"/>
  <c r="AC6" i="19"/>
  <c r="K16" i="19"/>
  <c r="W16" i="19"/>
  <c r="K36" i="19"/>
  <c r="Q26" i="19"/>
  <c r="W26" i="19"/>
  <c r="W46" i="19"/>
  <c r="W36" i="19"/>
  <c r="AC36" i="19"/>
  <c r="AD17" i="1"/>
  <c r="Q6" i="19"/>
  <c r="K6" i="19"/>
  <c r="Q16" i="19"/>
  <c r="AI16" i="19"/>
  <c r="W6" i="19"/>
  <c r="K46" i="19"/>
  <c r="AI46" i="19"/>
  <c r="AC46" i="19"/>
  <c r="AI6" i="19"/>
  <c r="Q36" i="19"/>
  <c r="K26" i="19"/>
  <c r="P16" i="19"/>
  <c r="P6" i="19"/>
  <c r="AH6" i="19"/>
  <c r="V36" i="19"/>
  <c r="V46" i="19"/>
  <c r="AH46" i="19"/>
  <c r="AB46" i="19"/>
  <c r="AB6" i="19"/>
  <c r="J36" i="19"/>
  <c r="J26" i="19"/>
  <c r="J6" i="19"/>
  <c r="P46" i="19"/>
  <c r="AB26" i="19"/>
  <c r="AH16" i="19"/>
  <c r="J46" i="19"/>
  <c r="AB16" i="19"/>
  <c r="AH26" i="19"/>
  <c r="J16" i="19"/>
  <c r="V26" i="19"/>
  <c r="AH36" i="19"/>
  <c r="P26" i="19"/>
  <c r="V16" i="19"/>
  <c r="AD16" i="1"/>
  <c r="AB36" i="19"/>
  <c r="P36" i="19"/>
  <c r="V6" i="19"/>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<sst xmlns="http://schemas.openxmlformats.org/spreadsheetml/2006/main" count="400" uniqueCount="271">
  <si>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</si>
  <si>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</si>
  <si>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</si>
  <si>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</si>
  <si>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</si>
  <si>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</si>
  <si>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</si>
  <si>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</si>
  <si>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</si>
  <si>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</si>
  <si>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</si>
  <si>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</si>
  <si>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</si>
  <si>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</si>
  <si>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</si>
  <si>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</si>
  <si>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</si>
  <si>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</si>
  <si>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</si>
  <si>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</si>
  <si>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</si>
  <si>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</si>
  <si>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</si>
  <si>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</si>
  <si>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</si>
  <si>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</si>
  <si>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</si>
  <si>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</si>
  <si>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</si>
  <si>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</si>
  <si>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</si>
  <si>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</si>
  <si>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</si>
  <si>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</si>
  <si>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</si>
  <si>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</si>
  <si>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</si>
  <si>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</si>
  <si>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</si>
  <si>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</si>
  <si>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</si>
  <si>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</si>
  <si>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</si>
  <si>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</si>
  <si>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</si>
  <si>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</si>
  <si>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</si>
  <si>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</si>
  <si>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</si>
  <si>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</si>
  <si>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</si>
  <si>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</si>
  <si>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</si>
  <si>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Afectación Económica (o presupuestal)</t>
  </si>
  <si>
    <t>Pérdida Reputacional</t>
  </si>
  <si>
    <t>Afectación menor a 10 SMLMV .</t>
  </si>
  <si>
    <t xml:space="preserve">Menor-40% </t>
  </si>
  <si>
    <t>Moderado 60%</t>
  </si>
  <si>
    <t>Mayor 80%</t>
  </si>
  <si>
    <t>Catastrófico 100%</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</si>
  <si>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</si>
  <si>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</si>
  <si>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</si>
  <si>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</si>
  <si>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</si>
  <si>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</si>
  <si>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</si>
  <si>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</si>
  <si>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</si>
  <si>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</si>
  <si>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</si>
  <si>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</si>
  <si>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</si>
  <si>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</si>
  <si>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</si>
  <si>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</si>
  <si>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</si>
  <si>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</si>
  <si>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</si>
  <si>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</si>
  <si>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</si>
  <si>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</si>
  <si>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</si>
  <si>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</si>
  <si>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</si>
  <si>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</si>
  <si>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</si>
  <si>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</si>
  <si>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</si>
  <si>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</si>
  <si>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</si>
  <si>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</si>
  <si>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</si>
  <si>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</si>
  <si>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</si>
  <si>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</si>
  <si>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</si>
  <si>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</si>
  <si>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</si>
  <si>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</si>
  <si>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</si>
  <si>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</si>
  <si>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</si>
  <si>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</si>
  <si>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</si>
  <si>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</si>
  <si>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</si>
  <si>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</si>
  <si>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</si>
  <si>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</si>
  <si>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</si>
  <si>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</si>
  <si>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</si>
  <si>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</si>
  <si>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Reputacional</t>
  </si>
  <si>
    <t>Económico</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</si>
  <si>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</si>
  <si>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</si>
  <si>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</si>
  <si>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</si>
  <si>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</si>
  <si>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</si>
  <si>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</si>
  <si>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</si>
  <si>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</si>
  <si>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</si>
  <si>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</si>
  <si>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</si>
  <si>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</si>
  <si>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</si>
  <si>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</si>
  <si>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</si>
  <si>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</si>
  <si>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</si>
  <si>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</si>
  <si>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</si>
  <si>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</si>
  <si>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</si>
  <si>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</si>
  <si>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</si>
  <si>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</si>
  <si>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</si>
  <si>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</si>
  <si>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</si>
  <si>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</si>
  <si>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</si>
  <si>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</si>
  <si>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</si>
  <si>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</si>
  <si>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</si>
  <si>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</si>
  <si>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</si>
  <si>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</si>
  <si>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</si>
  <si>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</si>
  <si>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</si>
  <si>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</si>
  <si>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</si>
  <si>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</si>
  <si>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</si>
  <si>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</si>
  <si>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</si>
  <si>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</si>
  <si>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</si>
  <si>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</si>
  <si>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</si>
  <si>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</si>
  <si>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</si>
  <si>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</si>
  <si>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</si>
  <si>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</si>
  <si>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</si>
  <si>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</si>
  <si>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</si>
  <si>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</si>
  <si>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</si>
  <si>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</si>
  <si>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</si>
  <si>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</si>
  <si>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</si>
  <si>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</si>
  <si>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</si>
  <si>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t>Descripción - Lineamientos para el diligenciamiento</t>
  </si>
  <si>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</si>
  <si>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</si>
  <si>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</si>
  <si>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</si>
  <si>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Plan de acción (solo para la opción reducir)</t>
  </si>
  <si>
    <t>Ejecución y administración de procesos</t>
  </si>
  <si>
    <t>Fallas tecnológicas</t>
  </si>
  <si>
    <t>Fraude externo</t>
  </si>
  <si>
    <t>Fraude interno</t>
  </si>
  <si>
    <t>Relaciones laborales</t>
  </si>
  <si>
    <t>Usuarios, productos y practicas, organizacionales</t>
  </si>
  <si>
    <t>Daños activos físicos</t>
  </si>
  <si>
    <t>Económico y reputacional</t>
  </si>
  <si>
    <t>PLANEACIÓN INSTITUCIONAL</t>
  </si>
  <si>
    <t>OBJETIVOS ESTRATÉGICOS</t>
  </si>
  <si>
    <t>PROCESO:</t>
  </si>
  <si>
    <t>ALCANCE:</t>
  </si>
  <si>
    <t>Código: F-DPM-1210-238,37-013</t>
  </si>
  <si>
    <t>Versión: 2.0</t>
  </si>
  <si>
    <t xml:space="preserve">Página: 1 de 1 </t>
  </si>
  <si>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</si>
  <si>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CONTEXTO ESTRATÉGICO</t>
  </si>
  <si>
    <t>OBJETIVO:</t>
  </si>
  <si>
    <t>PUNTOS DE RIESGO EN LA CADENA DE VALOR</t>
  </si>
  <si>
    <r>
      <t xml:space="preserve"> -</t>
    </r>
    <r>
      <rPr>
        <sz val="11"/>
        <rFont val="Arial Narrow"/>
        <family val="2"/>
      </rPr>
      <t xml:space="preserve"> </t>
    </r>
    <r>
      <rPr>
        <b/>
        <sz val="11"/>
        <rFont val="Arial Narrow"/>
        <family val="2"/>
      </rPr>
      <t xml:space="preserve"> Hoja 4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</si>
  <si>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</si>
  <si>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6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</si>
  <si>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</si>
  <si>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8 Tabla de Valoración de Controles: </t>
    </r>
    <r>
      <rPr>
        <sz val="11"/>
        <rFont val="Arial Narrow"/>
        <family val="2"/>
      </rPr>
      <t>Tabla referente para todos los cálculos (no se diligencia)</t>
    </r>
  </si>
  <si>
    <t>OBJETIVO DEL PROCESO</t>
  </si>
  <si>
    <t>MAPA DE RIESGOS VIGENCIA 2021</t>
  </si>
  <si>
    <t xml:space="preserve"> -  Hoja 3 Mapa de Riesgos Final: Encontrará la totalidad de la estructura para la identificación y valoración de los riesgos por proceso, programa o proyecto, acorde con el nivel de desagregación que la entidad considere necesaria.</t>
  </si>
  <si>
    <t>Objetivos estratégicos</t>
  </si>
  <si>
    <t>Objetivo del proceso</t>
  </si>
  <si>
    <t>Planeación institucional</t>
  </si>
  <si>
    <t>Puntos de riesgo en la cadena de valor</t>
  </si>
  <si>
    <t>Utilice la lista de despligue que se encuentra parametrizada, le aparecerán los cuatro objetivos estratégicos de la entidad, seleccione el de su proceso.</t>
  </si>
  <si>
    <t xml:space="preserve">Describa los productos del proceso. </t>
  </si>
  <si>
    <t>Identifique las actividades del proceso donde exista evidencia de que pueda ocurrir eventos de riesgo operativo.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</si>
  <si>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Contexto: </t>
    </r>
    <r>
      <rPr>
        <sz val="11"/>
        <rFont val="Arial Narrow"/>
        <family val="2"/>
      </rPr>
      <t>Diligenciar formato Contexto Extratégico - Código: F-DPM-1210-238,37-014</t>
    </r>
    <r>
      <rPr>
        <sz val="10"/>
        <rFont val="Arial Narrow"/>
        <family val="2"/>
      </rPr>
      <t xml:space="preserve">
</t>
    </r>
  </si>
  <si>
    <t>OPORTUNIDADES</t>
  </si>
  <si>
    <t>FORTALEZAS</t>
  </si>
  <si>
    <t>AMENAZAS</t>
  </si>
  <si>
    <t>DEBILIDADES</t>
  </si>
  <si>
    <t>MATRIZ DOFA</t>
  </si>
  <si>
    <t>Página: Página 1 de 1</t>
  </si>
  <si>
    <t xml:space="preserve">Calidad de vida:
Proteger la salud pública y proporcionar a la ciudadanía una oferta educativa equitativa, con calidad, pertinente y adecuada al ciclo de vida, así como programación y espacios para la expresión y disfrute del patrimonio, el arte y la cultura, la convivencia, la recreación, el deporte, y el ejercicio de sus derechos. </t>
  </si>
  <si>
    <t xml:space="preserve">Desarrollo sostenible:
Promover una ciudad ambientalmente sostenible, socialmente inclusiva y económicamente dinámica, que fomenta el desarrollo equilibrado de sus ecosistemas, su tejido social y su base empresarial, y se integra con liderazgo en los escenarios nacional e internacional.  </t>
  </si>
  <si>
    <t>Versión: 1.0</t>
  </si>
  <si>
    <t>Hábitat y territorio:
Planear, desarrollar y liderar una ciudad segura y a escala humana, con conectividad digital, espacio público inclusivo, sistema de movilidad sostenible, ambientes de vivienda dignos, y prevención y mitigación de riesgos.</t>
  </si>
  <si>
    <t>Código: F-DPM-1210-238,37-014</t>
  </si>
  <si>
    <r>
      <rPr>
        <b/>
        <sz val="11"/>
        <rFont val="Calibri"/>
        <family val="2"/>
        <scheme val="minor"/>
      </rPr>
      <t>Capacidades institucionales:</t>
    </r>
    <r>
      <rPr>
        <sz val="11"/>
        <rFont val="Calibri"/>
        <family val="2"/>
        <scheme val="minor"/>
      </rPr>
      <t xml:space="preserve">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r>
  </si>
  <si>
    <t>CARACTERÍSTICAS</t>
  </si>
  <si>
    <t>DESCRIPCIÓN</t>
  </si>
  <si>
    <t>PESO</t>
  </si>
  <si>
    <t>TABLA ATRIBUTOS DE PARA EL DISEÑO DEL CONTROL</t>
  </si>
  <si>
    <t>TABLA CRITERIOS PARA DEFINIR EL NIVEL DE PROBABILIDAD</t>
  </si>
  <si>
    <t>TABLA CRITERIOS PARA DEFINIR EL NIVEL DE IMPACTO</t>
  </si>
  <si>
    <t>Fecha: Abril 27-2021</t>
  </si>
  <si>
    <t>Fecha: Abril -28-2021</t>
  </si>
  <si>
    <t xml:space="preserve">Gestionar el Talento Humano de la Alcaldía de Bucaramanga, desde el procedimiento de selección y vinculación, desarrollo de personal y retiro del servidor público, conforme a las disposiciones legales. </t>
  </si>
  <si>
    <t xml:space="preserve">Capacidades institucionales:
Fortalecer las instituciones públicas en sus capacidades de gestión fiscal (generación de ingresos, gasto eficiente, inversión óptima), transparencia (control social, participación ciudadana, publicidad de información), gestión de procesos (sistema de gestión, estructura, plataforma tecnológica), gestión humana (cualificación, evaluación, bienestar), ejercicio de la autoridad (civil, sanitaria, educativa, territorial) y servicio al ciudadano (trámites, información, participación). 
</t>
  </si>
  <si>
    <t>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t>
  </si>
  <si>
    <t xml:space="preserve">
1. Plan Anual de Vacantes
2. Plan de Previsión de Recursos Humanos
3. Plan Estratégico de Talento Humano
4. Plan Institucional de Capacitación
5. Plan institucional de bienestrar  e Incentivos
6. Acuerdos de gestión
7: Evalución de desempeño 
8. Plan del  Sistema de Gestión de Seguridad y Salud en el trabajo SG-SST . 
</t>
  </si>
  <si>
    <t>1. Desemepeño de las funciones de los servidores públicos de la Administración Municipal.
2. Custodia de la información.
3. Desarrollo del procedimiento de nómina.</t>
  </si>
  <si>
    <t xml:space="preserve">
1. Nuevas tecnologías en el mercado a alto costo que impiden la adquisición de las mismas.
2. Alteraciones en el orden público
3. Emergencia sanitaria por el COVID-19, que afectan la prestación directa del servicio al ciudadano.
4. Variables externas economicas, sociales, normativas y de mercado
</t>
  </si>
  <si>
    <t>1.Falta de asignación de recursos financieros para la ejecución del PIC, PBI. y otros
2.Falta de compromiso por parte de los Servidores Públicos en la participación de las capacitaciones programadas.  
3. Las evaluaciones no reflejan realmente el desempeño, competencias y habilidades  de los servidores públicos de carrera administrativa, que no  constituye un insumo para el proceso. (-).
4. Las historias laborales de los Servidores Públicos no se encuentran digitalizadas en su totalidad.     (-)
5. Falta de espacio a nivel virtual para guardar la información escaneada de las historias laborales. (-) 
6. Demoras en la provisión de empleos vacantes de la planta de personal.
7. Falta de evaluación de competencias directivas y gerenciales del personal directivo.
8. No se cuenta con instrumento de evaluación del servicio al ciudadano por parte de los servidores públicos. 9. Carencia  de infraestructura tecnológica para la atención al usuario(interno-externo) .
10. Resistencia a los procesos de gestión del cambio.
11. Falta de control y seguimiento a los cobro de incapacidades ante las EPS</t>
  </si>
  <si>
    <r>
      <t xml:space="preserve">
1. Talento humano con conocimiento y experiencia para el desarrollo de las funciones (+)
2.In</t>
    </r>
    <r>
      <rPr>
        <sz val="12"/>
        <rFont val="Arial Narrow"/>
        <family val="2"/>
      </rPr>
      <t>stalaciones físicas amplias para el desarrollo de las actividades y el recibimiento de los ciudadanos (+)
3. Flexibilidad en el horario de los servidores públicos para la atención a los usuarios y desarrollo de sus funciones en tiempo de COVID-19.
4. Construcción de un Plan de capacitación y Plan de Bienestar e incentivo concertado con los servidores públicos.
5. Desarrollo de un plan de ruta de carrera para los servidores públicos.
6. Proceso de Modernización de la entidad, que se adelanta para mejorar los procesos, procedimientos y la planta de personal, que responde a los nuevos dsafios de la Administración Pública.</t>
    </r>
  </si>
  <si>
    <r>
      <t>1. Gestión con entidades del Orden Nacional y territorial para el acceso a capacitaciones optimizando recursos.
2. Convenios con entidades del orden Nacional para el formtalecimiento de la gestión administrativa.
3. Modelo Integrado de Planeación y Gestión que identifica las diferentes líneas de trabajo para toda la entidad.
4. Convenios con Universidades que hacen presencia en la ciudad , para la formación del Talento Humano, generando bienestar y desarrollo .
5. Migración a nuevas formas de Trabajo y Comunicación para la prestación del servicio público , generado por las condiciones del COVID-19.</t>
    </r>
    <r>
      <rPr>
        <sz val="12"/>
        <color rgb="FF00B050"/>
        <rFont val="Arial Narrow"/>
        <family val="2"/>
      </rPr>
      <t xml:space="preserve">
</t>
    </r>
  </si>
  <si>
    <t>Investigaciones disciplinarias y sanciones de los entes de control.</t>
  </si>
  <si>
    <t>Falta de capacitación y entrenamiento a los servidores públicos para la prestación del servicio, que origina falta de competencia y conocimiento interno.</t>
  </si>
  <si>
    <t>Posibilidad de afectación reputacional por investigaciones disciplinarias y sanciones de los entes de control debido a la falta de capacitación y entrenamiento a los servidores públicos para la prestación del servicio, que origina falta de competencia y conocimiento interno.</t>
  </si>
  <si>
    <t>Investigaciones disciplinarias y sanciones por entes de control</t>
  </si>
  <si>
    <t>Falta de de control y seguimiento al procedimiento de incapacidades.</t>
  </si>
  <si>
    <t>Posibilidad de afectación económica por investigaciones disciplinarias y sanciones por entes de control debido a la falta de control y seguimiento al procedimiento de incapacidades.</t>
  </si>
  <si>
    <t>Investigaciones disciplinarias por entes de control.</t>
  </si>
  <si>
    <t>Incumplimiento de la ley 1712  de 2014 en lo concerniente a la información clasificada y reservada de las historias laborales de los servidores públicos.</t>
  </si>
  <si>
    <t>Subsecretarío Administrativo de Talento Humano</t>
  </si>
  <si>
    <t>Verificar que el 100% de las solicitudes de la información de las historias laborales de los servidores públicos, cuenten con el formato AUTORIZACIÓN REVISIÓN HOJAS DE VIDA No. F-GAT-8100-238,37-194 diligenciado.</t>
  </si>
  <si>
    <t>El Subsecretario  Administrtativo de talento humano verifica que dentro del  Plan Institucional de Capacitación se establezcan temáticas para fortalecer las competencias y conocimientos de los servidores públicos de la Administración Municipal.</t>
  </si>
  <si>
    <t>Profesional de Talento Humano.
Subsecretarío Administrativo de Talento Humano</t>
  </si>
  <si>
    <t>Posiblidad de afectación reputacional por investigaciones disciplinarias por entes de control, debido al incumplimiento de la ley 1712  de 2014 en lo concerniente a la información clasificada y reservada de las historias laborales de los servidores públicos.</t>
  </si>
  <si>
    <t>El Subsecretario Administrativo de talento humano verifica y autoriza el acceso a la información de las historias laborales de los servidores públicos a través del formato AUTORIZACIÓN REVISIÓN HOJAS DE VIDA No. F-GAT-8100-238,37-194.</t>
  </si>
  <si>
    <t>El profesional de talento humano verifica la base de datos de las incapacidades radicadas, para el cobro de las mismas ante las EPS mediante informe de seguimiento.</t>
  </si>
  <si>
    <t xml:space="preserve">Realizar un (01) informe del seguimiento a las incapacidades recibidas versus incapacidades gestionadas. </t>
  </si>
  <si>
    <t xml:space="preserve">. Realizar una (01) actividad de motivación para que los servidores públicos realicen los cursos sobre las temáticas establecidas en el Plan Institucional de Capacitación de la vigencia 2021. </t>
  </si>
  <si>
    <r>
      <rPr>
        <b/>
        <sz val="11"/>
        <rFont val="Arial Narrow"/>
        <family val="2"/>
      </rPr>
      <t xml:space="preserve">*Nota: </t>
    </r>
    <r>
      <rPr>
        <sz val="1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</si>
  <si>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 xml:space="preserve"> GESTION DE TALENTO HUMANO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</si>
</sst>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6"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6"/>
      <color rgb="FF000000"/>
      <name val="Arial Narrow"/>
      <family val="2"/>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22"/>
      <color theme="1"/>
      <name val="Arial Narrow"/>
      <family val="2"/>
    </font>
    <font>
      <sz val="16"/>
      <color rgb="FFFF0000"/>
      <name val="Arial Narrow"/>
      <family val="2"/>
    </font>
    <font>
      <sz val="12"/>
      <color theme="1"/>
      <name val="Arial Narrow"/>
      <family val="2"/>
    </font>
    <font>
      <b/>
      <sz val="12"/>
      <color rgb="FF000000"/>
      <name val="Arial Narrow"/>
      <family val="2"/>
    </font>
    <font>
      <sz val="12"/>
      <color rgb="FF000000"/>
      <name val="Arial Narrow"/>
      <family val="2"/>
    </font>
    <font>
      <b/>
      <sz val="12"/>
      <color theme="9" tint="-0.249977111117893"/>
      <name val="Arial Narrow"/>
      <family val="2"/>
    </font>
    <font>
      <b/>
      <sz val="24"/>
      <color rgb="FF000000"/>
      <name val="Calibri"/>
      <family val="2"/>
    </font>
    <font>
      <b/>
      <sz val="20"/>
      <color theme="1"/>
      <name val="Calibri"/>
      <family val="2"/>
      <scheme val="minor"/>
    </font>
    <font>
      <b/>
      <sz val="12"/>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sz val="11"/>
      <color theme="1"/>
      <name val="Arial"/>
      <family val="2"/>
    </font>
    <font>
      <b/>
      <sz val="20"/>
      <color theme="0"/>
      <name val="Arial Narrow"/>
      <family val="2"/>
    </font>
    <font>
      <b/>
      <sz val="16"/>
      <color theme="0"/>
      <name val="Arial Narrow"/>
      <family val="2"/>
    </font>
    <font>
      <sz val="12"/>
      <name val="Arial Narrow"/>
      <family val="2"/>
    </font>
    <font>
      <b/>
      <sz val="12"/>
      <color theme="1"/>
      <name val="Arial Narrow"/>
      <family val="2"/>
    </font>
    <font>
      <sz val="16"/>
      <color theme="1"/>
      <name val="Arial Narrow"/>
      <family val="2"/>
    </font>
    <font>
      <b/>
      <sz val="16"/>
      <color rgb="FF000000"/>
      <name val="Calibri"/>
      <family val="2"/>
    </font>
    <font>
      <b/>
      <sz val="26"/>
      <name val="Arial Narrow"/>
      <family val="2"/>
    </font>
    <font>
      <b/>
      <sz val="10"/>
      <color theme="6" tint="-0.249977111117893"/>
      <name val="Arial Narrow"/>
      <family val="2"/>
    </font>
    <font>
      <sz val="9"/>
      <color theme="1"/>
      <name val="Arial"/>
      <family val="2"/>
    </font>
    <font>
      <b/>
      <sz val="12"/>
      <color rgb="FF000000"/>
      <name val="Arial"/>
      <family val="2"/>
    </font>
    <font>
      <b/>
      <sz val="14"/>
      <color rgb="FF000000"/>
      <name val="Arial"/>
      <family val="2"/>
    </font>
    <font>
      <b/>
      <sz val="11"/>
      <name val="Calibri"/>
      <family val="2"/>
      <scheme val="minor"/>
    </font>
    <font>
      <sz val="11"/>
      <color theme="0"/>
      <name val="Arial Narrow"/>
      <family val="2"/>
    </font>
    <font>
      <sz val="11"/>
      <color rgb="FFFF0000"/>
      <name val="Arial Narrow"/>
      <family val="2"/>
    </font>
    <font>
      <sz val="11"/>
      <color rgb="FF030303"/>
      <name val="Arial Narrow"/>
      <family val="2"/>
    </font>
    <font>
      <b/>
      <sz val="24"/>
      <name val="Arial Narrow"/>
      <family val="2"/>
    </font>
    <font>
      <sz val="16"/>
      <name val="Arial Narrow"/>
      <family val="2"/>
    </font>
    <font>
      <b/>
      <sz val="16"/>
      <color rgb="FF000000"/>
      <name val="Arial Narrow"/>
      <family val="2"/>
    </font>
    <font>
      <sz val="16"/>
      <color rgb="FFFFFFFF"/>
      <name val="Arial Narrow"/>
      <family val="2"/>
    </font>
    <font>
      <sz val="22"/>
      <name val="Arial Narrow"/>
      <family val="2"/>
    </font>
    <font>
      <b/>
      <sz val="22"/>
      <color rgb="FF000000"/>
      <name val="Arial Narrow"/>
      <family val="2"/>
    </font>
    <font>
      <sz val="22"/>
      <color rgb="FF000000"/>
      <name val="Arial Narrow"/>
      <family val="2"/>
    </font>
    <font>
      <sz val="22"/>
      <color rgb="FFFFFFFF"/>
      <name val="Arial Narrow"/>
      <family val="2"/>
    </font>
    <font>
      <b/>
      <sz val="16"/>
      <name val="Arial Narrow"/>
      <family val="2"/>
    </font>
    <font>
      <sz val="12"/>
      <color rgb="FF00B050"/>
      <name val="Arial Narrow"/>
      <family val="2"/>
    </font>
  </fonts>
  <fills count="19">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FFFF"/>
        <bgColor rgb="FF000000"/>
      </patternFill>
    </fill>
    <fill>
      <patternFill patternType="solid">
        <fgColor theme="6" tint="0.39997558519241921"/>
        <bgColor indexed="64"/>
      </patternFill>
    </fill>
    <fill>
      <patternFill patternType="solid">
        <fgColor theme="0"/>
        <bgColor rgb="FF000000"/>
      </patternFill>
    </fill>
    <fill>
      <patternFill patternType="solid">
        <fgColor theme="6" tint="0.59999389629810485"/>
        <bgColor rgb="FF000000"/>
      </patternFill>
    </fill>
    <fill>
      <patternFill patternType="solid">
        <fgColor theme="2" tint="-9.9978637043366805E-2"/>
        <bgColor indexed="64"/>
      </patternFill>
    </fill>
    <fill>
      <patternFill patternType="solid">
        <fgColor theme="6" tint="0.59999389629810485"/>
        <bgColor indexed="64"/>
      </patternFill>
    </fill>
  </fills>
  <borders count="111">
    <border>
      <left/>
      <right/>
      <top/>
      <bottom/>
      <diagonal/>
    </border>
    <border>
      <left style="dotted">
        <color rgb="FFF79646"/>
      </left>
      <right style="dotted">
        <color rgb="FFF79646"/>
      </right>
      <top style="dotted">
        <color rgb="FFF79646"/>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hair">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diagonal/>
    </border>
    <border>
      <left style="double">
        <color indexed="64"/>
      </left>
      <right style="hair">
        <color indexed="64"/>
      </right>
      <top style="thin">
        <color indexed="64"/>
      </top>
      <bottom style="double">
        <color indexed="64"/>
      </bottom>
      <diagonal/>
    </border>
    <border>
      <left/>
      <right style="double">
        <color indexed="64"/>
      </right>
      <top style="thin">
        <color indexed="64"/>
      </top>
      <bottom style="double">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style="double">
        <color indexed="64"/>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style="thin">
        <color theme="0"/>
      </right>
      <top style="double">
        <color indexed="64"/>
      </top>
      <bottom style="thin">
        <color indexed="64"/>
      </bottom>
      <diagonal/>
    </border>
    <border>
      <left/>
      <right/>
      <top style="double">
        <color indexed="64"/>
      </top>
      <bottom style="thin">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style="medium">
        <color indexed="64"/>
      </left>
      <right style="medium">
        <color indexed="64"/>
      </right>
      <top/>
      <bottom/>
      <diagonal/>
    </border>
    <border>
      <left style="medium">
        <color indexed="64"/>
      </left>
      <right style="double">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top/>
      <bottom/>
      <diagonal/>
    </border>
    <border>
      <left/>
      <right style="medium">
        <color rgb="FF000000"/>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theme="9" tint="-0.24994659260841701"/>
      </right>
      <top style="medium">
        <color indexed="64"/>
      </top>
      <bottom style="medium">
        <color indexed="64"/>
      </bottom>
      <diagonal/>
    </border>
    <border>
      <left style="dashed">
        <color theme="9" tint="-0.24994659260841701"/>
      </left>
      <right/>
      <top style="medium">
        <color indexed="64"/>
      </top>
      <bottom style="medium">
        <color indexed="64"/>
      </bottom>
      <diagonal/>
    </border>
  </borders>
  <cellStyleXfs count="5">
    <xf numFmtId="0" fontId="0" fillId="0" borderId="0"/>
    <xf numFmtId="9" fontId="10" fillId="0" borderId="0" applyFont="0" applyFill="0" applyBorder="0" applyAlignment="0" applyProtection="0"/>
    <xf numFmtId="0" fontId="30" fillId="0" borderId="0"/>
    <xf numFmtId="0" fontId="31" fillId="0" borderId="0"/>
    <xf numFmtId="0" fontId="5" fillId="0" borderId="0"/>
  </cellStyleXfs>
  <cellXfs count="524">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vertical="center"/>
    </xf>
    <xf numFmtId="0" fontId="4" fillId="2" borderId="0" xfId="0" applyFont="1" applyFill="1" applyAlignment="1">
      <alignment horizontal="center" vertical="center"/>
    </xf>
    <xf numFmtId="0" fontId="1" fillId="0" borderId="0" xfId="0" applyFont="1" applyAlignment="1">
      <alignment horizont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1" fillId="0" borderId="0" xfId="0" applyFont="1" applyFill="1" applyAlignment="1">
      <alignment vertical="center"/>
    </xf>
    <xf numFmtId="0" fontId="9" fillId="0" borderId="0" xfId="0" applyFont="1" applyBorder="1" applyAlignment="1">
      <alignment horizontal="justify" vertical="center" wrapText="1" readingOrder="1"/>
    </xf>
    <xf numFmtId="0" fontId="15" fillId="9" borderId="2" xfId="0" applyFont="1" applyFill="1" applyBorder="1" applyAlignment="1" applyProtection="1">
      <alignment horizontal="center" vertical="center" wrapText="1" readingOrder="1"/>
      <protection hidden="1"/>
    </xf>
    <xf numFmtId="0" fontId="15" fillId="9" borderId="9" xfId="0" applyFont="1" applyFill="1" applyBorder="1" applyAlignment="1" applyProtection="1">
      <alignment horizontal="center" vertical="center" wrapText="1" readingOrder="1"/>
      <protection hidden="1"/>
    </xf>
    <xf numFmtId="0" fontId="15" fillId="9" borderId="3" xfId="0" applyFont="1" applyFill="1" applyBorder="1" applyAlignment="1" applyProtection="1">
      <alignment horizontal="center" vertical="center" wrapText="1" readingOrder="1"/>
      <protection hidden="1"/>
    </xf>
    <xf numFmtId="0" fontId="15" fillId="10" borderId="2" xfId="0" applyFont="1" applyFill="1" applyBorder="1" applyAlignment="1" applyProtection="1">
      <alignment horizontal="center" wrapText="1" readingOrder="1"/>
      <protection hidden="1"/>
    </xf>
    <xf numFmtId="0" fontId="15" fillId="10" borderId="9" xfId="0" applyFont="1" applyFill="1" applyBorder="1" applyAlignment="1" applyProtection="1">
      <alignment horizontal="center" wrapText="1" readingOrder="1"/>
      <protection hidden="1"/>
    </xf>
    <xf numFmtId="0" fontId="15" fillId="10" borderId="3" xfId="0" applyFont="1" applyFill="1" applyBorder="1" applyAlignment="1" applyProtection="1">
      <alignment horizontal="center" wrapText="1" readingOrder="1"/>
      <protection hidden="1"/>
    </xf>
    <xf numFmtId="0" fontId="15" fillId="9" borderId="4" xfId="0" applyFont="1" applyFill="1" applyBorder="1" applyAlignment="1" applyProtection="1">
      <alignment horizontal="center" vertical="center" wrapText="1" readingOrder="1"/>
      <protection hidden="1"/>
    </xf>
    <xf numFmtId="0" fontId="15" fillId="9" borderId="0" xfId="0" applyFont="1" applyFill="1" applyBorder="1" applyAlignment="1" applyProtection="1">
      <alignment horizontal="center" vertical="center" wrapText="1" readingOrder="1"/>
      <protection hidden="1"/>
    </xf>
    <xf numFmtId="0" fontId="15" fillId="9" borderId="5" xfId="0" applyFont="1" applyFill="1" applyBorder="1" applyAlignment="1" applyProtection="1">
      <alignment horizontal="center" vertical="center" wrapText="1" readingOrder="1"/>
      <protection hidden="1"/>
    </xf>
    <xf numFmtId="0" fontId="15" fillId="10" borderId="4" xfId="0" applyFont="1" applyFill="1" applyBorder="1" applyAlignment="1" applyProtection="1">
      <alignment horizontal="center" wrapText="1" readingOrder="1"/>
      <protection hidden="1"/>
    </xf>
    <xf numFmtId="0" fontId="15" fillId="10" borderId="0" xfId="0" applyFont="1" applyFill="1" applyBorder="1" applyAlignment="1" applyProtection="1">
      <alignment horizontal="center" wrapText="1" readingOrder="1"/>
      <protection hidden="1"/>
    </xf>
    <xf numFmtId="0" fontId="15" fillId="10" borderId="5" xfId="0" applyFont="1" applyFill="1" applyBorder="1" applyAlignment="1" applyProtection="1">
      <alignment horizontal="center" wrapText="1" readingOrder="1"/>
      <protection hidden="1"/>
    </xf>
    <xf numFmtId="0" fontId="15" fillId="9" borderId="0" xfId="0" applyFont="1" applyFill="1" applyAlignment="1" applyProtection="1">
      <alignment horizontal="center" vertical="center" wrapText="1" readingOrder="1"/>
      <protection hidden="1"/>
    </xf>
    <xf numFmtId="0" fontId="15" fillId="9" borderId="6" xfId="0" applyFont="1" applyFill="1" applyBorder="1" applyAlignment="1" applyProtection="1">
      <alignment horizontal="center" vertical="center" wrapText="1" readingOrder="1"/>
      <protection hidden="1"/>
    </xf>
    <xf numFmtId="0" fontId="15" fillId="9" borderId="8" xfId="0" applyFont="1" applyFill="1" applyBorder="1" applyAlignment="1" applyProtection="1">
      <alignment horizontal="center" vertical="center" wrapText="1" readingOrder="1"/>
      <protection hidden="1"/>
    </xf>
    <xf numFmtId="0" fontId="15" fillId="9" borderId="7" xfId="0" applyFont="1" applyFill="1" applyBorder="1" applyAlignment="1" applyProtection="1">
      <alignment horizontal="center" vertical="center" wrapText="1" readingOrder="1"/>
      <protection hidden="1"/>
    </xf>
    <xf numFmtId="0" fontId="15" fillId="10" borderId="6" xfId="0" applyFont="1" applyFill="1" applyBorder="1" applyAlignment="1" applyProtection="1">
      <alignment horizontal="center" wrapText="1" readingOrder="1"/>
      <protection hidden="1"/>
    </xf>
    <xf numFmtId="0" fontId="15" fillId="10" borderId="8" xfId="0" applyFont="1" applyFill="1" applyBorder="1" applyAlignment="1" applyProtection="1">
      <alignment horizontal="center" wrapText="1" readingOrder="1"/>
      <protection hidden="1"/>
    </xf>
    <xf numFmtId="0" fontId="15" fillId="10" borderId="7" xfId="0" applyFont="1" applyFill="1" applyBorder="1" applyAlignment="1" applyProtection="1">
      <alignment horizontal="center" wrapText="1" readingOrder="1"/>
      <protection hidden="1"/>
    </xf>
    <xf numFmtId="0" fontId="15" fillId="11" borderId="2" xfId="0" applyFont="1" applyFill="1" applyBorder="1" applyAlignment="1" applyProtection="1">
      <alignment horizontal="center" wrapText="1" readingOrder="1"/>
      <protection hidden="1"/>
    </xf>
    <xf numFmtId="0" fontId="15" fillId="11" borderId="9" xfId="0" applyFont="1" applyFill="1" applyBorder="1" applyAlignment="1" applyProtection="1">
      <alignment horizontal="center" wrapText="1" readingOrder="1"/>
      <protection hidden="1"/>
    </xf>
    <xf numFmtId="0" fontId="15" fillId="11" borderId="3" xfId="0" applyFont="1" applyFill="1" applyBorder="1" applyAlignment="1" applyProtection="1">
      <alignment horizontal="center" wrapText="1" readingOrder="1"/>
      <protection hidden="1"/>
    </xf>
    <xf numFmtId="0" fontId="15" fillId="11" borderId="4" xfId="0" applyFont="1" applyFill="1" applyBorder="1" applyAlignment="1" applyProtection="1">
      <alignment horizontal="center" wrapText="1" readingOrder="1"/>
      <protection hidden="1"/>
    </xf>
    <xf numFmtId="0" fontId="15" fillId="11" borderId="0" xfId="0" applyFont="1" applyFill="1" applyBorder="1" applyAlignment="1" applyProtection="1">
      <alignment horizontal="center" wrapText="1" readingOrder="1"/>
      <protection hidden="1"/>
    </xf>
    <xf numFmtId="0" fontId="15" fillId="11" borderId="5" xfId="0" applyFont="1" applyFill="1" applyBorder="1" applyAlignment="1" applyProtection="1">
      <alignment horizontal="center" wrapText="1" readingOrder="1"/>
      <protection hidden="1"/>
    </xf>
    <xf numFmtId="0" fontId="15" fillId="11" borderId="6" xfId="0" applyFont="1" applyFill="1" applyBorder="1" applyAlignment="1" applyProtection="1">
      <alignment horizontal="center" wrapText="1" readingOrder="1"/>
      <protection hidden="1"/>
    </xf>
    <xf numFmtId="0" fontId="15" fillId="11" borderId="8" xfId="0" applyFont="1" applyFill="1" applyBorder="1" applyAlignment="1" applyProtection="1">
      <alignment horizontal="center" wrapText="1" readingOrder="1"/>
      <protection hidden="1"/>
    </xf>
    <xf numFmtId="0" fontId="15" fillId="11" borderId="7" xfId="0" applyFont="1" applyFill="1" applyBorder="1" applyAlignment="1" applyProtection="1">
      <alignment horizontal="center" wrapText="1" readingOrder="1"/>
      <protection hidden="1"/>
    </xf>
    <xf numFmtId="0" fontId="15" fillId="5" borderId="2" xfId="0" applyFont="1" applyFill="1" applyBorder="1" applyAlignment="1" applyProtection="1">
      <alignment horizontal="center" wrapText="1" readingOrder="1"/>
      <protection hidden="1"/>
    </xf>
    <xf numFmtId="0" fontId="15" fillId="5" borderId="9" xfId="0" applyFont="1" applyFill="1" applyBorder="1" applyAlignment="1" applyProtection="1">
      <alignment horizontal="center" wrapText="1" readingOrder="1"/>
      <protection hidden="1"/>
    </xf>
    <xf numFmtId="0" fontId="15" fillId="5" borderId="3" xfId="0" applyFont="1" applyFill="1" applyBorder="1" applyAlignment="1" applyProtection="1">
      <alignment horizontal="center" wrapText="1" readingOrder="1"/>
      <protection hidden="1"/>
    </xf>
    <xf numFmtId="0" fontId="15" fillId="5" borderId="4" xfId="0" applyFont="1" applyFill="1" applyBorder="1" applyAlignment="1" applyProtection="1">
      <alignment horizontal="center" wrapText="1" readingOrder="1"/>
      <protection hidden="1"/>
    </xf>
    <xf numFmtId="0" fontId="15" fillId="5" borderId="0" xfId="0" applyFont="1" applyFill="1" applyBorder="1" applyAlignment="1" applyProtection="1">
      <alignment horizontal="center" wrapText="1" readingOrder="1"/>
      <protection hidden="1"/>
    </xf>
    <xf numFmtId="0" fontId="15" fillId="5" borderId="5" xfId="0" applyFont="1" applyFill="1" applyBorder="1" applyAlignment="1" applyProtection="1">
      <alignment horizontal="center" wrapText="1" readingOrder="1"/>
      <protection hidden="1"/>
    </xf>
    <xf numFmtId="0" fontId="15" fillId="5" borderId="6" xfId="0" applyFont="1" applyFill="1" applyBorder="1" applyAlignment="1" applyProtection="1">
      <alignment horizontal="center" wrapText="1" readingOrder="1"/>
      <protection hidden="1"/>
    </xf>
    <xf numFmtId="0" fontId="15" fillId="5" borderId="8" xfId="0" applyFont="1" applyFill="1" applyBorder="1" applyAlignment="1" applyProtection="1">
      <alignment horizontal="center" wrapText="1" readingOrder="1"/>
      <protection hidden="1"/>
    </xf>
    <xf numFmtId="0" fontId="15" fillId="5" borderId="7" xfId="0" applyFont="1" applyFill="1" applyBorder="1" applyAlignment="1" applyProtection="1">
      <alignment horizontal="center" wrapText="1" readingOrder="1"/>
      <protection hidden="1"/>
    </xf>
    <xf numFmtId="0" fontId="19" fillId="11" borderId="9" xfId="0" applyFont="1" applyFill="1" applyBorder="1" applyAlignment="1" applyProtection="1">
      <alignment horizontal="center" wrapText="1" readingOrder="1"/>
      <protection hidden="1"/>
    </xf>
    <xf numFmtId="0" fontId="0" fillId="3" borderId="0" xfId="0" applyFill="1"/>
    <xf numFmtId="0" fontId="32" fillId="3" borderId="36" xfId="2" applyFont="1" applyFill="1" applyBorder="1" applyProtection="1"/>
    <xf numFmtId="0" fontId="32" fillId="3" borderId="37" xfId="2" applyFont="1" applyFill="1" applyBorder="1" applyProtection="1"/>
    <xf numFmtId="0" fontId="32" fillId="3" borderId="38" xfId="2" applyFont="1" applyFill="1" applyBorder="1" applyProtection="1"/>
    <xf numFmtId="0" fontId="12" fillId="3" borderId="0" xfId="0" applyFont="1" applyFill="1" applyAlignment="1">
      <alignment vertical="center"/>
    </xf>
    <xf numFmtId="0" fontId="5" fillId="3" borderId="0" xfId="0" applyFont="1" applyFill="1"/>
    <xf numFmtId="0" fontId="24" fillId="3" borderId="19" xfId="0" applyFont="1" applyFill="1" applyBorder="1" applyAlignment="1">
      <alignment horizontal="justify" vertical="center" wrapText="1" readingOrder="1"/>
    </xf>
    <xf numFmtId="9" fontId="23" fillId="3" borderId="28" xfId="0" applyNumberFormat="1" applyFont="1" applyFill="1" applyBorder="1" applyAlignment="1">
      <alignment horizontal="center" vertical="center" wrapText="1" readingOrder="1"/>
    </xf>
    <xf numFmtId="0" fontId="24" fillId="3" borderId="18" xfId="0" applyFont="1" applyFill="1" applyBorder="1" applyAlignment="1">
      <alignment horizontal="justify" vertical="center" wrapText="1" readingOrder="1"/>
    </xf>
    <xf numFmtId="9" fontId="23" fillId="3" borderId="23" xfId="0" applyNumberFormat="1" applyFont="1" applyFill="1" applyBorder="1" applyAlignment="1">
      <alignment horizontal="center" vertical="center" wrapText="1" readingOrder="1"/>
    </xf>
    <xf numFmtId="0" fontId="24" fillId="3" borderId="23" xfId="0" applyFont="1" applyFill="1" applyBorder="1" applyAlignment="1">
      <alignment horizontal="center" vertical="center" wrapText="1" readingOrder="1"/>
    </xf>
    <xf numFmtId="0" fontId="24" fillId="3" borderId="25" xfId="0" applyFont="1" applyFill="1" applyBorder="1" applyAlignment="1">
      <alignment horizontal="justify" vertical="center" wrapText="1" readingOrder="1"/>
    </xf>
    <xf numFmtId="0" fontId="24" fillId="3" borderId="26" xfId="0" applyFont="1" applyFill="1" applyBorder="1" applyAlignment="1">
      <alignment horizontal="center" vertical="center" wrapText="1" readingOrder="1"/>
    </xf>
    <xf numFmtId="0" fontId="29" fillId="3" borderId="0" xfId="0" applyFont="1" applyFill="1"/>
    <xf numFmtId="0" fontId="9" fillId="3" borderId="0" xfId="0" applyFont="1" applyFill="1" applyBorder="1" applyAlignment="1">
      <alignment horizontal="justify" vertical="center" wrapText="1" readingOrder="1"/>
    </xf>
    <xf numFmtId="0" fontId="4" fillId="3" borderId="0" xfId="0" applyFont="1" applyFill="1" applyAlignment="1">
      <alignment vertical="center"/>
    </xf>
    <xf numFmtId="0" fontId="4" fillId="3" borderId="0" xfId="0" applyFont="1" applyFill="1" applyAlignment="1">
      <alignment horizontal="left" vertical="center"/>
    </xf>
    <xf numFmtId="0" fontId="32" fillId="3" borderId="4" xfId="2" applyFont="1" applyFill="1" applyBorder="1" applyProtection="1"/>
    <xf numFmtId="0" fontId="37" fillId="3" borderId="0" xfId="0" applyFont="1" applyFill="1" applyBorder="1" applyAlignment="1" applyProtection="1">
      <alignment horizontal="left" vertical="center" wrapText="1"/>
    </xf>
    <xf numFmtId="0" fontId="38" fillId="3" borderId="0" xfId="0" applyFont="1" applyFill="1" applyBorder="1" applyAlignment="1" applyProtection="1">
      <alignment horizontal="left" vertical="top" wrapText="1"/>
    </xf>
    <xf numFmtId="0" fontId="32" fillId="3" borderId="0" xfId="2" applyFont="1" applyFill="1" applyBorder="1" applyProtection="1"/>
    <xf numFmtId="0" fontId="32" fillId="3" borderId="5" xfId="2" applyFont="1" applyFill="1" applyBorder="1" applyProtection="1"/>
    <xf numFmtId="0" fontId="32" fillId="3" borderId="6" xfId="2" applyFont="1" applyFill="1" applyBorder="1" applyProtection="1"/>
    <xf numFmtId="0" fontId="32" fillId="3" borderId="8" xfId="2" applyFont="1" applyFill="1" applyBorder="1" applyProtection="1"/>
    <xf numFmtId="0" fontId="32" fillId="3" borderId="7" xfId="2" applyFont="1" applyFill="1" applyBorder="1" applyProtection="1"/>
    <xf numFmtId="0" fontId="35" fillId="3" borderId="0" xfId="2" quotePrefix="1" applyFont="1" applyFill="1" applyBorder="1" applyAlignment="1" applyProtection="1">
      <alignment horizontal="left" vertical="top" wrapText="1"/>
    </xf>
    <xf numFmtId="0" fontId="40" fillId="0" borderId="0" xfId="0" applyFont="1" applyAlignment="1">
      <alignment horizontal="center" vertical="center"/>
    </xf>
    <xf numFmtId="0" fontId="40" fillId="0" borderId="0" xfId="0" applyFont="1"/>
    <xf numFmtId="0" fontId="40" fillId="0" borderId="0" xfId="0" applyFont="1" applyAlignment="1">
      <alignment horizontal="center"/>
    </xf>
    <xf numFmtId="0" fontId="18" fillId="3" borderId="0" xfId="0" applyFont="1" applyFill="1"/>
    <xf numFmtId="0" fontId="18" fillId="0" borderId="0" xfId="0" applyFont="1"/>
    <xf numFmtId="0" fontId="45" fillId="3" borderId="0" xfId="0" applyFont="1" applyFill="1" applyBorder="1" applyAlignment="1">
      <alignment horizontal="justify" vertical="center" wrapText="1" readingOrder="1"/>
    </xf>
    <xf numFmtId="0" fontId="45" fillId="0" borderId="0" xfId="0" applyFont="1" applyBorder="1" applyAlignment="1">
      <alignment horizontal="justify" vertical="center" wrapText="1" readingOrder="1"/>
    </xf>
    <xf numFmtId="0" fontId="46" fillId="9" borderId="2" xfId="0" applyFont="1" applyFill="1" applyBorder="1" applyAlignment="1" applyProtection="1">
      <alignment horizontal="center" vertical="center" wrapText="1" readingOrder="1"/>
      <protection hidden="1"/>
    </xf>
    <xf numFmtId="0" fontId="40" fillId="0" borderId="0" xfId="0" applyFont="1" applyAlignment="1">
      <alignment wrapText="1"/>
    </xf>
    <xf numFmtId="0" fontId="1" fillId="3" borderId="0" xfId="0" applyFont="1" applyFill="1" applyAlignment="1">
      <alignment wrapText="1"/>
    </xf>
    <xf numFmtId="0" fontId="1" fillId="0" borderId="0" xfId="0" applyFont="1" applyAlignment="1">
      <alignment wrapText="1"/>
    </xf>
    <xf numFmtId="0" fontId="1" fillId="0" borderId="0" xfId="0" applyFont="1"/>
    <xf numFmtId="0" fontId="43" fillId="0" borderId="67" xfId="0" applyFont="1" applyBorder="1" applyAlignment="1">
      <alignment horizontal="center" vertical="center" wrapText="1"/>
    </xf>
    <xf numFmtId="0" fontId="32" fillId="3" borderId="4" xfId="2" applyFont="1" applyFill="1" applyBorder="1" applyAlignment="1" applyProtection="1">
      <alignment horizontal="left" vertical="top" wrapText="1"/>
    </xf>
    <xf numFmtId="0" fontId="32" fillId="3" borderId="0" xfId="2" applyFont="1" applyFill="1" applyBorder="1" applyAlignment="1" applyProtection="1">
      <alignment horizontal="left" vertical="top" wrapText="1"/>
    </xf>
    <xf numFmtId="0" fontId="32" fillId="3" borderId="5" xfId="2" applyFont="1" applyFill="1" applyBorder="1" applyAlignment="1" applyProtection="1">
      <alignment horizontal="left" vertical="top" wrapText="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32" fillId="3" borderId="0" xfId="2" quotePrefix="1" applyFont="1" applyFill="1" applyBorder="1" applyAlignment="1" applyProtection="1">
      <alignment horizontal="left" vertical="top" wrapText="1"/>
    </xf>
    <xf numFmtId="0" fontId="35" fillId="3" borderId="83" xfId="2" quotePrefix="1" applyFont="1" applyFill="1" applyBorder="1" applyAlignment="1" applyProtection="1">
      <alignment horizontal="left" vertical="top" wrapText="1"/>
    </xf>
    <xf numFmtId="0" fontId="32" fillId="0" borderId="83" xfId="2" quotePrefix="1" applyFont="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2" fillId="3" borderId="83" xfId="2" applyFont="1" applyFill="1" applyBorder="1" applyProtection="1"/>
    <xf numFmtId="0" fontId="0" fillId="3" borderId="5" xfId="0" applyFill="1" applyBorder="1"/>
    <xf numFmtId="0" fontId="34" fillId="3" borderId="0" xfId="2" quotePrefix="1" applyFont="1" applyFill="1" applyBorder="1" applyAlignment="1" applyProtection="1">
      <alignment horizontal="left" vertical="top" wrapText="1"/>
    </xf>
    <xf numFmtId="0" fontId="36" fillId="3" borderId="0" xfId="2" quotePrefix="1" applyFont="1" applyFill="1" applyBorder="1" applyAlignment="1" applyProtection="1">
      <alignment horizontal="left" vertical="top" wrapText="1"/>
    </xf>
    <xf numFmtId="0" fontId="36" fillId="3" borderId="83" xfId="2" quotePrefix="1" applyFont="1" applyFill="1" applyBorder="1" applyAlignment="1" applyProtection="1">
      <alignment horizontal="left" vertical="top" wrapText="1"/>
    </xf>
    <xf numFmtId="0" fontId="36" fillId="3" borderId="91" xfId="2" quotePrefix="1" applyFont="1" applyFill="1" applyBorder="1" applyAlignment="1" applyProtection="1">
      <alignment horizontal="left" vertical="top" wrapText="1"/>
    </xf>
    <xf numFmtId="0" fontId="32" fillId="3" borderId="91" xfId="2" applyFont="1" applyFill="1" applyBorder="1" applyProtection="1"/>
    <xf numFmtId="0" fontId="44" fillId="16" borderId="64" xfId="0" applyFont="1" applyFill="1" applyBorder="1" applyAlignment="1">
      <alignment horizontal="center" vertical="center" wrapText="1"/>
    </xf>
    <xf numFmtId="0" fontId="44" fillId="16" borderId="53" xfId="0" applyFont="1" applyFill="1" applyBorder="1" applyAlignment="1">
      <alignment horizontal="center" vertical="center" wrapText="1"/>
    </xf>
    <xf numFmtId="0" fontId="28" fillId="16" borderId="62" xfId="0" applyFont="1" applyFill="1" applyBorder="1" applyAlignment="1">
      <alignment horizontal="left" vertical="center" wrapText="1" indent="1"/>
    </xf>
    <xf numFmtId="0" fontId="28" fillId="16" borderId="92" xfId="0" applyFont="1" applyFill="1" applyBorder="1" applyAlignment="1">
      <alignment horizontal="left" vertical="center" wrapText="1" indent="1"/>
    </xf>
    <xf numFmtId="0" fontId="0" fillId="0" borderId="0" xfId="0" applyAlignment="1">
      <alignment vertical="center"/>
    </xf>
    <xf numFmtId="0" fontId="49" fillId="0" borderId="0" xfId="0" applyFont="1" applyAlignment="1">
      <alignment horizontal="center" vertical="center"/>
    </xf>
    <xf numFmtId="0" fontId="50" fillId="0" borderId="0" xfId="0" applyFont="1" applyAlignment="1">
      <alignment horizontal="center" vertical="center"/>
    </xf>
    <xf numFmtId="0" fontId="11" fillId="17" borderId="0" xfId="0" applyFont="1" applyFill="1" applyAlignment="1">
      <alignment wrapText="1"/>
    </xf>
    <xf numFmtId="0" fontId="40" fillId="0" borderId="0" xfId="0" applyFont="1" applyAlignment="1">
      <alignment vertical="center" wrapText="1"/>
    </xf>
    <xf numFmtId="0" fontId="51" fillId="0" borderId="0" xfId="0" applyFont="1" applyAlignment="1">
      <alignment horizontal="center" vertical="center" wrapText="1"/>
    </xf>
    <xf numFmtId="0" fontId="5" fillId="0" borderId="0" xfId="0" applyFont="1" applyAlignment="1">
      <alignment vertical="top" wrapText="1"/>
    </xf>
    <xf numFmtId="0" fontId="30" fillId="3" borderId="100" xfId="0" applyFont="1" applyFill="1" applyBorder="1" applyAlignment="1">
      <alignment vertical="center" wrapText="1"/>
    </xf>
    <xf numFmtId="0" fontId="11" fillId="17" borderId="0" xfId="0" applyFont="1" applyFill="1" applyAlignment="1">
      <alignment horizontal="left" vertical="top" wrapText="1"/>
    </xf>
    <xf numFmtId="0" fontId="30" fillId="3" borderId="101" xfId="0" applyFont="1" applyFill="1" applyBorder="1" applyAlignment="1">
      <alignment vertical="center" wrapText="1"/>
    </xf>
    <xf numFmtId="0" fontId="18" fillId="0" borderId="0" xfId="0" applyFont="1" applyBorder="1"/>
    <xf numFmtId="0" fontId="23" fillId="18" borderId="30" xfId="0" applyFont="1" applyFill="1" applyBorder="1" applyAlignment="1">
      <alignment horizontal="center" vertical="center" wrapText="1" readingOrder="1"/>
    </xf>
    <xf numFmtId="0" fontId="23" fillId="18" borderId="31" xfId="0" applyFont="1" applyFill="1" applyBorder="1" applyAlignment="1">
      <alignment horizontal="center" vertical="center" wrapText="1" readingOrder="1"/>
    </xf>
    <xf numFmtId="0" fontId="2" fillId="3" borderId="0" xfId="0" applyFont="1" applyFill="1"/>
    <xf numFmtId="0" fontId="53" fillId="3" borderId="0" xfId="0" applyFont="1" applyFill="1"/>
    <xf numFmtId="0" fontId="53" fillId="0" borderId="0" xfId="0" applyFont="1"/>
    <xf numFmtId="0" fontId="1" fillId="0" borderId="0" xfId="0" pivotButton="1" applyFont="1"/>
    <xf numFmtId="0" fontId="21" fillId="0" borderId="0" xfId="0" applyFont="1" applyFill="1"/>
    <xf numFmtId="0" fontId="54" fillId="0" borderId="0" xfId="0" applyFont="1"/>
    <xf numFmtId="0" fontId="55" fillId="0" borderId="0" xfId="0" applyFont="1"/>
    <xf numFmtId="0" fontId="2" fillId="0" borderId="0" xfId="0" applyFont="1"/>
    <xf numFmtId="0" fontId="6" fillId="3" borderId="0" xfId="0" applyFont="1" applyFill="1"/>
    <xf numFmtId="0" fontId="22" fillId="3" borderId="0" xfId="0" applyFont="1" applyFill="1"/>
    <xf numFmtId="0" fontId="57" fillId="0" borderId="0" xfId="0" applyFont="1" applyAlignment="1">
      <alignment horizontal="center" vertical="center" wrapText="1"/>
    </xf>
    <xf numFmtId="0" fontId="58" fillId="18" borderId="103" xfId="0" applyFont="1" applyFill="1" applyBorder="1" applyAlignment="1">
      <alignment horizontal="center" vertical="center" wrapText="1" readingOrder="1"/>
    </xf>
    <xf numFmtId="0" fontId="58" fillId="18" borderId="104" xfId="0" applyFont="1" applyFill="1" applyBorder="1" applyAlignment="1">
      <alignment horizontal="center" vertical="center" wrapText="1" readingOrder="1"/>
    </xf>
    <xf numFmtId="0" fontId="9" fillId="5" borderId="33" xfId="0" applyFont="1" applyFill="1" applyBorder="1" applyAlignment="1">
      <alignment horizontal="center" vertical="center" wrapText="1" readingOrder="1"/>
    </xf>
    <xf numFmtId="0" fontId="9" fillId="0" borderId="62" xfId="0" applyFont="1" applyBorder="1" applyAlignment="1">
      <alignment horizontal="justify" vertical="center" wrapText="1" readingOrder="1"/>
    </xf>
    <xf numFmtId="9" fontId="9" fillId="0" borderId="71" xfId="0" applyNumberFormat="1" applyFont="1" applyBorder="1" applyAlignment="1">
      <alignment horizontal="center" vertical="center" wrapText="1" readingOrder="1"/>
    </xf>
    <xf numFmtId="0" fontId="9" fillId="6" borderId="63" xfId="0" applyFont="1" applyFill="1" applyBorder="1" applyAlignment="1">
      <alignment horizontal="center" vertical="center" wrapText="1" readingOrder="1"/>
    </xf>
    <xf numFmtId="0" fontId="9" fillId="0" borderId="22" xfId="0" applyFont="1" applyBorder="1" applyAlignment="1">
      <alignment horizontal="justify" vertical="center" wrapText="1" readingOrder="1"/>
    </xf>
    <xf numFmtId="9" fontId="9" fillId="0" borderId="23" xfId="0" applyNumberFormat="1" applyFont="1" applyBorder="1" applyAlignment="1">
      <alignment horizontal="center" vertical="center" wrapText="1" readingOrder="1"/>
    </xf>
    <xf numFmtId="0" fontId="9" fillId="4" borderId="63" xfId="0" applyFont="1" applyFill="1" applyBorder="1" applyAlignment="1">
      <alignment horizontal="center" vertical="center" wrapText="1" readingOrder="1"/>
    </xf>
    <xf numFmtId="0" fontId="9" fillId="7" borderId="63" xfId="0" applyFont="1" applyFill="1" applyBorder="1" applyAlignment="1">
      <alignment horizontal="center" vertical="center" wrapText="1" readingOrder="1"/>
    </xf>
    <xf numFmtId="0" fontId="59" fillId="8" borderId="65" xfId="0" applyFont="1" applyFill="1" applyBorder="1" applyAlignment="1">
      <alignment horizontal="center" vertical="center" wrapText="1" readingOrder="1"/>
    </xf>
    <xf numFmtId="0" fontId="9" fillId="0" borderId="24" xfId="0" applyFont="1" applyBorder="1" applyAlignment="1">
      <alignment horizontal="justify" vertical="center" wrapText="1" readingOrder="1"/>
    </xf>
    <xf numFmtId="9" fontId="9" fillId="0" borderId="26" xfId="0" applyNumberFormat="1" applyFont="1" applyBorder="1" applyAlignment="1">
      <alignment horizontal="center" vertical="center" wrapText="1" readingOrder="1"/>
    </xf>
    <xf numFmtId="0" fontId="60" fillId="3" borderId="0" xfId="0" applyFont="1" applyFill="1" applyAlignment="1">
      <alignment horizontal="center" vertical="center" wrapText="1"/>
    </xf>
    <xf numFmtId="0" fontId="61" fillId="18" borderId="2" xfId="0" applyFont="1" applyFill="1" applyBorder="1" applyAlignment="1">
      <alignment horizontal="center" vertical="center" wrapText="1" readingOrder="1"/>
    </xf>
    <xf numFmtId="0" fontId="61" fillId="18" borderId="3" xfId="0" applyFont="1" applyFill="1" applyBorder="1" applyAlignment="1">
      <alignment horizontal="center" vertical="center" wrapText="1" readingOrder="1"/>
    </xf>
    <xf numFmtId="0" fontId="62" fillId="5" borderId="33" xfId="0" applyFont="1" applyFill="1" applyBorder="1" applyAlignment="1">
      <alignment horizontal="center" vertical="center" wrapText="1" readingOrder="1"/>
    </xf>
    <xf numFmtId="0" fontId="62" fillId="0" borderId="62" xfId="0" applyFont="1" applyBorder="1" applyAlignment="1">
      <alignment horizontal="center" vertical="center" wrapText="1" readingOrder="1"/>
    </xf>
    <xf numFmtId="0" fontId="62" fillId="0" borderId="71" xfId="0" applyFont="1" applyBorder="1" applyAlignment="1">
      <alignment horizontal="justify" vertical="center" wrapText="1" readingOrder="1"/>
    </xf>
    <xf numFmtId="0" fontId="62" fillId="6" borderId="63" xfId="0" applyFont="1" applyFill="1" applyBorder="1" applyAlignment="1">
      <alignment horizontal="center" vertical="center" wrapText="1" readingOrder="1"/>
    </xf>
    <xf numFmtId="0" fontId="62" fillId="0" borderId="22" xfId="0" applyFont="1" applyBorder="1" applyAlignment="1">
      <alignment horizontal="center" vertical="center" wrapText="1" readingOrder="1"/>
    </xf>
    <xf numFmtId="0" fontId="62" fillId="0" borderId="23" xfId="0" applyFont="1" applyBorder="1" applyAlignment="1">
      <alignment horizontal="justify" vertical="center" wrapText="1" readingOrder="1"/>
    </xf>
    <xf numFmtId="0" fontId="62" fillId="4" borderId="63" xfId="0" applyFont="1" applyFill="1" applyBorder="1" applyAlignment="1">
      <alignment horizontal="center" vertical="center" wrapText="1" readingOrder="1"/>
    </xf>
    <xf numFmtId="0" fontId="62" fillId="7" borderId="63" xfId="0" applyFont="1" applyFill="1" applyBorder="1" applyAlignment="1">
      <alignment horizontal="center" vertical="center" wrapText="1" readingOrder="1"/>
    </xf>
    <xf numFmtId="0" fontId="63" fillId="8" borderId="65" xfId="0" applyFont="1" applyFill="1" applyBorder="1" applyAlignment="1">
      <alignment horizontal="center" vertical="center" wrapText="1" readingOrder="1"/>
    </xf>
    <xf numFmtId="0" fontId="62" fillId="0" borderId="24" xfId="0" applyFont="1" applyBorder="1" applyAlignment="1">
      <alignment horizontal="center" vertical="center" wrapText="1" readingOrder="1"/>
    </xf>
    <xf numFmtId="0" fontId="62" fillId="0" borderId="26" xfId="0" applyFont="1" applyBorder="1" applyAlignment="1">
      <alignment horizontal="justify" vertical="center" wrapText="1" readingOrder="1"/>
    </xf>
    <xf numFmtId="0" fontId="43" fillId="0" borderId="67" xfId="0" applyFont="1" applyBorder="1" applyAlignment="1">
      <alignment horizontal="left" vertical="center" wrapText="1"/>
    </xf>
    <xf numFmtId="0" fontId="43" fillId="0" borderId="7" xfId="0" applyFont="1" applyFill="1" applyBorder="1" applyAlignment="1">
      <alignment horizontal="left" vertical="center" wrapText="1"/>
    </xf>
    <xf numFmtId="0" fontId="2" fillId="0" borderId="18" xfId="0" applyFont="1" applyBorder="1" applyAlignment="1" applyProtection="1">
      <alignment horizontal="center" vertical="center" wrapText="1"/>
      <protection locked="0"/>
    </xf>
    <xf numFmtId="0" fontId="37" fillId="3" borderId="76" xfId="3" applyFont="1" applyFill="1" applyBorder="1" applyAlignment="1" applyProtection="1">
      <alignment horizontal="left" vertical="top" wrapText="1" readingOrder="1"/>
    </xf>
    <xf numFmtId="0" fontId="37" fillId="3" borderId="79" xfId="3" applyFont="1" applyFill="1" applyBorder="1" applyAlignment="1" applyProtection="1">
      <alignment horizontal="left" vertical="top" wrapText="1" readingOrder="1"/>
    </xf>
    <xf numFmtId="0" fontId="37" fillId="3" borderId="41" xfId="3" applyFont="1" applyFill="1" applyBorder="1" applyAlignment="1" applyProtection="1">
      <alignment horizontal="left" vertical="top" wrapText="1" readingOrder="1"/>
    </xf>
    <xf numFmtId="0" fontId="37" fillId="3" borderId="78" xfId="3" applyFont="1" applyFill="1" applyBorder="1" applyAlignment="1" applyProtection="1">
      <alignment horizontal="left" vertical="top" wrapText="1" readingOrder="1"/>
    </xf>
    <xf numFmtId="0" fontId="38" fillId="3" borderId="59" xfId="2" applyFont="1" applyFill="1" applyBorder="1" applyAlignment="1" applyProtection="1">
      <alignment horizontal="justify" vertical="center" wrapText="1"/>
    </xf>
    <xf numFmtId="0" fontId="38" fillId="3" borderId="74" xfId="2" applyFont="1" applyFill="1" applyBorder="1" applyAlignment="1" applyProtection="1">
      <alignment horizontal="justify" vertical="center" wrapText="1"/>
    </xf>
    <xf numFmtId="0" fontId="38" fillId="3" borderId="58" xfId="2" applyFont="1" applyFill="1" applyBorder="1" applyAlignment="1" applyProtection="1">
      <alignment horizontal="justify" vertical="center" wrapText="1"/>
    </xf>
    <xf numFmtId="0" fontId="38" fillId="3" borderId="89" xfId="2" applyFont="1" applyFill="1" applyBorder="1" applyAlignment="1" applyProtection="1">
      <alignment horizontal="justify" vertical="center" wrapText="1"/>
    </xf>
    <xf numFmtId="0" fontId="38" fillId="3" borderId="77" xfId="2" applyFont="1" applyFill="1" applyBorder="1" applyAlignment="1" applyProtection="1">
      <alignment horizontal="justify" vertical="center" wrapText="1"/>
    </xf>
    <xf numFmtId="0" fontId="37" fillId="3" borderId="88" xfId="3" applyFont="1" applyFill="1" applyBorder="1" applyAlignment="1" applyProtection="1">
      <alignment horizontal="left" vertical="top" wrapText="1" readingOrder="1"/>
    </xf>
    <xf numFmtId="0" fontId="37" fillId="3" borderId="42" xfId="3" applyFont="1" applyFill="1" applyBorder="1" applyAlignment="1" applyProtection="1">
      <alignment horizontal="left" vertical="top" wrapText="1" readingOrder="1"/>
    </xf>
    <xf numFmtId="0" fontId="38" fillId="3" borderId="73" xfId="2" applyFont="1" applyFill="1" applyBorder="1" applyAlignment="1" applyProtection="1">
      <alignment horizontal="justify" vertical="center" wrapText="1"/>
    </xf>
    <xf numFmtId="0" fontId="33" fillId="14" borderId="33" xfId="2" applyFont="1" applyFill="1" applyBorder="1" applyAlignment="1" applyProtection="1">
      <alignment horizontal="center" vertical="center" wrapText="1"/>
    </xf>
    <xf numFmtId="0" fontId="33" fillId="14" borderId="34" xfId="2" applyFont="1" applyFill="1" applyBorder="1" applyAlignment="1" applyProtection="1">
      <alignment horizontal="center" vertical="center" wrapText="1"/>
    </xf>
    <xf numFmtId="0" fontId="33" fillId="14" borderId="35" xfId="2" applyFont="1" applyFill="1" applyBorder="1" applyAlignment="1" applyProtection="1">
      <alignment horizontal="center" vertical="center" wrapText="1"/>
    </xf>
    <xf numFmtId="0" fontId="32" fillId="0" borderId="4" xfId="2" quotePrefix="1" applyFont="1" applyBorder="1" applyAlignment="1" applyProtection="1">
      <alignment horizontal="left" vertical="center" wrapText="1"/>
    </xf>
    <xf numFmtId="0" fontId="32" fillId="0" borderId="0" xfId="2" quotePrefix="1" applyFont="1" applyBorder="1" applyAlignment="1" applyProtection="1">
      <alignment horizontal="left" vertical="center" wrapText="1"/>
    </xf>
    <xf numFmtId="0" fontId="32" fillId="0" borderId="5" xfId="2" quotePrefix="1" applyFont="1" applyBorder="1" applyAlignment="1" applyProtection="1">
      <alignment horizontal="left" vertical="center" wrapText="1"/>
    </xf>
    <xf numFmtId="0" fontId="32" fillId="0" borderId="51" xfId="2" quotePrefix="1" applyFont="1" applyBorder="1" applyAlignment="1" applyProtection="1">
      <alignment horizontal="left" vertical="center" wrapText="1"/>
    </xf>
    <xf numFmtId="0" fontId="32" fillId="0" borderId="52" xfId="2" quotePrefix="1" applyFont="1" applyBorder="1" applyAlignment="1" applyProtection="1">
      <alignment horizontal="left" vertical="center" wrapText="1"/>
    </xf>
    <xf numFmtId="0" fontId="32" fillId="0" borderId="53" xfId="2" quotePrefix="1" applyFont="1" applyBorder="1" applyAlignment="1" applyProtection="1">
      <alignment horizontal="left" vertical="center" wrapText="1"/>
    </xf>
    <xf numFmtId="0" fontId="34" fillId="3" borderId="37" xfId="2" quotePrefix="1" applyFont="1" applyFill="1" applyBorder="1" applyAlignment="1" applyProtection="1">
      <alignment horizontal="left" vertical="top" wrapText="1"/>
    </xf>
    <xf numFmtId="0" fontId="35" fillId="3" borderId="37" xfId="2" quotePrefix="1" applyFont="1" applyFill="1" applyBorder="1" applyAlignment="1" applyProtection="1">
      <alignment horizontal="left" vertical="top" wrapText="1"/>
    </xf>
    <xf numFmtId="0" fontId="35" fillId="3" borderId="75" xfId="2" quotePrefix="1" applyFont="1" applyFill="1" applyBorder="1" applyAlignment="1" applyProtection="1">
      <alignment horizontal="left" vertical="top" wrapText="1"/>
    </xf>
    <xf numFmtId="0" fontId="32" fillId="3" borderId="0" xfId="2" quotePrefix="1" applyFont="1" applyFill="1" applyBorder="1" applyAlignment="1" applyProtection="1">
      <alignment horizontal="left" vertical="top" wrapText="1"/>
    </xf>
    <xf numFmtId="0" fontId="32" fillId="3" borderId="83" xfId="2" quotePrefix="1" applyFont="1" applyFill="1" applyBorder="1" applyAlignment="1" applyProtection="1">
      <alignment horizontal="left" vertical="top" wrapText="1"/>
    </xf>
    <xf numFmtId="0" fontId="37" fillId="14" borderId="86" xfId="3" applyFont="1" applyFill="1" applyBorder="1" applyAlignment="1" applyProtection="1">
      <alignment horizontal="center" vertical="center" wrapText="1"/>
    </xf>
    <xf numFmtId="0" fontId="37" fillId="14" borderId="85" xfId="3" applyFont="1" applyFill="1" applyBorder="1" applyAlignment="1" applyProtection="1">
      <alignment horizontal="center" vertical="center" wrapText="1"/>
    </xf>
    <xf numFmtId="0" fontId="37" fillId="14" borderId="39" xfId="2" applyFont="1" applyFill="1" applyBorder="1" applyAlignment="1" applyProtection="1">
      <alignment horizontal="center" vertical="center"/>
    </xf>
    <xf numFmtId="0" fontId="37" fillId="14" borderId="40" xfId="2" applyFont="1" applyFill="1" applyBorder="1" applyAlignment="1" applyProtection="1">
      <alignment horizontal="center" vertical="center"/>
    </xf>
    <xf numFmtId="0" fontId="2" fillId="3" borderId="52" xfId="2" quotePrefix="1" applyFont="1" applyFill="1" applyBorder="1" applyAlignment="1" applyProtection="1">
      <alignment horizontal="justify" vertical="center" wrapText="1"/>
    </xf>
    <xf numFmtId="0" fontId="2" fillId="3" borderId="64" xfId="2" quotePrefix="1" applyFont="1" applyFill="1" applyBorder="1" applyAlignment="1" applyProtection="1">
      <alignment horizontal="justify" vertical="center" wrapText="1"/>
    </xf>
    <xf numFmtId="0" fontId="37" fillId="14" borderId="84" xfId="3" applyFont="1" applyFill="1" applyBorder="1" applyAlignment="1" applyProtection="1">
      <alignment horizontal="center" vertical="center" wrapText="1"/>
    </xf>
    <xf numFmtId="0" fontId="36" fillId="3" borderId="4" xfId="2" quotePrefix="1" applyFont="1" applyFill="1" applyBorder="1" applyAlignment="1" applyProtection="1">
      <alignment horizontal="center" vertical="top" wrapText="1"/>
    </xf>
    <xf numFmtId="0" fontId="36" fillId="3" borderId="0" xfId="2" quotePrefix="1" applyFont="1" applyFill="1" applyBorder="1" applyAlignment="1" applyProtection="1">
      <alignment horizontal="center" vertical="top" wrapText="1"/>
    </xf>
    <xf numFmtId="0" fontId="36" fillId="3" borderId="83" xfId="2" quotePrefix="1" applyFont="1" applyFill="1" applyBorder="1" applyAlignment="1" applyProtection="1">
      <alignment horizontal="center" vertical="top" wrapText="1"/>
    </xf>
    <xf numFmtId="0" fontId="37" fillId="3" borderId="54" xfId="0" applyFont="1" applyFill="1" applyBorder="1" applyAlignment="1" applyProtection="1">
      <alignment horizontal="left" vertical="center" wrapText="1"/>
    </xf>
    <xf numFmtId="0" fontId="37" fillId="3" borderId="55" xfId="0" applyFont="1" applyFill="1" applyBorder="1" applyAlignment="1" applyProtection="1">
      <alignment horizontal="left" vertical="center" wrapText="1"/>
    </xf>
    <xf numFmtId="0" fontId="38" fillId="3" borderId="47" xfId="2" applyFont="1" applyFill="1" applyBorder="1" applyAlignment="1" applyProtection="1">
      <alignment horizontal="justify" vertical="center" wrapText="1"/>
    </xf>
    <xf numFmtId="0" fontId="38" fillId="3" borderId="48" xfId="2" applyFont="1" applyFill="1" applyBorder="1" applyAlignment="1" applyProtection="1">
      <alignment horizontal="justify" vertical="center" wrapText="1"/>
    </xf>
    <xf numFmtId="0" fontId="37" fillId="3" borderId="87" xfId="3" applyFont="1" applyFill="1" applyBorder="1" applyAlignment="1" applyProtection="1">
      <alignment horizontal="left" vertical="top" wrapText="1" readingOrder="1"/>
    </xf>
    <xf numFmtId="0" fontId="37" fillId="3" borderId="80" xfId="3" applyFont="1" applyFill="1" applyBorder="1" applyAlignment="1" applyProtection="1">
      <alignment horizontal="left" vertical="top" wrapText="1" readingOrder="1"/>
    </xf>
    <xf numFmtId="0" fontId="38" fillId="3" borderId="81" xfId="2" applyFont="1" applyFill="1" applyBorder="1" applyAlignment="1" applyProtection="1">
      <alignment horizontal="justify" vertical="center" wrapText="1"/>
    </xf>
    <xf numFmtId="0" fontId="38" fillId="3" borderId="82" xfId="2" applyFont="1" applyFill="1" applyBorder="1" applyAlignment="1" applyProtection="1">
      <alignment horizontal="justify" vertical="center" wrapText="1"/>
    </xf>
    <xf numFmtId="0" fontId="37" fillId="3" borderId="46" xfId="0" applyFont="1" applyFill="1" applyBorder="1" applyAlignment="1" applyProtection="1">
      <alignment horizontal="left" vertical="center" wrapText="1"/>
    </xf>
    <xf numFmtId="0" fontId="37" fillId="3" borderId="45" xfId="0" applyFont="1" applyFill="1" applyBorder="1" applyAlignment="1" applyProtection="1">
      <alignment horizontal="left" vertical="center" wrapText="1"/>
    </xf>
    <xf numFmtId="0" fontId="38" fillId="3" borderId="43" xfId="2" applyFont="1" applyFill="1" applyBorder="1" applyAlignment="1" applyProtection="1">
      <alignment horizontal="justify" vertical="center" wrapText="1"/>
    </xf>
    <xf numFmtId="0" fontId="38" fillId="3" borderId="44" xfId="2" applyFont="1" applyFill="1" applyBorder="1" applyAlignment="1" applyProtection="1">
      <alignment horizontal="justify" vertical="center" wrapText="1"/>
    </xf>
    <xf numFmtId="0" fontId="37" fillId="3" borderId="56" xfId="0" applyFont="1" applyFill="1" applyBorder="1" applyAlignment="1" applyProtection="1">
      <alignment horizontal="left" vertical="center" wrapText="1"/>
    </xf>
    <xf numFmtId="0" fontId="37" fillId="3" borderId="57" xfId="0" applyFont="1" applyFill="1" applyBorder="1" applyAlignment="1" applyProtection="1">
      <alignment horizontal="left" vertical="center" wrapText="1"/>
    </xf>
    <xf numFmtId="0" fontId="38" fillId="3" borderId="49" xfId="0" applyFont="1" applyFill="1" applyBorder="1" applyAlignment="1" applyProtection="1">
      <alignment horizontal="justify" vertical="center" wrapText="1"/>
    </xf>
    <xf numFmtId="0" fontId="38" fillId="3" borderId="50" xfId="0" applyFont="1" applyFill="1" applyBorder="1" applyAlignment="1" applyProtection="1">
      <alignment horizontal="justify" vertical="center" wrapText="1"/>
    </xf>
    <xf numFmtId="0" fontId="22" fillId="3" borderId="98" xfId="0" applyFont="1" applyFill="1" applyBorder="1" applyAlignment="1">
      <alignment horizontal="left" vertical="center" wrapText="1"/>
    </xf>
    <xf numFmtId="0" fontId="22" fillId="3" borderId="5" xfId="0" applyFont="1" applyFill="1" applyBorder="1" applyAlignment="1">
      <alignment horizontal="left" vertical="center" wrapText="1"/>
    </xf>
    <xf numFmtId="0" fontId="22" fillId="3" borderId="96" xfId="0" applyFont="1" applyFill="1" applyBorder="1" applyAlignment="1">
      <alignment horizontal="left" vertical="center" wrapText="1"/>
    </xf>
    <xf numFmtId="0" fontId="22" fillId="3" borderId="7" xfId="0" applyFont="1" applyFill="1" applyBorder="1" applyAlignment="1">
      <alignment horizontal="left" vertical="center" wrapText="1"/>
    </xf>
    <xf numFmtId="0" fontId="22" fillId="0" borderId="4" xfId="0" applyFont="1" applyBorder="1" applyAlignment="1">
      <alignment horizontal="left" vertical="center" wrapText="1"/>
    </xf>
    <xf numFmtId="0" fontId="22" fillId="0" borderId="0" xfId="0" applyFont="1" applyAlignment="1">
      <alignment horizontal="left" vertical="center" wrapText="1"/>
    </xf>
    <xf numFmtId="0" fontId="22" fillId="0" borderId="99" xfId="0" applyFont="1" applyBorder="1" applyAlignment="1">
      <alignment horizontal="left" vertical="center" wrapText="1"/>
    </xf>
    <xf numFmtId="0" fontId="22" fillId="0" borderId="6" xfId="0" applyFont="1" applyBorder="1" applyAlignment="1">
      <alignment horizontal="left" vertical="center" wrapText="1"/>
    </xf>
    <xf numFmtId="0" fontId="22" fillId="0" borderId="8" xfId="0" applyFont="1" applyBorder="1" applyAlignment="1">
      <alignment horizontal="left" vertical="center" wrapText="1"/>
    </xf>
    <xf numFmtId="0" fontId="22" fillId="0" borderId="97" xfId="0" applyFont="1" applyBorder="1" applyAlignment="1">
      <alignment horizontal="left" vertical="center" wrapText="1"/>
    </xf>
    <xf numFmtId="0" fontId="5" fillId="0" borderId="102" xfId="0" applyFont="1" applyBorder="1" applyAlignment="1">
      <alignment vertical="top" wrapText="1"/>
    </xf>
    <xf numFmtId="0" fontId="5" fillId="0" borderId="90" xfId="0" applyFont="1" applyBorder="1" applyAlignment="1">
      <alignment vertical="top" wrapText="1"/>
    </xf>
    <xf numFmtId="0" fontId="5" fillId="0" borderId="100" xfId="0" applyFont="1" applyBorder="1" applyAlignment="1">
      <alignment vertical="top" wrapText="1"/>
    </xf>
    <xf numFmtId="0" fontId="50" fillId="0" borderId="2"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0" xfId="0" applyFont="1" applyAlignment="1">
      <alignment horizontal="center" vertical="center" wrapText="1"/>
    </xf>
    <xf numFmtId="0" fontId="50" fillId="0" borderId="6" xfId="0" applyFont="1" applyBorder="1" applyAlignment="1">
      <alignment horizontal="center" vertical="center" wrapText="1"/>
    </xf>
    <xf numFmtId="0" fontId="50" fillId="0" borderId="8" xfId="0" applyFont="1" applyBorder="1" applyAlignment="1">
      <alignment horizontal="center" vertical="center" wrapText="1"/>
    </xf>
    <xf numFmtId="0" fontId="28" fillId="15" borderId="61" xfId="0" applyFont="1" applyFill="1" applyBorder="1" applyAlignment="1">
      <alignment horizontal="left" vertical="center" wrapText="1" indent="1"/>
    </xf>
    <xf numFmtId="0" fontId="28" fillId="15" borderId="34" xfId="0" applyFont="1" applyFill="1" applyBorder="1" applyAlignment="1">
      <alignment horizontal="left" vertical="center" wrapText="1" indent="1"/>
    </xf>
    <xf numFmtId="0" fontId="28" fillId="15" borderId="35" xfId="0" applyFont="1" applyFill="1" applyBorder="1" applyAlignment="1">
      <alignment horizontal="left" vertical="center" wrapText="1" indent="1"/>
    </xf>
    <xf numFmtId="0" fontId="43" fillId="0" borderId="93" xfId="0" applyFont="1" applyFill="1" applyBorder="1" applyAlignment="1">
      <alignment horizontal="left" vertical="center" wrapText="1" indent="1"/>
    </xf>
    <xf numFmtId="0" fontId="43" fillId="0" borderId="94" xfId="0" applyFont="1" applyFill="1" applyBorder="1" applyAlignment="1">
      <alignment horizontal="left" vertical="center" wrapText="1" indent="1"/>
    </xf>
    <xf numFmtId="0" fontId="43" fillId="0" borderId="95" xfId="0" applyFont="1" applyFill="1" applyBorder="1" applyAlignment="1">
      <alignment horizontal="left" vertical="center" wrapText="1" indent="1"/>
    </xf>
    <xf numFmtId="0" fontId="23" fillId="13" borderId="0" xfId="0" applyFont="1" applyFill="1" applyAlignment="1">
      <alignment horizontal="center" vertical="center" wrapText="1"/>
    </xf>
    <xf numFmtId="0" fontId="28" fillId="16" borderId="33" xfId="0" applyFont="1" applyFill="1" applyBorder="1" applyAlignment="1">
      <alignment horizontal="center" vertical="center" wrapText="1"/>
    </xf>
    <xf numFmtId="0" fontId="28" fillId="16" borderId="34" xfId="0" applyFont="1" applyFill="1" applyBorder="1" applyAlignment="1">
      <alignment horizontal="center" vertical="center" wrapText="1"/>
    </xf>
    <xf numFmtId="0" fontId="28" fillId="16" borderId="35" xfId="0" applyFont="1" applyFill="1" applyBorder="1" applyAlignment="1">
      <alignment horizontal="center" vertical="center" wrapText="1"/>
    </xf>
    <xf numFmtId="0" fontId="44" fillId="16" borderId="63" xfId="0" applyFont="1" applyFill="1" applyBorder="1" applyAlignment="1">
      <alignment horizontal="center" vertical="center" wrapText="1"/>
    </xf>
    <xf numFmtId="0" fontId="44" fillId="16" borderId="60" xfId="0" applyFont="1" applyFill="1" applyBorder="1" applyAlignment="1">
      <alignment horizontal="center" vertical="center" wrapText="1"/>
    </xf>
    <xf numFmtId="0" fontId="43" fillId="0" borderId="65" xfId="0" applyFont="1" applyBorder="1" applyAlignment="1">
      <alignment horizontal="left" vertical="center" wrapText="1"/>
    </xf>
    <xf numFmtId="0" fontId="43" fillId="0" borderId="66" xfId="0" applyFont="1" applyBorder="1" applyAlignment="1">
      <alignment horizontal="left" vertical="center" wrapText="1"/>
    </xf>
    <xf numFmtId="0" fontId="51" fillId="0" borderId="0" xfId="0" applyFont="1" applyAlignment="1">
      <alignment horizontal="center" vertical="center"/>
    </xf>
    <xf numFmtId="0" fontId="43" fillId="0" borderId="105" xfId="0" applyFont="1" applyBorder="1" applyAlignment="1" applyProtection="1">
      <alignment horizontal="center" vertical="center" wrapText="1"/>
      <protection locked="0"/>
    </xf>
    <xf numFmtId="0" fontId="43" fillId="0" borderId="106" xfId="0" applyFont="1" applyBorder="1" applyAlignment="1" applyProtection="1">
      <alignment horizontal="center" vertical="center" wrapText="1"/>
      <protection locked="0"/>
    </xf>
    <xf numFmtId="0" fontId="43" fillId="0" borderId="19" xfId="0" applyFont="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33" fillId="14" borderId="22" xfId="0" applyFont="1" applyFill="1" applyBorder="1" applyAlignment="1">
      <alignment horizontal="center" vertical="center"/>
    </xf>
    <xf numFmtId="0" fontId="33" fillId="14" borderId="18" xfId="0" applyFont="1" applyFill="1" applyBorder="1" applyAlignment="1">
      <alignment horizontal="center" vertical="center"/>
    </xf>
    <xf numFmtId="0" fontId="33" fillId="14" borderId="23" xfId="0" applyFont="1" applyFill="1" applyBorder="1" applyAlignment="1">
      <alignment horizontal="center" vertical="center"/>
    </xf>
    <xf numFmtId="0" fontId="40" fillId="3" borderId="25" xfId="0" applyFont="1" applyFill="1" applyBorder="1" applyAlignment="1">
      <alignment horizontal="left"/>
    </xf>
    <xf numFmtId="0" fontId="40" fillId="3" borderId="26" xfId="0" applyFont="1" applyFill="1" applyBorder="1" applyAlignment="1">
      <alignment horizontal="left"/>
    </xf>
    <xf numFmtId="0" fontId="40" fillId="3" borderId="18" xfId="0" applyFont="1" applyFill="1" applyBorder="1" applyAlignment="1">
      <alignment horizontal="left"/>
    </xf>
    <xf numFmtId="0" fontId="40" fillId="3" borderId="23" xfId="0" applyFont="1" applyFill="1" applyBorder="1" applyAlignment="1">
      <alignment horizontal="left"/>
    </xf>
    <xf numFmtId="0" fontId="40" fillId="3" borderId="70" xfId="0" applyFont="1" applyFill="1" applyBorder="1" applyAlignment="1">
      <alignment horizontal="left"/>
    </xf>
    <xf numFmtId="0" fontId="40" fillId="3" borderId="71" xfId="0" applyFont="1" applyFill="1" applyBorder="1" applyAlignment="1">
      <alignment horizontal="left"/>
    </xf>
    <xf numFmtId="0" fontId="47" fillId="3" borderId="69" xfId="0" applyFont="1" applyFill="1" applyBorder="1" applyAlignment="1">
      <alignment horizontal="center" vertical="center"/>
    </xf>
    <xf numFmtId="0" fontId="47" fillId="3" borderId="9" xfId="0" applyFont="1" applyFill="1" applyBorder="1" applyAlignment="1">
      <alignment horizontal="center" vertical="center"/>
    </xf>
    <xf numFmtId="0" fontId="47" fillId="3" borderId="68" xfId="0" applyFont="1" applyFill="1" applyBorder="1" applyAlignment="1">
      <alignment horizontal="center" vertical="center"/>
    </xf>
    <xf numFmtId="0" fontId="47" fillId="3" borderId="0" xfId="0" applyFont="1" applyFill="1" applyBorder="1" applyAlignment="1">
      <alignment horizontal="center" vertical="center"/>
    </xf>
    <xf numFmtId="0" fontId="47" fillId="3" borderId="72" xfId="0" applyFont="1" applyFill="1" applyBorder="1" applyAlignment="1">
      <alignment horizontal="center" vertical="center"/>
    </xf>
    <xf numFmtId="0" fontId="47" fillId="3" borderId="8" xfId="0" applyFont="1" applyFill="1" applyBorder="1" applyAlignment="1">
      <alignment horizontal="center" vertical="center"/>
    </xf>
    <xf numFmtId="0" fontId="41" fillId="3" borderId="2" xfId="0" applyFont="1" applyFill="1" applyBorder="1" applyAlignment="1">
      <alignment horizontal="center" vertical="center"/>
    </xf>
    <xf numFmtId="0" fontId="41" fillId="3" borderId="9" xfId="0" applyFont="1" applyFill="1" applyBorder="1" applyAlignment="1">
      <alignment horizontal="center" vertical="center"/>
    </xf>
    <xf numFmtId="0" fontId="41" fillId="3" borderId="4" xfId="0" applyFont="1" applyFill="1" applyBorder="1" applyAlignment="1">
      <alignment horizontal="center" vertical="center"/>
    </xf>
    <xf numFmtId="0" fontId="41" fillId="3" borderId="0" xfId="0" applyFont="1" applyFill="1" applyBorder="1" applyAlignment="1">
      <alignment horizontal="center" vertical="center"/>
    </xf>
    <xf numFmtId="0" fontId="41" fillId="3" borderId="6" xfId="0" applyFont="1" applyFill="1" applyBorder="1" applyAlignment="1">
      <alignment horizontal="center" vertical="center"/>
    </xf>
    <xf numFmtId="0" fontId="41" fillId="3" borderId="8" xfId="0" applyFont="1" applyFill="1" applyBorder="1" applyAlignment="1">
      <alignment horizontal="center" vertical="center"/>
    </xf>
    <xf numFmtId="0" fontId="42" fillId="3" borderId="51" xfId="0" applyFont="1" applyFill="1" applyBorder="1" applyAlignment="1">
      <alignment horizontal="center" vertical="center"/>
    </xf>
    <xf numFmtId="0" fontId="42" fillId="3" borderId="52" xfId="0" applyFont="1" applyFill="1" applyBorder="1" applyAlignment="1">
      <alignment horizontal="center" vertical="center"/>
    </xf>
    <xf numFmtId="0" fontId="42" fillId="3" borderId="53" xfId="0" applyFont="1" applyFill="1" applyBorder="1" applyAlignment="1">
      <alignment horizontal="center" vertical="center"/>
    </xf>
    <xf numFmtId="0" fontId="28" fillId="16" borderId="62" xfId="0" applyFont="1" applyFill="1" applyBorder="1" applyAlignment="1">
      <alignment horizontal="left" vertical="center" wrapText="1" indent="1"/>
    </xf>
    <xf numFmtId="0" fontId="28" fillId="16" borderId="70" xfId="0" applyFont="1" applyFill="1" applyBorder="1" applyAlignment="1">
      <alignment horizontal="left" vertical="center" wrapText="1" indent="1"/>
    </xf>
    <xf numFmtId="0" fontId="28" fillId="16" borderId="22" xfId="0" applyFont="1" applyFill="1" applyBorder="1" applyAlignment="1">
      <alignment horizontal="left" vertical="center" wrapText="1" indent="1"/>
    </xf>
    <xf numFmtId="0" fontId="28" fillId="16" borderId="18" xfId="0" applyFont="1" applyFill="1" applyBorder="1" applyAlignment="1">
      <alignment horizontal="left" vertical="center" wrapText="1" indent="1"/>
    </xf>
    <xf numFmtId="0" fontId="28" fillId="16" borderId="24" xfId="0" applyFont="1" applyFill="1" applyBorder="1" applyAlignment="1">
      <alignment horizontal="left" vertical="center" wrapText="1" indent="1"/>
    </xf>
    <xf numFmtId="0" fontId="28" fillId="16" borderId="25" xfId="0" applyFont="1" applyFill="1" applyBorder="1" applyAlignment="1">
      <alignment horizontal="left" vertical="center" wrapText="1" indent="1"/>
    </xf>
    <xf numFmtId="0" fontId="8" fillId="3" borderId="70" xfId="0" applyFont="1" applyFill="1" applyBorder="1" applyAlignment="1" applyProtection="1">
      <alignment horizontal="left" vertical="center" indent="1"/>
      <protection locked="0"/>
    </xf>
    <xf numFmtId="0" fontId="8" fillId="3" borderId="71" xfId="0" applyFont="1" applyFill="1" applyBorder="1" applyAlignment="1" applyProtection="1">
      <alignment horizontal="left" vertical="center" indent="1"/>
      <protection locked="0"/>
    </xf>
    <xf numFmtId="0" fontId="8" fillId="3" borderId="18" xfId="0" applyFont="1" applyFill="1" applyBorder="1" applyAlignment="1" applyProtection="1">
      <alignment horizontal="left" vertical="center" indent="1"/>
      <protection locked="0"/>
    </xf>
    <xf numFmtId="0" fontId="8" fillId="3" borderId="23" xfId="0" applyFont="1" applyFill="1" applyBorder="1" applyAlignment="1" applyProtection="1">
      <alignment horizontal="left" vertical="center" indent="1"/>
      <protection locked="0"/>
    </xf>
    <xf numFmtId="0" fontId="8" fillId="3" borderId="25" xfId="0" applyFont="1" applyFill="1" applyBorder="1" applyAlignment="1" applyProtection="1">
      <alignment horizontal="left" vertical="center" indent="1"/>
      <protection locked="0"/>
    </xf>
    <xf numFmtId="0" fontId="8" fillId="3" borderId="26" xfId="0" applyFont="1" applyFill="1" applyBorder="1" applyAlignment="1" applyProtection="1">
      <alignment horizontal="left" vertical="center" indent="1"/>
      <protection locked="0"/>
    </xf>
    <xf numFmtId="0" fontId="20" fillId="0" borderId="0" xfId="0" applyFont="1" applyAlignment="1">
      <alignment horizontal="center" vertical="center" wrapText="1"/>
    </xf>
    <xf numFmtId="0" fontId="16" fillId="5" borderId="4" xfId="0" applyFont="1" applyFill="1" applyBorder="1" applyAlignment="1" applyProtection="1">
      <alignment horizontal="center" wrapText="1" readingOrder="1"/>
      <protection hidden="1"/>
    </xf>
    <xf numFmtId="0" fontId="16" fillId="5" borderId="0" xfId="0" applyFont="1" applyFill="1" applyBorder="1" applyAlignment="1" applyProtection="1">
      <alignment horizontal="center" wrapText="1" readingOrder="1"/>
      <protection hidden="1"/>
    </xf>
    <xf numFmtId="0" fontId="16" fillId="5" borderId="5" xfId="0" applyFont="1" applyFill="1" applyBorder="1" applyAlignment="1" applyProtection="1">
      <alignment horizontal="center" wrapText="1" readingOrder="1"/>
      <protection hidden="1"/>
    </xf>
    <xf numFmtId="0" fontId="16" fillId="5" borderId="6" xfId="0" applyFont="1" applyFill="1" applyBorder="1" applyAlignment="1" applyProtection="1">
      <alignment horizontal="center" wrapText="1" readingOrder="1"/>
      <protection hidden="1"/>
    </xf>
    <xf numFmtId="0" fontId="16" fillId="5" borderId="8" xfId="0" applyFont="1" applyFill="1" applyBorder="1" applyAlignment="1" applyProtection="1">
      <alignment horizontal="center" wrapText="1" readingOrder="1"/>
      <protection hidden="1"/>
    </xf>
    <xf numFmtId="0" fontId="16" fillId="5" borderId="7" xfId="0" applyFont="1" applyFill="1" applyBorder="1" applyAlignment="1" applyProtection="1">
      <alignment horizontal="center" wrapText="1" readingOrder="1"/>
      <protection hidden="1"/>
    </xf>
    <xf numFmtId="0" fontId="16" fillId="5" borderId="2" xfId="0" applyFont="1" applyFill="1" applyBorder="1" applyAlignment="1" applyProtection="1">
      <alignment horizontal="center" wrapText="1" readingOrder="1"/>
      <protection hidden="1"/>
    </xf>
    <xf numFmtId="0" fontId="16" fillId="5" borderId="9" xfId="0" applyFont="1" applyFill="1" applyBorder="1" applyAlignment="1" applyProtection="1">
      <alignment horizontal="center" wrapText="1" readingOrder="1"/>
      <protection hidden="1"/>
    </xf>
    <xf numFmtId="0" fontId="16" fillId="5" borderId="3" xfId="0" applyFont="1" applyFill="1" applyBorder="1" applyAlignment="1" applyProtection="1">
      <alignment horizontal="center" wrapText="1" readingOrder="1"/>
      <protection hidden="1"/>
    </xf>
    <xf numFmtId="0" fontId="16" fillId="11" borderId="4" xfId="0" applyFont="1" applyFill="1" applyBorder="1" applyAlignment="1" applyProtection="1">
      <alignment horizontal="center" wrapText="1" readingOrder="1"/>
      <protection hidden="1"/>
    </xf>
    <xf numFmtId="0" fontId="16" fillId="11" borderId="0" xfId="0" applyFont="1" applyFill="1" applyBorder="1" applyAlignment="1" applyProtection="1">
      <alignment horizontal="center" wrapText="1" readingOrder="1"/>
      <protection hidden="1"/>
    </xf>
    <xf numFmtId="0" fontId="16" fillId="11" borderId="5" xfId="0" applyFont="1" applyFill="1" applyBorder="1" applyAlignment="1" applyProtection="1">
      <alignment horizontal="center" wrapText="1" readingOrder="1"/>
      <protection hidden="1"/>
    </xf>
    <xf numFmtId="0" fontId="16" fillId="11" borderId="6" xfId="0" applyFont="1" applyFill="1" applyBorder="1" applyAlignment="1" applyProtection="1">
      <alignment horizontal="center" wrapText="1" readingOrder="1"/>
      <protection hidden="1"/>
    </xf>
    <xf numFmtId="0" fontId="16" fillId="11" borderId="8" xfId="0" applyFont="1" applyFill="1" applyBorder="1" applyAlignment="1" applyProtection="1">
      <alignment horizontal="center" wrapText="1" readingOrder="1"/>
      <protection hidden="1"/>
    </xf>
    <xf numFmtId="0" fontId="16" fillId="11" borderId="7" xfId="0" applyFont="1" applyFill="1" applyBorder="1" applyAlignment="1" applyProtection="1">
      <alignment horizontal="center" wrapText="1" readingOrder="1"/>
      <protection hidden="1"/>
    </xf>
    <xf numFmtId="0" fontId="16" fillId="11" borderId="2" xfId="0" applyFont="1" applyFill="1" applyBorder="1" applyAlignment="1" applyProtection="1">
      <alignment horizontal="center" wrapText="1" readingOrder="1"/>
      <protection hidden="1"/>
    </xf>
    <xf numFmtId="0" fontId="16" fillId="11" borderId="9" xfId="0" applyFont="1" applyFill="1" applyBorder="1" applyAlignment="1" applyProtection="1">
      <alignment horizontal="center" wrapText="1" readingOrder="1"/>
      <protection hidden="1"/>
    </xf>
    <xf numFmtId="0" fontId="16" fillId="11" borderId="3" xfId="0" applyFont="1" applyFill="1" applyBorder="1" applyAlignment="1" applyProtection="1">
      <alignment horizontal="center" wrapText="1" readingOrder="1"/>
      <protection hidden="1"/>
    </xf>
    <xf numFmtId="0" fontId="16" fillId="10" borderId="4" xfId="0" applyFont="1" applyFill="1" applyBorder="1" applyAlignment="1" applyProtection="1">
      <alignment horizontal="center" wrapText="1" readingOrder="1"/>
      <protection hidden="1"/>
    </xf>
    <xf numFmtId="0" fontId="16" fillId="10" borderId="0" xfId="0" applyFont="1" applyFill="1" applyBorder="1" applyAlignment="1" applyProtection="1">
      <alignment horizontal="center" wrapText="1" readingOrder="1"/>
      <protection hidden="1"/>
    </xf>
    <xf numFmtId="0" fontId="16" fillId="10" borderId="5" xfId="0" applyFont="1" applyFill="1" applyBorder="1" applyAlignment="1" applyProtection="1">
      <alignment horizontal="center" wrapText="1" readingOrder="1"/>
      <protection hidden="1"/>
    </xf>
    <xf numFmtId="0" fontId="16" fillId="10" borderId="6" xfId="0" applyFont="1" applyFill="1" applyBorder="1" applyAlignment="1" applyProtection="1">
      <alignment horizontal="center" wrapText="1" readingOrder="1"/>
      <protection hidden="1"/>
    </xf>
    <xf numFmtId="0" fontId="16" fillId="10" borderId="8" xfId="0" applyFont="1" applyFill="1" applyBorder="1" applyAlignment="1" applyProtection="1">
      <alignment horizontal="center" wrapText="1" readingOrder="1"/>
      <protection hidden="1"/>
    </xf>
    <xf numFmtId="0" fontId="16" fillId="10" borderId="7" xfId="0" applyFont="1" applyFill="1" applyBorder="1" applyAlignment="1" applyProtection="1">
      <alignment horizontal="center" wrapText="1" readingOrder="1"/>
      <protection hidden="1"/>
    </xf>
    <xf numFmtId="0" fontId="16" fillId="10" borderId="2" xfId="0" applyFont="1" applyFill="1" applyBorder="1" applyAlignment="1" applyProtection="1">
      <alignment horizontal="center" wrapText="1" readingOrder="1"/>
      <protection hidden="1"/>
    </xf>
    <xf numFmtId="0" fontId="16" fillId="10" borderId="9" xfId="0" applyFont="1" applyFill="1" applyBorder="1" applyAlignment="1" applyProtection="1">
      <alignment horizontal="center" wrapText="1" readingOrder="1"/>
      <protection hidden="1"/>
    </xf>
    <xf numFmtId="0" fontId="16" fillId="10" borderId="3" xfId="0" applyFont="1" applyFill="1" applyBorder="1" applyAlignment="1" applyProtection="1">
      <alignment horizontal="center" wrapText="1" readingOrder="1"/>
      <protection hidden="1"/>
    </xf>
    <xf numFmtId="0" fontId="16" fillId="9" borderId="4" xfId="0" applyFont="1" applyFill="1" applyBorder="1" applyAlignment="1" applyProtection="1">
      <alignment horizontal="center" vertical="center" wrapText="1" readingOrder="1"/>
      <protection hidden="1"/>
    </xf>
    <xf numFmtId="0" fontId="16" fillId="9" borderId="0" xfId="0" applyFont="1" applyFill="1" applyBorder="1" applyAlignment="1" applyProtection="1">
      <alignment horizontal="center" vertical="center" wrapText="1" readingOrder="1"/>
      <protection hidden="1"/>
    </xf>
    <xf numFmtId="0" fontId="16" fillId="9" borderId="0" xfId="0" applyFont="1" applyFill="1" applyAlignment="1" applyProtection="1">
      <alignment horizontal="center" vertical="center" wrapText="1" readingOrder="1"/>
      <protection hidden="1"/>
    </xf>
    <xf numFmtId="0" fontId="16" fillId="9" borderId="5" xfId="0" applyFont="1" applyFill="1" applyBorder="1" applyAlignment="1" applyProtection="1">
      <alignment horizontal="center" vertical="center" wrapText="1" readingOrder="1"/>
      <protection hidden="1"/>
    </xf>
    <xf numFmtId="0" fontId="16" fillId="9" borderId="6" xfId="0" applyFont="1" applyFill="1" applyBorder="1" applyAlignment="1" applyProtection="1">
      <alignment horizontal="center" vertical="center" wrapText="1" readingOrder="1"/>
      <protection hidden="1"/>
    </xf>
    <xf numFmtId="0" fontId="16" fillId="9" borderId="8" xfId="0" applyFont="1" applyFill="1" applyBorder="1" applyAlignment="1" applyProtection="1">
      <alignment horizontal="center" vertical="center" wrapText="1" readingOrder="1"/>
      <protection hidden="1"/>
    </xf>
    <xf numFmtId="0" fontId="16" fillId="9" borderId="7" xfId="0" applyFont="1" applyFill="1" applyBorder="1" applyAlignment="1" applyProtection="1">
      <alignment horizontal="center" vertical="center" wrapText="1" readingOrder="1"/>
      <protection hidden="1"/>
    </xf>
    <xf numFmtId="0" fontId="16" fillId="9" borderId="2" xfId="0" applyFont="1" applyFill="1" applyBorder="1" applyAlignment="1" applyProtection="1">
      <alignment horizontal="center" vertical="center" wrapText="1" readingOrder="1"/>
      <protection hidden="1"/>
    </xf>
    <xf numFmtId="0" fontId="16" fillId="9" borderId="9" xfId="0" applyFont="1" applyFill="1" applyBorder="1" applyAlignment="1" applyProtection="1">
      <alignment horizontal="center" vertical="center" wrapText="1" readingOrder="1"/>
      <protection hidden="1"/>
    </xf>
    <xf numFmtId="0" fontId="16" fillId="9" borderId="3" xfId="0" applyFont="1" applyFill="1" applyBorder="1" applyAlignment="1" applyProtection="1">
      <alignment horizontal="center" vertical="center" wrapText="1" readingOrder="1"/>
      <protection hidden="1"/>
    </xf>
    <xf numFmtId="0" fontId="14" fillId="18" borderId="0" xfId="0" applyFont="1" applyFill="1" applyAlignment="1">
      <alignment horizontal="center" vertical="center" wrapText="1" readingOrder="1"/>
    </xf>
    <xf numFmtId="0" fontId="13" fillId="0" borderId="2" xfId="0" applyFont="1" applyBorder="1" applyAlignment="1">
      <alignment horizontal="center" vertical="center" wrapText="1"/>
    </xf>
    <xf numFmtId="0" fontId="13" fillId="0" borderId="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9" xfId="0" applyFont="1" applyBorder="1" applyAlignment="1">
      <alignment horizontal="center" vertical="center" wrapText="1"/>
    </xf>
    <xf numFmtId="0" fontId="14" fillId="18" borderId="0" xfId="0" applyFont="1" applyFill="1" applyAlignment="1">
      <alignment horizontal="center" vertical="center" textRotation="90" wrapText="1" readingOrder="1"/>
    </xf>
    <xf numFmtId="0" fontId="14" fillId="18" borderId="5" xfId="0" applyFont="1" applyFill="1" applyBorder="1" applyAlignment="1">
      <alignment horizontal="center" vertical="center" textRotation="90" wrapText="1" readingOrder="1"/>
    </xf>
    <xf numFmtId="0" fontId="17" fillId="10" borderId="10" xfId="0" applyFont="1" applyFill="1" applyBorder="1" applyAlignment="1">
      <alignment horizontal="center" vertical="center" wrapText="1" readingOrder="1"/>
    </xf>
    <xf numFmtId="0" fontId="17" fillId="10" borderId="11" xfId="0" applyFont="1" applyFill="1" applyBorder="1" applyAlignment="1">
      <alignment horizontal="center" vertical="center" wrapText="1" readingOrder="1"/>
    </xf>
    <xf numFmtId="0" fontId="17" fillId="10" borderId="12" xfId="0" applyFont="1" applyFill="1" applyBorder="1" applyAlignment="1">
      <alignment horizontal="center" vertical="center" wrapText="1" readingOrder="1"/>
    </xf>
    <xf numFmtId="0" fontId="17" fillId="10" borderId="13" xfId="0" applyFont="1" applyFill="1" applyBorder="1" applyAlignment="1">
      <alignment horizontal="center" vertical="center" wrapText="1" readingOrder="1"/>
    </xf>
    <xf numFmtId="0" fontId="17" fillId="10" borderId="0" xfId="0" applyFont="1" applyFill="1" applyBorder="1" applyAlignment="1">
      <alignment horizontal="center" vertical="center" wrapText="1" readingOrder="1"/>
    </xf>
    <xf numFmtId="0" fontId="17" fillId="10" borderId="14" xfId="0" applyFont="1" applyFill="1" applyBorder="1" applyAlignment="1">
      <alignment horizontal="center" vertical="center" wrapText="1" readingOrder="1"/>
    </xf>
    <xf numFmtId="0" fontId="17" fillId="10" borderId="15" xfId="0" applyFont="1" applyFill="1" applyBorder="1" applyAlignment="1">
      <alignment horizontal="center" vertical="center" wrapText="1" readingOrder="1"/>
    </xf>
    <xf numFmtId="0" fontId="17" fillId="10" borderId="16" xfId="0" applyFont="1" applyFill="1" applyBorder="1" applyAlignment="1">
      <alignment horizontal="center" vertical="center" wrapText="1" readingOrder="1"/>
    </xf>
    <xf numFmtId="0" fontId="17" fillId="10" borderId="17" xfId="0" applyFont="1" applyFill="1" applyBorder="1" applyAlignment="1">
      <alignment horizontal="center" vertical="center" wrapText="1" readingOrder="1"/>
    </xf>
    <xf numFmtId="0" fontId="17" fillId="9" borderId="10" xfId="0" applyFont="1" applyFill="1" applyBorder="1" applyAlignment="1">
      <alignment horizontal="center" vertical="center" wrapText="1" readingOrder="1"/>
    </xf>
    <xf numFmtId="0" fontId="17" fillId="9" borderId="11" xfId="0" applyFont="1" applyFill="1" applyBorder="1" applyAlignment="1">
      <alignment horizontal="center" vertical="center" wrapText="1" readingOrder="1"/>
    </xf>
    <xf numFmtId="0" fontId="17" fillId="9" borderId="12" xfId="0" applyFont="1" applyFill="1" applyBorder="1" applyAlignment="1">
      <alignment horizontal="center" vertical="center" wrapText="1" readingOrder="1"/>
    </xf>
    <xf numFmtId="0" fontId="17" fillId="9" borderId="13" xfId="0" applyFont="1" applyFill="1" applyBorder="1" applyAlignment="1">
      <alignment horizontal="center" vertical="center" wrapText="1" readingOrder="1"/>
    </xf>
    <xf numFmtId="0" fontId="17" fillId="9" borderId="0" xfId="0" applyFont="1" applyFill="1" applyBorder="1" applyAlignment="1">
      <alignment horizontal="center" vertical="center" wrapText="1" readingOrder="1"/>
    </xf>
    <xf numFmtId="0" fontId="17" fillId="9" borderId="14" xfId="0" applyFont="1" applyFill="1" applyBorder="1" applyAlignment="1">
      <alignment horizontal="center" vertical="center" wrapText="1" readingOrder="1"/>
    </xf>
    <xf numFmtId="0" fontId="17" fillId="9" borderId="15" xfId="0" applyFont="1" applyFill="1" applyBorder="1" applyAlignment="1">
      <alignment horizontal="center" vertical="center" wrapText="1" readingOrder="1"/>
    </xf>
    <xf numFmtId="0" fontId="17" fillId="9" borderId="16" xfId="0" applyFont="1" applyFill="1" applyBorder="1" applyAlignment="1">
      <alignment horizontal="center" vertical="center" wrapText="1" readingOrder="1"/>
    </xf>
    <xf numFmtId="0" fontId="17" fillId="9" borderId="17" xfId="0" applyFont="1" applyFill="1" applyBorder="1" applyAlignment="1">
      <alignment horizontal="center" vertical="center" wrapText="1" readingOrder="1"/>
    </xf>
    <xf numFmtId="0" fontId="17" fillId="11" borderId="10" xfId="0" applyFont="1" applyFill="1" applyBorder="1" applyAlignment="1">
      <alignment horizontal="center" vertical="center" wrapText="1" readingOrder="1"/>
    </xf>
    <xf numFmtId="0" fontId="17" fillId="11" borderId="11" xfId="0" applyFont="1" applyFill="1" applyBorder="1" applyAlignment="1">
      <alignment horizontal="center" vertical="center" wrapText="1" readingOrder="1"/>
    </xf>
    <xf numFmtId="0" fontId="17" fillId="11" borderId="12" xfId="0" applyFont="1" applyFill="1" applyBorder="1" applyAlignment="1">
      <alignment horizontal="center" vertical="center" wrapText="1" readingOrder="1"/>
    </xf>
    <xf numFmtId="0" fontId="17" fillId="11" borderId="13" xfId="0" applyFont="1" applyFill="1" applyBorder="1" applyAlignment="1">
      <alignment horizontal="center" vertical="center" wrapText="1" readingOrder="1"/>
    </xf>
    <xf numFmtId="0" fontId="17" fillId="11" borderId="0" xfId="0" applyFont="1" applyFill="1" applyBorder="1" applyAlignment="1">
      <alignment horizontal="center" vertical="center" wrapText="1" readingOrder="1"/>
    </xf>
    <xf numFmtId="0" fontId="17" fillId="11" borderId="14" xfId="0" applyFont="1" applyFill="1" applyBorder="1" applyAlignment="1">
      <alignment horizontal="center" vertical="center" wrapText="1" readingOrder="1"/>
    </xf>
    <xf numFmtId="0" fontId="17" fillId="11" borderId="15" xfId="0" applyFont="1" applyFill="1" applyBorder="1" applyAlignment="1">
      <alignment horizontal="center" vertical="center" wrapText="1" readingOrder="1"/>
    </xf>
    <xf numFmtId="0" fontId="17" fillId="11" borderId="16" xfId="0" applyFont="1" applyFill="1" applyBorder="1" applyAlignment="1">
      <alignment horizontal="center" vertical="center" wrapText="1" readingOrder="1"/>
    </xf>
    <xf numFmtId="0" fontId="17" fillId="11" borderId="17" xfId="0" applyFont="1" applyFill="1" applyBorder="1" applyAlignment="1">
      <alignment horizontal="center" vertical="center" wrapText="1" readingOrder="1"/>
    </xf>
    <xf numFmtId="0" fontId="17" fillId="5" borderId="10" xfId="0" applyFont="1" applyFill="1" applyBorder="1" applyAlignment="1">
      <alignment horizontal="center" vertical="center" wrapText="1" readingOrder="1"/>
    </xf>
    <xf numFmtId="0" fontId="17" fillId="5" borderId="11" xfId="0" applyFont="1" applyFill="1" applyBorder="1" applyAlignment="1">
      <alignment horizontal="center" vertical="center" wrapText="1" readingOrder="1"/>
    </xf>
    <xf numFmtId="0" fontId="17" fillId="5" borderId="12" xfId="0" applyFont="1" applyFill="1" applyBorder="1" applyAlignment="1">
      <alignment horizontal="center" vertical="center" wrapText="1" readingOrder="1"/>
    </xf>
    <xf numFmtId="0" fontId="17" fillId="5" borderId="13" xfId="0" applyFont="1" applyFill="1" applyBorder="1" applyAlignment="1">
      <alignment horizontal="center" vertical="center" wrapText="1" readingOrder="1"/>
    </xf>
    <xf numFmtId="0" fontId="17" fillId="5" borderId="0" xfId="0" applyFont="1" applyFill="1" applyBorder="1" applyAlignment="1">
      <alignment horizontal="center" vertical="center" wrapText="1" readingOrder="1"/>
    </xf>
    <xf numFmtId="0" fontId="17" fillId="5" borderId="14" xfId="0" applyFont="1" applyFill="1" applyBorder="1" applyAlignment="1">
      <alignment horizontal="center" vertical="center" wrapText="1" readingOrder="1"/>
    </xf>
    <xf numFmtId="0" fontId="17" fillId="5" borderId="15" xfId="0" applyFont="1" applyFill="1" applyBorder="1" applyAlignment="1">
      <alignment horizontal="center" vertical="center" wrapText="1" readingOrder="1"/>
    </xf>
    <xf numFmtId="0" fontId="17" fillId="5" borderId="16" xfId="0" applyFont="1" applyFill="1" applyBorder="1" applyAlignment="1">
      <alignment horizontal="center" vertical="center" wrapText="1" readingOrder="1"/>
    </xf>
    <xf numFmtId="0" fontId="17" fillId="5" borderId="17" xfId="0" applyFont="1" applyFill="1" applyBorder="1" applyAlignment="1">
      <alignment horizontal="center" vertical="center" wrapText="1" readingOrder="1"/>
    </xf>
    <xf numFmtId="0" fontId="27" fillId="0" borderId="2" xfId="0" applyFont="1" applyBorder="1" applyAlignment="1">
      <alignment horizontal="center" vertical="center" wrapText="1"/>
    </xf>
    <xf numFmtId="0" fontId="27" fillId="0" borderId="9"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lignment horizontal="center" vertical="center"/>
    </xf>
    <xf numFmtId="0" fontId="27" fillId="0" borderId="6" xfId="0" applyFont="1" applyBorder="1" applyAlignment="1">
      <alignment horizontal="center" vertical="center"/>
    </xf>
    <xf numFmtId="0" fontId="27" fillId="0" borderId="8" xfId="0" applyFont="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wrapText="1"/>
    </xf>
    <xf numFmtId="0" fontId="26" fillId="9" borderId="10" xfId="0" applyFont="1" applyFill="1" applyBorder="1" applyAlignment="1">
      <alignment horizontal="center" vertical="center" wrapText="1" readingOrder="1"/>
    </xf>
    <xf numFmtId="0" fontId="26" fillId="9" borderId="11" xfId="0" applyFont="1" applyFill="1" applyBorder="1" applyAlignment="1">
      <alignment horizontal="center" vertical="center" wrapText="1" readingOrder="1"/>
    </xf>
    <xf numFmtId="0" fontId="26" fillId="9" borderId="12" xfId="0" applyFont="1" applyFill="1" applyBorder="1" applyAlignment="1">
      <alignment horizontal="center" vertical="center" wrapText="1" readingOrder="1"/>
    </xf>
    <xf numFmtId="0" fontId="26" fillId="9" borderId="13" xfId="0" applyFont="1" applyFill="1" applyBorder="1" applyAlignment="1">
      <alignment horizontal="center" vertical="center" wrapText="1" readingOrder="1"/>
    </xf>
    <xf numFmtId="0" fontId="26" fillId="9" borderId="0" xfId="0" applyFont="1" applyFill="1" applyBorder="1" applyAlignment="1">
      <alignment horizontal="center" vertical="center" wrapText="1" readingOrder="1"/>
    </xf>
    <xf numFmtId="0" fontId="26" fillId="9" borderId="14" xfId="0" applyFont="1" applyFill="1" applyBorder="1" applyAlignment="1">
      <alignment horizontal="center" vertical="center" wrapText="1" readingOrder="1"/>
    </xf>
    <xf numFmtId="0" fontId="26" fillId="9" borderId="15" xfId="0" applyFont="1" applyFill="1" applyBorder="1" applyAlignment="1">
      <alignment horizontal="center" vertical="center" wrapText="1" readingOrder="1"/>
    </xf>
    <xf numFmtId="0" fontId="26" fillId="9" borderId="16" xfId="0" applyFont="1" applyFill="1" applyBorder="1" applyAlignment="1">
      <alignment horizontal="center" vertical="center" wrapText="1" readingOrder="1"/>
    </xf>
    <xf numFmtId="0" fontId="26" fillId="9" borderId="17" xfId="0" applyFont="1" applyFill="1" applyBorder="1" applyAlignment="1">
      <alignment horizontal="center" vertical="center" wrapText="1" readingOrder="1"/>
    </xf>
    <xf numFmtId="0" fontId="27" fillId="0" borderId="4" xfId="0" applyFont="1" applyBorder="1" applyAlignment="1">
      <alignment horizontal="center" vertical="center" wrapText="1"/>
    </xf>
    <xf numFmtId="0" fontId="27" fillId="0" borderId="0" xfId="0" applyFont="1" applyBorder="1" applyAlignment="1">
      <alignment horizontal="center" vertical="center"/>
    </xf>
    <xf numFmtId="0" fontId="26" fillId="10" borderId="10" xfId="0" applyFont="1" applyFill="1" applyBorder="1" applyAlignment="1">
      <alignment horizontal="center" vertical="center" wrapText="1" readingOrder="1"/>
    </xf>
    <xf numFmtId="0" fontId="26" fillId="10" borderId="11" xfId="0" applyFont="1" applyFill="1" applyBorder="1" applyAlignment="1">
      <alignment horizontal="center" vertical="center" wrapText="1" readingOrder="1"/>
    </xf>
    <xf numFmtId="0" fontId="26" fillId="10" borderId="12" xfId="0" applyFont="1" applyFill="1" applyBorder="1" applyAlignment="1">
      <alignment horizontal="center" vertical="center" wrapText="1" readingOrder="1"/>
    </xf>
    <xf numFmtId="0" fontId="26" fillId="10" borderId="13" xfId="0" applyFont="1" applyFill="1" applyBorder="1" applyAlignment="1">
      <alignment horizontal="center" vertical="center" wrapText="1" readingOrder="1"/>
    </xf>
    <xf numFmtId="0" fontId="26" fillId="10" borderId="0" xfId="0" applyFont="1" applyFill="1" applyBorder="1" applyAlignment="1">
      <alignment horizontal="center" vertical="center" wrapText="1" readingOrder="1"/>
    </xf>
    <xf numFmtId="0" fontId="26" fillId="10" borderId="14" xfId="0" applyFont="1" applyFill="1" applyBorder="1" applyAlignment="1">
      <alignment horizontal="center" vertical="center" wrapText="1" readingOrder="1"/>
    </xf>
    <xf numFmtId="0" fontId="26" fillId="10" borderId="15" xfId="0" applyFont="1" applyFill="1" applyBorder="1" applyAlignment="1">
      <alignment horizontal="center" vertical="center" wrapText="1" readingOrder="1"/>
    </xf>
    <xf numFmtId="0" fontId="26" fillId="10" borderId="16" xfId="0" applyFont="1" applyFill="1" applyBorder="1" applyAlignment="1">
      <alignment horizontal="center" vertical="center" wrapText="1" readingOrder="1"/>
    </xf>
    <xf numFmtId="0" fontId="26" fillId="10" borderId="17" xfId="0" applyFont="1" applyFill="1" applyBorder="1" applyAlignment="1">
      <alignment horizontal="center" vertical="center" wrapText="1" readingOrder="1"/>
    </xf>
    <xf numFmtId="0" fontId="26" fillId="5" borderId="10" xfId="0" applyFont="1" applyFill="1" applyBorder="1" applyAlignment="1">
      <alignment horizontal="center" vertical="center" wrapText="1" readingOrder="1"/>
    </xf>
    <xf numFmtId="0" fontId="26" fillId="5" borderId="11" xfId="0" applyFont="1" applyFill="1" applyBorder="1" applyAlignment="1">
      <alignment horizontal="center" vertical="center" wrapText="1" readingOrder="1"/>
    </xf>
    <xf numFmtId="0" fontId="26" fillId="5" borderId="12" xfId="0" applyFont="1" applyFill="1" applyBorder="1" applyAlignment="1">
      <alignment horizontal="center" vertical="center" wrapText="1" readingOrder="1"/>
    </xf>
    <xf numFmtId="0" fontId="26" fillId="5" borderId="13" xfId="0" applyFont="1" applyFill="1" applyBorder="1" applyAlignment="1">
      <alignment horizontal="center" vertical="center" wrapText="1" readingOrder="1"/>
    </xf>
    <xf numFmtId="0" fontId="26" fillId="5" borderId="0" xfId="0" applyFont="1" applyFill="1" applyBorder="1" applyAlignment="1">
      <alignment horizontal="center" vertical="center" wrapText="1" readingOrder="1"/>
    </xf>
    <xf numFmtId="0" fontId="26" fillId="5" borderId="14" xfId="0" applyFont="1" applyFill="1" applyBorder="1" applyAlignment="1">
      <alignment horizontal="center" vertical="center" wrapText="1" readingOrder="1"/>
    </xf>
    <xf numFmtId="0" fontId="26" fillId="5" borderId="15" xfId="0" applyFont="1" applyFill="1" applyBorder="1" applyAlignment="1">
      <alignment horizontal="center" vertical="center" wrapText="1" readingOrder="1"/>
    </xf>
    <xf numFmtId="0" fontId="26" fillId="5" borderId="16" xfId="0" applyFont="1" applyFill="1" applyBorder="1" applyAlignment="1">
      <alignment horizontal="center" vertical="center" wrapText="1" readingOrder="1"/>
    </xf>
    <xf numFmtId="0" fontId="26" fillId="5" borderId="17" xfId="0" applyFont="1" applyFill="1" applyBorder="1" applyAlignment="1">
      <alignment horizontal="center" vertical="center" wrapText="1" readingOrder="1"/>
    </xf>
    <xf numFmtId="0" fontId="26" fillId="11" borderId="10" xfId="0" applyFont="1" applyFill="1" applyBorder="1" applyAlignment="1">
      <alignment horizontal="center" vertical="center" wrapText="1" readingOrder="1"/>
    </xf>
    <xf numFmtId="0" fontId="26" fillId="11" borderId="11" xfId="0" applyFont="1" applyFill="1" applyBorder="1" applyAlignment="1">
      <alignment horizontal="center" vertical="center" wrapText="1" readingOrder="1"/>
    </xf>
    <xf numFmtId="0" fontId="26" fillId="11" borderId="12" xfId="0" applyFont="1" applyFill="1" applyBorder="1" applyAlignment="1">
      <alignment horizontal="center" vertical="center" wrapText="1" readingOrder="1"/>
    </xf>
    <xf numFmtId="0" fontId="26" fillId="11" borderId="13" xfId="0" applyFont="1" applyFill="1" applyBorder="1" applyAlignment="1">
      <alignment horizontal="center" vertical="center" wrapText="1" readingOrder="1"/>
    </xf>
    <xf numFmtId="0" fontId="26" fillId="11" borderId="0" xfId="0" applyFont="1" applyFill="1" applyBorder="1" applyAlignment="1">
      <alignment horizontal="center" vertical="center" wrapText="1" readingOrder="1"/>
    </xf>
    <xf numFmtId="0" fontId="26" fillId="11" borderId="14" xfId="0" applyFont="1" applyFill="1" applyBorder="1" applyAlignment="1">
      <alignment horizontal="center" vertical="center" wrapText="1" readingOrder="1"/>
    </xf>
    <xf numFmtId="0" fontId="26" fillId="11" borderId="15" xfId="0" applyFont="1" applyFill="1" applyBorder="1" applyAlignment="1">
      <alignment horizontal="center" vertical="center" wrapText="1" readingOrder="1"/>
    </xf>
    <xf numFmtId="0" fontId="26" fillId="11" borderId="16" xfId="0" applyFont="1" applyFill="1" applyBorder="1" applyAlignment="1">
      <alignment horizontal="center" vertical="center" wrapText="1" readingOrder="1"/>
    </xf>
    <xf numFmtId="0" fontId="26" fillId="11" borderId="17" xfId="0" applyFont="1" applyFill="1" applyBorder="1" applyAlignment="1">
      <alignment horizontal="center" vertical="center" wrapText="1" readingOrder="1"/>
    </xf>
    <xf numFmtId="0" fontId="64" fillId="18" borderId="20" xfId="0" applyFont="1" applyFill="1" applyBorder="1" applyAlignment="1">
      <alignment horizontal="center" vertical="center" wrapText="1" readingOrder="1"/>
    </xf>
    <xf numFmtId="0" fontId="64" fillId="18" borderId="21" xfId="0" applyFont="1" applyFill="1" applyBorder="1" applyAlignment="1">
      <alignment horizontal="center" vertical="center" wrapText="1" readingOrder="1"/>
    </xf>
    <xf numFmtId="0" fontId="64" fillId="18" borderId="32" xfId="0" applyFont="1" applyFill="1" applyBorder="1" applyAlignment="1">
      <alignment horizontal="center" vertical="center" wrapText="1" readingOrder="1"/>
    </xf>
    <xf numFmtId="0" fontId="56" fillId="18" borderId="20" xfId="0" applyFont="1" applyFill="1" applyBorder="1" applyAlignment="1">
      <alignment horizontal="center" vertical="center" wrapText="1" readingOrder="1"/>
    </xf>
    <xf numFmtId="0" fontId="56" fillId="18" borderId="21" xfId="0" applyFont="1" applyFill="1" applyBorder="1" applyAlignment="1">
      <alignment horizontal="center" vertical="center" wrapText="1" readingOrder="1"/>
    </xf>
    <xf numFmtId="0" fontId="22" fillId="3" borderId="0" xfId="0" applyFont="1" applyFill="1" applyBorder="1" applyAlignment="1">
      <alignment horizontal="justify" vertical="center" wrapText="1"/>
    </xf>
    <xf numFmtId="0" fontId="23" fillId="18" borderId="29" xfId="0" applyFont="1" applyFill="1" applyBorder="1" applyAlignment="1">
      <alignment horizontal="center" vertical="center" wrapText="1" readingOrder="1"/>
    </xf>
    <xf numFmtId="0" fontId="23" fillId="18" borderId="30" xfId="0" applyFont="1" applyFill="1" applyBorder="1" applyAlignment="1">
      <alignment horizontal="center" vertical="center" wrapText="1" readingOrder="1"/>
    </xf>
    <xf numFmtId="0" fontId="23" fillId="3" borderId="27" xfId="0" applyFont="1" applyFill="1" applyBorder="1" applyAlignment="1">
      <alignment horizontal="center" vertical="center" wrapText="1" readingOrder="1"/>
    </xf>
    <xf numFmtId="0" fontId="23" fillId="3" borderId="22" xfId="0" applyFont="1" applyFill="1" applyBorder="1" applyAlignment="1">
      <alignment horizontal="center" vertical="center" wrapText="1" readingOrder="1"/>
    </xf>
    <xf numFmtId="0" fontId="23" fillId="3" borderId="19" xfId="0" applyFont="1" applyFill="1" applyBorder="1" applyAlignment="1">
      <alignment horizontal="center" vertical="center" wrapText="1" readingOrder="1"/>
    </xf>
    <xf numFmtId="0" fontId="23" fillId="3" borderId="18" xfId="0" applyFont="1" applyFill="1" applyBorder="1" applyAlignment="1">
      <alignment horizontal="center" vertical="center" wrapText="1" readingOrder="1"/>
    </xf>
    <xf numFmtId="0" fontId="23" fillId="3" borderId="24" xfId="0" applyFont="1" applyFill="1" applyBorder="1" applyAlignment="1">
      <alignment horizontal="center" vertical="center" wrapText="1" readingOrder="1"/>
    </xf>
    <xf numFmtId="0" fontId="23" fillId="3" borderId="25" xfId="0" applyFont="1" applyFill="1" applyBorder="1" applyAlignment="1">
      <alignment horizontal="center" vertical="center" wrapText="1" readingOrder="1"/>
    </xf>
    <xf numFmtId="0" fontId="28" fillId="18" borderId="20" xfId="0" applyFont="1" applyFill="1" applyBorder="1" applyAlignment="1">
      <alignment horizontal="center" vertical="center" wrapText="1"/>
    </xf>
    <xf numFmtId="0" fontId="28" fillId="18" borderId="21" xfId="0" applyFont="1" applyFill="1" applyBorder="1" applyAlignment="1">
      <alignment horizontal="center" vertical="center" wrapText="1"/>
    </xf>
    <xf numFmtId="0" fontId="28" fillId="18" borderId="32" xfId="0" applyFont="1" applyFill="1" applyBorder="1" applyAlignment="1">
      <alignment horizontal="center" vertical="center" wrapText="1"/>
    </xf>
    <xf numFmtId="0" fontId="22" fillId="0" borderId="98" xfId="0" applyFont="1" applyBorder="1" applyAlignment="1">
      <alignment horizontal="justify" vertical="center" wrapText="1"/>
    </xf>
    <xf numFmtId="0" fontId="22" fillId="0" borderId="5" xfId="0" applyFont="1" applyBorder="1" applyAlignment="1">
      <alignment horizontal="justify" vertical="center" wrapText="1"/>
    </xf>
    <xf numFmtId="0" fontId="33" fillId="12" borderId="22" xfId="0" applyFont="1" applyFill="1" applyBorder="1" applyAlignment="1">
      <alignment horizontal="center" vertical="center" textRotation="90"/>
    </xf>
    <xf numFmtId="0" fontId="35" fillId="12" borderId="18" xfId="0" applyFont="1" applyFill="1" applyBorder="1" applyAlignment="1">
      <alignment horizontal="center" vertical="center"/>
    </xf>
    <xf numFmtId="0" fontId="35" fillId="12" borderId="18" xfId="0" applyFont="1" applyFill="1" applyBorder="1" applyAlignment="1">
      <alignment horizontal="center" vertical="center" wrapText="1"/>
    </xf>
    <xf numFmtId="0" fontId="35" fillId="12" borderId="18" xfId="0" applyFont="1" applyFill="1" applyBorder="1" applyAlignment="1">
      <alignment horizontal="center" vertical="center" textRotation="90" wrapText="1"/>
    </xf>
    <xf numFmtId="0" fontId="35" fillId="12" borderId="23" xfId="0" applyFont="1" applyFill="1" applyBorder="1" applyAlignment="1">
      <alignment horizontal="center" vertical="center" wrapText="1"/>
    </xf>
    <xf numFmtId="0" fontId="35" fillId="12" borderId="18" xfId="0" applyFont="1" applyFill="1" applyBorder="1" applyAlignment="1">
      <alignment horizontal="center" vertical="center" textRotation="90"/>
    </xf>
    <xf numFmtId="0" fontId="43" fillId="0" borderId="22" xfId="0" applyFont="1" applyBorder="1" applyAlignment="1" applyProtection="1">
      <alignment horizontal="center" vertical="center"/>
    </xf>
    <xf numFmtId="0" fontId="43" fillId="0" borderId="18" xfId="0" applyFont="1" applyBorder="1" applyAlignment="1" applyProtection="1">
      <alignment horizontal="center" vertical="center" wrapText="1"/>
      <protection locked="0"/>
    </xf>
    <xf numFmtId="0" fontId="43" fillId="0" borderId="18" xfId="0" applyFont="1" applyBorder="1" applyAlignment="1" applyProtection="1">
      <alignment horizontal="center" vertical="center"/>
      <protection locked="0"/>
    </xf>
    <xf numFmtId="0" fontId="28" fillId="0" borderId="18" xfId="0" applyFont="1" applyFill="1" applyBorder="1" applyAlignment="1" applyProtection="1">
      <alignment horizontal="center" vertical="center" wrapText="1"/>
      <protection hidden="1"/>
    </xf>
    <xf numFmtId="9" fontId="43" fillId="0" borderId="18" xfId="0" applyNumberFormat="1" applyFont="1" applyBorder="1" applyAlignment="1" applyProtection="1">
      <alignment horizontal="center" vertical="center" wrapText="1"/>
      <protection hidden="1"/>
    </xf>
    <xf numFmtId="9" fontId="43" fillId="0" borderId="18" xfId="0" applyNumberFormat="1" applyFont="1" applyBorder="1" applyAlignment="1" applyProtection="1">
      <alignment horizontal="center" vertical="center" wrapText="1"/>
      <protection locked="0"/>
    </xf>
    <xf numFmtId="0" fontId="28"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xf>
    <xf numFmtId="0" fontId="43" fillId="0" borderId="18" xfId="0" applyFont="1" applyBorder="1" applyAlignment="1" applyProtection="1">
      <alignment horizontal="justify" vertical="center" wrapText="1"/>
      <protection locked="0"/>
    </xf>
    <xf numFmtId="0" fontId="43" fillId="0" borderId="18" xfId="0" applyFont="1" applyBorder="1" applyAlignment="1" applyProtection="1">
      <alignment horizontal="center" vertical="center"/>
      <protection hidden="1"/>
    </xf>
    <xf numFmtId="0" fontId="43" fillId="0" borderId="18" xfId="0" applyFont="1" applyBorder="1" applyAlignment="1" applyProtection="1">
      <alignment horizontal="center" vertical="center" textRotation="90"/>
      <protection locked="0"/>
    </xf>
    <xf numFmtId="9" fontId="43" fillId="0" borderId="18" xfId="0" applyNumberFormat="1" applyFont="1" applyBorder="1" applyAlignment="1" applyProtection="1">
      <alignment horizontal="center" vertical="center"/>
      <protection hidden="1"/>
    </xf>
    <xf numFmtId="164" fontId="43" fillId="0" borderId="18" xfId="1" applyNumberFormat="1" applyFont="1" applyBorder="1" applyAlignment="1">
      <alignment horizontal="center" vertical="center"/>
    </xf>
    <xf numFmtId="0" fontId="28" fillId="0" borderId="18" xfId="0" applyFont="1" applyFill="1" applyBorder="1" applyAlignment="1" applyProtection="1">
      <alignment horizontal="center" vertical="center" textRotation="90" wrapText="1"/>
      <protection hidden="1"/>
    </xf>
    <xf numFmtId="0" fontId="28" fillId="0" borderId="18" xfId="0" applyFont="1" applyBorder="1" applyAlignment="1" applyProtection="1">
      <alignment horizontal="center" vertical="center" textRotation="90"/>
      <protection hidden="1"/>
    </xf>
    <xf numFmtId="0" fontId="43" fillId="0" borderId="18" xfId="0" applyFont="1" applyBorder="1" applyAlignment="1" applyProtection="1">
      <alignment horizontal="center" vertical="center" wrapText="1"/>
      <protection locked="0"/>
    </xf>
    <xf numFmtId="14" fontId="43" fillId="0" borderId="18" xfId="0" applyNumberFormat="1" applyFont="1" applyBorder="1" applyAlignment="1" applyProtection="1">
      <alignment horizontal="center" vertical="center"/>
      <protection locked="0"/>
    </xf>
    <xf numFmtId="0" fontId="43" fillId="0" borderId="23" xfId="0" applyFont="1" applyBorder="1" applyAlignment="1" applyProtection="1">
      <alignment horizontal="center" vertical="center"/>
      <protection locked="0"/>
    </xf>
    <xf numFmtId="0" fontId="43" fillId="0" borderId="18" xfId="0" applyFont="1" applyBorder="1" applyAlignment="1" applyProtection="1">
      <alignment horizontal="justify" vertical="center"/>
      <protection locked="0"/>
    </xf>
    <xf numFmtId="0" fontId="2" fillId="0" borderId="22" xfId="0" applyFont="1" applyBorder="1" applyAlignment="1" applyProtection="1">
      <alignment horizontal="center" vertical="center"/>
    </xf>
    <xf numFmtId="0" fontId="2" fillId="0" borderId="18" xfId="0" applyFont="1" applyBorder="1" applyAlignment="1" applyProtection="1">
      <alignment horizontal="center" vertical="center"/>
      <protection locked="0"/>
    </xf>
    <xf numFmtId="0" fontId="35" fillId="0" borderId="18" xfId="0" applyFont="1" applyFill="1" applyBorder="1" applyAlignment="1" applyProtection="1">
      <alignment horizontal="center" vertical="center" wrapText="1"/>
      <protection hidden="1"/>
    </xf>
    <xf numFmtId="9" fontId="2" fillId="0" borderId="18" xfId="0" applyNumberFormat="1" applyFont="1" applyBorder="1" applyAlignment="1" applyProtection="1">
      <alignment horizontal="center" vertical="center" wrapText="1"/>
      <protection hidden="1"/>
    </xf>
    <xf numFmtId="9" fontId="2" fillId="0" borderId="18" xfId="0" applyNumberFormat="1" applyFont="1" applyBorder="1" applyAlignment="1" applyProtection="1">
      <alignment horizontal="center" vertical="center" wrapText="1"/>
      <protection locked="0"/>
    </xf>
    <xf numFmtId="0" fontId="35"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xf>
    <xf numFmtId="0" fontId="32" fillId="0" borderId="18" xfId="0" applyFont="1" applyBorder="1" applyAlignment="1" applyProtection="1">
      <alignment horizontal="justify" vertical="center" wrapText="1"/>
      <protection locked="0"/>
    </xf>
    <xf numFmtId="0" fontId="2" fillId="0" borderId="18" xfId="0" applyFont="1" applyBorder="1" applyAlignment="1" applyProtection="1">
      <alignment horizontal="center" vertical="center"/>
      <protection hidden="1"/>
    </xf>
    <xf numFmtId="0" fontId="2" fillId="0" borderId="18" xfId="0" applyFont="1" applyBorder="1" applyAlignment="1" applyProtection="1">
      <alignment horizontal="center" vertical="center" textRotation="90"/>
      <protection locked="0"/>
    </xf>
    <xf numFmtId="9" fontId="2" fillId="0" borderId="18" xfId="0" applyNumberFormat="1" applyFont="1" applyBorder="1" applyAlignment="1" applyProtection="1">
      <alignment horizontal="center" vertical="center"/>
      <protection hidden="1"/>
    </xf>
    <xf numFmtId="164" fontId="2" fillId="0" borderId="18" xfId="1" applyNumberFormat="1" applyFont="1" applyBorder="1" applyAlignment="1">
      <alignment horizontal="center" vertical="center"/>
    </xf>
    <xf numFmtId="0" fontId="35" fillId="0" borderId="18" xfId="0" applyFont="1" applyFill="1" applyBorder="1" applyAlignment="1" applyProtection="1">
      <alignment horizontal="center" vertical="center" textRotation="90" wrapText="1"/>
      <protection hidden="1"/>
    </xf>
    <xf numFmtId="0" fontId="35" fillId="0" borderId="18" xfId="0" applyFont="1" applyBorder="1" applyAlignment="1" applyProtection="1">
      <alignment horizontal="center" vertical="center" textRotation="90"/>
      <protection hidden="1"/>
    </xf>
    <xf numFmtId="14" fontId="2" fillId="0" borderId="18" xfId="0" applyNumberFormat="1"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pplyProtection="1">
      <alignment horizontal="justify" vertical="center"/>
      <protection locked="0"/>
    </xf>
    <xf numFmtId="164" fontId="2" fillId="8" borderId="18" xfId="1" applyNumberFormat="1" applyFont="1" applyFill="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2" fillId="0" borderId="0" xfId="0" applyFont="1" applyBorder="1"/>
    <xf numFmtId="0" fontId="2" fillId="0" borderId="0" xfId="0" applyFont="1" applyBorder="1" applyAlignment="1">
      <alignment wrapText="1"/>
    </xf>
    <xf numFmtId="0" fontId="2" fillId="0" borderId="5" xfId="0" applyFont="1" applyBorder="1"/>
    <xf numFmtId="0" fontId="2" fillId="0" borderId="107" xfId="0" applyFont="1" applyBorder="1" applyAlignment="1" applyProtection="1">
      <alignment horizontal="center" vertical="center"/>
    </xf>
    <xf numFmtId="0" fontId="2" fillId="0" borderId="105"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protection locked="0"/>
    </xf>
    <xf numFmtId="0" fontId="35" fillId="0" borderId="105" xfId="0" applyFont="1" applyFill="1" applyBorder="1" applyAlignment="1" applyProtection="1">
      <alignment horizontal="center" vertical="center" wrapText="1"/>
      <protection hidden="1"/>
    </xf>
    <xf numFmtId="9" fontId="2" fillId="0" borderId="105" xfId="0" applyNumberFormat="1" applyFont="1" applyBorder="1" applyAlignment="1" applyProtection="1">
      <alignment horizontal="center" vertical="center" wrapText="1"/>
      <protection hidden="1"/>
    </xf>
    <xf numFmtId="9" fontId="2" fillId="0" borderId="105" xfId="0" applyNumberFormat="1" applyFont="1" applyBorder="1" applyAlignment="1" applyProtection="1">
      <alignment horizontal="center" vertical="center" wrapText="1"/>
      <protection locked="0"/>
    </xf>
    <xf numFmtId="0" fontId="35" fillId="0" borderId="105" xfId="0" applyFont="1" applyBorder="1" applyAlignment="1" applyProtection="1">
      <alignment horizontal="center" vertical="center"/>
      <protection hidden="1"/>
    </xf>
    <xf numFmtId="0" fontId="2" fillId="0" borderId="105" xfId="0" applyFont="1" applyBorder="1" applyAlignment="1" applyProtection="1">
      <alignment horizontal="center" vertical="center"/>
    </xf>
    <xf numFmtId="0" fontId="32" fillId="0" borderId="105" xfId="0" applyFont="1" applyBorder="1" applyAlignment="1" applyProtection="1">
      <alignment horizontal="justify" vertical="center" wrapText="1"/>
      <protection locked="0"/>
    </xf>
    <xf numFmtId="0" fontId="2" fillId="0" borderId="105" xfId="0" applyFont="1" applyBorder="1" applyAlignment="1" applyProtection="1">
      <alignment horizontal="center" vertical="center"/>
      <protection hidden="1"/>
    </xf>
    <xf numFmtId="0" fontId="2" fillId="0" borderId="105" xfId="0" applyFont="1" applyBorder="1" applyAlignment="1" applyProtection="1">
      <alignment horizontal="center" vertical="center" textRotation="90"/>
      <protection locked="0"/>
    </xf>
    <xf numFmtId="9" fontId="2" fillId="0" borderId="105" xfId="0" applyNumberFormat="1" applyFont="1" applyBorder="1" applyAlignment="1" applyProtection="1">
      <alignment horizontal="center" vertical="center"/>
      <protection hidden="1"/>
    </xf>
    <xf numFmtId="164" fontId="2" fillId="0" borderId="105" xfId="1" applyNumberFormat="1" applyFont="1" applyBorder="1" applyAlignment="1">
      <alignment horizontal="center" vertical="center"/>
    </xf>
    <xf numFmtId="0" fontId="35" fillId="0" borderId="105" xfId="0" applyFont="1" applyFill="1" applyBorder="1" applyAlignment="1" applyProtection="1">
      <alignment horizontal="center" vertical="center" textRotation="90" wrapText="1"/>
      <protection hidden="1"/>
    </xf>
    <xf numFmtId="0" fontId="35" fillId="0" borderId="105" xfId="0" applyFont="1" applyBorder="1" applyAlignment="1" applyProtection="1">
      <alignment horizontal="center" vertical="center" textRotation="90"/>
      <protection hidden="1"/>
    </xf>
    <xf numFmtId="0" fontId="2" fillId="0" borderId="105" xfId="0" applyFont="1" applyBorder="1" applyAlignment="1" applyProtection="1">
      <alignment horizontal="center" vertical="center" wrapText="1"/>
      <protection locked="0"/>
    </xf>
    <xf numFmtId="14" fontId="2" fillId="0" borderId="105" xfId="0" applyNumberFormat="1" applyFont="1" applyBorder="1" applyAlignment="1" applyProtection="1">
      <alignment horizontal="center" vertical="center"/>
      <protection locked="0"/>
    </xf>
    <xf numFmtId="0" fontId="2" fillId="0" borderId="108" xfId="0" applyFont="1" applyBorder="1" applyAlignment="1" applyProtection="1">
      <alignment horizontal="center" vertical="center"/>
      <protection locked="0"/>
    </xf>
    <xf numFmtId="0" fontId="2" fillId="0" borderId="109" xfId="0" applyFont="1" applyBorder="1" applyAlignment="1">
      <alignment horizontal="center" vertical="center"/>
    </xf>
    <xf numFmtId="0" fontId="2" fillId="0" borderId="110" xfId="0" applyFont="1" applyBorder="1" applyAlignment="1">
      <alignment horizontal="left" vertical="center" wrapText="1"/>
    </xf>
    <xf numFmtId="0" fontId="2" fillId="0" borderId="21" xfId="0" applyFont="1" applyBorder="1" applyAlignment="1">
      <alignment horizontal="left" vertical="center" wrapText="1"/>
    </xf>
    <xf numFmtId="0" fontId="2" fillId="0" borderId="32" xfId="0" applyFont="1" applyBorder="1" applyAlignment="1">
      <alignment horizontal="left" vertical="center" wrapText="1"/>
    </xf>
    <xf numFmtId="0" fontId="43" fillId="3" borderId="18" xfId="0" applyFont="1" applyFill="1" applyBorder="1" applyAlignment="1" applyProtection="1">
      <alignment horizontal="center" vertical="center" wrapText="1"/>
      <protection locked="0"/>
    </xf>
    <xf numFmtId="164" fontId="43" fillId="8" borderId="18" xfId="1" applyNumberFormat="1" applyFont="1" applyFill="1" applyBorder="1" applyAlignment="1">
      <alignment horizontal="center" vertical="center"/>
    </xf>
  </cellXfs>
  <cellStyles count="5">
    <cellStyle name="Normal" xfId="0" builtinId="0"/>
    <cellStyle name="Normal - Style1 2" xfId="2" xr:uid="{00000000-0005-0000-0000-000001000000}"/>
    <cellStyle name="Normal 2" xfId="4" xr:uid="{00000000-0005-0000-0000-000002000000}"/>
    <cellStyle name="Normal 2 2" xfId="3" xr:uid="{00000000-0005-0000-0000-000003000000}"/>
    <cellStyle name="Porcentaje" xfId="1" builtinId="5"/>
  </cellStyles>
  <dxfs count="241">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name val="Arial Narrow"/>
        <scheme val="none"/>
      </font>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00CD99"/>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139560</xdr:colOff>
      <xdr:row>1</xdr:row>
      <xdr:rowOff>104671</xdr:rowOff>
    </xdr:from>
    <xdr:to>
      <xdr:col>1</xdr:col>
      <xdr:colOff>964259</xdr:colOff>
      <xdr:row>4</xdr:row>
      <xdr:rowOff>69781</xdr:rowOff>
    </xdr:to>
    <xdr:pic>
      <xdr:nvPicPr>
        <xdr:cNvPr id="2" name="Imagen 2" descr="escudo">
          <a:extLst>
            <a:ext uri="{FF2B5EF4-FFF2-40B4-BE49-F238E27FC236}">
              <a16:creationId xmlns:a16="http://schemas.microsoft.com/office/drawing/2014/main" id="{62820551-2059-4016-8C7F-8FC244B9FB2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0164" y="495440"/>
          <a:ext cx="824699" cy="6559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920750</xdr:colOff>
      <xdr:row>3</xdr:row>
      <xdr:rowOff>52387</xdr:rowOff>
    </xdr:from>
    <xdr:to>
      <xdr:col>3</xdr:col>
      <xdr:colOff>746126</xdr:colOff>
      <xdr:row>5</xdr:row>
      <xdr:rowOff>87312</xdr:rowOff>
    </xdr:to>
    <xdr:pic>
      <xdr:nvPicPr>
        <xdr:cNvPr id="2" name="Imagen 1">
          <a:extLst>
            <a:ext uri="{FF2B5EF4-FFF2-40B4-BE49-F238E27FC236}">
              <a16:creationId xmlns:a16="http://schemas.microsoft.com/office/drawing/2014/main" id="{83986E98-DAE3-4EBD-975D-03EBC1966525}"/>
            </a:ext>
          </a:extLst>
        </xdr:cNvPr>
        <xdr:cNvPicPr>
          <a:picLocks noChangeAspect="1"/>
        </xdr:cNvPicPr>
      </xdr:nvPicPr>
      <xdr:blipFill>
        <a:blip xmlns:r="http://schemas.openxmlformats.org/officeDocument/2006/relationships" r:embed="rId1"/>
        <a:stretch>
          <a:fillRect/>
        </a:stretch>
      </xdr:blipFill>
      <xdr:spPr>
        <a:xfrm>
          <a:off x="1547813" y="584200"/>
          <a:ext cx="817563" cy="65405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ndres Marin" refreshedDate="44186.276661689815" createdVersion="6" refreshedVersion="6" minRefreshableVersion="3" recordCount="10" xr:uid="{00000000-000A-0000-FFFF-FFFF1B00000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600-000000000000}" name="TablaDinámica1" cacheId="29"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10:E222"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formats count="6">
    <format dxfId="9">
      <pivotArea type="all" dataOnly="0" outline="0" fieldPosition="0"/>
    </format>
    <format dxfId="8">
      <pivotArea field="0" type="button" dataOnly="0" labelOnly="1" outline="0" axis="axisRow" fieldPosition="0"/>
    </format>
    <format dxfId="7">
      <pivotArea field="1" type="button" dataOnly="0" labelOnly="1" outline="0" axis="axisRow" fieldPosition="1"/>
    </format>
    <format dxfId="6">
      <pivotArea dataOnly="0" labelOnly="1" outline="0" fieldPosition="0">
        <references count="1">
          <reference field="0" count="0"/>
        </references>
      </pivotArea>
    </format>
    <format dxfId="5">
      <pivotArea dataOnly="0" labelOnly="1" outline="0" fieldPosition="0">
        <references count="2">
          <reference field="0" count="1" selected="0">
            <x v="0"/>
          </reference>
          <reference field="1" count="5">
            <x v="0"/>
            <x v="6"/>
            <x v="7"/>
            <x v="8"/>
            <x v="9"/>
          </reference>
        </references>
      </pivotArea>
    </format>
    <format dxfId="4">
      <pivotArea dataOnly="0" labelOnly="1" outline="0" fieldPosition="0">
        <references count="2">
          <reference field="0" count="1" selected="0">
            <x v="1"/>
          </reference>
          <reference field="1" count="5">
            <x v="1"/>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B210:C220" totalsRowShown="0" headerRowDxfId="3" dataDxfId="2">
  <autoFilter ref="B210:C220" xr:uid="{00000000-0009-0000-0100-000001000000}"/>
  <tableColumns count="2">
    <tableColumn id="1" xr3:uid="{00000000-0010-0000-0000-000001000000}" name="Criterios" dataDxfId="1"/>
    <tableColumn id="2" xr3:uid="{00000000-0010-0000-0000-000002000000}"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56"/>
  <sheetViews>
    <sheetView zoomScale="120" zoomScaleNormal="120" workbookViewId="0"/>
  </sheetViews>
  <sheetFormatPr baseColWidth="10" defaultColWidth="11.42578125" defaultRowHeight="15" x14ac:dyDescent="0.25"/>
  <cols>
    <col min="1" max="1" width="2.7109375" style="55" customWidth="1" collapsed="1"/>
    <col min="2" max="3" width="24.7109375" style="55" customWidth="1" collapsed="1"/>
    <col min="4" max="4" width="16" style="55" customWidth="1" collapsed="1"/>
    <col min="5" max="5" width="24.7109375" style="55" customWidth="1" collapsed="1"/>
    <col min="6" max="6" width="27.7109375" style="55" customWidth="1" collapsed="1"/>
    <col min="7" max="8" width="24.7109375" style="55" customWidth="1" collapsed="1"/>
    <col min="9" max="16384" width="11.42578125" style="55" collapsed="1"/>
  </cols>
  <sheetData>
    <row r="1" spans="1:8" ht="15.75" thickBot="1" x14ac:dyDescent="0.3"/>
    <row r="2" spans="1:8" ht="18" x14ac:dyDescent="0.25">
      <c r="B2" s="181" t="s">
        <v>146</v>
      </c>
      <c r="C2" s="182"/>
      <c r="D2" s="182"/>
      <c r="E2" s="182"/>
      <c r="F2" s="182"/>
      <c r="G2" s="182"/>
      <c r="H2" s="183"/>
    </row>
    <row r="3" spans="1:8" x14ac:dyDescent="0.25">
      <c r="B3" s="56"/>
      <c r="C3" s="57"/>
      <c r="D3" s="57"/>
      <c r="E3" s="57"/>
      <c r="F3" s="57"/>
      <c r="G3" s="57"/>
      <c r="H3" s="58"/>
    </row>
    <row r="4" spans="1:8" ht="63" customHeight="1" x14ac:dyDescent="0.25">
      <c r="B4" s="184" t="s">
        <v>203</v>
      </c>
      <c r="C4" s="185"/>
      <c r="D4" s="185"/>
      <c r="E4" s="185"/>
      <c r="F4" s="185"/>
      <c r="G4" s="185"/>
      <c r="H4" s="186"/>
    </row>
    <row r="5" spans="1:8" ht="63" customHeight="1" x14ac:dyDescent="0.25">
      <c r="B5" s="187"/>
      <c r="C5" s="188"/>
      <c r="D5" s="188"/>
      <c r="E5" s="188"/>
      <c r="F5" s="188"/>
      <c r="G5" s="188"/>
      <c r="H5" s="189"/>
    </row>
    <row r="6" spans="1:8" ht="16.5" x14ac:dyDescent="0.25">
      <c r="A6" s="105"/>
      <c r="B6" s="190" t="s">
        <v>144</v>
      </c>
      <c r="C6" s="191"/>
      <c r="D6" s="191"/>
      <c r="E6" s="191"/>
      <c r="F6" s="191"/>
      <c r="G6" s="191"/>
      <c r="H6" s="192"/>
    </row>
    <row r="7" spans="1:8" ht="95.25" customHeight="1" x14ac:dyDescent="0.25">
      <c r="A7" s="105"/>
      <c r="B7" s="199" t="s">
        <v>149</v>
      </c>
      <c r="C7" s="199"/>
      <c r="D7" s="199"/>
      <c r="E7" s="199"/>
      <c r="F7" s="199"/>
      <c r="G7" s="199"/>
      <c r="H7" s="200"/>
    </row>
    <row r="8" spans="1:8" ht="16.5" x14ac:dyDescent="0.25">
      <c r="A8" s="105"/>
      <c r="B8" s="106"/>
      <c r="C8" s="80"/>
      <c r="D8" s="80"/>
      <c r="E8" s="80"/>
      <c r="F8" s="80"/>
      <c r="G8" s="80"/>
      <c r="H8" s="101"/>
    </row>
    <row r="9" spans="1:8" ht="16.5" customHeight="1" x14ac:dyDescent="0.25">
      <c r="A9" s="105"/>
      <c r="B9" s="193" t="s">
        <v>222</v>
      </c>
      <c r="C9" s="193"/>
      <c r="D9" s="193"/>
      <c r="E9" s="193"/>
      <c r="F9" s="193"/>
      <c r="G9" s="193"/>
      <c r="H9" s="194"/>
    </row>
    <row r="10" spans="1:8" ht="16.5" customHeight="1" x14ac:dyDescent="0.25">
      <c r="A10" s="105"/>
      <c r="B10" s="193"/>
      <c r="C10" s="193"/>
      <c r="D10" s="193"/>
      <c r="E10" s="193"/>
      <c r="F10" s="193"/>
      <c r="G10" s="193"/>
      <c r="H10" s="194"/>
    </row>
    <row r="11" spans="1:8" ht="11.65" customHeight="1" x14ac:dyDescent="0.25">
      <c r="A11" s="105"/>
      <c r="B11" s="193"/>
      <c r="C11" s="193"/>
      <c r="D11" s="193"/>
      <c r="E11" s="193"/>
      <c r="F11" s="193"/>
      <c r="G11" s="193"/>
      <c r="H11" s="194"/>
    </row>
    <row r="12" spans="1:8" ht="11.65" customHeight="1" thickBot="1" x14ac:dyDescent="0.3">
      <c r="A12" s="105"/>
      <c r="B12" s="100"/>
      <c r="C12" s="100"/>
      <c r="D12" s="100"/>
      <c r="E12" s="100"/>
      <c r="F12" s="100"/>
      <c r="G12" s="100"/>
      <c r="H12" s="103"/>
    </row>
    <row r="13" spans="1:8" ht="15.4" customHeight="1" thickTop="1" x14ac:dyDescent="0.25">
      <c r="A13" s="105"/>
      <c r="B13" s="100"/>
      <c r="C13" s="201" t="s">
        <v>145</v>
      </c>
      <c r="D13" s="196"/>
      <c r="E13" s="197" t="s">
        <v>182</v>
      </c>
      <c r="F13" s="198"/>
      <c r="G13" s="100"/>
      <c r="H13" s="103"/>
    </row>
    <row r="14" spans="1:8" ht="11.65" customHeight="1" x14ac:dyDescent="0.25">
      <c r="A14" s="105"/>
      <c r="B14" s="100"/>
      <c r="C14" s="171" t="s">
        <v>176</v>
      </c>
      <c r="D14" s="172"/>
      <c r="E14" s="173" t="s">
        <v>181</v>
      </c>
      <c r="F14" s="174"/>
      <c r="G14" s="100"/>
      <c r="H14" s="103"/>
    </row>
    <row r="15" spans="1:8" ht="11.65" customHeight="1" x14ac:dyDescent="0.25">
      <c r="A15" s="105"/>
      <c r="B15" s="100"/>
      <c r="C15" s="171" t="s">
        <v>178</v>
      </c>
      <c r="D15" s="172"/>
      <c r="E15" s="173" t="s">
        <v>180</v>
      </c>
      <c r="F15" s="174"/>
      <c r="G15" s="100"/>
      <c r="H15" s="103"/>
    </row>
    <row r="16" spans="1:8" ht="11.65" customHeight="1" x14ac:dyDescent="0.25">
      <c r="A16" s="105"/>
      <c r="B16" s="100"/>
      <c r="C16" s="171" t="s">
        <v>215</v>
      </c>
      <c r="D16" s="172"/>
      <c r="E16" s="173" t="s">
        <v>219</v>
      </c>
      <c r="F16" s="174"/>
      <c r="G16" s="100"/>
      <c r="H16" s="103"/>
    </row>
    <row r="17" spans="1:8" ht="13.5" customHeight="1" x14ac:dyDescent="0.25">
      <c r="A17" s="105"/>
      <c r="B17" s="100"/>
      <c r="C17" s="171" t="s">
        <v>216</v>
      </c>
      <c r="D17" s="172"/>
      <c r="E17" s="173" t="s">
        <v>179</v>
      </c>
      <c r="F17" s="174"/>
      <c r="G17" s="100"/>
      <c r="H17" s="102"/>
    </row>
    <row r="18" spans="1:8" ht="12.4" customHeight="1" x14ac:dyDescent="0.25">
      <c r="A18" s="105"/>
      <c r="B18" s="100"/>
      <c r="C18" s="171" t="s">
        <v>217</v>
      </c>
      <c r="D18" s="172"/>
      <c r="E18" s="175" t="s">
        <v>220</v>
      </c>
      <c r="F18" s="174"/>
      <c r="G18" s="100"/>
      <c r="H18" s="103"/>
    </row>
    <row r="19" spans="1:8" ht="24" customHeight="1" thickBot="1" x14ac:dyDescent="0.3">
      <c r="A19" s="105"/>
      <c r="B19" s="100"/>
      <c r="C19" s="169" t="s">
        <v>218</v>
      </c>
      <c r="D19" s="170"/>
      <c r="E19" s="176" t="s">
        <v>221</v>
      </c>
      <c r="F19" s="177"/>
      <c r="G19" s="100"/>
      <c r="H19" s="103"/>
    </row>
    <row r="20" spans="1:8" ht="11.65" customHeight="1" thickTop="1" x14ac:dyDescent="0.25">
      <c r="A20" s="105"/>
      <c r="B20" s="100"/>
      <c r="C20" s="107"/>
      <c r="D20" s="107"/>
      <c r="E20" s="107"/>
      <c r="F20" s="107"/>
      <c r="G20" s="100"/>
      <c r="H20" s="103"/>
    </row>
    <row r="21" spans="1:8" ht="27.4" customHeight="1" thickBot="1" x14ac:dyDescent="0.3">
      <c r="A21" s="105"/>
      <c r="B21" s="202" t="s">
        <v>214</v>
      </c>
      <c r="C21" s="203"/>
      <c r="D21" s="203"/>
      <c r="E21" s="203"/>
      <c r="F21" s="203"/>
      <c r="G21" s="203"/>
      <c r="H21" s="204"/>
    </row>
    <row r="22" spans="1:8" ht="15.75" thickTop="1" x14ac:dyDescent="0.25">
      <c r="A22" s="105"/>
      <c r="B22" s="109"/>
      <c r="C22" s="195" t="s">
        <v>145</v>
      </c>
      <c r="D22" s="196"/>
      <c r="E22" s="197" t="s">
        <v>182</v>
      </c>
      <c r="F22" s="198"/>
      <c r="G22" s="107"/>
      <c r="H22" s="108"/>
    </row>
    <row r="23" spans="1:8" ht="13.5" customHeight="1" x14ac:dyDescent="0.25">
      <c r="A23" s="105"/>
      <c r="B23" s="110"/>
      <c r="C23" s="209" t="s">
        <v>176</v>
      </c>
      <c r="D23" s="210"/>
      <c r="E23" s="211" t="s">
        <v>181</v>
      </c>
      <c r="F23" s="212"/>
      <c r="G23" s="75"/>
      <c r="H23" s="104"/>
    </row>
    <row r="24" spans="1:8" ht="13.5" customHeight="1" x14ac:dyDescent="0.25">
      <c r="A24" s="105"/>
      <c r="B24" s="110"/>
      <c r="C24" s="178" t="s">
        <v>177</v>
      </c>
      <c r="D24" s="179"/>
      <c r="E24" s="180" t="s">
        <v>179</v>
      </c>
      <c r="F24" s="174"/>
      <c r="G24" s="75"/>
      <c r="H24" s="104"/>
    </row>
    <row r="25" spans="1:8" ht="13.5" customHeight="1" x14ac:dyDescent="0.25">
      <c r="A25" s="105"/>
      <c r="B25" s="110"/>
      <c r="C25" s="178" t="s">
        <v>178</v>
      </c>
      <c r="D25" s="179"/>
      <c r="E25" s="180" t="s">
        <v>180</v>
      </c>
      <c r="F25" s="174"/>
      <c r="G25" s="75"/>
      <c r="H25" s="104"/>
    </row>
    <row r="26" spans="1:8" ht="22.9" customHeight="1" x14ac:dyDescent="0.25">
      <c r="A26" s="105"/>
      <c r="B26" s="110"/>
      <c r="C26" s="178" t="s">
        <v>147</v>
      </c>
      <c r="D26" s="179"/>
      <c r="E26" s="215" t="s">
        <v>148</v>
      </c>
      <c r="F26" s="216"/>
      <c r="G26" s="75"/>
      <c r="H26" s="104"/>
    </row>
    <row r="27" spans="1:8" ht="69.75" customHeight="1" x14ac:dyDescent="0.25">
      <c r="A27" s="105"/>
      <c r="B27" s="110"/>
      <c r="C27" s="206" t="s">
        <v>2</v>
      </c>
      <c r="D27" s="213"/>
      <c r="E27" s="207" t="s">
        <v>183</v>
      </c>
      <c r="F27" s="208"/>
      <c r="G27" s="75"/>
      <c r="H27" s="76"/>
    </row>
    <row r="28" spans="1:8" ht="34.5" customHeight="1" x14ac:dyDescent="0.25">
      <c r="B28" s="72"/>
      <c r="C28" s="214" t="s">
        <v>3</v>
      </c>
      <c r="D28" s="213"/>
      <c r="E28" s="207" t="s">
        <v>184</v>
      </c>
      <c r="F28" s="208"/>
      <c r="G28" s="75"/>
      <c r="H28" s="76"/>
    </row>
    <row r="29" spans="1:8" ht="27.75" customHeight="1" x14ac:dyDescent="0.25">
      <c r="B29" s="72"/>
      <c r="C29" s="214" t="s">
        <v>42</v>
      </c>
      <c r="D29" s="213"/>
      <c r="E29" s="207" t="s">
        <v>185</v>
      </c>
      <c r="F29" s="208"/>
      <c r="G29" s="75"/>
      <c r="H29" s="76"/>
    </row>
    <row r="30" spans="1:8" ht="28.5" customHeight="1" x14ac:dyDescent="0.25">
      <c r="B30" s="72"/>
      <c r="C30" s="214" t="s">
        <v>1</v>
      </c>
      <c r="D30" s="213"/>
      <c r="E30" s="207" t="s">
        <v>186</v>
      </c>
      <c r="F30" s="208"/>
      <c r="G30" s="75"/>
      <c r="H30" s="76"/>
    </row>
    <row r="31" spans="1:8" ht="72.75" customHeight="1" x14ac:dyDescent="0.25">
      <c r="B31" s="72"/>
      <c r="C31" s="214" t="s">
        <v>48</v>
      </c>
      <c r="D31" s="213"/>
      <c r="E31" s="207" t="s">
        <v>151</v>
      </c>
      <c r="F31" s="208"/>
      <c r="G31" s="75"/>
      <c r="H31" s="76"/>
    </row>
    <row r="32" spans="1:8" ht="64.5" customHeight="1" x14ac:dyDescent="0.25">
      <c r="B32" s="72"/>
      <c r="C32" s="214" t="s">
        <v>150</v>
      </c>
      <c r="D32" s="213"/>
      <c r="E32" s="207" t="s">
        <v>152</v>
      </c>
      <c r="F32" s="208"/>
      <c r="G32" s="75"/>
      <c r="H32" s="76"/>
    </row>
    <row r="33" spans="2:8" ht="71.25" customHeight="1" x14ac:dyDescent="0.25">
      <c r="B33" s="72"/>
      <c r="C33" s="205" t="s">
        <v>153</v>
      </c>
      <c r="D33" s="206"/>
      <c r="E33" s="207" t="s">
        <v>154</v>
      </c>
      <c r="F33" s="208"/>
      <c r="G33" s="75"/>
      <c r="H33" s="76"/>
    </row>
    <row r="34" spans="2:8" ht="55.5" customHeight="1" x14ac:dyDescent="0.25">
      <c r="B34" s="72"/>
      <c r="C34" s="205" t="s">
        <v>46</v>
      </c>
      <c r="D34" s="206"/>
      <c r="E34" s="207" t="s">
        <v>155</v>
      </c>
      <c r="F34" s="208"/>
      <c r="G34" s="75"/>
      <c r="H34" s="76"/>
    </row>
    <row r="35" spans="2:8" ht="42" customHeight="1" x14ac:dyDescent="0.25">
      <c r="B35" s="72"/>
      <c r="C35" s="205" t="s">
        <v>143</v>
      </c>
      <c r="D35" s="206"/>
      <c r="E35" s="207" t="s">
        <v>156</v>
      </c>
      <c r="F35" s="208"/>
      <c r="G35" s="75"/>
      <c r="H35" s="76"/>
    </row>
    <row r="36" spans="2:8" ht="59.25" customHeight="1" x14ac:dyDescent="0.25">
      <c r="B36" s="72"/>
      <c r="C36" s="205" t="s">
        <v>12</v>
      </c>
      <c r="D36" s="206"/>
      <c r="E36" s="207" t="s">
        <v>157</v>
      </c>
      <c r="F36" s="208"/>
      <c r="G36" s="75"/>
      <c r="H36" s="76"/>
    </row>
    <row r="37" spans="2:8" ht="23.25" customHeight="1" x14ac:dyDescent="0.25">
      <c r="B37" s="72"/>
      <c r="C37" s="205" t="s">
        <v>161</v>
      </c>
      <c r="D37" s="206"/>
      <c r="E37" s="207" t="s">
        <v>158</v>
      </c>
      <c r="F37" s="208"/>
      <c r="G37" s="75"/>
      <c r="H37" s="76"/>
    </row>
    <row r="38" spans="2:8" ht="30.75" customHeight="1" x14ac:dyDescent="0.25">
      <c r="B38" s="72"/>
      <c r="C38" s="205" t="s">
        <v>162</v>
      </c>
      <c r="D38" s="206"/>
      <c r="E38" s="207" t="s">
        <v>159</v>
      </c>
      <c r="F38" s="208"/>
      <c r="G38" s="75"/>
      <c r="H38" s="76"/>
    </row>
    <row r="39" spans="2:8" ht="35.25" customHeight="1" x14ac:dyDescent="0.25">
      <c r="B39" s="72"/>
      <c r="C39" s="205" t="s">
        <v>162</v>
      </c>
      <c r="D39" s="206"/>
      <c r="E39" s="207" t="s">
        <v>159</v>
      </c>
      <c r="F39" s="208"/>
      <c r="G39" s="75"/>
      <c r="H39" s="76"/>
    </row>
    <row r="40" spans="2:8" ht="33" customHeight="1" x14ac:dyDescent="0.25">
      <c r="B40" s="72"/>
      <c r="C40" s="205" t="s">
        <v>163</v>
      </c>
      <c r="D40" s="206"/>
      <c r="E40" s="207" t="s">
        <v>160</v>
      </c>
      <c r="F40" s="208"/>
      <c r="G40" s="75"/>
      <c r="H40" s="76"/>
    </row>
    <row r="41" spans="2:8" ht="30" customHeight="1" x14ac:dyDescent="0.25">
      <c r="B41" s="72"/>
      <c r="C41" s="205" t="s">
        <v>164</v>
      </c>
      <c r="D41" s="206"/>
      <c r="E41" s="207" t="s">
        <v>165</v>
      </c>
      <c r="F41" s="208"/>
      <c r="G41" s="75"/>
      <c r="H41" s="76"/>
    </row>
    <row r="42" spans="2:8" ht="35.25" customHeight="1" x14ac:dyDescent="0.25">
      <c r="B42" s="72"/>
      <c r="C42" s="205" t="s">
        <v>166</v>
      </c>
      <c r="D42" s="206"/>
      <c r="E42" s="207" t="s">
        <v>167</v>
      </c>
      <c r="F42" s="208"/>
      <c r="G42" s="75"/>
      <c r="H42" s="76"/>
    </row>
    <row r="43" spans="2:8" ht="31.5" customHeight="1" x14ac:dyDescent="0.25">
      <c r="B43" s="72"/>
      <c r="C43" s="205" t="s">
        <v>168</v>
      </c>
      <c r="D43" s="206"/>
      <c r="E43" s="207" t="s">
        <v>169</v>
      </c>
      <c r="F43" s="208"/>
      <c r="G43" s="75"/>
      <c r="H43" s="76"/>
    </row>
    <row r="44" spans="2:8" ht="35.25" customHeight="1" x14ac:dyDescent="0.25">
      <c r="B44" s="72"/>
      <c r="C44" s="205" t="s">
        <v>170</v>
      </c>
      <c r="D44" s="206"/>
      <c r="E44" s="207" t="s">
        <v>171</v>
      </c>
      <c r="F44" s="208"/>
      <c r="G44" s="75"/>
      <c r="H44" s="76"/>
    </row>
    <row r="45" spans="2:8" ht="59.25" customHeight="1" x14ac:dyDescent="0.25">
      <c r="B45" s="72"/>
      <c r="C45" s="205" t="s">
        <v>29</v>
      </c>
      <c r="D45" s="206"/>
      <c r="E45" s="207" t="s">
        <v>172</v>
      </c>
      <c r="F45" s="208"/>
      <c r="G45" s="75"/>
      <c r="H45" s="76"/>
    </row>
    <row r="46" spans="2:8" ht="29.25" customHeight="1" x14ac:dyDescent="0.25">
      <c r="B46" s="72"/>
      <c r="C46" s="205" t="s">
        <v>174</v>
      </c>
      <c r="D46" s="206"/>
      <c r="E46" s="207" t="s">
        <v>173</v>
      </c>
      <c r="F46" s="208"/>
      <c r="G46" s="75"/>
      <c r="H46" s="76"/>
    </row>
    <row r="47" spans="2:8" ht="82.5" customHeight="1" x14ac:dyDescent="0.25">
      <c r="B47" s="72"/>
      <c r="C47" s="205" t="s">
        <v>39</v>
      </c>
      <c r="D47" s="206"/>
      <c r="E47" s="207" t="s">
        <v>175</v>
      </c>
      <c r="F47" s="208"/>
      <c r="G47" s="75"/>
      <c r="H47" s="76"/>
    </row>
    <row r="48" spans="2:8" ht="46.5" customHeight="1" thickBot="1" x14ac:dyDescent="0.3">
      <c r="B48" s="72"/>
      <c r="C48" s="217"/>
      <c r="D48" s="218"/>
      <c r="E48" s="219"/>
      <c r="F48" s="220"/>
      <c r="G48" s="75"/>
      <c r="H48" s="76"/>
    </row>
    <row r="49" spans="2:8" ht="6.75" customHeight="1" thickTop="1" x14ac:dyDescent="0.25">
      <c r="B49" s="72"/>
      <c r="C49" s="73"/>
      <c r="D49" s="73"/>
      <c r="E49" s="74"/>
      <c r="F49" s="74"/>
      <c r="G49" s="75"/>
      <c r="H49" s="76"/>
    </row>
    <row r="50" spans="2:8" x14ac:dyDescent="0.25">
      <c r="B50" s="72"/>
      <c r="C50" s="95"/>
      <c r="D50" s="95"/>
      <c r="E50" s="95"/>
      <c r="F50" s="95"/>
      <c r="G50" s="75"/>
      <c r="H50" s="76"/>
    </row>
    <row r="51" spans="2:8" ht="21" customHeight="1" x14ac:dyDescent="0.25">
      <c r="B51" s="94" t="s">
        <v>207</v>
      </c>
      <c r="C51" s="95"/>
      <c r="D51" s="95"/>
      <c r="E51" s="95"/>
      <c r="F51" s="95"/>
      <c r="G51" s="95"/>
      <c r="H51" s="96"/>
    </row>
    <row r="52" spans="2:8" ht="20.25" customHeight="1" x14ac:dyDescent="0.25">
      <c r="B52" s="94" t="s">
        <v>208</v>
      </c>
      <c r="C52" s="95"/>
      <c r="D52" s="95"/>
      <c r="E52" s="95"/>
      <c r="F52" s="95"/>
      <c r="G52" s="95"/>
      <c r="H52" s="96"/>
    </row>
    <row r="53" spans="2:8" ht="20.25" customHeight="1" x14ac:dyDescent="0.25">
      <c r="B53" s="94" t="s">
        <v>209</v>
      </c>
      <c r="C53" s="95"/>
      <c r="D53" s="95"/>
      <c r="E53" s="95"/>
      <c r="F53" s="95"/>
      <c r="G53" s="95"/>
      <c r="H53" s="96"/>
    </row>
    <row r="54" spans="2:8" ht="20.25" customHeight="1" x14ac:dyDescent="0.25">
      <c r="B54" s="94" t="s">
        <v>210</v>
      </c>
      <c r="C54" s="95"/>
      <c r="D54" s="95"/>
      <c r="E54" s="95"/>
      <c r="F54" s="95"/>
      <c r="G54" s="95"/>
      <c r="H54" s="96"/>
    </row>
    <row r="55" spans="2:8" ht="14.65" customHeight="1" x14ac:dyDescent="0.25">
      <c r="B55" s="94" t="s">
        <v>211</v>
      </c>
      <c r="C55" s="95"/>
      <c r="D55" s="95"/>
      <c r="E55" s="95"/>
      <c r="F55" s="95"/>
      <c r="G55" s="95"/>
      <c r="H55" s="96"/>
    </row>
    <row r="56" spans="2:8" ht="15.75" thickBot="1" x14ac:dyDescent="0.3">
      <c r="B56" s="77"/>
      <c r="C56" s="78"/>
      <c r="D56" s="78"/>
      <c r="E56" s="78"/>
      <c r="F56" s="78"/>
      <c r="G56" s="78"/>
      <c r="H56" s="79"/>
    </row>
  </sheetData>
  <mergeCells count="74">
    <mergeCell ref="C25:D25"/>
    <mergeCell ref="E25:F25"/>
    <mergeCell ref="E32:F32"/>
    <mergeCell ref="C32:D32"/>
    <mergeCell ref="C35:D35"/>
    <mergeCell ref="E35:F35"/>
    <mergeCell ref="E33:F33"/>
    <mergeCell ref="C33:D33"/>
    <mergeCell ref="C34:D34"/>
    <mergeCell ref="E34:F34"/>
    <mergeCell ref="C45:D45"/>
    <mergeCell ref="E45:F45"/>
    <mergeCell ref="C46:D46"/>
    <mergeCell ref="E46:F46"/>
    <mergeCell ref="C48:D48"/>
    <mergeCell ref="E48:F48"/>
    <mergeCell ref="C47:D47"/>
    <mergeCell ref="E47:F47"/>
    <mergeCell ref="C37:D37"/>
    <mergeCell ref="E37:F37"/>
    <mergeCell ref="C43:D43"/>
    <mergeCell ref="C39:D39"/>
    <mergeCell ref="E39:F39"/>
    <mergeCell ref="C40:D40"/>
    <mergeCell ref="E40:F40"/>
    <mergeCell ref="E43:F43"/>
    <mergeCell ref="E38:F38"/>
    <mergeCell ref="C38:D38"/>
    <mergeCell ref="E44:F44"/>
    <mergeCell ref="C42:D42"/>
    <mergeCell ref="C41:D41"/>
    <mergeCell ref="E41:F41"/>
    <mergeCell ref="E42:F42"/>
    <mergeCell ref="C44:D44"/>
    <mergeCell ref="C36:D36"/>
    <mergeCell ref="E36:F36"/>
    <mergeCell ref="C23:D23"/>
    <mergeCell ref="E23:F23"/>
    <mergeCell ref="C27:D27"/>
    <mergeCell ref="E27:F27"/>
    <mergeCell ref="C31:D31"/>
    <mergeCell ref="C28:D28"/>
    <mergeCell ref="C29:D29"/>
    <mergeCell ref="C30:D30"/>
    <mergeCell ref="E28:F28"/>
    <mergeCell ref="E29:F29"/>
    <mergeCell ref="E30:F30"/>
    <mergeCell ref="E31:F31"/>
    <mergeCell ref="C26:D26"/>
    <mergeCell ref="E26:F26"/>
    <mergeCell ref="C24:D24"/>
    <mergeCell ref="E24:F24"/>
    <mergeCell ref="B2:H2"/>
    <mergeCell ref="B4:H5"/>
    <mergeCell ref="B6:H6"/>
    <mergeCell ref="B9:H11"/>
    <mergeCell ref="C22:D22"/>
    <mergeCell ref="E22:F22"/>
    <mergeCell ref="B7:H7"/>
    <mergeCell ref="C13:D13"/>
    <mergeCell ref="E13:F13"/>
    <mergeCell ref="C14:D14"/>
    <mergeCell ref="C15:D15"/>
    <mergeCell ref="E14:F14"/>
    <mergeCell ref="E15:F15"/>
    <mergeCell ref="B21:H21"/>
    <mergeCell ref="C19:D19"/>
    <mergeCell ref="C18:D18"/>
    <mergeCell ref="C17:D17"/>
    <mergeCell ref="C16:D16"/>
    <mergeCell ref="E16:F16"/>
    <mergeCell ref="E17:F17"/>
    <mergeCell ref="E18:F18"/>
    <mergeCell ref="E19:F19"/>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A21"/>
  <sheetViews>
    <sheetView workbookViewId="0">
      <selection activeCell="A19" sqref="A19"/>
    </sheetView>
  </sheetViews>
  <sheetFormatPr baseColWidth="10" defaultColWidth="11.42578125" defaultRowHeight="12.75" x14ac:dyDescent="0.2"/>
  <cols>
    <col min="1" max="1" width="32.7109375" style="7" customWidth="1" collapsed="1"/>
    <col min="2" max="16384" width="11.42578125" style="7" collapsed="1"/>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40</v>
      </c>
    </row>
    <row r="21" spans="1:1" x14ac:dyDescent="0.2">
      <c r="A21" s="8" t="s">
        <v>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39997558519241921"/>
  </sheetPr>
  <dimension ref="B1:AZ35"/>
  <sheetViews>
    <sheetView showGridLines="0" topLeftCell="A5" zoomScale="91" zoomScaleNormal="91" workbookViewId="0">
      <selection activeCell="B12" sqref="B12:C12"/>
    </sheetView>
  </sheetViews>
  <sheetFormatPr baseColWidth="10" defaultRowHeight="15" x14ac:dyDescent="0.25"/>
  <cols>
    <col min="1" max="1" width="7.5703125" customWidth="1"/>
    <col min="2" max="2" width="16.7109375" customWidth="1" collapsed="1"/>
    <col min="3" max="3" width="29.7109375" customWidth="1" collapsed="1"/>
    <col min="4" max="4" width="43.7109375" customWidth="1" collapsed="1"/>
    <col min="5" max="5" width="39.28515625" customWidth="1" collapsed="1"/>
    <col min="6" max="6" width="39.28515625" customWidth="1"/>
    <col min="15" max="15" width="37" customWidth="1"/>
    <col min="51" max="51" width="6.140625" customWidth="1"/>
    <col min="52" max="52" width="130.5703125" customWidth="1"/>
  </cols>
  <sheetData>
    <row r="1" spans="2:52" ht="16.5" customHeight="1" thickBot="1" x14ac:dyDescent="0.3">
      <c r="AZ1" s="123" t="s">
        <v>234</v>
      </c>
    </row>
    <row r="2" spans="2:52" ht="18" customHeight="1" thickBot="1" x14ac:dyDescent="0.3">
      <c r="B2" s="231"/>
      <c r="C2" s="234" t="s">
        <v>204</v>
      </c>
      <c r="D2" s="235"/>
      <c r="E2" s="235"/>
      <c r="F2" s="124" t="s">
        <v>233</v>
      </c>
      <c r="AZ2" s="123" t="s">
        <v>232</v>
      </c>
    </row>
    <row r="3" spans="2:52" ht="18" customHeight="1" thickBot="1" x14ac:dyDescent="0.3">
      <c r="B3" s="232"/>
      <c r="C3" s="236"/>
      <c r="D3" s="237"/>
      <c r="E3" s="237"/>
      <c r="F3" s="122" t="s">
        <v>231</v>
      </c>
      <c r="AZ3" s="123" t="s">
        <v>230</v>
      </c>
    </row>
    <row r="4" spans="2:52" ht="18" customHeight="1" thickBot="1" x14ac:dyDescent="0.3">
      <c r="B4" s="232"/>
      <c r="C4" s="236"/>
      <c r="D4" s="237"/>
      <c r="E4" s="237"/>
      <c r="F4" s="122" t="s">
        <v>241</v>
      </c>
      <c r="AZ4" s="123" t="s">
        <v>229</v>
      </c>
    </row>
    <row r="5" spans="2:52" ht="18" customHeight="1" thickBot="1" x14ac:dyDescent="0.3">
      <c r="B5" s="233"/>
      <c r="C5" s="238"/>
      <c r="D5" s="239"/>
      <c r="E5" s="239"/>
      <c r="F5" s="122" t="s">
        <v>228</v>
      </c>
      <c r="AZ5" s="118"/>
    </row>
    <row r="6" spans="2:52" ht="18" customHeight="1" thickBot="1" x14ac:dyDescent="0.3">
      <c r="B6" s="121"/>
      <c r="C6" s="120"/>
      <c r="D6" s="120"/>
      <c r="E6" s="120"/>
      <c r="F6" s="119"/>
      <c r="AZ6" s="118"/>
    </row>
    <row r="7" spans="2:52" ht="33.4" customHeight="1" x14ac:dyDescent="0.25">
      <c r="B7" s="113" t="s">
        <v>198</v>
      </c>
      <c r="C7" s="240" t="s">
        <v>270</v>
      </c>
      <c r="D7" s="241"/>
      <c r="E7" s="241"/>
      <c r="F7" s="242"/>
      <c r="AZ7" s="118"/>
    </row>
    <row r="8" spans="2:52" ht="36" customHeight="1" thickBot="1" x14ac:dyDescent="0.3">
      <c r="B8" s="114" t="s">
        <v>199</v>
      </c>
      <c r="C8" s="243" t="s">
        <v>243</v>
      </c>
      <c r="D8" s="244"/>
      <c r="E8" s="244"/>
      <c r="F8" s="245"/>
      <c r="AZ8" s="118"/>
    </row>
    <row r="9" spans="2:52" ht="16.5" thickBot="1" x14ac:dyDescent="0.3">
      <c r="B9" s="246"/>
      <c r="C9" s="246"/>
      <c r="D9" s="246"/>
      <c r="E9" s="246"/>
      <c r="F9" s="246"/>
    </row>
    <row r="10" spans="2:52" ht="15.6" customHeight="1" x14ac:dyDescent="0.25">
      <c r="B10" s="247" t="s">
        <v>204</v>
      </c>
      <c r="C10" s="248"/>
      <c r="D10" s="248"/>
      <c r="E10" s="248"/>
      <c r="F10" s="249"/>
    </row>
    <row r="11" spans="2:52" ht="31.5" x14ac:dyDescent="0.25">
      <c r="B11" s="250" t="s">
        <v>197</v>
      </c>
      <c r="C11" s="251"/>
      <c r="D11" s="111" t="s">
        <v>212</v>
      </c>
      <c r="E11" s="111" t="s">
        <v>196</v>
      </c>
      <c r="F11" s="112" t="s">
        <v>206</v>
      </c>
    </row>
    <row r="12" spans="2:52" ht="137.25" customHeight="1" thickBot="1" x14ac:dyDescent="0.3">
      <c r="B12" s="252" t="s">
        <v>244</v>
      </c>
      <c r="C12" s="253"/>
      <c r="D12" s="93" t="s">
        <v>245</v>
      </c>
      <c r="E12" s="166" t="s">
        <v>246</v>
      </c>
      <c r="F12" s="167" t="s">
        <v>247</v>
      </c>
    </row>
    <row r="15" spans="2:52" ht="18" x14ac:dyDescent="0.25">
      <c r="B15" s="254" t="s">
        <v>227</v>
      </c>
      <c r="C15" s="254"/>
      <c r="D15" s="254"/>
      <c r="E15" s="254"/>
      <c r="F15" s="254"/>
    </row>
    <row r="16" spans="2:52" ht="15.75" x14ac:dyDescent="0.25">
      <c r="B16" s="117"/>
    </row>
    <row r="17" spans="2:6" ht="15.75" thickBot="1" x14ac:dyDescent="0.3">
      <c r="B17" s="116"/>
    </row>
    <row r="18" spans="2:6" ht="16.5" thickBot="1" x14ac:dyDescent="0.3">
      <c r="B18" s="445" t="s">
        <v>226</v>
      </c>
      <c r="C18" s="446"/>
      <c r="D18" s="447"/>
      <c r="E18" s="445" t="s">
        <v>225</v>
      </c>
      <c r="F18" s="447"/>
    </row>
    <row r="19" spans="2:6" ht="15" customHeight="1" x14ac:dyDescent="0.25">
      <c r="B19" s="225" t="s">
        <v>249</v>
      </c>
      <c r="C19" s="226"/>
      <c r="D19" s="227"/>
      <c r="E19" s="448" t="s">
        <v>248</v>
      </c>
      <c r="F19" s="449"/>
    </row>
    <row r="20" spans="2:6" ht="15" customHeight="1" x14ac:dyDescent="0.25">
      <c r="B20" s="225"/>
      <c r="C20" s="226"/>
      <c r="D20" s="227"/>
      <c r="E20" s="448"/>
      <c r="F20" s="449"/>
    </row>
    <row r="21" spans="2:6" ht="15" customHeight="1" x14ac:dyDescent="0.25">
      <c r="B21" s="225"/>
      <c r="C21" s="226"/>
      <c r="D21" s="227"/>
      <c r="E21" s="448"/>
      <c r="F21" s="449"/>
    </row>
    <row r="22" spans="2:6" ht="15" customHeight="1" x14ac:dyDescent="0.25">
      <c r="B22" s="225"/>
      <c r="C22" s="226"/>
      <c r="D22" s="227"/>
      <c r="E22" s="448"/>
      <c r="F22" s="449"/>
    </row>
    <row r="23" spans="2:6" ht="15" customHeight="1" x14ac:dyDescent="0.25">
      <c r="B23" s="225"/>
      <c r="C23" s="226"/>
      <c r="D23" s="227"/>
      <c r="E23" s="448"/>
      <c r="F23" s="449"/>
    </row>
    <row r="24" spans="2:6" ht="15" customHeight="1" x14ac:dyDescent="0.25">
      <c r="B24" s="225"/>
      <c r="C24" s="226"/>
      <c r="D24" s="227"/>
      <c r="E24" s="448"/>
      <c r="F24" s="449"/>
    </row>
    <row r="25" spans="2:6" ht="15" customHeight="1" x14ac:dyDescent="0.25">
      <c r="B25" s="225"/>
      <c r="C25" s="226"/>
      <c r="D25" s="227"/>
      <c r="E25" s="448"/>
      <c r="F25" s="449"/>
    </row>
    <row r="26" spans="2:6" ht="22.5" customHeight="1" thickBot="1" x14ac:dyDescent="0.3">
      <c r="B26" s="225"/>
      <c r="C26" s="226"/>
      <c r="D26" s="227"/>
      <c r="E26" s="448"/>
      <c r="F26" s="449"/>
    </row>
    <row r="27" spans="2:6" ht="16.5" thickBot="1" x14ac:dyDescent="0.3">
      <c r="B27" s="445" t="s">
        <v>224</v>
      </c>
      <c r="C27" s="446"/>
      <c r="D27" s="447"/>
      <c r="E27" s="445" t="s">
        <v>223</v>
      </c>
      <c r="F27" s="447"/>
    </row>
    <row r="28" spans="2:6" ht="15" customHeight="1" x14ac:dyDescent="0.25">
      <c r="B28" s="225" t="s">
        <v>250</v>
      </c>
      <c r="C28" s="226"/>
      <c r="D28" s="227"/>
      <c r="E28" s="221" t="s">
        <v>251</v>
      </c>
      <c r="F28" s="222"/>
    </row>
    <row r="29" spans="2:6" ht="15" customHeight="1" x14ac:dyDescent="0.25">
      <c r="B29" s="225"/>
      <c r="C29" s="226"/>
      <c r="D29" s="227"/>
      <c r="E29" s="221"/>
      <c r="F29" s="222"/>
    </row>
    <row r="30" spans="2:6" ht="15" customHeight="1" x14ac:dyDescent="0.25">
      <c r="B30" s="225"/>
      <c r="C30" s="226"/>
      <c r="D30" s="227"/>
      <c r="E30" s="221"/>
      <c r="F30" s="222"/>
    </row>
    <row r="31" spans="2:6" ht="15" customHeight="1" x14ac:dyDescent="0.25">
      <c r="B31" s="225"/>
      <c r="C31" s="226"/>
      <c r="D31" s="227"/>
      <c r="E31" s="221"/>
      <c r="F31" s="222"/>
    </row>
    <row r="32" spans="2:6" ht="15" customHeight="1" x14ac:dyDescent="0.25">
      <c r="B32" s="225"/>
      <c r="C32" s="226"/>
      <c r="D32" s="227"/>
      <c r="E32" s="221"/>
      <c r="F32" s="222"/>
    </row>
    <row r="33" spans="2:6" ht="15" customHeight="1" x14ac:dyDescent="0.25">
      <c r="B33" s="225"/>
      <c r="C33" s="226"/>
      <c r="D33" s="227"/>
      <c r="E33" s="221"/>
      <c r="F33" s="222"/>
    </row>
    <row r="34" spans="2:6" ht="90" customHeight="1" thickBot="1" x14ac:dyDescent="0.3">
      <c r="B34" s="228"/>
      <c r="C34" s="229"/>
      <c r="D34" s="230"/>
      <c r="E34" s="223"/>
      <c r="F34" s="224"/>
    </row>
    <row r="35" spans="2:6" x14ac:dyDescent="0.25">
      <c r="B35" s="115"/>
    </row>
  </sheetData>
  <mergeCells count="17">
    <mergeCell ref="B2:B5"/>
    <mergeCell ref="C2:E5"/>
    <mergeCell ref="B18:D18"/>
    <mergeCell ref="E27:F27"/>
    <mergeCell ref="C7:F7"/>
    <mergeCell ref="C8:F8"/>
    <mergeCell ref="B9:F9"/>
    <mergeCell ref="B10:F10"/>
    <mergeCell ref="B11:C11"/>
    <mergeCell ref="B12:C12"/>
    <mergeCell ref="B15:F15"/>
    <mergeCell ref="E18:F18"/>
    <mergeCell ref="E19:F26"/>
    <mergeCell ref="E28:F34"/>
    <mergeCell ref="B28:D34"/>
    <mergeCell ref="B19:D26"/>
    <mergeCell ref="B27:D27"/>
  </mergeCells>
  <dataValidations count="1">
    <dataValidation type="list" allowBlank="1" showInputMessage="1" showErrorMessage="1" sqref="B12:C12" xr:uid="{00000000-0002-0000-0100-000000000000}">
      <formula1>$AZ$1:$AZ$4</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BQ78"/>
  <sheetViews>
    <sheetView showGridLines="0" tabSelected="1" topLeftCell="A22" zoomScale="70" zoomScaleNormal="70" workbookViewId="0">
      <selection activeCell="F80" sqref="F80"/>
    </sheetView>
  </sheetViews>
  <sheetFormatPr baseColWidth="10" defaultColWidth="11.42578125" defaultRowHeight="24.95" customHeight="1" x14ac:dyDescent="0.3"/>
  <cols>
    <col min="1" max="1" width="5" style="92" customWidth="1"/>
    <col min="2" max="2" width="4" style="2" bestFit="1" customWidth="1" collapsed="1"/>
    <col min="3" max="3" width="14.28515625" style="2" customWidth="1" collapsed="1"/>
    <col min="4" max="4" width="13.28515625" style="2" customWidth="1" collapsed="1"/>
    <col min="5" max="5" width="26.7109375" style="2" customWidth="1" collapsed="1"/>
    <col min="6" max="6" width="42.140625" style="1" customWidth="1" collapsed="1"/>
    <col min="7" max="7" width="19" style="5" customWidth="1" collapsed="1"/>
    <col min="8" max="8" width="17.7109375" style="1" customWidth="1" collapsed="1"/>
    <col min="9" max="9" width="16.5703125" style="1" customWidth="1" collapsed="1"/>
    <col min="10" max="10" width="6.28515625" style="1" bestFit="1" customWidth="1" collapsed="1"/>
    <col min="11" max="11" width="27.28515625" style="1" bestFit="1" customWidth="1" collapsed="1"/>
    <col min="12" max="12" width="30.5703125" style="1" hidden="1" customWidth="1" collapsed="1"/>
    <col min="13" max="13" width="17.5703125" style="1" customWidth="1" collapsed="1"/>
    <col min="14" max="14" width="6.28515625" style="1" bestFit="1" customWidth="1" collapsed="1"/>
    <col min="15" max="15" width="16" style="1" customWidth="1" collapsed="1"/>
    <col min="16" max="16" width="5.7109375" style="1" customWidth="1" collapsed="1"/>
    <col min="17" max="17" width="46.42578125" style="1" customWidth="1" collapsed="1"/>
    <col min="18" max="18" width="15.28515625" style="1" bestFit="1" customWidth="1" collapsed="1"/>
    <col min="19" max="19" width="6.7109375" style="1" customWidth="1" collapsed="1"/>
    <col min="20" max="20" width="5" style="1" customWidth="1" collapsed="1"/>
    <col min="21" max="21" width="5.5703125" style="1" customWidth="1" collapsed="1"/>
    <col min="22" max="22" width="7.28515625" style="1" customWidth="1" collapsed="1"/>
    <col min="23" max="23" width="6.7109375" style="1" customWidth="1" collapsed="1"/>
    <col min="24" max="24" width="7.5703125" style="1" customWidth="1" collapsed="1"/>
    <col min="25" max="25" width="10.28515625" style="1" customWidth="1" collapsed="1"/>
    <col min="26" max="26" width="8.7109375" style="1" customWidth="1" collapsed="1"/>
    <col min="27" max="27" width="7.5703125" style="1" customWidth="1" collapsed="1"/>
    <col min="28" max="28" width="9.28515625" style="1" customWidth="1" collapsed="1"/>
    <col min="29" max="29" width="7.42578125" style="1" customWidth="1" collapsed="1"/>
    <col min="30" max="30" width="8.42578125" style="1" customWidth="1" collapsed="1"/>
    <col min="31" max="31" width="7.28515625" style="1" customWidth="1" collapsed="1"/>
    <col min="32" max="32" width="27.28515625" style="1" customWidth="1" collapsed="1"/>
    <col min="33" max="33" width="18.7109375" style="91" customWidth="1" collapsed="1"/>
    <col min="34" max="34" width="16.7109375" style="1" customWidth="1" collapsed="1"/>
    <col min="35" max="35" width="14.7109375" style="1" customWidth="1" collapsed="1"/>
    <col min="36" max="36" width="18.5703125" style="1" customWidth="1" collapsed="1"/>
    <col min="37" max="37" width="21" style="1" customWidth="1" collapsed="1"/>
    <col min="38" max="16384" width="11.42578125" style="1" collapsed="1"/>
  </cols>
  <sheetData>
    <row r="1" spans="1:69" s="82" customFormat="1" ht="24.95" customHeight="1" x14ac:dyDescent="0.2">
      <c r="B1" s="81"/>
      <c r="C1" s="81"/>
      <c r="D1" s="81"/>
      <c r="E1" s="81"/>
      <c r="G1" s="83"/>
      <c r="AG1" s="89"/>
    </row>
    <row r="2" spans="1:69" s="82" customFormat="1" ht="24.95" customHeight="1" x14ac:dyDescent="0.2">
      <c r="B2" s="81"/>
      <c r="C2" s="81"/>
      <c r="D2" s="81"/>
      <c r="E2" s="81"/>
      <c r="G2" s="83"/>
      <c r="AG2" s="89"/>
    </row>
    <row r="3" spans="1:69" s="82" customFormat="1" ht="24.95" customHeight="1" thickBot="1" x14ac:dyDescent="0.25">
      <c r="B3" s="81"/>
      <c r="C3" s="81"/>
      <c r="D3" s="81"/>
      <c r="E3" s="81"/>
      <c r="G3" s="83"/>
      <c r="AG3" s="89"/>
    </row>
    <row r="4" spans="1:69" s="82" customFormat="1" ht="24.95" customHeight="1" x14ac:dyDescent="0.2">
      <c r="B4" s="274"/>
      <c r="C4" s="275"/>
      <c r="D4" s="275"/>
      <c r="E4" s="275"/>
      <c r="F4" s="268" t="s">
        <v>213</v>
      </c>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6" t="s">
        <v>200</v>
      </c>
      <c r="AK4" s="267"/>
    </row>
    <row r="5" spans="1:69" s="82" customFormat="1" ht="24.95" customHeight="1" x14ac:dyDescent="0.2">
      <c r="B5" s="276"/>
      <c r="C5" s="277"/>
      <c r="D5" s="277"/>
      <c r="E5" s="277"/>
      <c r="F5" s="270"/>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64" t="s">
        <v>201</v>
      </c>
      <c r="AK5" s="265"/>
    </row>
    <row r="6" spans="1:69" ht="24.95" customHeight="1" x14ac:dyDescent="0.3">
      <c r="B6" s="276"/>
      <c r="C6" s="277"/>
      <c r="D6" s="277"/>
      <c r="E6" s="277"/>
      <c r="F6" s="270"/>
      <c r="G6" s="271"/>
      <c r="H6" s="271"/>
      <c r="I6" s="271"/>
      <c r="J6" s="271"/>
      <c r="K6" s="271"/>
      <c r="L6" s="271"/>
      <c r="M6" s="271"/>
      <c r="N6" s="271"/>
      <c r="O6" s="271"/>
      <c r="P6" s="271"/>
      <c r="Q6" s="271"/>
      <c r="R6" s="271"/>
      <c r="S6" s="271"/>
      <c r="T6" s="271"/>
      <c r="U6" s="271"/>
      <c r="V6" s="271"/>
      <c r="W6" s="271"/>
      <c r="X6" s="271"/>
      <c r="Y6" s="271"/>
      <c r="Z6" s="271"/>
      <c r="AA6" s="271"/>
      <c r="AB6" s="271"/>
      <c r="AC6" s="271"/>
      <c r="AD6" s="271"/>
      <c r="AE6" s="271"/>
      <c r="AF6" s="271"/>
      <c r="AG6" s="271"/>
      <c r="AH6" s="271"/>
      <c r="AI6" s="271"/>
      <c r="AJ6" s="264" t="s">
        <v>242</v>
      </c>
      <c r="AK6" s="265"/>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ht="24.95" customHeight="1" thickBot="1" x14ac:dyDescent="0.35">
      <c r="B7" s="278"/>
      <c r="C7" s="279"/>
      <c r="D7" s="279"/>
      <c r="E7" s="279"/>
      <c r="F7" s="272"/>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62" t="s">
        <v>202</v>
      </c>
      <c r="AK7" s="263"/>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row>
    <row r="8" spans="1:69" ht="24.95" customHeight="1" thickBot="1" x14ac:dyDescent="0.35">
      <c r="B8" s="13"/>
      <c r="C8" s="14"/>
      <c r="D8" s="13"/>
      <c r="E8" s="13"/>
      <c r="F8" s="6"/>
      <c r="G8" s="12"/>
      <c r="H8" s="6"/>
      <c r="I8" s="6"/>
      <c r="J8" s="6"/>
      <c r="K8" s="6"/>
      <c r="L8" s="6"/>
      <c r="M8" s="6"/>
      <c r="N8" s="6"/>
      <c r="O8" s="6"/>
      <c r="P8" s="6"/>
      <c r="Q8" s="6"/>
      <c r="R8" s="6"/>
      <c r="S8" s="6"/>
      <c r="T8" s="6"/>
      <c r="U8" s="6"/>
      <c r="V8" s="6"/>
      <c r="W8" s="6"/>
      <c r="X8" s="6"/>
      <c r="Y8" s="6"/>
      <c r="Z8" s="6"/>
      <c r="AA8" s="6"/>
      <c r="AB8" s="6"/>
      <c r="AC8" s="6"/>
      <c r="AD8" s="6"/>
      <c r="AE8" s="6"/>
      <c r="AF8" s="6"/>
      <c r="AG8" s="90"/>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85" customFormat="1" ht="24.95" customHeight="1" x14ac:dyDescent="0.35">
      <c r="A9" s="125"/>
      <c r="B9" s="283" t="s">
        <v>198</v>
      </c>
      <c r="C9" s="284"/>
      <c r="D9" s="289" t="str">
        <f>CONTEXTO!C7</f>
        <v xml:space="preserve"> GESTION DE TALENTO HUMANO</v>
      </c>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290"/>
      <c r="AL9" s="84"/>
      <c r="AM9" s="84"/>
      <c r="AN9" s="84"/>
      <c r="AO9" s="84"/>
      <c r="AP9" s="84"/>
      <c r="AQ9" s="84"/>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row>
    <row r="10" spans="1:69" s="85" customFormat="1" ht="24.95" customHeight="1" x14ac:dyDescent="0.35">
      <c r="A10" s="125"/>
      <c r="B10" s="285" t="s">
        <v>205</v>
      </c>
      <c r="C10" s="286"/>
      <c r="D10" s="291" t="str">
        <f>CONTEXTO!D12</f>
        <v>Gestionar  eficientemente  el  Talento  Humano  de  la  Alcaldía  de Bucaramanga  a  través  de  políticas  y  estrategias  de  personal,  basados  en  las necesidades  identificadas  y  los  requisitos  legales  con  el  fin  de  aumentar  la  satisfacción,  bienestar  y  calidad  de  vida  de  los Servidores  Públicos impactando así en la prestación delos servicios a cargo de la entidad</v>
      </c>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2"/>
      <c r="AL10" s="84"/>
      <c r="AM10" s="84"/>
      <c r="AN10" s="84"/>
      <c r="AO10" s="84"/>
      <c r="AP10" s="84"/>
      <c r="AQ10" s="84"/>
      <c r="AR10" s="84"/>
      <c r="AS10" s="84"/>
      <c r="AT10" s="84"/>
      <c r="AU10" s="84"/>
      <c r="AV10" s="84"/>
      <c r="AW10" s="84"/>
      <c r="AX10" s="84"/>
      <c r="AY10" s="84"/>
      <c r="AZ10" s="84"/>
      <c r="BA10" s="84"/>
      <c r="BB10" s="84"/>
      <c r="BC10" s="84"/>
      <c r="BD10" s="84"/>
      <c r="BE10" s="84"/>
      <c r="BF10" s="84"/>
      <c r="BG10" s="84"/>
      <c r="BH10" s="84"/>
      <c r="BI10" s="84"/>
      <c r="BJ10" s="84"/>
      <c r="BK10" s="84"/>
      <c r="BL10" s="84"/>
      <c r="BM10" s="84"/>
      <c r="BN10" s="84"/>
      <c r="BO10" s="84"/>
      <c r="BP10" s="84"/>
      <c r="BQ10" s="84"/>
    </row>
    <row r="11" spans="1:69" s="85" customFormat="1" ht="24.95" customHeight="1" thickBot="1" x14ac:dyDescent="0.4">
      <c r="B11" s="287" t="s">
        <v>199</v>
      </c>
      <c r="C11" s="288"/>
      <c r="D11" s="293" t="str">
        <f>CONTEXTO!C8</f>
        <v xml:space="preserve">Gestionar el Talento Humano de la Alcaldía de Bucaramanga, desde el procedimiento de selección y vinculación, desarrollo de personal y retiro del servidor público, conforme a las disposiciones legales. </v>
      </c>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4"/>
      <c r="AL11" s="84"/>
      <c r="AM11" s="84"/>
      <c r="AN11" s="84"/>
      <c r="AO11" s="84"/>
      <c r="AP11" s="84"/>
      <c r="AQ11" s="84"/>
      <c r="AR11" s="84"/>
      <c r="AS11" s="84"/>
      <c r="AT11" s="84"/>
      <c r="AU11" s="84"/>
      <c r="AV11" s="84"/>
      <c r="AW11" s="84"/>
      <c r="AX11" s="84"/>
      <c r="AY11" s="84"/>
      <c r="AZ11" s="84"/>
      <c r="BA11" s="84"/>
      <c r="BB11" s="84"/>
      <c r="BC11" s="84"/>
      <c r="BD11" s="84"/>
      <c r="BE11" s="84"/>
      <c r="BF11" s="84"/>
      <c r="BG11" s="84"/>
      <c r="BH11" s="84"/>
      <c r="BI11" s="84"/>
      <c r="BJ11" s="84"/>
      <c r="BK11" s="84"/>
      <c r="BL11" s="84"/>
      <c r="BM11" s="84"/>
      <c r="BN11" s="84"/>
      <c r="BO11" s="84"/>
      <c r="BP11" s="84"/>
      <c r="BQ11" s="84"/>
    </row>
    <row r="12" spans="1:69" s="85" customFormat="1" ht="24.95" customHeight="1" x14ac:dyDescent="0.35">
      <c r="B12" s="280"/>
      <c r="C12" s="281"/>
      <c r="D12" s="281"/>
      <c r="E12" s="281"/>
      <c r="F12" s="281"/>
      <c r="G12" s="281"/>
      <c r="H12" s="281"/>
      <c r="I12" s="28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2"/>
      <c r="AL12" s="84"/>
      <c r="AM12" s="84"/>
      <c r="AN12" s="84"/>
      <c r="AO12" s="84"/>
      <c r="AP12" s="84"/>
      <c r="AQ12" s="84"/>
      <c r="AR12" s="84"/>
      <c r="AS12" s="84"/>
      <c r="AT12" s="84"/>
      <c r="AU12" s="84"/>
      <c r="AV12" s="84"/>
      <c r="AW12" s="84"/>
      <c r="AX12" s="84"/>
      <c r="AY12" s="84"/>
      <c r="AZ12" s="84"/>
      <c r="BA12" s="84"/>
      <c r="BB12" s="84"/>
      <c r="BC12" s="84"/>
      <c r="BD12" s="84"/>
      <c r="BE12" s="84"/>
      <c r="BF12" s="84"/>
      <c r="BG12" s="84"/>
      <c r="BH12" s="84"/>
      <c r="BI12" s="84"/>
      <c r="BJ12" s="84"/>
      <c r="BK12" s="84"/>
      <c r="BL12" s="84"/>
      <c r="BM12" s="84"/>
      <c r="BN12" s="84"/>
      <c r="BO12" s="84"/>
      <c r="BP12" s="84"/>
      <c r="BQ12" s="84"/>
    </row>
    <row r="13" spans="1:69" ht="24.95" customHeight="1" x14ac:dyDescent="0.3">
      <c r="B13" s="259" t="s">
        <v>120</v>
      </c>
      <c r="C13" s="260"/>
      <c r="D13" s="260"/>
      <c r="E13" s="260"/>
      <c r="F13" s="260"/>
      <c r="G13" s="260"/>
      <c r="H13" s="260"/>
      <c r="I13" s="260" t="s">
        <v>121</v>
      </c>
      <c r="J13" s="260"/>
      <c r="K13" s="260"/>
      <c r="L13" s="260"/>
      <c r="M13" s="260"/>
      <c r="N13" s="260"/>
      <c r="O13" s="260"/>
      <c r="P13" s="260" t="s">
        <v>122</v>
      </c>
      <c r="Q13" s="260"/>
      <c r="R13" s="260"/>
      <c r="S13" s="260"/>
      <c r="T13" s="260"/>
      <c r="U13" s="260"/>
      <c r="V13" s="260"/>
      <c r="W13" s="260"/>
      <c r="X13" s="260"/>
      <c r="Y13" s="260" t="s">
        <v>123</v>
      </c>
      <c r="Z13" s="260"/>
      <c r="AA13" s="260"/>
      <c r="AB13" s="260"/>
      <c r="AC13" s="260"/>
      <c r="AD13" s="260"/>
      <c r="AE13" s="260"/>
      <c r="AF13" s="260" t="s">
        <v>34</v>
      </c>
      <c r="AG13" s="260"/>
      <c r="AH13" s="260"/>
      <c r="AI13" s="260"/>
      <c r="AJ13" s="260"/>
      <c r="AK13" s="26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24.95" customHeight="1" x14ac:dyDescent="0.3">
      <c r="B14" s="450" t="s">
        <v>0</v>
      </c>
      <c r="C14" s="451" t="s">
        <v>2</v>
      </c>
      <c r="D14" s="452" t="s">
        <v>3</v>
      </c>
      <c r="E14" s="452" t="s">
        <v>42</v>
      </c>
      <c r="F14" s="451" t="s">
        <v>1</v>
      </c>
      <c r="G14" s="452" t="s">
        <v>48</v>
      </c>
      <c r="H14" s="452" t="s">
        <v>116</v>
      </c>
      <c r="I14" s="452" t="s">
        <v>33</v>
      </c>
      <c r="J14" s="451" t="s">
        <v>5</v>
      </c>
      <c r="K14" s="452" t="s">
        <v>78</v>
      </c>
      <c r="L14" s="452" t="s">
        <v>83</v>
      </c>
      <c r="M14" s="452" t="s">
        <v>43</v>
      </c>
      <c r="N14" s="451" t="s">
        <v>5</v>
      </c>
      <c r="O14" s="452" t="s">
        <v>46</v>
      </c>
      <c r="P14" s="453" t="s">
        <v>11</v>
      </c>
      <c r="Q14" s="452" t="s">
        <v>143</v>
      </c>
      <c r="R14" s="452" t="s">
        <v>12</v>
      </c>
      <c r="S14" s="452" t="s">
        <v>8</v>
      </c>
      <c r="T14" s="452"/>
      <c r="U14" s="452"/>
      <c r="V14" s="452"/>
      <c r="W14" s="452"/>
      <c r="X14" s="452"/>
      <c r="Y14" s="453" t="s">
        <v>119</v>
      </c>
      <c r="Z14" s="453" t="s">
        <v>44</v>
      </c>
      <c r="AA14" s="453" t="s">
        <v>5</v>
      </c>
      <c r="AB14" s="453" t="s">
        <v>45</v>
      </c>
      <c r="AC14" s="453" t="s">
        <v>5</v>
      </c>
      <c r="AD14" s="453" t="s">
        <v>47</v>
      </c>
      <c r="AE14" s="453" t="s">
        <v>29</v>
      </c>
      <c r="AF14" s="452" t="s">
        <v>34</v>
      </c>
      <c r="AG14" s="452" t="s">
        <v>35</v>
      </c>
      <c r="AH14" s="452" t="s">
        <v>36</v>
      </c>
      <c r="AI14" s="452" t="s">
        <v>38</v>
      </c>
      <c r="AJ14" s="452" t="s">
        <v>37</v>
      </c>
      <c r="AK14" s="454" t="s">
        <v>39</v>
      </c>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s="4" customFormat="1" ht="102" customHeight="1" x14ac:dyDescent="0.3">
      <c r="A15" s="92"/>
      <c r="B15" s="450"/>
      <c r="C15" s="451"/>
      <c r="D15" s="452"/>
      <c r="E15" s="452"/>
      <c r="F15" s="451"/>
      <c r="G15" s="452"/>
      <c r="H15" s="452"/>
      <c r="I15" s="452"/>
      <c r="J15" s="451"/>
      <c r="K15" s="452"/>
      <c r="L15" s="452"/>
      <c r="M15" s="451"/>
      <c r="N15" s="451"/>
      <c r="O15" s="452"/>
      <c r="P15" s="453"/>
      <c r="Q15" s="452"/>
      <c r="R15" s="452"/>
      <c r="S15" s="455" t="s">
        <v>13</v>
      </c>
      <c r="T15" s="455" t="s">
        <v>17</v>
      </c>
      <c r="U15" s="455" t="s">
        <v>28</v>
      </c>
      <c r="V15" s="455" t="s">
        <v>18</v>
      </c>
      <c r="W15" s="455" t="s">
        <v>21</v>
      </c>
      <c r="X15" s="455" t="s">
        <v>24</v>
      </c>
      <c r="Y15" s="453"/>
      <c r="Z15" s="453"/>
      <c r="AA15" s="453"/>
      <c r="AB15" s="453"/>
      <c r="AC15" s="453"/>
      <c r="AD15" s="453"/>
      <c r="AE15" s="453"/>
      <c r="AF15" s="452"/>
      <c r="AG15" s="452"/>
      <c r="AH15" s="452"/>
      <c r="AI15" s="452"/>
      <c r="AJ15" s="452"/>
      <c r="AK15" s="454"/>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s="3" customFormat="1" ht="194.25" customHeight="1" x14ac:dyDescent="0.25">
      <c r="B16" s="456">
        <v>1</v>
      </c>
      <c r="C16" s="457" t="s">
        <v>114</v>
      </c>
      <c r="D16" s="255" t="s">
        <v>252</v>
      </c>
      <c r="E16" s="255" t="s">
        <v>253</v>
      </c>
      <c r="F16" s="255" t="s">
        <v>254</v>
      </c>
      <c r="G16" s="457" t="s">
        <v>188</v>
      </c>
      <c r="H16" s="458">
        <v>246</v>
      </c>
      <c r="I16" s="459" t="str">
        <f>IF(H16&lt;=0,"",IF(H16&lt;=2,"Muy Baja",IF(H16&lt;=24,"Baja",IF(H16&lt;=500,"Media",IF(H16&lt;=5000,"Alta","Muy Alta")))))</f>
        <v>Media</v>
      </c>
      <c r="J16" s="460">
        <f>IF(I16="","",IF(I16="Muy Baja",0.2,IF(I16="Baja",0.4,IF(I16="Media",0.6,IF(I16="Alta",0.8,IF(I16="Muy Alta",1,))))))</f>
        <v>0.6</v>
      </c>
      <c r="K16" s="461" t="s">
        <v>135</v>
      </c>
      <c r="L16" s="460" t="str">
        <f>IF(NOT(ISERROR(MATCH(K16,'Tabla Impacto'!$B$222:$B$224,0))),'Tabla Impacto'!$F$224&amp;"Por favor no seleccionar los criterios de impacto(Afectación Económica o presupuestal y Pérdida Reputacional)",K16)</f>
        <v xml:space="preserve">     El riesgo afecta la imagen de la entidad con algunos usuarios de relevancia frente al logro de los objetivos</v>
      </c>
      <c r="M16" s="459" t="str">
        <f>IF(OR(L16='Tabla Impacto'!$C$12,L16='Tabla Impacto'!$D$12),"Leve",IF(OR(L16='Tabla Impacto'!$C$13,L16='Tabla Impacto'!$D$13),"Menor",IF(OR(L16='Tabla Impacto'!$C$14,L16='Tabla Impacto'!$D$14),"Moderado",IF(OR(L16='Tabla Impacto'!$C$15,L16='Tabla Impacto'!$D$15),"Mayor",IF(OR(L16='Tabla Impacto'!$C$16,L16='Tabla Impacto'!$D$16),"Catastrófico","")))))</f>
        <v>Moderado</v>
      </c>
      <c r="N16" s="460">
        <f>IF(M16="","",IF(M16="Leve",0.2,IF(M16="Menor",0.4,IF(M16="Moderado",0.6,IF(M16="Mayor",0.8,IF(M16="Catastrófico",1,))))))</f>
        <v>0.6</v>
      </c>
      <c r="O16" s="462" t="str">
        <f>IF(OR(AND(I16="Muy Baja",M16="Leve"),AND(I16="Muy Baja",M16="Menor"),AND(I16="Baja",M16="Leve")),"Bajo",IF(OR(AND(I16="Muy baja",M16="Moderado"),AND(I16="Baja",M16="Menor"),AND(I16="Baja",M16="Moderado"),AND(I16="Media",M16="Leve"),AND(I16="Media",M16="Menor"),AND(I16="Media",M16="Moderado"),AND(I16="Alta",M16="Leve"),AND(I16="Alta",M16="Menor")),"Moderado",IF(OR(AND(I16="Muy Baja",M16="Mayor"),AND(I16="Baja",M16="Mayor"),AND(I16="Media",M16="Mayor"),AND(I16="Alta",M16="Moderado"),AND(I16="Alta",M16="Mayor"),AND(I16="Muy Alta",M16="Leve"),AND(I16="Muy Alta",M16="Menor"),AND(I16="Muy Alta",M16="Moderado"),AND(I16="Muy Alta",M16="Mayor")),"Alto",IF(OR(AND(I16="Muy Baja",M16="Catastrófico"),AND(I16="Baja",M16="Catastrófico"),AND(I16="Media",M16="Catastrófico"),AND(I16="Alta",M16="Catastrófico"),AND(I16="Muy Alta",M16="Catastrófico")),"Extremo",""))))</f>
        <v>Moderado</v>
      </c>
      <c r="P16" s="463">
        <v>1</v>
      </c>
      <c r="Q16" s="464" t="s">
        <v>262</v>
      </c>
      <c r="R16" s="465" t="str">
        <f t="shared" ref="R16:R17" si="0">IF(OR(S16="Preventivo",S16="Detectivo"),"Probabilidad",IF(S16="Correctivo","Impacto",""))</f>
        <v>Probabilidad</v>
      </c>
      <c r="S16" s="466" t="s">
        <v>14</v>
      </c>
      <c r="T16" s="466" t="s">
        <v>9</v>
      </c>
      <c r="U16" s="467" t="str">
        <f t="shared" ref="U16:U21" si="1">IF(AND(S16="Preventivo",T16="Automático"),"50%",IF(AND(S16="Preventivo",T16="Manual"),"40%",IF(AND(S16="Detectivo",T16="Automático"),"40%",IF(AND(S16="Detectivo",T16="Manual"),"30%",IF(AND(S16="Correctivo",T16="Automático"),"35%",IF(AND(S16="Correctivo",T16="Manual"),"25%",""))))))</f>
        <v>40%</v>
      </c>
      <c r="V16" s="466" t="s">
        <v>19</v>
      </c>
      <c r="W16" s="466" t="s">
        <v>22</v>
      </c>
      <c r="X16" s="466" t="s">
        <v>110</v>
      </c>
      <c r="Y16" s="468">
        <f>IFERROR(IF(R16="Probabilidad",(J16-(+J16*U16)),IF(R16="Impacto",J16,"")),"")</f>
        <v>0.36</v>
      </c>
      <c r="Z16" s="469" t="str">
        <f>IFERROR(IF(Y16="","",IF(Y16&lt;=0.2,"Muy Baja",IF(Y16&lt;=0.4,"Baja",IF(Y16&lt;=0.6,"Media",IF(Y16&lt;=0.8,"Alta","Muy Alta"))))),"")</f>
        <v>Baja</v>
      </c>
      <c r="AA16" s="467">
        <f>+Y16</f>
        <v>0.36</v>
      </c>
      <c r="AB16" s="469" t="str">
        <f>IFERROR(IF(AC16="","",IF(AC16&lt;=0.2,"Leve",IF(AC16&lt;=0.4,"Menor",IF(AC16&lt;=0.6,"Moderado",IF(AC16&lt;=0.8,"Mayor","Catastrófico"))))),"")</f>
        <v>Moderado</v>
      </c>
      <c r="AC16" s="467">
        <f>IFERROR(IF(R16="Impacto",(N16-(+N16*U16)),IF(R16="Probabilidad",N16,"")),"")</f>
        <v>0.6</v>
      </c>
      <c r="AD16" s="470" t="str">
        <f>IFERROR(IF(OR(AND(Z16="Muy Baja",AB16="Leve"),AND(Z16="Muy Baja",AB16="Menor"),AND(Z16="Baja",AB16="Leve")),"Bajo",IF(OR(AND(Z16="Muy baja",AB16="Moderado"),AND(Z16="Baja",AB16="Menor"),AND(Z16="Baja",AB16="Moderado"),AND(Z16="Media",AB16="Leve"),AND(Z16="Media",AB16="Menor"),AND(Z16="Media",AB16="Moderado"),AND(Z16="Alta",AB16="Leve"),AND(Z16="Alta",AB16="Menor")),"Moderado",IF(OR(AND(Z16="Muy Baja",AB16="Mayor"),AND(Z16="Baja",AB16="Mayor"),AND(Z16="Media",AB16="Mayor"),AND(Z16="Alta",AB16="Moderado"),AND(Z16="Alta",AB16="Mayor"),AND(Z16="Muy Alta",AB16="Leve"),AND(Z16="Muy Alta",AB16="Menor"),AND(Z16="Muy Alta",AB16="Moderado"),AND(Z16="Muy Alta",AB16="Mayor")),"Alto",IF(OR(AND(Z16="Muy Baja",AB16="Catastrófico"),AND(Z16="Baja",AB16="Catastrófico"),AND(Z16="Media",AB16="Catastrófico"),AND(Z16="Alta",AB16="Catastrófico"),AND(Z16="Muy Alta",AB16="Catastrófico")),"Extremo","")))),"")</f>
        <v>Moderado</v>
      </c>
      <c r="AE16" s="466" t="s">
        <v>117</v>
      </c>
      <c r="AF16" s="471" t="s">
        <v>268</v>
      </c>
      <c r="AG16" s="471" t="s">
        <v>260</v>
      </c>
      <c r="AH16" s="472">
        <v>44407</v>
      </c>
      <c r="AI16" s="472"/>
      <c r="AJ16" s="471"/>
      <c r="AK16" s="473"/>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row>
    <row r="17" spans="2:69" ht="24.95" hidden="1" customHeight="1" x14ac:dyDescent="0.3">
      <c r="B17" s="456"/>
      <c r="C17" s="457"/>
      <c r="D17" s="256"/>
      <c r="E17" s="256"/>
      <c r="F17" s="256"/>
      <c r="G17" s="457"/>
      <c r="H17" s="458"/>
      <c r="I17" s="459"/>
      <c r="J17" s="460"/>
      <c r="K17" s="461"/>
      <c r="L17" s="460">
        <f>IF(NOT(ISERROR(MATCH(K17,_xlfn.ANCHORARRAY(F28),0))),J30&amp;"Por favor no seleccionar los criterios de impacto",K17)</f>
        <v>0</v>
      </c>
      <c r="M17" s="459"/>
      <c r="N17" s="460"/>
      <c r="O17" s="462"/>
      <c r="P17" s="463">
        <v>2</v>
      </c>
      <c r="Q17" s="464"/>
      <c r="R17" s="465" t="str">
        <f t="shared" si="0"/>
        <v/>
      </c>
      <c r="S17" s="466"/>
      <c r="T17" s="466"/>
      <c r="U17" s="467" t="str">
        <f t="shared" si="1"/>
        <v/>
      </c>
      <c r="V17" s="466"/>
      <c r="W17" s="466"/>
      <c r="X17" s="466"/>
      <c r="Y17" s="468" t="str">
        <f>IFERROR(IF(AND(R16="Probabilidad",R17="Probabilidad"),(AA16-(+AA16*U17)),IF(R17="Probabilidad",(J16-(+J16*U17)),IF(R17="Impacto",AA16,""))),"")</f>
        <v/>
      </c>
      <c r="Z17" s="469" t="str">
        <f t="shared" ref="Z17:Z75" si="2">IFERROR(IF(Y17="","",IF(Y17&lt;=0.2,"Muy Baja",IF(Y17&lt;=0.4,"Baja",IF(Y17&lt;=0.6,"Media",IF(Y17&lt;=0.8,"Alta","Muy Alta"))))),"")</f>
        <v/>
      </c>
      <c r="AA17" s="467" t="str">
        <f t="shared" ref="AA17:AA21" si="3">+Y17</f>
        <v/>
      </c>
      <c r="AB17" s="469" t="str">
        <f t="shared" ref="AB17:AB75" si="4">IFERROR(IF(AC17="","",IF(AC17&lt;=0.2,"Leve",IF(AC17&lt;=0.4,"Menor",IF(AC17&lt;=0.6,"Moderado",IF(AC17&lt;=0.8,"Mayor","Catastrófico"))))),"")</f>
        <v/>
      </c>
      <c r="AC17" s="467" t="str">
        <f>IFERROR(IF(AND(R16="Impacto",R17="Impacto"),(AC16-(+AC16*U17)),IF(R17="Impacto",($N$16-(+$N$16*U17)),IF(R17="Probabilidad",AC16,""))),"")</f>
        <v/>
      </c>
      <c r="AD17" s="470" t="str">
        <f t="shared" ref="AD17:AD21" si="5">IFERROR(IF(OR(AND(Z17="Muy Baja",AB17="Leve"),AND(Z17="Muy Baja",AB17="Menor"),AND(Z17="Baja",AB17="Leve")),"Bajo",IF(OR(AND(Z17="Muy baja",AB17="Moderado"),AND(Z17="Baja",AB17="Menor"),AND(Z17="Baja",AB17="Moderado"),AND(Z17="Media",AB17="Leve"),AND(Z17="Media",AB17="Menor"),AND(Z17="Media",AB17="Moderado"),AND(Z17="Alta",AB17="Leve"),AND(Z17="Alta",AB17="Menor")),"Moderado",IF(OR(AND(Z17="Muy Baja",AB17="Mayor"),AND(Z17="Baja",AB17="Mayor"),AND(Z17="Media",AB17="Mayor"),AND(Z17="Alta",AB17="Moderado"),AND(Z17="Alta",AB17="Mayor"),AND(Z17="Muy Alta",AB17="Leve"),AND(Z17="Muy Alta",AB17="Menor"),AND(Z17="Muy Alta",AB17="Moderado"),AND(Z17="Muy Alta",AB17="Mayor")),"Alto",IF(OR(AND(Z17="Muy Baja",AB17="Catastrófico"),AND(Z17="Baja",AB17="Catastrófico"),AND(Z17="Media",AB17="Catastrófico"),AND(Z17="Alta",AB17="Catastrófico"),AND(Z17="Muy Alta",AB17="Catastrófico")),"Extremo","")))),"")</f>
        <v/>
      </c>
      <c r="AE17" s="466"/>
      <c r="AF17" s="471"/>
      <c r="AG17" s="471"/>
      <c r="AH17" s="472"/>
      <c r="AI17" s="472"/>
      <c r="AJ17" s="471"/>
      <c r="AK17" s="473"/>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2:69" ht="24.95" hidden="1" customHeight="1" x14ac:dyDescent="0.3">
      <c r="B18" s="456"/>
      <c r="C18" s="457"/>
      <c r="D18" s="256"/>
      <c r="E18" s="256"/>
      <c r="F18" s="256"/>
      <c r="G18" s="457"/>
      <c r="H18" s="458"/>
      <c r="I18" s="459"/>
      <c r="J18" s="460"/>
      <c r="K18" s="461"/>
      <c r="L18" s="460">
        <f>IF(NOT(ISERROR(MATCH(K18,_xlfn.ANCHORARRAY(F29),0))),J31&amp;"Por favor no seleccionar los criterios de impacto",K18)</f>
        <v>0</v>
      </c>
      <c r="M18" s="459"/>
      <c r="N18" s="460"/>
      <c r="O18" s="462"/>
      <c r="P18" s="463">
        <v>3</v>
      </c>
      <c r="Q18" s="474"/>
      <c r="R18" s="465" t="str">
        <f>IF(OR(S18="Preventivo",S18="Detectivo"),"Probabilidad",IF(S18="Correctivo","Impacto",""))</f>
        <v/>
      </c>
      <c r="S18" s="466"/>
      <c r="T18" s="466"/>
      <c r="U18" s="467" t="str">
        <f t="shared" si="1"/>
        <v/>
      </c>
      <c r="V18" s="466"/>
      <c r="W18" s="466"/>
      <c r="X18" s="466"/>
      <c r="Y18" s="468" t="str">
        <f>IFERROR(IF(AND(R17="Probabilidad",R18="Probabilidad"),(AA17-(+AA17*U18)),IF(AND(R17="Impacto",R18="Probabilidad"),(AA16-(+AA16*U18)),IF(R18="Impacto",AA17,""))),"")</f>
        <v/>
      </c>
      <c r="Z18" s="469" t="str">
        <f t="shared" si="2"/>
        <v/>
      </c>
      <c r="AA18" s="467" t="str">
        <f t="shared" si="3"/>
        <v/>
      </c>
      <c r="AB18" s="469" t="str">
        <f t="shared" si="4"/>
        <v/>
      </c>
      <c r="AC18" s="467" t="str">
        <f>IFERROR(IF(AND(R17="Impacto",R18="Impacto"),(AC17-(+AC17*U18)),IF(AND(R17="Probabilidad",R18="Impacto"),(AC16-(+AC16*U18)),IF(R18="Probabilidad",AC17,""))),"")</f>
        <v/>
      </c>
      <c r="AD18" s="470" t="str">
        <f t="shared" si="5"/>
        <v/>
      </c>
      <c r="AE18" s="466"/>
      <c r="AF18" s="471"/>
      <c r="AG18" s="471"/>
      <c r="AH18" s="472"/>
      <c r="AI18" s="472"/>
      <c r="AJ18" s="471"/>
      <c r="AK18" s="473"/>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2:69" ht="24.95" hidden="1" customHeight="1" x14ac:dyDescent="0.3">
      <c r="B19" s="456"/>
      <c r="C19" s="457"/>
      <c r="D19" s="256"/>
      <c r="E19" s="256"/>
      <c r="F19" s="256"/>
      <c r="G19" s="457"/>
      <c r="H19" s="458"/>
      <c r="I19" s="459"/>
      <c r="J19" s="460"/>
      <c r="K19" s="461"/>
      <c r="L19" s="460">
        <f>IF(NOT(ISERROR(MATCH(K19,_xlfn.ANCHORARRAY(F30),0))),J32&amp;"Por favor no seleccionar los criterios de impacto",K19)</f>
        <v>0</v>
      </c>
      <c r="M19" s="459"/>
      <c r="N19" s="460"/>
      <c r="O19" s="462"/>
      <c r="P19" s="463">
        <v>4</v>
      </c>
      <c r="Q19" s="464"/>
      <c r="R19" s="465" t="str">
        <f t="shared" ref="R19:R21" si="6">IF(OR(S19="Preventivo",S19="Detectivo"),"Probabilidad",IF(S19="Correctivo","Impacto",""))</f>
        <v/>
      </c>
      <c r="S19" s="466"/>
      <c r="T19" s="466"/>
      <c r="U19" s="467" t="str">
        <f t="shared" si="1"/>
        <v/>
      </c>
      <c r="V19" s="466"/>
      <c r="W19" s="466"/>
      <c r="X19" s="466"/>
      <c r="Y19" s="468" t="str">
        <f t="shared" ref="Y19:Y21" si="7">IFERROR(IF(AND(R18="Probabilidad",R19="Probabilidad"),(AA18-(+AA18*U19)),IF(AND(R18="Impacto",R19="Probabilidad"),(AA17-(+AA17*U19)),IF(R19="Impacto",AA18,""))),"")</f>
        <v/>
      </c>
      <c r="Z19" s="469" t="str">
        <f t="shared" si="2"/>
        <v/>
      </c>
      <c r="AA19" s="467" t="str">
        <f t="shared" si="3"/>
        <v/>
      </c>
      <c r="AB19" s="469" t="str">
        <f t="shared" si="4"/>
        <v/>
      </c>
      <c r="AC19" s="467" t="str">
        <f t="shared" ref="AC19:AC21" si="8">IFERROR(IF(AND(R18="Impacto",R19="Impacto"),(AC18-(+AC18*U19)),IF(AND(R18="Probabilidad",R19="Impacto"),(AC17-(+AC17*U19)),IF(R19="Probabilidad",AC18,""))),"")</f>
        <v/>
      </c>
      <c r="AD19" s="470" t="str">
        <f>IFERROR(IF(OR(AND(Z19="Muy Baja",AB19="Leve"),AND(Z19="Muy Baja",AB19="Menor"),AND(Z19="Baja",AB19="Leve")),"Bajo",IF(OR(AND(Z19="Muy baja",AB19="Moderado"),AND(Z19="Baja",AB19="Menor"),AND(Z19="Baja",AB19="Moderado"),AND(Z19="Media",AB19="Leve"),AND(Z19="Media",AB19="Menor"),AND(Z19="Media",AB19="Moderado"),AND(Z19="Alta",AB19="Leve"),AND(Z19="Alta",AB19="Menor")),"Moderado",IF(OR(AND(Z19="Muy Baja",AB19="Mayor"),AND(Z19="Baja",AB19="Mayor"),AND(Z19="Media",AB19="Mayor"),AND(Z19="Alta",AB19="Moderado"),AND(Z19="Alta",AB19="Mayor"),AND(Z19="Muy Alta",AB19="Leve"),AND(Z19="Muy Alta",AB19="Menor"),AND(Z19="Muy Alta",AB19="Moderado"),AND(Z19="Muy Alta",AB19="Mayor")),"Alto",IF(OR(AND(Z19="Muy Baja",AB19="Catastrófico"),AND(Z19="Baja",AB19="Catastrófico"),AND(Z19="Media",AB19="Catastrófico"),AND(Z19="Alta",AB19="Catastrófico"),AND(Z19="Muy Alta",AB19="Catastrófico")),"Extremo","")))),"")</f>
        <v/>
      </c>
      <c r="AE19" s="466"/>
      <c r="AF19" s="471"/>
      <c r="AG19" s="471"/>
      <c r="AH19" s="472"/>
      <c r="AI19" s="472"/>
      <c r="AJ19" s="471"/>
      <c r="AK19" s="473"/>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2:69" ht="24.95" hidden="1" customHeight="1" x14ac:dyDescent="0.3">
      <c r="B20" s="456"/>
      <c r="C20" s="457"/>
      <c r="D20" s="256"/>
      <c r="E20" s="256"/>
      <c r="F20" s="256"/>
      <c r="G20" s="457"/>
      <c r="H20" s="458"/>
      <c r="I20" s="459"/>
      <c r="J20" s="460"/>
      <c r="K20" s="461"/>
      <c r="L20" s="460">
        <f>IF(NOT(ISERROR(MATCH(K20,_xlfn.ANCHORARRAY(F31),0))),J33&amp;"Por favor no seleccionar los criterios de impacto",K20)</f>
        <v>0</v>
      </c>
      <c r="M20" s="459"/>
      <c r="N20" s="460"/>
      <c r="O20" s="462"/>
      <c r="P20" s="463">
        <v>5</v>
      </c>
      <c r="Q20" s="464"/>
      <c r="R20" s="465" t="str">
        <f t="shared" si="6"/>
        <v/>
      </c>
      <c r="S20" s="466"/>
      <c r="T20" s="466"/>
      <c r="U20" s="467" t="str">
        <f t="shared" si="1"/>
        <v/>
      </c>
      <c r="V20" s="466"/>
      <c r="W20" s="466"/>
      <c r="X20" s="466"/>
      <c r="Y20" s="468" t="str">
        <f t="shared" si="7"/>
        <v/>
      </c>
      <c r="Z20" s="469" t="str">
        <f t="shared" si="2"/>
        <v/>
      </c>
      <c r="AA20" s="467" t="str">
        <f t="shared" si="3"/>
        <v/>
      </c>
      <c r="AB20" s="469" t="str">
        <f t="shared" si="4"/>
        <v/>
      </c>
      <c r="AC20" s="467" t="str">
        <f t="shared" si="8"/>
        <v/>
      </c>
      <c r="AD20" s="470" t="str">
        <f t="shared" si="5"/>
        <v/>
      </c>
      <c r="AE20" s="466"/>
      <c r="AF20" s="471"/>
      <c r="AG20" s="471"/>
      <c r="AH20" s="472"/>
      <c r="AI20" s="472"/>
      <c r="AJ20" s="471"/>
      <c r="AK20" s="473"/>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2:69" ht="24.95" hidden="1" customHeight="1" x14ac:dyDescent="0.3">
      <c r="B21" s="456"/>
      <c r="C21" s="457"/>
      <c r="D21" s="257"/>
      <c r="E21" s="257"/>
      <c r="F21" s="257"/>
      <c r="G21" s="457"/>
      <c r="H21" s="458"/>
      <c r="I21" s="459"/>
      <c r="J21" s="460"/>
      <c r="K21" s="461"/>
      <c r="L21" s="460">
        <f>IF(NOT(ISERROR(MATCH(K21,_xlfn.ANCHORARRAY(F32),0))),J34&amp;"Por favor no seleccionar los criterios de impacto",K21)</f>
        <v>0</v>
      </c>
      <c r="M21" s="459"/>
      <c r="N21" s="460"/>
      <c r="O21" s="462"/>
      <c r="P21" s="463">
        <v>6</v>
      </c>
      <c r="Q21" s="464"/>
      <c r="R21" s="465" t="str">
        <f t="shared" si="6"/>
        <v/>
      </c>
      <c r="S21" s="466"/>
      <c r="T21" s="466"/>
      <c r="U21" s="467" t="str">
        <f t="shared" si="1"/>
        <v/>
      </c>
      <c r="V21" s="466"/>
      <c r="W21" s="466"/>
      <c r="X21" s="466"/>
      <c r="Y21" s="468" t="str">
        <f t="shared" si="7"/>
        <v/>
      </c>
      <c r="Z21" s="469" t="str">
        <f t="shared" si="2"/>
        <v/>
      </c>
      <c r="AA21" s="467" t="str">
        <f t="shared" si="3"/>
        <v/>
      </c>
      <c r="AB21" s="469" t="str">
        <f t="shared" si="4"/>
        <v/>
      </c>
      <c r="AC21" s="467" t="str">
        <f t="shared" si="8"/>
        <v/>
      </c>
      <c r="AD21" s="470" t="str">
        <f t="shared" si="5"/>
        <v/>
      </c>
      <c r="AE21" s="466"/>
      <c r="AF21" s="471"/>
      <c r="AG21" s="471"/>
      <c r="AH21" s="472"/>
      <c r="AI21" s="472"/>
      <c r="AJ21" s="471"/>
      <c r="AK21" s="473"/>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2:69" ht="114" customHeight="1" x14ac:dyDescent="0.3">
      <c r="B22" s="456">
        <v>2</v>
      </c>
      <c r="C22" s="457" t="s">
        <v>115</v>
      </c>
      <c r="D22" s="457" t="s">
        <v>255</v>
      </c>
      <c r="E22" s="457" t="s">
        <v>256</v>
      </c>
      <c r="F22" s="457" t="s">
        <v>257</v>
      </c>
      <c r="G22" s="457" t="s">
        <v>188</v>
      </c>
      <c r="H22" s="458">
        <v>246</v>
      </c>
      <c r="I22" s="459" t="str">
        <f>IF(H22&lt;=0,"",IF(H22&lt;=2,"Muy Baja",IF(H22&lt;=24,"Baja",IF(H22&lt;=500,"Media",IF(H22&lt;=5000,"Alta","Muy Alta")))))</f>
        <v>Media</v>
      </c>
      <c r="J22" s="460">
        <f>IF(I22="","",IF(I22="Muy Baja",0.2,IF(I22="Baja",0.4,IF(I22="Media",0.6,IF(I22="Alta",0.8,IF(I22="Muy Alta",1,))))))</f>
        <v>0.6</v>
      </c>
      <c r="K22" s="461" t="s">
        <v>129</v>
      </c>
      <c r="L22" s="460" t="str">
        <f>IF(NOT(ISERROR(MATCH(K22,'Tabla Impacto'!$B$222:$B$224,0))),'Tabla Impacto'!$F$224&amp;"Por favor no seleccionar los criterios de impacto(Afectación Económica o presupuestal y Pérdida Reputacional)",K22)</f>
        <v xml:space="preserve">     Entre 50 y 100 SMLMV </v>
      </c>
      <c r="M22" s="459" t="str">
        <f>IF(OR(L22='Tabla Impacto'!$C$12,L22='Tabla Impacto'!$D$12),"Leve",IF(OR(L22='Tabla Impacto'!$C$13,L22='Tabla Impacto'!$D$13),"Menor",IF(OR(L22='Tabla Impacto'!$C$14,L22='Tabla Impacto'!$D$14),"Moderado",IF(OR(L22='Tabla Impacto'!$C$15,L22='Tabla Impacto'!$D$15),"Mayor",IF(OR(L22='Tabla Impacto'!$C$16,L22='Tabla Impacto'!$D$16),"Catastrófico","")))))</f>
        <v>Moderado</v>
      </c>
      <c r="N22" s="460">
        <f>IF(M22="","",IF(M22="Leve",0.2,IF(M22="Menor",0.4,IF(M22="Moderado",0.6,IF(M22="Mayor",0.8,IF(M22="Catastrófico",1,))))))</f>
        <v>0.6</v>
      </c>
      <c r="O22" s="462" t="str">
        <f>IF(OR(AND(I22="Muy Baja",M22="Leve"),AND(I22="Muy Baja",M22="Menor"),AND(I22="Baja",M22="Leve")),"Bajo",IF(OR(AND(I22="Muy baja",M22="Moderado"),AND(I22="Baja",M22="Menor"),AND(I22="Baja",M22="Moderado"),AND(I22="Media",M22="Leve"),AND(I22="Media",M22="Menor"),AND(I22="Media",M22="Moderado"),AND(I22="Alta",M22="Leve"),AND(I22="Alta",M22="Menor")),"Moderado",IF(OR(AND(I22="Muy Baja",M22="Mayor"),AND(I22="Baja",M22="Mayor"),AND(I22="Media",M22="Mayor"),AND(I22="Alta",M22="Moderado"),AND(I22="Alta",M22="Mayor"),AND(I22="Muy Alta",M22="Leve"),AND(I22="Muy Alta",M22="Menor"),AND(I22="Muy Alta",M22="Moderado"),AND(I22="Muy Alta",M22="Mayor")),"Alto",IF(OR(AND(I22="Muy Baja",M22="Catastrófico"),AND(I22="Baja",M22="Catastrófico"),AND(I22="Media",M22="Catastrófico"),AND(I22="Alta",M22="Catastrófico"),AND(I22="Muy Alta",M22="Catastrófico")),"Extremo",""))))</f>
        <v>Moderado</v>
      </c>
      <c r="P22" s="463">
        <v>1</v>
      </c>
      <c r="Q22" s="464" t="s">
        <v>266</v>
      </c>
      <c r="R22" s="465" t="str">
        <f>IF(OR(S22="Preventivo",S22="Detectivo"),"Probabilidad",IF(S22="Correctivo","Impacto",""))</f>
        <v>Probabilidad</v>
      </c>
      <c r="S22" s="466" t="s">
        <v>14</v>
      </c>
      <c r="T22" s="466" t="s">
        <v>9</v>
      </c>
      <c r="U22" s="467" t="str">
        <f>IF(AND(S22="Preventivo",T22="Automático"),"50%",IF(AND(S22="Preventivo",T22="Manual"),"40%",IF(AND(S22="Detectivo",T22="Automático"),"40%",IF(AND(S22="Detectivo",T22="Manual"),"30%",IF(AND(S22="Correctivo",T22="Automático"),"35%",IF(AND(S22="Correctivo",T22="Manual"),"25%",""))))))</f>
        <v>40%</v>
      </c>
      <c r="V22" s="466" t="s">
        <v>19</v>
      </c>
      <c r="W22" s="466" t="s">
        <v>22</v>
      </c>
      <c r="X22" s="466" t="s">
        <v>110</v>
      </c>
      <c r="Y22" s="468">
        <f>IFERROR(IF(R22="Probabilidad",(J22-(+J22*U22)),IF(R22="Impacto",J22,"")),"")</f>
        <v>0.36</v>
      </c>
      <c r="Z22" s="469" t="str">
        <f>IFERROR(IF(Y22="","",IF(Y22&lt;=0.2,"Muy Baja",IF(Y22&lt;=0.4,"Baja",IF(Y22&lt;=0.6,"Media",IF(Y22&lt;=0.8,"Alta","Muy Alta"))))),"")</f>
        <v>Baja</v>
      </c>
      <c r="AA22" s="467">
        <f>+Y22</f>
        <v>0.36</v>
      </c>
      <c r="AB22" s="469" t="str">
        <f>IFERROR(IF(AC22="","",IF(AC22&lt;=0.2,"Leve",IF(AC22&lt;=0.4,"Menor",IF(AC22&lt;=0.6,"Moderado",IF(AC22&lt;=0.8,"Mayor","Catastrófico"))))),"")</f>
        <v>Moderado</v>
      </c>
      <c r="AC22" s="467">
        <f>IFERROR(IF(R22="Impacto",(N22-(+N22*U22)),IF(R22="Probabilidad",N22,"")),"")</f>
        <v>0.6</v>
      </c>
      <c r="AD22" s="470" t="str">
        <f>IFERROR(IF(OR(AND(Z22="Muy Baja",AB22="Leve"),AND(Z22="Muy Baja",AB22="Menor"),AND(Z22="Baja",AB22="Leve")),"Bajo",IF(OR(AND(Z22="Muy baja",AB22="Moderado"),AND(Z22="Baja",AB22="Menor"),AND(Z22="Baja",AB22="Moderado"),AND(Z22="Media",AB22="Leve"),AND(Z22="Media",AB22="Menor"),AND(Z22="Media",AB22="Moderado"),AND(Z22="Alta",AB22="Leve"),AND(Z22="Alta",AB22="Menor")),"Moderado",IF(OR(AND(Z22="Muy Baja",AB22="Mayor"),AND(Z22="Baja",AB22="Mayor"),AND(Z22="Media",AB22="Mayor"),AND(Z22="Alta",AB22="Moderado"),AND(Z22="Alta",AB22="Mayor"),AND(Z22="Muy Alta",AB22="Leve"),AND(Z22="Muy Alta",AB22="Menor"),AND(Z22="Muy Alta",AB22="Moderado"),AND(Z22="Muy Alta",AB22="Mayor")),"Alto",IF(OR(AND(Z22="Muy Baja",AB22="Catastrófico"),AND(Z22="Baja",AB22="Catastrófico"),AND(Z22="Media",AB22="Catastrófico"),AND(Z22="Alta",AB22="Catastrófico"),AND(Z22="Muy Alta",AB22="Catastrófico")),"Extremo","")))),"")</f>
        <v>Moderado</v>
      </c>
      <c r="AE22" s="466" t="s">
        <v>117</v>
      </c>
      <c r="AF22" s="471" t="s">
        <v>267</v>
      </c>
      <c r="AG22" s="471" t="s">
        <v>263</v>
      </c>
      <c r="AH22" s="472">
        <v>44407</v>
      </c>
      <c r="AI22" s="489"/>
      <c r="AJ22" s="168"/>
      <c r="AK22" s="490"/>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2:69" ht="24.95" hidden="1" customHeight="1" x14ac:dyDescent="0.3">
      <c r="B23" s="456"/>
      <c r="C23" s="457"/>
      <c r="D23" s="457"/>
      <c r="E23" s="457"/>
      <c r="F23" s="457"/>
      <c r="G23" s="457"/>
      <c r="H23" s="458"/>
      <c r="I23" s="459"/>
      <c r="J23" s="460"/>
      <c r="K23" s="461"/>
      <c r="L23" s="460">
        <f>IF(NOT(ISERROR(MATCH(K23,_xlfn.ANCHORARRAY(F34),0))),J36&amp;"Por favor no seleccionar los criterios de impacto",K23)</f>
        <v>0</v>
      </c>
      <c r="M23" s="459"/>
      <c r="N23" s="460"/>
      <c r="O23" s="462"/>
      <c r="P23" s="463">
        <v>2</v>
      </c>
      <c r="Q23" s="464"/>
      <c r="R23" s="465" t="str">
        <f>IF(OR(S23="Preventivo",S23="Detectivo"),"Probabilidad",IF(S23="Correctivo","Impacto",""))</f>
        <v/>
      </c>
      <c r="S23" s="466"/>
      <c r="T23" s="466"/>
      <c r="U23" s="467" t="str">
        <f t="shared" ref="U23:U27" si="9">IF(AND(S23="Preventivo",T23="Automático"),"50%",IF(AND(S23="Preventivo",T23="Manual"),"40%",IF(AND(S23="Detectivo",T23="Automático"),"40%",IF(AND(S23="Detectivo",T23="Manual"),"30%",IF(AND(S23="Correctivo",T23="Automático"),"35%",IF(AND(S23="Correctivo",T23="Manual"),"25%",""))))))</f>
        <v/>
      </c>
      <c r="V23" s="466"/>
      <c r="W23" s="466"/>
      <c r="X23" s="466"/>
      <c r="Y23" s="468" t="str">
        <f>IFERROR(IF(AND(R22="Probabilidad",R23="Probabilidad"),(AA22-(+AA22*U23)),IF(R23="Probabilidad",(J22-(+J22*U23)),IF(R23="Impacto",AA22,""))),"")</f>
        <v/>
      </c>
      <c r="Z23" s="469" t="str">
        <f t="shared" si="2"/>
        <v/>
      </c>
      <c r="AA23" s="467" t="str">
        <f t="shared" ref="AA23:AA27" si="10">+Y23</f>
        <v/>
      </c>
      <c r="AB23" s="469" t="str">
        <f t="shared" si="4"/>
        <v/>
      </c>
      <c r="AC23" s="467" t="str">
        <f>IFERROR(IF(AND(R22="Impacto",R23="Impacto"),(AC16-(+AC16*U23)),IF(R23="Impacto",($N$22-(+$N$22*U23)),IF(R23="Probabilidad",AC16,""))),"")</f>
        <v/>
      </c>
      <c r="AD23" s="470" t="str">
        <f t="shared" ref="AD23:AD24" si="11">IFERROR(IF(OR(AND(Z23="Muy Baja",AB23="Leve"),AND(Z23="Muy Baja",AB23="Menor"),AND(Z23="Baja",AB23="Leve")),"Bajo",IF(OR(AND(Z23="Muy baja",AB23="Moderado"),AND(Z23="Baja",AB23="Menor"),AND(Z23="Baja",AB23="Moderado"),AND(Z23="Media",AB23="Leve"),AND(Z23="Media",AB23="Menor"),AND(Z23="Media",AB23="Moderado"),AND(Z23="Alta",AB23="Leve"),AND(Z23="Alta",AB23="Menor")),"Moderado",IF(OR(AND(Z23="Muy Baja",AB23="Mayor"),AND(Z23="Baja",AB23="Mayor"),AND(Z23="Media",AB23="Mayor"),AND(Z23="Alta",AB23="Moderado"),AND(Z23="Alta",AB23="Mayor"),AND(Z23="Muy Alta",AB23="Leve"),AND(Z23="Muy Alta",AB23="Menor"),AND(Z23="Muy Alta",AB23="Moderado"),AND(Z23="Muy Alta",AB23="Mayor")),"Alto",IF(OR(AND(Z23="Muy Baja",AB23="Catastrófico"),AND(Z23="Baja",AB23="Catastrófico"),AND(Z23="Media",AB23="Catastrófico"),AND(Z23="Alta",AB23="Catastrófico"),AND(Z23="Muy Alta",AB23="Catastrófico")),"Extremo","")))),"")</f>
        <v/>
      </c>
      <c r="AE23" s="466"/>
      <c r="AF23" s="471"/>
      <c r="AG23" s="471"/>
      <c r="AH23" s="472"/>
      <c r="AI23" s="489"/>
      <c r="AJ23" s="168"/>
      <c r="AK23" s="490"/>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2:69" ht="24.95" hidden="1" customHeight="1" x14ac:dyDescent="0.3">
      <c r="B24" s="456"/>
      <c r="C24" s="457"/>
      <c r="D24" s="457"/>
      <c r="E24" s="457"/>
      <c r="F24" s="457"/>
      <c r="G24" s="457"/>
      <c r="H24" s="458"/>
      <c r="I24" s="459"/>
      <c r="J24" s="460"/>
      <c r="K24" s="461"/>
      <c r="L24" s="460">
        <f>IF(NOT(ISERROR(MATCH(K24,_xlfn.ANCHORARRAY(F35),0))),J37&amp;"Por favor no seleccionar los criterios de impacto",K24)</f>
        <v>0</v>
      </c>
      <c r="M24" s="459"/>
      <c r="N24" s="460"/>
      <c r="O24" s="462"/>
      <c r="P24" s="463">
        <v>3</v>
      </c>
      <c r="Q24" s="474"/>
      <c r="R24" s="465" t="str">
        <f>IF(OR(S24="Preventivo",S24="Detectivo"),"Probabilidad",IF(S24="Correctivo","Impacto",""))</f>
        <v/>
      </c>
      <c r="S24" s="466"/>
      <c r="T24" s="466"/>
      <c r="U24" s="467" t="str">
        <f t="shared" si="9"/>
        <v/>
      </c>
      <c r="V24" s="466"/>
      <c r="W24" s="466"/>
      <c r="X24" s="466"/>
      <c r="Y24" s="468" t="str">
        <f>IFERROR(IF(AND(R23="Probabilidad",R24="Probabilidad"),(AA23-(+AA23*U24)),IF(AND(R23="Impacto",R24="Probabilidad"),(AA22-(+AA22*U24)),IF(R24="Impacto",AA23,""))),"")</f>
        <v/>
      </c>
      <c r="Z24" s="469" t="str">
        <f t="shared" si="2"/>
        <v/>
      </c>
      <c r="AA24" s="467" t="str">
        <f t="shared" si="10"/>
        <v/>
      </c>
      <c r="AB24" s="469" t="str">
        <f t="shared" si="4"/>
        <v/>
      </c>
      <c r="AC24" s="467" t="str">
        <f>IFERROR(IF(AND(R23="Impacto",R24="Impacto"),(AC23-(+AC23*U24)),IF(AND(R23="Probabilidad",R24="Impacto"),(AC22-(+AC22*U24)),IF(R24="Probabilidad",AC23,""))),"")</f>
        <v/>
      </c>
      <c r="AD24" s="470" t="str">
        <f t="shared" si="11"/>
        <v/>
      </c>
      <c r="AE24" s="466"/>
      <c r="AF24" s="471"/>
      <c r="AG24" s="471"/>
      <c r="AH24" s="472"/>
      <c r="AI24" s="489"/>
      <c r="AJ24" s="168"/>
      <c r="AK24" s="490"/>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2:69" ht="24.95" hidden="1" customHeight="1" x14ac:dyDescent="0.3">
      <c r="B25" s="456"/>
      <c r="C25" s="457"/>
      <c r="D25" s="457"/>
      <c r="E25" s="457"/>
      <c r="F25" s="457"/>
      <c r="G25" s="457"/>
      <c r="H25" s="458"/>
      <c r="I25" s="459"/>
      <c r="J25" s="460"/>
      <c r="K25" s="461"/>
      <c r="L25" s="460">
        <f>IF(NOT(ISERROR(MATCH(K25,_xlfn.ANCHORARRAY(F36),0))),J38&amp;"Por favor no seleccionar los criterios de impacto",K25)</f>
        <v>0</v>
      </c>
      <c r="M25" s="459"/>
      <c r="N25" s="460"/>
      <c r="O25" s="462"/>
      <c r="P25" s="463">
        <v>4</v>
      </c>
      <c r="Q25" s="464"/>
      <c r="R25" s="465" t="str">
        <f t="shared" ref="R25:R27" si="12">IF(OR(S25="Preventivo",S25="Detectivo"),"Probabilidad",IF(S25="Correctivo","Impacto",""))</f>
        <v/>
      </c>
      <c r="S25" s="466"/>
      <c r="T25" s="466"/>
      <c r="U25" s="467" t="str">
        <f t="shared" si="9"/>
        <v/>
      </c>
      <c r="V25" s="466"/>
      <c r="W25" s="466"/>
      <c r="X25" s="466"/>
      <c r="Y25" s="468" t="str">
        <f t="shared" ref="Y25:Y27" si="13">IFERROR(IF(AND(R24="Probabilidad",R25="Probabilidad"),(AA24-(+AA24*U25)),IF(AND(R24="Impacto",R25="Probabilidad"),(AA23-(+AA23*U25)),IF(R25="Impacto",AA24,""))),"")</f>
        <v/>
      </c>
      <c r="Z25" s="469" t="str">
        <f t="shared" si="2"/>
        <v/>
      </c>
      <c r="AA25" s="467" t="str">
        <f t="shared" si="10"/>
        <v/>
      </c>
      <c r="AB25" s="469" t="str">
        <f t="shared" si="4"/>
        <v/>
      </c>
      <c r="AC25" s="467" t="str">
        <f t="shared" ref="AC25:AC27" si="14">IFERROR(IF(AND(R24="Impacto",R25="Impacto"),(AC24-(+AC24*U25)),IF(AND(R24="Probabilidad",R25="Impacto"),(AC23-(+AC23*U25)),IF(R25="Probabilidad",AC24,""))),"")</f>
        <v/>
      </c>
      <c r="AD25" s="470" t="str">
        <f>IFERROR(IF(OR(AND(Z25="Muy Baja",AB25="Leve"),AND(Z25="Muy Baja",AB25="Menor"),AND(Z25="Baja",AB25="Leve")),"Bajo",IF(OR(AND(Z25="Muy baja",AB25="Moderado"),AND(Z25="Baja",AB25="Menor"),AND(Z25="Baja",AB25="Moderado"),AND(Z25="Media",AB25="Leve"),AND(Z25="Media",AB25="Menor"),AND(Z25="Media",AB25="Moderado"),AND(Z25="Alta",AB25="Leve"),AND(Z25="Alta",AB25="Menor")),"Moderado",IF(OR(AND(Z25="Muy Baja",AB25="Mayor"),AND(Z25="Baja",AB25="Mayor"),AND(Z25="Media",AB25="Mayor"),AND(Z25="Alta",AB25="Moderado"),AND(Z25="Alta",AB25="Mayor"),AND(Z25="Muy Alta",AB25="Leve"),AND(Z25="Muy Alta",AB25="Menor"),AND(Z25="Muy Alta",AB25="Moderado"),AND(Z25="Muy Alta",AB25="Mayor")),"Alto",IF(OR(AND(Z25="Muy Baja",AB25="Catastrófico"),AND(Z25="Baja",AB25="Catastrófico"),AND(Z25="Media",AB25="Catastrófico"),AND(Z25="Alta",AB25="Catastrófico"),AND(Z25="Muy Alta",AB25="Catastrófico")),"Extremo","")))),"")</f>
        <v/>
      </c>
      <c r="AE25" s="466"/>
      <c r="AF25" s="471"/>
      <c r="AG25" s="471"/>
      <c r="AH25" s="472"/>
      <c r="AI25" s="489"/>
      <c r="AJ25" s="168"/>
      <c r="AK25" s="490"/>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2:69" ht="24.95" hidden="1" customHeight="1" x14ac:dyDescent="0.3">
      <c r="B26" s="456"/>
      <c r="C26" s="457"/>
      <c r="D26" s="457"/>
      <c r="E26" s="457"/>
      <c r="F26" s="457"/>
      <c r="G26" s="457"/>
      <c r="H26" s="458"/>
      <c r="I26" s="459"/>
      <c r="J26" s="460"/>
      <c r="K26" s="461"/>
      <c r="L26" s="460">
        <f>IF(NOT(ISERROR(MATCH(K26,_xlfn.ANCHORARRAY(F37),0))),J39&amp;"Por favor no seleccionar los criterios de impacto",K26)</f>
        <v>0</v>
      </c>
      <c r="M26" s="459"/>
      <c r="N26" s="460"/>
      <c r="O26" s="462"/>
      <c r="P26" s="463">
        <v>5</v>
      </c>
      <c r="Q26" s="464"/>
      <c r="R26" s="465" t="str">
        <f t="shared" si="12"/>
        <v/>
      </c>
      <c r="S26" s="466"/>
      <c r="T26" s="466"/>
      <c r="U26" s="467" t="str">
        <f t="shared" si="9"/>
        <v/>
      </c>
      <c r="V26" s="466"/>
      <c r="W26" s="466"/>
      <c r="X26" s="466"/>
      <c r="Y26" s="468" t="str">
        <f t="shared" si="13"/>
        <v/>
      </c>
      <c r="Z26" s="469" t="str">
        <f t="shared" si="2"/>
        <v/>
      </c>
      <c r="AA26" s="467" t="str">
        <f t="shared" si="10"/>
        <v/>
      </c>
      <c r="AB26" s="469" t="str">
        <f t="shared" si="4"/>
        <v/>
      </c>
      <c r="AC26" s="467" t="str">
        <f t="shared" si="14"/>
        <v/>
      </c>
      <c r="AD26" s="470" t="str">
        <f t="shared" ref="AD26:AD27" si="15">IFERROR(IF(OR(AND(Z26="Muy Baja",AB26="Leve"),AND(Z26="Muy Baja",AB26="Menor"),AND(Z26="Baja",AB26="Leve")),"Bajo",IF(OR(AND(Z26="Muy baja",AB26="Moderado"),AND(Z26="Baja",AB26="Menor"),AND(Z26="Baja",AB26="Moderado"),AND(Z26="Media",AB26="Leve"),AND(Z26="Media",AB26="Menor"),AND(Z26="Media",AB26="Moderado"),AND(Z26="Alta",AB26="Leve"),AND(Z26="Alta",AB26="Menor")),"Moderado",IF(OR(AND(Z26="Muy Baja",AB26="Mayor"),AND(Z26="Baja",AB26="Mayor"),AND(Z26="Media",AB26="Mayor"),AND(Z26="Alta",AB26="Moderado"),AND(Z26="Alta",AB26="Mayor"),AND(Z26="Muy Alta",AB26="Leve"),AND(Z26="Muy Alta",AB26="Menor"),AND(Z26="Muy Alta",AB26="Moderado"),AND(Z26="Muy Alta",AB26="Mayor")),"Alto",IF(OR(AND(Z26="Muy Baja",AB26="Catastrófico"),AND(Z26="Baja",AB26="Catastrófico"),AND(Z26="Media",AB26="Catastrófico"),AND(Z26="Alta",AB26="Catastrófico"),AND(Z26="Muy Alta",AB26="Catastrófico")),"Extremo","")))),"")</f>
        <v/>
      </c>
      <c r="AE26" s="466"/>
      <c r="AF26" s="471"/>
      <c r="AG26" s="471"/>
      <c r="AH26" s="472"/>
      <c r="AI26" s="489"/>
      <c r="AJ26" s="168"/>
      <c r="AK26" s="490"/>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2:69" ht="24.95" hidden="1" customHeight="1" x14ac:dyDescent="0.3">
      <c r="B27" s="456"/>
      <c r="C27" s="457"/>
      <c r="D27" s="457"/>
      <c r="E27" s="457"/>
      <c r="F27" s="457"/>
      <c r="G27" s="457"/>
      <c r="H27" s="458"/>
      <c r="I27" s="459"/>
      <c r="J27" s="460"/>
      <c r="K27" s="461"/>
      <c r="L27" s="460">
        <f>IF(NOT(ISERROR(MATCH(K27,_xlfn.ANCHORARRAY(F38),0))),J40&amp;"Por favor no seleccionar los criterios de impacto",K27)</f>
        <v>0</v>
      </c>
      <c r="M27" s="459"/>
      <c r="N27" s="460"/>
      <c r="O27" s="462"/>
      <c r="P27" s="463">
        <v>6</v>
      </c>
      <c r="Q27" s="464"/>
      <c r="R27" s="465" t="str">
        <f t="shared" si="12"/>
        <v/>
      </c>
      <c r="S27" s="466"/>
      <c r="T27" s="466"/>
      <c r="U27" s="467" t="str">
        <f t="shared" si="9"/>
        <v/>
      </c>
      <c r="V27" s="466"/>
      <c r="W27" s="466"/>
      <c r="X27" s="466"/>
      <c r="Y27" s="468" t="str">
        <f t="shared" si="13"/>
        <v/>
      </c>
      <c r="Z27" s="469" t="str">
        <f t="shared" si="2"/>
        <v/>
      </c>
      <c r="AA27" s="467" t="str">
        <f t="shared" si="10"/>
        <v/>
      </c>
      <c r="AB27" s="469" t="str">
        <f t="shared" si="4"/>
        <v/>
      </c>
      <c r="AC27" s="467" t="str">
        <f t="shared" si="14"/>
        <v/>
      </c>
      <c r="AD27" s="470" t="str">
        <f t="shared" si="15"/>
        <v/>
      </c>
      <c r="AE27" s="466"/>
      <c r="AF27" s="471"/>
      <c r="AG27" s="471"/>
      <c r="AH27" s="472"/>
      <c r="AI27" s="489"/>
      <c r="AJ27" s="168"/>
      <c r="AK27" s="490"/>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2:69" ht="152.25" customHeight="1" thickBot="1" x14ac:dyDescent="0.35">
      <c r="B28" s="456">
        <v>3</v>
      </c>
      <c r="C28" s="457" t="s">
        <v>114</v>
      </c>
      <c r="D28" s="457" t="s">
        <v>258</v>
      </c>
      <c r="E28" s="457" t="s">
        <v>259</v>
      </c>
      <c r="F28" s="522" t="s">
        <v>264</v>
      </c>
      <c r="G28" s="457" t="s">
        <v>188</v>
      </c>
      <c r="H28" s="458">
        <v>246</v>
      </c>
      <c r="I28" s="459" t="str">
        <f>IF(H28&lt;=0,"",IF(H28&lt;=2,"Muy Baja",IF(H28&lt;=24,"Baja",IF(H28&lt;=500,"Media",IF(H28&lt;=5000,"Alta","Muy Alta")))))</f>
        <v>Media</v>
      </c>
      <c r="J28" s="460">
        <f>IF(I28="","",IF(I28="Muy Baja",0.2,IF(I28="Baja",0.4,IF(I28="Media",0.6,IF(I28="Alta",0.8,IF(I28="Muy Alta",1,))))))</f>
        <v>0.6</v>
      </c>
      <c r="K28" s="461" t="s">
        <v>135</v>
      </c>
      <c r="L28" s="460" t="str">
        <f>IF(NOT(ISERROR(MATCH(K28,'Tabla Impacto'!$B$222:$B$224,0))),'Tabla Impacto'!$F$224&amp;"Por favor no seleccionar los criterios de impacto(Afectación Económica o presupuestal y Pérdida Reputacional)",K28)</f>
        <v xml:space="preserve">     El riesgo afecta la imagen de la entidad con algunos usuarios de relevancia frente al logro de los objetivos</v>
      </c>
      <c r="M28" s="459" t="str">
        <f>IF(OR(L28='Tabla Impacto'!$C$12,L28='Tabla Impacto'!$D$12),"Leve",IF(OR(L28='Tabla Impacto'!$C$13,L28='Tabla Impacto'!$D$13),"Menor",IF(OR(L28='Tabla Impacto'!$C$14,L28='Tabla Impacto'!$D$14),"Moderado",IF(OR(L28='Tabla Impacto'!$C$15,L28='Tabla Impacto'!$D$15),"Mayor",IF(OR(L28='Tabla Impacto'!$C$16,L28='Tabla Impacto'!$D$16),"Catastrófico","")))))</f>
        <v>Moderado</v>
      </c>
      <c r="N28" s="460">
        <f>IF(M28="","",IF(M28="Leve",0.2,IF(M28="Menor",0.4,IF(M28="Moderado",0.6,IF(M28="Mayor",0.8,IF(M28="Catastrófico",1,))))))</f>
        <v>0.6</v>
      </c>
      <c r="O28" s="462" t="str">
        <f>IF(OR(AND(I28="Muy Baja",M28="Leve"),AND(I28="Muy Baja",M28="Menor"),AND(I28="Baja",M28="Leve")),"Bajo",IF(OR(AND(I28="Muy baja",M28="Moderado"),AND(I28="Baja",M28="Menor"),AND(I28="Baja",M28="Moderado"),AND(I28="Media",M28="Leve"),AND(I28="Media",M28="Menor"),AND(I28="Media",M28="Moderado"),AND(I28="Alta",M28="Leve"),AND(I28="Alta",M28="Menor")),"Moderado",IF(OR(AND(I28="Muy Baja",M28="Mayor"),AND(I28="Baja",M28="Mayor"),AND(I28="Media",M28="Mayor"),AND(I28="Alta",M28="Moderado"),AND(I28="Alta",M28="Mayor"),AND(I28="Muy Alta",M28="Leve"),AND(I28="Muy Alta",M28="Menor"),AND(I28="Muy Alta",M28="Moderado"),AND(I28="Muy Alta",M28="Mayor")),"Alto",IF(OR(AND(I28="Muy Baja",M28="Catastrófico"),AND(I28="Baja",M28="Catastrófico"),AND(I28="Media",M28="Catastrófico"),AND(I28="Alta",M28="Catastrófico"),AND(I28="Muy Alta",M28="Catastrófico")),"Extremo",""))))</f>
        <v>Moderado</v>
      </c>
      <c r="P28" s="463">
        <v>1</v>
      </c>
      <c r="Q28" s="464" t="s">
        <v>265</v>
      </c>
      <c r="R28" s="465" t="str">
        <f>IF(OR(S28="Preventivo",S28="Detectivo"),"Probabilidad",IF(S28="Correctivo","Impacto",""))</f>
        <v>Probabilidad</v>
      </c>
      <c r="S28" s="466" t="s">
        <v>14</v>
      </c>
      <c r="T28" s="466" t="s">
        <v>9</v>
      </c>
      <c r="U28" s="467" t="str">
        <f>IF(AND(S28="Preventivo",T28="Automático"),"50%",IF(AND(S28="Preventivo",T28="Manual"),"40%",IF(AND(S28="Detectivo",T28="Automático"),"40%",IF(AND(S28="Detectivo",T28="Manual"),"30%",IF(AND(S28="Correctivo",T28="Automático"),"35%",IF(AND(S28="Correctivo",T28="Manual"),"25%",""))))))</f>
        <v>40%</v>
      </c>
      <c r="V28" s="466" t="s">
        <v>19</v>
      </c>
      <c r="W28" s="466" t="s">
        <v>22</v>
      </c>
      <c r="X28" s="466" t="s">
        <v>110</v>
      </c>
      <c r="Y28" s="468">
        <f>IFERROR(IF(R28="Probabilidad",(J28-(+J28*U28)),IF(R28="Impacto",J28,"")),"")</f>
        <v>0.36</v>
      </c>
      <c r="Z28" s="469" t="str">
        <f>IFERROR(IF(Y28="","",IF(Y28&lt;=0.2,"Muy Baja",IF(Y28&lt;=0.4,"Baja",IF(Y28&lt;=0.6,"Media",IF(Y28&lt;=0.8,"Alta","Muy Alta"))))),"")</f>
        <v>Baja</v>
      </c>
      <c r="AA28" s="467">
        <f>+Y28</f>
        <v>0.36</v>
      </c>
      <c r="AB28" s="469" t="str">
        <f>IFERROR(IF(AC28="","",IF(AC28&lt;=0.2,"Leve",IF(AC28&lt;=0.4,"Menor",IF(AC28&lt;=0.6,"Moderado",IF(AC28&lt;=0.8,"Mayor","Catastrófico"))))),"")</f>
        <v>Moderado</v>
      </c>
      <c r="AC28" s="467">
        <f>IFERROR(IF(R28="Impacto",(N28-(+N28*U28)),IF(R28="Probabilidad",N28,"")),"")</f>
        <v>0.6</v>
      </c>
      <c r="AD28" s="470" t="str">
        <f>IFERROR(IF(OR(AND(Z28="Muy Baja",AB28="Leve"),AND(Z28="Muy Baja",AB28="Menor"),AND(Z28="Baja",AB28="Leve")),"Bajo",IF(OR(AND(Z28="Muy baja",AB28="Moderado"),AND(Z28="Baja",AB28="Menor"),AND(Z28="Baja",AB28="Moderado"),AND(Z28="Media",AB28="Leve"),AND(Z28="Media",AB28="Menor"),AND(Z28="Media",AB28="Moderado"),AND(Z28="Alta",AB28="Leve"),AND(Z28="Alta",AB28="Menor")),"Moderado",IF(OR(AND(Z28="Muy Baja",AB28="Mayor"),AND(Z28="Baja",AB28="Mayor"),AND(Z28="Media",AB28="Mayor"),AND(Z28="Alta",AB28="Moderado"),AND(Z28="Alta",AB28="Mayor"),AND(Z28="Muy Alta",AB28="Leve"),AND(Z28="Muy Alta",AB28="Menor"),AND(Z28="Muy Alta",AB28="Moderado"),AND(Z28="Muy Alta",AB28="Mayor")),"Alto",IF(OR(AND(Z28="Muy Baja",AB28="Catastrófico"),AND(Z28="Baja",AB28="Catastrófico"),AND(Z28="Media",AB28="Catastrófico"),AND(Z28="Alta",AB28="Catastrófico"),AND(Z28="Muy Alta",AB28="Catastrófico")),"Extremo","")))),"")</f>
        <v>Moderado</v>
      </c>
      <c r="AE28" s="466" t="s">
        <v>117</v>
      </c>
      <c r="AF28" s="471" t="s">
        <v>261</v>
      </c>
      <c r="AG28" s="471" t="s">
        <v>260</v>
      </c>
      <c r="AH28" s="472">
        <v>44407</v>
      </c>
      <c r="AI28" s="489"/>
      <c r="AJ28" s="168"/>
      <c r="AK28" s="490"/>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2:69" ht="24.95" hidden="1" customHeight="1" x14ac:dyDescent="0.3">
      <c r="B29" s="456"/>
      <c r="C29" s="457"/>
      <c r="D29" s="457"/>
      <c r="E29" s="457"/>
      <c r="F29" s="522"/>
      <c r="G29" s="457"/>
      <c r="H29" s="458"/>
      <c r="I29" s="459"/>
      <c r="J29" s="460"/>
      <c r="K29" s="461"/>
      <c r="L29" s="460">
        <f t="shared" ref="L29:L33" si="16">IF(NOT(ISERROR(MATCH(K29,_xlfn.ANCHORARRAY(F40),0))),J42&amp;"Por favor no seleccionar los criterios de impacto",K29)</f>
        <v>0</v>
      </c>
      <c r="M29" s="459"/>
      <c r="N29" s="460"/>
      <c r="O29" s="462"/>
      <c r="P29" s="463">
        <v>2</v>
      </c>
      <c r="Q29" s="464"/>
      <c r="R29" s="465" t="str">
        <f>IF(OR(S29="Preventivo",S29="Detectivo"),"Probabilidad",IF(S29="Correctivo","Impacto",""))</f>
        <v/>
      </c>
      <c r="S29" s="466"/>
      <c r="T29" s="466"/>
      <c r="U29" s="467" t="str">
        <f t="shared" ref="U29:U33" si="17">IF(AND(S29="Preventivo",T29="Automático"),"50%",IF(AND(S29="Preventivo",T29="Manual"),"40%",IF(AND(S29="Detectivo",T29="Automático"),"40%",IF(AND(S29="Detectivo",T29="Manual"),"30%",IF(AND(S29="Correctivo",T29="Automático"),"35%",IF(AND(S29="Correctivo",T29="Manual"),"25%",""))))))</f>
        <v/>
      </c>
      <c r="V29" s="466"/>
      <c r="W29" s="466"/>
      <c r="X29" s="466"/>
      <c r="Y29" s="523" t="str">
        <f>IFERROR(IF(AND(R28="Probabilidad",R29="Probabilidad"),(AA28-(+AA28*U29)),IF(R29="Probabilidad",(J28-(+J28*U29)),IF(R29="Impacto",AA28,""))),"")</f>
        <v/>
      </c>
      <c r="Z29" s="469" t="str">
        <f t="shared" si="2"/>
        <v/>
      </c>
      <c r="AA29" s="467" t="str">
        <f t="shared" ref="AA29:AA33" si="18">+Y29</f>
        <v/>
      </c>
      <c r="AB29" s="469" t="str">
        <f t="shared" si="4"/>
        <v/>
      </c>
      <c r="AC29" s="467" t="str">
        <f>IFERROR(IF(AND(R28="Impacto",R29="Impacto"),(AC22-(+AC22*U29)),IF(R29="Impacto",($N$28-(+$N$28*U29)),IF(R29="Probabilidad",AC22,""))),"")</f>
        <v/>
      </c>
      <c r="AD29" s="470" t="str">
        <f t="shared" ref="AD29:AD30" si="19">IFERROR(IF(OR(AND(Z29="Muy Baja",AB29="Leve"),AND(Z29="Muy Baja",AB29="Menor"),AND(Z29="Baja",AB29="Leve")),"Bajo",IF(OR(AND(Z29="Muy baja",AB29="Moderado"),AND(Z29="Baja",AB29="Menor"),AND(Z29="Baja",AB29="Moderado"),AND(Z29="Media",AB29="Leve"),AND(Z29="Media",AB29="Menor"),AND(Z29="Media",AB29="Moderado"),AND(Z29="Alta",AB29="Leve"),AND(Z29="Alta",AB29="Menor")),"Moderado",IF(OR(AND(Z29="Muy Baja",AB29="Mayor"),AND(Z29="Baja",AB29="Mayor"),AND(Z29="Media",AB29="Mayor"),AND(Z29="Alta",AB29="Moderado"),AND(Z29="Alta",AB29="Mayor"),AND(Z29="Muy Alta",AB29="Leve"),AND(Z29="Muy Alta",AB29="Menor"),AND(Z29="Muy Alta",AB29="Moderado"),AND(Z29="Muy Alta",AB29="Mayor")),"Alto",IF(OR(AND(Z29="Muy Baja",AB29="Catastrófico"),AND(Z29="Baja",AB29="Catastrófico"),AND(Z29="Media",AB29="Catastrófico"),AND(Z29="Alta",AB29="Catastrófico"),AND(Z29="Muy Alta",AB29="Catastrófico")),"Extremo","")))),"")</f>
        <v/>
      </c>
      <c r="AE29" s="466"/>
      <c r="AF29" s="471"/>
      <c r="AG29" s="471"/>
      <c r="AH29" s="472"/>
      <c r="AI29" s="489"/>
      <c r="AJ29" s="168"/>
      <c r="AK29" s="490"/>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2:69" ht="24.95" hidden="1" customHeight="1" x14ac:dyDescent="0.3">
      <c r="B30" s="456"/>
      <c r="C30" s="457"/>
      <c r="D30" s="457"/>
      <c r="E30" s="457"/>
      <c r="F30" s="522"/>
      <c r="G30" s="457"/>
      <c r="H30" s="458"/>
      <c r="I30" s="459"/>
      <c r="J30" s="460"/>
      <c r="K30" s="461"/>
      <c r="L30" s="460">
        <f t="shared" si="16"/>
        <v>0</v>
      </c>
      <c r="M30" s="459"/>
      <c r="N30" s="460"/>
      <c r="O30" s="462"/>
      <c r="P30" s="463">
        <v>3</v>
      </c>
      <c r="Q30" s="474"/>
      <c r="R30" s="465" t="str">
        <f>IF(OR(S30="Preventivo",S30="Detectivo"),"Probabilidad",IF(S30="Correctivo","Impacto",""))</f>
        <v/>
      </c>
      <c r="S30" s="466"/>
      <c r="T30" s="466"/>
      <c r="U30" s="467" t="str">
        <f t="shared" si="17"/>
        <v/>
      </c>
      <c r="V30" s="466"/>
      <c r="W30" s="466"/>
      <c r="X30" s="466"/>
      <c r="Y30" s="468" t="str">
        <f>IFERROR(IF(AND(R29="Probabilidad",R30="Probabilidad"),(AA29-(+AA29*U30)),IF(AND(R29="Impacto",R30="Probabilidad"),(AA28-(+AA28*U30)),IF(R30="Impacto",AA29,""))),"")</f>
        <v/>
      </c>
      <c r="Z30" s="469" t="str">
        <f t="shared" si="2"/>
        <v/>
      </c>
      <c r="AA30" s="467" t="str">
        <f t="shared" si="18"/>
        <v/>
      </c>
      <c r="AB30" s="469" t="str">
        <f t="shared" si="4"/>
        <v/>
      </c>
      <c r="AC30" s="467" t="str">
        <f>IFERROR(IF(AND(R29="Impacto",R30="Impacto"),(AC29-(+AC29*U30)),IF(AND(R29="Probabilidad",R30="Impacto"),(AC28-(+AC28*U30)),IF(R30="Probabilidad",AC29,""))),"")</f>
        <v/>
      </c>
      <c r="AD30" s="470" t="str">
        <f t="shared" si="19"/>
        <v/>
      </c>
      <c r="AE30" s="466"/>
      <c r="AF30" s="471"/>
      <c r="AG30" s="471"/>
      <c r="AH30" s="472"/>
      <c r="AI30" s="489"/>
      <c r="AJ30" s="168"/>
      <c r="AK30" s="490"/>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2:69" ht="24.95" hidden="1" customHeight="1" x14ac:dyDescent="0.3">
      <c r="B31" s="456"/>
      <c r="C31" s="457"/>
      <c r="D31" s="457"/>
      <c r="E31" s="457"/>
      <c r="F31" s="522"/>
      <c r="G31" s="457"/>
      <c r="H31" s="458"/>
      <c r="I31" s="459"/>
      <c r="J31" s="460"/>
      <c r="K31" s="461"/>
      <c r="L31" s="460">
        <f t="shared" si="16"/>
        <v>0</v>
      </c>
      <c r="M31" s="459"/>
      <c r="N31" s="460"/>
      <c r="O31" s="462"/>
      <c r="P31" s="463">
        <v>4</v>
      </c>
      <c r="Q31" s="464"/>
      <c r="R31" s="465" t="str">
        <f t="shared" ref="R31:R33" si="20">IF(OR(S31="Preventivo",S31="Detectivo"),"Probabilidad",IF(S31="Correctivo","Impacto",""))</f>
        <v/>
      </c>
      <c r="S31" s="466"/>
      <c r="T31" s="466"/>
      <c r="U31" s="467" t="str">
        <f t="shared" si="17"/>
        <v/>
      </c>
      <c r="V31" s="466"/>
      <c r="W31" s="466"/>
      <c r="X31" s="466"/>
      <c r="Y31" s="468" t="str">
        <f t="shared" ref="Y31:Y33" si="21">IFERROR(IF(AND(R30="Probabilidad",R31="Probabilidad"),(AA30-(+AA30*U31)),IF(AND(R30="Impacto",R31="Probabilidad"),(AA29-(+AA29*U31)),IF(R31="Impacto",AA30,""))),"")</f>
        <v/>
      </c>
      <c r="Z31" s="469" t="str">
        <f t="shared" si="2"/>
        <v/>
      </c>
      <c r="AA31" s="467" t="str">
        <f t="shared" si="18"/>
        <v/>
      </c>
      <c r="AB31" s="469" t="str">
        <f t="shared" si="4"/>
        <v/>
      </c>
      <c r="AC31" s="467" t="str">
        <f t="shared" ref="AC31:AC33" si="22">IFERROR(IF(AND(R30="Impacto",R31="Impacto"),(AC30-(+AC30*U31)),IF(AND(R30="Probabilidad",R31="Impacto"),(AC29-(+AC29*U31)),IF(R31="Probabilidad",AC30,""))),"")</f>
        <v/>
      </c>
      <c r="AD31" s="470" t="str">
        <f>IFERROR(IF(OR(AND(Z31="Muy Baja",AB31="Leve"),AND(Z31="Muy Baja",AB31="Menor"),AND(Z31="Baja",AB31="Leve")),"Bajo",IF(OR(AND(Z31="Muy baja",AB31="Moderado"),AND(Z31="Baja",AB31="Menor"),AND(Z31="Baja",AB31="Moderado"),AND(Z31="Media",AB31="Leve"),AND(Z31="Media",AB31="Menor"),AND(Z31="Media",AB31="Moderado"),AND(Z31="Alta",AB31="Leve"),AND(Z31="Alta",AB31="Menor")),"Moderado",IF(OR(AND(Z31="Muy Baja",AB31="Mayor"),AND(Z31="Baja",AB31="Mayor"),AND(Z31="Media",AB31="Mayor"),AND(Z31="Alta",AB31="Moderado"),AND(Z31="Alta",AB31="Mayor"),AND(Z31="Muy Alta",AB31="Leve"),AND(Z31="Muy Alta",AB31="Menor"),AND(Z31="Muy Alta",AB31="Moderado"),AND(Z31="Muy Alta",AB31="Mayor")),"Alto",IF(OR(AND(Z31="Muy Baja",AB31="Catastrófico"),AND(Z31="Baja",AB31="Catastrófico"),AND(Z31="Media",AB31="Catastrófico"),AND(Z31="Alta",AB31="Catastrófico"),AND(Z31="Muy Alta",AB31="Catastrófico")),"Extremo","")))),"")</f>
        <v/>
      </c>
      <c r="AE31" s="466"/>
      <c r="AF31" s="471"/>
      <c r="AG31" s="471"/>
      <c r="AH31" s="472"/>
      <c r="AI31" s="489"/>
      <c r="AJ31" s="168"/>
      <c r="AK31" s="490"/>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2:69" ht="24.95" hidden="1" customHeight="1" x14ac:dyDescent="0.3">
      <c r="B32" s="456"/>
      <c r="C32" s="457"/>
      <c r="D32" s="457"/>
      <c r="E32" s="457"/>
      <c r="F32" s="522"/>
      <c r="G32" s="457"/>
      <c r="H32" s="458"/>
      <c r="I32" s="459"/>
      <c r="J32" s="460"/>
      <c r="K32" s="461"/>
      <c r="L32" s="460">
        <f t="shared" si="16"/>
        <v>0</v>
      </c>
      <c r="M32" s="459"/>
      <c r="N32" s="460"/>
      <c r="O32" s="462"/>
      <c r="P32" s="463">
        <v>5</v>
      </c>
      <c r="Q32" s="464"/>
      <c r="R32" s="465" t="str">
        <f t="shared" si="20"/>
        <v/>
      </c>
      <c r="S32" s="466"/>
      <c r="T32" s="466"/>
      <c r="U32" s="467" t="str">
        <f t="shared" si="17"/>
        <v/>
      </c>
      <c r="V32" s="466"/>
      <c r="W32" s="466"/>
      <c r="X32" s="466"/>
      <c r="Y32" s="468" t="str">
        <f t="shared" si="21"/>
        <v/>
      </c>
      <c r="Z32" s="469" t="str">
        <f t="shared" si="2"/>
        <v/>
      </c>
      <c r="AA32" s="467" t="str">
        <f t="shared" si="18"/>
        <v/>
      </c>
      <c r="AB32" s="469" t="str">
        <f t="shared" si="4"/>
        <v/>
      </c>
      <c r="AC32" s="467" t="str">
        <f t="shared" si="22"/>
        <v/>
      </c>
      <c r="AD32" s="470" t="str">
        <f t="shared" ref="AD32:AD33" si="23">IFERROR(IF(OR(AND(Z32="Muy Baja",AB32="Leve"),AND(Z32="Muy Baja",AB32="Menor"),AND(Z32="Baja",AB32="Leve")),"Bajo",IF(OR(AND(Z32="Muy baja",AB32="Moderado"),AND(Z32="Baja",AB32="Menor"),AND(Z32="Baja",AB32="Moderado"),AND(Z32="Media",AB32="Leve"),AND(Z32="Media",AB32="Menor"),AND(Z32="Media",AB32="Moderado"),AND(Z32="Alta",AB32="Leve"),AND(Z32="Alta",AB32="Menor")),"Moderado",IF(OR(AND(Z32="Muy Baja",AB32="Mayor"),AND(Z32="Baja",AB32="Mayor"),AND(Z32="Media",AB32="Mayor"),AND(Z32="Alta",AB32="Moderado"),AND(Z32="Alta",AB32="Mayor"),AND(Z32="Muy Alta",AB32="Leve"),AND(Z32="Muy Alta",AB32="Menor"),AND(Z32="Muy Alta",AB32="Moderado"),AND(Z32="Muy Alta",AB32="Mayor")),"Alto",IF(OR(AND(Z32="Muy Baja",AB32="Catastrófico"),AND(Z32="Baja",AB32="Catastrófico"),AND(Z32="Media",AB32="Catastrófico"),AND(Z32="Alta",AB32="Catastrófico"),AND(Z32="Muy Alta",AB32="Catastrófico")),"Extremo","")))),"")</f>
        <v/>
      </c>
      <c r="AE32" s="466"/>
      <c r="AF32" s="471"/>
      <c r="AG32" s="471"/>
      <c r="AH32" s="472"/>
      <c r="AI32" s="489"/>
      <c r="AJ32" s="168"/>
      <c r="AK32" s="490"/>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2:69" ht="24.95" hidden="1" customHeight="1" x14ac:dyDescent="0.3">
      <c r="B33" s="456"/>
      <c r="C33" s="457"/>
      <c r="D33" s="457"/>
      <c r="E33" s="457"/>
      <c r="F33" s="522"/>
      <c r="G33" s="457"/>
      <c r="H33" s="458"/>
      <c r="I33" s="459"/>
      <c r="J33" s="460"/>
      <c r="K33" s="461"/>
      <c r="L33" s="460">
        <f t="shared" si="16"/>
        <v>0</v>
      </c>
      <c r="M33" s="459"/>
      <c r="N33" s="460"/>
      <c r="O33" s="462"/>
      <c r="P33" s="463">
        <v>6</v>
      </c>
      <c r="Q33" s="464"/>
      <c r="R33" s="465" t="str">
        <f t="shared" si="20"/>
        <v/>
      </c>
      <c r="S33" s="466"/>
      <c r="T33" s="466"/>
      <c r="U33" s="467" t="str">
        <f t="shared" si="17"/>
        <v/>
      </c>
      <c r="V33" s="466"/>
      <c r="W33" s="466"/>
      <c r="X33" s="466"/>
      <c r="Y33" s="468" t="str">
        <f t="shared" si="21"/>
        <v/>
      </c>
      <c r="Z33" s="469" t="str">
        <f t="shared" si="2"/>
        <v/>
      </c>
      <c r="AA33" s="467" t="str">
        <f t="shared" si="18"/>
        <v/>
      </c>
      <c r="AB33" s="469" t="str">
        <f t="shared" si="4"/>
        <v/>
      </c>
      <c r="AC33" s="467" t="str">
        <f t="shared" si="22"/>
        <v/>
      </c>
      <c r="AD33" s="470" t="str">
        <f t="shared" si="23"/>
        <v/>
      </c>
      <c r="AE33" s="466"/>
      <c r="AF33" s="471"/>
      <c r="AG33" s="471"/>
      <c r="AH33" s="472"/>
      <c r="AI33" s="489"/>
      <c r="AJ33" s="168"/>
      <c r="AK33" s="490"/>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2:69" ht="24.95" hidden="1" customHeight="1" x14ac:dyDescent="0.3">
      <c r="B34" s="475">
        <v>4</v>
      </c>
      <c r="C34" s="258"/>
      <c r="D34" s="258"/>
      <c r="E34" s="258"/>
      <c r="F34" s="258"/>
      <c r="G34" s="258"/>
      <c r="H34" s="476"/>
      <c r="I34" s="477" t="str">
        <f>IF(H34&lt;=0,"",IF(H34&lt;=2,"Muy Baja",IF(H34&lt;=24,"Baja",IF(H34&lt;=500,"Media",IF(H34&lt;=5000,"Alta","Muy Alta")))))</f>
        <v/>
      </c>
      <c r="J34" s="478" t="str">
        <f>IF(I34="","",IF(I34="Muy Baja",0.2,IF(I34="Baja",0.4,IF(I34="Media",0.6,IF(I34="Alta",0.8,IF(I34="Muy Alta",1,))))))</f>
        <v/>
      </c>
      <c r="K34" s="479"/>
      <c r="L34" s="478">
        <f>IF(NOT(ISERROR(MATCH(K34,'Tabla Impacto'!$B$222:$B$224,0))),'Tabla Impacto'!$F$224&amp;"Por favor no seleccionar los criterios de impacto(Afectación Económica o presupuestal y Pérdida Reputacional)",K34)</f>
        <v>0</v>
      </c>
      <c r="M34" s="477" t="str">
        <f>IF(OR(L34='Tabla Impacto'!$C$12,L34='Tabla Impacto'!$D$12),"Leve",IF(OR(L34='Tabla Impacto'!$C$13,L34='Tabla Impacto'!$D$13),"Menor",IF(OR(L34='Tabla Impacto'!$C$14,L34='Tabla Impacto'!$D$14),"Moderado",IF(OR(L34='Tabla Impacto'!$C$15,L34='Tabla Impacto'!$D$15),"Mayor",IF(OR(L34='Tabla Impacto'!$C$16,L34='Tabla Impacto'!$D$16),"Catastrófico","")))))</f>
        <v/>
      </c>
      <c r="N34" s="478" t="str">
        <f>IF(M34="","",IF(M34="Leve",0.2,IF(M34="Menor",0.4,IF(M34="Moderado",0.6,IF(M34="Mayor",0.8,IF(M34="Catastrófico",1,))))))</f>
        <v/>
      </c>
      <c r="O34" s="480" t="str">
        <f>IF(OR(AND(I34="Muy Baja",M34="Leve"),AND(I34="Muy Baja",M34="Menor"),AND(I34="Baja",M34="Leve")),"Bajo",IF(OR(AND(I34="Muy baja",M34="Moderado"),AND(I34="Baja",M34="Menor"),AND(I34="Baja",M34="Moderado"),AND(I34="Media",M34="Leve"),AND(I34="Media",M34="Menor"),AND(I34="Media",M34="Moderado"),AND(I34="Alta",M34="Leve"),AND(I34="Alta",M34="Menor")),"Moderado",IF(OR(AND(I34="Muy Baja",M34="Mayor"),AND(I34="Baja",M34="Mayor"),AND(I34="Media",M34="Mayor"),AND(I34="Alta",M34="Moderado"),AND(I34="Alta",M34="Mayor"),AND(I34="Muy Alta",M34="Leve"),AND(I34="Muy Alta",M34="Menor"),AND(I34="Muy Alta",M34="Moderado"),AND(I34="Muy Alta",M34="Mayor")),"Alto",IF(OR(AND(I34="Muy Baja",M34="Catastrófico"),AND(I34="Baja",M34="Catastrófico"),AND(I34="Media",M34="Catastrófico"),AND(I34="Alta",M34="Catastrófico"),AND(I34="Muy Alta",M34="Catastrófico")),"Extremo",""))))</f>
        <v/>
      </c>
      <c r="P34" s="481">
        <v>1</v>
      </c>
      <c r="Q34" s="482"/>
      <c r="R34" s="483" t="str">
        <f>IF(OR(S34="Preventivo",S34="Detectivo"),"Probabilidad",IF(S34="Correctivo","Impacto",""))</f>
        <v/>
      </c>
      <c r="S34" s="484"/>
      <c r="T34" s="484"/>
      <c r="U34" s="485" t="str">
        <f>IF(AND(S34="Preventivo",T34="Automático"),"50%",IF(AND(S34="Preventivo",T34="Manual"),"40%",IF(AND(S34="Detectivo",T34="Automático"),"40%",IF(AND(S34="Detectivo",T34="Manual"),"30%",IF(AND(S34="Correctivo",T34="Automático"),"35%",IF(AND(S34="Correctivo",T34="Manual"),"25%",""))))))</f>
        <v/>
      </c>
      <c r="V34" s="484"/>
      <c r="W34" s="484"/>
      <c r="X34" s="484"/>
      <c r="Y34" s="486" t="str">
        <f>IFERROR(IF(R34="Probabilidad",(J34-(+J34*U34)),IF(R34="Impacto",J34,"")),"")</f>
        <v/>
      </c>
      <c r="Z34" s="487" t="str">
        <f>IFERROR(IF(Y34="","",IF(Y34&lt;=0.2,"Muy Baja",IF(Y34&lt;=0.4,"Baja",IF(Y34&lt;=0.6,"Media",IF(Y34&lt;=0.8,"Alta","Muy Alta"))))),"")</f>
        <v/>
      </c>
      <c r="AA34" s="485" t="str">
        <f>+Y34</f>
        <v/>
      </c>
      <c r="AB34" s="487" t="str">
        <f>IFERROR(IF(AC34="","",IF(AC34&lt;=0.2,"Leve",IF(AC34&lt;=0.4,"Menor",IF(AC34&lt;=0.6,"Moderado",IF(AC34&lt;=0.8,"Mayor","Catastrófico"))))),"")</f>
        <v/>
      </c>
      <c r="AC34" s="485" t="str">
        <f>IFERROR(IF(R34="Impacto",(N34-(+N34*U34)),IF(R34="Probabilidad",N34,"")),"")</f>
        <v/>
      </c>
      <c r="AD34" s="488" t="str">
        <f>IFERROR(IF(OR(AND(Z34="Muy Baja",AB34="Leve"),AND(Z34="Muy Baja",AB34="Menor"),AND(Z34="Baja",AB34="Leve")),"Bajo",IF(OR(AND(Z34="Muy baja",AB34="Moderado"),AND(Z34="Baja",AB34="Menor"),AND(Z34="Baja",AB34="Moderado"),AND(Z34="Media",AB34="Leve"),AND(Z34="Media",AB34="Menor"),AND(Z34="Media",AB34="Moderado"),AND(Z34="Alta",AB34="Leve"),AND(Z34="Alta",AB34="Menor")),"Moderado",IF(OR(AND(Z34="Muy Baja",AB34="Mayor"),AND(Z34="Baja",AB34="Mayor"),AND(Z34="Media",AB34="Mayor"),AND(Z34="Alta",AB34="Moderado"),AND(Z34="Alta",AB34="Mayor"),AND(Z34="Muy Alta",AB34="Leve"),AND(Z34="Muy Alta",AB34="Menor"),AND(Z34="Muy Alta",AB34="Moderado"),AND(Z34="Muy Alta",AB34="Mayor")),"Alto",IF(OR(AND(Z34="Muy Baja",AB34="Catastrófico"),AND(Z34="Baja",AB34="Catastrófico"),AND(Z34="Media",AB34="Catastrófico"),AND(Z34="Alta",AB34="Catastrófico"),AND(Z34="Muy Alta",AB34="Catastrófico")),"Extremo","")))),"")</f>
        <v/>
      </c>
      <c r="AE34" s="484"/>
      <c r="AF34" s="168"/>
      <c r="AG34" s="168"/>
      <c r="AH34" s="489"/>
      <c r="AI34" s="489"/>
      <c r="AJ34" s="168"/>
      <c r="AK34" s="490"/>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2:69" ht="24.95" hidden="1" customHeight="1" x14ac:dyDescent="0.3">
      <c r="B35" s="475"/>
      <c r="C35" s="258"/>
      <c r="D35" s="258"/>
      <c r="E35" s="258"/>
      <c r="F35" s="258"/>
      <c r="G35" s="258"/>
      <c r="H35" s="476"/>
      <c r="I35" s="477"/>
      <c r="J35" s="478"/>
      <c r="K35" s="479"/>
      <c r="L35" s="478">
        <f t="shared" ref="L35:L39" si="24">IF(NOT(ISERROR(MATCH(K35,_xlfn.ANCHORARRAY(F46),0))),J48&amp;"Por favor no seleccionar los criterios de impacto",K35)</f>
        <v>0</v>
      </c>
      <c r="M35" s="477"/>
      <c r="N35" s="478"/>
      <c r="O35" s="480"/>
      <c r="P35" s="481">
        <v>2</v>
      </c>
      <c r="Q35" s="482"/>
      <c r="R35" s="483" t="str">
        <f>IF(OR(S35="Preventivo",S35="Detectivo"),"Probabilidad",IF(S35="Correctivo","Impacto",""))</f>
        <v/>
      </c>
      <c r="S35" s="484"/>
      <c r="T35" s="484"/>
      <c r="U35" s="485" t="str">
        <f t="shared" ref="U35:U39" si="25">IF(AND(S35="Preventivo",T35="Automático"),"50%",IF(AND(S35="Preventivo",T35="Manual"),"40%",IF(AND(S35="Detectivo",T35="Automático"),"40%",IF(AND(S35="Detectivo",T35="Manual"),"30%",IF(AND(S35="Correctivo",T35="Automático"),"35%",IF(AND(S35="Correctivo",T35="Manual"),"25%",""))))))</f>
        <v/>
      </c>
      <c r="V35" s="484"/>
      <c r="W35" s="484"/>
      <c r="X35" s="484"/>
      <c r="Y35" s="486" t="str">
        <f>IFERROR(IF(AND(R34="Probabilidad",R35="Probabilidad"),(AA34-(+AA34*U35)),IF(R35="Probabilidad",(J34-(+J34*U35)),IF(R35="Impacto",AA34,""))),"")</f>
        <v/>
      </c>
      <c r="Z35" s="487" t="str">
        <f t="shared" si="2"/>
        <v/>
      </c>
      <c r="AA35" s="485" t="str">
        <f t="shared" ref="AA35:AA39" si="26">+Y35</f>
        <v/>
      </c>
      <c r="AB35" s="487" t="str">
        <f t="shared" si="4"/>
        <v/>
      </c>
      <c r="AC35" s="485" t="str">
        <f>IFERROR(IF(AND(R34="Impacto",R35="Impacto"),(AC28-(+AC28*U35)),IF(R35="Impacto",($N$34-(+$N$34*U35)),IF(R35="Probabilidad",AC28,""))),"")</f>
        <v/>
      </c>
      <c r="AD35" s="488" t="str">
        <f t="shared" ref="AD35:AD36" si="27">IFERROR(IF(OR(AND(Z35="Muy Baja",AB35="Leve"),AND(Z35="Muy Baja",AB35="Menor"),AND(Z35="Baja",AB35="Leve")),"Bajo",IF(OR(AND(Z35="Muy baja",AB35="Moderado"),AND(Z35="Baja",AB35="Menor"),AND(Z35="Baja",AB35="Moderado"),AND(Z35="Media",AB35="Leve"),AND(Z35="Media",AB35="Menor"),AND(Z35="Media",AB35="Moderado"),AND(Z35="Alta",AB35="Leve"),AND(Z35="Alta",AB35="Menor")),"Moderado",IF(OR(AND(Z35="Muy Baja",AB35="Mayor"),AND(Z35="Baja",AB35="Mayor"),AND(Z35="Media",AB35="Mayor"),AND(Z35="Alta",AB35="Moderado"),AND(Z35="Alta",AB35="Mayor"),AND(Z35="Muy Alta",AB35="Leve"),AND(Z35="Muy Alta",AB35="Menor"),AND(Z35="Muy Alta",AB35="Moderado"),AND(Z35="Muy Alta",AB35="Mayor")),"Alto",IF(OR(AND(Z35="Muy Baja",AB35="Catastrófico"),AND(Z35="Baja",AB35="Catastrófico"),AND(Z35="Media",AB35="Catastrófico"),AND(Z35="Alta",AB35="Catastrófico"),AND(Z35="Muy Alta",AB35="Catastrófico")),"Extremo","")))),"")</f>
        <v/>
      </c>
      <c r="AE35" s="484"/>
      <c r="AF35" s="168"/>
      <c r="AG35" s="168"/>
      <c r="AH35" s="489"/>
      <c r="AI35" s="489"/>
      <c r="AJ35" s="168"/>
      <c r="AK35" s="490"/>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2:69" ht="24.95" hidden="1" customHeight="1" x14ac:dyDescent="0.3">
      <c r="B36" s="475"/>
      <c r="C36" s="258"/>
      <c r="D36" s="258"/>
      <c r="E36" s="258"/>
      <c r="F36" s="258"/>
      <c r="G36" s="258"/>
      <c r="H36" s="476"/>
      <c r="I36" s="477"/>
      <c r="J36" s="478"/>
      <c r="K36" s="479"/>
      <c r="L36" s="478">
        <f t="shared" si="24"/>
        <v>0</v>
      </c>
      <c r="M36" s="477"/>
      <c r="N36" s="478"/>
      <c r="O36" s="480"/>
      <c r="P36" s="481">
        <v>3</v>
      </c>
      <c r="Q36" s="491"/>
      <c r="R36" s="483" t="str">
        <f>IF(OR(S36="Preventivo",S36="Detectivo"),"Probabilidad",IF(S36="Correctivo","Impacto",""))</f>
        <v/>
      </c>
      <c r="S36" s="484"/>
      <c r="T36" s="484"/>
      <c r="U36" s="485" t="str">
        <f t="shared" si="25"/>
        <v/>
      </c>
      <c r="V36" s="484"/>
      <c r="W36" s="484"/>
      <c r="X36" s="484"/>
      <c r="Y36" s="486" t="str">
        <f>IFERROR(IF(AND(R35="Probabilidad",R36="Probabilidad"),(AA35-(+AA35*U36)),IF(AND(R35="Impacto",R36="Probabilidad"),(AA34-(+AA34*U36)),IF(R36="Impacto",AA35,""))),"")</f>
        <v/>
      </c>
      <c r="Z36" s="487" t="str">
        <f t="shared" si="2"/>
        <v/>
      </c>
      <c r="AA36" s="485" t="str">
        <f t="shared" si="26"/>
        <v/>
      </c>
      <c r="AB36" s="487" t="str">
        <f t="shared" si="4"/>
        <v/>
      </c>
      <c r="AC36" s="485" t="str">
        <f>IFERROR(IF(AND(R35="Impacto",R36="Impacto"),(AC35-(+AC35*U36)),IF(AND(R35="Probabilidad",R36="Impacto"),(AC34-(+AC34*U36)),IF(R36="Probabilidad",AC35,""))),"")</f>
        <v/>
      </c>
      <c r="AD36" s="488" t="str">
        <f t="shared" si="27"/>
        <v/>
      </c>
      <c r="AE36" s="484"/>
      <c r="AF36" s="168"/>
      <c r="AG36" s="168"/>
      <c r="AH36" s="489"/>
      <c r="AI36" s="489"/>
      <c r="AJ36" s="168"/>
      <c r="AK36" s="490"/>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2:69" ht="24.95" hidden="1" customHeight="1" x14ac:dyDescent="0.3">
      <c r="B37" s="475"/>
      <c r="C37" s="258"/>
      <c r="D37" s="258"/>
      <c r="E37" s="258"/>
      <c r="F37" s="258"/>
      <c r="G37" s="258"/>
      <c r="H37" s="476"/>
      <c r="I37" s="477"/>
      <c r="J37" s="478"/>
      <c r="K37" s="479"/>
      <c r="L37" s="478">
        <f t="shared" si="24"/>
        <v>0</v>
      </c>
      <c r="M37" s="477"/>
      <c r="N37" s="478"/>
      <c r="O37" s="480"/>
      <c r="P37" s="481">
        <v>4</v>
      </c>
      <c r="Q37" s="482"/>
      <c r="R37" s="483" t="str">
        <f t="shared" ref="R37:R39" si="28">IF(OR(S37="Preventivo",S37="Detectivo"),"Probabilidad",IF(S37="Correctivo","Impacto",""))</f>
        <v/>
      </c>
      <c r="S37" s="484"/>
      <c r="T37" s="484"/>
      <c r="U37" s="485" t="str">
        <f t="shared" si="25"/>
        <v/>
      </c>
      <c r="V37" s="484"/>
      <c r="W37" s="484"/>
      <c r="X37" s="484"/>
      <c r="Y37" s="486" t="str">
        <f t="shared" ref="Y37:Y39" si="29">IFERROR(IF(AND(R36="Probabilidad",R37="Probabilidad"),(AA36-(+AA36*U37)),IF(AND(R36="Impacto",R37="Probabilidad"),(AA35-(+AA35*U37)),IF(R37="Impacto",AA36,""))),"")</f>
        <v/>
      </c>
      <c r="Z37" s="487" t="str">
        <f t="shared" si="2"/>
        <v/>
      </c>
      <c r="AA37" s="485" t="str">
        <f t="shared" si="26"/>
        <v/>
      </c>
      <c r="AB37" s="487" t="str">
        <f t="shared" si="4"/>
        <v/>
      </c>
      <c r="AC37" s="485" t="str">
        <f t="shared" ref="AC37:AC39" si="30">IFERROR(IF(AND(R36="Impacto",R37="Impacto"),(AC36-(+AC36*U37)),IF(AND(R36="Probabilidad",R37="Impacto"),(AC35-(+AC35*U37)),IF(R37="Probabilidad",AC36,""))),"")</f>
        <v/>
      </c>
      <c r="AD37" s="488" t="str">
        <f>IFERROR(IF(OR(AND(Z37="Muy Baja",AB37="Leve"),AND(Z37="Muy Baja",AB37="Menor"),AND(Z37="Baja",AB37="Leve")),"Bajo",IF(OR(AND(Z37="Muy baja",AB37="Moderado"),AND(Z37="Baja",AB37="Menor"),AND(Z37="Baja",AB37="Moderado"),AND(Z37="Media",AB37="Leve"),AND(Z37="Media",AB37="Menor"),AND(Z37="Media",AB37="Moderado"),AND(Z37="Alta",AB37="Leve"),AND(Z37="Alta",AB37="Menor")),"Moderado",IF(OR(AND(Z37="Muy Baja",AB37="Mayor"),AND(Z37="Baja",AB37="Mayor"),AND(Z37="Media",AB37="Mayor"),AND(Z37="Alta",AB37="Moderado"),AND(Z37="Alta",AB37="Mayor"),AND(Z37="Muy Alta",AB37="Leve"),AND(Z37="Muy Alta",AB37="Menor"),AND(Z37="Muy Alta",AB37="Moderado"),AND(Z37="Muy Alta",AB37="Mayor")),"Alto",IF(OR(AND(Z37="Muy Baja",AB37="Catastrófico"),AND(Z37="Baja",AB37="Catastrófico"),AND(Z37="Media",AB37="Catastrófico"),AND(Z37="Alta",AB37="Catastrófico"),AND(Z37="Muy Alta",AB37="Catastrófico")),"Extremo","")))),"")</f>
        <v/>
      </c>
      <c r="AE37" s="484"/>
      <c r="AF37" s="168"/>
      <c r="AG37" s="168"/>
      <c r="AH37" s="489"/>
      <c r="AI37" s="489"/>
      <c r="AJ37" s="168"/>
      <c r="AK37" s="490"/>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2:69" ht="24.95" hidden="1" customHeight="1" x14ac:dyDescent="0.3">
      <c r="B38" s="475"/>
      <c r="C38" s="258"/>
      <c r="D38" s="258"/>
      <c r="E38" s="258"/>
      <c r="F38" s="258"/>
      <c r="G38" s="258"/>
      <c r="H38" s="476"/>
      <c r="I38" s="477"/>
      <c r="J38" s="478"/>
      <c r="K38" s="479"/>
      <c r="L38" s="478">
        <f t="shared" si="24"/>
        <v>0</v>
      </c>
      <c r="M38" s="477"/>
      <c r="N38" s="478"/>
      <c r="O38" s="480"/>
      <c r="P38" s="481">
        <v>5</v>
      </c>
      <c r="Q38" s="482"/>
      <c r="R38" s="483" t="str">
        <f t="shared" si="28"/>
        <v/>
      </c>
      <c r="S38" s="484"/>
      <c r="T38" s="484"/>
      <c r="U38" s="485" t="str">
        <f t="shared" si="25"/>
        <v/>
      </c>
      <c r="V38" s="484"/>
      <c r="W38" s="484"/>
      <c r="X38" s="484"/>
      <c r="Y38" s="492" t="str">
        <f t="shared" si="29"/>
        <v/>
      </c>
      <c r="Z38" s="487" t="str">
        <f>IFERROR(IF(Y38="","",IF(Y38&lt;=0.2,"Muy Baja",IF(Y38&lt;=0.4,"Baja",IF(Y38&lt;=0.6,"Media",IF(Y38&lt;=0.8,"Alta","Muy Alta"))))),"")</f>
        <v/>
      </c>
      <c r="AA38" s="485" t="str">
        <f t="shared" si="26"/>
        <v/>
      </c>
      <c r="AB38" s="487" t="str">
        <f t="shared" si="4"/>
        <v/>
      </c>
      <c r="AC38" s="485" t="str">
        <f t="shared" si="30"/>
        <v/>
      </c>
      <c r="AD38" s="488" t="str">
        <f t="shared" ref="AD38:AD39" si="31">IFERROR(IF(OR(AND(Z38="Muy Baja",AB38="Leve"),AND(Z38="Muy Baja",AB38="Menor"),AND(Z38="Baja",AB38="Leve")),"Bajo",IF(OR(AND(Z38="Muy baja",AB38="Moderado"),AND(Z38="Baja",AB38="Menor"),AND(Z38="Baja",AB38="Moderado"),AND(Z38="Media",AB38="Leve"),AND(Z38="Media",AB38="Menor"),AND(Z38="Media",AB38="Moderado"),AND(Z38="Alta",AB38="Leve"),AND(Z38="Alta",AB38="Menor")),"Moderado",IF(OR(AND(Z38="Muy Baja",AB38="Mayor"),AND(Z38="Baja",AB38="Mayor"),AND(Z38="Media",AB38="Mayor"),AND(Z38="Alta",AB38="Moderado"),AND(Z38="Alta",AB38="Mayor"),AND(Z38="Muy Alta",AB38="Leve"),AND(Z38="Muy Alta",AB38="Menor"),AND(Z38="Muy Alta",AB38="Moderado"),AND(Z38="Muy Alta",AB38="Mayor")),"Alto",IF(OR(AND(Z38="Muy Baja",AB38="Catastrófico"),AND(Z38="Baja",AB38="Catastrófico"),AND(Z38="Media",AB38="Catastrófico"),AND(Z38="Alta",AB38="Catastrófico"),AND(Z38="Muy Alta",AB38="Catastrófico")),"Extremo","")))),"")</f>
        <v/>
      </c>
      <c r="AE38" s="484"/>
      <c r="AF38" s="168"/>
      <c r="AG38" s="168"/>
      <c r="AH38" s="489"/>
      <c r="AI38" s="489"/>
      <c r="AJ38" s="168"/>
      <c r="AK38" s="490"/>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2:69" ht="24.95" hidden="1" customHeight="1" x14ac:dyDescent="0.3">
      <c r="B39" s="475"/>
      <c r="C39" s="258"/>
      <c r="D39" s="258"/>
      <c r="E39" s="258"/>
      <c r="F39" s="258"/>
      <c r="G39" s="258"/>
      <c r="H39" s="476"/>
      <c r="I39" s="477"/>
      <c r="J39" s="478"/>
      <c r="K39" s="479"/>
      <c r="L39" s="478">
        <f t="shared" si="24"/>
        <v>0</v>
      </c>
      <c r="M39" s="477"/>
      <c r="N39" s="478"/>
      <c r="O39" s="480"/>
      <c r="P39" s="481">
        <v>6</v>
      </c>
      <c r="Q39" s="482"/>
      <c r="R39" s="483" t="str">
        <f t="shared" si="28"/>
        <v/>
      </c>
      <c r="S39" s="484"/>
      <c r="T39" s="484"/>
      <c r="U39" s="485" t="str">
        <f t="shared" si="25"/>
        <v/>
      </c>
      <c r="V39" s="484"/>
      <c r="W39" s="484"/>
      <c r="X39" s="484"/>
      <c r="Y39" s="486" t="str">
        <f t="shared" si="29"/>
        <v/>
      </c>
      <c r="Z39" s="487" t="str">
        <f t="shared" si="2"/>
        <v/>
      </c>
      <c r="AA39" s="485" t="str">
        <f t="shared" si="26"/>
        <v/>
      </c>
      <c r="AB39" s="487" t="str">
        <f t="shared" si="4"/>
        <v/>
      </c>
      <c r="AC39" s="485" t="str">
        <f t="shared" si="30"/>
        <v/>
      </c>
      <c r="AD39" s="488" t="str">
        <f t="shared" si="31"/>
        <v/>
      </c>
      <c r="AE39" s="484"/>
      <c r="AF39" s="168"/>
      <c r="AG39" s="168"/>
      <c r="AH39" s="489"/>
      <c r="AI39" s="489"/>
      <c r="AJ39" s="168"/>
      <c r="AK39" s="490"/>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2:69" ht="24.95" hidden="1" customHeight="1" x14ac:dyDescent="0.3">
      <c r="B40" s="475">
        <v>5</v>
      </c>
      <c r="C40" s="258"/>
      <c r="D40" s="258"/>
      <c r="E40" s="258"/>
      <c r="F40" s="258"/>
      <c r="G40" s="258"/>
      <c r="H40" s="476"/>
      <c r="I40" s="477" t="str">
        <f>IF(H40&lt;=0,"",IF(H40&lt;=2,"Muy Baja",IF(H40&lt;=24,"Baja",IF(H40&lt;=500,"Media",IF(H40&lt;=5000,"Alta","Muy Alta")))))</f>
        <v/>
      </c>
      <c r="J40" s="478" t="str">
        <f>IF(I40="","",IF(I40="Muy Baja",0.2,IF(I40="Baja",0.4,IF(I40="Media",0.6,IF(I40="Alta",0.8,IF(I40="Muy Alta",1,))))))</f>
        <v/>
      </c>
      <c r="K40" s="479"/>
      <c r="L40" s="478">
        <f>IF(NOT(ISERROR(MATCH(K40,'Tabla Impacto'!$B$222:$B$224,0))),'Tabla Impacto'!$F$224&amp;"Por favor no seleccionar los criterios de impacto(Afectación Económica o presupuestal y Pérdida Reputacional)",K40)</f>
        <v>0</v>
      </c>
      <c r="M40" s="477" t="str">
        <f>IF(OR(L40='Tabla Impacto'!$C$12,L40='Tabla Impacto'!$D$12),"Leve",IF(OR(L40='Tabla Impacto'!$C$13,L40='Tabla Impacto'!$D$13),"Menor",IF(OR(L40='Tabla Impacto'!$C$14,L40='Tabla Impacto'!$D$14),"Moderado",IF(OR(L40='Tabla Impacto'!$C$15,L40='Tabla Impacto'!$D$15),"Mayor",IF(OR(L40='Tabla Impacto'!$C$16,L40='Tabla Impacto'!$D$16),"Catastrófico","")))))</f>
        <v/>
      </c>
      <c r="N40" s="478" t="str">
        <f>IF(M40="","",IF(M40="Leve",0.2,IF(M40="Menor",0.4,IF(M40="Moderado",0.6,IF(M40="Mayor",0.8,IF(M40="Catastrófico",1,))))))</f>
        <v/>
      </c>
      <c r="O40" s="480" t="str">
        <f>IF(OR(AND(I40="Muy Baja",M40="Leve"),AND(I40="Muy Baja",M40="Menor"),AND(I40="Baja",M40="Leve")),"Bajo",IF(OR(AND(I40="Muy baja",M40="Moderado"),AND(I40="Baja",M40="Menor"),AND(I40="Baja",M40="Moderado"),AND(I40="Media",M40="Leve"),AND(I40="Media",M40="Menor"),AND(I40="Media",M40="Moderado"),AND(I40="Alta",M40="Leve"),AND(I40="Alta",M40="Menor")),"Moderado",IF(OR(AND(I40="Muy Baja",M40="Mayor"),AND(I40="Baja",M40="Mayor"),AND(I40="Media",M40="Mayor"),AND(I40="Alta",M40="Moderado"),AND(I40="Alta",M40="Mayor"),AND(I40="Muy Alta",M40="Leve"),AND(I40="Muy Alta",M40="Menor"),AND(I40="Muy Alta",M40="Moderado"),AND(I40="Muy Alta",M40="Mayor")),"Alto",IF(OR(AND(I40="Muy Baja",M40="Catastrófico"),AND(I40="Baja",M40="Catastrófico"),AND(I40="Media",M40="Catastrófico"),AND(I40="Alta",M40="Catastrófico"),AND(I40="Muy Alta",M40="Catastrófico")),"Extremo",""))))</f>
        <v/>
      </c>
      <c r="P40" s="481">
        <v>1</v>
      </c>
      <c r="Q40" s="482"/>
      <c r="R40" s="483" t="str">
        <f>IF(OR(S40="Preventivo",S40="Detectivo"),"Probabilidad",IF(S40="Correctivo","Impacto",""))</f>
        <v/>
      </c>
      <c r="S40" s="484"/>
      <c r="T40" s="484"/>
      <c r="U40" s="485" t="str">
        <f>IF(AND(S40="Preventivo",T40="Automático"),"50%",IF(AND(S40="Preventivo",T40="Manual"),"40%",IF(AND(S40="Detectivo",T40="Automático"),"40%",IF(AND(S40="Detectivo",T40="Manual"),"30%",IF(AND(S40="Correctivo",T40="Automático"),"35%",IF(AND(S40="Correctivo",T40="Manual"),"25%",""))))))</f>
        <v/>
      </c>
      <c r="V40" s="484"/>
      <c r="W40" s="484"/>
      <c r="X40" s="484"/>
      <c r="Y40" s="486" t="str">
        <f>IFERROR(IF(R40="Probabilidad",(J40-(+J40*U40)),IF(R40="Impacto",J40,"")),"")</f>
        <v/>
      </c>
      <c r="Z40" s="487" t="str">
        <f>IFERROR(IF(Y40="","",IF(Y40&lt;=0.2,"Muy Baja",IF(Y40&lt;=0.4,"Baja",IF(Y40&lt;=0.6,"Media",IF(Y40&lt;=0.8,"Alta","Muy Alta"))))),"")</f>
        <v/>
      </c>
      <c r="AA40" s="485" t="str">
        <f>+Y40</f>
        <v/>
      </c>
      <c r="AB40" s="487" t="str">
        <f>IFERROR(IF(AC40="","",IF(AC40&lt;=0.2,"Leve",IF(AC40&lt;=0.4,"Menor",IF(AC40&lt;=0.6,"Moderado",IF(AC40&lt;=0.8,"Mayor","Catastrófico"))))),"")</f>
        <v/>
      </c>
      <c r="AC40" s="485" t="str">
        <f>IFERROR(IF(R40="Impacto",(N40-(+N40*U40)),IF(R40="Probabilidad",N40,"")),"")</f>
        <v/>
      </c>
      <c r="AD40" s="488" t="str">
        <f>IFERROR(IF(OR(AND(Z40="Muy Baja",AB40="Leve"),AND(Z40="Muy Baja",AB40="Menor"),AND(Z40="Baja",AB40="Leve")),"Bajo",IF(OR(AND(Z40="Muy baja",AB40="Moderado"),AND(Z40="Baja",AB40="Menor"),AND(Z40="Baja",AB40="Moderado"),AND(Z40="Media",AB40="Leve"),AND(Z40="Media",AB40="Menor"),AND(Z40="Media",AB40="Moderado"),AND(Z40="Alta",AB40="Leve"),AND(Z40="Alta",AB40="Menor")),"Moderado",IF(OR(AND(Z40="Muy Baja",AB40="Mayor"),AND(Z40="Baja",AB40="Mayor"),AND(Z40="Media",AB40="Mayor"),AND(Z40="Alta",AB40="Moderado"),AND(Z40="Alta",AB40="Mayor"),AND(Z40="Muy Alta",AB40="Leve"),AND(Z40="Muy Alta",AB40="Menor"),AND(Z40="Muy Alta",AB40="Moderado"),AND(Z40="Muy Alta",AB40="Mayor")),"Alto",IF(OR(AND(Z40="Muy Baja",AB40="Catastrófico"),AND(Z40="Baja",AB40="Catastrófico"),AND(Z40="Media",AB40="Catastrófico"),AND(Z40="Alta",AB40="Catastrófico"),AND(Z40="Muy Alta",AB40="Catastrófico")),"Extremo","")))),"")</f>
        <v/>
      </c>
      <c r="AE40" s="484"/>
      <c r="AF40" s="168"/>
      <c r="AG40" s="168"/>
      <c r="AH40" s="489"/>
      <c r="AI40" s="489"/>
      <c r="AJ40" s="168"/>
      <c r="AK40" s="490"/>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2:69" ht="24.95" hidden="1" customHeight="1" x14ac:dyDescent="0.3">
      <c r="B41" s="475"/>
      <c r="C41" s="258"/>
      <c r="D41" s="258"/>
      <c r="E41" s="258"/>
      <c r="F41" s="258"/>
      <c r="G41" s="258"/>
      <c r="H41" s="476"/>
      <c r="I41" s="477"/>
      <c r="J41" s="478"/>
      <c r="K41" s="479"/>
      <c r="L41" s="478">
        <f t="shared" ref="L41:L45" si="32">IF(NOT(ISERROR(MATCH(K41,_xlfn.ANCHORARRAY(F52),0))),J54&amp;"Por favor no seleccionar los criterios de impacto",K41)</f>
        <v>0</v>
      </c>
      <c r="M41" s="477"/>
      <c r="N41" s="478"/>
      <c r="O41" s="480"/>
      <c r="P41" s="481">
        <v>2</v>
      </c>
      <c r="Q41" s="482"/>
      <c r="R41" s="483" t="str">
        <f>IF(OR(S41="Preventivo",S41="Detectivo"),"Probabilidad",IF(S41="Correctivo","Impacto",""))</f>
        <v/>
      </c>
      <c r="S41" s="484"/>
      <c r="T41" s="484"/>
      <c r="U41" s="485" t="str">
        <f t="shared" ref="U41:U45" si="33">IF(AND(S41="Preventivo",T41="Automático"),"50%",IF(AND(S41="Preventivo",T41="Manual"),"40%",IF(AND(S41="Detectivo",T41="Automático"),"40%",IF(AND(S41="Detectivo",T41="Manual"),"30%",IF(AND(S41="Correctivo",T41="Automático"),"35%",IF(AND(S41="Correctivo",T41="Manual"),"25%",""))))))</f>
        <v/>
      </c>
      <c r="V41" s="484"/>
      <c r="W41" s="484"/>
      <c r="X41" s="484"/>
      <c r="Y41" s="486" t="str">
        <f>IFERROR(IF(AND(R40="Probabilidad",R41="Probabilidad"),(AA40-(+AA40*U41)),IF(R41="Probabilidad",(J40-(+J40*U41)),IF(R41="Impacto",AA40,""))),"")</f>
        <v/>
      </c>
      <c r="Z41" s="487" t="str">
        <f t="shared" si="2"/>
        <v/>
      </c>
      <c r="AA41" s="485" t="str">
        <f t="shared" ref="AA41:AA45" si="34">+Y41</f>
        <v/>
      </c>
      <c r="AB41" s="487" t="str">
        <f t="shared" si="4"/>
        <v/>
      </c>
      <c r="AC41" s="485" t="str">
        <f>IFERROR(IF(AND(R40="Impacto",R41="Impacto"),(AC34-(+AC34*U41)),IF(R41="Impacto",($N$40-(+$N$40*U41)),IF(R41="Probabilidad",AC34,""))),"")</f>
        <v/>
      </c>
      <c r="AD41" s="488" t="str">
        <f t="shared" ref="AD41:AD42" si="35">IFERROR(IF(OR(AND(Z41="Muy Baja",AB41="Leve"),AND(Z41="Muy Baja",AB41="Menor"),AND(Z41="Baja",AB41="Leve")),"Bajo",IF(OR(AND(Z41="Muy baja",AB41="Moderado"),AND(Z41="Baja",AB41="Menor"),AND(Z41="Baja",AB41="Moderado"),AND(Z41="Media",AB41="Leve"),AND(Z41="Media",AB41="Menor"),AND(Z41="Media",AB41="Moderado"),AND(Z41="Alta",AB41="Leve"),AND(Z41="Alta",AB41="Menor")),"Moderado",IF(OR(AND(Z41="Muy Baja",AB41="Mayor"),AND(Z41="Baja",AB41="Mayor"),AND(Z41="Media",AB41="Mayor"),AND(Z41="Alta",AB41="Moderado"),AND(Z41="Alta",AB41="Mayor"),AND(Z41="Muy Alta",AB41="Leve"),AND(Z41="Muy Alta",AB41="Menor"),AND(Z41="Muy Alta",AB41="Moderado"),AND(Z41="Muy Alta",AB41="Mayor")),"Alto",IF(OR(AND(Z41="Muy Baja",AB41="Catastrófico"),AND(Z41="Baja",AB41="Catastrófico"),AND(Z41="Media",AB41="Catastrófico"),AND(Z41="Alta",AB41="Catastrófico"),AND(Z41="Muy Alta",AB41="Catastrófico")),"Extremo","")))),"")</f>
        <v/>
      </c>
      <c r="AE41" s="484"/>
      <c r="AF41" s="168"/>
      <c r="AG41" s="168"/>
      <c r="AH41" s="489"/>
      <c r="AI41" s="489"/>
      <c r="AJ41" s="168"/>
      <c r="AK41" s="490"/>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2:69" ht="24.95" hidden="1" customHeight="1" x14ac:dyDescent="0.3">
      <c r="B42" s="475"/>
      <c r="C42" s="258"/>
      <c r="D42" s="258"/>
      <c r="E42" s="258"/>
      <c r="F42" s="258"/>
      <c r="G42" s="258"/>
      <c r="H42" s="476"/>
      <c r="I42" s="477"/>
      <c r="J42" s="478"/>
      <c r="K42" s="479"/>
      <c r="L42" s="478">
        <f t="shared" si="32"/>
        <v>0</v>
      </c>
      <c r="M42" s="477"/>
      <c r="N42" s="478"/>
      <c r="O42" s="480"/>
      <c r="P42" s="481">
        <v>3</v>
      </c>
      <c r="Q42" s="491"/>
      <c r="R42" s="483" t="str">
        <f>IF(OR(S42="Preventivo",S42="Detectivo"),"Probabilidad",IF(S42="Correctivo","Impacto",""))</f>
        <v/>
      </c>
      <c r="S42" s="484"/>
      <c r="T42" s="484"/>
      <c r="U42" s="485" t="str">
        <f t="shared" si="33"/>
        <v/>
      </c>
      <c r="V42" s="484"/>
      <c r="W42" s="484"/>
      <c r="X42" s="484"/>
      <c r="Y42" s="486" t="str">
        <f>IFERROR(IF(AND(R41="Probabilidad",R42="Probabilidad"),(AA41-(+AA41*U42)),IF(AND(R41="Impacto",R42="Probabilidad"),(AA40-(+AA40*U42)),IF(R42="Impacto",AA41,""))),"")</f>
        <v/>
      </c>
      <c r="Z42" s="487" t="str">
        <f t="shared" si="2"/>
        <v/>
      </c>
      <c r="AA42" s="485" t="str">
        <f t="shared" si="34"/>
        <v/>
      </c>
      <c r="AB42" s="487" t="str">
        <f t="shared" si="4"/>
        <v/>
      </c>
      <c r="AC42" s="485" t="str">
        <f>IFERROR(IF(AND(R41="Impacto",R42="Impacto"),(AC41-(+AC41*U42)),IF(AND(R41="Probabilidad",R42="Impacto"),(AC40-(+AC40*U42)),IF(R42="Probabilidad",AC41,""))),"")</f>
        <v/>
      </c>
      <c r="AD42" s="488" t="str">
        <f t="shared" si="35"/>
        <v/>
      </c>
      <c r="AE42" s="484"/>
      <c r="AF42" s="168"/>
      <c r="AG42" s="168"/>
      <c r="AH42" s="489"/>
      <c r="AI42" s="489"/>
      <c r="AJ42" s="168"/>
      <c r="AK42" s="490"/>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2:69" ht="24.95" hidden="1" customHeight="1" x14ac:dyDescent="0.3">
      <c r="B43" s="475"/>
      <c r="C43" s="258"/>
      <c r="D43" s="258"/>
      <c r="E43" s="258"/>
      <c r="F43" s="258"/>
      <c r="G43" s="258"/>
      <c r="H43" s="476"/>
      <c r="I43" s="477"/>
      <c r="J43" s="478"/>
      <c r="K43" s="479"/>
      <c r="L43" s="478">
        <f t="shared" si="32"/>
        <v>0</v>
      </c>
      <c r="M43" s="477"/>
      <c r="N43" s="478"/>
      <c r="O43" s="480"/>
      <c r="P43" s="481">
        <v>4</v>
      </c>
      <c r="Q43" s="482"/>
      <c r="R43" s="483" t="str">
        <f t="shared" ref="R43:R45" si="36">IF(OR(S43="Preventivo",S43="Detectivo"),"Probabilidad",IF(S43="Correctivo","Impacto",""))</f>
        <v/>
      </c>
      <c r="S43" s="484"/>
      <c r="T43" s="484"/>
      <c r="U43" s="485" t="str">
        <f t="shared" si="33"/>
        <v/>
      </c>
      <c r="V43" s="484"/>
      <c r="W43" s="484"/>
      <c r="X43" s="484"/>
      <c r="Y43" s="486" t="str">
        <f t="shared" ref="Y43:Y45" si="37">IFERROR(IF(AND(R42="Probabilidad",R43="Probabilidad"),(AA42-(+AA42*U43)),IF(AND(R42="Impacto",R43="Probabilidad"),(AA41-(+AA41*U43)),IF(R43="Impacto",AA42,""))),"")</f>
        <v/>
      </c>
      <c r="Z43" s="487" t="str">
        <f t="shared" si="2"/>
        <v/>
      </c>
      <c r="AA43" s="485" t="str">
        <f t="shared" si="34"/>
        <v/>
      </c>
      <c r="AB43" s="487" t="str">
        <f t="shared" si="4"/>
        <v/>
      </c>
      <c r="AC43" s="485" t="str">
        <f t="shared" ref="AC43:AC45" si="38">IFERROR(IF(AND(R42="Impacto",R43="Impacto"),(AC42-(+AC42*U43)),IF(AND(R42="Probabilidad",R43="Impacto"),(AC41-(+AC41*U43)),IF(R43="Probabilidad",AC42,""))),"")</f>
        <v/>
      </c>
      <c r="AD43" s="488" t="str">
        <f>IFERROR(IF(OR(AND(Z43="Muy Baja",AB43="Leve"),AND(Z43="Muy Baja",AB43="Menor"),AND(Z43="Baja",AB43="Leve")),"Bajo",IF(OR(AND(Z43="Muy baja",AB43="Moderado"),AND(Z43="Baja",AB43="Menor"),AND(Z43="Baja",AB43="Moderado"),AND(Z43="Media",AB43="Leve"),AND(Z43="Media",AB43="Menor"),AND(Z43="Media",AB43="Moderado"),AND(Z43="Alta",AB43="Leve"),AND(Z43="Alta",AB43="Menor")),"Moderado",IF(OR(AND(Z43="Muy Baja",AB43="Mayor"),AND(Z43="Baja",AB43="Mayor"),AND(Z43="Media",AB43="Mayor"),AND(Z43="Alta",AB43="Moderado"),AND(Z43="Alta",AB43="Mayor"),AND(Z43="Muy Alta",AB43="Leve"),AND(Z43="Muy Alta",AB43="Menor"),AND(Z43="Muy Alta",AB43="Moderado"),AND(Z43="Muy Alta",AB43="Mayor")),"Alto",IF(OR(AND(Z43="Muy Baja",AB43="Catastrófico"),AND(Z43="Baja",AB43="Catastrófico"),AND(Z43="Media",AB43="Catastrófico"),AND(Z43="Alta",AB43="Catastrófico"),AND(Z43="Muy Alta",AB43="Catastrófico")),"Extremo","")))),"")</f>
        <v/>
      </c>
      <c r="AE43" s="484"/>
      <c r="AF43" s="168"/>
      <c r="AG43" s="168"/>
      <c r="AH43" s="489"/>
      <c r="AI43" s="489"/>
      <c r="AJ43" s="168"/>
      <c r="AK43" s="490"/>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2:69" ht="24.95" hidden="1" customHeight="1" x14ac:dyDescent="0.3">
      <c r="B44" s="475"/>
      <c r="C44" s="258"/>
      <c r="D44" s="258"/>
      <c r="E44" s="258"/>
      <c r="F44" s="258"/>
      <c r="G44" s="258"/>
      <c r="H44" s="476"/>
      <c r="I44" s="477"/>
      <c r="J44" s="478"/>
      <c r="K44" s="479"/>
      <c r="L44" s="478">
        <f t="shared" si="32"/>
        <v>0</v>
      </c>
      <c r="M44" s="477"/>
      <c r="N44" s="478"/>
      <c r="O44" s="480"/>
      <c r="P44" s="481">
        <v>5</v>
      </c>
      <c r="Q44" s="482"/>
      <c r="R44" s="483" t="str">
        <f t="shared" si="36"/>
        <v/>
      </c>
      <c r="S44" s="484"/>
      <c r="T44" s="484"/>
      <c r="U44" s="485" t="str">
        <f t="shared" si="33"/>
        <v/>
      </c>
      <c r="V44" s="484"/>
      <c r="W44" s="484"/>
      <c r="X44" s="484"/>
      <c r="Y44" s="486" t="str">
        <f t="shared" si="37"/>
        <v/>
      </c>
      <c r="Z44" s="487" t="str">
        <f t="shared" si="2"/>
        <v/>
      </c>
      <c r="AA44" s="485" t="str">
        <f t="shared" si="34"/>
        <v/>
      </c>
      <c r="AB44" s="487" t="str">
        <f t="shared" si="4"/>
        <v/>
      </c>
      <c r="AC44" s="485" t="str">
        <f t="shared" si="38"/>
        <v/>
      </c>
      <c r="AD44" s="488" t="str">
        <f t="shared" ref="AD44:AD45" si="39">IFERROR(IF(OR(AND(Z44="Muy Baja",AB44="Leve"),AND(Z44="Muy Baja",AB44="Menor"),AND(Z44="Baja",AB44="Leve")),"Bajo",IF(OR(AND(Z44="Muy baja",AB44="Moderado"),AND(Z44="Baja",AB44="Menor"),AND(Z44="Baja",AB44="Moderado"),AND(Z44="Media",AB44="Leve"),AND(Z44="Media",AB44="Menor"),AND(Z44="Media",AB44="Moderado"),AND(Z44="Alta",AB44="Leve"),AND(Z44="Alta",AB44="Menor")),"Moderado",IF(OR(AND(Z44="Muy Baja",AB44="Mayor"),AND(Z44="Baja",AB44="Mayor"),AND(Z44="Media",AB44="Mayor"),AND(Z44="Alta",AB44="Moderado"),AND(Z44="Alta",AB44="Mayor"),AND(Z44="Muy Alta",AB44="Leve"),AND(Z44="Muy Alta",AB44="Menor"),AND(Z44="Muy Alta",AB44="Moderado"),AND(Z44="Muy Alta",AB44="Mayor")),"Alto",IF(OR(AND(Z44="Muy Baja",AB44="Catastrófico"),AND(Z44="Baja",AB44="Catastrófico"),AND(Z44="Media",AB44="Catastrófico"),AND(Z44="Alta",AB44="Catastrófico"),AND(Z44="Muy Alta",AB44="Catastrófico")),"Extremo","")))),"")</f>
        <v/>
      </c>
      <c r="AE44" s="484"/>
      <c r="AF44" s="168"/>
      <c r="AG44" s="168"/>
      <c r="AH44" s="489"/>
      <c r="AI44" s="489"/>
      <c r="AJ44" s="168"/>
      <c r="AK44" s="490"/>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2:69" ht="24.95" hidden="1" customHeight="1" x14ac:dyDescent="0.3">
      <c r="B45" s="475"/>
      <c r="C45" s="258"/>
      <c r="D45" s="258"/>
      <c r="E45" s="258"/>
      <c r="F45" s="258"/>
      <c r="G45" s="258"/>
      <c r="H45" s="476"/>
      <c r="I45" s="477"/>
      <c r="J45" s="478"/>
      <c r="K45" s="479"/>
      <c r="L45" s="478">
        <f t="shared" si="32"/>
        <v>0</v>
      </c>
      <c r="M45" s="477"/>
      <c r="N45" s="478"/>
      <c r="O45" s="480"/>
      <c r="P45" s="481">
        <v>6</v>
      </c>
      <c r="Q45" s="482"/>
      <c r="R45" s="483" t="str">
        <f t="shared" si="36"/>
        <v/>
      </c>
      <c r="S45" s="484"/>
      <c r="T45" s="484"/>
      <c r="U45" s="485" t="str">
        <f t="shared" si="33"/>
        <v/>
      </c>
      <c r="V45" s="484"/>
      <c r="W45" s="484"/>
      <c r="X45" s="484"/>
      <c r="Y45" s="486" t="str">
        <f t="shared" si="37"/>
        <v/>
      </c>
      <c r="Z45" s="487" t="str">
        <f t="shared" si="2"/>
        <v/>
      </c>
      <c r="AA45" s="485" t="str">
        <f t="shared" si="34"/>
        <v/>
      </c>
      <c r="AB45" s="487" t="str">
        <f t="shared" si="4"/>
        <v/>
      </c>
      <c r="AC45" s="485" t="str">
        <f t="shared" si="38"/>
        <v/>
      </c>
      <c r="AD45" s="488" t="str">
        <f t="shared" si="39"/>
        <v/>
      </c>
      <c r="AE45" s="484"/>
      <c r="AF45" s="168"/>
      <c r="AG45" s="168"/>
      <c r="AH45" s="489"/>
      <c r="AI45" s="489"/>
      <c r="AJ45" s="168"/>
      <c r="AK45" s="490"/>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2:69" ht="24.95" hidden="1" customHeight="1" x14ac:dyDescent="0.3">
      <c r="B46" s="475">
        <v>6</v>
      </c>
      <c r="C46" s="258"/>
      <c r="D46" s="258"/>
      <c r="E46" s="258"/>
      <c r="F46" s="258"/>
      <c r="G46" s="258"/>
      <c r="H46" s="476"/>
      <c r="I46" s="477" t="str">
        <f>IF(H46&lt;=0,"",IF(H46&lt;=2,"Muy Baja",IF(H46&lt;=24,"Baja",IF(H46&lt;=500,"Media",IF(H46&lt;=5000,"Alta","Muy Alta")))))</f>
        <v/>
      </c>
      <c r="J46" s="478" t="str">
        <f>IF(I46="","",IF(I46="Muy Baja",0.2,IF(I46="Baja",0.4,IF(I46="Media",0.6,IF(I46="Alta",0.8,IF(I46="Muy Alta",1,))))))</f>
        <v/>
      </c>
      <c r="K46" s="479"/>
      <c r="L46" s="478">
        <f>IF(NOT(ISERROR(MATCH(K46,'Tabla Impacto'!$B$222:$B$224,0))),'Tabla Impacto'!$F$224&amp;"Por favor no seleccionar los criterios de impacto(Afectación Económica o presupuestal y Pérdida Reputacional)",K46)</f>
        <v>0</v>
      </c>
      <c r="M46" s="477" t="str">
        <f>IF(OR(L46='Tabla Impacto'!$C$12,L46='Tabla Impacto'!$D$12),"Leve",IF(OR(L46='Tabla Impacto'!$C$13,L46='Tabla Impacto'!$D$13),"Menor",IF(OR(L46='Tabla Impacto'!$C$14,L46='Tabla Impacto'!$D$14),"Moderado",IF(OR(L46='Tabla Impacto'!$C$15,L46='Tabla Impacto'!$D$15),"Mayor",IF(OR(L46='Tabla Impacto'!$C$16,L46='Tabla Impacto'!$D$16),"Catastrófico","")))))</f>
        <v/>
      </c>
      <c r="N46" s="478" t="str">
        <f>IF(M46="","",IF(M46="Leve",0.2,IF(M46="Menor",0.4,IF(M46="Moderado",0.6,IF(M46="Mayor",0.8,IF(M46="Catastrófico",1,))))))</f>
        <v/>
      </c>
      <c r="O46" s="480" t="str">
        <f>IF(OR(AND(I46="Muy Baja",M46="Leve"),AND(I46="Muy Baja",M46="Menor"),AND(I46="Baja",M46="Leve")),"Bajo",IF(OR(AND(I46="Muy baja",M46="Moderado"),AND(I46="Baja",M46="Menor"),AND(I46="Baja",M46="Moderado"),AND(I46="Media",M46="Leve"),AND(I46="Media",M46="Menor"),AND(I46="Media",M46="Moderado"),AND(I46="Alta",M46="Leve"),AND(I46="Alta",M46="Menor")),"Moderado",IF(OR(AND(I46="Muy Baja",M46="Mayor"),AND(I46="Baja",M46="Mayor"),AND(I46="Media",M46="Mayor"),AND(I46="Alta",M46="Moderado"),AND(I46="Alta",M46="Mayor"),AND(I46="Muy Alta",M46="Leve"),AND(I46="Muy Alta",M46="Menor"),AND(I46="Muy Alta",M46="Moderado"),AND(I46="Muy Alta",M46="Mayor")),"Alto",IF(OR(AND(I46="Muy Baja",M46="Catastrófico"),AND(I46="Baja",M46="Catastrófico"),AND(I46="Media",M46="Catastrófico"),AND(I46="Alta",M46="Catastrófico"),AND(I46="Muy Alta",M46="Catastrófico")),"Extremo",""))))</f>
        <v/>
      </c>
      <c r="P46" s="481">
        <v>1</v>
      </c>
      <c r="Q46" s="482"/>
      <c r="R46" s="483" t="str">
        <f>IF(OR(S46="Preventivo",S46="Detectivo"),"Probabilidad",IF(S46="Correctivo","Impacto",""))</f>
        <v/>
      </c>
      <c r="S46" s="484"/>
      <c r="T46" s="484"/>
      <c r="U46" s="485" t="str">
        <f>IF(AND(S46="Preventivo",T46="Automático"),"50%",IF(AND(S46="Preventivo",T46="Manual"),"40%",IF(AND(S46="Detectivo",T46="Automático"),"40%",IF(AND(S46="Detectivo",T46="Manual"),"30%",IF(AND(S46="Correctivo",T46="Automático"),"35%",IF(AND(S46="Correctivo",T46="Manual"),"25%",""))))))</f>
        <v/>
      </c>
      <c r="V46" s="484"/>
      <c r="W46" s="484"/>
      <c r="X46" s="484"/>
      <c r="Y46" s="486" t="str">
        <f>IFERROR(IF(R46="Probabilidad",(J46-(+J46*U46)),IF(R46="Impacto",J46,"")),"")</f>
        <v/>
      </c>
      <c r="Z46" s="487" t="str">
        <f>IFERROR(IF(Y46="","",IF(Y46&lt;=0.2,"Muy Baja",IF(Y46&lt;=0.4,"Baja",IF(Y46&lt;=0.6,"Media",IF(Y46&lt;=0.8,"Alta","Muy Alta"))))),"")</f>
        <v/>
      </c>
      <c r="AA46" s="485" t="str">
        <f>+Y46</f>
        <v/>
      </c>
      <c r="AB46" s="487" t="str">
        <f>IFERROR(IF(AC46="","",IF(AC46&lt;=0.2,"Leve",IF(AC46&lt;=0.4,"Menor",IF(AC46&lt;=0.6,"Moderado",IF(AC46&lt;=0.8,"Mayor","Catastrófico"))))),"")</f>
        <v/>
      </c>
      <c r="AC46" s="485" t="str">
        <f>IFERROR(IF(R46="Impacto",(N46-(+N46*U46)),IF(R46="Probabilidad",N46,"")),"")</f>
        <v/>
      </c>
      <c r="AD46" s="488" t="str">
        <f>IFERROR(IF(OR(AND(Z46="Muy Baja",AB46="Leve"),AND(Z46="Muy Baja",AB46="Menor"),AND(Z46="Baja",AB46="Leve")),"Bajo",IF(OR(AND(Z46="Muy baja",AB46="Moderado"),AND(Z46="Baja",AB46="Menor"),AND(Z46="Baja",AB46="Moderado"),AND(Z46="Media",AB46="Leve"),AND(Z46="Media",AB46="Menor"),AND(Z46="Media",AB46="Moderado"),AND(Z46="Alta",AB46="Leve"),AND(Z46="Alta",AB46="Menor")),"Moderado",IF(OR(AND(Z46="Muy Baja",AB46="Mayor"),AND(Z46="Baja",AB46="Mayor"),AND(Z46="Media",AB46="Mayor"),AND(Z46="Alta",AB46="Moderado"),AND(Z46="Alta",AB46="Mayor"),AND(Z46="Muy Alta",AB46="Leve"),AND(Z46="Muy Alta",AB46="Menor"),AND(Z46="Muy Alta",AB46="Moderado"),AND(Z46="Muy Alta",AB46="Mayor")),"Alto",IF(OR(AND(Z46="Muy Baja",AB46="Catastrófico"),AND(Z46="Baja",AB46="Catastrófico"),AND(Z46="Media",AB46="Catastrófico"),AND(Z46="Alta",AB46="Catastrófico"),AND(Z46="Muy Alta",AB46="Catastrófico")),"Extremo","")))),"")</f>
        <v/>
      </c>
      <c r="AE46" s="484"/>
      <c r="AF46" s="168"/>
      <c r="AG46" s="168"/>
      <c r="AH46" s="489"/>
      <c r="AI46" s="489"/>
      <c r="AJ46" s="168"/>
      <c r="AK46" s="490"/>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2:69" ht="24.95" hidden="1" customHeight="1" x14ac:dyDescent="0.3">
      <c r="B47" s="475"/>
      <c r="C47" s="258"/>
      <c r="D47" s="258"/>
      <c r="E47" s="258"/>
      <c r="F47" s="258"/>
      <c r="G47" s="258"/>
      <c r="H47" s="476"/>
      <c r="I47" s="477"/>
      <c r="J47" s="478"/>
      <c r="K47" s="479"/>
      <c r="L47" s="478">
        <f t="shared" ref="L47:L51" si="40">IF(NOT(ISERROR(MATCH(K47,_xlfn.ANCHORARRAY(F58),0))),J60&amp;"Por favor no seleccionar los criterios de impacto",K47)</f>
        <v>0</v>
      </c>
      <c r="M47" s="477"/>
      <c r="N47" s="478"/>
      <c r="O47" s="480"/>
      <c r="P47" s="481">
        <v>2</v>
      </c>
      <c r="Q47" s="482"/>
      <c r="R47" s="483" t="str">
        <f>IF(OR(S47="Preventivo",S47="Detectivo"),"Probabilidad",IF(S47="Correctivo","Impacto",""))</f>
        <v/>
      </c>
      <c r="S47" s="484"/>
      <c r="T47" s="484"/>
      <c r="U47" s="485" t="str">
        <f t="shared" ref="U47:U51" si="41">IF(AND(S47="Preventivo",T47="Automático"),"50%",IF(AND(S47="Preventivo",T47="Manual"),"40%",IF(AND(S47="Detectivo",T47="Automático"),"40%",IF(AND(S47="Detectivo",T47="Manual"),"30%",IF(AND(S47="Correctivo",T47="Automático"),"35%",IF(AND(S47="Correctivo",T47="Manual"),"25%",""))))))</f>
        <v/>
      </c>
      <c r="V47" s="484"/>
      <c r="W47" s="484"/>
      <c r="X47" s="484"/>
      <c r="Y47" s="486" t="str">
        <f>IFERROR(IF(AND(R46="Probabilidad",R47="Probabilidad"),(AA46-(+AA46*U47)),IF(R47="Probabilidad",(J46-(+J46*U47)),IF(R47="Impacto",AA46,""))),"")</f>
        <v/>
      </c>
      <c r="Z47" s="487" t="str">
        <f t="shared" si="2"/>
        <v/>
      </c>
      <c r="AA47" s="485" t="str">
        <f t="shared" ref="AA47:AA51" si="42">+Y47</f>
        <v/>
      </c>
      <c r="AB47" s="487" t="str">
        <f t="shared" si="4"/>
        <v/>
      </c>
      <c r="AC47" s="485" t="str">
        <f>IFERROR(IF(AND(R46="Impacto",R47="Impacto"),(AC40-(+AC40*U47)),IF(R47="Impacto",($N$46-(+$N$46*U47)),IF(R47="Probabilidad",AC40,""))),"")</f>
        <v/>
      </c>
      <c r="AD47" s="488" t="str">
        <f t="shared" ref="AD47:AD48" si="43">IFERROR(IF(OR(AND(Z47="Muy Baja",AB47="Leve"),AND(Z47="Muy Baja",AB47="Menor"),AND(Z47="Baja",AB47="Leve")),"Bajo",IF(OR(AND(Z47="Muy baja",AB47="Moderado"),AND(Z47="Baja",AB47="Menor"),AND(Z47="Baja",AB47="Moderado"),AND(Z47="Media",AB47="Leve"),AND(Z47="Media",AB47="Menor"),AND(Z47="Media",AB47="Moderado"),AND(Z47="Alta",AB47="Leve"),AND(Z47="Alta",AB47="Menor")),"Moderado",IF(OR(AND(Z47="Muy Baja",AB47="Mayor"),AND(Z47="Baja",AB47="Mayor"),AND(Z47="Media",AB47="Mayor"),AND(Z47="Alta",AB47="Moderado"),AND(Z47="Alta",AB47="Mayor"),AND(Z47="Muy Alta",AB47="Leve"),AND(Z47="Muy Alta",AB47="Menor"),AND(Z47="Muy Alta",AB47="Moderado"),AND(Z47="Muy Alta",AB47="Mayor")),"Alto",IF(OR(AND(Z47="Muy Baja",AB47="Catastrófico"),AND(Z47="Baja",AB47="Catastrófico"),AND(Z47="Media",AB47="Catastrófico"),AND(Z47="Alta",AB47="Catastrófico"),AND(Z47="Muy Alta",AB47="Catastrófico")),"Extremo","")))),"")</f>
        <v/>
      </c>
      <c r="AE47" s="484"/>
      <c r="AF47" s="168"/>
      <c r="AG47" s="168"/>
      <c r="AH47" s="489"/>
      <c r="AI47" s="489"/>
      <c r="AJ47" s="168"/>
      <c r="AK47" s="490"/>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2:69" ht="24.95" hidden="1" customHeight="1" x14ac:dyDescent="0.3">
      <c r="B48" s="475"/>
      <c r="C48" s="258"/>
      <c r="D48" s="258"/>
      <c r="E48" s="258"/>
      <c r="F48" s="258"/>
      <c r="G48" s="258"/>
      <c r="H48" s="476"/>
      <c r="I48" s="477"/>
      <c r="J48" s="478"/>
      <c r="K48" s="479"/>
      <c r="L48" s="478">
        <f t="shared" si="40"/>
        <v>0</v>
      </c>
      <c r="M48" s="477"/>
      <c r="N48" s="478"/>
      <c r="O48" s="480"/>
      <c r="P48" s="481">
        <v>3</v>
      </c>
      <c r="Q48" s="491"/>
      <c r="R48" s="483" t="str">
        <f>IF(OR(S48="Preventivo",S48="Detectivo"),"Probabilidad",IF(S48="Correctivo","Impacto",""))</f>
        <v/>
      </c>
      <c r="S48" s="484"/>
      <c r="T48" s="484"/>
      <c r="U48" s="485" t="str">
        <f t="shared" si="41"/>
        <v/>
      </c>
      <c r="V48" s="484"/>
      <c r="W48" s="484"/>
      <c r="X48" s="484"/>
      <c r="Y48" s="486" t="str">
        <f>IFERROR(IF(AND(R47="Probabilidad",R48="Probabilidad"),(AA47-(+AA47*U48)),IF(AND(R47="Impacto",R48="Probabilidad"),(AA46-(+AA46*U48)),IF(R48="Impacto",AA47,""))),"")</f>
        <v/>
      </c>
      <c r="Z48" s="487" t="str">
        <f t="shared" si="2"/>
        <v/>
      </c>
      <c r="AA48" s="485" t="str">
        <f t="shared" si="42"/>
        <v/>
      </c>
      <c r="AB48" s="487" t="str">
        <f t="shared" si="4"/>
        <v/>
      </c>
      <c r="AC48" s="485" t="str">
        <f>IFERROR(IF(AND(R47="Impacto",R48="Impacto"),(AC47-(+AC47*U48)),IF(AND(R47="Probabilidad",R48="Impacto"),(AC46-(+AC46*U48)),IF(R48="Probabilidad",AC47,""))),"")</f>
        <v/>
      </c>
      <c r="AD48" s="488" t="str">
        <f t="shared" si="43"/>
        <v/>
      </c>
      <c r="AE48" s="484"/>
      <c r="AF48" s="168"/>
      <c r="AG48" s="168"/>
      <c r="AH48" s="489"/>
      <c r="AI48" s="489"/>
      <c r="AJ48" s="168"/>
      <c r="AK48" s="490"/>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2:69" ht="24.95" hidden="1" customHeight="1" x14ac:dyDescent="0.3">
      <c r="B49" s="475"/>
      <c r="C49" s="258"/>
      <c r="D49" s="258"/>
      <c r="E49" s="258"/>
      <c r="F49" s="258"/>
      <c r="G49" s="258"/>
      <c r="H49" s="476"/>
      <c r="I49" s="477"/>
      <c r="J49" s="478"/>
      <c r="K49" s="479"/>
      <c r="L49" s="478">
        <f t="shared" si="40"/>
        <v>0</v>
      </c>
      <c r="M49" s="477"/>
      <c r="N49" s="478"/>
      <c r="O49" s="480"/>
      <c r="P49" s="481">
        <v>4</v>
      </c>
      <c r="Q49" s="482"/>
      <c r="R49" s="483" t="str">
        <f t="shared" ref="R49:R51" si="44">IF(OR(S49="Preventivo",S49="Detectivo"),"Probabilidad",IF(S49="Correctivo","Impacto",""))</f>
        <v/>
      </c>
      <c r="S49" s="484"/>
      <c r="T49" s="484"/>
      <c r="U49" s="485" t="str">
        <f t="shared" si="41"/>
        <v/>
      </c>
      <c r="V49" s="484"/>
      <c r="W49" s="484"/>
      <c r="X49" s="484"/>
      <c r="Y49" s="486" t="str">
        <f t="shared" ref="Y49:Y51" si="45">IFERROR(IF(AND(R48="Probabilidad",R49="Probabilidad"),(AA48-(+AA48*U49)),IF(AND(R48="Impacto",R49="Probabilidad"),(AA47-(+AA47*U49)),IF(R49="Impacto",AA48,""))),"")</f>
        <v/>
      </c>
      <c r="Z49" s="487" t="str">
        <f t="shared" si="2"/>
        <v/>
      </c>
      <c r="AA49" s="485" t="str">
        <f t="shared" si="42"/>
        <v/>
      </c>
      <c r="AB49" s="487" t="str">
        <f t="shared" si="4"/>
        <v/>
      </c>
      <c r="AC49" s="485" t="str">
        <f t="shared" ref="AC49:AC51" si="46">IFERROR(IF(AND(R48="Impacto",R49="Impacto"),(AC48-(+AC48*U49)),IF(AND(R48="Probabilidad",R49="Impacto"),(AC47-(+AC47*U49)),IF(R49="Probabilidad",AC48,""))),"")</f>
        <v/>
      </c>
      <c r="AD49" s="488" t="str">
        <f>IFERROR(IF(OR(AND(Z49="Muy Baja",AB49="Leve"),AND(Z49="Muy Baja",AB49="Menor"),AND(Z49="Baja",AB49="Leve")),"Bajo",IF(OR(AND(Z49="Muy baja",AB49="Moderado"),AND(Z49="Baja",AB49="Menor"),AND(Z49="Baja",AB49="Moderado"),AND(Z49="Media",AB49="Leve"),AND(Z49="Media",AB49="Menor"),AND(Z49="Media",AB49="Moderado"),AND(Z49="Alta",AB49="Leve"),AND(Z49="Alta",AB49="Menor")),"Moderado",IF(OR(AND(Z49="Muy Baja",AB49="Mayor"),AND(Z49="Baja",AB49="Mayor"),AND(Z49="Media",AB49="Mayor"),AND(Z49="Alta",AB49="Moderado"),AND(Z49="Alta",AB49="Mayor"),AND(Z49="Muy Alta",AB49="Leve"),AND(Z49="Muy Alta",AB49="Menor"),AND(Z49="Muy Alta",AB49="Moderado"),AND(Z49="Muy Alta",AB49="Mayor")),"Alto",IF(OR(AND(Z49="Muy Baja",AB49="Catastrófico"),AND(Z49="Baja",AB49="Catastrófico"),AND(Z49="Media",AB49="Catastrófico"),AND(Z49="Alta",AB49="Catastrófico"),AND(Z49="Muy Alta",AB49="Catastrófico")),"Extremo","")))),"")</f>
        <v/>
      </c>
      <c r="AE49" s="484"/>
      <c r="AF49" s="168"/>
      <c r="AG49" s="168"/>
      <c r="AH49" s="489"/>
      <c r="AI49" s="489"/>
      <c r="AJ49" s="168"/>
      <c r="AK49" s="490"/>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2:69" ht="24.95" hidden="1" customHeight="1" x14ac:dyDescent="0.3">
      <c r="B50" s="475"/>
      <c r="C50" s="258"/>
      <c r="D50" s="258"/>
      <c r="E50" s="258"/>
      <c r="F50" s="258"/>
      <c r="G50" s="258"/>
      <c r="H50" s="476"/>
      <c r="I50" s="477"/>
      <c r="J50" s="478"/>
      <c r="K50" s="479"/>
      <c r="L50" s="478">
        <f t="shared" si="40"/>
        <v>0</v>
      </c>
      <c r="M50" s="477"/>
      <c r="N50" s="478"/>
      <c r="O50" s="480"/>
      <c r="P50" s="481">
        <v>5</v>
      </c>
      <c r="Q50" s="482"/>
      <c r="R50" s="483" t="str">
        <f t="shared" si="44"/>
        <v/>
      </c>
      <c r="S50" s="484"/>
      <c r="T50" s="484"/>
      <c r="U50" s="485" t="str">
        <f t="shared" si="41"/>
        <v/>
      </c>
      <c r="V50" s="484"/>
      <c r="W50" s="484"/>
      <c r="X50" s="484"/>
      <c r="Y50" s="486" t="str">
        <f t="shared" si="45"/>
        <v/>
      </c>
      <c r="Z50" s="487" t="str">
        <f t="shared" si="2"/>
        <v/>
      </c>
      <c r="AA50" s="485" t="str">
        <f t="shared" si="42"/>
        <v/>
      </c>
      <c r="AB50" s="487" t="str">
        <f t="shared" si="4"/>
        <v/>
      </c>
      <c r="AC50" s="485" t="str">
        <f t="shared" si="46"/>
        <v/>
      </c>
      <c r="AD50" s="488" t="str">
        <f t="shared" ref="AD50" si="47">IFERROR(IF(OR(AND(Z50="Muy Baja",AB50="Leve"),AND(Z50="Muy Baja",AB50="Menor"),AND(Z50="Baja",AB50="Leve")),"Bajo",IF(OR(AND(Z50="Muy baja",AB50="Moderado"),AND(Z50="Baja",AB50="Menor"),AND(Z50="Baja",AB50="Moderado"),AND(Z50="Media",AB50="Leve"),AND(Z50="Media",AB50="Menor"),AND(Z50="Media",AB50="Moderado"),AND(Z50="Alta",AB50="Leve"),AND(Z50="Alta",AB50="Menor")),"Moderado",IF(OR(AND(Z50="Muy Baja",AB50="Mayor"),AND(Z50="Baja",AB50="Mayor"),AND(Z50="Media",AB50="Mayor"),AND(Z50="Alta",AB50="Moderado"),AND(Z50="Alta",AB50="Mayor"),AND(Z50="Muy Alta",AB50="Leve"),AND(Z50="Muy Alta",AB50="Menor"),AND(Z50="Muy Alta",AB50="Moderado"),AND(Z50="Muy Alta",AB50="Mayor")),"Alto",IF(OR(AND(Z50="Muy Baja",AB50="Catastrófico"),AND(Z50="Baja",AB50="Catastrófico"),AND(Z50="Media",AB50="Catastrófico"),AND(Z50="Alta",AB50="Catastrófico"),AND(Z50="Muy Alta",AB50="Catastrófico")),"Extremo","")))),"")</f>
        <v/>
      </c>
      <c r="AE50" s="484"/>
      <c r="AF50" s="168"/>
      <c r="AG50" s="168"/>
      <c r="AH50" s="489"/>
      <c r="AI50" s="489"/>
      <c r="AJ50" s="168"/>
      <c r="AK50" s="490"/>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2:69" ht="24.95" hidden="1" customHeight="1" x14ac:dyDescent="0.3">
      <c r="B51" s="475"/>
      <c r="C51" s="258"/>
      <c r="D51" s="258"/>
      <c r="E51" s="258"/>
      <c r="F51" s="258"/>
      <c r="G51" s="258"/>
      <c r="H51" s="476"/>
      <c r="I51" s="477"/>
      <c r="J51" s="478"/>
      <c r="K51" s="479"/>
      <c r="L51" s="478">
        <f t="shared" si="40"/>
        <v>0</v>
      </c>
      <c r="M51" s="477"/>
      <c r="N51" s="478"/>
      <c r="O51" s="480"/>
      <c r="P51" s="481">
        <v>6</v>
      </c>
      <c r="Q51" s="482"/>
      <c r="R51" s="483" t="str">
        <f t="shared" si="44"/>
        <v/>
      </c>
      <c r="S51" s="484"/>
      <c r="T51" s="484"/>
      <c r="U51" s="485" t="str">
        <f t="shared" si="41"/>
        <v/>
      </c>
      <c r="V51" s="484"/>
      <c r="W51" s="484"/>
      <c r="X51" s="484"/>
      <c r="Y51" s="486" t="str">
        <f t="shared" si="45"/>
        <v/>
      </c>
      <c r="Z51" s="487" t="str">
        <f t="shared" si="2"/>
        <v/>
      </c>
      <c r="AA51" s="485" t="str">
        <f t="shared" si="42"/>
        <v/>
      </c>
      <c r="AB51" s="487" t="str">
        <f>IFERROR(IF(AC51="","",IF(AC51&lt;=0.2,"Leve",IF(AC51&lt;=0.4,"Menor",IF(AC51&lt;=0.6,"Moderado",IF(AC51&lt;=0.8,"Mayor","Catastrófico"))))),"")</f>
        <v/>
      </c>
      <c r="AC51" s="485" t="str">
        <f t="shared" si="46"/>
        <v/>
      </c>
      <c r="AD51" s="488" t="str">
        <f>IFERROR(IF(OR(AND(Z51="Muy Baja",AB51="Leve"),AND(Z51="Muy Baja",AB51="Menor"),AND(Z51="Baja",AB51="Leve")),"Bajo",IF(OR(AND(Z51="Muy baja",AB51="Moderado"),AND(Z51="Baja",AB51="Menor"),AND(Z51="Baja",AB51="Moderado"),AND(Z51="Media",AB51="Leve"),AND(Z51="Media",AB51="Menor"),AND(Z51="Media",AB51="Moderado"),AND(Z51="Alta",AB51="Leve"),AND(Z51="Alta",AB51="Menor")),"Moderado",IF(OR(AND(Z51="Muy Baja",AB51="Mayor"),AND(Z51="Baja",AB51="Mayor"),AND(Z51="Media",AB51="Mayor"),AND(Z51="Alta",AB51="Moderado"),AND(Z51="Alta",AB51="Mayor"),AND(Z51="Muy Alta",AB51="Leve"),AND(Z51="Muy Alta",AB51="Menor"),AND(Z51="Muy Alta",AB51="Moderado"),AND(Z51="Muy Alta",AB51="Mayor")),"Alto",IF(OR(AND(Z51="Muy Baja",AB51="Catastrófico"),AND(Z51="Baja",AB51="Catastrófico"),AND(Z51="Media",AB51="Catastrófico"),AND(Z51="Alta",AB51="Catastrófico"),AND(Z51="Muy Alta",AB51="Catastrófico")),"Extremo","")))),"")</f>
        <v/>
      </c>
      <c r="AE51" s="484"/>
      <c r="AF51" s="168"/>
      <c r="AG51" s="168"/>
      <c r="AH51" s="489"/>
      <c r="AI51" s="489"/>
      <c r="AJ51" s="168"/>
      <c r="AK51" s="490"/>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2:69" ht="24.95" hidden="1" customHeight="1" x14ac:dyDescent="0.3">
      <c r="B52" s="475">
        <v>7</v>
      </c>
      <c r="C52" s="258"/>
      <c r="D52" s="258"/>
      <c r="E52" s="258"/>
      <c r="F52" s="258"/>
      <c r="G52" s="258"/>
      <c r="H52" s="476"/>
      <c r="I52" s="477" t="str">
        <f>IF(H52&lt;=0,"",IF(H52&lt;=2,"Muy Baja",IF(H52&lt;=24,"Baja",IF(H52&lt;=500,"Media",IF(H52&lt;=5000,"Alta","Muy Alta")))))</f>
        <v/>
      </c>
      <c r="J52" s="478" t="str">
        <f>IF(I52="","",IF(I52="Muy Baja",0.2,IF(I52="Baja",0.4,IF(I52="Media",0.6,IF(I52="Alta",0.8,IF(I52="Muy Alta",1,))))))</f>
        <v/>
      </c>
      <c r="K52" s="479"/>
      <c r="L52" s="478">
        <f>IF(NOT(ISERROR(MATCH(K52,'Tabla Impacto'!$B$222:$B$224,0))),'Tabla Impacto'!$F$224&amp;"Por favor no seleccionar los criterios de impacto(Afectación Económica o presupuestal y Pérdida Reputacional)",K52)</f>
        <v>0</v>
      </c>
      <c r="M52" s="477" t="str">
        <f>IF(OR(L52='Tabla Impacto'!$C$12,L52='Tabla Impacto'!$D$12),"Leve",IF(OR(L52='Tabla Impacto'!$C$13,L52='Tabla Impacto'!$D$13),"Menor",IF(OR(L52='Tabla Impacto'!$C$14,L52='Tabla Impacto'!$D$14),"Moderado",IF(OR(L52='Tabla Impacto'!$C$15,L52='Tabla Impacto'!$D$15),"Mayor",IF(OR(L52='Tabla Impacto'!$C$16,L52='Tabla Impacto'!$D$16),"Catastrófico","")))))</f>
        <v/>
      </c>
      <c r="N52" s="478" t="str">
        <f>IF(M52="","",IF(M52="Leve",0.2,IF(M52="Menor",0.4,IF(M52="Moderado",0.6,IF(M52="Mayor",0.8,IF(M52="Catastrófico",1,))))))</f>
        <v/>
      </c>
      <c r="O52" s="480" t="str">
        <f>IF(OR(AND(I52="Muy Baja",M52="Leve"),AND(I52="Muy Baja",M52="Menor"),AND(I52="Baja",M52="Leve")),"Bajo",IF(OR(AND(I52="Muy baja",M52="Moderado"),AND(I52="Baja",M52="Menor"),AND(I52="Baja",M52="Moderado"),AND(I52="Media",M52="Leve"),AND(I52="Media",M52="Menor"),AND(I52="Media",M52="Moderado"),AND(I52="Alta",M52="Leve"),AND(I52="Alta",M52="Menor")),"Moderado",IF(OR(AND(I52="Muy Baja",M52="Mayor"),AND(I52="Baja",M52="Mayor"),AND(I52="Media",M52="Mayor"),AND(I52="Alta",M52="Moderado"),AND(I52="Alta",M52="Mayor"),AND(I52="Muy Alta",M52="Leve"),AND(I52="Muy Alta",M52="Menor"),AND(I52="Muy Alta",M52="Moderado"),AND(I52="Muy Alta",M52="Mayor")),"Alto",IF(OR(AND(I52="Muy Baja",M52="Catastrófico"),AND(I52="Baja",M52="Catastrófico"),AND(I52="Media",M52="Catastrófico"),AND(I52="Alta",M52="Catastrófico"),AND(I52="Muy Alta",M52="Catastrófico")),"Extremo",""))))</f>
        <v/>
      </c>
      <c r="P52" s="481">
        <v>1</v>
      </c>
      <c r="Q52" s="482"/>
      <c r="R52" s="483" t="str">
        <f>IF(OR(S52="Preventivo",S52="Detectivo"),"Probabilidad",IF(S52="Correctivo","Impacto",""))</f>
        <v/>
      </c>
      <c r="S52" s="484"/>
      <c r="T52" s="484"/>
      <c r="U52" s="485" t="str">
        <f>IF(AND(S52="Preventivo",T52="Automático"),"50%",IF(AND(S52="Preventivo",T52="Manual"),"40%",IF(AND(S52="Detectivo",T52="Automático"),"40%",IF(AND(S52="Detectivo",T52="Manual"),"30%",IF(AND(S52="Correctivo",T52="Automático"),"35%",IF(AND(S52="Correctivo",T52="Manual"),"25%",""))))))</f>
        <v/>
      </c>
      <c r="V52" s="484"/>
      <c r="W52" s="484"/>
      <c r="X52" s="484"/>
      <c r="Y52" s="486" t="str">
        <f>IFERROR(IF(R52="Probabilidad",(J52-(+J52*U52)),IF(R52="Impacto",J52,"")),"")</f>
        <v/>
      </c>
      <c r="Z52" s="487" t="str">
        <f>IFERROR(IF(Y52="","",IF(Y52&lt;=0.2,"Muy Baja",IF(Y52&lt;=0.4,"Baja",IF(Y52&lt;=0.6,"Media",IF(Y52&lt;=0.8,"Alta","Muy Alta"))))),"")</f>
        <v/>
      </c>
      <c r="AA52" s="485" t="str">
        <f>+Y52</f>
        <v/>
      </c>
      <c r="AB52" s="487" t="str">
        <f>IFERROR(IF(AC52="","",IF(AC52&lt;=0.2,"Leve",IF(AC52&lt;=0.4,"Menor",IF(AC52&lt;=0.6,"Moderado",IF(AC52&lt;=0.8,"Mayor","Catastrófico"))))),"")</f>
        <v/>
      </c>
      <c r="AC52" s="485" t="str">
        <f>IFERROR(IF(R52="Impacto",(N52-(+N52*U52)),IF(R52="Probabilidad",N52,"")),"")</f>
        <v/>
      </c>
      <c r="AD52" s="488" t="str">
        <f>IFERROR(IF(OR(AND(Z52="Muy Baja",AB52="Leve"),AND(Z52="Muy Baja",AB52="Menor"),AND(Z52="Baja",AB52="Leve")),"Bajo",IF(OR(AND(Z52="Muy baja",AB52="Moderado"),AND(Z52="Baja",AB52="Menor"),AND(Z52="Baja",AB52="Moderado"),AND(Z52="Media",AB52="Leve"),AND(Z52="Media",AB52="Menor"),AND(Z52="Media",AB52="Moderado"),AND(Z52="Alta",AB52="Leve"),AND(Z52="Alta",AB52="Menor")),"Moderado",IF(OR(AND(Z52="Muy Baja",AB52="Mayor"),AND(Z52="Baja",AB52="Mayor"),AND(Z52="Media",AB52="Mayor"),AND(Z52="Alta",AB52="Moderado"),AND(Z52="Alta",AB52="Mayor"),AND(Z52="Muy Alta",AB52="Leve"),AND(Z52="Muy Alta",AB52="Menor"),AND(Z52="Muy Alta",AB52="Moderado"),AND(Z52="Muy Alta",AB52="Mayor")),"Alto",IF(OR(AND(Z52="Muy Baja",AB52="Catastrófico"),AND(Z52="Baja",AB52="Catastrófico"),AND(Z52="Media",AB52="Catastrófico"),AND(Z52="Alta",AB52="Catastrófico"),AND(Z52="Muy Alta",AB52="Catastrófico")),"Extremo","")))),"")</f>
        <v/>
      </c>
      <c r="AE52" s="484"/>
      <c r="AF52" s="168"/>
      <c r="AG52" s="168"/>
      <c r="AH52" s="489"/>
      <c r="AI52" s="489"/>
      <c r="AJ52" s="168"/>
      <c r="AK52" s="490"/>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2:69" ht="24.95" hidden="1" customHeight="1" x14ac:dyDescent="0.3">
      <c r="B53" s="475"/>
      <c r="C53" s="258"/>
      <c r="D53" s="258"/>
      <c r="E53" s="258"/>
      <c r="F53" s="258"/>
      <c r="G53" s="258"/>
      <c r="H53" s="476"/>
      <c r="I53" s="477"/>
      <c r="J53" s="478"/>
      <c r="K53" s="479"/>
      <c r="L53" s="478">
        <f t="shared" ref="L53:L57" si="48">IF(NOT(ISERROR(MATCH(K53,_xlfn.ANCHORARRAY(F64),0))),J66&amp;"Por favor no seleccionar los criterios de impacto",K53)</f>
        <v>0</v>
      </c>
      <c r="M53" s="477"/>
      <c r="N53" s="478"/>
      <c r="O53" s="480"/>
      <c r="P53" s="481">
        <v>2</v>
      </c>
      <c r="Q53" s="482"/>
      <c r="R53" s="483" t="str">
        <f>IF(OR(S53="Preventivo",S53="Detectivo"),"Probabilidad",IF(S53="Correctivo","Impacto",""))</f>
        <v/>
      </c>
      <c r="S53" s="484"/>
      <c r="T53" s="484"/>
      <c r="U53" s="485" t="str">
        <f t="shared" ref="U53:U57" si="49">IF(AND(S53="Preventivo",T53="Automático"),"50%",IF(AND(S53="Preventivo",T53="Manual"),"40%",IF(AND(S53="Detectivo",T53="Automático"),"40%",IF(AND(S53="Detectivo",T53="Manual"),"30%",IF(AND(S53="Correctivo",T53="Automático"),"35%",IF(AND(S53="Correctivo",T53="Manual"),"25%",""))))))</f>
        <v/>
      </c>
      <c r="V53" s="484"/>
      <c r="W53" s="484"/>
      <c r="X53" s="484"/>
      <c r="Y53" s="486" t="str">
        <f>IFERROR(IF(AND(R52="Probabilidad",R53="Probabilidad"),(AA52-(+AA52*U53)),IF(R53="Probabilidad",(J52-(+J52*U53)),IF(R53="Impacto",AA52,""))),"")</f>
        <v/>
      </c>
      <c r="Z53" s="487" t="str">
        <f t="shared" si="2"/>
        <v/>
      </c>
      <c r="AA53" s="485" t="str">
        <f t="shared" ref="AA53:AA57" si="50">+Y53</f>
        <v/>
      </c>
      <c r="AB53" s="487" t="str">
        <f t="shared" si="4"/>
        <v/>
      </c>
      <c r="AC53" s="485" t="str">
        <f>IFERROR(IF(AND(R52="Impacto",R53="Impacto"),(AC46-(+AC46*U53)),IF(R53="Impacto",($N$52-(+$N$52*U53)),IF(R53="Probabilidad",AC46,""))),"")</f>
        <v/>
      </c>
      <c r="AD53" s="488" t="str">
        <f t="shared" ref="AD53:AD54" si="51">IFERROR(IF(OR(AND(Z53="Muy Baja",AB53="Leve"),AND(Z53="Muy Baja",AB53="Menor"),AND(Z53="Baja",AB53="Leve")),"Bajo",IF(OR(AND(Z53="Muy baja",AB53="Moderado"),AND(Z53="Baja",AB53="Menor"),AND(Z53="Baja",AB53="Moderado"),AND(Z53="Media",AB53="Leve"),AND(Z53="Media",AB53="Menor"),AND(Z53="Media",AB53="Moderado"),AND(Z53="Alta",AB53="Leve"),AND(Z53="Alta",AB53="Menor")),"Moderado",IF(OR(AND(Z53="Muy Baja",AB53="Mayor"),AND(Z53="Baja",AB53="Mayor"),AND(Z53="Media",AB53="Mayor"),AND(Z53="Alta",AB53="Moderado"),AND(Z53="Alta",AB53="Mayor"),AND(Z53="Muy Alta",AB53="Leve"),AND(Z53="Muy Alta",AB53="Menor"),AND(Z53="Muy Alta",AB53="Moderado"),AND(Z53="Muy Alta",AB53="Mayor")),"Alto",IF(OR(AND(Z53="Muy Baja",AB53="Catastrófico"),AND(Z53="Baja",AB53="Catastrófico"),AND(Z53="Media",AB53="Catastrófico"),AND(Z53="Alta",AB53="Catastrófico"),AND(Z53="Muy Alta",AB53="Catastrófico")),"Extremo","")))),"")</f>
        <v/>
      </c>
      <c r="AE53" s="484"/>
      <c r="AF53" s="168"/>
      <c r="AG53" s="168"/>
      <c r="AH53" s="489"/>
      <c r="AI53" s="489"/>
      <c r="AJ53" s="168"/>
      <c r="AK53" s="490"/>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2:69" ht="24.95" hidden="1" customHeight="1" x14ac:dyDescent="0.3">
      <c r="B54" s="475"/>
      <c r="C54" s="258"/>
      <c r="D54" s="258"/>
      <c r="E54" s="258"/>
      <c r="F54" s="258"/>
      <c r="G54" s="258"/>
      <c r="H54" s="476"/>
      <c r="I54" s="477"/>
      <c r="J54" s="478"/>
      <c r="K54" s="479"/>
      <c r="L54" s="478">
        <f t="shared" si="48"/>
        <v>0</v>
      </c>
      <c r="M54" s="477"/>
      <c r="N54" s="478"/>
      <c r="O54" s="480"/>
      <c r="P54" s="481">
        <v>3</v>
      </c>
      <c r="Q54" s="491"/>
      <c r="R54" s="483" t="str">
        <f>IF(OR(S54="Preventivo",S54="Detectivo"),"Probabilidad",IF(S54="Correctivo","Impacto",""))</f>
        <v/>
      </c>
      <c r="S54" s="484"/>
      <c r="T54" s="484"/>
      <c r="U54" s="485" t="str">
        <f t="shared" si="49"/>
        <v/>
      </c>
      <c r="V54" s="484"/>
      <c r="W54" s="484"/>
      <c r="X54" s="484"/>
      <c r="Y54" s="486" t="str">
        <f>IFERROR(IF(AND(R53="Probabilidad",R54="Probabilidad"),(AA53-(+AA53*U54)),IF(AND(R53="Impacto",R54="Probabilidad"),(AA52-(+AA52*U54)),IF(R54="Impacto",AA53,""))),"")</f>
        <v/>
      </c>
      <c r="Z54" s="487" t="str">
        <f t="shared" si="2"/>
        <v/>
      </c>
      <c r="AA54" s="485" t="str">
        <f t="shared" si="50"/>
        <v/>
      </c>
      <c r="AB54" s="487" t="str">
        <f t="shared" si="4"/>
        <v/>
      </c>
      <c r="AC54" s="485" t="str">
        <f>IFERROR(IF(AND(R53="Impacto",R54="Impacto"),(AC53-(+AC53*U54)),IF(AND(R53="Probabilidad",R54="Impacto"),(AC52-(+AC52*U54)),IF(R54="Probabilidad",AC53,""))),"")</f>
        <v/>
      </c>
      <c r="AD54" s="488" t="str">
        <f t="shared" si="51"/>
        <v/>
      </c>
      <c r="AE54" s="484"/>
      <c r="AF54" s="168"/>
      <c r="AG54" s="168"/>
      <c r="AH54" s="489"/>
      <c r="AI54" s="489"/>
      <c r="AJ54" s="168"/>
      <c r="AK54" s="490"/>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2:69" ht="24.95" hidden="1" customHeight="1" x14ac:dyDescent="0.3">
      <c r="B55" s="475"/>
      <c r="C55" s="258"/>
      <c r="D55" s="258"/>
      <c r="E55" s="258"/>
      <c r="F55" s="258"/>
      <c r="G55" s="258"/>
      <c r="H55" s="476"/>
      <c r="I55" s="477"/>
      <c r="J55" s="478"/>
      <c r="K55" s="479"/>
      <c r="L55" s="478">
        <f t="shared" si="48"/>
        <v>0</v>
      </c>
      <c r="M55" s="477"/>
      <c r="N55" s="478"/>
      <c r="O55" s="480"/>
      <c r="P55" s="481">
        <v>4</v>
      </c>
      <c r="Q55" s="482"/>
      <c r="R55" s="483" t="str">
        <f t="shared" ref="R55:R57" si="52">IF(OR(S55="Preventivo",S55="Detectivo"),"Probabilidad",IF(S55="Correctivo","Impacto",""))</f>
        <v/>
      </c>
      <c r="S55" s="484"/>
      <c r="T55" s="484"/>
      <c r="U55" s="485" t="str">
        <f t="shared" si="49"/>
        <v/>
      </c>
      <c r="V55" s="484"/>
      <c r="W55" s="484"/>
      <c r="X55" s="484"/>
      <c r="Y55" s="486" t="str">
        <f t="shared" ref="Y55:Y57" si="53">IFERROR(IF(AND(R54="Probabilidad",R55="Probabilidad"),(AA54-(+AA54*U55)),IF(AND(R54="Impacto",R55="Probabilidad"),(AA53-(+AA53*U55)),IF(R55="Impacto",AA54,""))),"")</f>
        <v/>
      </c>
      <c r="Z55" s="487" t="str">
        <f t="shared" si="2"/>
        <v/>
      </c>
      <c r="AA55" s="485" t="str">
        <f t="shared" si="50"/>
        <v/>
      </c>
      <c r="AB55" s="487" t="str">
        <f t="shared" si="4"/>
        <v/>
      </c>
      <c r="AC55" s="485" t="str">
        <f t="shared" ref="AC55:AC57" si="54">IFERROR(IF(AND(R54="Impacto",R55="Impacto"),(AC54-(+AC54*U55)),IF(AND(R54="Probabilidad",R55="Impacto"),(AC53-(+AC53*U55)),IF(R55="Probabilidad",AC54,""))),"")</f>
        <v/>
      </c>
      <c r="AD55" s="488" t="str">
        <f>IFERROR(IF(OR(AND(Z55="Muy Baja",AB55="Leve"),AND(Z55="Muy Baja",AB55="Menor"),AND(Z55="Baja",AB55="Leve")),"Bajo",IF(OR(AND(Z55="Muy baja",AB55="Moderado"),AND(Z55="Baja",AB55="Menor"),AND(Z55="Baja",AB55="Moderado"),AND(Z55="Media",AB55="Leve"),AND(Z55="Media",AB55="Menor"),AND(Z55="Media",AB55="Moderado"),AND(Z55="Alta",AB55="Leve"),AND(Z55="Alta",AB55="Menor")),"Moderado",IF(OR(AND(Z55="Muy Baja",AB55="Mayor"),AND(Z55="Baja",AB55="Mayor"),AND(Z55="Media",AB55="Mayor"),AND(Z55="Alta",AB55="Moderado"),AND(Z55="Alta",AB55="Mayor"),AND(Z55="Muy Alta",AB55="Leve"),AND(Z55="Muy Alta",AB55="Menor"),AND(Z55="Muy Alta",AB55="Moderado"),AND(Z55="Muy Alta",AB55="Mayor")),"Alto",IF(OR(AND(Z55="Muy Baja",AB55="Catastrófico"),AND(Z55="Baja",AB55="Catastrófico"),AND(Z55="Media",AB55="Catastrófico"),AND(Z55="Alta",AB55="Catastrófico"),AND(Z55="Muy Alta",AB55="Catastrófico")),"Extremo","")))),"")</f>
        <v/>
      </c>
      <c r="AE55" s="484"/>
      <c r="AF55" s="168"/>
      <c r="AG55" s="168"/>
      <c r="AH55" s="489"/>
      <c r="AI55" s="489"/>
      <c r="AJ55" s="168"/>
      <c r="AK55" s="490"/>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2:69" ht="24.95" hidden="1" customHeight="1" x14ac:dyDescent="0.3">
      <c r="B56" s="475"/>
      <c r="C56" s="258"/>
      <c r="D56" s="258"/>
      <c r="E56" s="258"/>
      <c r="F56" s="258"/>
      <c r="G56" s="258"/>
      <c r="H56" s="476"/>
      <c r="I56" s="477"/>
      <c r="J56" s="478"/>
      <c r="K56" s="479"/>
      <c r="L56" s="478">
        <f t="shared" si="48"/>
        <v>0</v>
      </c>
      <c r="M56" s="477"/>
      <c r="N56" s="478"/>
      <c r="O56" s="480"/>
      <c r="P56" s="481">
        <v>5</v>
      </c>
      <c r="Q56" s="482"/>
      <c r="R56" s="483" t="str">
        <f t="shared" si="52"/>
        <v/>
      </c>
      <c r="S56" s="484"/>
      <c r="T56" s="484"/>
      <c r="U56" s="485" t="str">
        <f t="shared" si="49"/>
        <v/>
      </c>
      <c r="V56" s="484"/>
      <c r="W56" s="484"/>
      <c r="X56" s="484"/>
      <c r="Y56" s="486" t="str">
        <f t="shared" si="53"/>
        <v/>
      </c>
      <c r="Z56" s="487" t="str">
        <f t="shared" si="2"/>
        <v/>
      </c>
      <c r="AA56" s="485" t="str">
        <f t="shared" si="50"/>
        <v/>
      </c>
      <c r="AB56" s="487" t="str">
        <f t="shared" si="4"/>
        <v/>
      </c>
      <c r="AC56" s="485" t="str">
        <f t="shared" si="54"/>
        <v/>
      </c>
      <c r="AD56" s="488" t="str">
        <f t="shared" ref="AD56:AD57" si="55">IFERROR(IF(OR(AND(Z56="Muy Baja",AB56="Leve"),AND(Z56="Muy Baja",AB56="Menor"),AND(Z56="Baja",AB56="Leve")),"Bajo",IF(OR(AND(Z56="Muy baja",AB56="Moderado"),AND(Z56="Baja",AB56="Menor"),AND(Z56="Baja",AB56="Moderado"),AND(Z56="Media",AB56="Leve"),AND(Z56="Media",AB56="Menor"),AND(Z56="Media",AB56="Moderado"),AND(Z56="Alta",AB56="Leve"),AND(Z56="Alta",AB56="Menor")),"Moderado",IF(OR(AND(Z56="Muy Baja",AB56="Mayor"),AND(Z56="Baja",AB56="Mayor"),AND(Z56="Media",AB56="Mayor"),AND(Z56="Alta",AB56="Moderado"),AND(Z56="Alta",AB56="Mayor"),AND(Z56="Muy Alta",AB56="Leve"),AND(Z56="Muy Alta",AB56="Menor"),AND(Z56="Muy Alta",AB56="Moderado"),AND(Z56="Muy Alta",AB56="Mayor")),"Alto",IF(OR(AND(Z56="Muy Baja",AB56="Catastrófico"),AND(Z56="Baja",AB56="Catastrófico"),AND(Z56="Media",AB56="Catastrófico"),AND(Z56="Alta",AB56="Catastrófico"),AND(Z56="Muy Alta",AB56="Catastrófico")),"Extremo","")))),"")</f>
        <v/>
      </c>
      <c r="AE56" s="484"/>
      <c r="AF56" s="168"/>
      <c r="AG56" s="168"/>
      <c r="AH56" s="489"/>
      <c r="AI56" s="489"/>
      <c r="AJ56" s="168"/>
      <c r="AK56" s="490"/>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2:69" ht="24.95" hidden="1" customHeight="1" x14ac:dyDescent="0.3">
      <c r="B57" s="475"/>
      <c r="C57" s="258"/>
      <c r="D57" s="258"/>
      <c r="E57" s="258"/>
      <c r="F57" s="258"/>
      <c r="G57" s="258"/>
      <c r="H57" s="476"/>
      <c r="I57" s="477"/>
      <c r="J57" s="478"/>
      <c r="K57" s="479"/>
      <c r="L57" s="478">
        <f t="shared" si="48"/>
        <v>0</v>
      </c>
      <c r="M57" s="477"/>
      <c r="N57" s="478"/>
      <c r="O57" s="480"/>
      <c r="P57" s="481">
        <v>6</v>
      </c>
      <c r="Q57" s="482"/>
      <c r="R57" s="483" t="str">
        <f t="shared" si="52"/>
        <v/>
      </c>
      <c r="S57" s="484"/>
      <c r="T57" s="484"/>
      <c r="U57" s="485" t="str">
        <f t="shared" si="49"/>
        <v/>
      </c>
      <c r="V57" s="484"/>
      <c r="W57" s="484"/>
      <c r="X57" s="484"/>
      <c r="Y57" s="486" t="str">
        <f t="shared" si="53"/>
        <v/>
      </c>
      <c r="Z57" s="487" t="str">
        <f t="shared" si="2"/>
        <v/>
      </c>
      <c r="AA57" s="485" t="str">
        <f t="shared" si="50"/>
        <v/>
      </c>
      <c r="AB57" s="487" t="str">
        <f t="shared" si="4"/>
        <v/>
      </c>
      <c r="AC57" s="485" t="str">
        <f t="shared" si="54"/>
        <v/>
      </c>
      <c r="AD57" s="488" t="str">
        <f t="shared" si="55"/>
        <v/>
      </c>
      <c r="AE57" s="484"/>
      <c r="AF57" s="168"/>
      <c r="AG57" s="168"/>
      <c r="AH57" s="489"/>
      <c r="AI57" s="489"/>
      <c r="AJ57" s="168"/>
      <c r="AK57" s="490"/>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2:69" ht="24.95" hidden="1" customHeight="1" x14ac:dyDescent="0.3">
      <c r="B58" s="475">
        <v>8</v>
      </c>
      <c r="C58" s="258"/>
      <c r="D58" s="258"/>
      <c r="E58" s="258"/>
      <c r="F58" s="258"/>
      <c r="G58" s="258"/>
      <c r="H58" s="476"/>
      <c r="I58" s="477" t="str">
        <f>IF(H58&lt;=0,"",IF(H58&lt;=2,"Muy Baja",IF(H58&lt;=24,"Baja",IF(H58&lt;=500,"Media",IF(H58&lt;=5000,"Alta","Muy Alta")))))</f>
        <v/>
      </c>
      <c r="J58" s="478" t="str">
        <f>IF(I58="","",IF(I58="Muy Baja",0.2,IF(I58="Baja",0.4,IF(I58="Media",0.6,IF(I58="Alta",0.8,IF(I58="Muy Alta",1,))))))</f>
        <v/>
      </c>
      <c r="K58" s="479"/>
      <c r="L58" s="478">
        <f>IF(NOT(ISERROR(MATCH(K58,'Tabla Impacto'!$B$222:$B$224,0))),'Tabla Impacto'!$F$224&amp;"Por favor no seleccionar los criterios de impacto(Afectación Económica o presupuestal y Pérdida Reputacional)",K58)</f>
        <v>0</v>
      </c>
      <c r="M58" s="477" t="str">
        <f>IF(OR(L58='Tabla Impacto'!$C$12,L58='Tabla Impacto'!$D$12),"Leve",IF(OR(L58='Tabla Impacto'!$C$13,L58='Tabla Impacto'!$D$13),"Menor",IF(OR(L58='Tabla Impacto'!$C$14,L58='Tabla Impacto'!$D$14),"Moderado",IF(OR(L58='Tabla Impacto'!$C$15,L58='Tabla Impacto'!$D$15),"Mayor",IF(OR(L58='Tabla Impacto'!$C$16,L58='Tabla Impacto'!$D$16),"Catastrófico","")))))</f>
        <v/>
      </c>
      <c r="N58" s="478" t="str">
        <f>IF(M58="","",IF(M58="Leve",0.2,IF(M58="Menor",0.4,IF(M58="Moderado",0.6,IF(M58="Mayor",0.8,IF(M58="Catastrófico",1,))))))</f>
        <v/>
      </c>
      <c r="O58" s="480" t="str">
        <f>IF(OR(AND(I58="Muy Baja",M58="Leve"),AND(I58="Muy Baja",M58="Menor"),AND(I58="Baja",M58="Leve")),"Bajo",IF(OR(AND(I58="Muy baja",M58="Moderado"),AND(I58="Baja",M58="Menor"),AND(I58="Baja",M58="Moderado"),AND(I58="Media",M58="Leve"),AND(I58="Media",M58="Menor"),AND(I58="Media",M58="Moderado"),AND(I58="Alta",M58="Leve"),AND(I58="Alta",M58="Menor")),"Moderado",IF(OR(AND(I58="Muy Baja",M58="Mayor"),AND(I58="Baja",M58="Mayor"),AND(I58="Media",M58="Mayor"),AND(I58="Alta",M58="Moderado"),AND(I58="Alta",M58="Mayor"),AND(I58="Muy Alta",M58="Leve"),AND(I58="Muy Alta",M58="Menor"),AND(I58="Muy Alta",M58="Moderado"),AND(I58="Muy Alta",M58="Mayor")),"Alto",IF(OR(AND(I58="Muy Baja",M58="Catastrófico"),AND(I58="Baja",M58="Catastrófico"),AND(I58="Media",M58="Catastrófico"),AND(I58="Alta",M58="Catastrófico"),AND(I58="Muy Alta",M58="Catastrófico")),"Extremo",""))))</f>
        <v/>
      </c>
      <c r="P58" s="481">
        <v>1</v>
      </c>
      <c r="Q58" s="482"/>
      <c r="R58" s="483" t="str">
        <f>IF(OR(S58="Preventivo",S58="Detectivo"),"Probabilidad",IF(S58="Correctivo","Impacto",""))</f>
        <v/>
      </c>
      <c r="S58" s="484"/>
      <c r="T58" s="484"/>
      <c r="U58" s="485" t="str">
        <f>IF(AND(S58="Preventivo",T58="Automático"),"50%",IF(AND(S58="Preventivo",T58="Manual"),"40%",IF(AND(S58="Detectivo",T58="Automático"),"40%",IF(AND(S58="Detectivo",T58="Manual"),"30%",IF(AND(S58="Correctivo",T58="Automático"),"35%",IF(AND(S58="Correctivo",T58="Manual"),"25%",""))))))</f>
        <v/>
      </c>
      <c r="V58" s="484"/>
      <c r="W58" s="484"/>
      <c r="X58" s="484"/>
      <c r="Y58" s="486" t="str">
        <f>IFERROR(IF(R58="Probabilidad",(J58-(+J58*U58)),IF(R58="Impacto",J58,"")),"")</f>
        <v/>
      </c>
      <c r="Z58" s="487" t="str">
        <f>IFERROR(IF(Y58="","",IF(Y58&lt;=0.2,"Muy Baja",IF(Y58&lt;=0.4,"Baja",IF(Y58&lt;=0.6,"Media",IF(Y58&lt;=0.8,"Alta","Muy Alta"))))),"")</f>
        <v/>
      </c>
      <c r="AA58" s="485" t="str">
        <f>+Y58</f>
        <v/>
      </c>
      <c r="AB58" s="487" t="str">
        <f>IFERROR(IF(AC58="","",IF(AC58&lt;=0.2,"Leve",IF(AC58&lt;=0.4,"Menor",IF(AC58&lt;=0.6,"Moderado",IF(AC58&lt;=0.8,"Mayor","Catastrófico"))))),"")</f>
        <v/>
      </c>
      <c r="AC58" s="485" t="str">
        <f>IFERROR(IF(R58="Impacto",(N58-(+N58*U58)),IF(R58="Probabilidad",N58,"")),"")</f>
        <v/>
      </c>
      <c r="AD58" s="488" t="str">
        <f>IFERROR(IF(OR(AND(Z58="Muy Baja",AB58="Leve"),AND(Z58="Muy Baja",AB58="Menor"),AND(Z58="Baja",AB58="Leve")),"Bajo",IF(OR(AND(Z58="Muy baja",AB58="Moderado"),AND(Z58="Baja",AB58="Menor"),AND(Z58="Baja",AB58="Moderado"),AND(Z58="Media",AB58="Leve"),AND(Z58="Media",AB58="Menor"),AND(Z58="Media",AB58="Moderado"),AND(Z58="Alta",AB58="Leve"),AND(Z58="Alta",AB58="Menor")),"Moderado",IF(OR(AND(Z58="Muy Baja",AB58="Mayor"),AND(Z58="Baja",AB58="Mayor"),AND(Z58="Media",AB58="Mayor"),AND(Z58="Alta",AB58="Moderado"),AND(Z58="Alta",AB58="Mayor"),AND(Z58="Muy Alta",AB58="Leve"),AND(Z58="Muy Alta",AB58="Menor"),AND(Z58="Muy Alta",AB58="Moderado"),AND(Z58="Muy Alta",AB58="Mayor")),"Alto",IF(OR(AND(Z58="Muy Baja",AB58="Catastrófico"),AND(Z58="Baja",AB58="Catastrófico"),AND(Z58="Media",AB58="Catastrófico"),AND(Z58="Alta",AB58="Catastrófico"),AND(Z58="Muy Alta",AB58="Catastrófico")),"Extremo","")))),"")</f>
        <v/>
      </c>
      <c r="AE58" s="484"/>
      <c r="AF58" s="168"/>
      <c r="AG58" s="168"/>
      <c r="AH58" s="489"/>
      <c r="AI58" s="489"/>
      <c r="AJ58" s="168"/>
      <c r="AK58" s="490"/>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2:69" ht="24.95" hidden="1" customHeight="1" x14ac:dyDescent="0.3">
      <c r="B59" s="475"/>
      <c r="C59" s="258"/>
      <c r="D59" s="258"/>
      <c r="E59" s="258"/>
      <c r="F59" s="258"/>
      <c r="G59" s="258"/>
      <c r="H59" s="476"/>
      <c r="I59" s="477"/>
      <c r="J59" s="478"/>
      <c r="K59" s="479"/>
      <c r="L59" s="478">
        <f>IF(NOT(ISERROR(MATCH(K59,_xlfn.ANCHORARRAY(F70),0))),J72&amp;"Por favor no seleccionar los criterios de impacto",K59)</f>
        <v>0</v>
      </c>
      <c r="M59" s="477"/>
      <c r="N59" s="478"/>
      <c r="O59" s="480"/>
      <c r="P59" s="481">
        <v>2</v>
      </c>
      <c r="Q59" s="482"/>
      <c r="R59" s="483" t="str">
        <f>IF(OR(S59="Preventivo",S59="Detectivo"),"Probabilidad",IF(S59="Correctivo","Impacto",""))</f>
        <v/>
      </c>
      <c r="S59" s="484"/>
      <c r="T59" s="484"/>
      <c r="U59" s="485" t="str">
        <f t="shared" ref="U59:U63" si="56">IF(AND(S59="Preventivo",T59="Automático"),"50%",IF(AND(S59="Preventivo",T59="Manual"),"40%",IF(AND(S59="Detectivo",T59="Automático"),"40%",IF(AND(S59="Detectivo",T59="Manual"),"30%",IF(AND(S59="Correctivo",T59="Automático"),"35%",IF(AND(S59="Correctivo",T59="Manual"),"25%",""))))))</f>
        <v/>
      </c>
      <c r="V59" s="484"/>
      <c r="W59" s="484"/>
      <c r="X59" s="484"/>
      <c r="Y59" s="486" t="str">
        <f>IFERROR(IF(AND(R58="Probabilidad",R59="Probabilidad"),(AA58-(+AA58*U59)),IF(R59="Probabilidad",(J58-(+J58*U59)),IF(R59="Impacto",AA58,""))),"")</f>
        <v/>
      </c>
      <c r="Z59" s="487" t="str">
        <f t="shared" si="2"/>
        <v/>
      </c>
      <c r="AA59" s="485" t="str">
        <f t="shared" ref="AA59:AA63" si="57">+Y59</f>
        <v/>
      </c>
      <c r="AB59" s="487" t="str">
        <f t="shared" si="4"/>
        <v/>
      </c>
      <c r="AC59" s="485" t="str">
        <f>IFERROR(IF(AND(R58="Impacto",R59="Impacto"),(AC52-(+AC52*U59)),IF(R59="Impacto",($N$58-(+$N$58*U59)),IF(R59="Probabilidad",AC52,""))),"")</f>
        <v/>
      </c>
      <c r="AD59" s="488" t="str">
        <f t="shared" ref="AD59:AD60" si="58">IFERROR(IF(OR(AND(Z59="Muy Baja",AB59="Leve"),AND(Z59="Muy Baja",AB59="Menor"),AND(Z59="Baja",AB59="Leve")),"Bajo",IF(OR(AND(Z59="Muy baja",AB59="Moderado"),AND(Z59="Baja",AB59="Menor"),AND(Z59="Baja",AB59="Moderado"),AND(Z59="Media",AB59="Leve"),AND(Z59="Media",AB59="Menor"),AND(Z59="Media",AB59="Moderado"),AND(Z59="Alta",AB59="Leve"),AND(Z59="Alta",AB59="Menor")),"Moderado",IF(OR(AND(Z59="Muy Baja",AB59="Mayor"),AND(Z59="Baja",AB59="Mayor"),AND(Z59="Media",AB59="Mayor"),AND(Z59="Alta",AB59="Moderado"),AND(Z59="Alta",AB59="Mayor"),AND(Z59="Muy Alta",AB59="Leve"),AND(Z59="Muy Alta",AB59="Menor"),AND(Z59="Muy Alta",AB59="Moderado"),AND(Z59="Muy Alta",AB59="Mayor")),"Alto",IF(OR(AND(Z59="Muy Baja",AB59="Catastrófico"),AND(Z59="Baja",AB59="Catastrófico"),AND(Z59="Media",AB59="Catastrófico"),AND(Z59="Alta",AB59="Catastrófico"),AND(Z59="Muy Alta",AB59="Catastrófico")),"Extremo","")))),"")</f>
        <v/>
      </c>
      <c r="AE59" s="484"/>
      <c r="AF59" s="168"/>
      <c r="AG59" s="168"/>
      <c r="AH59" s="489"/>
      <c r="AI59" s="489"/>
      <c r="AJ59" s="168"/>
      <c r="AK59" s="490"/>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2:69" ht="24.95" hidden="1" customHeight="1" x14ac:dyDescent="0.3">
      <c r="B60" s="475"/>
      <c r="C60" s="258"/>
      <c r="D60" s="258"/>
      <c r="E60" s="258"/>
      <c r="F60" s="258"/>
      <c r="G60" s="258"/>
      <c r="H60" s="476"/>
      <c r="I60" s="477"/>
      <c r="J60" s="478"/>
      <c r="K60" s="479"/>
      <c r="L60" s="478">
        <f>IF(NOT(ISERROR(MATCH(K60,_xlfn.ANCHORARRAY(F71),0))),J73&amp;"Por favor no seleccionar los criterios de impacto",K60)</f>
        <v>0</v>
      </c>
      <c r="M60" s="477"/>
      <c r="N60" s="478"/>
      <c r="O60" s="480"/>
      <c r="P60" s="481">
        <v>3</v>
      </c>
      <c r="Q60" s="491"/>
      <c r="R60" s="483" t="str">
        <f>IF(OR(S60="Preventivo",S60="Detectivo"),"Probabilidad",IF(S60="Correctivo","Impacto",""))</f>
        <v/>
      </c>
      <c r="S60" s="484"/>
      <c r="T60" s="484"/>
      <c r="U60" s="485" t="str">
        <f t="shared" si="56"/>
        <v/>
      </c>
      <c r="V60" s="484"/>
      <c r="W60" s="484"/>
      <c r="X60" s="484"/>
      <c r="Y60" s="486" t="str">
        <f>IFERROR(IF(AND(R59="Probabilidad",R60="Probabilidad"),(AA59-(+AA59*U60)),IF(AND(R59="Impacto",R60="Probabilidad"),(AA58-(+AA58*U60)),IF(R60="Impacto",AA59,""))),"")</f>
        <v/>
      </c>
      <c r="Z60" s="487" t="str">
        <f t="shared" si="2"/>
        <v/>
      </c>
      <c r="AA60" s="485" t="str">
        <f t="shared" si="57"/>
        <v/>
      </c>
      <c r="AB60" s="487" t="str">
        <f t="shared" si="4"/>
        <v/>
      </c>
      <c r="AC60" s="485" t="str">
        <f>IFERROR(IF(AND(R59="Impacto",R60="Impacto"),(AC59-(+AC59*U60)),IF(AND(R59="Probabilidad",R60="Impacto"),(AC58-(+AC58*U60)),IF(R60="Probabilidad",AC59,""))),"")</f>
        <v/>
      </c>
      <c r="AD60" s="488" t="str">
        <f t="shared" si="58"/>
        <v/>
      </c>
      <c r="AE60" s="484"/>
      <c r="AF60" s="168"/>
      <c r="AG60" s="168"/>
      <c r="AH60" s="489"/>
      <c r="AI60" s="489"/>
      <c r="AJ60" s="168"/>
      <c r="AK60" s="490"/>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2:69" ht="24.95" hidden="1" customHeight="1" x14ac:dyDescent="0.3">
      <c r="B61" s="475"/>
      <c r="C61" s="258"/>
      <c r="D61" s="258"/>
      <c r="E61" s="258"/>
      <c r="F61" s="258"/>
      <c r="G61" s="258"/>
      <c r="H61" s="476"/>
      <c r="I61" s="477"/>
      <c r="J61" s="478"/>
      <c r="K61" s="479"/>
      <c r="L61" s="478">
        <f>IF(NOT(ISERROR(MATCH(K61,_xlfn.ANCHORARRAY(F72),0))),J74&amp;"Por favor no seleccionar los criterios de impacto",K61)</f>
        <v>0</v>
      </c>
      <c r="M61" s="477"/>
      <c r="N61" s="478"/>
      <c r="O61" s="480"/>
      <c r="P61" s="481">
        <v>4</v>
      </c>
      <c r="Q61" s="482"/>
      <c r="R61" s="483" t="str">
        <f t="shared" ref="R61:R63" si="59">IF(OR(S61="Preventivo",S61="Detectivo"),"Probabilidad",IF(S61="Correctivo","Impacto",""))</f>
        <v/>
      </c>
      <c r="S61" s="484"/>
      <c r="T61" s="484"/>
      <c r="U61" s="485" t="str">
        <f t="shared" si="56"/>
        <v/>
      </c>
      <c r="V61" s="484"/>
      <c r="W61" s="484"/>
      <c r="X61" s="484"/>
      <c r="Y61" s="486" t="str">
        <f t="shared" ref="Y61:Y63" si="60">IFERROR(IF(AND(R60="Probabilidad",R61="Probabilidad"),(AA60-(+AA60*U61)),IF(AND(R60="Impacto",R61="Probabilidad"),(AA59-(+AA59*U61)),IF(R61="Impacto",AA60,""))),"")</f>
        <v/>
      </c>
      <c r="Z61" s="487" t="str">
        <f t="shared" si="2"/>
        <v/>
      </c>
      <c r="AA61" s="485" t="str">
        <f t="shared" si="57"/>
        <v/>
      </c>
      <c r="AB61" s="487" t="str">
        <f t="shared" si="4"/>
        <v/>
      </c>
      <c r="AC61" s="485" t="str">
        <f t="shared" ref="AC61:AC63" si="61">IFERROR(IF(AND(R60="Impacto",R61="Impacto"),(AC60-(+AC60*U61)),IF(AND(R60="Probabilidad",R61="Impacto"),(AC59-(+AC59*U61)),IF(R61="Probabilidad",AC60,""))),"")</f>
        <v/>
      </c>
      <c r="AD61" s="488" t="str">
        <f>IFERROR(IF(OR(AND(Z61="Muy Baja",AB61="Leve"),AND(Z61="Muy Baja",AB61="Menor"),AND(Z61="Baja",AB61="Leve")),"Bajo",IF(OR(AND(Z61="Muy baja",AB61="Moderado"),AND(Z61="Baja",AB61="Menor"),AND(Z61="Baja",AB61="Moderado"),AND(Z61="Media",AB61="Leve"),AND(Z61="Media",AB61="Menor"),AND(Z61="Media",AB61="Moderado"),AND(Z61="Alta",AB61="Leve"),AND(Z61="Alta",AB61="Menor")),"Moderado",IF(OR(AND(Z61="Muy Baja",AB61="Mayor"),AND(Z61="Baja",AB61="Mayor"),AND(Z61="Media",AB61="Mayor"),AND(Z61="Alta",AB61="Moderado"),AND(Z61="Alta",AB61="Mayor"),AND(Z61="Muy Alta",AB61="Leve"),AND(Z61="Muy Alta",AB61="Menor"),AND(Z61="Muy Alta",AB61="Moderado"),AND(Z61="Muy Alta",AB61="Mayor")),"Alto",IF(OR(AND(Z61="Muy Baja",AB61="Catastrófico"),AND(Z61="Baja",AB61="Catastrófico"),AND(Z61="Media",AB61="Catastrófico"),AND(Z61="Alta",AB61="Catastrófico"),AND(Z61="Muy Alta",AB61="Catastrófico")),"Extremo","")))),"")</f>
        <v/>
      </c>
      <c r="AE61" s="484"/>
      <c r="AF61" s="168"/>
      <c r="AG61" s="168"/>
      <c r="AH61" s="489"/>
      <c r="AI61" s="489"/>
      <c r="AJ61" s="168"/>
      <c r="AK61" s="490"/>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2:69" ht="24.95" hidden="1" customHeight="1" x14ac:dyDescent="0.3">
      <c r="B62" s="475"/>
      <c r="C62" s="258"/>
      <c r="D62" s="258"/>
      <c r="E62" s="258"/>
      <c r="F62" s="258"/>
      <c r="G62" s="258"/>
      <c r="H62" s="476"/>
      <c r="I62" s="477"/>
      <c r="J62" s="478"/>
      <c r="K62" s="479"/>
      <c r="L62" s="478">
        <f>IF(NOT(ISERROR(MATCH(K62,_xlfn.ANCHORARRAY(F73),0))),J75&amp;"Por favor no seleccionar los criterios de impacto",K62)</f>
        <v>0</v>
      </c>
      <c r="M62" s="477"/>
      <c r="N62" s="478"/>
      <c r="O62" s="480"/>
      <c r="P62" s="481">
        <v>5</v>
      </c>
      <c r="Q62" s="482"/>
      <c r="R62" s="483" t="str">
        <f t="shared" si="59"/>
        <v/>
      </c>
      <c r="S62" s="484"/>
      <c r="T62" s="484"/>
      <c r="U62" s="485" t="str">
        <f t="shared" si="56"/>
        <v/>
      </c>
      <c r="V62" s="484"/>
      <c r="W62" s="484"/>
      <c r="X62" s="484"/>
      <c r="Y62" s="486" t="str">
        <f t="shared" si="60"/>
        <v/>
      </c>
      <c r="Z62" s="487" t="str">
        <f t="shared" si="2"/>
        <v/>
      </c>
      <c r="AA62" s="485" t="str">
        <f t="shared" si="57"/>
        <v/>
      </c>
      <c r="AB62" s="487" t="str">
        <f t="shared" si="4"/>
        <v/>
      </c>
      <c r="AC62" s="485" t="str">
        <f t="shared" si="61"/>
        <v/>
      </c>
      <c r="AD62" s="488" t="str">
        <f t="shared" ref="AD62:AD63" si="62">IFERROR(IF(OR(AND(Z62="Muy Baja",AB62="Leve"),AND(Z62="Muy Baja",AB62="Menor"),AND(Z62="Baja",AB62="Leve")),"Bajo",IF(OR(AND(Z62="Muy baja",AB62="Moderado"),AND(Z62="Baja",AB62="Menor"),AND(Z62="Baja",AB62="Moderado"),AND(Z62="Media",AB62="Leve"),AND(Z62="Media",AB62="Menor"),AND(Z62="Media",AB62="Moderado"),AND(Z62="Alta",AB62="Leve"),AND(Z62="Alta",AB62="Menor")),"Moderado",IF(OR(AND(Z62="Muy Baja",AB62="Mayor"),AND(Z62="Baja",AB62="Mayor"),AND(Z62="Media",AB62="Mayor"),AND(Z62="Alta",AB62="Moderado"),AND(Z62="Alta",AB62="Mayor"),AND(Z62="Muy Alta",AB62="Leve"),AND(Z62="Muy Alta",AB62="Menor"),AND(Z62="Muy Alta",AB62="Moderado"),AND(Z62="Muy Alta",AB62="Mayor")),"Alto",IF(OR(AND(Z62="Muy Baja",AB62="Catastrófico"),AND(Z62="Baja",AB62="Catastrófico"),AND(Z62="Media",AB62="Catastrófico"),AND(Z62="Alta",AB62="Catastrófico"),AND(Z62="Muy Alta",AB62="Catastrófico")),"Extremo","")))),"")</f>
        <v/>
      </c>
      <c r="AE62" s="484"/>
      <c r="AF62" s="168"/>
      <c r="AG62" s="168"/>
      <c r="AH62" s="489"/>
      <c r="AI62" s="489"/>
      <c r="AJ62" s="168"/>
      <c r="AK62" s="490"/>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2:69" ht="24.95" hidden="1" customHeight="1" x14ac:dyDescent="0.3">
      <c r="B63" s="475"/>
      <c r="C63" s="258"/>
      <c r="D63" s="258"/>
      <c r="E63" s="258"/>
      <c r="F63" s="258"/>
      <c r="G63" s="258"/>
      <c r="H63" s="476"/>
      <c r="I63" s="477"/>
      <c r="J63" s="478"/>
      <c r="K63" s="479"/>
      <c r="L63" s="478">
        <f>IF(NOT(ISERROR(MATCH(K63,_xlfn.ANCHORARRAY(F74),0))),J76&amp;"Por favor no seleccionar los criterios de impacto",K63)</f>
        <v>0</v>
      </c>
      <c r="M63" s="477"/>
      <c r="N63" s="478"/>
      <c r="O63" s="480"/>
      <c r="P63" s="481">
        <v>6</v>
      </c>
      <c r="Q63" s="482"/>
      <c r="R63" s="483" t="str">
        <f t="shared" si="59"/>
        <v/>
      </c>
      <c r="S63" s="484"/>
      <c r="T63" s="484"/>
      <c r="U63" s="485" t="str">
        <f t="shared" si="56"/>
        <v/>
      </c>
      <c r="V63" s="484"/>
      <c r="W63" s="484"/>
      <c r="X63" s="484"/>
      <c r="Y63" s="486" t="str">
        <f t="shared" si="60"/>
        <v/>
      </c>
      <c r="Z63" s="487" t="str">
        <f t="shared" si="2"/>
        <v/>
      </c>
      <c r="AA63" s="485" t="str">
        <f t="shared" si="57"/>
        <v/>
      </c>
      <c r="AB63" s="487" t="str">
        <f t="shared" si="4"/>
        <v/>
      </c>
      <c r="AC63" s="485" t="str">
        <f t="shared" si="61"/>
        <v/>
      </c>
      <c r="AD63" s="488" t="str">
        <f t="shared" si="62"/>
        <v/>
      </c>
      <c r="AE63" s="484"/>
      <c r="AF63" s="168"/>
      <c r="AG63" s="168"/>
      <c r="AH63" s="489"/>
      <c r="AI63" s="489"/>
      <c r="AJ63" s="168"/>
      <c r="AK63" s="490"/>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2:69" ht="24.95" hidden="1" customHeight="1" x14ac:dyDescent="0.3">
      <c r="B64" s="475">
        <v>9</v>
      </c>
      <c r="C64" s="258"/>
      <c r="D64" s="258"/>
      <c r="E64" s="258"/>
      <c r="F64" s="258"/>
      <c r="G64" s="258"/>
      <c r="H64" s="476"/>
      <c r="I64" s="477" t="str">
        <f>IF(H64&lt;=0,"",IF(H64&lt;=2,"Muy Baja",IF(H64&lt;=24,"Baja",IF(H64&lt;=500,"Media",IF(H64&lt;=5000,"Alta","Muy Alta")))))</f>
        <v/>
      </c>
      <c r="J64" s="478" t="str">
        <f>IF(I64="","",IF(I64="Muy Baja",0.2,IF(I64="Baja",0.4,IF(I64="Media",0.6,IF(I64="Alta",0.8,IF(I64="Muy Alta",1,))))))</f>
        <v/>
      </c>
      <c r="K64" s="479"/>
      <c r="L64" s="478">
        <f>IF(NOT(ISERROR(MATCH(K64,'Tabla Impacto'!$B$222:$B$224,0))),'Tabla Impacto'!$F$224&amp;"Por favor no seleccionar los criterios de impacto(Afectación Económica o presupuestal y Pérdida Reputacional)",K64)</f>
        <v>0</v>
      </c>
      <c r="M64" s="477" t="str">
        <f>IF(OR(L64='Tabla Impacto'!$C$12,L64='Tabla Impacto'!$D$12),"Leve",IF(OR(L64='Tabla Impacto'!$C$13,L64='Tabla Impacto'!$D$13),"Menor",IF(OR(L64='Tabla Impacto'!$C$14,L64='Tabla Impacto'!$D$14),"Moderado",IF(OR(L64='Tabla Impacto'!$C$15,L64='Tabla Impacto'!$D$15),"Mayor",IF(OR(L64='Tabla Impacto'!$C$16,L64='Tabla Impacto'!$D$16),"Catastrófico","")))))</f>
        <v/>
      </c>
      <c r="N64" s="478" t="str">
        <f>IF(M64="","",IF(M64="Leve",0.2,IF(M64="Menor",0.4,IF(M64="Moderado",0.6,IF(M64="Mayor",0.8,IF(M64="Catastrófico",1,))))))</f>
        <v/>
      </c>
      <c r="O64" s="480" t="str">
        <f>IF(OR(AND(I64="Muy Baja",M64="Leve"),AND(I64="Muy Baja",M64="Menor"),AND(I64="Baja",M64="Leve")),"Bajo",IF(OR(AND(I64="Muy baja",M64="Moderado"),AND(I64="Baja",M64="Menor"),AND(I64="Baja",M64="Moderado"),AND(I64="Media",M64="Leve"),AND(I64="Media",M64="Menor"),AND(I64="Media",M64="Moderado"),AND(I64="Alta",M64="Leve"),AND(I64="Alta",M64="Menor")),"Moderado",IF(OR(AND(I64="Muy Baja",M64="Mayor"),AND(I64="Baja",M64="Mayor"),AND(I64="Media",M64="Mayor"),AND(I64="Alta",M64="Moderado"),AND(I64="Alta",M64="Mayor"),AND(I64="Muy Alta",M64="Leve"),AND(I64="Muy Alta",M64="Menor"),AND(I64="Muy Alta",M64="Moderado"),AND(I64="Muy Alta",M64="Mayor")),"Alto",IF(OR(AND(I64="Muy Baja",M64="Catastrófico"),AND(I64="Baja",M64="Catastrófico"),AND(I64="Media",M64="Catastrófico"),AND(I64="Alta",M64="Catastrófico"),AND(I64="Muy Alta",M64="Catastrófico")),"Extremo",""))))</f>
        <v/>
      </c>
      <c r="P64" s="481">
        <v>1</v>
      </c>
      <c r="Q64" s="482"/>
      <c r="R64" s="483" t="str">
        <f>IF(OR(S64="Preventivo",S64="Detectivo"),"Probabilidad",IF(S64="Correctivo","Impacto",""))</f>
        <v/>
      </c>
      <c r="S64" s="484"/>
      <c r="T64" s="484"/>
      <c r="U64" s="485" t="str">
        <f>IF(AND(S64="Preventivo",T64="Automático"),"50%",IF(AND(S64="Preventivo",T64="Manual"),"40%",IF(AND(S64="Detectivo",T64="Automático"),"40%",IF(AND(S64="Detectivo",T64="Manual"),"30%",IF(AND(S64="Correctivo",T64="Automático"),"35%",IF(AND(S64="Correctivo",T64="Manual"),"25%",""))))))</f>
        <v/>
      </c>
      <c r="V64" s="484"/>
      <c r="W64" s="484"/>
      <c r="X64" s="484"/>
      <c r="Y64" s="486" t="str">
        <f>IFERROR(IF(R64="Probabilidad",(J64-(+J64*U64)),IF(R64="Impacto",J64,"")),"")</f>
        <v/>
      </c>
      <c r="Z64" s="487" t="str">
        <f>IFERROR(IF(Y64="","",IF(Y64&lt;=0.2,"Muy Baja",IF(Y64&lt;=0.4,"Baja",IF(Y64&lt;=0.6,"Media",IF(Y64&lt;=0.8,"Alta","Muy Alta"))))),"")</f>
        <v/>
      </c>
      <c r="AA64" s="485" t="str">
        <f>+Y64</f>
        <v/>
      </c>
      <c r="AB64" s="487" t="str">
        <f>IFERROR(IF(AC64="","",IF(AC64&lt;=0.2,"Leve",IF(AC64&lt;=0.4,"Menor",IF(AC64&lt;=0.6,"Moderado",IF(AC64&lt;=0.8,"Mayor","Catastrófico"))))),"")</f>
        <v/>
      </c>
      <c r="AC64" s="485" t="str">
        <f>IFERROR(IF(R64="Impacto",(N64-(+N64*U64)),IF(R64="Probabilidad",N64,"")),"")</f>
        <v/>
      </c>
      <c r="AD64" s="488" t="str">
        <f>IFERROR(IF(OR(AND(Z64="Muy Baja",AB64="Leve"),AND(Z64="Muy Baja",AB64="Menor"),AND(Z64="Baja",AB64="Leve")),"Bajo",IF(OR(AND(Z64="Muy baja",AB64="Moderado"),AND(Z64="Baja",AB64="Menor"),AND(Z64="Baja",AB64="Moderado"),AND(Z64="Media",AB64="Leve"),AND(Z64="Media",AB64="Menor"),AND(Z64="Media",AB64="Moderado"),AND(Z64="Alta",AB64="Leve"),AND(Z64="Alta",AB64="Menor")),"Moderado",IF(OR(AND(Z64="Muy Baja",AB64="Mayor"),AND(Z64="Baja",AB64="Mayor"),AND(Z64="Media",AB64="Mayor"),AND(Z64="Alta",AB64="Moderado"),AND(Z64="Alta",AB64="Mayor"),AND(Z64="Muy Alta",AB64="Leve"),AND(Z64="Muy Alta",AB64="Menor"),AND(Z64="Muy Alta",AB64="Moderado"),AND(Z64="Muy Alta",AB64="Mayor")),"Alto",IF(OR(AND(Z64="Muy Baja",AB64="Catastrófico"),AND(Z64="Baja",AB64="Catastrófico"),AND(Z64="Media",AB64="Catastrófico"),AND(Z64="Alta",AB64="Catastrófico"),AND(Z64="Muy Alta",AB64="Catastrófico")),"Extremo","")))),"")</f>
        <v/>
      </c>
      <c r="AE64" s="484"/>
      <c r="AF64" s="168"/>
      <c r="AG64" s="168"/>
      <c r="AH64" s="489"/>
      <c r="AI64" s="489"/>
      <c r="AJ64" s="168"/>
      <c r="AK64" s="490"/>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2:69" ht="24.95" hidden="1" customHeight="1" x14ac:dyDescent="0.3">
      <c r="B65" s="475"/>
      <c r="C65" s="258"/>
      <c r="D65" s="258"/>
      <c r="E65" s="258"/>
      <c r="F65" s="258"/>
      <c r="G65" s="258"/>
      <c r="H65" s="476"/>
      <c r="I65" s="477"/>
      <c r="J65" s="478"/>
      <c r="K65" s="479"/>
      <c r="L65" s="478">
        <f>IF(NOT(ISERROR(MATCH(K65,_xlfn.ANCHORARRAY(F76),0))),J78&amp;"Por favor no seleccionar los criterios de impacto",K65)</f>
        <v>0</v>
      </c>
      <c r="M65" s="477"/>
      <c r="N65" s="478"/>
      <c r="O65" s="480"/>
      <c r="P65" s="481">
        <v>2</v>
      </c>
      <c r="Q65" s="482"/>
      <c r="R65" s="483" t="str">
        <f>IF(OR(S65="Preventivo",S65="Detectivo"),"Probabilidad",IF(S65="Correctivo","Impacto",""))</f>
        <v/>
      </c>
      <c r="S65" s="484"/>
      <c r="T65" s="484"/>
      <c r="U65" s="485" t="str">
        <f t="shared" ref="U65:U69" si="63">IF(AND(S65="Preventivo",T65="Automático"),"50%",IF(AND(S65="Preventivo",T65="Manual"),"40%",IF(AND(S65="Detectivo",T65="Automático"),"40%",IF(AND(S65="Detectivo",T65="Manual"),"30%",IF(AND(S65="Correctivo",T65="Automático"),"35%",IF(AND(S65="Correctivo",T65="Manual"),"25%",""))))))</f>
        <v/>
      </c>
      <c r="V65" s="484"/>
      <c r="W65" s="484"/>
      <c r="X65" s="484"/>
      <c r="Y65" s="486" t="str">
        <f>IFERROR(IF(AND(R64="Probabilidad",R65="Probabilidad"),(AA64-(+AA64*U65)),IF(R65="Probabilidad",(J64-(+J64*U65)),IF(R65="Impacto",AA64,""))),"")</f>
        <v/>
      </c>
      <c r="Z65" s="487" t="str">
        <f t="shared" si="2"/>
        <v/>
      </c>
      <c r="AA65" s="485" t="str">
        <f t="shared" ref="AA65:AA69" si="64">+Y65</f>
        <v/>
      </c>
      <c r="AB65" s="487" t="str">
        <f t="shared" si="4"/>
        <v/>
      </c>
      <c r="AC65" s="485" t="str">
        <f>IFERROR(IF(AND(R64="Impacto",R65="Impacto"),(AC58-(+AC58*U65)),IF(R65="Impacto",($N$64-(+$N$64*U65)),IF(R65="Probabilidad",AC58,""))),"")</f>
        <v/>
      </c>
      <c r="AD65" s="488" t="str">
        <f t="shared" ref="AD65:AD66" si="65">IFERROR(IF(OR(AND(Z65="Muy Baja",AB65="Leve"),AND(Z65="Muy Baja",AB65="Menor"),AND(Z65="Baja",AB65="Leve")),"Bajo",IF(OR(AND(Z65="Muy baja",AB65="Moderado"),AND(Z65="Baja",AB65="Menor"),AND(Z65="Baja",AB65="Moderado"),AND(Z65="Media",AB65="Leve"),AND(Z65="Media",AB65="Menor"),AND(Z65="Media",AB65="Moderado"),AND(Z65="Alta",AB65="Leve"),AND(Z65="Alta",AB65="Menor")),"Moderado",IF(OR(AND(Z65="Muy Baja",AB65="Mayor"),AND(Z65="Baja",AB65="Mayor"),AND(Z65="Media",AB65="Mayor"),AND(Z65="Alta",AB65="Moderado"),AND(Z65="Alta",AB65="Mayor"),AND(Z65="Muy Alta",AB65="Leve"),AND(Z65="Muy Alta",AB65="Menor"),AND(Z65="Muy Alta",AB65="Moderado"),AND(Z65="Muy Alta",AB65="Mayor")),"Alto",IF(OR(AND(Z65="Muy Baja",AB65="Catastrófico"),AND(Z65="Baja",AB65="Catastrófico"),AND(Z65="Media",AB65="Catastrófico"),AND(Z65="Alta",AB65="Catastrófico"),AND(Z65="Muy Alta",AB65="Catastrófico")),"Extremo","")))),"")</f>
        <v/>
      </c>
      <c r="AE65" s="484"/>
      <c r="AF65" s="168"/>
      <c r="AG65" s="168"/>
      <c r="AH65" s="489"/>
      <c r="AI65" s="489"/>
      <c r="AJ65" s="168"/>
      <c r="AK65" s="490"/>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row>
    <row r="66" spans="2:69" ht="24.95" hidden="1" customHeight="1" x14ac:dyDescent="0.3">
      <c r="B66" s="475"/>
      <c r="C66" s="258"/>
      <c r="D66" s="258"/>
      <c r="E66" s="258"/>
      <c r="F66" s="258"/>
      <c r="G66" s="258"/>
      <c r="H66" s="476"/>
      <c r="I66" s="477"/>
      <c r="J66" s="478"/>
      <c r="K66" s="479"/>
      <c r="L66" s="478">
        <f>IF(NOT(ISERROR(MATCH(K66,_xlfn.ANCHORARRAY(F77),0))),J79&amp;"Por favor no seleccionar los criterios de impacto",K66)</f>
        <v>0</v>
      </c>
      <c r="M66" s="477"/>
      <c r="N66" s="478"/>
      <c r="O66" s="480"/>
      <c r="P66" s="481">
        <v>3</v>
      </c>
      <c r="Q66" s="491"/>
      <c r="R66" s="483" t="str">
        <f>IF(OR(S66="Preventivo",S66="Detectivo"),"Probabilidad",IF(S66="Correctivo","Impacto",""))</f>
        <v/>
      </c>
      <c r="S66" s="484"/>
      <c r="T66" s="484"/>
      <c r="U66" s="485" t="str">
        <f t="shared" si="63"/>
        <v/>
      </c>
      <c r="V66" s="484"/>
      <c r="W66" s="484"/>
      <c r="X66" s="484"/>
      <c r="Y66" s="486" t="str">
        <f>IFERROR(IF(AND(R65="Probabilidad",R66="Probabilidad"),(AA65-(+AA65*U66)),IF(AND(R65="Impacto",R66="Probabilidad"),(AA64-(+AA64*U66)),IF(R66="Impacto",AA65,""))),"")</f>
        <v/>
      </c>
      <c r="Z66" s="487" t="str">
        <f t="shared" si="2"/>
        <v/>
      </c>
      <c r="AA66" s="485" t="str">
        <f t="shared" si="64"/>
        <v/>
      </c>
      <c r="AB66" s="487" t="str">
        <f t="shared" si="4"/>
        <v/>
      </c>
      <c r="AC66" s="485" t="str">
        <f>IFERROR(IF(AND(R65="Impacto",R66="Impacto"),(AC65-(+AC65*U66)),IF(AND(R65="Probabilidad",R66="Impacto"),(AC64-(+AC64*U66)),IF(R66="Probabilidad",AC65,""))),"")</f>
        <v/>
      </c>
      <c r="AD66" s="488" t="str">
        <f t="shared" si="65"/>
        <v/>
      </c>
      <c r="AE66" s="484"/>
      <c r="AF66" s="168"/>
      <c r="AG66" s="168"/>
      <c r="AH66" s="489"/>
      <c r="AI66" s="489"/>
      <c r="AJ66" s="168"/>
      <c r="AK66" s="490"/>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row>
    <row r="67" spans="2:69" ht="24.95" hidden="1" customHeight="1" x14ac:dyDescent="0.3">
      <c r="B67" s="493"/>
      <c r="C67" s="494"/>
      <c r="D67" s="494"/>
      <c r="E67" s="494"/>
      <c r="F67" s="495"/>
      <c r="G67" s="496"/>
      <c r="H67" s="495"/>
      <c r="I67" s="495"/>
      <c r="J67" s="495"/>
      <c r="K67" s="495"/>
      <c r="L67" s="495"/>
      <c r="M67" s="495"/>
      <c r="N67" s="495"/>
      <c r="O67" s="495"/>
      <c r="P67" s="497"/>
      <c r="Q67" s="497"/>
      <c r="R67" s="497"/>
      <c r="S67" s="497"/>
      <c r="T67" s="497"/>
      <c r="U67" s="497"/>
      <c r="V67" s="497"/>
      <c r="W67" s="497"/>
      <c r="X67" s="497"/>
      <c r="Y67" s="497"/>
      <c r="Z67" s="497"/>
      <c r="AA67" s="497"/>
      <c r="AB67" s="497"/>
      <c r="AC67" s="497"/>
      <c r="AD67" s="497"/>
      <c r="AE67" s="497"/>
      <c r="AF67" s="497"/>
      <c r="AG67" s="498"/>
      <c r="AH67" s="497"/>
      <c r="AI67" s="497"/>
      <c r="AJ67" s="497"/>
      <c r="AK67" s="499"/>
    </row>
    <row r="68" spans="2:69" ht="24.95" hidden="1" customHeight="1" x14ac:dyDescent="0.3">
      <c r="B68" s="475"/>
      <c r="C68" s="258"/>
      <c r="D68" s="258"/>
      <c r="E68" s="258"/>
      <c r="F68" s="258"/>
      <c r="G68" s="258"/>
      <c r="H68" s="476"/>
      <c r="I68" s="477"/>
      <c r="J68" s="478"/>
      <c r="K68" s="479"/>
      <c r="L68" s="478">
        <f>IF(NOT(ISERROR(MATCH(K68,_xlfn.ANCHORARRAY(F79),0))),J81&amp;"Por favor no seleccionar los criterios de impacto",K68)</f>
        <v>0</v>
      </c>
      <c r="M68" s="477"/>
      <c r="N68" s="478"/>
      <c r="O68" s="480"/>
      <c r="P68" s="481">
        <v>5</v>
      </c>
      <c r="Q68" s="482"/>
      <c r="R68" s="483" t="str">
        <f t="shared" ref="R68:R69" si="66">IF(OR(S68="Preventivo",S68="Detectivo"),"Probabilidad",IF(S68="Correctivo","Impacto",""))</f>
        <v/>
      </c>
      <c r="S68" s="484"/>
      <c r="T68" s="484"/>
      <c r="U68" s="485" t="str">
        <f t="shared" si="63"/>
        <v/>
      </c>
      <c r="V68" s="484"/>
      <c r="W68" s="484"/>
      <c r="X68" s="484"/>
      <c r="Y68" s="486" t="str">
        <f t="shared" ref="Y68:Y69" si="67">IFERROR(IF(AND(R67="Probabilidad",R68="Probabilidad"),(AA67-(+AA67*U68)),IF(AND(R67="Impacto",R68="Probabilidad"),(AA66-(+AA66*U68)),IF(R68="Impacto",AA67,""))),"")</f>
        <v/>
      </c>
      <c r="Z68" s="487" t="str">
        <f t="shared" si="2"/>
        <v/>
      </c>
      <c r="AA68" s="485" t="str">
        <f t="shared" si="64"/>
        <v/>
      </c>
      <c r="AB68" s="487" t="str">
        <f t="shared" si="4"/>
        <v/>
      </c>
      <c r="AC68" s="485" t="str">
        <f t="shared" ref="AC68:AC69" si="68">IFERROR(IF(AND(R67="Impacto",R68="Impacto"),(AC67-(+AC67*U68)),IF(AND(R67="Probabilidad",R68="Impacto"),(AC66-(+AC66*U68)),IF(R68="Probabilidad",AC67,""))),"")</f>
        <v/>
      </c>
      <c r="AD68" s="488" t="str">
        <f t="shared" ref="AD68:AD69" si="69">IFERROR(IF(OR(AND(Z68="Muy Baja",AB68="Leve"),AND(Z68="Muy Baja",AB68="Menor"),AND(Z68="Baja",AB68="Leve")),"Bajo",IF(OR(AND(Z68="Muy baja",AB68="Moderado"),AND(Z68="Baja",AB68="Menor"),AND(Z68="Baja",AB68="Moderado"),AND(Z68="Media",AB68="Leve"),AND(Z68="Media",AB68="Menor"),AND(Z68="Media",AB68="Moderado"),AND(Z68="Alta",AB68="Leve"),AND(Z68="Alta",AB68="Menor")),"Moderado",IF(OR(AND(Z68="Muy Baja",AB68="Mayor"),AND(Z68="Baja",AB68="Mayor"),AND(Z68="Media",AB68="Mayor"),AND(Z68="Alta",AB68="Moderado"),AND(Z68="Alta",AB68="Mayor"),AND(Z68="Muy Alta",AB68="Leve"),AND(Z68="Muy Alta",AB68="Menor"),AND(Z68="Muy Alta",AB68="Moderado"),AND(Z68="Muy Alta",AB68="Mayor")),"Alto",IF(OR(AND(Z68="Muy Baja",AB68="Catastrófico"),AND(Z68="Baja",AB68="Catastrófico"),AND(Z68="Media",AB68="Catastrófico"),AND(Z68="Alta",AB68="Catastrófico"),AND(Z68="Muy Alta",AB68="Catastrófico")),"Extremo","")))),"")</f>
        <v/>
      </c>
      <c r="AE68" s="484"/>
      <c r="AF68" s="168"/>
      <c r="AG68" s="168"/>
      <c r="AH68" s="489"/>
      <c r="AI68" s="489"/>
      <c r="AJ68" s="168"/>
      <c r="AK68" s="490"/>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row>
    <row r="69" spans="2:69" ht="24.95" hidden="1" customHeight="1" x14ac:dyDescent="0.3">
      <c r="B69" s="475"/>
      <c r="C69" s="258"/>
      <c r="D69" s="258"/>
      <c r="E69" s="258"/>
      <c r="F69" s="258"/>
      <c r="G69" s="258"/>
      <c r="H69" s="476"/>
      <c r="I69" s="477"/>
      <c r="J69" s="478"/>
      <c r="K69" s="479"/>
      <c r="L69" s="478">
        <f>IF(NOT(ISERROR(MATCH(K69,_xlfn.ANCHORARRAY(F80),0))),J82&amp;"Por favor no seleccionar los criterios de impacto",K69)</f>
        <v>0</v>
      </c>
      <c r="M69" s="477"/>
      <c r="N69" s="478"/>
      <c r="O69" s="480"/>
      <c r="P69" s="481">
        <v>6</v>
      </c>
      <c r="Q69" s="482"/>
      <c r="R69" s="483" t="str">
        <f t="shared" si="66"/>
        <v/>
      </c>
      <c r="S69" s="484"/>
      <c r="T69" s="484"/>
      <c r="U69" s="485" t="str">
        <f t="shared" si="63"/>
        <v/>
      </c>
      <c r="V69" s="484"/>
      <c r="W69" s="484"/>
      <c r="X69" s="484"/>
      <c r="Y69" s="486" t="str">
        <f t="shared" si="67"/>
        <v/>
      </c>
      <c r="Z69" s="487" t="str">
        <f t="shared" si="2"/>
        <v/>
      </c>
      <c r="AA69" s="485" t="str">
        <f t="shared" si="64"/>
        <v/>
      </c>
      <c r="AB69" s="487" t="str">
        <f t="shared" si="4"/>
        <v/>
      </c>
      <c r="AC69" s="485" t="str">
        <f t="shared" si="68"/>
        <v/>
      </c>
      <c r="AD69" s="488" t="str">
        <f t="shared" si="69"/>
        <v/>
      </c>
      <c r="AE69" s="484"/>
      <c r="AF69" s="168"/>
      <c r="AG69" s="168"/>
      <c r="AH69" s="489"/>
      <c r="AI69" s="489"/>
      <c r="AJ69" s="168"/>
      <c r="AK69" s="490"/>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row>
    <row r="70" spans="2:69" ht="24.95" hidden="1" customHeight="1" x14ac:dyDescent="0.3">
      <c r="B70" s="475">
        <v>10</v>
      </c>
      <c r="C70" s="258"/>
      <c r="D70" s="258"/>
      <c r="E70" s="258"/>
      <c r="F70" s="258"/>
      <c r="G70" s="258"/>
      <c r="H70" s="476"/>
      <c r="I70" s="477" t="str">
        <f>IF(H70&lt;=0,"",IF(H70&lt;=2,"Muy Baja",IF(H70&lt;=24,"Baja",IF(H70&lt;=500,"Media",IF(H70&lt;=5000,"Alta","Muy Alta")))))</f>
        <v/>
      </c>
      <c r="J70" s="478" t="str">
        <f>IF(I70="","",IF(I70="Muy Baja",0.2,IF(I70="Baja",0.4,IF(I70="Media",0.6,IF(I70="Alta",0.8,IF(I70="Muy Alta",1,))))))</f>
        <v/>
      </c>
      <c r="K70" s="479"/>
      <c r="L70" s="478">
        <f>IF(NOT(ISERROR(MATCH(K70,'Tabla Impacto'!$B$222:$B$224,0))),'Tabla Impacto'!$F$224&amp;"Por favor no seleccionar los criterios de impacto(Afectación Económica o presupuestal y Pérdida Reputacional)",K70)</f>
        <v>0</v>
      </c>
      <c r="M70" s="477" t="str">
        <f>IF(OR(L70='Tabla Impacto'!$C$12,L70='Tabla Impacto'!$D$12),"Leve",IF(OR(L70='Tabla Impacto'!$C$13,L70='Tabla Impacto'!$D$13),"Menor",IF(OR(L70='Tabla Impacto'!$C$14,L70='Tabla Impacto'!$D$14),"Moderado",IF(OR(L70='Tabla Impacto'!$C$15,L70='Tabla Impacto'!$D$15),"Mayor",IF(OR(L70='Tabla Impacto'!$C$16,L70='Tabla Impacto'!$D$16),"Catastrófico","")))))</f>
        <v/>
      </c>
      <c r="N70" s="478" t="str">
        <f>IF(M70="","",IF(M70="Leve",0.2,IF(M70="Menor",0.4,IF(M70="Moderado",0.6,IF(M70="Mayor",0.8,IF(M70="Catastrófico",1,))))))</f>
        <v/>
      </c>
      <c r="O70" s="480" t="str">
        <f>IF(OR(AND(I70="Muy Baja",M70="Leve"),AND(I70="Muy Baja",M70="Menor"),AND(I70="Baja",M70="Leve")),"Bajo",IF(OR(AND(I70="Muy baja",M70="Moderado"),AND(I70="Baja",M70="Menor"),AND(I70="Baja",M70="Moderado"),AND(I70="Media",M70="Leve"),AND(I70="Media",M70="Menor"),AND(I70="Media",M70="Moderado"),AND(I70="Alta",M70="Leve"),AND(I70="Alta",M70="Menor")),"Moderado",IF(OR(AND(I70="Muy Baja",M70="Mayor"),AND(I70="Baja",M70="Mayor"),AND(I70="Media",M70="Mayor"),AND(I70="Alta",M70="Moderado"),AND(I70="Alta",M70="Mayor"),AND(I70="Muy Alta",M70="Leve"),AND(I70="Muy Alta",M70="Menor"),AND(I70="Muy Alta",M70="Moderado"),AND(I70="Muy Alta",M70="Mayor")),"Alto",IF(OR(AND(I70="Muy Baja",M70="Catastrófico"),AND(I70="Baja",M70="Catastrófico"),AND(I70="Media",M70="Catastrófico"),AND(I70="Alta",M70="Catastrófico"),AND(I70="Muy Alta",M70="Catastrófico")),"Extremo",""))))</f>
        <v/>
      </c>
      <c r="P70" s="481">
        <v>1</v>
      </c>
      <c r="Q70" s="482"/>
      <c r="R70" s="483" t="str">
        <f>IF(OR(S70="Preventivo",S70="Detectivo"),"Probabilidad",IF(S70="Correctivo","Impacto",""))</f>
        <v/>
      </c>
      <c r="S70" s="484"/>
      <c r="T70" s="484"/>
      <c r="U70" s="485" t="str">
        <f>IF(AND(S70="Preventivo",T70="Automático"),"50%",IF(AND(S70="Preventivo",T70="Manual"),"40%",IF(AND(S70="Detectivo",T70="Automático"),"40%",IF(AND(S70="Detectivo",T70="Manual"),"30%",IF(AND(S70="Correctivo",T70="Automático"),"35%",IF(AND(S70="Correctivo",T70="Manual"),"25%",""))))))</f>
        <v/>
      </c>
      <c r="V70" s="484"/>
      <c r="W70" s="484"/>
      <c r="X70" s="484"/>
      <c r="Y70" s="486" t="str">
        <f>IFERROR(IF(R70="Probabilidad",(J70-(+J70*U70)),IF(R70="Impacto",J70,"")),"")</f>
        <v/>
      </c>
      <c r="Z70" s="487" t="str">
        <f>IFERROR(IF(Y70="","",IF(Y70&lt;=0.2,"Muy Baja",IF(Y70&lt;=0.4,"Baja",IF(Y70&lt;=0.6,"Media",IF(Y70&lt;=0.8,"Alta","Muy Alta"))))),"")</f>
        <v/>
      </c>
      <c r="AA70" s="485" t="str">
        <f>+Y70</f>
        <v/>
      </c>
      <c r="AB70" s="487" t="str">
        <f>IFERROR(IF(AC70="","",IF(AC70&lt;=0.2,"Leve",IF(AC70&lt;=0.4,"Menor",IF(AC70&lt;=0.6,"Moderado",IF(AC70&lt;=0.8,"Mayor","Catastrófico"))))),"")</f>
        <v/>
      </c>
      <c r="AC70" s="485" t="str">
        <f>IFERROR(IF(R70="Impacto",(N70-(+N70*U70)),IF(R70="Probabilidad",N70,"")),"")</f>
        <v/>
      </c>
      <c r="AD70" s="488" t="str">
        <f>IFERROR(IF(OR(AND(Z70="Muy Baja",AB70="Leve"),AND(Z70="Muy Baja",AB70="Menor"),AND(Z70="Baja",AB70="Leve")),"Bajo",IF(OR(AND(Z70="Muy baja",AB70="Moderado"),AND(Z70="Baja",AB70="Menor"),AND(Z70="Baja",AB70="Moderado"),AND(Z70="Media",AB70="Leve"),AND(Z70="Media",AB70="Menor"),AND(Z70="Media",AB70="Moderado"),AND(Z70="Alta",AB70="Leve"),AND(Z70="Alta",AB70="Menor")),"Moderado",IF(OR(AND(Z70="Muy Baja",AB70="Mayor"),AND(Z70="Baja",AB70="Mayor"),AND(Z70="Media",AB70="Mayor"),AND(Z70="Alta",AB70="Moderado"),AND(Z70="Alta",AB70="Mayor"),AND(Z70="Muy Alta",AB70="Leve"),AND(Z70="Muy Alta",AB70="Menor"),AND(Z70="Muy Alta",AB70="Moderado"),AND(Z70="Muy Alta",AB70="Mayor")),"Alto",IF(OR(AND(Z70="Muy Baja",AB70="Catastrófico"),AND(Z70="Baja",AB70="Catastrófico"),AND(Z70="Media",AB70="Catastrófico"),AND(Z70="Alta",AB70="Catastrófico"),AND(Z70="Muy Alta",AB70="Catastrófico")),"Extremo","")))),"")</f>
        <v/>
      </c>
      <c r="AE70" s="484"/>
      <c r="AF70" s="168"/>
      <c r="AG70" s="168"/>
      <c r="AH70" s="489"/>
      <c r="AI70" s="489"/>
      <c r="AJ70" s="168"/>
      <c r="AK70" s="490"/>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row>
    <row r="71" spans="2:69" ht="24.95" hidden="1" customHeight="1" x14ac:dyDescent="0.3">
      <c r="B71" s="475"/>
      <c r="C71" s="258"/>
      <c r="D71" s="258"/>
      <c r="E71" s="258"/>
      <c r="F71" s="258"/>
      <c r="G71" s="258"/>
      <c r="H71" s="476"/>
      <c r="I71" s="477"/>
      <c r="J71" s="478"/>
      <c r="K71" s="479"/>
      <c r="L71" s="478">
        <f>IF(NOT(ISERROR(MATCH(K71,_xlfn.ANCHORARRAY(F82),0))),J84&amp;"Por favor no seleccionar los criterios de impacto",K71)</f>
        <v>0</v>
      </c>
      <c r="M71" s="477"/>
      <c r="N71" s="478"/>
      <c r="O71" s="480"/>
      <c r="P71" s="481">
        <v>2</v>
      </c>
      <c r="Q71" s="482"/>
      <c r="R71" s="483" t="str">
        <f>IF(OR(S71="Preventivo",S71="Detectivo"),"Probabilidad",IF(S71="Correctivo","Impacto",""))</f>
        <v/>
      </c>
      <c r="S71" s="484"/>
      <c r="T71" s="484"/>
      <c r="U71" s="485" t="str">
        <f t="shared" ref="U71:U75" si="70">IF(AND(S71="Preventivo",T71="Automático"),"50%",IF(AND(S71="Preventivo",T71="Manual"),"40%",IF(AND(S71="Detectivo",T71="Automático"),"40%",IF(AND(S71="Detectivo",T71="Manual"),"30%",IF(AND(S71="Correctivo",T71="Automático"),"35%",IF(AND(S71="Correctivo",T71="Manual"),"25%",""))))))</f>
        <v/>
      </c>
      <c r="V71" s="484"/>
      <c r="W71" s="484"/>
      <c r="X71" s="484"/>
      <c r="Y71" s="486" t="str">
        <f>IFERROR(IF(AND(R70="Probabilidad",R71="Probabilidad"),(AA70-(+AA70*U71)),IF(R71="Probabilidad",(J70-(+J70*U71)),IF(R71="Impacto",AA70,""))),"")</f>
        <v/>
      </c>
      <c r="Z71" s="487" t="str">
        <f t="shared" si="2"/>
        <v/>
      </c>
      <c r="AA71" s="485" t="str">
        <f t="shared" ref="AA71:AA75" si="71">+Y71</f>
        <v/>
      </c>
      <c r="AB71" s="487" t="str">
        <f t="shared" si="4"/>
        <v/>
      </c>
      <c r="AC71" s="485" t="str">
        <f>IFERROR(IF(AND(R70="Impacto",R71="Impacto"),(AC64-(+AC64*U71)),IF(R71="Impacto",($N$70-(+$N$70*U71)),IF(R71="Probabilidad",AC64,""))),"")</f>
        <v/>
      </c>
      <c r="AD71" s="488" t="str">
        <f t="shared" ref="AD71:AD72" si="72">IFERROR(IF(OR(AND(Z71="Muy Baja",AB71="Leve"),AND(Z71="Muy Baja",AB71="Menor"),AND(Z71="Baja",AB71="Leve")),"Bajo",IF(OR(AND(Z71="Muy baja",AB71="Moderado"),AND(Z71="Baja",AB71="Menor"),AND(Z71="Baja",AB71="Moderado"),AND(Z71="Media",AB71="Leve"),AND(Z71="Media",AB71="Menor"),AND(Z71="Media",AB71="Moderado"),AND(Z71="Alta",AB71="Leve"),AND(Z71="Alta",AB71="Menor")),"Moderado",IF(OR(AND(Z71="Muy Baja",AB71="Mayor"),AND(Z71="Baja",AB71="Mayor"),AND(Z71="Media",AB71="Mayor"),AND(Z71="Alta",AB71="Moderado"),AND(Z71="Alta",AB71="Mayor"),AND(Z71="Muy Alta",AB71="Leve"),AND(Z71="Muy Alta",AB71="Menor"),AND(Z71="Muy Alta",AB71="Moderado"),AND(Z71="Muy Alta",AB71="Mayor")),"Alto",IF(OR(AND(Z71="Muy Baja",AB71="Catastrófico"),AND(Z71="Baja",AB71="Catastrófico"),AND(Z71="Media",AB71="Catastrófico"),AND(Z71="Alta",AB71="Catastrófico"),AND(Z71="Muy Alta",AB71="Catastrófico")),"Extremo","")))),"")</f>
        <v/>
      </c>
      <c r="AE71" s="484"/>
      <c r="AF71" s="168"/>
      <c r="AG71" s="168"/>
      <c r="AH71" s="489"/>
      <c r="AI71" s="489"/>
      <c r="AJ71" s="168"/>
      <c r="AK71" s="490"/>
    </row>
    <row r="72" spans="2:69" ht="24.95" hidden="1" customHeight="1" x14ac:dyDescent="0.3">
      <c r="B72" s="475"/>
      <c r="C72" s="258"/>
      <c r="D72" s="258"/>
      <c r="E72" s="258"/>
      <c r="F72" s="258"/>
      <c r="G72" s="258"/>
      <c r="H72" s="476"/>
      <c r="I72" s="477"/>
      <c r="J72" s="478"/>
      <c r="K72" s="479"/>
      <c r="L72" s="478">
        <f>IF(NOT(ISERROR(MATCH(K72,_xlfn.ANCHORARRAY(F83),0))),J85&amp;"Por favor no seleccionar los criterios de impacto",K72)</f>
        <v>0</v>
      </c>
      <c r="M72" s="477"/>
      <c r="N72" s="478"/>
      <c r="O72" s="480"/>
      <c r="P72" s="481">
        <v>3</v>
      </c>
      <c r="Q72" s="491"/>
      <c r="R72" s="483" t="str">
        <f>IF(OR(S72="Preventivo",S72="Detectivo"),"Probabilidad",IF(S72="Correctivo","Impacto",""))</f>
        <v/>
      </c>
      <c r="S72" s="484"/>
      <c r="T72" s="484"/>
      <c r="U72" s="485" t="str">
        <f t="shared" si="70"/>
        <v/>
      </c>
      <c r="V72" s="484"/>
      <c r="W72" s="484"/>
      <c r="X72" s="484"/>
      <c r="Y72" s="486" t="str">
        <f>IFERROR(IF(AND(R71="Probabilidad",R72="Probabilidad"),(AA71-(+AA71*U72)),IF(AND(R71="Impacto",R72="Probabilidad"),(AA70-(+AA70*U72)),IF(R72="Impacto",AA71,""))),"")</f>
        <v/>
      </c>
      <c r="Z72" s="487" t="str">
        <f t="shared" si="2"/>
        <v/>
      </c>
      <c r="AA72" s="485" t="str">
        <f t="shared" si="71"/>
        <v/>
      </c>
      <c r="AB72" s="487" t="str">
        <f t="shared" si="4"/>
        <v/>
      </c>
      <c r="AC72" s="485" t="str">
        <f>IFERROR(IF(AND(R71="Impacto",R72="Impacto"),(AC71-(+AC71*U72)),IF(AND(R71="Probabilidad",R72="Impacto"),(AC70-(+AC70*U72)),IF(R72="Probabilidad",AC71,""))),"")</f>
        <v/>
      </c>
      <c r="AD72" s="488" t="str">
        <f t="shared" si="72"/>
        <v/>
      </c>
      <c r="AE72" s="484"/>
      <c r="AF72" s="168"/>
      <c r="AG72" s="168"/>
      <c r="AH72" s="489"/>
      <c r="AI72" s="489"/>
      <c r="AJ72" s="168"/>
      <c r="AK72" s="490"/>
    </row>
    <row r="73" spans="2:69" ht="24.95" hidden="1" customHeight="1" x14ac:dyDescent="0.3">
      <c r="B73" s="475"/>
      <c r="C73" s="258"/>
      <c r="D73" s="258"/>
      <c r="E73" s="258"/>
      <c r="F73" s="258"/>
      <c r="G73" s="258"/>
      <c r="H73" s="476"/>
      <c r="I73" s="477"/>
      <c r="J73" s="478"/>
      <c r="K73" s="479"/>
      <c r="L73" s="478">
        <f>IF(NOT(ISERROR(MATCH(K73,_xlfn.ANCHORARRAY(F84),0))),J86&amp;"Por favor no seleccionar los criterios de impacto",K73)</f>
        <v>0</v>
      </c>
      <c r="M73" s="477"/>
      <c r="N73" s="478"/>
      <c r="O73" s="480"/>
      <c r="P73" s="481">
        <v>4</v>
      </c>
      <c r="Q73" s="482"/>
      <c r="R73" s="483" t="str">
        <f t="shared" ref="R73:R75" si="73">IF(OR(S73="Preventivo",S73="Detectivo"),"Probabilidad",IF(S73="Correctivo","Impacto",""))</f>
        <v/>
      </c>
      <c r="S73" s="484"/>
      <c r="T73" s="484"/>
      <c r="U73" s="485" t="str">
        <f t="shared" si="70"/>
        <v/>
      </c>
      <c r="V73" s="484"/>
      <c r="W73" s="484"/>
      <c r="X73" s="484"/>
      <c r="Y73" s="486" t="str">
        <f t="shared" ref="Y73:Y75" si="74">IFERROR(IF(AND(R72="Probabilidad",R73="Probabilidad"),(AA72-(+AA72*U73)),IF(AND(R72="Impacto",R73="Probabilidad"),(AA71-(+AA71*U73)),IF(R73="Impacto",AA72,""))),"")</f>
        <v/>
      </c>
      <c r="Z73" s="487" t="str">
        <f t="shared" si="2"/>
        <v/>
      </c>
      <c r="AA73" s="485" t="str">
        <f t="shared" si="71"/>
        <v/>
      </c>
      <c r="AB73" s="487" t="str">
        <f t="shared" si="4"/>
        <v/>
      </c>
      <c r="AC73" s="485" t="str">
        <f t="shared" ref="AC73:AC75" si="75">IFERROR(IF(AND(R72="Impacto",R73="Impacto"),(AC72-(+AC72*U73)),IF(AND(R72="Probabilidad",R73="Impacto"),(AC71-(+AC71*U73)),IF(R73="Probabilidad",AC72,""))),"")</f>
        <v/>
      </c>
      <c r="AD73" s="488" t="str">
        <f>IFERROR(IF(OR(AND(Z73="Muy Baja",AB73="Leve"),AND(Z73="Muy Baja",AB73="Menor"),AND(Z73="Baja",AB73="Leve")),"Bajo",IF(OR(AND(Z73="Muy baja",AB73="Moderado"),AND(Z73="Baja",AB73="Menor"),AND(Z73="Baja",AB73="Moderado"),AND(Z73="Media",AB73="Leve"),AND(Z73="Media",AB73="Menor"),AND(Z73="Media",AB73="Moderado"),AND(Z73="Alta",AB73="Leve"),AND(Z73="Alta",AB73="Menor")),"Moderado",IF(OR(AND(Z73="Muy Baja",AB73="Mayor"),AND(Z73="Baja",AB73="Mayor"),AND(Z73="Media",AB73="Mayor"),AND(Z73="Alta",AB73="Moderado"),AND(Z73="Alta",AB73="Mayor"),AND(Z73="Muy Alta",AB73="Leve"),AND(Z73="Muy Alta",AB73="Menor"),AND(Z73="Muy Alta",AB73="Moderado"),AND(Z73="Muy Alta",AB73="Mayor")),"Alto",IF(OR(AND(Z73="Muy Baja",AB73="Catastrófico"),AND(Z73="Baja",AB73="Catastrófico"),AND(Z73="Media",AB73="Catastrófico"),AND(Z73="Alta",AB73="Catastrófico"),AND(Z73="Muy Alta",AB73="Catastrófico")),"Extremo","")))),"")</f>
        <v/>
      </c>
      <c r="AE73" s="484"/>
      <c r="AF73" s="168"/>
      <c r="AG73" s="168"/>
      <c r="AH73" s="489"/>
      <c r="AI73" s="489"/>
      <c r="AJ73" s="168"/>
      <c r="AK73" s="490"/>
    </row>
    <row r="74" spans="2:69" ht="24.95" hidden="1" customHeight="1" x14ac:dyDescent="0.3">
      <c r="B74" s="475"/>
      <c r="C74" s="258"/>
      <c r="D74" s="258"/>
      <c r="E74" s="258"/>
      <c r="F74" s="258"/>
      <c r="G74" s="258"/>
      <c r="H74" s="476"/>
      <c r="I74" s="477"/>
      <c r="J74" s="478"/>
      <c r="K74" s="479"/>
      <c r="L74" s="478">
        <f>IF(NOT(ISERROR(MATCH(K74,_xlfn.ANCHORARRAY(F85),0))),J87&amp;"Por favor no seleccionar los criterios de impacto",K74)</f>
        <v>0</v>
      </c>
      <c r="M74" s="477"/>
      <c r="N74" s="478"/>
      <c r="O74" s="480"/>
      <c r="P74" s="481">
        <v>5</v>
      </c>
      <c r="Q74" s="482"/>
      <c r="R74" s="483" t="str">
        <f t="shared" si="73"/>
        <v/>
      </c>
      <c r="S74" s="484"/>
      <c r="T74" s="484"/>
      <c r="U74" s="485" t="str">
        <f t="shared" si="70"/>
        <v/>
      </c>
      <c r="V74" s="484"/>
      <c r="W74" s="484"/>
      <c r="X74" s="484"/>
      <c r="Y74" s="486" t="str">
        <f t="shared" si="74"/>
        <v/>
      </c>
      <c r="Z74" s="487" t="str">
        <f t="shared" si="2"/>
        <v/>
      </c>
      <c r="AA74" s="485" t="str">
        <f t="shared" si="71"/>
        <v/>
      </c>
      <c r="AB74" s="487" t="str">
        <f t="shared" si="4"/>
        <v/>
      </c>
      <c r="AC74" s="485" t="str">
        <f t="shared" si="75"/>
        <v/>
      </c>
      <c r="AD74" s="488" t="str">
        <f t="shared" ref="AD74:AD75" si="76">IFERROR(IF(OR(AND(Z74="Muy Baja",AB74="Leve"),AND(Z74="Muy Baja",AB74="Menor"),AND(Z74="Baja",AB74="Leve")),"Bajo",IF(OR(AND(Z74="Muy baja",AB74="Moderado"),AND(Z74="Baja",AB74="Menor"),AND(Z74="Baja",AB74="Moderado"),AND(Z74="Media",AB74="Leve"),AND(Z74="Media",AB74="Menor"),AND(Z74="Media",AB74="Moderado"),AND(Z74="Alta",AB74="Leve"),AND(Z74="Alta",AB74="Menor")),"Moderado",IF(OR(AND(Z74="Muy Baja",AB74="Mayor"),AND(Z74="Baja",AB74="Mayor"),AND(Z74="Media",AB74="Mayor"),AND(Z74="Alta",AB74="Moderado"),AND(Z74="Alta",AB74="Mayor"),AND(Z74="Muy Alta",AB74="Leve"),AND(Z74="Muy Alta",AB74="Menor"),AND(Z74="Muy Alta",AB74="Moderado"),AND(Z74="Muy Alta",AB74="Mayor")),"Alto",IF(OR(AND(Z74="Muy Baja",AB74="Catastrófico"),AND(Z74="Baja",AB74="Catastrófico"),AND(Z74="Media",AB74="Catastrófico"),AND(Z74="Alta",AB74="Catastrófico"),AND(Z74="Muy Alta",AB74="Catastrófico")),"Extremo","")))),"")</f>
        <v/>
      </c>
      <c r="AE74" s="484"/>
      <c r="AF74" s="168"/>
      <c r="AG74" s="168"/>
      <c r="AH74" s="489"/>
      <c r="AI74" s="489"/>
      <c r="AJ74" s="168"/>
      <c r="AK74" s="490"/>
    </row>
    <row r="75" spans="2:69" ht="24.95" hidden="1" customHeight="1" x14ac:dyDescent="0.3">
      <c r="B75" s="500"/>
      <c r="C75" s="501"/>
      <c r="D75" s="501"/>
      <c r="E75" s="501"/>
      <c r="F75" s="501"/>
      <c r="G75" s="501"/>
      <c r="H75" s="502"/>
      <c r="I75" s="503"/>
      <c r="J75" s="504"/>
      <c r="K75" s="505"/>
      <c r="L75" s="504">
        <f>IF(NOT(ISERROR(MATCH(K75,_xlfn.ANCHORARRAY(F86),0))),J88&amp;"Por favor no seleccionar los criterios de impacto",K75)</f>
        <v>0</v>
      </c>
      <c r="M75" s="503"/>
      <c r="N75" s="504"/>
      <c r="O75" s="506"/>
      <c r="P75" s="507">
        <v>6</v>
      </c>
      <c r="Q75" s="508"/>
      <c r="R75" s="509" t="str">
        <f t="shared" si="73"/>
        <v/>
      </c>
      <c r="S75" s="510"/>
      <c r="T75" s="510"/>
      <c r="U75" s="511" t="str">
        <f t="shared" si="70"/>
        <v/>
      </c>
      <c r="V75" s="510"/>
      <c r="W75" s="510"/>
      <c r="X75" s="510"/>
      <c r="Y75" s="512" t="str">
        <f t="shared" si="74"/>
        <v/>
      </c>
      <c r="Z75" s="513" t="str">
        <f t="shared" si="2"/>
        <v/>
      </c>
      <c r="AA75" s="511" t="str">
        <f t="shared" si="71"/>
        <v/>
      </c>
      <c r="AB75" s="513" t="str">
        <f t="shared" si="4"/>
        <v/>
      </c>
      <c r="AC75" s="511" t="str">
        <f t="shared" si="75"/>
        <v/>
      </c>
      <c r="AD75" s="514" t="str">
        <f t="shared" si="76"/>
        <v/>
      </c>
      <c r="AE75" s="510"/>
      <c r="AF75" s="515"/>
      <c r="AG75" s="515"/>
      <c r="AH75" s="516"/>
      <c r="AI75" s="516"/>
      <c r="AJ75" s="515"/>
      <c r="AK75" s="517"/>
    </row>
    <row r="76" spans="2:69" ht="35.25" customHeight="1" thickBot="1" x14ac:dyDescent="0.35">
      <c r="B76" s="518"/>
      <c r="C76" s="519" t="s">
        <v>269</v>
      </c>
      <c r="D76" s="520"/>
      <c r="E76" s="520"/>
      <c r="F76" s="520"/>
      <c r="G76" s="520"/>
      <c r="H76" s="520"/>
      <c r="I76" s="520"/>
      <c r="J76" s="520"/>
      <c r="K76" s="520"/>
      <c r="L76" s="520"/>
      <c r="M76" s="520"/>
      <c r="N76" s="520"/>
      <c r="O76" s="520"/>
      <c r="P76" s="520"/>
      <c r="Q76" s="520"/>
      <c r="R76" s="520"/>
      <c r="S76" s="520"/>
      <c r="T76" s="520"/>
      <c r="U76" s="520"/>
      <c r="V76" s="520"/>
      <c r="W76" s="520"/>
      <c r="X76" s="520"/>
      <c r="Y76" s="520"/>
      <c r="Z76" s="520"/>
      <c r="AA76" s="520"/>
      <c r="AB76" s="520"/>
      <c r="AC76" s="520"/>
      <c r="AD76" s="520"/>
      <c r="AE76" s="520"/>
      <c r="AF76" s="520"/>
      <c r="AG76" s="520"/>
      <c r="AH76" s="520"/>
      <c r="AI76" s="520"/>
      <c r="AJ76" s="520"/>
      <c r="AK76" s="521"/>
    </row>
    <row r="78" spans="2:69" ht="24.95" customHeight="1" x14ac:dyDescent="0.3">
      <c r="B78" s="1"/>
      <c r="C78" s="9" t="s">
        <v>124</v>
      </c>
      <c r="D78" s="1"/>
      <c r="E78" s="1"/>
      <c r="G78" s="1"/>
    </row>
  </sheetData>
  <dataConsolidate/>
  <mergeCells count="190">
    <mergeCell ref="AJ7:AK7"/>
    <mergeCell ref="AJ6:AK6"/>
    <mergeCell ref="AJ5:AK5"/>
    <mergeCell ref="AJ4:AK4"/>
    <mergeCell ref="F4:AI7"/>
    <mergeCell ref="B4:E7"/>
    <mergeCell ref="B12:AK12"/>
    <mergeCell ref="B9:C9"/>
    <mergeCell ref="B10:C10"/>
    <mergeCell ref="B11:C11"/>
    <mergeCell ref="D9:AK9"/>
    <mergeCell ref="D10:AK10"/>
    <mergeCell ref="D11:AK11"/>
    <mergeCell ref="B13:H13"/>
    <mergeCell ref="I13:O13"/>
    <mergeCell ref="P13:X13"/>
    <mergeCell ref="Y13:AE13"/>
    <mergeCell ref="AF13:AK13"/>
    <mergeCell ref="C76:AK76"/>
    <mergeCell ref="N64:N69"/>
    <mergeCell ref="O64:O69"/>
    <mergeCell ref="B70:B75"/>
    <mergeCell ref="C70:C75"/>
    <mergeCell ref="D70:D75"/>
    <mergeCell ref="E70:E75"/>
    <mergeCell ref="F70:F75"/>
    <mergeCell ref="G70:G75"/>
    <mergeCell ref="H70:H75"/>
    <mergeCell ref="I70:I75"/>
    <mergeCell ref="J70:J75"/>
    <mergeCell ref="K70:K75"/>
    <mergeCell ref="L70:L75"/>
    <mergeCell ref="M70:M75"/>
    <mergeCell ref="N70:N75"/>
    <mergeCell ref="O70:O75"/>
    <mergeCell ref="K64:K69"/>
    <mergeCell ref="L64:L69"/>
    <mergeCell ref="M64:M69"/>
    <mergeCell ref="B64:B69"/>
    <mergeCell ref="C64:C69"/>
    <mergeCell ref="D64:D69"/>
    <mergeCell ref="E64:E69"/>
    <mergeCell ref="F64:F69"/>
    <mergeCell ref="G64:G69"/>
    <mergeCell ref="H64:H69"/>
    <mergeCell ref="I64:I69"/>
    <mergeCell ref="J64:J69"/>
    <mergeCell ref="N52:N57"/>
    <mergeCell ref="O52:O57"/>
    <mergeCell ref="G58:G63"/>
    <mergeCell ref="H58:H63"/>
    <mergeCell ref="I58:I63"/>
    <mergeCell ref="J58:J63"/>
    <mergeCell ref="K58:K63"/>
    <mergeCell ref="G52:G57"/>
    <mergeCell ref="H52:H57"/>
    <mergeCell ref="I52:I57"/>
    <mergeCell ref="J52:J57"/>
    <mergeCell ref="L58:L63"/>
    <mergeCell ref="M58:M63"/>
    <mergeCell ref="N58:N63"/>
    <mergeCell ref="O58:O63"/>
    <mergeCell ref="J40:J45"/>
    <mergeCell ref="K40:K45"/>
    <mergeCell ref="H46:H51"/>
    <mergeCell ref="I46:I51"/>
    <mergeCell ref="J46:J51"/>
    <mergeCell ref="L40:L45"/>
    <mergeCell ref="M40:M45"/>
    <mergeCell ref="B58:B63"/>
    <mergeCell ref="C58:C63"/>
    <mergeCell ref="D58:D63"/>
    <mergeCell ref="E58:E63"/>
    <mergeCell ref="F58:F63"/>
    <mergeCell ref="B52:B57"/>
    <mergeCell ref="C52:C57"/>
    <mergeCell ref="D52:D57"/>
    <mergeCell ref="E52:E57"/>
    <mergeCell ref="F52:F57"/>
    <mergeCell ref="N40:N45"/>
    <mergeCell ref="O40:O45"/>
    <mergeCell ref="N46:N51"/>
    <mergeCell ref="O46:O51"/>
    <mergeCell ref="K52:K57"/>
    <mergeCell ref="L52:L57"/>
    <mergeCell ref="M52:M57"/>
    <mergeCell ref="B40:B45"/>
    <mergeCell ref="C40:C45"/>
    <mergeCell ref="D40:D45"/>
    <mergeCell ref="B46:B51"/>
    <mergeCell ref="C46:C51"/>
    <mergeCell ref="D46:D51"/>
    <mergeCell ref="E46:E51"/>
    <mergeCell ref="F46:F51"/>
    <mergeCell ref="G46:G51"/>
    <mergeCell ref="E40:E45"/>
    <mergeCell ref="F40:F45"/>
    <mergeCell ref="K46:K51"/>
    <mergeCell ref="L46:L51"/>
    <mergeCell ref="M46:M51"/>
    <mergeCell ref="G40:G45"/>
    <mergeCell ref="H40:H45"/>
    <mergeCell ref="I40:I45"/>
    <mergeCell ref="N28:N33"/>
    <mergeCell ref="O28:O33"/>
    <mergeCell ref="B34:B39"/>
    <mergeCell ref="C34:C39"/>
    <mergeCell ref="D34:D39"/>
    <mergeCell ref="E34:E39"/>
    <mergeCell ref="F34:F39"/>
    <mergeCell ref="G34:G39"/>
    <mergeCell ref="H34:H39"/>
    <mergeCell ref="I34:I39"/>
    <mergeCell ref="J34:J39"/>
    <mergeCell ref="K34:K39"/>
    <mergeCell ref="L34:L39"/>
    <mergeCell ref="M34:M39"/>
    <mergeCell ref="N34:N39"/>
    <mergeCell ref="O34:O39"/>
    <mergeCell ref="L22:L27"/>
    <mergeCell ref="M22:M27"/>
    <mergeCell ref="N22:N27"/>
    <mergeCell ref="O22:O27"/>
    <mergeCell ref="B28:B33"/>
    <mergeCell ref="C28:C33"/>
    <mergeCell ref="D28:D33"/>
    <mergeCell ref="E28:E33"/>
    <mergeCell ref="F28:F33"/>
    <mergeCell ref="G28:G33"/>
    <mergeCell ref="H28:H33"/>
    <mergeCell ref="I28:I33"/>
    <mergeCell ref="J28:J33"/>
    <mergeCell ref="K28:K33"/>
    <mergeCell ref="L28:L33"/>
    <mergeCell ref="M28:M33"/>
    <mergeCell ref="G22:G27"/>
    <mergeCell ref="H22:H27"/>
    <mergeCell ref="I22:I27"/>
    <mergeCell ref="J22:J27"/>
    <mergeCell ref="K22:K27"/>
    <mergeCell ref="B22:B27"/>
    <mergeCell ref="C22:C27"/>
    <mergeCell ref="D22:D27"/>
    <mergeCell ref="E22:E27"/>
    <mergeCell ref="F22:F27"/>
    <mergeCell ref="AF14:AF15"/>
    <mergeCell ref="AK14:AK15"/>
    <mergeCell ref="AJ14:AJ15"/>
    <mergeCell ref="AI14:AI15"/>
    <mergeCell ref="AH14:AH15"/>
    <mergeCell ref="AG14:AG15"/>
    <mergeCell ref="B14:B15"/>
    <mergeCell ref="G14:G15"/>
    <mergeCell ref="F14:F15"/>
    <mergeCell ref="E14:E15"/>
    <mergeCell ref="D14:D15"/>
    <mergeCell ref="AE14:AE15"/>
    <mergeCell ref="P14:P15"/>
    <mergeCell ref="AD14:AD15"/>
    <mergeCell ref="AC14:AC15"/>
    <mergeCell ref="Y14:Y15"/>
    <mergeCell ref="Q14:Q15"/>
    <mergeCell ref="AB14:AB15"/>
    <mergeCell ref="Z14:Z15"/>
    <mergeCell ref="AA14:AA15"/>
    <mergeCell ref="H14:H15"/>
    <mergeCell ref="I14:I15"/>
    <mergeCell ref="J14:J15"/>
    <mergeCell ref="M14:M15"/>
    <mergeCell ref="N14:N15"/>
    <mergeCell ref="C14:C15"/>
    <mergeCell ref="O14:O15"/>
    <mergeCell ref="K14:K15"/>
    <mergeCell ref="L14:L15"/>
    <mergeCell ref="R14:R15"/>
    <mergeCell ref="S14:X14"/>
    <mergeCell ref="G16:G21"/>
    <mergeCell ref="H16:H21"/>
    <mergeCell ref="I16:I21"/>
    <mergeCell ref="B16:B21"/>
    <mergeCell ref="C16:C21"/>
    <mergeCell ref="D16:D21"/>
    <mergeCell ref="E16:E21"/>
    <mergeCell ref="F16:F21"/>
    <mergeCell ref="O16:O21"/>
    <mergeCell ref="J16:J21"/>
    <mergeCell ref="K16:K21"/>
    <mergeCell ref="L16:L21"/>
    <mergeCell ref="M16:M21"/>
    <mergeCell ref="N16:N21"/>
  </mergeCells>
  <conditionalFormatting sqref="I16 I22">
    <cfRule type="cellIs" dxfId="240" priority="319" operator="equal">
      <formula>"Muy Alta"</formula>
    </cfRule>
    <cfRule type="cellIs" dxfId="239" priority="320" operator="equal">
      <formula>"Alta"</formula>
    </cfRule>
    <cfRule type="cellIs" dxfId="238" priority="321" operator="equal">
      <formula>"Media"</formula>
    </cfRule>
    <cfRule type="cellIs" dxfId="237" priority="322" operator="equal">
      <formula>"Baja"</formula>
    </cfRule>
    <cfRule type="cellIs" dxfId="236" priority="323" operator="equal">
      <formula>"Muy Baja"</formula>
    </cfRule>
  </conditionalFormatting>
  <conditionalFormatting sqref="M16 M22 M28 M34 M40 M46 M52 M58 M64 M70">
    <cfRule type="cellIs" dxfId="235" priority="314" operator="equal">
      <formula>"Catastrófico"</formula>
    </cfRule>
    <cfRule type="cellIs" dxfId="234" priority="315" operator="equal">
      <formula>"Mayor"</formula>
    </cfRule>
    <cfRule type="cellIs" dxfId="233" priority="316" operator="equal">
      <formula>"Moderado"</formula>
    </cfRule>
    <cfRule type="cellIs" dxfId="232" priority="317" operator="equal">
      <formula>"Menor"</formula>
    </cfRule>
    <cfRule type="cellIs" dxfId="231" priority="318" operator="equal">
      <formula>"Leve"</formula>
    </cfRule>
  </conditionalFormatting>
  <conditionalFormatting sqref="O16">
    <cfRule type="cellIs" dxfId="230" priority="310" operator="equal">
      <formula>"Extremo"</formula>
    </cfRule>
    <cfRule type="cellIs" dxfId="229" priority="311" operator="equal">
      <formula>"Alto"</formula>
    </cfRule>
    <cfRule type="cellIs" dxfId="228" priority="312" operator="equal">
      <formula>"Moderado"</formula>
    </cfRule>
    <cfRule type="cellIs" dxfId="227" priority="313" operator="equal">
      <formula>"Bajo"</formula>
    </cfRule>
  </conditionalFormatting>
  <conditionalFormatting sqref="Z16:Z21">
    <cfRule type="cellIs" dxfId="226" priority="305" operator="equal">
      <formula>"Muy Alta"</formula>
    </cfRule>
    <cfRule type="cellIs" dxfId="225" priority="306" operator="equal">
      <formula>"Alta"</formula>
    </cfRule>
    <cfRule type="cellIs" dxfId="224" priority="307" operator="equal">
      <formula>"Media"</formula>
    </cfRule>
    <cfRule type="cellIs" dxfId="223" priority="308" operator="equal">
      <formula>"Baja"</formula>
    </cfRule>
    <cfRule type="cellIs" dxfId="222" priority="309" operator="equal">
      <formula>"Muy Baja"</formula>
    </cfRule>
  </conditionalFormatting>
  <conditionalFormatting sqref="AB16:AB21">
    <cfRule type="cellIs" dxfId="221" priority="300" operator="equal">
      <formula>"Catastrófico"</formula>
    </cfRule>
    <cfRule type="cellIs" dxfId="220" priority="301" operator="equal">
      <formula>"Mayor"</formula>
    </cfRule>
    <cfRule type="cellIs" dxfId="219" priority="302" operator="equal">
      <formula>"Moderado"</formula>
    </cfRule>
    <cfRule type="cellIs" dxfId="218" priority="303" operator="equal">
      <formula>"Menor"</formula>
    </cfRule>
    <cfRule type="cellIs" dxfId="217" priority="304" operator="equal">
      <formula>"Leve"</formula>
    </cfRule>
  </conditionalFormatting>
  <conditionalFormatting sqref="AD16:AD21">
    <cfRule type="cellIs" dxfId="216" priority="296" operator="equal">
      <formula>"Extremo"</formula>
    </cfRule>
    <cfRule type="cellIs" dxfId="215" priority="297" operator="equal">
      <formula>"Alto"</formula>
    </cfRule>
    <cfRule type="cellIs" dxfId="214" priority="298" operator="equal">
      <formula>"Moderado"</formula>
    </cfRule>
    <cfRule type="cellIs" dxfId="213" priority="299" operator="equal">
      <formula>"Bajo"</formula>
    </cfRule>
  </conditionalFormatting>
  <conditionalFormatting sqref="I64">
    <cfRule type="cellIs" dxfId="212" priority="53" operator="equal">
      <formula>"Muy Alta"</formula>
    </cfRule>
    <cfRule type="cellIs" dxfId="211" priority="54" operator="equal">
      <formula>"Alta"</formula>
    </cfRule>
    <cfRule type="cellIs" dxfId="210" priority="55" operator="equal">
      <formula>"Media"</formula>
    </cfRule>
    <cfRule type="cellIs" dxfId="209" priority="56" operator="equal">
      <formula>"Baja"</formula>
    </cfRule>
    <cfRule type="cellIs" dxfId="208" priority="57" operator="equal">
      <formula>"Muy Baja"</formula>
    </cfRule>
  </conditionalFormatting>
  <conditionalFormatting sqref="O22">
    <cfRule type="cellIs" dxfId="207" priority="240" operator="equal">
      <formula>"Extremo"</formula>
    </cfRule>
    <cfRule type="cellIs" dxfId="206" priority="241" operator="equal">
      <formula>"Alto"</formula>
    </cfRule>
    <cfRule type="cellIs" dxfId="205" priority="242" operator="equal">
      <formula>"Moderado"</formula>
    </cfRule>
    <cfRule type="cellIs" dxfId="204" priority="243" operator="equal">
      <formula>"Bajo"</formula>
    </cfRule>
  </conditionalFormatting>
  <conditionalFormatting sqref="Z22:Z27">
    <cfRule type="cellIs" dxfId="203" priority="235" operator="equal">
      <formula>"Muy Alta"</formula>
    </cfRule>
    <cfRule type="cellIs" dxfId="202" priority="236" operator="equal">
      <formula>"Alta"</formula>
    </cfRule>
    <cfRule type="cellIs" dxfId="201" priority="237" operator="equal">
      <formula>"Media"</formula>
    </cfRule>
    <cfRule type="cellIs" dxfId="200" priority="238" operator="equal">
      <formula>"Baja"</formula>
    </cfRule>
    <cfRule type="cellIs" dxfId="199" priority="239" operator="equal">
      <formula>"Muy Baja"</formula>
    </cfRule>
  </conditionalFormatting>
  <conditionalFormatting sqref="AB22:AB27">
    <cfRule type="cellIs" dxfId="198" priority="230" operator="equal">
      <formula>"Catastrófico"</formula>
    </cfRule>
    <cfRule type="cellIs" dxfId="197" priority="231" operator="equal">
      <formula>"Mayor"</formula>
    </cfRule>
    <cfRule type="cellIs" dxfId="196" priority="232" operator="equal">
      <formula>"Moderado"</formula>
    </cfRule>
    <cfRule type="cellIs" dxfId="195" priority="233" operator="equal">
      <formula>"Menor"</formula>
    </cfRule>
    <cfRule type="cellIs" dxfId="194" priority="234" operator="equal">
      <formula>"Leve"</formula>
    </cfRule>
  </conditionalFormatting>
  <conditionalFormatting sqref="AD22:AD27">
    <cfRule type="cellIs" dxfId="193" priority="226" operator="equal">
      <formula>"Extremo"</formula>
    </cfRule>
    <cfRule type="cellIs" dxfId="192" priority="227" operator="equal">
      <formula>"Alto"</formula>
    </cfRule>
    <cfRule type="cellIs" dxfId="191" priority="228" operator="equal">
      <formula>"Moderado"</formula>
    </cfRule>
    <cfRule type="cellIs" dxfId="190" priority="229" operator="equal">
      <formula>"Bajo"</formula>
    </cfRule>
  </conditionalFormatting>
  <conditionalFormatting sqref="I28">
    <cfRule type="cellIs" dxfId="189" priority="221" operator="equal">
      <formula>"Muy Alta"</formula>
    </cfRule>
    <cfRule type="cellIs" dxfId="188" priority="222" operator="equal">
      <formula>"Alta"</formula>
    </cfRule>
    <cfRule type="cellIs" dxfId="187" priority="223" operator="equal">
      <formula>"Media"</formula>
    </cfRule>
    <cfRule type="cellIs" dxfId="186" priority="224" operator="equal">
      <formula>"Baja"</formula>
    </cfRule>
    <cfRule type="cellIs" dxfId="185" priority="225" operator="equal">
      <formula>"Muy Baja"</formula>
    </cfRule>
  </conditionalFormatting>
  <conditionalFormatting sqref="O28">
    <cfRule type="cellIs" dxfId="184" priority="212" operator="equal">
      <formula>"Extremo"</formula>
    </cfRule>
    <cfRule type="cellIs" dxfId="183" priority="213" operator="equal">
      <formula>"Alto"</formula>
    </cfRule>
    <cfRule type="cellIs" dxfId="182" priority="214" operator="equal">
      <formula>"Moderado"</formula>
    </cfRule>
    <cfRule type="cellIs" dxfId="181" priority="215" operator="equal">
      <formula>"Bajo"</formula>
    </cfRule>
  </conditionalFormatting>
  <conditionalFormatting sqref="Z28:Z33">
    <cfRule type="cellIs" dxfId="180" priority="207" operator="equal">
      <formula>"Muy Alta"</formula>
    </cfRule>
    <cfRule type="cellIs" dxfId="179" priority="208" operator="equal">
      <formula>"Alta"</formula>
    </cfRule>
    <cfRule type="cellIs" dxfId="178" priority="209" operator="equal">
      <formula>"Media"</formula>
    </cfRule>
    <cfRule type="cellIs" dxfId="177" priority="210" operator="equal">
      <formula>"Baja"</formula>
    </cfRule>
    <cfRule type="cellIs" dxfId="176" priority="211" operator="equal">
      <formula>"Muy Baja"</formula>
    </cfRule>
  </conditionalFormatting>
  <conditionalFormatting sqref="AB28:AB33">
    <cfRule type="cellIs" dxfId="175" priority="202" operator="equal">
      <formula>"Catastrófico"</formula>
    </cfRule>
    <cfRule type="cellIs" dxfId="174" priority="203" operator="equal">
      <formula>"Mayor"</formula>
    </cfRule>
    <cfRule type="cellIs" dxfId="173" priority="204" operator="equal">
      <formula>"Moderado"</formula>
    </cfRule>
    <cfRule type="cellIs" dxfId="172" priority="205" operator="equal">
      <formula>"Menor"</formula>
    </cfRule>
    <cfRule type="cellIs" dxfId="171" priority="206" operator="equal">
      <formula>"Leve"</formula>
    </cfRule>
  </conditionalFormatting>
  <conditionalFormatting sqref="AD28:AD33">
    <cfRule type="cellIs" dxfId="170" priority="198" operator="equal">
      <formula>"Extremo"</formula>
    </cfRule>
    <cfRule type="cellIs" dxfId="169" priority="199" operator="equal">
      <formula>"Alto"</formula>
    </cfRule>
    <cfRule type="cellIs" dxfId="168" priority="200" operator="equal">
      <formula>"Moderado"</formula>
    </cfRule>
    <cfRule type="cellIs" dxfId="167" priority="201" operator="equal">
      <formula>"Bajo"</formula>
    </cfRule>
  </conditionalFormatting>
  <conditionalFormatting sqref="I34">
    <cfRule type="cellIs" dxfId="166" priority="193" operator="equal">
      <formula>"Muy Alta"</formula>
    </cfRule>
    <cfRule type="cellIs" dxfId="165" priority="194" operator="equal">
      <formula>"Alta"</formula>
    </cfRule>
    <cfRule type="cellIs" dxfId="164" priority="195" operator="equal">
      <formula>"Media"</formula>
    </cfRule>
    <cfRule type="cellIs" dxfId="163" priority="196" operator="equal">
      <formula>"Baja"</formula>
    </cfRule>
    <cfRule type="cellIs" dxfId="162" priority="197" operator="equal">
      <formula>"Muy Baja"</formula>
    </cfRule>
  </conditionalFormatting>
  <conditionalFormatting sqref="O34">
    <cfRule type="cellIs" dxfId="161" priority="184" operator="equal">
      <formula>"Extremo"</formula>
    </cfRule>
    <cfRule type="cellIs" dxfId="160" priority="185" operator="equal">
      <formula>"Alto"</formula>
    </cfRule>
    <cfRule type="cellIs" dxfId="159" priority="186" operator="equal">
      <formula>"Moderado"</formula>
    </cfRule>
    <cfRule type="cellIs" dxfId="158" priority="187" operator="equal">
      <formula>"Bajo"</formula>
    </cfRule>
  </conditionalFormatting>
  <conditionalFormatting sqref="Z34:Z39">
    <cfRule type="cellIs" dxfId="157" priority="179" operator="equal">
      <formula>"Muy Alta"</formula>
    </cfRule>
    <cfRule type="cellIs" dxfId="156" priority="180" operator="equal">
      <formula>"Alta"</formula>
    </cfRule>
    <cfRule type="cellIs" dxfId="155" priority="181" operator="equal">
      <formula>"Media"</formula>
    </cfRule>
    <cfRule type="cellIs" dxfId="154" priority="182" operator="equal">
      <formula>"Baja"</formula>
    </cfRule>
    <cfRule type="cellIs" dxfId="153" priority="183" operator="equal">
      <formula>"Muy Baja"</formula>
    </cfRule>
  </conditionalFormatting>
  <conditionalFormatting sqref="AB34:AB39">
    <cfRule type="cellIs" dxfId="152" priority="174" operator="equal">
      <formula>"Catastrófico"</formula>
    </cfRule>
    <cfRule type="cellIs" dxfId="151" priority="175" operator="equal">
      <formula>"Mayor"</formula>
    </cfRule>
    <cfRule type="cellIs" dxfId="150" priority="176" operator="equal">
      <formula>"Moderado"</formula>
    </cfRule>
    <cfRule type="cellIs" dxfId="149" priority="177" operator="equal">
      <formula>"Menor"</formula>
    </cfRule>
    <cfRule type="cellIs" dxfId="148" priority="178" operator="equal">
      <formula>"Leve"</formula>
    </cfRule>
  </conditionalFormatting>
  <conditionalFormatting sqref="AD34:AD39">
    <cfRule type="cellIs" dxfId="147" priority="170" operator="equal">
      <formula>"Extremo"</formula>
    </cfRule>
    <cfRule type="cellIs" dxfId="146" priority="171" operator="equal">
      <formula>"Alto"</formula>
    </cfRule>
    <cfRule type="cellIs" dxfId="145" priority="172" operator="equal">
      <formula>"Moderado"</formula>
    </cfRule>
    <cfRule type="cellIs" dxfId="144" priority="173" operator="equal">
      <formula>"Bajo"</formula>
    </cfRule>
  </conditionalFormatting>
  <conditionalFormatting sqref="I40">
    <cfRule type="cellIs" dxfId="143" priority="165" operator="equal">
      <formula>"Muy Alta"</formula>
    </cfRule>
    <cfRule type="cellIs" dxfId="142" priority="166" operator="equal">
      <formula>"Alta"</formula>
    </cfRule>
    <cfRule type="cellIs" dxfId="141" priority="167" operator="equal">
      <formula>"Media"</formula>
    </cfRule>
    <cfRule type="cellIs" dxfId="140" priority="168" operator="equal">
      <formula>"Baja"</formula>
    </cfRule>
    <cfRule type="cellIs" dxfId="139" priority="169" operator="equal">
      <formula>"Muy Baja"</formula>
    </cfRule>
  </conditionalFormatting>
  <conditionalFormatting sqref="O40">
    <cfRule type="cellIs" dxfId="138" priority="156" operator="equal">
      <formula>"Extremo"</formula>
    </cfRule>
    <cfRule type="cellIs" dxfId="137" priority="157" operator="equal">
      <formula>"Alto"</formula>
    </cfRule>
    <cfRule type="cellIs" dxfId="136" priority="158" operator="equal">
      <formula>"Moderado"</formula>
    </cfRule>
    <cfRule type="cellIs" dxfId="135" priority="159" operator="equal">
      <formula>"Bajo"</formula>
    </cfRule>
  </conditionalFormatting>
  <conditionalFormatting sqref="Z40:Z45">
    <cfRule type="cellIs" dxfId="134" priority="151" operator="equal">
      <formula>"Muy Alta"</formula>
    </cfRule>
    <cfRule type="cellIs" dxfId="133" priority="152" operator="equal">
      <formula>"Alta"</formula>
    </cfRule>
    <cfRule type="cellIs" dxfId="132" priority="153" operator="equal">
      <formula>"Media"</formula>
    </cfRule>
    <cfRule type="cellIs" dxfId="131" priority="154" operator="equal">
      <formula>"Baja"</formula>
    </cfRule>
    <cfRule type="cellIs" dxfId="130" priority="155" operator="equal">
      <formula>"Muy Baja"</formula>
    </cfRule>
  </conditionalFormatting>
  <conditionalFormatting sqref="AB40:AB45">
    <cfRule type="cellIs" dxfId="129" priority="146" operator="equal">
      <formula>"Catastrófico"</formula>
    </cfRule>
    <cfRule type="cellIs" dxfId="128" priority="147" operator="equal">
      <formula>"Mayor"</formula>
    </cfRule>
    <cfRule type="cellIs" dxfId="127" priority="148" operator="equal">
      <formula>"Moderado"</formula>
    </cfRule>
    <cfRule type="cellIs" dxfId="126" priority="149" operator="equal">
      <formula>"Menor"</formula>
    </cfRule>
    <cfRule type="cellIs" dxfId="125" priority="150" operator="equal">
      <formula>"Leve"</formula>
    </cfRule>
  </conditionalFormatting>
  <conditionalFormatting sqref="AD40:AD45">
    <cfRule type="cellIs" dxfId="124" priority="142" operator="equal">
      <formula>"Extremo"</formula>
    </cfRule>
    <cfRule type="cellIs" dxfId="123" priority="143" operator="equal">
      <formula>"Alto"</formula>
    </cfRule>
    <cfRule type="cellIs" dxfId="122" priority="144" operator="equal">
      <formula>"Moderado"</formula>
    </cfRule>
    <cfRule type="cellIs" dxfId="121" priority="145" operator="equal">
      <formula>"Bajo"</formula>
    </cfRule>
  </conditionalFormatting>
  <conditionalFormatting sqref="I46">
    <cfRule type="cellIs" dxfId="120" priority="137" operator="equal">
      <formula>"Muy Alta"</formula>
    </cfRule>
    <cfRule type="cellIs" dxfId="119" priority="138" operator="equal">
      <formula>"Alta"</formula>
    </cfRule>
    <cfRule type="cellIs" dxfId="118" priority="139" operator="equal">
      <formula>"Media"</formula>
    </cfRule>
    <cfRule type="cellIs" dxfId="117" priority="140" operator="equal">
      <formula>"Baja"</formula>
    </cfRule>
    <cfRule type="cellIs" dxfId="116" priority="141" operator="equal">
      <formula>"Muy Baja"</formula>
    </cfRule>
  </conditionalFormatting>
  <conditionalFormatting sqref="O46">
    <cfRule type="cellIs" dxfId="115" priority="128" operator="equal">
      <formula>"Extremo"</formula>
    </cfRule>
    <cfRule type="cellIs" dxfId="114" priority="129" operator="equal">
      <formula>"Alto"</formula>
    </cfRule>
    <cfRule type="cellIs" dxfId="113" priority="130" operator="equal">
      <formula>"Moderado"</formula>
    </cfRule>
    <cfRule type="cellIs" dxfId="112" priority="131" operator="equal">
      <formula>"Bajo"</formula>
    </cfRule>
  </conditionalFormatting>
  <conditionalFormatting sqref="Z46:Z51">
    <cfRule type="cellIs" dxfId="111" priority="123" operator="equal">
      <formula>"Muy Alta"</formula>
    </cfRule>
    <cfRule type="cellIs" dxfId="110" priority="124" operator="equal">
      <formula>"Alta"</formula>
    </cfRule>
    <cfRule type="cellIs" dxfId="109" priority="125" operator="equal">
      <formula>"Media"</formula>
    </cfRule>
    <cfRule type="cellIs" dxfId="108" priority="126" operator="equal">
      <formula>"Baja"</formula>
    </cfRule>
    <cfRule type="cellIs" dxfId="107" priority="127" operator="equal">
      <formula>"Muy Baja"</formula>
    </cfRule>
  </conditionalFormatting>
  <conditionalFormatting sqref="AB46:AB51">
    <cfRule type="cellIs" dxfId="106" priority="118" operator="equal">
      <formula>"Catastrófico"</formula>
    </cfRule>
    <cfRule type="cellIs" dxfId="105" priority="119" operator="equal">
      <formula>"Mayor"</formula>
    </cfRule>
    <cfRule type="cellIs" dxfId="104" priority="120" operator="equal">
      <formula>"Moderado"</formula>
    </cfRule>
    <cfRule type="cellIs" dxfId="103" priority="121" operator="equal">
      <formula>"Menor"</formula>
    </cfRule>
    <cfRule type="cellIs" dxfId="102" priority="122" operator="equal">
      <formula>"Leve"</formula>
    </cfRule>
  </conditionalFormatting>
  <conditionalFormatting sqref="AD46:AD51">
    <cfRule type="cellIs" dxfId="101" priority="114" operator="equal">
      <formula>"Extremo"</formula>
    </cfRule>
    <cfRule type="cellIs" dxfId="100" priority="115" operator="equal">
      <formula>"Alto"</formula>
    </cfRule>
    <cfRule type="cellIs" dxfId="99" priority="116" operator="equal">
      <formula>"Moderado"</formula>
    </cfRule>
    <cfRule type="cellIs" dxfId="98" priority="117" operator="equal">
      <formula>"Bajo"</formula>
    </cfRule>
  </conditionalFormatting>
  <conditionalFormatting sqref="I52">
    <cfRule type="cellIs" dxfId="97" priority="109" operator="equal">
      <formula>"Muy Alta"</formula>
    </cfRule>
    <cfRule type="cellIs" dxfId="96" priority="110" operator="equal">
      <formula>"Alta"</formula>
    </cfRule>
    <cfRule type="cellIs" dxfId="95" priority="111" operator="equal">
      <formula>"Media"</formula>
    </cfRule>
    <cfRule type="cellIs" dxfId="94" priority="112" operator="equal">
      <formula>"Baja"</formula>
    </cfRule>
    <cfRule type="cellIs" dxfId="93" priority="113" operator="equal">
      <formula>"Muy Baja"</formula>
    </cfRule>
  </conditionalFormatting>
  <conditionalFormatting sqref="O52">
    <cfRule type="cellIs" dxfId="92" priority="100" operator="equal">
      <formula>"Extremo"</formula>
    </cfRule>
    <cfRule type="cellIs" dxfId="91" priority="101" operator="equal">
      <formula>"Alto"</formula>
    </cfRule>
    <cfRule type="cellIs" dxfId="90" priority="102" operator="equal">
      <formula>"Moderado"</formula>
    </cfRule>
    <cfRule type="cellIs" dxfId="89" priority="103" operator="equal">
      <formula>"Bajo"</formula>
    </cfRule>
  </conditionalFormatting>
  <conditionalFormatting sqref="Z52:Z57">
    <cfRule type="cellIs" dxfId="88" priority="95" operator="equal">
      <formula>"Muy Alta"</formula>
    </cfRule>
    <cfRule type="cellIs" dxfId="87" priority="96" operator="equal">
      <formula>"Alta"</formula>
    </cfRule>
    <cfRule type="cellIs" dxfId="86" priority="97" operator="equal">
      <formula>"Media"</formula>
    </cfRule>
    <cfRule type="cellIs" dxfId="85" priority="98" operator="equal">
      <formula>"Baja"</formula>
    </cfRule>
    <cfRule type="cellIs" dxfId="84" priority="99" operator="equal">
      <formula>"Muy Baja"</formula>
    </cfRule>
  </conditionalFormatting>
  <conditionalFormatting sqref="AB52:AB57">
    <cfRule type="cellIs" dxfId="83" priority="90" operator="equal">
      <formula>"Catastrófico"</formula>
    </cfRule>
    <cfRule type="cellIs" dxfId="82" priority="91" operator="equal">
      <formula>"Mayor"</formula>
    </cfRule>
    <cfRule type="cellIs" dxfId="81" priority="92" operator="equal">
      <formula>"Moderado"</formula>
    </cfRule>
    <cfRule type="cellIs" dxfId="80" priority="93" operator="equal">
      <formula>"Menor"</formula>
    </cfRule>
    <cfRule type="cellIs" dxfId="79" priority="94" operator="equal">
      <formula>"Leve"</formula>
    </cfRule>
  </conditionalFormatting>
  <conditionalFormatting sqref="AD52:AD57">
    <cfRule type="cellIs" dxfId="78" priority="86" operator="equal">
      <formula>"Extremo"</formula>
    </cfRule>
    <cfRule type="cellIs" dxfId="77" priority="87" operator="equal">
      <formula>"Alto"</formula>
    </cfRule>
    <cfRule type="cellIs" dxfId="76" priority="88" operator="equal">
      <formula>"Moderado"</formula>
    </cfRule>
    <cfRule type="cellIs" dxfId="75" priority="89" operator="equal">
      <formula>"Bajo"</formula>
    </cfRule>
  </conditionalFormatting>
  <conditionalFormatting sqref="I58">
    <cfRule type="cellIs" dxfId="74" priority="81" operator="equal">
      <formula>"Muy Alta"</formula>
    </cfRule>
    <cfRule type="cellIs" dxfId="73" priority="82" operator="equal">
      <formula>"Alta"</formula>
    </cfRule>
    <cfRule type="cellIs" dxfId="72" priority="83" operator="equal">
      <formula>"Media"</formula>
    </cfRule>
    <cfRule type="cellIs" dxfId="71" priority="84" operator="equal">
      <formula>"Baja"</formula>
    </cfRule>
    <cfRule type="cellIs" dxfId="70" priority="85" operator="equal">
      <formula>"Muy Baja"</formula>
    </cfRule>
  </conditionalFormatting>
  <conditionalFormatting sqref="O58">
    <cfRule type="cellIs" dxfId="69" priority="72" operator="equal">
      <formula>"Extremo"</formula>
    </cfRule>
    <cfRule type="cellIs" dxfId="68" priority="73" operator="equal">
      <formula>"Alto"</formula>
    </cfRule>
    <cfRule type="cellIs" dxfId="67" priority="74" operator="equal">
      <formula>"Moderado"</formula>
    </cfRule>
    <cfRule type="cellIs" dxfId="66" priority="75" operator="equal">
      <formula>"Bajo"</formula>
    </cfRule>
  </conditionalFormatting>
  <conditionalFormatting sqref="Z58:Z63">
    <cfRule type="cellIs" dxfId="65" priority="67" operator="equal">
      <formula>"Muy Alta"</formula>
    </cfRule>
    <cfRule type="cellIs" dxfId="64" priority="68" operator="equal">
      <formula>"Alta"</formula>
    </cfRule>
    <cfRule type="cellIs" dxfId="63" priority="69" operator="equal">
      <formula>"Media"</formula>
    </cfRule>
    <cfRule type="cellIs" dxfId="62" priority="70" operator="equal">
      <formula>"Baja"</formula>
    </cfRule>
    <cfRule type="cellIs" dxfId="61" priority="71" operator="equal">
      <formula>"Muy Baja"</formula>
    </cfRule>
  </conditionalFormatting>
  <conditionalFormatting sqref="AB58:AB63">
    <cfRule type="cellIs" dxfId="60" priority="62" operator="equal">
      <formula>"Catastrófico"</formula>
    </cfRule>
    <cfRule type="cellIs" dxfId="59" priority="63" operator="equal">
      <formula>"Mayor"</formula>
    </cfRule>
    <cfRule type="cellIs" dxfId="58" priority="64" operator="equal">
      <formula>"Moderado"</formula>
    </cfRule>
    <cfRule type="cellIs" dxfId="57" priority="65" operator="equal">
      <formula>"Menor"</formula>
    </cfRule>
    <cfRule type="cellIs" dxfId="56" priority="66" operator="equal">
      <formula>"Leve"</formula>
    </cfRule>
  </conditionalFormatting>
  <conditionalFormatting sqref="AD58:AD63">
    <cfRule type="cellIs" dxfId="55" priority="58" operator="equal">
      <formula>"Extremo"</formula>
    </cfRule>
    <cfRule type="cellIs" dxfId="54" priority="59" operator="equal">
      <formula>"Alto"</formula>
    </cfRule>
    <cfRule type="cellIs" dxfId="53" priority="60" operator="equal">
      <formula>"Moderado"</formula>
    </cfRule>
    <cfRule type="cellIs" dxfId="52" priority="61" operator="equal">
      <formula>"Bajo"</formula>
    </cfRule>
  </conditionalFormatting>
  <conditionalFormatting sqref="O64">
    <cfRule type="cellIs" dxfId="51" priority="44" operator="equal">
      <formula>"Extremo"</formula>
    </cfRule>
    <cfRule type="cellIs" dxfId="50" priority="45" operator="equal">
      <formula>"Alto"</formula>
    </cfRule>
    <cfRule type="cellIs" dxfId="49" priority="46" operator="equal">
      <formula>"Moderado"</formula>
    </cfRule>
    <cfRule type="cellIs" dxfId="48" priority="47" operator="equal">
      <formula>"Bajo"</formula>
    </cfRule>
  </conditionalFormatting>
  <conditionalFormatting sqref="Z64:Z69">
    <cfRule type="cellIs" dxfId="47" priority="39" operator="equal">
      <formula>"Muy Alta"</formula>
    </cfRule>
    <cfRule type="cellIs" dxfId="46" priority="40" operator="equal">
      <formula>"Alta"</formula>
    </cfRule>
    <cfRule type="cellIs" dxfId="45" priority="41" operator="equal">
      <formula>"Media"</formula>
    </cfRule>
    <cfRule type="cellIs" dxfId="44" priority="42" operator="equal">
      <formula>"Baja"</formula>
    </cfRule>
    <cfRule type="cellIs" dxfId="43" priority="43" operator="equal">
      <formula>"Muy Baja"</formula>
    </cfRule>
  </conditionalFormatting>
  <conditionalFormatting sqref="AB64:AB69">
    <cfRule type="cellIs" dxfId="42" priority="34" operator="equal">
      <formula>"Catastrófico"</formula>
    </cfRule>
    <cfRule type="cellIs" dxfId="41" priority="35" operator="equal">
      <formula>"Mayor"</formula>
    </cfRule>
    <cfRule type="cellIs" dxfId="40" priority="36" operator="equal">
      <formula>"Moderado"</formula>
    </cfRule>
    <cfRule type="cellIs" dxfId="39" priority="37" operator="equal">
      <formula>"Menor"</formula>
    </cfRule>
    <cfRule type="cellIs" dxfId="38" priority="38" operator="equal">
      <formula>"Leve"</formula>
    </cfRule>
  </conditionalFormatting>
  <conditionalFormatting sqref="AD64:AD69">
    <cfRule type="cellIs" dxfId="37" priority="30" operator="equal">
      <formula>"Extremo"</formula>
    </cfRule>
    <cfRule type="cellIs" dxfId="36" priority="31" operator="equal">
      <formula>"Alto"</formula>
    </cfRule>
    <cfRule type="cellIs" dxfId="35" priority="32" operator="equal">
      <formula>"Moderado"</formula>
    </cfRule>
    <cfRule type="cellIs" dxfId="34" priority="33" operator="equal">
      <formula>"Bajo"</formula>
    </cfRule>
  </conditionalFormatting>
  <conditionalFormatting sqref="I70">
    <cfRule type="cellIs" dxfId="33" priority="25" operator="equal">
      <formula>"Muy Alta"</formula>
    </cfRule>
    <cfRule type="cellIs" dxfId="32" priority="26" operator="equal">
      <formula>"Alta"</formula>
    </cfRule>
    <cfRule type="cellIs" dxfId="31" priority="27" operator="equal">
      <formula>"Media"</formula>
    </cfRule>
    <cfRule type="cellIs" dxfId="30" priority="28" operator="equal">
      <formula>"Baja"</formula>
    </cfRule>
    <cfRule type="cellIs" dxfId="29" priority="29" operator="equal">
      <formula>"Muy Baja"</formula>
    </cfRule>
  </conditionalFormatting>
  <conditionalFormatting sqref="O70">
    <cfRule type="cellIs" dxfId="28" priority="16" operator="equal">
      <formula>"Extremo"</formula>
    </cfRule>
    <cfRule type="cellIs" dxfId="27" priority="17" operator="equal">
      <formula>"Alto"</formula>
    </cfRule>
    <cfRule type="cellIs" dxfId="26" priority="18" operator="equal">
      <formula>"Moderado"</formula>
    </cfRule>
    <cfRule type="cellIs" dxfId="25" priority="19" operator="equal">
      <formula>"Bajo"</formula>
    </cfRule>
  </conditionalFormatting>
  <conditionalFormatting sqref="Z70:Z75">
    <cfRule type="cellIs" dxfId="24" priority="11" operator="equal">
      <formula>"Muy Alta"</formula>
    </cfRule>
    <cfRule type="cellIs" dxfId="23" priority="12" operator="equal">
      <formula>"Alta"</formula>
    </cfRule>
    <cfRule type="cellIs" dxfId="22" priority="13" operator="equal">
      <formula>"Media"</formula>
    </cfRule>
    <cfRule type="cellIs" dxfId="21" priority="14" operator="equal">
      <formula>"Baja"</formula>
    </cfRule>
    <cfRule type="cellIs" dxfId="20" priority="15" operator="equal">
      <formula>"Muy Baja"</formula>
    </cfRule>
  </conditionalFormatting>
  <conditionalFormatting sqref="AB70:AB75">
    <cfRule type="cellIs" dxfId="19" priority="6" operator="equal">
      <formula>"Catastrófico"</formula>
    </cfRule>
    <cfRule type="cellIs" dxfId="18" priority="7" operator="equal">
      <formula>"Mayor"</formula>
    </cfRule>
    <cfRule type="cellIs" dxfId="17" priority="8" operator="equal">
      <formula>"Moderado"</formula>
    </cfRule>
    <cfRule type="cellIs" dxfId="16" priority="9" operator="equal">
      <formula>"Menor"</formula>
    </cfRule>
    <cfRule type="cellIs" dxfId="15" priority="10" operator="equal">
      <formula>"Leve"</formula>
    </cfRule>
  </conditionalFormatting>
  <conditionalFormatting sqref="AD70:AD75">
    <cfRule type="cellIs" dxfId="14" priority="2" operator="equal">
      <formula>"Extremo"</formula>
    </cfRule>
    <cfRule type="cellIs" dxfId="13" priority="3" operator="equal">
      <formula>"Alto"</formula>
    </cfRule>
    <cfRule type="cellIs" dxfId="12" priority="4" operator="equal">
      <formula>"Moderado"</formula>
    </cfRule>
    <cfRule type="cellIs" dxfId="11" priority="5" operator="equal">
      <formula>"Bajo"</formula>
    </cfRule>
  </conditionalFormatting>
  <conditionalFormatting sqref="L16:L75">
    <cfRule type="containsText" dxfId="10" priority="1" operator="containsText" text="❌">
      <formula>NOT(ISERROR(SEARCH("❌",L16)))</formula>
    </cfRule>
  </conditionalFormatting>
  <pageMargins left="0.7" right="0.7" top="0.75" bottom="0.75" header="0.3" footer="0.3"/>
  <pageSetup orientation="portrait" r:id="rId1"/>
  <ignoredErrors>
    <ignoredError sqref="AC18" formula="1"/>
  </ignoredError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200-000000000000}">
          <x14:formula1>
            <xm:f>'Tabla Valoración controles'!$D$5:$D$7</xm:f>
          </x14:formula1>
          <xm:sqref>S16:S75</xm:sqref>
        </x14:dataValidation>
        <x14:dataValidation type="list" allowBlank="1" showInputMessage="1" showErrorMessage="1" xr:uid="{00000000-0002-0000-0200-000001000000}">
          <x14:formula1>
            <xm:f>'Tabla Valoración controles'!$D$8:$D$9</xm:f>
          </x14:formula1>
          <xm:sqref>T16:T75</xm:sqref>
        </x14:dataValidation>
        <x14:dataValidation type="list" allowBlank="1" showInputMessage="1" showErrorMessage="1" xr:uid="{00000000-0002-0000-0200-000002000000}">
          <x14:formula1>
            <xm:f>'Tabla Valoración controles'!$D$10:$D$11</xm:f>
          </x14:formula1>
          <xm:sqref>V16:V75</xm:sqref>
        </x14:dataValidation>
        <x14:dataValidation type="list" allowBlank="1" showInputMessage="1" showErrorMessage="1" xr:uid="{00000000-0002-0000-0200-000003000000}">
          <x14:formula1>
            <xm:f>'Tabla Valoración controles'!$D$12:$D$13</xm:f>
          </x14:formula1>
          <xm:sqref>W16:W75</xm:sqref>
        </x14:dataValidation>
        <x14:dataValidation type="list" allowBlank="1" showInputMessage="1" showErrorMessage="1" xr:uid="{00000000-0002-0000-0200-000004000000}">
          <x14:formula1>
            <xm:f>'Opciones Tratamiento'!$B$9:$B$10</xm:f>
          </x14:formula1>
          <xm:sqref>AK16:AK17 AK19:AK20 AK22:AK23 AK25:AK26 AK28:AK29 AK31:AK32 AK34:AK35 AK37:AK38 AK40:AK41 AK43:AK44 AK46:AK47 AK49:AK50 AK52:AK53 AK55:AK56 AK58:AK59 AK61:AK62 AK64:AK65 AK67:AK68 AK70:AK71 AK73:AK74</xm:sqref>
        </x14:dataValidation>
        <x14:dataValidation type="list" allowBlank="1" showInputMessage="1" showErrorMessage="1" xr:uid="{00000000-0002-0000-0200-000005000000}">
          <x14:formula1>
            <xm:f>'Tabla Valoración controles'!$D$14:$D$15</xm:f>
          </x14:formula1>
          <xm:sqref>X16:X75</xm:sqref>
        </x14:dataValidation>
        <x14:dataValidation type="list" allowBlank="1" showInputMessage="1" showErrorMessage="1" xr:uid="{00000000-0002-0000-0200-000006000000}">
          <x14:formula1>
            <xm:f>'Opciones Tratamiento'!$B$13:$B$19</xm:f>
          </x14:formula1>
          <xm:sqref>G16:G75</xm:sqref>
        </x14:dataValidation>
        <x14:dataValidation type="list" allowBlank="1" showInputMessage="1" showErrorMessage="1" xr:uid="{00000000-0002-0000-0200-000007000000}">
          <x14:formula1>
            <xm:f>'Opciones Tratamiento'!$E$2:$E$4</xm:f>
          </x14:formula1>
          <xm:sqref>C16:C75</xm:sqref>
        </x14:dataValidation>
        <x14:dataValidation type="list" allowBlank="1" showInputMessage="1" showErrorMessage="1" xr:uid="{00000000-0002-0000-0200-000008000000}">
          <x14:formula1>
            <xm:f>'Opciones Tratamiento'!$B$2:$B$5</xm:f>
          </x14:formula1>
          <xm:sqref>AE16:AE75</xm:sqref>
        </x14:dataValidation>
        <x14:dataValidation type="list" allowBlank="1" showInputMessage="1" showErrorMessage="1" xr:uid="{00000000-0002-0000-0200-000009000000}">
          <x14:formula1>
            <xm:f>'Tabla Impacto'!$F$211:$F$222</xm:f>
          </x14:formula1>
          <xm:sqref>K16:K75</xm:sqref>
        </x14:dataValidation>
        <x14:dataValidation type="custom" allowBlank="1" showInputMessage="1" showErrorMessage="1" error="Recuerde que las acciones se generan bajo la medida de mitigar el riesgo" xr:uid="{00000000-0002-0000-0200-00000A000000}">
          <x14:formula1>
            <xm:f>IF(OR(AE16='Opciones Tratamiento'!$B$2,AE16='Opciones Tratamiento'!$B$3,AE16='Opciones Tratamiento'!$B$4),ISBLANK(AE16),ISTEXT(AE16))</xm:f>
          </x14:formula1>
          <xm:sqref>AF16:AF75</xm:sqref>
        </x14:dataValidation>
        <x14:dataValidation type="custom" allowBlank="1" showInputMessage="1" showErrorMessage="1" error="Recuerde que las acciones se generan bajo la medida de mitigar el riesgo" xr:uid="{00000000-0002-0000-0200-00000B000000}">
          <x14:formula1>
            <xm:f>IF(OR(AE16='Opciones Tratamiento'!$B$2,AE16='Opciones Tratamiento'!$B$3,AE16='Opciones Tratamiento'!$B$4),ISBLANK(AE16),ISTEXT(AE16))</xm:f>
          </x14:formula1>
          <xm:sqref>AG16:AG75</xm:sqref>
        </x14:dataValidation>
        <x14:dataValidation type="custom" allowBlank="1" showInputMessage="1" showErrorMessage="1" error="Recuerde que las acciones se generan bajo la medida de mitigar el riesgo" xr:uid="{00000000-0002-0000-0200-00000C000000}">
          <x14:formula1>
            <xm:f>IF(OR(AE16='Opciones Tratamiento'!$B$2,AE16='Opciones Tratamiento'!$B$3,AE16='Opciones Tratamiento'!$B$4),ISBLANK(AE16),ISTEXT(AE16))</xm:f>
          </x14:formula1>
          <xm:sqref>AI16:AI17 AH16:AH75</xm:sqref>
        </x14:dataValidation>
        <x14:dataValidation type="custom" allowBlank="1" showInputMessage="1" showErrorMessage="1" error="Recuerde que las acciones se generan bajo la medida de mitigar el riesgo" xr:uid="{00000000-0002-0000-0200-00000D000000}">
          <x14:formula1>
            <xm:f>IF(OR(AE18='Opciones Tratamiento'!$B$2,AE18='Opciones Tratamiento'!$B$3,AE18='Opciones Tratamiento'!$B$4),ISBLANK(AE18),ISTEXT(AE18))</xm:f>
          </x14:formula1>
          <xm:sqref>AI18:AI75</xm:sqref>
        </x14:dataValidation>
        <x14:dataValidation type="custom" allowBlank="1" showInputMessage="1" showErrorMessage="1" error="Recuerde que las acciones se generan bajo la medida de mitigar el riesgo" xr:uid="{00000000-0002-0000-0200-00000E000000}">
          <x14:formula1>
            <xm:f>IF(OR(AE16='Opciones Tratamiento'!$B$2,AE16='Opciones Tratamiento'!$B$3,AE16='Opciones Tratamiento'!$B$4),ISBLANK(AE16),ISTEXT(AE16))</xm:f>
          </x14:formula1>
          <xm:sqref>AJ16:AJ75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U140"/>
  <sheetViews>
    <sheetView zoomScale="40" zoomScaleNormal="40" workbookViewId="0"/>
  </sheetViews>
  <sheetFormatPr baseColWidth="10" defaultRowHeight="15" x14ac:dyDescent="0.25"/>
  <cols>
    <col min="2" max="39" width="5.7109375" customWidth="1" collapsed="1"/>
    <col min="41" max="46" width="5.7109375" customWidth="1" collapsed="1"/>
  </cols>
  <sheetData>
    <row r="1" spans="1:99"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c r="CN1" s="55"/>
      <c r="CO1" s="55"/>
      <c r="CP1" s="55"/>
      <c r="CQ1" s="55"/>
      <c r="CR1" s="55"/>
      <c r="CS1" s="55"/>
      <c r="CT1" s="55"/>
      <c r="CU1" s="55"/>
    </row>
    <row r="2" spans="1:99" ht="18" customHeight="1" x14ac:dyDescent="0.25">
      <c r="A2" s="55"/>
      <c r="B2" s="295" t="s">
        <v>141</v>
      </c>
      <c r="C2" s="295"/>
      <c r="D2" s="295"/>
      <c r="E2" s="295"/>
      <c r="F2" s="295"/>
      <c r="G2" s="295"/>
      <c r="H2" s="295"/>
      <c r="I2" s="295"/>
      <c r="J2" s="333" t="s">
        <v>2</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c r="CN2" s="55"/>
      <c r="CO2" s="55"/>
      <c r="CP2" s="55"/>
      <c r="CQ2" s="55"/>
      <c r="CR2" s="55"/>
      <c r="CS2" s="55"/>
      <c r="CT2" s="55"/>
      <c r="CU2" s="55"/>
    </row>
    <row r="3" spans="1:99" ht="18.75" customHeight="1" x14ac:dyDescent="0.25">
      <c r="A3" s="55"/>
      <c r="B3" s="295"/>
      <c r="C3" s="295"/>
      <c r="D3" s="295"/>
      <c r="E3" s="295"/>
      <c r="F3" s="295"/>
      <c r="G3" s="295"/>
      <c r="H3" s="295"/>
      <c r="I3" s="295"/>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row>
    <row r="4" spans="1:99" ht="15" customHeight="1" x14ac:dyDescent="0.25">
      <c r="A4" s="55"/>
      <c r="B4" s="295"/>
      <c r="C4" s="295"/>
      <c r="D4" s="295"/>
      <c r="E4" s="295"/>
      <c r="F4" s="295"/>
      <c r="G4" s="295"/>
      <c r="H4" s="295"/>
      <c r="I4" s="295"/>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c r="CN4" s="55"/>
      <c r="CO4" s="55"/>
      <c r="CP4" s="55"/>
      <c r="CQ4" s="55"/>
      <c r="CR4" s="55"/>
      <c r="CS4" s="55"/>
      <c r="CT4" s="55"/>
      <c r="CU4" s="55"/>
    </row>
    <row r="5" spans="1:99"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c r="BV5" s="55"/>
      <c r="BW5" s="55"/>
      <c r="BX5" s="55"/>
      <c r="BY5" s="55"/>
      <c r="BZ5" s="55"/>
      <c r="CA5" s="55"/>
      <c r="CB5" s="55"/>
      <c r="CC5" s="55"/>
      <c r="CD5" s="55"/>
      <c r="CE5" s="55"/>
      <c r="CF5" s="55"/>
      <c r="CG5" s="55"/>
      <c r="CH5" s="55"/>
      <c r="CI5" s="55"/>
      <c r="CJ5" s="55"/>
      <c r="CK5" s="55"/>
      <c r="CL5" s="55"/>
      <c r="CM5" s="55"/>
      <c r="CN5" s="55"/>
      <c r="CO5" s="55"/>
      <c r="CP5" s="55"/>
      <c r="CQ5" s="55"/>
      <c r="CR5" s="55"/>
      <c r="CS5" s="55"/>
      <c r="CT5" s="55"/>
      <c r="CU5" s="55"/>
    </row>
    <row r="6" spans="1:99" ht="15" customHeight="1" x14ac:dyDescent="0.25">
      <c r="A6" s="55"/>
      <c r="B6" s="345" t="s">
        <v>4</v>
      </c>
      <c r="C6" s="345"/>
      <c r="D6" s="346"/>
      <c r="E6" s="334" t="s">
        <v>107</v>
      </c>
      <c r="F6" s="335"/>
      <c r="G6" s="335"/>
      <c r="H6" s="335"/>
      <c r="I6" s="336"/>
      <c r="J6" s="330" t="str">
        <f>IF(AND('MAPA DE RIESGO'!$I$16="Muy Alta",'MAPA DE RIESGO'!$M$16="Leve"),CONCATENATE("R",'MAPA DE RIESGO'!$B$16),"")</f>
        <v/>
      </c>
      <c r="K6" s="331"/>
      <c r="L6" s="331" t="str">
        <f>IF(AND('MAPA DE RIESGO'!$I$22="Muy Alta",'MAPA DE RIESGO'!$M$22="Leve"),CONCATENATE("R",'MAPA DE RIESGO'!$B$22),"")</f>
        <v/>
      </c>
      <c r="M6" s="331"/>
      <c r="N6" s="331" t="str">
        <f>IF(AND('MAPA DE RIESGO'!$I$28="Muy Alta",'MAPA DE RIESGO'!$M$28="Leve"),CONCATENATE("R",'MAPA DE RIESGO'!$B$28),"")</f>
        <v/>
      </c>
      <c r="O6" s="332"/>
      <c r="P6" s="330" t="str">
        <f>IF(AND('MAPA DE RIESGO'!$I$16="Muy Alta",'MAPA DE RIESGO'!$M$16="Menor"),CONCATENATE("R",'MAPA DE RIESGO'!$B$16),"")</f>
        <v/>
      </c>
      <c r="Q6" s="331"/>
      <c r="R6" s="331" t="str">
        <f>IF(AND('MAPA DE RIESGO'!$I$22="Muy Alta",'MAPA DE RIESGO'!$M$22="Menor"),CONCATENATE("R",'MAPA DE RIESGO'!$B$22),"")</f>
        <v/>
      </c>
      <c r="S6" s="331"/>
      <c r="T6" s="331" t="str">
        <f>IF(AND('MAPA DE RIESGO'!$I$28="Muy Alta",'MAPA DE RIESGO'!$M$28="Menor"),CONCATENATE("R",'MAPA DE RIESGO'!$B$28),"")</f>
        <v/>
      </c>
      <c r="U6" s="332"/>
      <c r="V6" s="330" t="str">
        <f>IF(AND('MAPA DE RIESGO'!$I$16="Muy Alta",'MAPA DE RIESGO'!$M$16="Moderado"),CONCATENATE("R",'MAPA DE RIESGO'!$B$16),"")</f>
        <v/>
      </c>
      <c r="W6" s="331"/>
      <c r="X6" s="331" t="str">
        <f>IF(AND('MAPA DE RIESGO'!$I$22="Muy Alta",'MAPA DE RIESGO'!$M$22="Moderado"),CONCATENATE("R",'MAPA DE RIESGO'!$B$22),"")</f>
        <v/>
      </c>
      <c r="Y6" s="331"/>
      <c r="Z6" s="331" t="str">
        <f>IF(AND('MAPA DE RIESGO'!$I$28="Muy Alta",'MAPA DE RIESGO'!$M$28="Moderado"),CONCATENATE("R",'MAPA DE RIESGO'!$B$28),"")</f>
        <v/>
      </c>
      <c r="AA6" s="332"/>
      <c r="AB6" s="330" t="str">
        <f>IF(AND('MAPA DE RIESGO'!$I$16="Muy Alta",'MAPA DE RIESGO'!$M$16="Mayor"),CONCATENATE("R",'MAPA DE RIESGO'!$B$16),"")</f>
        <v/>
      </c>
      <c r="AC6" s="331"/>
      <c r="AD6" s="331" t="str">
        <f>IF(AND('MAPA DE RIESGO'!$I$22="Muy Alta",'MAPA DE RIESGO'!$M$22="Mayor"),CONCATENATE("R",'MAPA DE RIESGO'!$B$22),"")</f>
        <v/>
      </c>
      <c r="AE6" s="331"/>
      <c r="AF6" s="331" t="str">
        <f>IF(AND('MAPA DE RIESGO'!$I$28="Muy Alta",'MAPA DE RIESGO'!$M$28="Mayor"),CONCATENATE("R",'MAPA DE RIESGO'!$B$28),"")</f>
        <v/>
      </c>
      <c r="AG6" s="332"/>
      <c r="AH6" s="320" t="str">
        <f>IF(AND('MAPA DE RIESGO'!$I$16="Muy Alta",'MAPA DE RIESGO'!$M$16="Catastrófico"),CONCATENATE("R",'MAPA DE RIESGO'!$B$16),"")</f>
        <v/>
      </c>
      <c r="AI6" s="321"/>
      <c r="AJ6" s="321" t="str">
        <f>IF(AND('MAPA DE RIESGO'!$I$22="Muy Alta",'MAPA DE RIESGO'!$M$22="Catastrófico"),CONCATENATE("R",'MAPA DE RIESGO'!$B$22),"")</f>
        <v/>
      </c>
      <c r="AK6" s="321"/>
      <c r="AL6" s="321" t="str">
        <f>IF(AND('MAPA DE RIESGO'!$I$28="Muy Alta",'MAPA DE RIESGO'!$M$28="Catastrófico"),CONCATENATE("R",'MAPA DE RIESGO'!$B$28),"")</f>
        <v/>
      </c>
      <c r="AM6" s="322"/>
      <c r="AO6" s="347" t="s">
        <v>71</v>
      </c>
      <c r="AP6" s="348"/>
      <c r="AQ6" s="348"/>
      <c r="AR6" s="348"/>
      <c r="AS6" s="348"/>
      <c r="AT6" s="349"/>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c r="BY6" s="55"/>
      <c r="BZ6" s="55"/>
      <c r="CA6" s="55"/>
      <c r="CB6" s="55"/>
    </row>
    <row r="7" spans="1:99" ht="15" customHeight="1" x14ac:dyDescent="0.25">
      <c r="A7" s="55"/>
      <c r="B7" s="345"/>
      <c r="C7" s="345"/>
      <c r="D7" s="346"/>
      <c r="E7" s="337"/>
      <c r="F7" s="338"/>
      <c r="G7" s="338"/>
      <c r="H7" s="338"/>
      <c r="I7" s="339"/>
      <c r="J7" s="323"/>
      <c r="K7" s="324"/>
      <c r="L7" s="324"/>
      <c r="M7" s="324"/>
      <c r="N7" s="324"/>
      <c r="O7" s="326"/>
      <c r="P7" s="323"/>
      <c r="Q7" s="324"/>
      <c r="R7" s="324"/>
      <c r="S7" s="324"/>
      <c r="T7" s="324"/>
      <c r="U7" s="326"/>
      <c r="V7" s="323"/>
      <c r="W7" s="324"/>
      <c r="X7" s="324"/>
      <c r="Y7" s="324"/>
      <c r="Z7" s="324"/>
      <c r="AA7" s="326"/>
      <c r="AB7" s="323"/>
      <c r="AC7" s="324"/>
      <c r="AD7" s="324"/>
      <c r="AE7" s="324"/>
      <c r="AF7" s="324"/>
      <c r="AG7" s="326"/>
      <c r="AH7" s="314"/>
      <c r="AI7" s="315"/>
      <c r="AJ7" s="315"/>
      <c r="AK7" s="315"/>
      <c r="AL7" s="315"/>
      <c r="AM7" s="316"/>
      <c r="AN7" s="55"/>
      <c r="AO7" s="350"/>
      <c r="AP7" s="351"/>
      <c r="AQ7" s="351"/>
      <c r="AR7" s="351"/>
      <c r="AS7" s="351"/>
      <c r="AT7" s="352"/>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c r="BY7" s="55"/>
      <c r="BZ7" s="55"/>
      <c r="CA7" s="55"/>
      <c r="CB7" s="55"/>
    </row>
    <row r="8" spans="1:99" ht="15" customHeight="1" x14ac:dyDescent="0.25">
      <c r="A8" s="55"/>
      <c r="B8" s="345"/>
      <c r="C8" s="345"/>
      <c r="D8" s="346"/>
      <c r="E8" s="337"/>
      <c r="F8" s="338"/>
      <c r="G8" s="338"/>
      <c r="H8" s="338"/>
      <c r="I8" s="339"/>
      <c r="J8" s="323" t="str">
        <f>IF(AND('MAPA DE RIESGO'!$I$34="Muy Alta",'MAPA DE RIESGO'!$M$34="Leve"),CONCATENATE("R",'MAPA DE RIESGO'!$B$34),"")</f>
        <v/>
      </c>
      <c r="K8" s="324"/>
      <c r="L8" s="325" t="str">
        <f>IF(AND('MAPA DE RIESGO'!$I$40="Muy Alta",'MAPA DE RIESGO'!$M$40="Leve"),CONCATENATE("R",'MAPA DE RIESGO'!$B$40),"")</f>
        <v/>
      </c>
      <c r="M8" s="325"/>
      <c r="N8" s="325" t="str">
        <f>IF(AND('MAPA DE RIESGO'!$I$46="Muy Alta",'MAPA DE RIESGO'!$M$46="Leve"),CONCATENATE("R",'MAPA DE RIESGO'!$B$46),"")</f>
        <v/>
      </c>
      <c r="O8" s="326"/>
      <c r="P8" s="323" t="str">
        <f>IF(AND('MAPA DE RIESGO'!$I$34="Muy Alta",'MAPA DE RIESGO'!$M$34="Menor"),CONCATENATE("R",'MAPA DE RIESGO'!$B$34),"")</f>
        <v/>
      </c>
      <c r="Q8" s="324"/>
      <c r="R8" s="325" t="str">
        <f>IF(AND('MAPA DE RIESGO'!$I$40="Muy Alta",'MAPA DE RIESGO'!$M$40="Menor"),CONCATENATE("R",'MAPA DE RIESGO'!$B$40),"")</f>
        <v/>
      </c>
      <c r="S8" s="325"/>
      <c r="T8" s="325" t="str">
        <f>IF(AND('MAPA DE RIESGO'!$I$46="Muy Alta",'MAPA DE RIESGO'!$M$46="Menor"),CONCATENATE("R",'MAPA DE RIESGO'!$B$46),"")</f>
        <v/>
      </c>
      <c r="U8" s="326"/>
      <c r="V8" s="323" t="str">
        <f>IF(AND('MAPA DE RIESGO'!$I$34="Muy Alta",'MAPA DE RIESGO'!$M$34="Moderado"),CONCATENATE("R",'MAPA DE RIESGO'!$B$34),"")</f>
        <v/>
      </c>
      <c r="W8" s="324"/>
      <c r="X8" s="325" t="str">
        <f>IF(AND('MAPA DE RIESGO'!$I$40="Muy Alta",'MAPA DE RIESGO'!$M$40="Moderado"),CONCATENATE("R",'MAPA DE RIESGO'!$B$40),"")</f>
        <v/>
      </c>
      <c r="Y8" s="325"/>
      <c r="Z8" s="325" t="str">
        <f>IF(AND('MAPA DE RIESGO'!$I$46="Muy Alta",'MAPA DE RIESGO'!$M$46="Moderado"),CONCATENATE("R",'MAPA DE RIESGO'!$B$46),"")</f>
        <v/>
      </c>
      <c r="AA8" s="326"/>
      <c r="AB8" s="323" t="str">
        <f>IF(AND('MAPA DE RIESGO'!$I$34="Muy Alta",'MAPA DE RIESGO'!$M$34="Mayor"),CONCATENATE("R",'MAPA DE RIESGO'!$B$34),"")</f>
        <v/>
      </c>
      <c r="AC8" s="324"/>
      <c r="AD8" s="325" t="str">
        <f>IF(AND('MAPA DE RIESGO'!$I$40="Muy Alta",'MAPA DE RIESGO'!$M$40="Mayor"),CONCATENATE("R",'MAPA DE RIESGO'!$B$40),"")</f>
        <v/>
      </c>
      <c r="AE8" s="325"/>
      <c r="AF8" s="325" t="str">
        <f>IF(AND('MAPA DE RIESGO'!$I$46="Muy Alta",'MAPA DE RIESGO'!$M$46="Mayor"),CONCATENATE("R",'MAPA DE RIESGO'!$B$46),"")</f>
        <v/>
      </c>
      <c r="AG8" s="326"/>
      <c r="AH8" s="314" t="str">
        <f>IF(AND('MAPA DE RIESGO'!$I$34="Muy Alta",'MAPA DE RIESGO'!$M$34="Catastrófico"),CONCATENATE("R",'MAPA DE RIESGO'!$B$34),"")</f>
        <v/>
      </c>
      <c r="AI8" s="315"/>
      <c r="AJ8" s="315" t="str">
        <f>IF(AND('MAPA DE RIESGO'!$I$40="Muy Alta",'MAPA DE RIESGO'!$M$40="Catastrófico"),CONCATENATE("R",'MAPA DE RIESGO'!$B$40),"")</f>
        <v/>
      </c>
      <c r="AK8" s="315"/>
      <c r="AL8" s="315" t="str">
        <f>IF(AND('MAPA DE RIESGO'!$I$46="Muy Alta",'MAPA DE RIESGO'!$M$46="Catastrófico"),CONCATENATE("R",'MAPA DE RIESGO'!$B$46),"")</f>
        <v/>
      </c>
      <c r="AM8" s="316"/>
      <c r="AN8" s="55"/>
      <c r="AO8" s="350"/>
      <c r="AP8" s="351"/>
      <c r="AQ8" s="351"/>
      <c r="AR8" s="351"/>
      <c r="AS8" s="351"/>
      <c r="AT8" s="352"/>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c r="BY8" s="55"/>
      <c r="BZ8" s="55"/>
      <c r="CA8" s="55"/>
      <c r="CB8" s="55"/>
    </row>
    <row r="9" spans="1:99" ht="15" customHeight="1" x14ac:dyDescent="0.25">
      <c r="A9" s="55"/>
      <c r="B9" s="345"/>
      <c r="C9" s="345"/>
      <c r="D9" s="346"/>
      <c r="E9" s="337"/>
      <c r="F9" s="338"/>
      <c r="G9" s="338"/>
      <c r="H9" s="338"/>
      <c r="I9" s="339"/>
      <c r="J9" s="323"/>
      <c r="K9" s="324"/>
      <c r="L9" s="325"/>
      <c r="M9" s="325"/>
      <c r="N9" s="325"/>
      <c r="O9" s="326"/>
      <c r="P9" s="323"/>
      <c r="Q9" s="324"/>
      <c r="R9" s="325"/>
      <c r="S9" s="325"/>
      <c r="T9" s="325"/>
      <c r="U9" s="326"/>
      <c r="V9" s="323"/>
      <c r="W9" s="324"/>
      <c r="X9" s="325"/>
      <c r="Y9" s="325"/>
      <c r="Z9" s="325"/>
      <c r="AA9" s="326"/>
      <c r="AB9" s="323"/>
      <c r="AC9" s="324"/>
      <c r="AD9" s="325"/>
      <c r="AE9" s="325"/>
      <c r="AF9" s="325"/>
      <c r="AG9" s="326"/>
      <c r="AH9" s="314"/>
      <c r="AI9" s="315"/>
      <c r="AJ9" s="315"/>
      <c r="AK9" s="315"/>
      <c r="AL9" s="315"/>
      <c r="AM9" s="316"/>
      <c r="AN9" s="55"/>
      <c r="AO9" s="350"/>
      <c r="AP9" s="351"/>
      <c r="AQ9" s="351"/>
      <c r="AR9" s="351"/>
      <c r="AS9" s="351"/>
      <c r="AT9" s="352"/>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c r="BY9" s="55"/>
      <c r="BZ9" s="55"/>
      <c r="CA9" s="55"/>
      <c r="CB9" s="55"/>
    </row>
    <row r="10" spans="1:99" ht="15" customHeight="1" x14ac:dyDescent="0.25">
      <c r="A10" s="55"/>
      <c r="B10" s="345"/>
      <c r="C10" s="345"/>
      <c r="D10" s="346"/>
      <c r="E10" s="337"/>
      <c r="F10" s="338"/>
      <c r="G10" s="338"/>
      <c r="H10" s="338"/>
      <c r="I10" s="339"/>
      <c r="J10" s="323" t="str">
        <f>IF(AND('MAPA DE RIESGO'!$I$52="Muy Alta",'MAPA DE RIESGO'!$M$52="Leve"),CONCATENATE("R",'MAPA DE RIESGO'!$B$52),"")</f>
        <v/>
      </c>
      <c r="K10" s="324"/>
      <c r="L10" s="325" t="str">
        <f>IF(AND('MAPA DE RIESGO'!$I$58="Muy Alta",'MAPA DE RIESGO'!$M$58="Leve"),CONCATENATE("R",'MAPA DE RIESGO'!$B$58),"")</f>
        <v/>
      </c>
      <c r="M10" s="325"/>
      <c r="N10" s="325" t="str">
        <f>IF(AND('MAPA DE RIESGO'!$I$64="Muy Alta",'MAPA DE RIESGO'!$M$64="Leve"),CONCATENATE("R",'MAPA DE RIESGO'!$B$64),"")</f>
        <v/>
      </c>
      <c r="O10" s="326"/>
      <c r="P10" s="323" t="str">
        <f>IF(AND('MAPA DE RIESGO'!$I$52="Muy Alta",'MAPA DE RIESGO'!$M$52="Menor"),CONCATENATE("R",'MAPA DE RIESGO'!$B$52),"")</f>
        <v/>
      </c>
      <c r="Q10" s="324"/>
      <c r="R10" s="325" t="str">
        <f>IF(AND('MAPA DE RIESGO'!$I$58="Muy Alta",'MAPA DE RIESGO'!$M$58="Menor"),CONCATENATE("R",'MAPA DE RIESGO'!$B$58),"")</f>
        <v/>
      </c>
      <c r="S10" s="325"/>
      <c r="T10" s="325" t="str">
        <f>IF(AND('MAPA DE RIESGO'!$I$64="Muy Alta",'MAPA DE RIESGO'!$M$64="Menor"),CONCATENATE("R",'MAPA DE RIESGO'!$B$64),"")</f>
        <v/>
      </c>
      <c r="U10" s="326"/>
      <c r="V10" s="323" t="str">
        <f>IF(AND('MAPA DE RIESGO'!$I$52="Muy Alta",'MAPA DE RIESGO'!$M$52="Moderado"),CONCATENATE("R",'MAPA DE RIESGO'!$B$52),"")</f>
        <v/>
      </c>
      <c r="W10" s="324"/>
      <c r="X10" s="325" t="str">
        <f>IF(AND('MAPA DE RIESGO'!$I$58="Muy Alta",'MAPA DE RIESGO'!$M$58="Moderado"),CONCATENATE("R",'MAPA DE RIESGO'!$B$58),"")</f>
        <v/>
      </c>
      <c r="Y10" s="325"/>
      <c r="Z10" s="325" t="str">
        <f>IF(AND('MAPA DE RIESGO'!$I$64="Muy Alta",'MAPA DE RIESGO'!$M$64="Moderado"),CONCATENATE("R",'MAPA DE RIESGO'!$B$64),"")</f>
        <v/>
      </c>
      <c r="AA10" s="326"/>
      <c r="AB10" s="323" t="str">
        <f>IF(AND('MAPA DE RIESGO'!$I$52="Muy Alta",'MAPA DE RIESGO'!$M$52="Mayor"),CONCATENATE("R",'MAPA DE RIESGO'!$B$52),"")</f>
        <v/>
      </c>
      <c r="AC10" s="324"/>
      <c r="AD10" s="325" t="str">
        <f>IF(AND('MAPA DE RIESGO'!$I$58="Muy Alta",'MAPA DE RIESGO'!$M$58="Mayor"),CONCATENATE("R",'MAPA DE RIESGO'!$B$58),"")</f>
        <v/>
      </c>
      <c r="AE10" s="325"/>
      <c r="AF10" s="325" t="str">
        <f>IF(AND('MAPA DE RIESGO'!$I$64="Muy Alta",'MAPA DE RIESGO'!$M$64="Mayor"),CONCATENATE("R",'MAPA DE RIESGO'!$B$64),"")</f>
        <v/>
      </c>
      <c r="AG10" s="326"/>
      <c r="AH10" s="314" t="str">
        <f>IF(AND('MAPA DE RIESGO'!$I$52="Muy Alta",'MAPA DE RIESGO'!$M$52="Catastrófico"),CONCATENATE("R",'MAPA DE RIESGO'!$B$52),"")</f>
        <v/>
      </c>
      <c r="AI10" s="315"/>
      <c r="AJ10" s="315" t="str">
        <f>IF(AND('MAPA DE RIESGO'!$I$58="Muy Alta",'MAPA DE RIESGO'!$M$58="Catastrófico"),CONCATENATE("R",'MAPA DE RIESGO'!$B$58),"")</f>
        <v/>
      </c>
      <c r="AK10" s="315"/>
      <c r="AL10" s="315" t="str">
        <f>IF(AND('MAPA DE RIESGO'!$I$64="Muy Alta",'MAPA DE RIESGO'!$M$64="Catastrófico"),CONCATENATE("R",'MAPA DE RIESGO'!$B$64),"")</f>
        <v/>
      </c>
      <c r="AM10" s="316"/>
      <c r="AN10" s="55"/>
      <c r="AO10" s="350"/>
      <c r="AP10" s="351"/>
      <c r="AQ10" s="351"/>
      <c r="AR10" s="351"/>
      <c r="AS10" s="351"/>
      <c r="AT10" s="352"/>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c r="BY10" s="55"/>
      <c r="BZ10" s="55"/>
      <c r="CA10" s="55"/>
      <c r="CB10" s="55"/>
    </row>
    <row r="11" spans="1:99" ht="15" customHeight="1" x14ac:dyDescent="0.25">
      <c r="A11" s="55"/>
      <c r="B11" s="345"/>
      <c r="C11" s="345"/>
      <c r="D11" s="346"/>
      <c r="E11" s="337"/>
      <c r="F11" s="338"/>
      <c r="G11" s="338"/>
      <c r="H11" s="338"/>
      <c r="I11" s="339"/>
      <c r="J11" s="323"/>
      <c r="K11" s="324"/>
      <c r="L11" s="325"/>
      <c r="M11" s="325"/>
      <c r="N11" s="325"/>
      <c r="O11" s="326"/>
      <c r="P11" s="323"/>
      <c r="Q11" s="324"/>
      <c r="R11" s="325"/>
      <c r="S11" s="325"/>
      <c r="T11" s="325"/>
      <c r="U11" s="326"/>
      <c r="V11" s="323"/>
      <c r="W11" s="324"/>
      <c r="X11" s="325"/>
      <c r="Y11" s="325"/>
      <c r="Z11" s="325"/>
      <c r="AA11" s="326"/>
      <c r="AB11" s="323"/>
      <c r="AC11" s="324"/>
      <c r="AD11" s="325"/>
      <c r="AE11" s="325"/>
      <c r="AF11" s="325"/>
      <c r="AG11" s="326"/>
      <c r="AH11" s="314"/>
      <c r="AI11" s="315"/>
      <c r="AJ11" s="315"/>
      <c r="AK11" s="315"/>
      <c r="AL11" s="315"/>
      <c r="AM11" s="316"/>
      <c r="AN11" s="55"/>
      <c r="AO11" s="350"/>
      <c r="AP11" s="351"/>
      <c r="AQ11" s="351"/>
      <c r="AR11" s="351"/>
      <c r="AS11" s="351"/>
      <c r="AT11" s="352"/>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row>
    <row r="12" spans="1:99" ht="15" customHeight="1" x14ac:dyDescent="0.25">
      <c r="A12" s="55"/>
      <c r="B12" s="345"/>
      <c r="C12" s="345"/>
      <c r="D12" s="346"/>
      <c r="E12" s="337"/>
      <c r="F12" s="338"/>
      <c r="G12" s="338"/>
      <c r="H12" s="338"/>
      <c r="I12" s="339"/>
      <c r="J12" s="323" t="str">
        <f>IF(AND('MAPA DE RIESGO'!$I$70="Muy Alta",'MAPA DE RIESGO'!$M$70="Leve"),CONCATENATE("R",'MAPA DE RIESGO'!$B$70),"")</f>
        <v/>
      </c>
      <c r="K12" s="324"/>
      <c r="L12" s="325" t="str">
        <f>IF(AND('MAPA DE RIESGO'!$I$76="Muy Alta",'MAPA DE RIESGO'!$M$76="Leve"),CONCATENATE("R",'MAPA DE RIESGO'!$B$76),"")</f>
        <v/>
      </c>
      <c r="M12" s="325"/>
      <c r="N12" s="325" t="str">
        <f>IF(AND('MAPA DE RIESGO'!$I$82="Muy Alta",'MAPA DE RIESGO'!$M$82="Leve"),CONCATENATE("R",'MAPA DE RIESGO'!$B$82),"")</f>
        <v/>
      </c>
      <c r="O12" s="326"/>
      <c r="P12" s="323" t="str">
        <f>IF(AND('MAPA DE RIESGO'!$I$70="Muy Alta",'MAPA DE RIESGO'!$M$70="Menor"),CONCATENATE("R",'MAPA DE RIESGO'!$B$70),"")</f>
        <v/>
      </c>
      <c r="Q12" s="324"/>
      <c r="R12" s="325" t="str">
        <f>IF(AND('MAPA DE RIESGO'!$I$76="Muy Alta",'MAPA DE RIESGO'!$M$76="Menor"),CONCATENATE("R",'MAPA DE RIESGO'!$B$76),"")</f>
        <v/>
      </c>
      <c r="S12" s="325"/>
      <c r="T12" s="325" t="str">
        <f>IF(AND('MAPA DE RIESGO'!$I$82="Muy Alta",'MAPA DE RIESGO'!$M$82="Menor"),CONCATENATE("R",'MAPA DE RIESGO'!$B$82),"")</f>
        <v/>
      </c>
      <c r="U12" s="326"/>
      <c r="V12" s="323" t="str">
        <f>IF(AND('MAPA DE RIESGO'!$I$70="Muy Alta",'MAPA DE RIESGO'!$M$70="Moderado"),CONCATENATE("R",'MAPA DE RIESGO'!$B$70),"")</f>
        <v/>
      </c>
      <c r="W12" s="324"/>
      <c r="X12" s="325" t="str">
        <f>IF(AND('MAPA DE RIESGO'!$I$76="Muy Alta",'MAPA DE RIESGO'!$M$76="Moderado"),CONCATENATE("R",'MAPA DE RIESGO'!$B$76),"")</f>
        <v/>
      </c>
      <c r="Y12" s="325"/>
      <c r="Z12" s="325" t="str">
        <f>IF(AND('MAPA DE RIESGO'!$I$82="Muy Alta",'MAPA DE RIESGO'!$M$82="Moderado"),CONCATENATE("R",'MAPA DE RIESGO'!$B$82),"")</f>
        <v/>
      </c>
      <c r="AA12" s="326"/>
      <c r="AB12" s="323" t="str">
        <f>IF(AND('MAPA DE RIESGO'!$I$70="Muy Alta",'MAPA DE RIESGO'!$M$70="Mayor"),CONCATENATE("R",'MAPA DE RIESGO'!$B$70),"")</f>
        <v/>
      </c>
      <c r="AC12" s="324"/>
      <c r="AD12" s="325" t="str">
        <f>IF(AND('MAPA DE RIESGO'!$I$76="Muy Alta",'MAPA DE RIESGO'!$M$76="Mayor"),CONCATENATE("R",'MAPA DE RIESGO'!$B$76),"")</f>
        <v/>
      </c>
      <c r="AE12" s="325"/>
      <c r="AF12" s="325" t="str">
        <f>IF(AND('MAPA DE RIESGO'!$I$82="Muy Alta",'MAPA DE RIESGO'!$M$82="Mayor"),CONCATENATE("R",'MAPA DE RIESGO'!$B$82),"")</f>
        <v/>
      </c>
      <c r="AG12" s="326"/>
      <c r="AH12" s="314" t="str">
        <f>IF(AND('MAPA DE RIESGO'!$I$70="Muy Alta",'MAPA DE RIESGO'!$M$70="Catastrófico"),CONCATENATE("R",'MAPA DE RIESGO'!$B$70),"")</f>
        <v/>
      </c>
      <c r="AI12" s="315"/>
      <c r="AJ12" s="315" t="str">
        <f>IF(AND('MAPA DE RIESGO'!$I$76="Muy Alta",'MAPA DE RIESGO'!$M$76="Catastrófico"),CONCATENATE("R",'MAPA DE RIESGO'!$B$76),"")</f>
        <v/>
      </c>
      <c r="AK12" s="315"/>
      <c r="AL12" s="315" t="str">
        <f>IF(AND('MAPA DE RIESGO'!$I$82="Muy Alta",'MAPA DE RIESGO'!$M$82="Catastrófico"),CONCATENATE("R",'MAPA DE RIESGO'!$B$82),"")</f>
        <v/>
      </c>
      <c r="AM12" s="316"/>
      <c r="AN12" s="55"/>
      <c r="AO12" s="350"/>
      <c r="AP12" s="351"/>
      <c r="AQ12" s="351"/>
      <c r="AR12" s="351"/>
      <c r="AS12" s="351"/>
      <c r="AT12" s="352"/>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c r="BY12" s="55"/>
      <c r="BZ12" s="55"/>
      <c r="CA12" s="55"/>
      <c r="CB12" s="55"/>
    </row>
    <row r="13" spans="1:99" ht="15.75" customHeight="1" thickBot="1" x14ac:dyDescent="0.3">
      <c r="A13" s="55"/>
      <c r="B13" s="345"/>
      <c r="C13" s="345"/>
      <c r="D13" s="346"/>
      <c r="E13" s="340"/>
      <c r="F13" s="341"/>
      <c r="G13" s="341"/>
      <c r="H13" s="341"/>
      <c r="I13" s="342"/>
      <c r="J13" s="323"/>
      <c r="K13" s="324"/>
      <c r="L13" s="324"/>
      <c r="M13" s="324"/>
      <c r="N13" s="324"/>
      <c r="O13" s="326"/>
      <c r="P13" s="323"/>
      <c r="Q13" s="324"/>
      <c r="R13" s="324"/>
      <c r="S13" s="324"/>
      <c r="T13" s="324"/>
      <c r="U13" s="326"/>
      <c r="V13" s="323"/>
      <c r="W13" s="324"/>
      <c r="X13" s="324"/>
      <c r="Y13" s="324"/>
      <c r="Z13" s="324"/>
      <c r="AA13" s="326"/>
      <c r="AB13" s="323"/>
      <c r="AC13" s="324"/>
      <c r="AD13" s="324"/>
      <c r="AE13" s="324"/>
      <c r="AF13" s="324"/>
      <c r="AG13" s="326"/>
      <c r="AH13" s="317"/>
      <c r="AI13" s="318"/>
      <c r="AJ13" s="318"/>
      <c r="AK13" s="318"/>
      <c r="AL13" s="318"/>
      <c r="AM13" s="319"/>
      <c r="AN13" s="55"/>
      <c r="AO13" s="353"/>
      <c r="AP13" s="354"/>
      <c r="AQ13" s="354"/>
      <c r="AR13" s="354"/>
      <c r="AS13" s="354"/>
      <c r="AT13" s="355"/>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c r="BY13" s="55"/>
      <c r="BZ13" s="55"/>
      <c r="CA13" s="55"/>
      <c r="CB13" s="55"/>
    </row>
    <row r="14" spans="1:99" ht="15" customHeight="1" x14ac:dyDescent="0.25">
      <c r="A14" s="55"/>
      <c r="B14" s="345"/>
      <c r="C14" s="345"/>
      <c r="D14" s="346"/>
      <c r="E14" s="334" t="s">
        <v>106</v>
      </c>
      <c r="F14" s="335"/>
      <c r="G14" s="335"/>
      <c r="H14" s="335"/>
      <c r="I14" s="335"/>
      <c r="J14" s="311" t="str">
        <f>IF(AND('MAPA DE RIESGO'!$I$16="Alta",'MAPA DE RIESGO'!$M$16="Leve"),CONCATENATE("R",'MAPA DE RIESGO'!$B$16),"")</f>
        <v/>
      </c>
      <c r="K14" s="312"/>
      <c r="L14" s="312" t="str">
        <f>IF(AND('MAPA DE RIESGO'!$I$22="Alta",'MAPA DE RIESGO'!$M$22="Leve"),CONCATENATE("R",'MAPA DE RIESGO'!$B$22),"")</f>
        <v/>
      </c>
      <c r="M14" s="312"/>
      <c r="N14" s="312" t="str">
        <f>IF(AND('MAPA DE RIESGO'!$I$28="Alta",'MAPA DE RIESGO'!$M$28="Leve"),CONCATENATE("R",'MAPA DE RIESGO'!$B$28),"")</f>
        <v/>
      </c>
      <c r="O14" s="313"/>
      <c r="P14" s="311" t="str">
        <f>IF(AND('MAPA DE RIESGO'!$I$16="Alta",'MAPA DE RIESGO'!$M$16="Menor"),CONCATENATE("R",'MAPA DE RIESGO'!$B$16),"")</f>
        <v/>
      </c>
      <c r="Q14" s="312"/>
      <c r="R14" s="312" t="str">
        <f>IF(AND('MAPA DE RIESGO'!$I$22="Alta",'MAPA DE RIESGO'!$M$22="Menor"),CONCATENATE("R",'MAPA DE RIESGO'!$B$22),"")</f>
        <v/>
      </c>
      <c r="S14" s="312"/>
      <c r="T14" s="312" t="str">
        <f>IF(AND('MAPA DE RIESGO'!$I$28="Alta",'MAPA DE RIESGO'!$M$28="Menor"),CONCATENATE("R",'MAPA DE RIESGO'!$B$28),"")</f>
        <v/>
      </c>
      <c r="U14" s="313"/>
      <c r="V14" s="330" t="str">
        <f>IF(AND('MAPA DE RIESGO'!$I$16="Alta",'MAPA DE RIESGO'!$M$16="Moderado"),CONCATENATE("R",'MAPA DE RIESGO'!$B$16),"")</f>
        <v/>
      </c>
      <c r="W14" s="331"/>
      <c r="X14" s="331" t="str">
        <f>IF(AND('MAPA DE RIESGO'!$I$22="Alta",'MAPA DE RIESGO'!$M$22="Moderado"),CONCATENATE("R",'MAPA DE RIESGO'!$B$22),"")</f>
        <v/>
      </c>
      <c r="Y14" s="331"/>
      <c r="Z14" s="331" t="str">
        <f>IF(AND('MAPA DE RIESGO'!$I$28="Alta",'MAPA DE RIESGO'!$M$28="Moderado"),CONCATENATE("R",'MAPA DE RIESGO'!$B$28),"")</f>
        <v/>
      </c>
      <c r="AA14" s="332"/>
      <c r="AB14" s="330" t="str">
        <f>IF(AND('MAPA DE RIESGO'!$I$16="Alta",'MAPA DE RIESGO'!$M$16="Mayor"),CONCATENATE("R",'MAPA DE RIESGO'!$B$16),"")</f>
        <v/>
      </c>
      <c r="AC14" s="331"/>
      <c r="AD14" s="331" t="str">
        <f>IF(AND('MAPA DE RIESGO'!$I$22="Alta",'MAPA DE RIESGO'!$M$22="Mayor"),CONCATENATE("R",'MAPA DE RIESGO'!$B$22),"")</f>
        <v/>
      </c>
      <c r="AE14" s="331"/>
      <c r="AF14" s="331" t="str">
        <f>IF(AND('MAPA DE RIESGO'!$I$28="Alta",'MAPA DE RIESGO'!$M$28="Mayor"),CONCATENATE("R",'MAPA DE RIESGO'!$B$28),"")</f>
        <v/>
      </c>
      <c r="AG14" s="332"/>
      <c r="AH14" s="320" t="str">
        <f>IF(AND('MAPA DE RIESGO'!$I$16="Alta",'MAPA DE RIESGO'!$M$16="Catastrófico"),CONCATENATE("R",'MAPA DE RIESGO'!$B$16),"")</f>
        <v/>
      </c>
      <c r="AI14" s="321"/>
      <c r="AJ14" s="321" t="str">
        <f>IF(AND('MAPA DE RIESGO'!$I$22="Alta",'MAPA DE RIESGO'!$M$22="Catastrófico"),CONCATENATE("R",'MAPA DE RIESGO'!$B$22),"")</f>
        <v/>
      </c>
      <c r="AK14" s="321"/>
      <c r="AL14" s="321" t="str">
        <f>IF(AND('MAPA DE RIESGO'!$I$28="Alta",'MAPA DE RIESGO'!$M$28="Catastrófico"),CONCATENATE("R",'MAPA DE RIESGO'!$B$28),"")</f>
        <v/>
      </c>
      <c r="AM14" s="322"/>
      <c r="AN14" s="55"/>
      <c r="AO14" s="356" t="s">
        <v>72</v>
      </c>
      <c r="AP14" s="357"/>
      <c r="AQ14" s="357"/>
      <c r="AR14" s="357"/>
      <c r="AS14" s="357"/>
      <c r="AT14" s="358"/>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row>
    <row r="15" spans="1:99" ht="15" customHeight="1" x14ac:dyDescent="0.25">
      <c r="A15" s="55"/>
      <c r="B15" s="345"/>
      <c r="C15" s="345"/>
      <c r="D15" s="346"/>
      <c r="E15" s="337"/>
      <c r="F15" s="338"/>
      <c r="G15" s="338"/>
      <c r="H15" s="338"/>
      <c r="I15" s="343"/>
      <c r="J15" s="305"/>
      <c r="K15" s="306"/>
      <c r="L15" s="306"/>
      <c r="M15" s="306"/>
      <c r="N15" s="306"/>
      <c r="O15" s="307"/>
      <c r="P15" s="305"/>
      <c r="Q15" s="306"/>
      <c r="R15" s="306"/>
      <c r="S15" s="306"/>
      <c r="T15" s="306"/>
      <c r="U15" s="307"/>
      <c r="V15" s="323"/>
      <c r="W15" s="324"/>
      <c r="X15" s="324"/>
      <c r="Y15" s="324"/>
      <c r="Z15" s="324"/>
      <c r="AA15" s="326"/>
      <c r="AB15" s="323"/>
      <c r="AC15" s="324"/>
      <c r="AD15" s="324"/>
      <c r="AE15" s="324"/>
      <c r="AF15" s="324"/>
      <c r="AG15" s="326"/>
      <c r="AH15" s="314"/>
      <c r="AI15" s="315"/>
      <c r="AJ15" s="315"/>
      <c r="AK15" s="315"/>
      <c r="AL15" s="315"/>
      <c r="AM15" s="316"/>
      <c r="AN15" s="55"/>
      <c r="AO15" s="359"/>
      <c r="AP15" s="360"/>
      <c r="AQ15" s="360"/>
      <c r="AR15" s="360"/>
      <c r="AS15" s="360"/>
      <c r="AT15" s="361"/>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row>
    <row r="16" spans="1:99" ht="15" customHeight="1" x14ac:dyDescent="0.25">
      <c r="A16" s="55"/>
      <c r="B16" s="345"/>
      <c r="C16" s="345"/>
      <c r="D16" s="346"/>
      <c r="E16" s="337"/>
      <c r="F16" s="338"/>
      <c r="G16" s="338"/>
      <c r="H16" s="338"/>
      <c r="I16" s="343"/>
      <c r="J16" s="305" t="str">
        <f>IF(AND('MAPA DE RIESGO'!$I$34="Alta",'MAPA DE RIESGO'!$M$34="Leve"),CONCATENATE("R",'MAPA DE RIESGO'!$B$34),"")</f>
        <v/>
      </c>
      <c r="K16" s="306"/>
      <c r="L16" s="306" t="str">
        <f>IF(AND('MAPA DE RIESGO'!$I$40="Alta",'MAPA DE RIESGO'!$M$40="Leve"),CONCATENATE("R",'MAPA DE RIESGO'!$B$40),"")</f>
        <v/>
      </c>
      <c r="M16" s="306"/>
      <c r="N16" s="306" t="str">
        <f>IF(AND('MAPA DE RIESGO'!$I$46="Alta",'MAPA DE RIESGO'!$M$46="Leve"),CONCATENATE("R",'MAPA DE RIESGO'!$B$46),"")</f>
        <v/>
      </c>
      <c r="O16" s="307"/>
      <c r="P16" s="305" t="str">
        <f>IF(AND('MAPA DE RIESGO'!$I$34="Alta",'MAPA DE RIESGO'!$M$34="Menor"),CONCATENATE("R",'MAPA DE RIESGO'!$B$34),"")</f>
        <v/>
      </c>
      <c r="Q16" s="306"/>
      <c r="R16" s="306" t="str">
        <f>IF(AND('MAPA DE RIESGO'!$I$40="Alta",'MAPA DE RIESGO'!$M$40="Menor"),CONCATENATE("R",'MAPA DE RIESGO'!$B$40),"")</f>
        <v/>
      </c>
      <c r="S16" s="306"/>
      <c r="T16" s="306" t="str">
        <f>IF(AND('MAPA DE RIESGO'!$I$46="Alta",'MAPA DE RIESGO'!$M$46="Menor"),CONCATENATE("R",'MAPA DE RIESGO'!$B$46),"")</f>
        <v/>
      </c>
      <c r="U16" s="307"/>
      <c r="V16" s="323" t="str">
        <f>IF(AND('MAPA DE RIESGO'!$I$34="Alta",'MAPA DE RIESGO'!$M$34="Moderado"),CONCATENATE("R",'MAPA DE RIESGO'!$B$34),"")</f>
        <v/>
      </c>
      <c r="W16" s="324"/>
      <c r="X16" s="325" t="str">
        <f>IF(AND('MAPA DE RIESGO'!$I$40="Alta",'MAPA DE RIESGO'!$M$40="Moderado"),CONCATENATE("R",'MAPA DE RIESGO'!$B$40),"")</f>
        <v/>
      </c>
      <c r="Y16" s="325"/>
      <c r="Z16" s="325" t="str">
        <f>IF(AND('MAPA DE RIESGO'!$I$46="Alta",'MAPA DE RIESGO'!$M$46="Moderado"),CONCATENATE("R",'MAPA DE RIESGO'!$B$46),"")</f>
        <v/>
      </c>
      <c r="AA16" s="326"/>
      <c r="AB16" s="323" t="str">
        <f>IF(AND('MAPA DE RIESGO'!$I$34="Alta",'MAPA DE RIESGO'!$M$34="Mayor"),CONCATENATE("R",'MAPA DE RIESGO'!$B$34),"")</f>
        <v/>
      </c>
      <c r="AC16" s="324"/>
      <c r="AD16" s="325" t="str">
        <f>IF(AND('MAPA DE RIESGO'!$I$40="Alta",'MAPA DE RIESGO'!$M$40="Mayor"),CONCATENATE("R",'MAPA DE RIESGO'!$B$40),"")</f>
        <v/>
      </c>
      <c r="AE16" s="325"/>
      <c r="AF16" s="325" t="str">
        <f>IF(AND('MAPA DE RIESGO'!$I$46="Alta",'MAPA DE RIESGO'!$M$46="Mayor"),CONCATENATE("R",'MAPA DE RIESGO'!$B$46),"")</f>
        <v/>
      </c>
      <c r="AG16" s="326"/>
      <c r="AH16" s="314" t="str">
        <f>IF(AND('MAPA DE RIESGO'!$I$34="Alta",'MAPA DE RIESGO'!$M$34="Catastrófico"),CONCATENATE("R",'MAPA DE RIESGO'!$B$34),"")</f>
        <v/>
      </c>
      <c r="AI16" s="315"/>
      <c r="AJ16" s="315" t="str">
        <f>IF(AND('MAPA DE RIESGO'!$I$40="Alta",'MAPA DE RIESGO'!$M$40="Catastrófico"),CONCATENATE("R",'MAPA DE RIESGO'!$B$40),"")</f>
        <v/>
      </c>
      <c r="AK16" s="315"/>
      <c r="AL16" s="315" t="str">
        <f>IF(AND('MAPA DE RIESGO'!$I$46="Alta",'MAPA DE RIESGO'!$M$46="Catastrófico"),CONCATENATE("R",'MAPA DE RIESGO'!$B$46),"")</f>
        <v/>
      </c>
      <c r="AM16" s="316"/>
      <c r="AN16" s="55"/>
      <c r="AO16" s="359"/>
      <c r="AP16" s="360"/>
      <c r="AQ16" s="360"/>
      <c r="AR16" s="360"/>
      <c r="AS16" s="360"/>
      <c r="AT16" s="361"/>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row>
    <row r="17" spans="1:80" ht="15" customHeight="1" x14ac:dyDescent="0.25">
      <c r="A17" s="55"/>
      <c r="B17" s="345"/>
      <c r="C17" s="345"/>
      <c r="D17" s="346"/>
      <c r="E17" s="337"/>
      <c r="F17" s="338"/>
      <c r="G17" s="338"/>
      <c r="H17" s="338"/>
      <c r="I17" s="343"/>
      <c r="J17" s="305"/>
      <c r="K17" s="306"/>
      <c r="L17" s="306"/>
      <c r="M17" s="306"/>
      <c r="N17" s="306"/>
      <c r="O17" s="307"/>
      <c r="P17" s="305"/>
      <c r="Q17" s="306"/>
      <c r="R17" s="306"/>
      <c r="S17" s="306"/>
      <c r="T17" s="306"/>
      <c r="U17" s="307"/>
      <c r="V17" s="323"/>
      <c r="W17" s="324"/>
      <c r="X17" s="325"/>
      <c r="Y17" s="325"/>
      <c r="Z17" s="325"/>
      <c r="AA17" s="326"/>
      <c r="AB17" s="323"/>
      <c r="AC17" s="324"/>
      <c r="AD17" s="325"/>
      <c r="AE17" s="325"/>
      <c r="AF17" s="325"/>
      <c r="AG17" s="326"/>
      <c r="AH17" s="314"/>
      <c r="AI17" s="315"/>
      <c r="AJ17" s="315"/>
      <c r="AK17" s="315"/>
      <c r="AL17" s="315"/>
      <c r="AM17" s="316"/>
      <c r="AN17" s="55"/>
      <c r="AO17" s="359"/>
      <c r="AP17" s="360"/>
      <c r="AQ17" s="360"/>
      <c r="AR17" s="360"/>
      <c r="AS17" s="360"/>
      <c r="AT17" s="361"/>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row>
    <row r="18" spans="1:80" ht="15" customHeight="1" x14ac:dyDescent="0.25">
      <c r="A18" s="55"/>
      <c r="B18" s="345"/>
      <c r="C18" s="345"/>
      <c r="D18" s="346"/>
      <c r="E18" s="337"/>
      <c r="F18" s="338"/>
      <c r="G18" s="338"/>
      <c r="H18" s="338"/>
      <c r="I18" s="343"/>
      <c r="J18" s="305" t="str">
        <f>IF(AND('MAPA DE RIESGO'!$I$52="Alta",'MAPA DE RIESGO'!$M$52="Leve"),CONCATENATE("R",'MAPA DE RIESGO'!$B$52),"")</f>
        <v/>
      </c>
      <c r="K18" s="306"/>
      <c r="L18" s="306" t="str">
        <f>IF(AND('MAPA DE RIESGO'!$I$58="Alta",'MAPA DE RIESGO'!$M$58="Leve"),CONCATENATE("R",'MAPA DE RIESGO'!$B$58),"")</f>
        <v/>
      </c>
      <c r="M18" s="306"/>
      <c r="N18" s="306" t="str">
        <f>IF(AND('MAPA DE RIESGO'!$I$64="Alta",'MAPA DE RIESGO'!$M$64="Leve"),CONCATENATE("R",'MAPA DE RIESGO'!$B$64),"")</f>
        <v/>
      </c>
      <c r="O18" s="307"/>
      <c r="P18" s="305" t="str">
        <f>IF(AND('MAPA DE RIESGO'!$I$52="Alta",'MAPA DE RIESGO'!$M$52="Menor"),CONCATENATE("R",'MAPA DE RIESGO'!$B$52),"")</f>
        <v/>
      </c>
      <c r="Q18" s="306"/>
      <c r="R18" s="306" t="str">
        <f>IF(AND('MAPA DE RIESGO'!$I$58="Alta",'MAPA DE RIESGO'!$M$58="Menor"),CONCATENATE("R",'MAPA DE RIESGO'!$B$58),"")</f>
        <v/>
      </c>
      <c r="S18" s="306"/>
      <c r="T18" s="306" t="str">
        <f>IF(AND('MAPA DE RIESGO'!$I$64="Alta",'MAPA DE RIESGO'!$M$64="Menor"),CONCATENATE("R",'MAPA DE RIESGO'!$B$64),"")</f>
        <v/>
      </c>
      <c r="U18" s="307"/>
      <c r="V18" s="323" t="str">
        <f>IF(AND('MAPA DE RIESGO'!$I$52="Alta",'MAPA DE RIESGO'!$M$52="Moderado"),CONCATENATE("R",'MAPA DE RIESGO'!$B$52),"")</f>
        <v/>
      </c>
      <c r="W18" s="324"/>
      <c r="X18" s="325" t="str">
        <f>IF(AND('MAPA DE RIESGO'!$I$58="Alta",'MAPA DE RIESGO'!$M$58="Moderado"),CONCATENATE("R",'MAPA DE RIESGO'!$B$58),"")</f>
        <v/>
      </c>
      <c r="Y18" s="325"/>
      <c r="Z18" s="325" t="str">
        <f>IF(AND('MAPA DE RIESGO'!$I$64="Alta",'MAPA DE RIESGO'!$M$64="Moderado"),CONCATENATE("R",'MAPA DE RIESGO'!$B$64),"")</f>
        <v/>
      </c>
      <c r="AA18" s="326"/>
      <c r="AB18" s="323" t="str">
        <f>IF(AND('MAPA DE RIESGO'!$I$52="Alta",'MAPA DE RIESGO'!$M$52="Mayor"),CONCATENATE("R",'MAPA DE RIESGO'!$B$52),"")</f>
        <v/>
      </c>
      <c r="AC18" s="324"/>
      <c r="AD18" s="325" t="str">
        <f>IF(AND('MAPA DE RIESGO'!$I$58="Alta",'MAPA DE RIESGO'!$M$58="Mayor"),CONCATENATE("R",'MAPA DE RIESGO'!$B$58),"")</f>
        <v/>
      </c>
      <c r="AE18" s="325"/>
      <c r="AF18" s="325" t="str">
        <f>IF(AND('MAPA DE RIESGO'!$I$64="Alta",'MAPA DE RIESGO'!$M$64="Mayor"),CONCATENATE("R",'MAPA DE RIESGO'!$B$64),"")</f>
        <v/>
      </c>
      <c r="AG18" s="326"/>
      <c r="AH18" s="314" t="str">
        <f>IF(AND('MAPA DE RIESGO'!$I$52="Alta",'MAPA DE RIESGO'!$M$52="Catastrófico"),CONCATENATE("R",'MAPA DE RIESGO'!$B$52),"")</f>
        <v/>
      </c>
      <c r="AI18" s="315"/>
      <c r="AJ18" s="315" t="str">
        <f>IF(AND('MAPA DE RIESGO'!$I$58="Alta",'MAPA DE RIESGO'!$M$58="Catastrófico"),CONCATENATE("R",'MAPA DE RIESGO'!$B$58),"")</f>
        <v/>
      </c>
      <c r="AK18" s="315"/>
      <c r="AL18" s="315" t="str">
        <f>IF(AND('MAPA DE RIESGO'!$I$64="Alta",'MAPA DE RIESGO'!$M$64="Catastrófico"),CONCATENATE("R",'MAPA DE RIESGO'!$B$64),"")</f>
        <v/>
      </c>
      <c r="AM18" s="316"/>
      <c r="AN18" s="55"/>
      <c r="AO18" s="359"/>
      <c r="AP18" s="360"/>
      <c r="AQ18" s="360"/>
      <c r="AR18" s="360"/>
      <c r="AS18" s="360"/>
      <c r="AT18" s="361"/>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row>
    <row r="19" spans="1:80" ht="15" customHeight="1" x14ac:dyDescent="0.25">
      <c r="A19" s="55"/>
      <c r="B19" s="345"/>
      <c r="C19" s="345"/>
      <c r="D19" s="346"/>
      <c r="E19" s="337"/>
      <c r="F19" s="338"/>
      <c r="G19" s="338"/>
      <c r="H19" s="338"/>
      <c r="I19" s="343"/>
      <c r="J19" s="305"/>
      <c r="K19" s="306"/>
      <c r="L19" s="306"/>
      <c r="M19" s="306"/>
      <c r="N19" s="306"/>
      <c r="O19" s="307"/>
      <c r="P19" s="305"/>
      <c r="Q19" s="306"/>
      <c r="R19" s="306"/>
      <c r="S19" s="306"/>
      <c r="T19" s="306"/>
      <c r="U19" s="307"/>
      <c r="V19" s="323"/>
      <c r="W19" s="324"/>
      <c r="X19" s="325"/>
      <c r="Y19" s="325"/>
      <c r="Z19" s="325"/>
      <c r="AA19" s="326"/>
      <c r="AB19" s="323"/>
      <c r="AC19" s="324"/>
      <c r="AD19" s="325"/>
      <c r="AE19" s="325"/>
      <c r="AF19" s="325"/>
      <c r="AG19" s="326"/>
      <c r="AH19" s="314"/>
      <c r="AI19" s="315"/>
      <c r="AJ19" s="315"/>
      <c r="AK19" s="315"/>
      <c r="AL19" s="315"/>
      <c r="AM19" s="316"/>
      <c r="AN19" s="55"/>
      <c r="AO19" s="359"/>
      <c r="AP19" s="360"/>
      <c r="AQ19" s="360"/>
      <c r="AR19" s="360"/>
      <c r="AS19" s="360"/>
      <c r="AT19" s="361"/>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row>
    <row r="20" spans="1:80" ht="15" customHeight="1" x14ac:dyDescent="0.25">
      <c r="A20" s="55"/>
      <c r="B20" s="345"/>
      <c r="C20" s="345"/>
      <c r="D20" s="346"/>
      <c r="E20" s="337"/>
      <c r="F20" s="338"/>
      <c r="G20" s="338"/>
      <c r="H20" s="338"/>
      <c r="I20" s="343"/>
      <c r="J20" s="305" t="str">
        <f>IF(AND('MAPA DE RIESGO'!$I$70="Alta",'MAPA DE RIESGO'!$M$70="Leve"),CONCATENATE("R",'MAPA DE RIESGO'!$B$70),"")</f>
        <v/>
      </c>
      <c r="K20" s="306"/>
      <c r="L20" s="306" t="str">
        <f>IF(AND('MAPA DE RIESGO'!$I$76="Alta",'MAPA DE RIESGO'!$M$76="Leve"),CONCATENATE("R",'MAPA DE RIESGO'!$B$76),"")</f>
        <v/>
      </c>
      <c r="M20" s="306"/>
      <c r="N20" s="306" t="str">
        <f>IF(AND('MAPA DE RIESGO'!$I$82="Alta",'MAPA DE RIESGO'!$M$82="Leve"),CONCATENATE("R",'MAPA DE RIESGO'!$B$82),"")</f>
        <v/>
      </c>
      <c r="O20" s="307"/>
      <c r="P20" s="305" t="str">
        <f>IF(AND('MAPA DE RIESGO'!$I$70="Alta",'MAPA DE RIESGO'!$M$70="Menor"),CONCATENATE("R",'MAPA DE RIESGO'!$B$70),"")</f>
        <v/>
      </c>
      <c r="Q20" s="306"/>
      <c r="R20" s="306" t="str">
        <f>IF(AND('MAPA DE RIESGO'!$I$76="Alta",'MAPA DE RIESGO'!$M$76="Menor"),CONCATENATE("R",'MAPA DE RIESGO'!$B$76),"")</f>
        <v/>
      </c>
      <c r="S20" s="306"/>
      <c r="T20" s="306" t="str">
        <f>IF(AND('MAPA DE RIESGO'!$I$82="Alta",'MAPA DE RIESGO'!$M$82="Menor"),CONCATENATE("R",'MAPA DE RIESGO'!$B$82),"")</f>
        <v/>
      </c>
      <c r="U20" s="307"/>
      <c r="V20" s="323" t="str">
        <f>IF(AND('MAPA DE RIESGO'!$I$70="Alta",'MAPA DE RIESGO'!$M$70="Moderado"),CONCATENATE("R",'MAPA DE RIESGO'!$B$70),"")</f>
        <v/>
      </c>
      <c r="W20" s="324"/>
      <c r="X20" s="325" t="str">
        <f>IF(AND('MAPA DE RIESGO'!$I$76="Alta",'MAPA DE RIESGO'!$M$76="Moderado"),CONCATENATE("R",'MAPA DE RIESGO'!$B$76),"")</f>
        <v/>
      </c>
      <c r="Y20" s="325"/>
      <c r="Z20" s="325" t="str">
        <f>IF(AND('MAPA DE RIESGO'!$I$82="Alta",'MAPA DE RIESGO'!$M$82="Moderado"),CONCATENATE("R",'MAPA DE RIESGO'!$B$82),"")</f>
        <v/>
      </c>
      <c r="AA20" s="326"/>
      <c r="AB20" s="323" t="str">
        <f>IF(AND('MAPA DE RIESGO'!$I$70="Alta",'MAPA DE RIESGO'!$M$70="Mayor"),CONCATENATE("R",'MAPA DE RIESGO'!$B$70),"")</f>
        <v/>
      </c>
      <c r="AC20" s="324"/>
      <c r="AD20" s="325" t="str">
        <f>IF(AND('MAPA DE RIESGO'!$I$76="Alta",'MAPA DE RIESGO'!$M$76="Mayor"),CONCATENATE("R",'MAPA DE RIESGO'!$B$76),"")</f>
        <v/>
      </c>
      <c r="AE20" s="325"/>
      <c r="AF20" s="325" t="str">
        <f>IF(AND('MAPA DE RIESGO'!$I$82="Alta",'MAPA DE RIESGO'!$M$82="Mayor"),CONCATENATE("R",'MAPA DE RIESGO'!$B$82),"")</f>
        <v/>
      </c>
      <c r="AG20" s="326"/>
      <c r="AH20" s="314" t="str">
        <f>IF(AND('MAPA DE RIESGO'!$I$70="Alta",'MAPA DE RIESGO'!$M$70="Catastrófico"),CONCATENATE("R",'MAPA DE RIESGO'!$B$70),"")</f>
        <v/>
      </c>
      <c r="AI20" s="315"/>
      <c r="AJ20" s="315" t="str">
        <f>IF(AND('MAPA DE RIESGO'!$I$76="Alta",'MAPA DE RIESGO'!$M$76="Catastrófico"),CONCATENATE("R",'MAPA DE RIESGO'!$B$76),"")</f>
        <v/>
      </c>
      <c r="AK20" s="315"/>
      <c r="AL20" s="315" t="str">
        <f>IF(AND('MAPA DE RIESGO'!$I$82="Alta",'MAPA DE RIESGO'!$M$82="Catastrófico"),CONCATENATE("R",'MAPA DE RIESGO'!$B$82),"")</f>
        <v/>
      </c>
      <c r="AM20" s="316"/>
      <c r="AN20" s="55"/>
      <c r="AO20" s="359"/>
      <c r="AP20" s="360"/>
      <c r="AQ20" s="360"/>
      <c r="AR20" s="360"/>
      <c r="AS20" s="360"/>
      <c r="AT20" s="361"/>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row>
    <row r="21" spans="1:80" ht="15.75" customHeight="1" thickBot="1" x14ac:dyDescent="0.3">
      <c r="A21" s="55"/>
      <c r="B21" s="345"/>
      <c r="C21" s="345"/>
      <c r="D21" s="346"/>
      <c r="E21" s="340"/>
      <c r="F21" s="341"/>
      <c r="G21" s="341"/>
      <c r="H21" s="341"/>
      <c r="I21" s="341"/>
      <c r="J21" s="308"/>
      <c r="K21" s="309"/>
      <c r="L21" s="309"/>
      <c r="M21" s="309"/>
      <c r="N21" s="309"/>
      <c r="O21" s="310"/>
      <c r="P21" s="308"/>
      <c r="Q21" s="309"/>
      <c r="R21" s="309"/>
      <c r="S21" s="309"/>
      <c r="T21" s="309"/>
      <c r="U21" s="310"/>
      <c r="V21" s="327"/>
      <c r="W21" s="328"/>
      <c r="X21" s="328"/>
      <c r="Y21" s="328"/>
      <c r="Z21" s="328"/>
      <c r="AA21" s="329"/>
      <c r="AB21" s="327"/>
      <c r="AC21" s="328"/>
      <c r="AD21" s="328"/>
      <c r="AE21" s="328"/>
      <c r="AF21" s="328"/>
      <c r="AG21" s="329"/>
      <c r="AH21" s="317"/>
      <c r="AI21" s="318"/>
      <c r="AJ21" s="318"/>
      <c r="AK21" s="318"/>
      <c r="AL21" s="318"/>
      <c r="AM21" s="319"/>
      <c r="AN21" s="55"/>
      <c r="AO21" s="362"/>
      <c r="AP21" s="363"/>
      <c r="AQ21" s="363"/>
      <c r="AR21" s="363"/>
      <c r="AS21" s="363"/>
      <c r="AT21" s="364"/>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row>
    <row r="22" spans="1:80" x14ac:dyDescent="0.25">
      <c r="A22" s="55"/>
      <c r="B22" s="345"/>
      <c r="C22" s="345"/>
      <c r="D22" s="346"/>
      <c r="E22" s="334" t="s">
        <v>108</v>
      </c>
      <c r="F22" s="335"/>
      <c r="G22" s="335"/>
      <c r="H22" s="335"/>
      <c r="I22" s="336"/>
      <c r="J22" s="311" t="str">
        <f>IF(AND('MAPA DE RIESGO'!$I$16="Media",'MAPA DE RIESGO'!$M$16="Leve"),CONCATENATE("R",'MAPA DE RIESGO'!$B$16),"")</f>
        <v/>
      </c>
      <c r="K22" s="312"/>
      <c r="L22" s="312" t="str">
        <f>IF(AND('MAPA DE RIESGO'!$I$22="Media",'MAPA DE RIESGO'!$M$22="Leve"),CONCATENATE("R",'MAPA DE RIESGO'!$B$22),"")</f>
        <v/>
      </c>
      <c r="M22" s="312"/>
      <c r="N22" s="312" t="str">
        <f>IF(AND('MAPA DE RIESGO'!$I$28="Media",'MAPA DE RIESGO'!$M$28="Leve"),CONCATENATE("R",'MAPA DE RIESGO'!$B$28),"")</f>
        <v/>
      </c>
      <c r="O22" s="313"/>
      <c r="P22" s="311" t="str">
        <f>IF(AND('MAPA DE RIESGO'!$I$16="Media",'MAPA DE RIESGO'!$M$16="Menor"),CONCATENATE("R",'MAPA DE RIESGO'!$B$16),"")</f>
        <v/>
      </c>
      <c r="Q22" s="312"/>
      <c r="R22" s="312" t="str">
        <f>IF(AND('MAPA DE RIESGO'!$I$22="Media",'MAPA DE RIESGO'!$M$22="Menor"),CONCATENATE("R",'MAPA DE RIESGO'!$B$22),"")</f>
        <v/>
      </c>
      <c r="S22" s="312"/>
      <c r="T22" s="312" t="str">
        <f>IF(AND('MAPA DE RIESGO'!$I$28="Media",'MAPA DE RIESGO'!$M$28="Menor"),CONCATENATE("R",'MAPA DE RIESGO'!$B$28),"")</f>
        <v/>
      </c>
      <c r="U22" s="313"/>
      <c r="V22" s="311" t="str">
        <f>IF(AND('MAPA DE RIESGO'!$I$16="Media",'MAPA DE RIESGO'!$M$16="Moderado"),CONCATENATE("R",'MAPA DE RIESGO'!$B$16),"")</f>
        <v>R1</v>
      </c>
      <c r="W22" s="312"/>
      <c r="X22" s="312" t="str">
        <f>IF(AND('MAPA DE RIESGO'!$I$22="Media",'MAPA DE RIESGO'!$M$22="Moderado"),CONCATENATE("R",'MAPA DE RIESGO'!$B$22),"")</f>
        <v>R2</v>
      </c>
      <c r="Y22" s="312"/>
      <c r="Z22" s="312" t="str">
        <f>IF(AND('MAPA DE RIESGO'!$I$28="Media",'MAPA DE RIESGO'!$M$28="Moderado"),CONCATENATE("R",'MAPA DE RIESGO'!$B$28),"")</f>
        <v>R3</v>
      </c>
      <c r="AA22" s="313"/>
      <c r="AB22" s="330" t="str">
        <f>IF(AND('MAPA DE RIESGO'!$I$16="Media",'MAPA DE RIESGO'!$M$16="Mayor"),CONCATENATE("R",'MAPA DE RIESGO'!$B$16),"")</f>
        <v/>
      </c>
      <c r="AC22" s="331"/>
      <c r="AD22" s="331" t="str">
        <f>IF(AND('MAPA DE RIESGO'!$I$22="Media",'MAPA DE RIESGO'!$M$22="Mayor"),CONCATENATE("R",'MAPA DE RIESGO'!$B$22),"")</f>
        <v/>
      </c>
      <c r="AE22" s="331"/>
      <c r="AF22" s="331" t="str">
        <f>IF(AND('MAPA DE RIESGO'!$I$28="Media",'MAPA DE RIESGO'!$M$28="Mayor"),CONCATENATE("R",'MAPA DE RIESGO'!$B$28),"")</f>
        <v/>
      </c>
      <c r="AG22" s="332"/>
      <c r="AH22" s="320" t="str">
        <f>IF(AND('MAPA DE RIESGO'!$I$16="Media",'MAPA DE RIESGO'!$M$16="Catastrófico"),CONCATENATE("R",'MAPA DE RIESGO'!$B$16),"")</f>
        <v/>
      </c>
      <c r="AI22" s="321"/>
      <c r="AJ22" s="321" t="str">
        <f>IF(AND('MAPA DE RIESGO'!$I$22="Media",'MAPA DE RIESGO'!$M$22="Catastrófico"),CONCATENATE("R",'MAPA DE RIESGO'!$B$22),"")</f>
        <v/>
      </c>
      <c r="AK22" s="321"/>
      <c r="AL22" s="321" t="str">
        <f>IF(AND('MAPA DE RIESGO'!$I$28="Media",'MAPA DE RIESGO'!$M$28="Catastrófico"),CONCATENATE("R",'MAPA DE RIESGO'!$B$28),"")</f>
        <v/>
      </c>
      <c r="AM22" s="322"/>
      <c r="AN22" s="55"/>
      <c r="AO22" s="365" t="s">
        <v>73</v>
      </c>
      <c r="AP22" s="366"/>
      <c r="AQ22" s="366"/>
      <c r="AR22" s="366"/>
      <c r="AS22" s="366"/>
      <c r="AT22" s="367"/>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row>
    <row r="23" spans="1:80" x14ac:dyDescent="0.25">
      <c r="A23" s="55"/>
      <c r="B23" s="345"/>
      <c r="C23" s="345"/>
      <c r="D23" s="346"/>
      <c r="E23" s="337"/>
      <c r="F23" s="338"/>
      <c r="G23" s="338"/>
      <c r="H23" s="338"/>
      <c r="I23" s="339"/>
      <c r="J23" s="305"/>
      <c r="K23" s="306"/>
      <c r="L23" s="306"/>
      <c r="M23" s="306"/>
      <c r="N23" s="306"/>
      <c r="O23" s="307"/>
      <c r="P23" s="305"/>
      <c r="Q23" s="306"/>
      <c r="R23" s="306"/>
      <c r="S23" s="306"/>
      <c r="T23" s="306"/>
      <c r="U23" s="307"/>
      <c r="V23" s="305"/>
      <c r="W23" s="306"/>
      <c r="X23" s="306"/>
      <c r="Y23" s="306"/>
      <c r="Z23" s="306"/>
      <c r="AA23" s="307"/>
      <c r="AB23" s="323"/>
      <c r="AC23" s="324"/>
      <c r="AD23" s="324"/>
      <c r="AE23" s="324"/>
      <c r="AF23" s="324"/>
      <c r="AG23" s="326"/>
      <c r="AH23" s="314"/>
      <c r="AI23" s="315"/>
      <c r="AJ23" s="315"/>
      <c r="AK23" s="315"/>
      <c r="AL23" s="315"/>
      <c r="AM23" s="316"/>
      <c r="AN23" s="55"/>
      <c r="AO23" s="368"/>
      <c r="AP23" s="369"/>
      <c r="AQ23" s="369"/>
      <c r="AR23" s="369"/>
      <c r="AS23" s="369"/>
      <c r="AT23" s="370"/>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row>
    <row r="24" spans="1:80" x14ac:dyDescent="0.25">
      <c r="A24" s="55"/>
      <c r="B24" s="345"/>
      <c r="C24" s="345"/>
      <c r="D24" s="346"/>
      <c r="E24" s="337"/>
      <c r="F24" s="338"/>
      <c r="G24" s="338"/>
      <c r="H24" s="338"/>
      <c r="I24" s="339"/>
      <c r="J24" s="305" t="str">
        <f>IF(AND('MAPA DE RIESGO'!$I$34="Media",'MAPA DE RIESGO'!$M$34="Leve"),CONCATENATE("R",'MAPA DE RIESGO'!$B$34),"")</f>
        <v/>
      </c>
      <c r="K24" s="306"/>
      <c r="L24" s="306" t="str">
        <f>IF(AND('MAPA DE RIESGO'!$I$40="Media",'MAPA DE RIESGO'!$M$40="Leve"),CONCATENATE("R",'MAPA DE RIESGO'!$B$40),"")</f>
        <v/>
      </c>
      <c r="M24" s="306"/>
      <c r="N24" s="306" t="str">
        <f>IF(AND('MAPA DE RIESGO'!$I$46="Media",'MAPA DE RIESGO'!$M$46="Leve"),CONCATENATE("R",'MAPA DE RIESGO'!$B$46),"")</f>
        <v/>
      </c>
      <c r="O24" s="307"/>
      <c r="P24" s="305" t="str">
        <f>IF(AND('MAPA DE RIESGO'!$I$34="Media",'MAPA DE RIESGO'!$M$34="Menor"),CONCATENATE("R",'MAPA DE RIESGO'!$B$34),"")</f>
        <v/>
      </c>
      <c r="Q24" s="306"/>
      <c r="R24" s="306" t="str">
        <f>IF(AND('MAPA DE RIESGO'!$I$40="Media",'MAPA DE RIESGO'!$M$40="Menor"),CONCATENATE("R",'MAPA DE RIESGO'!$B$40),"")</f>
        <v/>
      </c>
      <c r="S24" s="306"/>
      <c r="T24" s="306" t="str">
        <f>IF(AND('MAPA DE RIESGO'!$I$46="Media",'MAPA DE RIESGO'!$M$46="Menor"),CONCATENATE("R",'MAPA DE RIESGO'!$B$46),"")</f>
        <v/>
      </c>
      <c r="U24" s="307"/>
      <c r="V24" s="305" t="str">
        <f>IF(AND('MAPA DE RIESGO'!$I$34="Media",'MAPA DE RIESGO'!$M$34="Moderado"),CONCATENATE("R",'MAPA DE RIESGO'!$B$34),"")</f>
        <v/>
      </c>
      <c r="W24" s="306"/>
      <c r="X24" s="306" t="str">
        <f>IF(AND('MAPA DE RIESGO'!$I$40="Media",'MAPA DE RIESGO'!$M$40="Moderado"),CONCATENATE("R",'MAPA DE RIESGO'!$B$40),"")</f>
        <v/>
      </c>
      <c r="Y24" s="306"/>
      <c r="Z24" s="306" t="str">
        <f>IF(AND('MAPA DE RIESGO'!$I$46="Media",'MAPA DE RIESGO'!$M$46="Moderado"),CONCATENATE("R",'MAPA DE RIESGO'!$B$46),"")</f>
        <v/>
      </c>
      <c r="AA24" s="307"/>
      <c r="AB24" s="323" t="str">
        <f>IF(AND('MAPA DE RIESGO'!$I$34="Media",'MAPA DE RIESGO'!$M$34="Mayor"),CONCATENATE("R",'MAPA DE RIESGO'!$B$34),"")</f>
        <v/>
      </c>
      <c r="AC24" s="324"/>
      <c r="AD24" s="325" t="str">
        <f>IF(AND('MAPA DE RIESGO'!$I$40="Media",'MAPA DE RIESGO'!$M$40="Mayor"),CONCATENATE("R",'MAPA DE RIESGO'!$B$40),"")</f>
        <v/>
      </c>
      <c r="AE24" s="325"/>
      <c r="AF24" s="325" t="str">
        <f>IF(AND('MAPA DE RIESGO'!$I$46="Media",'MAPA DE RIESGO'!$M$46="Mayor"),CONCATENATE("R",'MAPA DE RIESGO'!$B$46),"")</f>
        <v/>
      </c>
      <c r="AG24" s="326"/>
      <c r="AH24" s="314" t="str">
        <f>IF(AND('MAPA DE RIESGO'!$I$34="Media",'MAPA DE RIESGO'!$M$34="Catastrófico"),CONCATENATE("R",'MAPA DE RIESGO'!$B$34),"")</f>
        <v/>
      </c>
      <c r="AI24" s="315"/>
      <c r="AJ24" s="315" t="str">
        <f>IF(AND('MAPA DE RIESGO'!$I$40="Media",'MAPA DE RIESGO'!$M$40="Catastrófico"),CONCATENATE("R",'MAPA DE RIESGO'!$B$40),"")</f>
        <v/>
      </c>
      <c r="AK24" s="315"/>
      <c r="AL24" s="315" t="str">
        <f>IF(AND('MAPA DE RIESGO'!$I$46="Media",'MAPA DE RIESGO'!$M$46="Catastrófico"),CONCATENATE("R",'MAPA DE RIESGO'!$B$46),"")</f>
        <v/>
      </c>
      <c r="AM24" s="316"/>
      <c r="AN24" s="55"/>
      <c r="AO24" s="368"/>
      <c r="AP24" s="369"/>
      <c r="AQ24" s="369"/>
      <c r="AR24" s="369"/>
      <c r="AS24" s="369"/>
      <c r="AT24" s="370"/>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row>
    <row r="25" spans="1:80" x14ac:dyDescent="0.25">
      <c r="A25" s="55"/>
      <c r="B25" s="345"/>
      <c r="C25" s="345"/>
      <c r="D25" s="346"/>
      <c r="E25" s="337"/>
      <c r="F25" s="338"/>
      <c r="G25" s="338"/>
      <c r="H25" s="338"/>
      <c r="I25" s="339"/>
      <c r="J25" s="305"/>
      <c r="K25" s="306"/>
      <c r="L25" s="306"/>
      <c r="M25" s="306"/>
      <c r="N25" s="306"/>
      <c r="O25" s="307"/>
      <c r="P25" s="305"/>
      <c r="Q25" s="306"/>
      <c r="R25" s="306"/>
      <c r="S25" s="306"/>
      <c r="T25" s="306"/>
      <c r="U25" s="307"/>
      <c r="V25" s="305"/>
      <c r="W25" s="306"/>
      <c r="X25" s="306"/>
      <c r="Y25" s="306"/>
      <c r="Z25" s="306"/>
      <c r="AA25" s="307"/>
      <c r="AB25" s="323"/>
      <c r="AC25" s="324"/>
      <c r="AD25" s="325"/>
      <c r="AE25" s="325"/>
      <c r="AF25" s="325"/>
      <c r="AG25" s="326"/>
      <c r="AH25" s="314"/>
      <c r="AI25" s="315"/>
      <c r="AJ25" s="315"/>
      <c r="AK25" s="315"/>
      <c r="AL25" s="315"/>
      <c r="AM25" s="316"/>
      <c r="AN25" s="55"/>
      <c r="AO25" s="368"/>
      <c r="AP25" s="369"/>
      <c r="AQ25" s="369"/>
      <c r="AR25" s="369"/>
      <c r="AS25" s="369"/>
      <c r="AT25" s="370"/>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row>
    <row r="26" spans="1:80" x14ac:dyDescent="0.25">
      <c r="A26" s="55"/>
      <c r="B26" s="345"/>
      <c r="C26" s="345"/>
      <c r="D26" s="346"/>
      <c r="E26" s="337"/>
      <c r="F26" s="338"/>
      <c r="G26" s="338"/>
      <c r="H26" s="338"/>
      <c r="I26" s="339"/>
      <c r="J26" s="305" t="str">
        <f>IF(AND('MAPA DE RIESGO'!$I$52="Media",'MAPA DE RIESGO'!$M$52="Leve"),CONCATENATE("R",'MAPA DE RIESGO'!$B$52),"")</f>
        <v/>
      </c>
      <c r="K26" s="306"/>
      <c r="L26" s="306" t="str">
        <f>IF(AND('MAPA DE RIESGO'!$I$58="Media",'MAPA DE RIESGO'!$M$58="Leve"),CONCATENATE("R",'MAPA DE RIESGO'!$B$58),"")</f>
        <v/>
      </c>
      <c r="M26" s="306"/>
      <c r="N26" s="306" t="str">
        <f>IF(AND('MAPA DE RIESGO'!$I$64="Media",'MAPA DE RIESGO'!$M$64="Leve"),CONCATENATE("R",'MAPA DE RIESGO'!$B$64),"")</f>
        <v/>
      </c>
      <c r="O26" s="307"/>
      <c r="P26" s="305" t="str">
        <f>IF(AND('MAPA DE RIESGO'!$I$52="Media",'MAPA DE RIESGO'!$M$52="Menor"),CONCATENATE("R",'MAPA DE RIESGO'!$B$52),"")</f>
        <v/>
      </c>
      <c r="Q26" s="306"/>
      <c r="R26" s="306" t="str">
        <f>IF(AND('MAPA DE RIESGO'!$I$58="Media",'MAPA DE RIESGO'!$M$58="Menor"),CONCATENATE("R",'MAPA DE RIESGO'!$B$58),"")</f>
        <v/>
      </c>
      <c r="S26" s="306"/>
      <c r="T26" s="306" t="str">
        <f>IF(AND('MAPA DE RIESGO'!$I$64="Media",'MAPA DE RIESGO'!$M$64="Menor"),CONCATENATE("R",'MAPA DE RIESGO'!$B$64),"")</f>
        <v/>
      </c>
      <c r="U26" s="307"/>
      <c r="V26" s="305" t="str">
        <f>IF(AND('MAPA DE RIESGO'!$I$52="Media",'MAPA DE RIESGO'!$M$52="Moderado"),CONCATENATE("R",'MAPA DE RIESGO'!$B$52),"")</f>
        <v/>
      </c>
      <c r="W26" s="306"/>
      <c r="X26" s="306" t="str">
        <f>IF(AND('MAPA DE RIESGO'!$I$58="Media",'MAPA DE RIESGO'!$M$58="Moderado"),CONCATENATE("R",'MAPA DE RIESGO'!$B$58),"")</f>
        <v/>
      </c>
      <c r="Y26" s="306"/>
      <c r="Z26" s="306" t="str">
        <f>IF(AND('MAPA DE RIESGO'!$I$64="Media",'MAPA DE RIESGO'!$M$64="Moderado"),CONCATENATE("R",'MAPA DE RIESGO'!$B$64),"")</f>
        <v/>
      </c>
      <c r="AA26" s="307"/>
      <c r="AB26" s="323" t="str">
        <f>IF(AND('MAPA DE RIESGO'!$I$52="Media",'MAPA DE RIESGO'!$M$52="Mayor"),CONCATENATE("R",'MAPA DE RIESGO'!$B$52),"")</f>
        <v/>
      </c>
      <c r="AC26" s="324"/>
      <c r="AD26" s="325" t="str">
        <f>IF(AND('MAPA DE RIESGO'!$I$58="Media",'MAPA DE RIESGO'!$M$58="Mayor"),CONCATENATE("R",'MAPA DE RIESGO'!$B$58),"")</f>
        <v/>
      </c>
      <c r="AE26" s="325"/>
      <c r="AF26" s="325" t="str">
        <f>IF(AND('MAPA DE RIESGO'!$I$64="Media",'MAPA DE RIESGO'!$M$64="Mayor"),CONCATENATE("R",'MAPA DE RIESGO'!$B$64),"")</f>
        <v/>
      </c>
      <c r="AG26" s="326"/>
      <c r="AH26" s="314" t="str">
        <f>IF(AND('MAPA DE RIESGO'!$I$52="Media",'MAPA DE RIESGO'!$M$52="Catastrófico"),CONCATENATE("R",'MAPA DE RIESGO'!$B$52),"")</f>
        <v/>
      </c>
      <c r="AI26" s="315"/>
      <c r="AJ26" s="315" t="str">
        <f>IF(AND('MAPA DE RIESGO'!$I$58="Media",'MAPA DE RIESGO'!$M$58="Catastrófico"),CONCATENATE("R",'MAPA DE RIESGO'!$B$58),"")</f>
        <v/>
      </c>
      <c r="AK26" s="315"/>
      <c r="AL26" s="315" t="str">
        <f>IF(AND('MAPA DE RIESGO'!$I$64="Media",'MAPA DE RIESGO'!$M$64="Catastrófico"),CONCATENATE("R",'MAPA DE RIESGO'!$B$64),"")</f>
        <v/>
      </c>
      <c r="AM26" s="316"/>
      <c r="AN26" s="55"/>
      <c r="AO26" s="368"/>
      <c r="AP26" s="369"/>
      <c r="AQ26" s="369"/>
      <c r="AR26" s="369"/>
      <c r="AS26" s="369"/>
      <c r="AT26" s="370"/>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c r="BY26" s="55"/>
      <c r="BZ26" s="55"/>
      <c r="CA26" s="55"/>
      <c r="CB26" s="55"/>
    </row>
    <row r="27" spans="1:80" x14ac:dyDescent="0.25">
      <c r="A27" s="55"/>
      <c r="B27" s="345"/>
      <c r="C27" s="345"/>
      <c r="D27" s="346"/>
      <c r="E27" s="337"/>
      <c r="F27" s="338"/>
      <c r="G27" s="338"/>
      <c r="H27" s="338"/>
      <c r="I27" s="339"/>
      <c r="J27" s="305"/>
      <c r="K27" s="306"/>
      <c r="L27" s="306"/>
      <c r="M27" s="306"/>
      <c r="N27" s="306"/>
      <c r="O27" s="307"/>
      <c r="P27" s="305"/>
      <c r="Q27" s="306"/>
      <c r="R27" s="306"/>
      <c r="S27" s="306"/>
      <c r="T27" s="306"/>
      <c r="U27" s="307"/>
      <c r="V27" s="305"/>
      <c r="W27" s="306"/>
      <c r="X27" s="306"/>
      <c r="Y27" s="306"/>
      <c r="Z27" s="306"/>
      <c r="AA27" s="307"/>
      <c r="AB27" s="323"/>
      <c r="AC27" s="324"/>
      <c r="AD27" s="325"/>
      <c r="AE27" s="325"/>
      <c r="AF27" s="325"/>
      <c r="AG27" s="326"/>
      <c r="AH27" s="314"/>
      <c r="AI27" s="315"/>
      <c r="AJ27" s="315"/>
      <c r="AK27" s="315"/>
      <c r="AL27" s="315"/>
      <c r="AM27" s="316"/>
      <c r="AN27" s="55"/>
      <c r="AO27" s="368"/>
      <c r="AP27" s="369"/>
      <c r="AQ27" s="369"/>
      <c r="AR27" s="369"/>
      <c r="AS27" s="369"/>
      <c r="AT27" s="370"/>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row>
    <row r="28" spans="1:80" x14ac:dyDescent="0.25">
      <c r="A28" s="55"/>
      <c r="B28" s="345"/>
      <c r="C28" s="345"/>
      <c r="D28" s="346"/>
      <c r="E28" s="337"/>
      <c r="F28" s="338"/>
      <c r="G28" s="338"/>
      <c r="H28" s="338"/>
      <c r="I28" s="339"/>
      <c r="J28" s="305" t="str">
        <f>IF(AND('MAPA DE RIESGO'!$I$70="Media",'MAPA DE RIESGO'!$M$70="Leve"),CONCATENATE("R",'MAPA DE RIESGO'!$B$70),"")</f>
        <v/>
      </c>
      <c r="K28" s="306"/>
      <c r="L28" s="306" t="str">
        <f>IF(AND('MAPA DE RIESGO'!$I$76="Media",'MAPA DE RIESGO'!$M$76="Leve"),CONCATENATE("R",'MAPA DE RIESGO'!$B$76),"")</f>
        <v/>
      </c>
      <c r="M28" s="306"/>
      <c r="N28" s="306" t="str">
        <f>IF(AND('MAPA DE RIESGO'!$I$82="Media",'MAPA DE RIESGO'!$M$82="Leve"),CONCATENATE("R",'MAPA DE RIESGO'!$B$82),"")</f>
        <v/>
      </c>
      <c r="O28" s="307"/>
      <c r="P28" s="305" t="str">
        <f>IF(AND('MAPA DE RIESGO'!$I$70="Media",'MAPA DE RIESGO'!$M$70="Menor"),CONCATENATE("R",'MAPA DE RIESGO'!$B$70),"")</f>
        <v/>
      </c>
      <c r="Q28" s="306"/>
      <c r="R28" s="306" t="str">
        <f>IF(AND('MAPA DE RIESGO'!$I$76="Media",'MAPA DE RIESGO'!$M$76="Menor"),CONCATENATE("R",'MAPA DE RIESGO'!$B$76),"")</f>
        <v/>
      </c>
      <c r="S28" s="306"/>
      <c r="T28" s="306" t="str">
        <f>IF(AND('MAPA DE RIESGO'!$I$82="Media",'MAPA DE RIESGO'!$M$82="Menor"),CONCATENATE("R",'MAPA DE RIESGO'!$B$82),"")</f>
        <v/>
      </c>
      <c r="U28" s="307"/>
      <c r="V28" s="305" t="str">
        <f>IF(AND('MAPA DE RIESGO'!$I$70="Media",'MAPA DE RIESGO'!$M$70="Moderado"),CONCATENATE("R",'MAPA DE RIESGO'!$B$70),"")</f>
        <v/>
      </c>
      <c r="W28" s="306"/>
      <c r="X28" s="306" t="str">
        <f>IF(AND('MAPA DE RIESGO'!$I$76="Media",'MAPA DE RIESGO'!$M$76="Moderado"),CONCATENATE("R",'MAPA DE RIESGO'!$B$76),"")</f>
        <v/>
      </c>
      <c r="Y28" s="306"/>
      <c r="Z28" s="306" t="str">
        <f>IF(AND('MAPA DE RIESGO'!$I$82="Media",'MAPA DE RIESGO'!$M$82="Moderado"),CONCATENATE("R",'MAPA DE RIESGO'!$B$82),"")</f>
        <v/>
      </c>
      <c r="AA28" s="307"/>
      <c r="AB28" s="323" t="str">
        <f>IF(AND('MAPA DE RIESGO'!$I$70="Media",'MAPA DE RIESGO'!$M$70="Mayor"),CONCATENATE("R",'MAPA DE RIESGO'!$B$70),"")</f>
        <v/>
      </c>
      <c r="AC28" s="324"/>
      <c r="AD28" s="325" t="str">
        <f>IF(AND('MAPA DE RIESGO'!$I$76="Media",'MAPA DE RIESGO'!$M$76="Mayor"),CONCATENATE("R",'MAPA DE RIESGO'!$B$76),"")</f>
        <v/>
      </c>
      <c r="AE28" s="325"/>
      <c r="AF28" s="325" t="str">
        <f>IF(AND('MAPA DE RIESGO'!$I$82="Media",'MAPA DE RIESGO'!$M$82="Mayor"),CONCATENATE("R",'MAPA DE RIESGO'!$B$82),"")</f>
        <v/>
      </c>
      <c r="AG28" s="326"/>
      <c r="AH28" s="314" t="str">
        <f>IF(AND('MAPA DE RIESGO'!$I$70="Media",'MAPA DE RIESGO'!$M$70="Catastrófico"),CONCATENATE("R",'MAPA DE RIESGO'!$B$70),"")</f>
        <v/>
      </c>
      <c r="AI28" s="315"/>
      <c r="AJ28" s="315" t="str">
        <f>IF(AND('MAPA DE RIESGO'!$I$76="Media",'MAPA DE RIESGO'!$M$76="Catastrófico"),CONCATENATE("R",'MAPA DE RIESGO'!$B$76),"")</f>
        <v/>
      </c>
      <c r="AK28" s="315"/>
      <c r="AL28" s="315" t="str">
        <f>IF(AND('MAPA DE RIESGO'!$I$82="Media",'MAPA DE RIESGO'!$M$82="Catastrófico"),CONCATENATE("R",'MAPA DE RIESGO'!$B$82),"")</f>
        <v/>
      </c>
      <c r="AM28" s="316"/>
      <c r="AN28" s="55"/>
      <c r="AO28" s="368"/>
      <c r="AP28" s="369"/>
      <c r="AQ28" s="369"/>
      <c r="AR28" s="369"/>
      <c r="AS28" s="369"/>
      <c r="AT28" s="370"/>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c r="BY28" s="55"/>
      <c r="BZ28" s="55"/>
      <c r="CA28" s="55"/>
      <c r="CB28" s="55"/>
    </row>
    <row r="29" spans="1:80" ht="15.75" thickBot="1" x14ac:dyDescent="0.3">
      <c r="A29" s="55"/>
      <c r="B29" s="345"/>
      <c r="C29" s="345"/>
      <c r="D29" s="346"/>
      <c r="E29" s="340"/>
      <c r="F29" s="341"/>
      <c r="G29" s="341"/>
      <c r="H29" s="341"/>
      <c r="I29" s="342"/>
      <c r="J29" s="305"/>
      <c r="K29" s="306"/>
      <c r="L29" s="306"/>
      <c r="M29" s="306"/>
      <c r="N29" s="306"/>
      <c r="O29" s="307"/>
      <c r="P29" s="308"/>
      <c r="Q29" s="309"/>
      <c r="R29" s="309"/>
      <c r="S29" s="309"/>
      <c r="T29" s="309"/>
      <c r="U29" s="310"/>
      <c r="V29" s="308"/>
      <c r="W29" s="309"/>
      <c r="X29" s="309"/>
      <c r="Y29" s="309"/>
      <c r="Z29" s="309"/>
      <c r="AA29" s="310"/>
      <c r="AB29" s="327"/>
      <c r="AC29" s="328"/>
      <c r="AD29" s="328"/>
      <c r="AE29" s="328"/>
      <c r="AF29" s="328"/>
      <c r="AG29" s="329"/>
      <c r="AH29" s="317"/>
      <c r="AI29" s="318"/>
      <c r="AJ29" s="318"/>
      <c r="AK29" s="318"/>
      <c r="AL29" s="318"/>
      <c r="AM29" s="319"/>
      <c r="AN29" s="55"/>
      <c r="AO29" s="371"/>
      <c r="AP29" s="372"/>
      <c r="AQ29" s="372"/>
      <c r="AR29" s="372"/>
      <c r="AS29" s="372"/>
      <c r="AT29" s="373"/>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c r="BY29" s="55"/>
      <c r="BZ29" s="55"/>
      <c r="CA29" s="55"/>
      <c r="CB29" s="55"/>
    </row>
    <row r="30" spans="1:80" x14ac:dyDescent="0.25">
      <c r="A30" s="55"/>
      <c r="B30" s="345"/>
      <c r="C30" s="345"/>
      <c r="D30" s="346"/>
      <c r="E30" s="334" t="s">
        <v>105</v>
      </c>
      <c r="F30" s="335"/>
      <c r="G30" s="335"/>
      <c r="H30" s="335"/>
      <c r="I30" s="335"/>
      <c r="J30" s="302" t="str">
        <f>IF(AND('MAPA DE RIESGO'!$I$16="Baja",'MAPA DE RIESGO'!$M$16="Leve"),CONCATENATE("R",'MAPA DE RIESGO'!$B$16),"")</f>
        <v/>
      </c>
      <c r="K30" s="303"/>
      <c r="L30" s="303" t="str">
        <f>IF(AND('MAPA DE RIESGO'!$I$22="Baja",'MAPA DE RIESGO'!$M$22="Leve"),CONCATENATE("R",'MAPA DE RIESGO'!$B$22),"")</f>
        <v/>
      </c>
      <c r="M30" s="303"/>
      <c r="N30" s="303" t="str">
        <f>IF(AND('MAPA DE RIESGO'!$I$28="Baja",'MAPA DE RIESGO'!$M$28="Leve"),CONCATENATE("R",'MAPA DE RIESGO'!$B$28),"")</f>
        <v/>
      </c>
      <c r="O30" s="304"/>
      <c r="P30" s="312" t="str">
        <f>IF(AND('MAPA DE RIESGO'!$I$16="Baja",'MAPA DE RIESGO'!$M$16="Menor"),CONCATENATE("R",'MAPA DE RIESGO'!$B$16),"")</f>
        <v/>
      </c>
      <c r="Q30" s="312"/>
      <c r="R30" s="312" t="str">
        <f>IF(AND('MAPA DE RIESGO'!$I$22="Baja",'MAPA DE RIESGO'!$M$22="Menor"),CONCATENATE("R",'MAPA DE RIESGO'!$B$22),"")</f>
        <v/>
      </c>
      <c r="S30" s="312"/>
      <c r="T30" s="312" t="str">
        <f>IF(AND('MAPA DE RIESGO'!$I$28="Baja",'MAPA DE RIESGO'!$M$28="Menor"),CONCATENATE("R",'MAPA DE RIESGO'!$B$28),"")</f>
        <v/>
      </c>
      <c r="U30" s="313"/>
      <c r="V30" s="311" t="str">
        <f>IF(AND('MAPA DE RIESGO'!$I$16="Baja",'MAPA DE RIESGO'!$M$16="Moderado"),CONCATENATE("R",'MAPA DE RIESGO'!$B$16),"")</f>
        <v/>
      </c>
      <c r="W30" s="312"/>
      <c r="X30" s="312" t="str">
        <f>IF(AND('MAPA DE RIESGO'!$I$22="Baja",'MAPA DE RIESGO'!$M$22="Moderado"),CONCATENATE("R",'MAPA DE RIESGO'!$B$22),"")</f>
        <v/>
      </c>
      <c r="Y30" s="312"/>
      <c r="Z30" s="312" t="str">
        <f>IF(AND('MAPA DE RIESGO'!$I$28="Baja",'MAPA DE RIESGO'!$M$28="Moderado"),CONCATENATE("R",'MAPA DE RIESGO'!$B$28),"")</f>
        <v/>
      </c>
      <c r="AA30" s="313"/>
      <c r="AB30" s="330" t="str">
        <f>IF(AND('MAPA DE RIESGO'!$I$16="Baja",'MAPA DE RIESGO'!$M$16="Mayor"),CONCATENATE("R",'MAPA DE RIESGO'!$B$16),"")</f>
        <v/>
      </c>
      <c r="AC30" s="331"/>
      <c r="AD30" s="331" t="str">
        <f>IF(AND('MAPA DE RIESGO'!$I$22="Baja",'MAPA DE RIESGO'!$M$22="Mayor"),CONCATENATE("R",'MAPA DE RIESGO'!$B$22),"")</f>
        <v/>
      </c>
      <c r="AE30" s="331"/>
      <c r="AF30" s="331" t="str">
        <f>IF(AND('MAPA DE RIESGO'!$I$28="Baja",'MAPA DE RIESGO'!$M$28="Mayor"),CONCATENATE("R",'MAPA DE RIESGO'!$B$28),"")</f>
        <v/>
      </c>
      <c r="AG30" s="332"/>
      <c r="AH30" s="320" t="str">
        <f>IF(AND('MAPA DE RIESGO'!$I$16="Baja",'MAPA DE RIESGO'!$M$16="Catastrófico"),CONCATENATE("R",'MAPA DE RIESGO'!$B$16),"")</f>
        <v/>
      </c>
      <c r="AI30" s="321"/>
      <c r="AJ30" s="321" t="str">
        <f>IF(AND('MAPA DE RIESGO'!$I$22="Baja",'MAPA DE RIESGO'!$M$22="Catastrófico"),CONCATENATE("R",'MAPA DE RIESGO'!$B$22),"")</f>
        <v/>
      </c>
      <c r="AK30" s="321"/>
      <c r="AL30" s="321" t="str">
        <f>IF(AND('MAPA DE RIESGO'!$I$28="Baja",'MAPA DE RIESGO'!$M$28="Catastrófico"),CONCATENATE("R",'MAPA DE RIESGO'!$B$28),"")</f>
        <v/>
      </c>
      <c r="AM30" s="322"/>
      <c r="AN30" s="55"/>
      <c r="AO30" s="374" t="s">
        <v>74</v>
      </c>
      <c r="AP30" s="375"/>
      <c r="AQ30" s="375"/>
      <c r="AR30" s="375"/>
      <c r="AS30" s="375"/>
      <c r="AT30" s="376"/>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row>
    <row r="31" spans="1:80" x14ac:dyDescent="0.25">
      <c r="A31" s="55"/>
      <c r="B31" s="345"/>
      <c r="C31" s="345"/>
      <c r="D31" s="346"/>
      <c r="E31" s="337"/>
      <c r="F31" s="338"/>
      <c r="G31" s="338"/>
      <c r="H31" s="338"/>
      <c r="I31" s="343"/>
      <c r="J31" s="296"/>
      <c r="K31" s="297"/>
      <c r="L31" s="297"/>
      <c r="M31" s="297"/>
      <c r="N31" s="297"/>
      <c r="O31" s="298"/>
      <c r="P31" s="306"/>
      <c r="Q31" s="306"/>
      <c r="R31" s="306"/>
      <c r="S31" s="306"/>
      <c r="T31" s="306"/>
      <c r="U31" s="307"/>
      <c r="V31" s="305"/>
      <c r="W31" s="306"/>
      <c r="X31" s="306"/>
      <c r="Y31" s="306"/>
      <c r="Z31" s="306"/>
      <c r="AA31" s="307"/>
      <c r="AB31" s="323"/>
      <c r="AC31" s="324"/>
      <c r="AD31" s="324"/>
      <c r="AE31" s="324"/>
      <c r="AF31" s="324"/>
      <c r="AG31" s="326"/>
      <c r="AH31" s="314"/>
      <c r="AI31" s="315"/>
      <c r="AJ31" s="315"/>
      <c r="AK31" s="315"/>
      <c r="AL31" s="315"/>
      <c r="AM31" s="316"/>
      <c r="AN31" s="55"/>
      <c r="AO31" s="377"/>
      <c r="AP31" s="378"/>
      <c r="AQ31" s="378"/>
      <c r="AR31" s="378"/>
      <c r="AS31" s="378"/>
      <c r="AT31" s="379"/>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c r="BY31" s="55"/>
      <c r="BZ31" s="55"/>
      <c r="CA31" s="55"/>
      <c r="CB31" s="55"/>
    </row>
    <row r="32" spans="1:80" x14ac:dyDescent="0.25">
      <c r="A32" s="55"/>
      <c r="B32" s="345"/>
      <c r="C32" s="345"/>
      <c r="D32" s="346"/>
      <c r="E32" s="337"/>
      <c r="F32" s="338"/>
      <c r="G32" s="338"/>
      <c r="H32" s="338"/>
      <c r="I32" s="343"/>
      <c r="J32" s="296" t="str">
        <f>IF(AND('MAPA DE RIESGO'!$I$34="Baja",'MAPA DE RIESGO'!$M$34="Leve"),CONCATENATE("R",'MAPA DE RIESGO'!$B$34),"")</f>
        <v/>
      </c>
      <c r="K32" s="297"/>
      <c r="L32" s="297" t="str">
        <f>IF(AND('MAPA DE RIESGO'!$I$40="Baja",'MAPA DE RIESGO'!$M$40="Leve"),CONCATENATE("R",'MAPA DE RIESGO'!$B$40),"")</f>
        <v/>
      </c>
      <c r="M32" s="297"/>
      <c r="N32" s="297" t="str">
        <f>IF(AND('MAPA DE RIESGO'!$I$46="Baja",'MAPA DE RIESGO'!$M$46="Leve"),CONCATENATE("R",'MAPA DE RIESGO'!$B$46),"")</f>
        <v/>
      </c>
      <c r="O32" s="298"/>
      <c r="P32" s="306" t="str">
        <f>IF(AND('MAPA DE RIESGO'!$I$34="Baja",'MAPA DE RIESGO'!$M$34="Menor"),CONCATENATE("R",'MAPA DE RIESGO'!$B$34),"")</f>
        <v/>
      </c>
      <c r="Q32" s="306"/>
      <c r="R32" s="306" t="str">
        <f>IF(AND('MAPA DE RIESGO'!$I$40="Baja",'MAPA DE RIESGO'!$M$40="Menor"),CONCATENATE("R",'MAPA DE RIESGO'!$B$40),"")</f>
        <v/>
      </c>
      <c r="S32" s="306"/>
      <c r="T32" s="306" t="str">
        <f>IF(AND('MAPA DE RIESGO'!$I$46="Baja",'MAPA DE RIESGO'!$M$46="Menor"),CONCATENATE("R",'MAPA DE RIESGO'!$B$46),"")</f>
        <v/>
      </c>
      <c r="U32" s="307"/>
      <c r="V32" s="305" t="str">
        <f>IF(AND('MAPA DE RIESGO'!$I$34="Baja",'MAPA DE RIESGO'!$M$34="Moderado"),CONCATENATE("R",'MAPA DE RIESGO'!$B$34),"")</f>
        <v/>
      </c>
      <c r="W32" s="306"/>
      <c r="X32" s="306" t="str">
        <f>IF(AND('MAPA DE RIESGO'!$I$40="Baja",'MAPA DE RIESGO'!$M$40="Moderado"),CONCATENATE("R",'MAPA DE RIESGO'!$B$40),"")</f>
        <v/>
      </c>
      <c r="Y32" s="306"/>
      <c r="Z32" s="306" t="str">
        <f>IF(AND('MAPA DE RIESGO'!$I$46="Baja",'MAPA DE RIESGO'!$M$46="Moderado"),CONCATENATE("R",'MAPA DE RIESGO'!$B$46),"")</f>
        <v/>
      </c>
      <c r="AA32" s="307"/>
      <c r="AB32" s="323" t="str">
        <f>IF(AND('MAPA DE RIESGO'!$I$34="Baja",'MAPA DE RIESGO'!$M$34="Mayor"),CONCATENATE("R",'MAPA DE RIESGO'!$B$34),"")</f>
        <v/>
      </c>
      <c r="AC32" s="324"/>
      <c r="AD32" s="325" t="str">
        <f>IF(AND('MAPA DE RIESGO'!$I$40="Baja",'MAPA DE RIESGO'!$M$40="Mayor"),CONCATENATE("R",'MAPA DE RIESGO'!$B$40),"")</f>
        <v/>
      </c>
      <c r="AE32" s="325"/>
      <c r="AF32" s="325" t="str">
        <f>IF(AND('MAPA DE RIESGO'!$I$46="Baja",'MAPA DE RIESGO'!$M$46="Mayor"),CONCATENATE("R",'MAPA DE RIESGO'!$B$46),"")</f>
        <v/>
      </c>
      <c r="AG32" s="326"/>
      <c r="AH32" s="314" t="str">
        <f>IF(AND('MAPA DE RIESGO'!$I$34="Baja",'MAPA DE RIESGO'!$M$34="Catastrófico"),CONCATENATE("R",'MAPA DE RIESGO'!$B$34),"")</f>
        <v/>
      </c>
      <c r="AI32" s="315"/>
      <c r="AJ32" s="315" t="str">
        <f>IF(AND('MAPA DE RIESGO'!$I$40="Baja",'MAPA DE RIESGO'!$M$40="Catastrófico"),CONCATENATE("R",'MAPA DE RIESGO'!$B$40),"")</f>
        <v/>
      </c>
      <c r="AK32" s="315"/>
      <c r="AL32" s="315" t="str">
        <f>IF(AND('MAPA DE RIESGO'!$I$46="Baja",'MAPA DE RIESGO'!$M$46="Catastrófico"),CONCATENATE("R",'MAPA DE RIESGO'!$B$46),"")</f>
        <v/>
      </c>
      <c r="AM32" s="316"/>
      <c r="AN32" s="55"/>
      <c r="AO32" s="377"/>
      <c r="AP32" s="378"/>
      <c r="AQ32" s="378"/>
      <c r="AR32" s="378"/>
      <c r="AS32" s="378"/>
      <c r="AT32" s="379"/>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row>
    <row r="33" spans="1:80" x14ac:dyDescent="0.25">
      <c r="A33" s="55"/>
      <c r="B33" s="345"/>
      <c r="C33" s="345"/>
      <c r="D33" s="346"/>
      <c r="E33" s="337"/>
      <c r="F33" s="338"/>
      <c r="G33" s="338"/>
      <c r="H33" s="338"/>
      <c r="I33" s="343"/>
      <c r="J33" s="296"/>
      <c r="K33" s="297"/>
      <c r="L33" s="297"/>
      <c r="M33" s="297"/>
      <c r="N33" s="297"/>
      <c r="O33" s="298"/>
      <c r="P33" s="306"/>
      <c r="Q33" s="306"/>
      <c r="R33" s="306"/>
      <c r="S33" s="306"/>
      <c r="T33" s="306"/>
      <c r="U33" s="307"/>
      <c r="V33" s="305"/>
      <c r="W33" s="306"/>
      <c r="X33" s="306"/>
      <c r="Y33" s="306"/>
      <c r="Z33" s="306"/>
      <c r="AA33" s="307"/>
      <c r="AB33" s="323"/>
      <c r="AC33" s="324"/>
      <c r="AD33" s="325"/>
      <c r="AE33" s="325"/>
      <c r="AF33" s="325"/>
      <c r="AG33" s="326"/>
      <c r="AH33" s="314"/>
      <c r="AI33" s="315"/>
      <c r="AJ33" s="315"/>
      <c r="AK33" s="315"/>
      <c r="AL33" s="315"/>
      <c r="AM33" s="316"/>
      <c r="AN33" s="55"/>
      <c r="AO33" s="377"/>
      <c r="AP33" s="378"/>
      <c r="AQ33" s="378"/>
      <c r="AR33" s="378"/>
      <c r="AS33" s="378"/>
      <c r="AT33" s="379"/>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c r="BY33" s="55"/>
      <c r="BZ33" s="55"/>
      <c r="CA33" s="55"/>
      <c r="CB33" s="55"/>
    </row>
    <row r="34" spans="1:80" x14ac:dyDescent="0.25">
      <c r="A34" s="55"/>
      <c r="B34" s="345"/>
      <c r="C34" s="345"/>
      <c r="D34" s="346"/>
      <c r="E34" s="337"/>
      <c r="F34" s="338"/>
      <c r="G34" s="338"/>
      <c r="H34" s="338"/>
      <c r="I34" s="343"/>
      <c r="J34" s="296" t="str">
        <f>IF(AND('MAPA DE RIESGO'!$I$52="Baja",'MAPA DE RIESGO'!$M$52="Leve"),CONCATENATE("R",'MAPA DE RIESGO'!$B$52),"")</f>
        <v/>
      </c>
      <c r="K34" s="297"/>
      <c r="L34" s="297" t="str">
        <f>IF(AND('MAPA DE RIESGO'!$I$58="Baja",'MAPA DE RIESGO'!$M$58="Leve"),CONCATENATE("R",'MAPA DE RIESGO'!$B$58),"")</f>
        <v/>
      </c>
      <c r="M34" s="297"/>
      <c r="N34" s="297" t="str">
        <f>IF(AND('MAPA DE RIESGO'!$I$64="Baja",'MAPA DE RIESGO'!$M$64="Leve"),CONCATENATE("R",'MAPA DE RIESGO'!$B$64),"")</f>
        <v/>
      </c>
      <c r="O34" s="298"/>
      <c r="P34" s="306" t="str">
        <f>IF(AND('MAPA DE RIESGO'!$I$52="Baja",'MAPA DE RIESGO'!$M$52="Menor"),CONCATENATE("R",'MAPA DE RIESGO'!$B$52),"")</f>
        <v/>
      </c>
      <c r="Q34" s="306"/>
      <c r="R34" s="306" t="str">
        <f>IF(AND('MAPA DE RIESGO'!$I$58="Baja",'MAPA DE RIESGO'!$M$58="Menor"),CONCATENATE("R",'MAPA DE RIESGO'!$B$58),"")</f>
        <v/>
      </c>
      <c r="S34" s="306"/>
      <c r="T34" s="306" t="str">
        <f>IF(AND('MAPA DE RIESGO'!$I$64="Baja",'MAPA DE RIESGO'!$M$64="Menor"),CONCATENATE("R",'MAPA DE RIESGO'!$B$64),"")</f>
        <v/>
      </c>
      <c r="U34" s="307"/>
      <c r="V34" s="305" t="str">
        <f>IF(AND('MAPA DE RIESGO'!$I$52="Baja",'MAPA DE RIESGO'!$M$52="Moderado"),CONCATENATE("R",'MAPA DE RIESGO'!$B$52),"")</f>
        <v/>
      </c>
      <c r="W34" s="306"/>
      <c r="X34" s="306" t="str">
        <f>IF(AND('MAPA DE RIESGO'!$I$58="Baja",'MAPA DE RIESGO'!$M$58="Moderado"),CONCATENATE("R",'MAPA DE RIESGO'!$B$58),"")</f>
        <v/>
      </c>
      <c r="Y34" s="306"/>
      <c r="Z34" s="306" t="str">
        <f>IF(AND('MAPA DE RIESGO'!$I$64="Baja",'MAPA DE RIESGO'!$M$64="Moderado"),CONCATENATE("R",'MAPA DE RIESGO'!$B$64),"")</f>
        <v/>
      </c>
      <c r="AA34" s="307"/>
      <c r="AB34" s="323" t="str">
        <f>IF(AND('MAPA DE RIESGO'!$I$52="Baja",'MAPA DE RIESGO'!$M$52="Mayor"),CONCATENATE("R",'MAPA DE RIESGO'!$B$52),"")</f>
        <v/>
      </c>
      <c r="AC34" s="324"/>
      <c r="AD34" s="325" t="str">
        <f>IF(AND('MAPA DE RIESGO'!$I$58="Baja",'MAPA DE RIESGO'!$M$58="Mayor"),CONCATENATE("R",'MAPA DE RIESGO'!$B$58),"")</f>
        <v/>
      </c>
      <c r="AE34" s="325"/>
      <c r="AF34" s="325" t="str">
        <f>IF(AND('MAPA DE RIESGO'!$I$64="Baja",'MAPA DE RIESGO'!$M$64="Mayor"),CONCATENATE("R",'MAPA DE RIESGO'!$B$64),"")</f>
        <v/>
      </c>
      <c r="AG34" s="326"/>
      <c r="AH34" s="314" t="str">
        <f>IF(AND('MAPA DE RIESGO'!$I$52="Baja",'MAPA DE RIESGO'!$M$52="Catastrófico"),CONCATENATE("R",'MAPA DE RIESGO'!$B$52),"")</f>
        <v/>
      </c>
      <c r="AI34" s="315"/>
      <c r="AJ34" s="315" t="str">
        <f>IF(AND('MAPA DE RIESGO'!$I$58="Baja",'MAPA DE RIESGO'!$M$58="Catastrófico"),CONCATENATE("R",'MAPA DE RIESGO'!$B$58),"")</f>
        <v/>
      </c>
      <c r="AK34" s="315"/>
      <c r="AL34" s="315" t="str">
        <f>IF(AND('MAPA DE RIESGO'!$I$64="Baja",'MAPA DE RIESGO'!$M$64="Catastrófico"),CONCATENATE("R",'MAPA DE RIESGO'!$B$64),"")</f>
        <v/>
      </c>
      <c r="AM34" s="316"/>
      <c r="AN34" s="55"/>
      <c r="AO34" s="377"/>
      <c r="AP34" s="378"/>
      <c r="AQ34" s="378"/>
      <c r="AR34" s="378"/>
      <c r="AS34" s="378"/>
      <c r="AT34" s="379"/>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row>
    <row r="35" spans="1:80" x14ac:dyDescent="0.25">
      <c r="A35" s="55"/>
      <c r="B35" s="345"/>
      <c r="C35" s="345"/>
      <c r="D35" s="346"/>
      <c r="E35" s="337"/>
      <c r="F35" s="338"/>
      <c r="G35" s="338"/>
      <c r="H35" s="338"/>
      <c r="I35" s="343"/>
      <c r="J35" s="296"/>
      <c r="K35" s="297"/>
      <c r="L35" s="297"/>
      <c r="M35" s="297"/>
      <c r="N35" s="297"/>
      <c r="O35" s="298"/>
      <c r="P35" s="306"/>
      <c r="Q35" s="306"/>
      <c r="R35" s="306"/>
      <c r="S35" s="306"/>
      <c r="T35" s="306"/>
      <c r="U35" s="307"/>
      <c r="V35" s="305"/>
      <c r="W35" s="306"/>
      <c r="X35" s="306"/>
      <c r="Y35" s="306"/>
      <c r="Z35" s="306"/>
      <c r="AA35" s="307"/>
      <c r="AB35" s="323"/>
      <c r="AC35" s="324"/>
      <c r="AD35" s="325"/>
      <c r="AE35" s="325"/>
      <c r="AF35" s="325"/>
      <c r="AG35" s="326"/>
      <c r="AH35" s="314"/>
      <c r="AI35" s="315"/>
      <c r="AJ35" s="315"/>
      <c r="AK35" s="315"/>
      <c r="AL35" s="315"/>
      <c r="AM35" s="316"/>
      <c r="AN35" s="55"/>
      <c r="AO35" s="377"/>
      <c r="AP35" s="378"/>
      <c r="AQ35" s="378"/>
      <c r="AR35" s="378"/>
      <c r="AS35" s="378"/>
      <c r="AT35" s="379"/>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row>
    <row r="36" spans="1:80" x14ac:dyDescent="0.25">
      <c r="A36" s="55"/>
      <c r="B36" s="345"/>
      <c r="C36" s="345"/>
      <c r="D36" s="346"/>
      <c r="E36" s="337"/>
      <c r="F36" s="338"/>
      <c r="G36" s="338"/>
      <c r="H36" s="338"/>
      <c r="I36" s="343"/>
      <c r="J36" s="296" t="str">
        <f>IF(AND('MAPA DE RIESGO'!$I$70="Baja",'MAPA DE RIESGO'!$M$70="Leve"),CONCATENATE("R",'MAPA DE RIESGO'!$B$70),"")</f>
        <v/>
      </c>
      <c r="K36" s="297"/>
      <c r="L36" s="297" t="str">
        <f>IF(AND('MAPA DE RIESGO'!$I$76="Baja",'MAPA DE RIESGO'!$M$76="Leve"),CONCATENATE("R",'MAPA DE RIESGO'!$B$76),"")</f>
        <v/>
      </c>
      <c r="M36" s="297"/>
      <c r="N36" s="297" t="str">
        <f>IF(AND('MAPA DE RIESGO'!$I$82="Baja",'MAPA DE RIESGO'!$M$82="Leve"),CONCATENATE("R",'MAPA DE RIESGO'!$B$82),"")</f>
        <v/>
      </c>
      <c r="O36" s="298"/>
      <c r="P36" s="306" t="str">
        <f>IF(AND('MAPA DE RIESGO'!$I$70="Baja",'MAPA DE RIESGO'!$M$70="Menor"),CONCATENATE("R",'MAPA DE RIESGO'!$B$70),"")</f>
        <v/>
      </c>
      <c r="Q36" s="306"/>
      <c r="R36" s="306" t="str">
        <f>IF(AND('MAPA DE RIESGO'!$I$76="Baja",'MAPA DE RIESGO'!$M$76="Menor"),CONCATENATE("R",'MAPA DE RIESGO'!$B$76),"")</f>
        <v/>
      </c>
      <c r="S36" s="306"/>
      <c r="T36" s="306" t="str">
        <f>IF(AND('MAPA DE RIESGO'!$I$82="Baja",'MAPA DE RIESGO'!$M$82="Menor"),CONCATENATE("R",'MAPA DE RIESGO'!$B$82),"")</f>
        <v/>
      </c>
      <c r="U36" s="307"/>
      <c r="V36" s="305" t="str">
        <f>IF(AND('MAPA DE RIESGO'!$I$70="Baja",'MAPA DE RIESGO'!$M$70="Moderado"),CONCATENATE("R",'MAPA DE RIESGO'!$B$70),"")</f>
        <v/>
      </c>
      <c r="W36" s="306"/>
      <c r="X36" s="306" t="str">
        <f>IF(AND('MAPA DE RIESGO'!$I$76="Baja",'MAPA DE RIESGO'!$M$76="Moderado"),CONCATENATE("R",'MAPA DE RIESGO'!$B$76),"")</f>
        <v/>
      </c>
      <c r="Y36" s="306"/>
      <c r="Z36" s="306" t="str">
        <f>IF(AND('MAPA DE RIESGO'!$I$82="Baja",'MAPA DE RIESGO'!$M$82="Moderado"),CONCATENATE("R",'MAPA DE RIESGO'!$B$82),"")</f>
        <v/>
      </c>
      <c r="AA36" s="307"/>
      <c r="AB36" s="323" t="str">
        <f>IF(AND('MAPA DE RIESGO'!$I$70="Baja",'MAPA DE RIESGO'!$M$70="Mayor"),CONCATENATE("R",'MAPA DE RIESGO'!$B$70),"")</f>
        <v/>
      </c>
      <c r="AC36" s="324"/>
      <c r="AD36" s="325" t="str">
        <f>IF(AND('MAPA DE RIESGO'!$I$76="Baja",'MAPA DE RIESGO'!$M$76="Mayor"),CONCATENATE("R",'MAPA DE RIESGO'!$B$76),"")</f>
        <v/>
      </c>
      <c r="AE36" s="325"/>
      <c r="AF36" s="325" t="str">
        <f>IF(AND('MAPA DE RIESGO'!$I$82="Baja",'MAPA DE RIESGO'!$M$82="Mayor"),CONCATENATE("R",'MAPA DE RIESGO'!$B$82),"")</f>
        <v/>
      </c>
      <c r="AG36" s="326"/>
      <c r="AH36" s="314" t="str">
        <f>IF(AND('MAPA DE RIESGO'!$I$70="Baja",'MAPA DE RIESGO'!$M$70="Catastrófico"),CONCATENATE("R",'MAPA DE RIESGO'!$B$70),"")</f>
        <v/>
      </c>
      <c r="AI36" s="315"/>
      <c r="AJ36" s="315" t="str">
        <f>IF(AND('MAPA DE RIESGO'!$I$76="Baja",'MAPA DE RIESGO'!$M$76="Catastrófico"),CONCATENATE("R",'MAPA DE RIESGO'!$B$76),"")</f>
        <v/>
      </c>
      <c r="AK36" s="315"/>
      <c r="AL36" s="315" t="str">
        <f>IF(AND('MAPA DE RIESGO'!$I$82="Baja",'MAPA DE RIESGO'!$M$82="Catastrófico"),CONCATENATE("R",'MAPA DE RIESGO'!$B$82),"")</f>
        <v/>
      </c>
      <c r="AM36" s="316"/>
      <c r="AN36" s="55"/>
      <c r="AO36" s="377"/>
      <c r="AP36" s="378"/>
      <c r="AQ36" s="378"/>
      <c r="AR36" s="378"/>
      <c r="AS36" s="378"/>
      <c r="AT36" s="379"/>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row>
    <row r="37" spans="1:80" ht="15.75" thickBot="1" x14ac:dyDescent="0.3">
      <c r="A37" s="55"/>
      <c r="B37" s="345"/>
      <c r="C37" s="345"/>
      <c r="D37" s="346"/>
      <c r="E37" s="340"/>
      <c r="F37" s="341"/>
      <c r="G37" s="341"/>
      <c r="H37" s="341"/>
      <c r="I37" s="341"/>
      <c r="J37" s="299"/>
      <c r="K37" s="300"/>
      <c r="L37" s="300"/>
      <c r="M37" s="300"/>
      <c r="N37" s="300"/>
      <c r="O37" s="301"/>
      <c r="P37" s="309"/>
      <c r="Q37" s="309"/>
      <c r="R37" s="309"/>
      <c r="S37" s="309"/>
      <c r="T37" s="309"/>
      <c r="U37" s="310"/>
      <c r="V37" s="308"/>
      <c r="W37" s="309"/>
      <c r="X37" s="309"/>
      <c r="Y37" s="309"/>
      <c r="Z37" s="309"/>
      <c r="AA37" s="310"/>
      <c r="AB37" s="327"/>
      <c r="AC37" s="328"/>
      <c r="AD37" s="328"/>
      <c r="AE37" s="328"/>
      <c r="AF37" s="328"/>
      <c r="AG37" s="329"/>
      <c r="AH37" s="317"/>
      <c r="AI37" s="318"/>
      <c r="AJ37" s="318"/>
      <c r="AK37" s="318"/>
      <c r="AL37" s="318"/>
      <c r="AM37" s="319"/>
      <c r="AN37" s="55"/>
      <c r="AO37" s="380"/>
      <c r="AP37" s="381"/>
      <c r="AQ37" s="381"/>
      <c r="AR37" s="381"/>
      <c r="AS37" s="381"/>
      <c r="AT37" s="382"/>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c r="BY37" s="55"/>
      <c r="BZ37" s="55"/>
      <c r="CA37" s="55"/>
      <c r="CB37" s="55"/>
    </row>
    <row r="38" spans="1:80" x14ac:dyDescent="0.25">
      <c r="A38" s="55"/>
      <c r="B38" s="345"/>
      <c r="C38" s="345"/>
      <c r="D38" s="346"/>
      <c r="E38" s="334" t="s">
        <v>104</v>
      </c>
      <c r="F38" s="335"/>
      <c r="G38" s="335"/>
      <c r="H38" s="335"/>
      <c r="I38" s="336"/>
      <c r="J38" s="302" t="str">
        <f>IF(AND('MAPA DE RIESGO'!$I$16="Muy Baja",'MAPA DE RIESGO'!$M$16="Leve"),CONCATENATE("R",'MAPA DE RIESGO'!$B$16),"")</f>
        <v/>
      </c>
      <c r="K38" s="303"/>
      <c r="L38" s="303" t="str">
        <f>IF(AND('MAPA DE RIESGO'!$I$22="Muy Baja",'MAPA DE RIESGO'!$M$22="Leve"),CONCATENATE("R",'MAPA DE RIESGO'!$B$22),"")</f>
        <v/>
      </c>
      <c r="M38" s="303"/>
      <c r="N38" s="303" t="str">
        <f>IF(AND('MAPA DE RIESGO'!$I$28="Muy Baja",'MAPA DE RIESGO'!$M$28="Leve"),CONCATENATE("R",'MAPA DE RIESGO'!$B$28),"")</f>
        <v/>
      </c>
      <c r="O38" s="304"/>
      <c r="P38" s="302" t="str">
        <f>IF(AND('MAPA DE RIESGO'!$I$16="Muy Baja",'MAPA DE RIESGO'!$M$16="Menor"),CONCATENATE("R",'MAPA DE RIESGO'!$B$16),"")</f>
        <v/>
      </c>
      <c r="Q38" s="303"/>
      <c r="R38" s="303" t="str">
        <f>IF(AND('MAPA DE RIESGO'!$I$22="Muy Baja",'MAPA DE RIESGO'!$M$22="Menor"),CONCATENATE("R",'MAPA DE RIESGO'!$B$22),"")</f>
        <v/>
      </c>
      <c r="S38" s="303"/>
      <c r="T38" s="303" t="str">
        <f>IF(AND('MAPA DE RIESGO'!$I$28="Muy Baja",'MAPA DE RIESGO'!$M$28="Menor"),CONCATENATE("R",'MAPA DE RIESGO'!$B$28),"")</f>
        <v/>
      </c>
      <c r="U38" s="304"/>
      <c r="V38" s="311" t="str">
        <f>IF(AND('MAPA DE RIESGO'!$I$16="Muy Baja",'MAPA DE RIESGO'!$M$16="Moderado"),CONCATENATE("R",'MAPA DE RIESGO'!$B$16),"")</f>
        <v/>
      </c>
      <c r="W38" s="312"/>
      <c r="X38" s="312" t="str">
        <f>IF(AND('MAPA DE RIESGO'!$I$22="Muy Baja",'MAPA DE RIESGO'!$M$22="Moderado"),CONCATENATE("R",'MAPA DE RIESGO'!$B$22),"")</f>
        <v/>
      </c>
      <c r="Y38" s="312"/>
      <c r="Z38" s="312" t="str">
        <f>IF(AND('MAPA DE RIESGO'!$I$28="Muy Baja",'MAPA DE RIESGO'!$M$28="Moderado"),CONCATENATE("R",'MAPA DE RIESGO'!$B$28),"")</f>
        <v/>
      </c>
      <c r="AA38" s="313"/>
      <c r="AB38" s="330" t="str">
        <f>IF(AND('MAPA DE RIESGO'!$I$16="Muy Baja",'MAPA DE RIESGO'!$M$16="Mayor"),CONCATENATE("R",'MAPA DE RIESGO'!$B$16),"")</f>
        <v/>
      </c>
      <c r="AC38" s="331"/>
      <c r="AD38" s="331" t="str">
        <f>IF(AND('MAPA DE RIESGO'!$I$22="Muy Baja",'MAPA DE RIESGO'!$M$22="Mayor"),CONCATENATE("R",'MAPA DE RIESGO'!$B$22),"")</f>
        <v/>
      </c>
      <c r="AE38" s="331"/>
      <c r="AF38" s="331" t="str">
        <f>IF(AND('MAPA DE RIESGO'!$I$28="Muy Baja",'MAPA DE RIESGO'!$M$28="Mayor"),CONCATENATE("R",'MAPA DE RIESGO'!$B$28),"")</f>
        <v/>
      </c>
      <c r="AG38" s="332"/>
      <c r="AH38" s="320" t="str">
        <f>IF(AND('MAPA DE RIESGO'!$I$16="Muy Baja",'MAPA DE RIESGO'!$M$16="Catastrófico"),CONCATENATE("R",'MAPA DE RIESGO'!$B$16),"")</f>
        <v/>
      </c>
      <c r="AI38" s="321"/>
      <c r="AJ38" s="321" t="str">
        <f>IF(AND('MAPA DE RIESGO'!$I$22="Muy Baja",'MAPA DE RIESGO'!$M$22="Catastrófico"),CONCATENATE("R",'MAPA DE RIESGO'!$B$22),"")</f>
        <v/>
      </c>
      <c r="AK38" s="321"/>
      <c r="AL38" s="321" t="str">
        <f>IF(AND('MAPA DE RIESGO'!$I$28="Muy Baja",'MAPA DE RIESGO'!$M$28="Catastrófico"),CONCATENATE("R",'MAPA DE RIESGO'!$B$28),"")</f>
        <v/>
      </c>
      <c r="AM38" s="322"/>
      <c r="AN38" s="55"/>
      <c r="AO38" s="55"/>
      <c r="AP38" s="55"/>
      <c r="AQ38" s="55"/>
      <c r="AR38" s="55"/>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row>
    <row r="39" spans="1:80" x14ac:dyDescent="0.25">
      <c r="A39" s="55"/>
      <c r="B39" s="345"/>
      <c r="C39" s="345"/>
      <c r="D39" s="346"/>
      <c r="E39" s="337"/>
      <c r="F39" s="338"/>
      <c r="G39" s="338"/>
      <c r="H39" s="338"/>
      <c r="I39" s="339"/>
      <c r="J39" s="296"/>
      <c r="K39" s="297"/>
      <c r="L39" s="297"/>
      <c r="M39" s="297"/>
      <c r="N39" s="297"/>
      <c r="O39" s="298"/>
      <c r="P39" s="296"/>
      <c r="Q39" s="297"/>
      <c r="R39" s="297"/>
      <c r="S39" s="297"/>
      <c r="T39" s="297"/>
      <c r="U39" s="298"/>
      <c r="V39" s="305"/>
      <c r="W39" s="306"/>
      <c r="X39" s="306"/>
      <c r="Y39" s="306"/>
      <c r="Z39" s="306"/>
      <c r="AA39" s="307"/>
      <c r="AB39" s="323"/>
      <c r="AC39" s="324"/>
      <c r="AD39" s="324"/>
      <c r="AE39" s="324"/>
      <c r="AF39" s="324"/>
      <c r="AG39" s="326"/>
      <c r="AH39" s="314"/>
      <c r="AI39" s="315"/>
      <c r="AJ39" s="315"/>
      <c r="AK39" s="315"/>
      <c r="AL39" s="315"/>
      <c r="AM39" s="316"/>
      <c r="AN39" s="55"/>
      <c r="AO39" s="55"/>
      <c r="AP39" s="55"/>
      <c r="AQ39" s="55"/>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row>
    <row r="40" spans="1:80" x14ac:dyDescent="0.25">
      <c r="A40" s="55"/>
      <c r="B40" s="345"/>
      <c r="C40" s="345"/>
      <c r="D40" s="346"/>
      <c r="E40" s="337"/>
      <c r="F40" s="338"/>
      <c r="G40" s="338"/>
      <c r="H40" s="338"/>
      <c r="I40" s="339"/>
      <c r="J40" s="296" t="str">
        <f>IF(AND('MAPA DE RIESGO'!$I$34="Muy Baja",'MAPA DE RIESGO'!$M$34="Leve"),CONCATENATE("R",'MAPA DE RIESGO'!$B$34),"")</f>
        <v/>
      </c>
      <c r="K40" s="297"/>
      <c r="L40" s="297" t="str">
        <f>IF(AND('MAPA DE RIESGO'!$I$40="Muy Baja",'MAPA DE RIESGO'!$M$40="Leve"),CONCATENATE("R",'MAPA DE RIESGO'!$B$40),"")</f>
        <v/>
      </c>
      <c r="M40" s="297"/>
      <c r="N40" s="297" t="str">
        <f>IF(AND('MAPA DE RIESGO'!$I$46="Muy Baja",'MAPA DE RIESGO'!$M$46="Leve"),CONCATENATE("R",'MAPA DE RIESGO'!$B$46),"")</f>
        <v/>
      </c>
      <c r="O40" s="298"/>
      <c r="P40" s="296" t="str">
        <f>IF(AND('MAPA DE RIESGO'!$I$34="Muy Baja",'MAPA DE RIESGO'!$M$34="Menor"),CONCATENATE("R",'MAPA DE RIESGO'!$B$34),"")</f>
        <v/>
      </c>
      <c r="Q40" s="297"/>
      <c r="R40" s="297" t="str">
        <f>IF(AND('MAPA DE RIESGO'!$I$40="Muy Baja",'MAPA DE RIESGO'!$M$40="Menor"),CONCATENATE("R",'MAPA DE RIESGO'!$B$40),"")</f>
        <v/>
      </c>
      <c r="S40" s="297"/>
      <c r="T40" s="297" t="str">
        <f>IF(AND('MAPA DE RIESGO'!$I$46="Muy Baja",'MAPA DE RIESGO'!$M$46="Menor"),CONCATENATE("R",'MAPA DE RIESGO'!$B$46),"")</f>
        <v/>
      </c>
      <c r="U40" s="298"/>
      <c r="V40" s="305" t="str">
        <f>IF(AND('MAPA DE RIESGO'!$I$34="Muy Baja",'MAPA DE RIESGO'!$M$34="Moderado"),CONCATENATE("R",'MAPA DE RIESGO'!$B$34),"")</f>
        <v/>
      </c>
      <c r="W40" s="306"/>
      <c r="X40" s="306" t="str">
        <f>IF(AND('MAPA DE RIESGO'!$I$40="Muy Baja",'MAPA DE RIESGO'!$M$40="Moderado"),CONCATENATE("R",'MAPA DE RIESGO'!$B$40),"")</f>
        <v/>
      </c>
      <c r="Y40" s="306"/>
      <c r="Z40" s="306" t="str">
        <f>IF(AND('MAPA DE RIESGO'!$I$46="Muy Baja",'MAPA DE RIESGO'!$M$46="Moderado"),CONCATENATE("R",'MAPA DE RIESGO'!$B$46),"")</f>
        <v/>
      </c>
      <c r="AA40" s="307"/>
      <c r="AB40" s="323" t="str">
        <f>IF(AND('MAPA DE RIESGO'!$I$34="Muy Baja",'MAPA DE RIESGO'!$M$34="Mayor"),CONCATENATE("R",'MAPA DE RIESGO'!$B$34),"")</f>
        <v/>
      </c>
      <c r="AC40" s="324"/>
      <c r="AD40" s="325" t="str">
        <f>IF(AND('MAPA DE RIESGO'!$I$40="Muy Baja",'MAPA DE RIESGO'!$M$40="Mayor"),CONCATENATE("R",'MAPA DE RIESGO'!$B$40),"")</f>
        <v/>
      </c>
      <c r="AE40" s="325"/>
      <c r="AF40" s="325" t="str">
        <f>IF(AND('MAPA DE RIESGO'!$I$46="Muy Baja",'MAPA DE RIESGO'!$M$46="Mayor"),CONCATENATE("R",'MAPA DE RIESGO'!$B$46),"")</f>
        <v/>
      </c>
      <c r="AG40" s="326"/>
      <c r="AH40" s="314" t="str">
        <f>IF(AND('MAPA DE RIESGO'!$I$34="Muy Baja",'MAPA DE RIESGO'!$M$34="Catastrófico"),CONCATENATE("R",'MAPA DE RIESGO'!$B$34),"")</f>
        <v/>
      </c>
      <c r="AI40" s="315"/>
      <c r="AJ40" s="315" t="str">
        <f>IF(AND('MAPA DE RIESGO'!$I$40="Muy Baja",'MAPA DE RIESGO'!$M$40="Catastrófico"),CONCATENATE("R",'MAPA DE RIESGO'!$B$40),"")</f>
        <v/>
      </c>
      <c r="AK40" s="315"/>
      <c r="AL40" s="315" t="str">
        <f>IF(AND('MAPA DE RIESGO'!$I$46="Muy Baja",'MAPA DE RIESGO'!$M$46="Catastrófico"),CONCATENATE("R",'MAPA DE RIESGO'!$B$46),"")</f>
        <v/>
      </c>
      <c r="AM40" s="316"/>
      <c r="AN40" s="55"/>
      <c r="AO40" s="55"/>
      <c r="AP40" s="55"/>
      <c r="AQ40" s="55"/>
      <c r="AR40" s="55"/>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row>
    <row r="41" spans="1:80" x14ac:dyDescent="0.25">
      <c r="A41" s="55"/>
      <c r="B41" s="345"/>
      <c r="C41" s="345"/>
      <c r="D41" s="346"/>
      <c r="E41" s="337"/>
      <c r="F41" s="338"/>
      <c r="G41" s="338"/>
      <c r="H41" s="338"/>
      <c r="I41" s="339"/>
      <c r="J41" s="296"/>
      <c r="K41" s="297"/>
      <c r="L41" s="297"/>
      <c r="M41" s="297"/>
      <c r="N41" s="297"/>
      <c r="O41" s="298"/>
      <c r="P41" s="296"/>
      <c r="Q41" s="297"/>
      <c r="R41" s="297"/>
      <c r="S41" s="297"/>
      <c r="T41" s="297"/>
      <c r="U41" s="298"/>
      <c r="V41" s="305"/>
      <c r="W41" s="306"/>
      <c r="X41" s="306"/>
      <c r="Y41" s="306"/>
      <c r="Z41" s="306"/>
      <c r="AA41" s="307"/>
      <c r="AB41" s="323"/>
      <c r="AC41" s="324"/>
      <c r="AD41" s="325"/>
      <c r="AE41" s="325"/>
      <c r="AF41" s="325"/>
      <c r="AG41" s="326"/>
      <c r="AH41" s="314"/>
      <c r="AI41" s="315"/>
      <c r="AJ41" s="315"/>
      <c r="AK41" s="315"/>
      <c r="AL41" s="315"/>
      <c r="AM41" s="316"/>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row>
    <row r="42" spans="1:80" x14ac:dyDescent="0.25">
      <c r="A42" s="55"/>
      <c r="B42" s="345"/>
      <c r="C42" s="345"/>
      <c r="D42" s="346"/>
      <c r="E42" s="337"/>
      <c r="F42" s="338"/>
      <c r="G42" s="338"/>
      <c r="H42" s="338"/>
      <c r="I42" s="339"/>
      <c r="J42" s="296" t="str">
        <f>IF(AND('MAPA DE RIESGO'!$I$52="Muy Baja",'MAPA DE RIESGO'!$M$52="Leve"),CONCATENATE("R",'MAPA DE RIESGO'!$B$52),"")</f>
        <v/>
      </c>
      <c r="K42" s="297"/>
      <c r="L42" s="297" t="str">
        <f>IF(AND('MAPA DE RIESGO'!$I$58="Muy Baja",'MAPA DE RIESGO'!$M$58="Leve"),CONCATENATE("R",'MAPA DE RIESGO'!$B$58),"")</f>
        <v/>
      </c>
      <c r="M42" s="297"/>
      <c r="N42" s="297" t="str">
        <f>IF(AND('MAPA DE RIESGO'!$I$64="Muy Baja",'MAPA DE RIESGO'!$M$64="Leve"),CONCATENATE("R",'MAPA DE RIESGO'!$B$64),"")</f>
        <v/>
      </c>
      <c r="O42" s="298"/>
      <c r="P42" s="296" t="str">
        <f>IF(AND('MAPA DE RIESGO'!$I$52="Muy Baja",'MAPA DE RIESGO'!$M$52="Menor"),CONCATENATE("R",'MAPA DE RIESGO'!$B$52),"")</f>
        <v/>
      </c>
      <c r="Q42" s="297"/>
      <c r="R42" s="297" t="str">
        <f>IF(AND('MAPA DE RIESGO'!$I$58="Muy Baja",'MAPA DE RIESGO'!$M$58="Menor"),CONCATENATE("R",'MAPA DE RIESGO'!$B$58),"")</f>
        <v/>
      </c>
      <c r="S42" s="297"/>
      <c r="T42" s="297" t="str">
        <f>IF(AND('MAPA DE RIESGO'!$I$64="Muy Baja",'MAPA DE RIESGO'!$M$64="Menor"),CONCATENATE("R",'MAPA DE RIESGO'!$B$64),"")</f>
        <v/>
      </c>
      <c r="U42" s="298"/>
      <c r="V42" s="305" t="str">
        <f>IF(AND('MAPA DE RIESGO'!$I$52="Muy Baja",'MAPA DE RIESGO'!$M$52="Moderado"),CONCATENATE("R",'MAPA DE RIESGO'!$B$52),"")</f>
        <v/>
      </c>
      <c r="W42" s="306"/>
      <c r="X42" s="306" t="str">
        <f>IF(AND('MAPA DE RIESGO'!$I$58="Muy Baja",'MAPA DE RIESGO'!$M$58="Moderado"),CONCATENATE("R",'MAPA DE RIESGO'!$B$58),"")</f>
        <v/>
      </c>
      <c r="Y42" s="306"/>
      <c r="Z42" s="306" t="str">
        <f>IF(AND('MAPA DE RIESGO'!$I$64="Muy Baja",'MAPA DE RIESGO'!$M$64="Moderado"),CONCATENATE("R",'MAPA DE RIESGO'!$B$64),"")</f>
        <v/>
      </c>
      <c r="AA42" s="307"/>
      <c r="AB42" s="323" t="str">
        <f>IF(AND('MAPA DE RIESGO'!$I$52="Muy Baja",'MAPA DE RIESGO'!$M$52="Mayor"),CONCATENATE("R",'MAPA DE RIESGO'!$B$52),"")</f>
        <v/>
      </c>
      <c r="AC42" s="324"/>
      <c r="AD42" s="325" t="str">
        <f>IF(AND('MAPA DE RIESGO'!$I$58="Muy Baja",'MAPA DE RIESGO'!$M$58="Mayor"),CONCATENATE("R",'MAPA DE RIESGO'!$B$58),"")</f>
        <v/>
      </c>
      <c r="AE42" s="325"/>
      <c r="AF42" s="325" t="str">
        <f>IF(AND('MAPA DE RIESGO'!$I$64="Muy Baja",'MAPA DE RIESGO'!$M$64="Mayor"),CONCATENATE("R",'MAPA DE RIESGO'!$B$64),"")</f>
        <v/>
      </c>
      <c r="AG42" s="326"/>
      <c r="AH42" s="314" t="str">
        <f>IF(AND('MAPA DE RIESGO'!$I$52="Muy Baja",'MAPA DE RIESGO'!$M$52="Catastrófico"),CONCATENATE("R",'MAPA DE RIESGO'!$B$52),"")</f>
        <v/>
      </c>
      <c r="AI42" s="315"/>
      <c r="AJ42" s="315" t="str">
        <f>IF(AND('MAPA DE RIESGO'!$I$58="Muy Baja",'MAPA DE RIESGO'!$M$58="Catastrófico"),CONCATENATE("R",'MAPA DE RIESGO'!$B$58),"")</f>
        <v/>
      </c>
      <c r="AK42" s="315"/>
      <c r="AL42" s="315" t="str">
        <f>IF(AND('MAPA DE RIESGO'!$I$64="Muy Baja",'MAPA DE RIESGO'!$M$64="Catastrófico"),CONCATENATE("R",'MAPA DE RIESGO'!$B$64),"")</f>
        <v/>
      </c>
      <c r="AM42" s="316"/>
      <c r="AN42" s="55"/>
      <c r="AO42" s="55"/>
      <c r="AP42" s="55"/>
      <c r="AQ42" s="55"/>
      <c r="AR42" s="55"/>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row>
    <row r="43" spans="1:80" x14ac:dyDescent="0.25">
      <c r="A43" s="55"/>
      <c r="B43" s="345"/>
      <c r="C43" s="345"/>
      <c r="D43" s="346"/>
      <c r="E43" s="337"/>
      <c r="F43" s="338"/>
      <c r="G43" s="338"/>
      <c r="H43" s="338"/>
      <c r="I43" s="339"/>
      <c r="J43" s="296"/>
      <c r="K43" s="297"/>
      <c r="L43" s="297"/>
      <c r="M43" s="297"/>
      <c r="N43" s="297"/>
      <c r="O43" s="298"/>
      <c r="P43" s="296"/>
      <c r="Q43" s="297"/>
      <c r="R43" s="297"/>
      <c r="S43" s="297"/>
      <c r="T43" s="297"/>
      <c r="U43" s="298"/>
      <c r="V43" s="305"/>
      <c r="W43" s="306"/>
      <c r="X43" s="306"/>
      <c r="Y43" s="306"/>
      <c r="Z43" s="306"/>
      <c r="AA43" s="307"/>
      <c r="AB43" s="323"/>
      <c r="AC43" s="324"/>
      <c r="AD43" s="325"/>
      <c r="AE43" s="325"/>
      <c r="AF43" s="325"/>
      <c r="AG43" s="326"/>
      <c r="AH43" s="314"/>
      <c r="AI43" s="315"/>
      <c r="AJ43" s="315"/>
      <c r="AK43" s="315"/>
      <c r="AL43" s="315"/>
      <c r="AM43" s="316"/>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row>
    <row r="44" spans="1:80" x14ac:dyDescent="0.25">
      <c r="A44" s="55"/>
      <c r="B44" s="345"/>
      <c r="C44" s="345"/>
      <c r="D44" s="346"/>
      <c r="E44" s="337"/>
      <c r="F44" s="338"/>
      <c r="G44" s="338"/>
      <c r="H44" s="338"/>
      <c r="I44" s="339"/>
      <c r="J44" s="296" t="str">
        <f>IF(AND('MAPA DE RIESGO'!$I$70="Muy Baja",'MAPA DE RIESGO'!$M$70="Leve"),CONCATENATE("R",'MAPA DE RIESGO'!$B$70),"")</f>
        <v/>
      </c>
      <c r="K44" s="297"/>
      <c r="L44" s="297" t="str">
        <f>IF(AND('MAPA DE RIESGO'!$I$76="Muy Baja",'MAPA DE RIESGO'!$M$76="Leve"),CONCATENATE("R",'MAPA DE RIESGO'!$B$76),"")</f>
        <v/>
      </c>
      <c r="M44" s="297"/>
      <c r="N44" s="297" t="str">
        <f>IF(AND('MAPA DE RIESGO'!$I$82="Muy Baja",'MAPA DE RIESGO'!$M$82="Leve"),CONCATENATE("R",'MAPA DE RIESGO'!$B$82),"")</f>
        <v/>
      </c>
      <c r="O44" s="298"/>
      <c r="P44" s="296" t="str">
        <f>IF(AND('MAPA DE RIESGO'!$I$70="Muy Baja",'MAPA DE RIESGO'!$M$70="Menor"),CONCATENATE("R",'MAPA DE RIESGO'!$B$70),"")</f>
        <v/>
      </c>
      <c r="Q44" s="297"/>
      <c r="R44" s="297" t="str">
        <f>IF(AND('MAPA DE RIESGO'!$I$76="Muy Baja",'MAPA DE RIESGO'!$M$76="Menor"),CONCATENATE("R",'MAPA DE RIESGO'!$B$76),"")</f>
        <v/>
      </c>
      <c r="S44" s="297"/>
      <c r="T44" s="297" t="str">
        <f>IF(AND('MAPA DE RIESGO'!$I$82="Muy Baja",'MAPA DE RIESGO'!$M$82="Menor"),CONCATENATE("R",'MAPA DE RIESGO'!$B$82),"")</f>
        <v/>
      </c>
      <c r="U44" s="298"/>
      <c r="V44" s="305" t="str">
        <f>IF(AND('MAPA DE RIESGO'!$I$70="Muy Baja",'MAPA DE RIESGO'!$M$70="Moderado"),CONCATENATE("R",'MAPA DE RIESGO'!$B$70),"")</f>
        <v/>
      </c>
      <c r="W44" s="306"/>
      <c r="X44" s="306" t="str">
        <f>IF(AND('MAPA DE RIESGO'!$I$76="Muy Baja",'MAPA DE RIESGO'!$M$76="Moderado"),CONCATENATE("R",'MAPA DE RIESGO'!$B$76),"")</f>
        <v/>
      </c>
      <c r="Y44" s="306"/>
      <c r="Z44" s="306" t="str">
        <f>IF(AND('MAPA DE RIESGO'!$I$82="Muy Baja",'MAPA DE RIESGO'!$M$82="Moderado"),CONCATENATE("R",'MAPA DE RIESGO'!$B$82),"")</f>
        <v/>
      </c>
      <c r="AA44" s="307"/>
      <c r="AB44" s="323" t="str">
        <f>IF(AND('MAPA DE RIESGO'!$I$70="Muy Baja",'MAPA DE RIESGO'!$M$70="Mayor"),CONCATENATE("R",'MAPA DE RIESGO'!$B$70),"")</f>
        <v/>
      </c>
      <c r="AC44" s="324"/>
      <c r="AD44" s="325" t="str">
        <f>IF(AND('MAPA DE RIESGO'!$I$76="Muy Baja",'MAPA DE RIESGO'!$M$76="Mayor"),CONCATENATE("R",'MAPA DE RIESGO'!$B$76),"")</f>
        <v/>
      </c>
      <c r="AE44" s="325"/>
      <c r="AF44" s="325" t="str">
        <f>IF(AND('MAPA DE RIESGO'!$I$82="Muy Baja",'MAPA DE RIESGO'!$M$82="Mayor"),CONCATENATE("R",'MAPA DE RIESGO'!$B$82),"")</f>
        <v/>
      </c>
      <c r="AG44" s="326"/>
      <c r="AH44" s="314" t="str">
        <f>IF(AND('MAPA DE RIESGO'!$I$70="Muy Baja",'MAPA DE RIESGO'!$M$70="Catastrófico"),CONCATENATE("R",'MAPA DE RIESGO'!$B$70),"")</f>
        <v/>
      </c>
      <c r="AI44" s="315"/>
      <c r="AJ44" s="315" t="str">
        <f>IF(AND('MAPA DE RIESGO'!$I$76="Muy Baja",'MAPA DE RIESGO'!$M$76="Catastrófico"),CONCATENATE("R",'MAPA DE RIESGO'!$B$76),"")</f>
        <v/>
      </c>
      <c r="AK44" s="315"/>
      <c r="AL44" s="315" t="str">
        <f>IF(AND('MAPA DE RIESGO'!$I$82="Muy Baja",'MAPA DE RIESGO'!$M$82="Catastrófico"),CONCATENATE("R",'MAPA DE RIESGO'!$B$82),"")</f>
        <v/>
      </c>
      <c r="AM44" s="316"/>
      <c r="AN44" s="55"/>
      <c r="AO44" s="55"/>
      <c r="AP44" s="55"/>
      <c r="AQ44" s="55"/>
      <c r="AR44" s="55"/>
      <c r="AS44" s="55"/>
      <c r="AT44" s="55"/>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c r="BY44" s="55"/>
      <c r="BZ44" s="55"/>
      <c r="CA44" s="55"/>
      <c r="CB44" s="55"/>
    </row>
    <row r="45" spans="1:80" ht="15.75" thickBot="1" x14ac:dyDescent="0.3">
      <c r="A45" s="55"/>
      <c r="B45" s="345"/>
      <c r="C45" s="345"/>
      <c r="D45" s="346"/>
      <c r="E45" s="340"/>
      <c r="F45" s="341"/>
      <c r="G45" s="341"/>
      <c r="H45" s="341"/>
      <c r="I45" s="342"/>
      <c r="J45" s="299"/>
      <c r="K45" s="300"/>
      <c r="L45" s="300"/>
      <c r="M45" s="300"/>
      <c r="N45" s="300"/>
      <c r="O45" s="301"/>
      <c r="P45" s="299"/>
      <c r="Q45" s="300"/>
      <c r="R45" s="300"/>
      <c r="S45" s="300"/>
      <c r="T45" s="300"/>
      <c r="U45" s="301"/>
      <c r="V45" s="308"/>
      <c r="W45" s="309"/>
      <c r="X45" s="309"/>
      <c r="Y45" s="309"/>
      <c r="Z45" s="309"/>
      <c r="AA45" s="310"/>
      <c r="AB45" s="327"/>
      <c r="AC45" s="328"/>
      <c r="AD45" s="328"/>
      <c r="AE45" s="328"/>
      <c r="AF45" s="328"/>
      <c r="AG45" s="329"/>
      <c r="AH45" s="317"/>
      <c r="AI45" s="318"/>
      <c r="AJ45" s="318"/>
      <c r="AK45" s="318"/>
      <c r="AL45" s="318"/>
      <c r="AM45" s="319"/>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c r="BN45" s="55"/>
      <c r="BO45" s="55"/>
      <c r="BP45" s="55"/>
      <c r="BQ45" s="55"/>
      <c r="BR45" s="55"/>
      <c r="BS45" s="55"/>
      <c r="BT45" s="55"/>
      <c r="BU45" s="55"/>
      <c r="BV45" s="55"/>
      <c r="BW45" s="55"/>
      <c r="BX45" s="55"/>
      <c r="BY45" s="55"/>
      <c r="BZ45" s="55"/>
      <c r="CA45" s="55"/>
      <c r="CB45" s="55"/>
    </row>
    <row r="46" spans="1:80" x14ac:dyDescent="0.25">
      <c r="A46" s="55"/>
      <c r="B46" s="55"/>
      <c r="C46" s="55"/>
      <c r="D46" s="55"/>
      <c r="E46" s="55"/>
      <c r="F46" s="55"/>
      <c r="G46" s="55"/>
      <c r="H46" s="55"/>
      <c r="I46" s="55"/>
      <c r="J46" s="334" t="s">
        <v>103</v>
      </c>
      <c r="K46" s="335"/>
      <c r="L46" s="335"/>
      <c r="M46" s="335"/>
      <c r="N46" s="335"/>
      <c r="O46" s="336"/>
      <c r="P46" s="334" t="s">
        <v>102</v>
      </c>
      <c r="Q46" s="335"/>
      <c r="R46" s="335"/>
      <c r="S46" s="335"/>
      <c r="T46" s="335"/>
      <c r="U46" s="336"/>
      <c r="V46" s="334" t="s">
        <v>101</v>
      </c>
      <c r="W46" s="335"/>
      <c r="X46" s="335"/>
      <c r="Y46" s="335"/>
      <c r="Z46" s="335"/>
      <c r="AA46" s="336"/>
      <c r="AB46" s="334" t="s">
        <v>100</v>
      </c>
      <c r="AC46" s="344"/>
      <c r="AD46" s="335"/>
      <c r="AE46" s="335"/>
      <c r="AF46" s="335"/>
      <c r="AG46" s="336"/>
      <c r="AH46" s="334" t="s">
        <v>99</v>
      </c>
      <c r="AI46" s="335"/>
      <c r="AJ46" s="335"/>
      <c r="AK46" s="335"/>
      <c r="AL46" s="335"/>
      <c r="AM46" s="336"/>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x14ac:dyDescent="0.25">
      <c r="A47" s="55"/>
      <c r="B47" s="55"/>
      <c r="C47" s="55"/>
      <c r="D47" s="55"/>
      <c r="E47" s="55"/>
      <c r="F47" s="55"/>
      <c r="G47" s="55"/>
      <c r="H47" s="55"/>
      <c r="I47" s="55"/>
      <c r="J47" s="337"/>
      <c r="K47" s="338"/>
      <c r="L47" s="338"/>
      <c r="M47" s="338"/>
      <c r="N47" s="338"/>
      <c r="O47" s="339"/>
      <c r="P47" s="337"/>
      <c r="Q47" s="338"/>
      <c r="R47" s="338"/>
      <c r="S47" s="338"/>
      <c r="T47" s="338"/>
      <c r="U47" s="339"/>
      <c r="V47" s="337"/>
      <c r="W47" s="338"/>
      <c r="X47" s="338"/>
      <c r="Y47" s="338"/>
      <c r="Z47" s="338"/>
      <c r="AA47" s="339"/>
      <c r="AB47" s="337"/>
      <c r="AC47" s="338"/>
      <c r="AD47" s="338"/>
      <c r="AE47" s="338"/>
      <c r="AF47" s="338"/>
      <c r="AG47" s="339"/>
      <c r="AH47" s="337"/>
      <c r="AI47" s="338"/>
      <c r="AJ47" s="338"/>
      <c r="AK47" s="338"/>
      <c r="AL47" s="338"/>
      <c r="AM47" s="339"/>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x14ac:dyDescent="0.25">
      <c r="A48" s="55"/>
      <c r="B48" s="55"/>
      <c r="C48" s="55"/>
      <c r="D48" s="55"/>
      <c r="E48" s="55"/>
      <c r="F48" s="55"/>
      <c r="G48" s="55"/>
      <c r="H48" s="55"/>
      <c r="I48" s="55"/>
      <c r="J48" s="337"/>
      <c r="K48" s="338"/>
      <c r="L48" s="338"/>
      <c r="M48" s="338"/>
      <c r="N48" s="338"/>
      <c r="O48" s="339"/>
      <c r="P48" s="337"/>
      <c r="Q48" s="338"/>
      <c r="R48" s="338"/>
      <c r="S48" s="338"/>
      <c r="T48" s="338"/>
      <c r="U48" s="339"/>
      <c r="V48" s="337"/>
      <c r="W48" s="338"/>
      <c r="X48" s="338"/>
      <c r="Y48" s="338"/>
      <c r="Z48" s="338"/>
      <c r="AA48" s="339"/>
      <c r="AB48" s="337"/>
      <c r="AC48" s="338"/>
      <c r="AD48" s="338"/>
      <c r="AE48" s="338"/>
      <c r="AF48" s="338"/>
      <c r="AG48" s="339"/>
      <c r="AH48" s="337"/>
      <c r="AI48" s="338"/>
      <c r="AJ48" s="338"/>
      <c r="AK48" s="338"/>
      <c r="AL48" s="338"/>
      <c r="AM48" s="339"/>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x14ac:dyDescent="0.25">
      <c r="A49" s="55"/>
      <c r="B49" s="55"/>
      <c r="C49" s="55"/>
      <c r="D49" s="55"/>
      <c r="E49" s="55"/>
      <c r="F49" s="55"/>
      <c r="G49" s="55"/>
      <c r="H49" s="55"/>
      <c r="I49" s="55"/>
      <c r="J49" s="337"/>
      <c r="K49" s="338"/>
      <c r="L49" s="338"/>
      <c r="M49" s="338"/>
      <c r="N49" s="338"/>
      <c r="O49" s="339"/>
      <c r="P49" s="337"/>
      <c r="Q49" s="338"/>
      <c r="R49" s="338"/>
      <c r="S49" s="338"/>
      <c r="T49" s="338"/>
      <c r="U49" s="339"/>
      <c r="V49" s="337"/>
      <c r="W49" s="338"/>
      <c r="X49" s="338"/>
      <c r="Y49" s="338"/>
      <c r="Z49" s="338"/>
      <c r="AA49" s="339"/>
      <c r="AB49" s="337"/>
      <c r="AC49" s="338"/>
      <c r="AD49" s="338"/>
      <c r="AE49" s="338"/>
      <c r="AF49" s="338"/>
      <c r="AG49" s="339"/>
      <c r="AH49" s="337"/>
      <c r="AI49" s="338"/>
      <c r="AJ49" s="338"/>
      <c r="AK49" s="338"/>
      <c r="AL49" s="338"/>
      <c r="AM49" s="339"/>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x14ac:dyDescent="0.25">
      <c r="A50" s="55"/>
      <c r="B50" s="55"/>
      <c r="C50" s="55"/>
      <c r="D50" s="55"/>
      <c r="E50" s="55"/>
      <c r="F50" s="55"/>
      <c r="G50" s="55"/>
      <c r="H50" s="55"/>
      <c r="I50" s="55"/>
      <c r="J50" s="337"/>
      <c r="K50" s="338"/>
      <c r="L50" s="338"/>
      <c r="M50" s="338"/>
      <c r="N50" s="338"/>
      <c r="O50" s="339"/>
      <c r="P50" s="337"/>
      <c r="Q50" s="338"/>
      <c r="R50" s="338"/>
      <c r="S50" s="338"/>
      <c r="T50" s="338"/>
      <c r="U50" s="339"/>
      <c r="V50" s="337"/>
      <c r="W50" s="338"/>
      <c r="X50" s="338"/>
      <c r="Y50" s="338"/>
      <c r="Z50" s="338"/>
      <c r="AA50" s="339"/>
      <c r="AB50" s="337"/>
      <c r="AC50" s="338"/>
      <c r="AD50" s="338"/>
      <c r="AE50" s="338"/>
      <c r="AF50" s="338"/>
      <c r="AG50" s="339"/>
      <c r="AH50" s="337"/>
      <c r="AI50" s="338"/>
      <c r="AJ50" s="338"/>
      <c r="AK50" s="338"/>
      <c r="AL50" s="338"/>
      <c r="AM50" s="339"/>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75" thickBot="1" x14ac:dyDescent="0.3">
      <c r="A51" s="55"/>
      <c r="B51" s="55"/>
      <c r="C51" s="55"/>
      <c r="D51" s="55"/>
      <c r="E51" s="55"/>
      <c r="F51" s="55"/>
      <c r="G51" s="55"/>
      <c r="H51" s="55"/>
      <c r="I51" s="55"/>
      <c r="J51" s="340"/>
      <c r="K51" s="341"/>
      <c r="L51" s="341"/>
      <c r="M51" s="341"/>
      <c r="N51" s="341"/>
      <c r="O51" s="342"/>
      <c r="P51" s="340"/>
      <c r="Q51" s="341"/>
      <c r="R51" s="341"/>
      <c r="S51" s="341"/>
      <c r="T51" s="341"/>
      <c r="U51" s="342"/>
      <c r="V51" s="340"/>
      <c r="W51" s="341"/>
      <c r="X51" s="341"/>
      <c r="Y51" s="341"/>
      <c r="Z51" s="341"/>
      <c r="AA51" s="342"/>
      <c r="AB51" s="340"/>
      <c r="AC51" s="341"/>
      <c r="AD51" s="341"/>
      <c r="AE51" s="341"/>
      <c r="AF51" s="341"/>
      <c r="AG51" s="342"/>
      <c r="AH51" s="340"/>
      <c r="AI51" s="341"/>
      <c r="AJ51" s="341"/>
      <c r="AK51" s="341"/>
      <c r="AL51" s="341"/>
      <c r="AM51" s="342"/>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x14ac:dyDescent="0.25">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x14ac:dyDescent="0.25">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x14ac:dyDescent="0.25">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c r="BI62" s="55"/>
      <c r="BJ62" s="55"/>
      <c r="BK62" s="55"/>
      <c r="BL62" s="55"/>
      <c r="BM62" s="55"/>
      <c r="BN62" s="55"/>
      <c r="BO62" s="55"/>
      <c r="BP62" s="55"/>
      <c r="BQ62" s="55"/>
      <c r="BR62" s="55"/>
      <c r="BS62" s="55"/>
      <c r="BT62" s="55"/>
      <c r="BU62" s="55"/>
      <c r="BV62" s="55"/>
      <c r="BW62" s="55"/>
      <c r="BX62" s="55"/>
      <c r="BY62" s="55"/>
      <c r="BZ62" s="55"/>
      <c r="CA62" s="55"/>
      <c r="CB62" s="55"/>
    </row>
    <row r="63" spans="1:80" x14ac:dyDescent="0.25">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c r="AS63" s="55"/>
      <c r="AT63" s="55"/>
      <c r="AU63" s="55"/>
      <c r="AV63" s="55"/>
      <c r="AW63" s="55"/>
      <c r="AX63" s="55"/>
      <c r="AY63" s="55"/>
      <c r="AZ63" s="55"/>
      <c r="BA63" s="55"/>
      <c r="BB63" s="55"/>
      <c r="BC63" s="55"/>
      <c r="BD63" s="55"/>
      <c r="BE63" s="55"/>
      <c r="BF63" s="55"/>
      <c r="BG63" s="55"/>
      <c r="BH63" s="55"/>
      <c r="BI63" s="55"/>
      <c r="BJ63" s="55"/>
      <c r="BK63" s="55"/>
      <c r="BL63" s="55"/>
      <c r="BM63" s="55"/>
      <c r="BN63" s="55"/>
      <c r="BO63" s="55"/>
      <c r="BP63" s="55"/>
      <c r="BQ63" s="55"/>
      <c r="BR63" s="55"/>
      <c r="BS63" s="55"/>
      <c r="BT63" s="55"/>
      <c r="BU63" s="55"/>
      <c r="BV63" s="55"/>
      <c r="BW63" s="55"/>
      <c r="BX63" s="55"/>
      <c r="BY63" s="55"/>
      <c r="BZ63" s="55"/>
      <c r="CA63" s="55"/>
      <c r="CB63" s="55"/>
    </row>
    <row r="64" spans="1:80" x14ac:dyDescent="0.25">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5"/>
      <c r="BB64" s="55"/>
      <c r="BC64" s="55"/>
      <c r="BD64" s="55"/>
      <c r="BE64" s="55"/>
      <c r="BF64" s="55"/>
      <c r="BG64" s="55"/>
      <c r="BH64" s="55"/>
      <c r="BI64" s="55"/>
      <c r="BJ64" s="55"/>
      <c r="BK64" s="55"/>
      <c r="BL64" s="55"/>
      <c r="BM64" s="55"/>
      <c r="BN64" s="55"/>
      <c r="BO64" s="55"/>
      <c r="BP64" s="55"/>
      <c r="BQ64" s="55"/>
      <c r="BR64" s="55"/>
      <c r="BS64" s="55"/>
      <c r="BT64" s="55"/>
      <c r="BU64" s="55"/>
      <c r="BV64" s="55"/>
      <c r="BW64" s="55"/>
      <c r="BX64" s="55"/>
      <c r="BY64" s="55"/>
      <c r="BZ64" s="55"/>
      <c r="CA64" s="55"/>
      <c r="CB64" s="55"/>
    </row>
    <row r="65" spans="1:8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c r="BI65" s="55"/>
      <c r="BJ65" s="55"/>
      <c r="BK65" s="55"/>
      <c r="BL65" s="55"/>
      <c r="BM65" s="55"/>
      <c r="BN65" s="55"/>
      <c r="BO65" s="55"/>
      <c r="BP65" s="55"/>
      <c r="BQ65" s="55"/>
      <c r="BR65" s="55"/>
      <c r="BS65" s="55"/>
      <c r="BT65" s="55"/>
      <c r="BU65" s="55"/>
      <c r="BV65" s="55"/>
      <c r="BW65" s="55"/>
      <c r="BX65" s="55"/>
      <c r="BY65" s="55"/>
      <c r="BZ65" s="55"/>
      <c r="CA65" s="55"/>
      <c r="CB65" s="55"/>
    </row>
    <row r="66" spans="1:8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c r="BI66" s="55"/>
      <c r="BJ66" s="55"/>
      <c r="BK66" s="55"/>
      <c r="BL66" s="55"/>
      <c r="BM66" s="55"/>
      <c r="BN66" s="55"/>
      <c r="BO66" s="55"/>
      <c r="BP66" s="55"/>
      <c r="BQ66" s="55"/>
      <c r="BR66" s="55"/>
      <c r="BS66" s="55"/>
      <c r="BT66" s="55"/>
      <c r="BU66" s="55"/>
      <c r="BV66" s="55"/>
      <c r="BW66" s="55"/>
      <c r="BX66" s="55"/>
      <c r="BY66" s="55"/>
      <c r="BZ66" s="55"/>
      <c r="CA66" s="55"/>
      <c r="CB66" s="55"/>
    </row>
    <row r="67" spans="1:8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c r="BI67" s="55"/>
      <c r="BJ67" s="55"/>
      <c r="BK67" s="55"/>
      <c r="BL67" s="55"/>
      <c r="BM67" s="55"/>
      <c r="BN67" s="55"/>
      <c r="BO67" s="55"/>
      <c r="BP67" s="55"/>
      <c r="BQ67" s="55"/>
      <c r="BR67" s="55"/>
      <c r="BS67" s="55"/>
      <c r="BT67" s="55"/>
      <c r="BU67" s="55"/>
      <c r="BV67" s="55"/>
      <c r="BW67" s="55"/>
      <c r="BX67" s="55"/>
      <c r="BY67" s="55"/>
      <c r="BZ67" s="55"/>
      <c r="CA67" s="55"/>
      <c r="CB67" s="55"/>
    </row>
    <row r="68" spans="1:8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c r="BI68" s="55"/>
      <c r="BJ68" s="55"/>
      <c r="BK68" s="55"/>
      <c r="BL68" s="55"/>
      <c r="BM68" s="55"/>
      <c r="BN68" s="55"/>
      <c r="BO68" s="55"/>
      <c r="BP68" s="55"/>
      <c r="BQ68" s="55"/>
      <c r="BR68" s="55"/>
      <c r="BS68" s="55"/>
      <c r="BT68" s="55"/>
      <c r="BU68" s="55"/>
      <c r="BV68" s="55"/>
      <c r="BW68" s="55"/>
      <c r="BX68" s="55"/>
      <c r="BY68" s="55"/>
      <c r="BZ68" s="55"/>
      <c r="CA68" s="55"/>
      <c r="CB68" s="55"/>
    </row>
    <row r="69" spans="1:8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c r="BI69" s="55"/>
      <c r="BJ69" s="55"/>
      <c r="BK69" s="55"/>
      <c r="BL69" s="55"/>
      <c r="BM69" s="55"/>
      <c r="BN69" s="55"/>
      <c r="BO69" s="55"/>
      <c r="BP69" s="55"/>
      <c r="BQ69" s="55"/>
      <c r="BR69" s="55"/>
      <c r="BS69" s="55"/>
      <c r="BT69" s="55"/>
      <c r="BU69" s="55"/>
      <c r="BV69" s="55"/>
      <c r="BW69" s="55"/>
      <c r="BX69" s="55"/>
      <c r="BY69" s="55"/>
      <c r="BZ69" s="55"/>
      <c r="CA69" s="55"/>
      <c r="CB69" s="55"/>
    </row>
    <row r="70" spans="1:8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c r="BI70" s="55"/>
      <c r="BJ70" s="55"/>
      <c r="BK70" s="55"/>
      <c r="BL70" s="55"/>
      <c r="BM70" s="55"/>
      <c r="BN70" s="55"/>
      <c r="BO70" s="55"/>
      <c r="BP70" s="55"/>
      <c r="BQ70" s="55"/>
      <c r="BR70" s="55"/>
      <c r="BS70" s="55"/>
      <c r="BT70" s="55"/>
      <c r="BU70" s="55"/>
      <c r="BV70" s="55"/>
      <c r="BW70" s="55"/>
      <c r="BX70" s="55"/>
      <c r="BY70" s="55"/>
      <c r="BZ70" s="55"/>
      <c r="CA70" s="55"/>
      <c r="CB70" s="55"/>
    </row>
    <row r="71" spans="1:8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c r="BN71" s="55"/>
      <c r="BO71" s="55"/>
      <c r="BP71" s="55"/>
      <c r="BQ71" s="55"/>
      <c r="BR71" s="55"/>
      <c r="BS71" s="55"/>
      <c r="BT71" s="55"/>
      <c r="BU71" s="55"/>
      <c r="BV71" s="55"/>
      <c r="BW71" s="55"/>
      <c r="BX71" s="55"/>
      <c r="BY71" s="55"/>
      <c r="BZ71" s="55"/>
      <c r="CA71" s="55"/>
      <c r="CB71" s="55"/>
    </row>
    <row r="72" spans="1:8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row>
    <row r="73" spans="1:8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c r="BI73" s="55"/>
      <c r="BJ73" s="55"/>
      <c r="BK73" s="55"/>
      <c r="BL73" s="55"/>
      <c r="BM73" s="55"/>
      <c r="BN73" s="55"/>
      <c r="BO73" s="55"/>
      <c r="BP73" s="55"/>
      <c r="BQ73" s="55"/>
      <c r="BR73" s="55"/>
      <c r="BS73" s="55"/>
      <c r="BT73" s="55"/>
      <c r="BU73" s="55"/>
      <c r="BV73" s="55"/>
      <c r="BW73" s="55"/>
      <c r="BX73" s="55"/>
      <c r="BY73" s="55"/>
      <c r="BZ73" s="55"/>
      <c r="CA73" s="55"/>
      <c r="CB73" s="55"/>
    </row>
    <row r="74" spans="1:8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row>
    <row r="75" spans="1:8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U75" s="55"/>
      <c r="BV75" s="55"/>
      <c r="BW75" s="55"/>
      <c r="BX75" s="55"/>
      <c r="BY75" s="55"/>
      <c r="BZ75" s="55"/>
      <c r="CA75" s="55"/>
      <c r="CB75" s="55"/>
    </row>
    <row r="76" spans="1:8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c r="BI76" s="55"/>
      <c r="BJ76" s="55"/>
      <c r="BK76" s="55"/>
      <c r="BL76" s="55"/>
      <c r="BM76" s="55"/>
      <c r="BN76" s="55"/>
      <c r="BO76" s="55"/>
      <c r="BP76" s="55"/>
      <c r="BQ76" s="55"/>
      <c r="BR76" s="55"/>
      <c r="BS76" s="55"/>
      <c r="BT76" s="55"/>
      <c r="BU76" s="55"/>
      <c r="BV76" s="55"/>
      <c r="BW76" s="55"/>
      <c r="BX76" s="55"/>
      <c r="BY76" s="55"/>
      <c r="BZ76" s="55"/>
      <c r="CA76" s="55"/>
      <c r="CB76" s="55"/>
    </row>
    <row r="77" spans="1:8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row>
    <row r="78" spans="1:8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c r="BI78" s="55"/>
      <c r="BJ78" s="55"/>
      <c r="BK78" s="55"/>
      <c r="BL78" s="55"/>
      <c r="BM78" s="55"/>
      <c r="BN78" s="55"/>
      <c r="BO78" s="55"/>
      <c r="BP78" s="55"/>
      <c r="BQ78" s="55"/>
      <c r="BR78" s="55"/>
      <c r="BS78" s="55"/>
      <c r="BT78" s="55"/>
      <c r="BU78" s="55"/>
      <c r="BV78" s="55"/>
      <c r="BW78" s="55"/>
      <c r="BX78" s="55"/>
      <c r="BY78" s="55"/>
      <c r="BZ78" s="55"/>
      <c r="CA78" s="55"/>
      <c r="CB78" s="55"/>
    </row>
    <row r="79" spans="1:8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c r="BI79" s="55"/>
      <c r="BJ79" s="55"/>
      <c r="BK79" s="55"/>
    </row>
    <row r="80" spans="1:8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row>
    <row r="81" spans="1:63"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c r="BI81" s="55"/>
      <c r="BJ81" s="55"/>
      <c r="BK81" s="55"/>
    </row>
    <row r="82" spans="1:63"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c r="BI82" s="55"/>
      <c r="BJ82" s="55"/>
      <c r="BK82" s="55"/>
    </row>
    <row r="83" spans="1:63"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c r="BI83" s="55"/>
      <c r="BJ83" s="55"/>
      <c r="BK83" s="55"/>
    </row>
    <row r="84" spans="1:63"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c r="BI84" s="55"/>
      <c r="BJ84" s="55"/>
      <c r="BK84" s="55"/>
    </row>
    <row r="85" spans="1:63"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c r="BI85" s="55"/>
      <c r="BJ85" s="55"/>
      <c r="BK85" s="55"/>
    </row>
    <row r="86" spans="1:63"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c r="BI86" s="55"/>
      <c r="BJ86" s="55"/>
      <c r="BK86" s="55"/>
    </row>
    <row r="87" spans="1:63"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c r="BI87" s="55"/>
      <c r="BJ87" s="55"/>
      <c r="BK87" s="55"/>
    </row>
    <row r="88" spans="1:63"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c r="BI88" s="55"/>
      <c r="BJ88" s="55"/>
      <c r="BK88" s="55"/>
    </row>
    <row r="89" spans="1:63"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c r="BI89" s="55"/>
      <c r="BJ89" s="55"/>
      <c r="BK89" s="55"/>
    </row>
    <row r="90" spans="1:63"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c r="BI90" s="55"/>
      <c r="BJ90" s="55"/>
      <c r="BK90" s="55"/>
    </row>
    <row r="91" spans="1:63"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c r="BI91" s="55"/>
      <c r="BJ91" s="55"/>
      <c r="BK91" s="55"/>
    </row>
    <row r="92" spans="1:63"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c r="BI92" s="55"/>
      <c r="BJ92" s="55"/>
      <c r="BK92" s="55"/>
    </row>
    <row r="93" spans="1:63"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c r="BI93" s="55"/>
      <c r="BJ93" s="55"/>
      <c r="BK93" s="55"/>
    </row>
    <row r="94" spans="1:63"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row>
    <row r="95" spans="1:63"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c r="BI95" s="55"/>
      <c r="BJ95" s="55"/>
      <c r="BK95" s="55"/>
    </row>
    <row r="96" spans="1:63"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row>
    <row r="97" spans="1:63"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c r="BI97" s="55"/>
      <c r="BJ97" s="55"/>
      <c r="BK97" s="55"/>
    </row>
    <row r="98" spans="1:63"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row>
    <row r="99" spans="1:63"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c r="BI99" s="55"/>
      <c r="BJ99" s="55"/>
      <c r="BK99" s="55"/>
    </row>
    <row r="100" spans="1:63"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row>
    <row r="101" spans="1:63"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c r="BI101" s="55"/>
      <c r="BJ101" s="55"/>
      <c r="BK101" s="55"/>
    </row>
    <row r="102" spans="1:63"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row>
    <row r="103" spans="1:63"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row>
    <row r="104" spans="1:63"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row>
    <row r="105" spans="1:63"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c r="BI105" s="55"/>
      <c r="BJ105" s="55"/>
      <c r="BK105" s="55"/>
    </row>
    <row r="106" spans="1:63"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row>
    <row r="107" spans="1:63"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c r="BI107" s="55"/>
      <c r="BJ107" s="55"/>
      <c r="BK107" s="55"/>
    </row>
    <row r="108" spans="1:63"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row>
    <row r="109" spans="1:63"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c r="BI109" s="55"/>
      <c r="BJ109" s="55"/>
      <c r="BK109" s="55"/>
    </row>
    <row r="110" spans="1:63"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row>
    <row r="111" spans="1:63"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c r="BI111" s="55"/>
      <c r="BJ111" s="55"/>
      <c r="BK111" s="55"/>
    </row>
    <row r="112" spans="1:63"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row>
    <row r="113" spans="1:63"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c r="BI113" s="55"/>
      <c r="BJ113" s="55"/>
      <c r="BK113" s="55"/>
    </row>
    <row r="114" spans="1:63"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c r="BI114" s="55"/>
      <c r="BJ114" s="55"/>
      <c r="BK114" s="55"/>
    </row>
    <row r="115" spans="1:63"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c r="BI115" s="55"/>
      <c r="BJ115" s="55"/>
      <c r="BK115" s="55"/>
    </row>
    <row r="116" spans="1:63"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c r="BI116" s="55"/>
      <c r="BJ116" s="55"/>
      <c r="BK116" s="55"/>
    </row>
    <row r="117" spans="1:63"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row>
    <row r="118" spans="1:63"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c r="BI118" s="55"/>
      <c r="BJ118" s="55"/>
      <c r="BK118" s="55"/>
    </row>
    <row r="119" spans="1:63"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c r="BI119" s="55"/>
      <c r="BJ119" s="55"/>
      <c r="BK119" s="55"/>
    </row>
    <row r="120" spans="1:63"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c r="BI120" s="55"/>
      <c r="BJ120" s="55"/>
      <c r="BK120" s="55"/>
    </row>
    <row r="121" spans="1:63"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c r="BI121" s="55"/>
      <c r="BJ121" s="55"/>
      <c r="BK121" s="55"/>
    </row>
    <row r="122" spans="1:63" x14ac:dyDescent="0.2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c r="BI122" s="55"/>
      <c r="BJ122" s="55"/>
      <c r="BK122" s="55"/>
    </row>
    <row r="123" spans="1:63" x14ac:dyDescent="0.2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c r="BI123" s="55"/>
      <c r="BJ123" s="55"/>
      <c r="BK123" s="55"/>
    </row>
    <row r="124" spans="1:63" x14ac:dyDescent="0.2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c r="BI124" s="55"/>
      <c r="BJ124" s="55"/>
      <c r="BK124" s="55"/>
    </row>
    <row r="125" spans="1:63" x14ac:dyDescent="0.2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c r="BI125" s="55"/>
      <c r="BJ125" s="55"/>
      <c r="BK125" s="55"/>
    </row>
    <row r="126" spans="1:63" x14ac:dyDescent="0.2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c r="BI126" s="55"/>
      <c r="BJ126" s="55"/>
      <c r="BK126" s="55"/>
    </row>
    <row r="127" spans="1:63" x14ac:dyDescent="0.2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c r="BI127" s="55"/>
      <c r="BJ127" s="55"/>
      <c r="BK127" s="55"/>
    </row>
    <row r="128" spans="1:63" x14ac:dyDescent="0.2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c r="BI128" s="55"/>
      <c r="BJ128" s="55"/>
      <c r="BK128" s="55"/>
    </row>
    <row r="129" spans="2:63" x14ac:dyDescent="0.2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c r="BI129" s="55"/>
      <c r="BJ129" s="55"/>
      <c r="BK129" s="55"/>
    </row>
    <row r="130" spans="2:63" x14ac:dyDescent="0.2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c r="BI130" s="55"/>
      <c r="BJ130" s="55"/>
      <c r="BK130" s="55"/>
    </row>
    <row r="131" spans="2:63" x14ac:dyDescent="0.2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c r="BI131" s="55"/>
      <c r="BJ131" s="55"/>
      <c r="BK131" s="55"/>
    </row>
    <row r="132" spans="2:63" x14ac:dyDescent="0.2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c r="BI132" s="55"/>
      <c r="BJ132" s="55"/>
      <c r="BK132" s="55"/>
    </row>
    <row r="133" spans="2:63" x14ac:dyDescent="0.2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c r="BI133" s="55"/>
      <c r="BJ133" s="55"/>
      <c r="BK133" s="55"/>
    </row>
    <row r="134" spans="2:63" x14ac:dyDescent="0.2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c r="BI134" s="55"/>
      <c r="BJ134" s="55"/>
      <c r="BK134" s="55"/>
    </row>
    <row r="135" spans="2:63" x14ac:dyDescent="0.2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row>
    <row r="136" spans="2:63" x14ac:dyDescent="0.2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c r="BI136" s="55"/>
      <c r="BJ136" s="55"/>
      <c r="BK136" s="55"/>
    </row>
    <row r="137" spans="2:63" x14ac:dyDescent="0.25">
      <c r="B137" s="55"/>
      <c r="C137" s="55"/>
      <c r="D137" s="55"/>
      <c r="E137" s="55"/>
      <c r="F137" s="55"/>
      <c r="G137" s="55"/>
      <c r="H137" s="55"/>
      <c r="I137" s="55"/>
    </row>
    <row r="138" spans="2:63" x14ac:dyDescent="0.25">
      <c r="B138" s="55"/>
      <c r="C138" s="55"/>
      <c r="D138" s="55"/>
      <c r="E138" s="55"/>
      <c r="F138" s="55"/>
      <c r="G138" s="55"/>
      <c r="H138" s="55"/>
      <c r="I138" s="55"/>
    </row>
    <row r="139" spans="2:63" x14ac:dyDescent="0.25">
      <c r="B139" s="55"/>
      <c r="C139" s="55"/>
      <c r="D139" s="55"/>
      <c r="E139" s="55"/>
      <c r="F139" s="55"/>
      <c r="G139" s="55"/>
      <c r="H139" s="55"/>
      <c r="I139" s="55"/>
    </row>
    <row r="140" spans="2:63" x14ac:dyDescent="0.25">
      <c r="B140" s="55"/>
      <c r="C140" s="55"/>
      <c r="D140" s="55"/>
      <c r="E140" s="55"/>
      <c r="F140" s="55"/>
      <c r="G140" s="55"/>
      <c r="H140" s="55"/>
      <c r="I140" s="55"/>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M248"/>
  <sheetViews>
    <sheetView zoomScale="40" zoomScaleNormal="40" workbookViewId="0"/>
  </sheetViews>
  <sheetFormatPr baseColWidth="10" defaultRowHeight="15" x14ac:dyDescent="0.25"/>
  <cols>
    <col min="2" max="18" width="5.7109375" customWidth="1" collapsed="1"/>
    <col min="19" max="19" width="8.42578125" customWidth="1" collapsed="1"/>
    <col min="20" max="23" width="5.7109375" customWidth="1" collapsed="1"/>
    <col min="24" max="24" width="8.5703125" customWidth="1" collapsed="1"/>
    <col min="25" max="26" width="5.7109375" customWidth="1" collapsed="1"/>
    <col min="27" max="27" width="10.7109375" customWidth="1" collapsed="1"/>
    <col min="28" max="28" width="7.28515625" customWidth="1" collapsed="1"/>
    <col min="29" max="29" width="7.42578125" customWidth="1" collapsed="1"/>
    <col min="30" max="33" width="5.7109375" customWidth="1" collapsed="1"/>
    <col min="34" max="34" width="8.5703125" customWidth="1" collapsed="1"/>
    <col min="35" max="39" width="5.7109375" customWidth="1" collapsed="1"/>
    <col min="41" max="46" width="5.7109375" customWidth="1" collapsed="1"/>
  </cols>
  <sheetData>
    <row r="1" spans="1:91" x14ac:dyDescent="0.25">
      <c r="A1" s="5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5"/>
      <c r="AT1" s="55"/>
      <c r="AU1" s="55"/>
      <c r="AV1" s="55"/>
      <c r="AW1" s="55"/>
      <c r="AX1" s="55"/>
      <c r="AY1" s="55"/>
      <c r="AZ1" s="55"/>
      <c r="BA1" s="55"/>
      <c r="BB1" s="55"/>
      <c r="BC1" s="55"/>
      <c r="BD1" s="55"/>
      <c r="BE1" s="55"/>
      <c r="BF1" s="55"/>
      <c r="BG1" s="55"/>
      <c r="BH1" s="55"/>
      <c r="BI1" s="55"/>
      <c r="BJ1" s="55"/>
      <c r="BK1" s="55"/>
      <c r="BL1" s="55"/>
      <c r="BM1" s="55"/>
      <c r="BN1" s="55"/>
      <c r="BO1" s="55"/>
      <c r="BP1" s="55"/>
      <c r="BQ1" s="55"/>
      <c r="BR1" s="55"/>
      <c r="BS1" s="55"/>
      <c r="BT1" s="55"/>
      <c r="BU1" s="55"/>
      <c r="BV1" s="55"/>
      <c r="BW1" s="55"/>
      <c r="BX1" s="55"/>
      <c r="BY1" s="55"/>
      <c r="BZ1" s="55"/>
      <c r="CA1" s="55"/>
      <c r="CB1" s="55"/>
      <c r="CC1" s="55"/>
      <c r="CD1" s="55"/>
      <c r="CE1" s="55"/>
      <c r="CF1" s="55"/>
      <c r="CG1" s="55"/>
      <c r="CH1" s="55"/>
      <c r="CI1" s="55"/>
      <c r="CJ1" s="55"/>
      <c r="CK1" s="55"/>
      <c r="CL1" s="55"/>
      <c r="CM1" s="55"/>
    </row>
    <row r="2" spans="1:91" ht="18" customHeight="1" x14ac:dyDescent="0.25">
      <c r="A2" s="55"/>
      <c r="B2" s="295" t="s">
        <v>140</v>
      </c>
      <c r="C2" s="295"/>
      <c r="D2" s="295"/>
      <c r="E2" s="295"/>
      <c r="F2" s="295"/>
      <c r="G2" s="295"/>
      <c r="H2" s="295"/>
      <c r="I2" s="295"/>
      <c r="J2" s="333" t="s">
        <v>2</v>
      </c>
      <c r="K2" s="333"/>
      <c r="L2" s="333"/>
      <c r="M2" s="333"/>
      <c r="N2" s="333"/>
      <c r="O2" s="333"/>
      <c r="P2" s="333"/>
      <c r="Q2" s="333"/>
      <c r="R2" s="333"/>
      <c r="S2" s="333"/>
      <c r="T2" s="333"/>
      <c r="U2" s="333"/>
      <c r="V2" s="333"/>
      <c r="W2" s="333"/>
      <c r="X2" s="333"/>
      <c r="Y2" s="333"/>
      <c r="Z2" s="333"/>
      <c r="AA2" s="333"/>
      <c r="AB2" s="333"/>
      <c r="AC2" s="333"/>
      <c r="AD2" s="333"/>
      <c r="AE2" s="333"/>
      <c r="AF2" s="333"/>
      <c r="AG2" s="333"/>
      <c r="AH2" s="333"/>
      <c r="AI2" s="333"/>
      <c r="AJ2" s="333"/>
      <c r="AK2" s="333"/>
      <c r="AL2" s="333"/>
      <c r="AM2" s="333"/>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c r="CA2" s="55"/>
      <c r="CB2" s="55"/>
      <c r="CC2" s="55"/>
      <c r="CD2" s="55"/>
      <c r="CE2" s="55"/>
      <c r="CF2" s="55"/>
      <c r="CG2" s="55"/>
      <c r="CH2" s="55"/>
      <c r="CI2" s="55"/>
      <c r="CJ2" s="55"/>
      <c r="CK2" s="55"/>
      <c r="CL2" s="55"/>
      <c r="CM2" s="55"/>
    </row>
    <row r="3" spans="1:91" ht="18.75" customHeight="1" x14ac:dyDescent="0.25">
      <c r="A3" s="55"/>
      <c r="B3" s="295"/>
      <c r="C3" s="295"/>
      <c r="D3" s="295"/>
      <c r="E3" s="295"/>
      <c r="F3" s="295"/>
      <c r="G3" s="295"/>
      <c r="H3" s="295"/>
      <c r="I3" s="295"/>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c r="AJ3" s="333"/>
      <c r="AK3" s="333"/>
      <c r="AL3" s="333"/>
      <c r="AM3" s="333"/>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row>
    <row r="4" spans="1:91" ht="15" customHeight="1" x14ac:dyDescent="0.25">
      <c r="A4" s="55"/>
      <c r="B4" s="295"/>
      <c r="C4" s="295"/>
      <c r="D4" s="295"/>
      <c r="E4" s="295"/>
      <c r="F4" s="295"/>
      <c r="G4" s="295"/>
      <c r="H4" s="295"/>
      <c r="I4" s="295"/>
      <c r="J4" s="333"/>
      <c r="K4" s="333"/>
      <c r="L4" s="333"/>
      <c r="M4" s="333"/>
      <c r="N4" s="333"/>
      <c r="O4" s="333"/>
      <c r="P4" s="333"/>
      <c r="Q4" s="333"/>
      <c r="R4" s="333"/>
      <c r="S4" s="333"/>
      <c r="T4" s="333"/>
      <c r="U4" s="333"/>
      <c r="V4" s="333"/>
      <c r="W4" s="333"/>
      <c r="X4" s="333"/>
      <c r="Y4" s="333"/>
      <c r="Z4" s="333"/>
      <c r="AA4" s="333"/>
      <c r="AB4" s="333"/>
      <c r="AC4" s="333"/>
      <c r="AD4" s="333"/>
      <c r="AE4" s="333"/>
      <c r="AF4" s="333"/>
      <c r="AG4" s="333"/>
      <c r="AH4" s="333"/>
      <c r="AI4" s="333"/>
      <c r="AJ4" s="333"/>
      <c r="AK4" s="333"/>
      <c r="AL4" s="333"/>
      <c r="AM4" s="333"/>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c r="CA4" s="55"/>
      <c r="CB4" s="55"/>
      <c r="CC4" s="55"/>
      <c r="CD4" s="55"/>
      <c r="CE4" s="55"/>
      <c r="CF4" s="55"/>
      <c r="CG4" s="55"/>
      <c r="CH4" s="55"/>
      <c r="CI4" s="55"/>
      <c r="CJ4" s="55"/>
      <c r="CK4" s="55"/>
      <c r="CL4" s="55"/>
      <c r="CM4" s="55"/>
    </row>
    <row r="5" spans="1:91" ht="15.75" thickBot="1" x14ac:dyDescent="0.3">
      <c r="A5" s="5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5"/>
      <c r="AP5" s="55"/>
      <c r="AQ5" s="55"/>
      <c r="AR5" s="55"/>
      <c r="AS5" s="55"/>
      <c r="AT5" s="55"/>
      <c r="AU5" s="55"/>
      <c r="AV5" s="55"/>
      <c r="AW5" s="55"/>
      <c r="AX5" s="55"/>
      <c r="AY5" s="55"/>
      <c r="AZ5" s="55"/>
      <c r="BA5" s="55"/>
      <c r="BB5" s="55"/>
      <c r="BC5" s="55"/>
      <c r="BD5" s="55"/>
      <c r="BE5" s="55"/>
      <c r="BF5" s="55"/>
      <c r="BG5" s="55"/>
      <c r="BH5" s="55"/>
      <c r="BI5" s="55"/>
      <c r="BJ5" s="55"/>
      <c r="BK5" s="55"/>
      <c r="BL5" s="55"/>
      <c r="BM5" s="55"/>
      <c r="BN5" s="55"/>
      <c r="BO5" s="55"/>
      <c r="BP5" s="55"/>
      <c r="BQ5" s="55"/>
      <c r="BR5" s="55"/>
      <c r="BS5" s="55"/>
      <c r="BT5" s="55"/>
      <c r="BU5" s="55"/>
    </row>
    <row r="6" spans="1:91" ht="15" customHeight="1" x14ac:dyDescent="0.25">
      <c r="A6" s="55"/>
      <c r="B6" s="345" t="s">
        <v>4</v>
      </c>
      <c r="C6" s="345"/>
      <c r="D6" s="346"/>
      <c r="E6" s="383" t="s">
        <v>107</v>
      </c>
      <c r="F6" s="384"/>
      <c r="G6" s="384"/>
      <c r="H6" s="384"/>
      <c r="I6" s="385"/>
      <c r="J6" s="17" t="str">
        <f>IF(AND('MAPA DE RIESGO'!$Z$16="Muy Alta",'MAPA DE RIESGO'!$AB$16="Leve"),CONCATENATE("R1C",'MAPA DE RIESGO'!$P$16),"")</f>
        <v/>
      </c>
      <c r="K6" s="18" t="str">
        <f>IF(AND('MAPA DE RIESGO'!$Z$17="Muy Alta",'MAPA DE RIESGO'!$AB$17="Leve"),CONCATENATE("R1C",'MAPA DE RIESGO'!$P$17),"")</f>
        <v/>
      </c>
      <c r="L6" s="18" t="str">
        <f>IF(AND('MAPA DE RIESGO'!$Z$18="Muy Alta",'MAPA DE RIESGO'!$AB$18="Leve"),CONCATENATE("R1C",'MAPA DE RIESGO'!$P$18),"")</f>
        <v/>
      </c>
      <c r="M6" s="18" t="str">
        <f>IF(AND('MAPA DE RIESGO'!$Z$19="Muy Alta",'MAPA DE RIESGO'!$AB$19="Leve"),CONCATENATE("R1C",'MAPA DE RIESGO'!$P$19),"")</f>
        <v/>
      </c>
      <c r="N6" s="18" t="str">
        <f>IF(AND('MAPA DE RIESGO'!$Z$20="Muy Alta",'MAPA DE RIESGO'!$AB$20="Leve"),CONCATENATE("R1C",'MAPA DE RIESGO'!$P$20),"")</f>
        <v/>
      </c>
      <c r="O6" s="19" t="str">
        <f>IF(AND('MAPA DE RIESGO'!$Z$21="Muy Alta",'MAPA DE RIESGO'!$AB$21="Leve"),CONCATENATE("R1C",'MAPA DE RIESGO'!$P$21),"")</f>
        <v/>
      </c>
      <c r="P6" s="17" t="str">
        <f>IF(AND('MAPA DE RIESGO'!$Z$16="Muy Alta",'MAPA DE RIESGO'!$AB$16="Menor"),CONCATENATE("R1C",'MAPA DE RIESGO'!$P$16),"")</f>
        <v/>
      </c>
      <c r="Q6" s="18" t="str">
        <f>IF(AND('MAPA DE RIESGO'!$Z$17="Muy Alta",'MAPA DE RIESGO'!$AB$17="Menor"),CONCATENATE("R1C",'MAPA DE RIESGO'!$P$17),"")</f>
        <v/>
      </c>
      <c r="R6" s="18" t="str">
        <f>IF(AND('MAPA DE RIESGO'!$Z$18="Muy Alta",'MAPA DE RIESGO'!$AB$18="Menor"),CONCATENATE("R1C",'MAPA DE RIESGO'!$P$18),"")</f>
        <v/>
      </c>
      <c r="S6" s="18" t="str">
        <f>IF(AND('MAPA DE RIESGO'!$Z$19="Muy Alta",'MAPA DE RIESGO'!$AB$19="Menor"),CONCATENATE("R1C",'MAPA DE RIESGO'!$P$19),"")</f>
        <v/>
      </c>
      <c r="T6" s="18" t="str">
        <f>IF(AND('MAPA DE RIESGO'!$Z$20="Muy Alta",'MAPA DE RIESGO'!$AB$20="Menor"),CONCATENATE("R1C",'MAPA DE RIESGO'!$P$20),"")</f>
        <v/>
      </c>
      <c r="U6" s="19" t="str">
        <f>IF(AND('MAPA DE RIESGO'!$Z$21="Muy Alta",'MAPA DE RIESGO'!$AB$21="Menor"),CONCATENATE("R1C",'MAPA DE RIESGO'!$P$21),"")</f>
        <v/>
      </c>
      <c r="V6" s="17" t="str">
        <f>IF(AND('MAPA DE RIESGO'!$Z$16="Muy Alta",'MAPA DE RIESGO'!$AB$16="Moderado"),CONCATENATE("R1C",'MAPA DE RIESGO'!$P$16),"")</f>
        <v/>
      </c>
      <c r="W6" s="18" t="str">
        <f>IF(AND('MAPA DE RIESGO'!$Z$17="Muy Alta",'MAPA DE RIESGO'!$AB$17="Moderado"),CONCATENATE("R1C",'MAPA DE RIESGO'!$P$17),"")</f>
        <v/>
      </c>
      <c r="X6" s="18" t="str">
        <f>IF(AND('MAPA DE RIESGO'!$Z$18="Muy Alta",'MAPA DE RIESGO'!$AB$18="Moderado"),CONCATENATE("R1C",'MAPA DE RIESGO'!$P$18),"")</f>
        <v/>
      </c>
      <c r="Y6" s="18" t="str">
        <f>IF(AND('MAPA DE RIESGO'!$Z$19="Muy Alta",'MAPA DE RIESGO'!$AB$19="Moderado"),CONCATENATE("R1C",'MAPA DE RIESGO'!$P$19),"")</f>
        <v/>
      </c>
      <c r="Z6" s="18" t="str">
        <f>IF(AND('MAPA DE RIESGO'!$Z$20="Muy Alta",'MAPA DE RIESGO'!$AB$20="Moderado"),CONCATENATE("R1C",'MAPA DE RIESGO'!$P$20),"")</f>
        <v/>
      </c>
      <c r="AA6" s="19" t="str">
        <f>IF(AND('MAPA DE RIESGO'!$Z$21="Muy Alta",'MAPA DE RIESGO'!$AB$21="Moderado"),CONCATENATE("R1C",'MAPA DE RIESGO'!$P$21),"")</f>
        <v/>
      </c>
      <c r="AB6" s="17" t="str">
        <f>IF(AND('MAPA DE RIESGO'!$Z$16="Muy Alta",'MAPA DE RIESGO'!$AB$16="Mayor"),CONCATENATE("R1C",'MAPA DE RIESGO'!$P$16),"")</f>
        <v/>
      </c>
      <c r="AC6" s="18" t="str">
        <f>IF(AND('MAPA DE RIESGO'!$Z$17="Muy Alta",'MAPA DE RIESGO'!$AB$17="Mayor"),CONCATENATE("R1C",'MAPA DE RIESGO'!$P$17),"")</f>
        <v/>
      </c>
      <c r="AD6" s="18" t="str">
        <f>IF(AND('MAPA DE RIESGO'!$Z$18="Muy Alta",'MAPA DE RIESGO'!$AB$18="Mayor"),CONCATENATE("R1C",'MAPA DE RIESGO'!$P$18),"")</f>
        <v/>
      </c>
      <c r="AE6" s="18" t="str">
        <f>IF(AND('MAPA DE RIESGO'!$Z$19="Muy Alta",'MAPA DE RIESGO'!$AB$19="Mayor"),CONCATENATE("R1C",'MAPA DE RIESGO'!$P$19),"")</f>
        <v/>
      </c>
      <c r="AF6" s="18" t="str">
        <f>IF(AND('MAPA DE RIESGO'!$Z$20="Muy Alta",'MAPA DE RIESGO'!$AB$20="Mayor"),CONCATENATE("R1C",'MAPA DE RIESGO'!$P$20),"")</f>
        <v/>
      </c>
      <c r="AG6" s="19" t="str">
        <f>IF(AND('MAPA DE RIESGO'!$Z$21="Muy Alta",'MAPA DE RIESGO'!$AB$21="Mayor"),CONCATENATE("R1C",'MAPA DE RIESGO'!$P$21),"")</f>
        <v/>
      </c>
      <c r="AH6" s="20" t="str">
        <f>IF(AND('MAPA DE RIESGO'!$Z$16="Muy Alta",'MAPA DE RIESGO'!$AB$16="Catastrófico"),CONCATENATE("R1C",'MAPA DE RIESGO'!$P$16),"")</f>
        <v/>
      </c>
      <c r="AI6" s="21" t="str">
        <f>IF(AND('MAPA DE RIESGO'!$Z$17="Muy Alta",'MAPA DE RIESGO'!$AB$17="Catastrófico"),CONCATENATE("R1C",'MAPA DE RIESGO'!$P$17),"")</f>
        <v/>
      </c>
      <c r="AJ6" s="21" t="str">
        <f>IF(AND('MAPA DE RIESGO'!$Z$18="Muy Alta",'MAPA DE RIESGO'!$AB$18="Catastrófico"),CONCATENATE("R1C",'MAPA DE RIESGO'!$P$18),"")</f>
        <v/>
      </c>
      <c r="AK6" s="21" t="str">
        <f>IF(AND('MAPA DE RIESGO'!$Z$19="Muy Alta",'MAPA DE RIESGO'!$AB$19="Catastrófico"),CONCATENATE("R1C",'MAPA DE RIESGO'!$P$19),"")</f>
        <v/>
      </c>
      <c r="AL6" s="21" t="str">
        <f>IF(AND('MAPA DE RIESGO'!$Z$20="Muy Alta",'MAPA DE RIESGO'!$AB$20="Catastrófico"),CONCATENATE("R1C",'MAPA DE RIESGO'!$P$20),"")</f>
        <v/>
      </c>
      <c r="AM6" s="22" t="str">
        <f>IF(AND('MAPA DE RIESGO'!$Z$21="Muy Alta",'MAPA DE RIESGO'!$AB$21="Catastrófico"),CONCATENATE("R1C",'MAPA DE RIESGO'!$P$21),"")</f>
        <v/>
      </c>
      <c r="AN6" s="55"/>
      <c r="AO6" s="404" t="s">
        <v>71</v>
      </c>
      <c r="AP6" s="405"/>
      <c r="AQ6" s="405"/>
      <c r="AR6" s="405"/>
      <c r="AS6" s="405"/>
      <c r="AT6" s="406"/>
      <c r="AU6" s="55"/>
      <c r="AV6" s="55"/>
      <c r="AW6" s="55"/>
      <c r="AX6" s="55"/>
      <c r="AY6" s="55"/>
      <c r="AZ6" s="55"/>
      <c r="BA6" s="55"/>
      <c r="BB6" s="55"/>
      <c r="BC6" s="55"/>
      <c r="BD6" s="55"/>
      <c r="BE6" s="55"/>
      <c r="BF6" s="55"/>
      <c r="BG6" s="55"/>
      <c r="BH6" s="55"/>
      <c r="BI6" s="55"/>
      <c r="BJ6" s="55"/>
      <c r="BK6" s="55"/>
      <c r="BL6" s="55"/>
      <c r="BM6" s="55"/>
      <c r="BN6" s="55"/>
      <c r="BO6" s="55"/>
      <c r="BP6" s="55"/>
      <c r="BQ6" s="55"/>
      <c r="BR6" s="55"/>
      <c r="BS6" s="55"/>
      <c r="BT6" s="55"/>
      <c r="BU6" s="55"/>
      <c r="BV6" s="55"/>
      <c r="BW6" s="55"/>
      <c r="BX6" s="55"/>
    </row>
    <row r="7" spans="1:91" ht="15" customHeight="1" x14ac:dyDescent="0.25">
      <c r="A7" s="55"/>
      <c r="B7" s="345"/>
      <c r="C7" s="345"/>
      <c r="D7" s="346"/>
      <c r="E7" s="386"/>
      <c r="F7" s="387"/>
      <c r="G7" s="387"/>
      <c r="H7" s="387"/>
      <c r="I7" s="388"/>
      <c r="J7" s="23" t="str">
        <f>IF(AND('MAPA DE RIESGO'!$Z$22="Muy Alta",'MAPA DE RIESGO'!$AB$22="Leve"),CONCATENATE("R2C",'MAPA DE RIESGO'!$P$22),"")</f>
        <v/>
      </c>
      <c r="K7" s="24" t="str">
        <f>IF(AND('MAPA DE RIESGO'!$Z$23="Muy Alta",'MAPA DE RIESGO'!$AB$23="Leve"),CONCATENATE("R2C",'MAPA DE RIESGO'!$P$23),"")</f>
        <v/>
      </c>
      <c r="L7" s="24" t="str">
        <f>IF(AND('MAPA DE RIESGO'!$Z$24="Muy Alta",'MAPA DE RIESGO'!$AB$24="Leve"),CONCATENATE("R2C",'MAPA DE RIESGO'!$P$24),"")</f>
        <v/>
      </c>
      <c r="M7" s="24" t="str">
        <f>IF(AND('MAPA DE RIESGO'!$Z$25="Muy Alta",'MAPA DE RIESGO'!$AB$25="Leve"),CONCATENATE("R2C",'MAPA DE RIESGO'!$P$25),"")</f>
        <v/>
      </c>
      <c r="N7" s="24" t="str">
        <f>IF(AND('MAPA DE RIESGO'!$Z$26="Muy Alta",'MAPA DE RIESGO'!$AB$26="Leve"),CONCATENATE("R2C",'MAPA DE RIESGO'!$P$26),"")</f>
        <v/>
      </c>
      <c r="O7" s="25" t="str">
        <f>IF(AND('MAPA DE RIESGO'!$Z$27="Muy Alta",'MAPA DE RIESGO'!$AB$27="Leve"),CONCATENATE("R2C",'MAPA DE RIESGO'!$P$27),"")</f>
        <v/>
      </c>
      <c r="P7" s="23" t="str">
        <f>IF(AND('MAPA DE RIESGO'!$Z$22="Muy Alta",'MAPA DE RIESGO'!$AB$22="Menor"),CONCATENATE("R2C",'MAPA DE RIESGO'!$P$22),"")</f>
        <v/>
      </c>
      <c r="Q7" s="24" t="str">
        <f>IF(AND('MAPA DE RIESGO'!$Z$23="Muy Alta",'MAPA DE RIESGO'!$AB$23="Menor"),CONCATENATE("R2C",'MAPA DE RIESGO'!$P$23),"")</f>
        <v/>
      </c>
      <c r="R7" s="24" t="str">
        <f>IF(AND('MAPA DE RIESGO'!$Z$24="Muy Alta",'MAPA DE RIESGO'!$AB$24="Menor"),CONCATENATE("R2C",'MAPA DE RIESGO'!$P$24),"")</f>
        <v/>
      </c>
      <c r="S7" s="24" t="str">
        <f>IF(AND('MAPA DE RIESGO'!$Z$25="Muy Alta",'MAPA DE RIESGO'!$AB$25="Menor"),CONCATENATE("R2C",'MAPA DE RIESGO'!$P$25),"")</f>
        <v/>
      </c>
      <c r="T7" s="24" t="str">
        <f>IF(AND('MAPA DE RIESGO'!$Z$26="Muy Alta",'MAPA DE RIESGO'!$AB$26="Menor"),CONCATENATE("R2C",'MAPA DE RIESGO'!$P$26),"")</f>
        <v/>
      </c>
      <c r="U7" s="25" t="str">
        <f>IF(AND('MAPA DE RIESGO'!$Z$27="Muy Alta",'MAPA DE RIESGO'!$AB$27="Menor"),CONCATENATE("R2C",'MAPA DE RIESGO'!$P$27),"")</f>
        <v/>
      </c>
      <c r="V7" s="23" t="str">
        <f>IF(AND('MAPA DE RIESGO'!$Z$22="Muy Alta",'MAPA DE RIESGO'!$AB$22="Moderado"),CONCATENATE("R2C",'MAPA DE RIESGO'!$P$22),"")</f>
        <v/>
      </c>
      <c r="W7" s="24" t="str">
        <f>IF(AND('MAPA DE RIESGO'!$Z$23="Muy Alta",'MAPA DE RIESGO'!$AB$23="Moderado"),CONCATENATE("R2C",'MAPA DE RIESGO'!$P$23),"")</f>
        <v/>
      </c>
      <c r="X7" s="24" t="str">
        <f>IF(AND('MAPA DE RIESGO'!$Z$24="Muy Alta",'MAPA DE RIESGO'!$AB$24="Moderado"),CONCATENATE("R2C",'MAPA DE RIESGO'!$P$24),"")</f>
        <v/>
      </c>
      <c r="Y7" s="24" t="str">
        <f>IF(AND('MAPA DE RIESGO'!$Z$25="Muy Alta",'MAPA DE RIESGO'!$AB$25="Moderado"),CONCATENATE("R2C",'MAPA DE RIESGO'!$P$25),"")</f>
        <v/>
      </c>
      <c r="Z7" s="24" t="str">
        <f>IF(AND('MAPA DE RIESGO'!$Z$26="Muy Alta",'MAPA DE RIESGO'!$AB$26="Moderado"),CONCATENATE("R2C",'MAPA DE RIESGO'!$P$26),"")</f>
        <v/>
      </c>
      <c r="AA7" s="25" t="str">
        <f>IF(AND('MAPA DE RIESGO'!$Z$27="Muy Alta",'MAPA DE RIESGO'!$AB$27="Moderado"),CONCATENATE("R2C",'MAPA DE RIESGO'!$P$27),"")</f>
        <v/>
      </c>
      <c r="AB7" s="23" t="str">
        <f>IF(AND('MAPA DE RIESGO'!$Z$22="Muy Alta",'MAPA DE RIESGO'!$AB$22="Mayor"),CONCATENATE("R2C",'MAPA DE RIESGO'!$P$22),"")</f>
        <v/>
      </c>
      <c r="AC7" s="24" t="str">
        <f>IF(AND('MAPA DE RIESGO'!$Z$23="Muy Alta",'MAPA DE RIESGO'!$AB$23="Mayor"),CONCATENATE("R2C",'MAPA DE RIESGO'!$P$23),"")</f>
        <v/>
      </c>
      <c r="AD7" s="24" t="str">
        <f>IF(AND('MAPA DE RIESGO'!$Z$24="Muy Alta",'MAPA DE RIESGO'!$AB$24="Mayor"),CONCATENATE("R2C",'MAPA DE RIESGO'!$P$24),"")</f>
        <v/>
      </c>
      <c r="AE7" s="24" t="str">
        <f>IF(AND('MAPA DE RIESGO'!$Z$25="Muy Alta",'MAPA DE RIESGO'!$AB$25="Mayor"),CONCATENATE("R2C",'MAPA DE RIESGO'!$P$25),"")</f>
        <v/>
      </c>
      <c r="AF7" s="24" t="str">
        <f>IF(AND('MAPA DE RIESGO'!$Z$26="Muy Alta",'MAPA DE RIESGO'!$AB$26="Mayor"),CONCATENATE("R2C",'MAPA DE RIESGO'!$P$26),"")</f>
        <v/>
      </c>
      <c r="AG7" s="25" t="str">
        <f>IF(AND('MAPA DE RIESGO'!$Z$27="Muy Alta",'MAPA DE RIESGO'!$AB$27="Mayor"),CONCATENATE("R2C",'MAPA DE RIESGO'!$P$27),"")</f>
        <v/>
      </c>
      <c r="AH7" s="26" t="str">
        <f>IF(AND('MAPA DE RIESGO'!$Z$22="Muy Alta",'MAPA DE RIESGO'!$AB$22="Catastrófico"),CONCATENATE("R2C",'MAPA DE RIESGO'!$P$22),"")</f>
        <v/>
      </c>
      <c r="AI7" s="27" t="str">
        <f>IF(AND('MAPA DE RIESGO'!$Z$23="Muy Alta",'MAPA DE RIESGO'!$AB$23="Catastrófico"),CONCATENATE("R2C",'MAPA DE RIESGO'!$P$23),"")</f>
        <v/>
      </c>
      <c r="AJ7" s="27" t="str">
        <f>IF(AND('MAPA DE RIESGO'!$Z$24="Muy Alta",'MAPA DE RIESGO'!$AB$24="Catastrófico"),CONCATENATE("R2C",'MAPA DE RIESGO'!$P$24),"")</f>
        <v/>
      </c>
      <c r="AK7" s="27" t="str">
        <f>IF(AND('MAPA DE RIESGO'!$Z$25="Muy Alta",'MAPA DE RIESGO'!$AB$25="Catastrófico"),CONCATENATE("R2C",'MAPA DE RIESGO'!$P$25),"")</f>
        <v/>
      </c>
      <c r="AL7" s="27" t="str">
        <f>IF(AND('MAPA DE RIESGO'!$Z$26="Muy Alta",'MAPA DE RIESGO'!$AB$26="Catastrófico"),CONCATENATE("R2C",'MAPA DE RIESGO'!$P$26),"")</f>
        <v/>
      </c>
      <c r="AM7" s="28" t="str">
        <f>IF(AND('MAPA DE RIESGO'!$Z$27="Muy Alta",'MAPA DE RIESGO'!$AB$27="Catastrófico"),CONCATENATE("R2C",'MAPA DE RIESGO'!$P$27),"")</f>
        <v/>
      </c>
      <c r="AN7" s="55"/>
      <c r="AO7" s="407"/>
      <c r="AP7" s="408"/>
      <c r="AQ7" s="408"/>
      <c r="AR7" s="408"/>
      <c r="AS7" s="408"/>
      <c r="AT7" s="409"/>
      <c r="AU7" s="55"/>
      <c r="AV7" s="55"/>
      <c r="AW7" s="55"/>
      <c r="AX7" s="55"/>
      <c r="AY7" s="55"/>
      <c r="AZ7" s="55"/>
      <c r="BA7" s="55"/>
      <c r="BB7" s="55"/>
      <c r="BC7" s="55"/>
      <c r="BD7" s="55"/>
      <c r="BE7" s="55"/>
      <c r="BF7" s="55"/>
      <c r="BG7" s="55"/>
      <c r="BH7" s="55"/>
      <c r="BI7" s="55"/>
      <c r="BJ7" s="55"/>
      <c r="BK7" s="55"/>
      <c r="BL7" s="55"/>
      <c r="BM7" s="55"/>
      <c r="BN7" s="55"/>
      <c r="BO7" s="55"/>
      <c r="BP7" s="55"/>
      <c r="BQ7" s="55"/>
      <c r="BR7" s="55"/>
      <c r="BS7" s="55"/>
      <c r="BT7" s="55"/>
      <c r="BU7" s="55"/>
      <c r="BV7" s="55"/>
      <c r="BW7" s="55"/>
      <c r="BX7" s="55"/>
    </row>
    <row r="8" spans="1:91" ht="15" customHeight="1" x14ac:dyDescent="0.25">
      <c r="A8" s="55"/>
      <c r="B8" s="345"/>
      <c r="C8" s="345"/>
      <c r="D8" s="346"/>
      <c r="E8" s="386"/>
      <c r="F8" s="387"/>
      <c r="G8" s="387"/>
      <c r="H8" s="387"/>
      <c r="I8" s="388"/>
      <c r="J8" s="23" t="str">
        <f>IF(AND('MAPA DE RIESGO'!$Z$28="Muy Alta",'MAPA DE RIESGO'!$AB$28="Leve"),CONCATENATE("R3C",'MAPA DE RIESGO'!$P$28),"")</f>
        <v/>
      </c>
      <c r="K8" s="24" t="str">
        <f>IF(AND('MAPA DE RIESGO'!$Z$29="Muy Alta",'MAPA DE RIESGO'!$AB$29="Leve"),CONCATENATE("R3C",'MAPA DE RIESGO'!$P$29),"")</f>
        <v/>
      </c>
      <c r="L8" s="24" t="str">
        <f>IF(AND('MAPA DE RIESGO'!$Z$30="Muy Alta",'MAPA DE RIESGO'!$AB$30="Leve"),CONCATENATE("R3C",'MAPA DE RIESGO'!$P$30),"")</f>
        <v/>
      </c>
      <c r="M8" s="24" t="str">
        <f>IF(AND('MAPA DE RIESGO'!$Z$31="Muy Alta",'MAPA DE RIESGO'!$AB$31="Leve"),CONCATENATE("R3C",'MAPA DE RIESGO'!$P$31),"")</f>
        <v/>
      </c>
      <c r="N8" s="24" t="str">
        <f>IF(AND('MAPA DE RIESGO'!$Z$32="Muy Alta",'MAPA DE RIESGO'!$AB$32="Leve"),CONCATENATE("R3C",'MAPA DE RIESGO'!$P$32),"")</f>
        <v/>
      </c>
      <c r="O8" s="25" t="str">
        <f>IF(AND('MAPA DE RIESGO'!$Z$33="Muy Alta",'MAPA DE RIESGO'!$AB$33="Leve"),CONCATENATE("R3C",'MAPA DE RIESGO'!$P$33),"")</f>
        <v/>
      </c>
      <c r="P8" s="23" t="str">
        <f>IF(AND('MAPA DE RIESGO'!$Z$28="Muy Alta",'MAPA DE RIESGO'!$AB$28="Menor"),CONCATENATE("R3C",'MAPA DE RIESGO'!$P$28),"")</f>
        <v/>
      </c>
      <c r="Q8" s="24" t="str">
        <f>IF(AND('MAPA DE RIESGO'!$Z$29="Muy Alta",'MAPA DE RIESGO'!$AB$29="Menor"),CONCATENATE("R3C",'MAPA DE RIESGO'!$P$29),"")</f>
        <v/>
      </c>
      <c r="R8" s="24" t="str">
        <f>IF(AND('MAPA DE RIESGO'!$Z$30="Muy Alta",'MAPA DE RIESGO'!$AB$30="Menor"),CONCATENATE("R3C",'MAPA DE RIESGO'!$P$30),"")</f>
        <v/>
      </c>
      <c r="S8" s="24" t="str">
        <f>IF(AND('MAPA DE RIESGO'!$Z$31="Muy Alta",'MAPA DE RIESGO'!$AB$31="Menor"),CONCATENATE("R3C",'MAPA DE RIESGO'!$P$31),"")</f>
        <v/>
      </c>
      <c r="T8" s="24" t="str">
        <f>IF(AND('MAPA DE RIESGO'!$Z$32="Muy Alta",'MAPA DE RIESGO'!$AB$32="Menor"),CONCATENATE("R3C",'MAPA DE RIESGO'!$P$32),"")</f>
        <v/>
      </c>
      <c r="U8" s="25" t="str">
        <f>IF(AND('MAPA DE RIESGO'!$Z$33="Muy Alta",'MAPA DE RIESGO'!$AB$33="Menor"),CONCATENATE("R3C",'MAPA DE RIESGO'!$P$33),"")</f>
        <v/>
      </c>
      <c r="V8" s="23" t="str">
        <f>IF(AND('MAPA DE RIESGO'!$Z$28="Muy Alta",'MAPA DE RIESGO'!$AB$28="Moderado"),CONCATENATE("R3C",'MAPA DE RIESGO'!$P$28),"")</f>
        <v/>
      </c>
      <c r="W8" s="24" t="str">
        <f>IF(AND('MAPA DE RIESGO'!$Z$29="Muy Alta",'MAPA DE RIESGO'!$AB$29="Moderado"),CONCATENATE("R3C",'MAPA DE RIESGO'!$P$29),"")</f>
        <v/>
      </c>
      <c r="X8" s="24" t="str">
        <f>IF(AND('MAPA DE RIESGO'!$Z$30="Muy Alta",'MAPA DE RIESGO'!$AB$30="Moderado"),CONCATENATE("R3C",'MAPA DE RIESGO'!$P$30),"")</f>
        <v/>
      </c>
      <c r="Y8" s="24" t="str">
        <f>IF(AND('MAPA DE RIESGO'!$Z$31="Muy Alta",'MAPA DE RIESGO'!$AB$31="Moderado"),CONCATENATE("R3C",'MAPA DE RIESGO'!$P$31),"")</f>
        <v/>
      </c>
      <c r="Z8" s="24" t="str">
        <f>IF(AND('MAPA DE RIESGO'!$Z$32="Muy Alta",'MAPA DE RIESGO'!$AB$32="Moderado"),CONCATENATE("R3C",'MAPA DE RIESGO'!$P$32),"")</f>
        <v/>
      </c>
      <c r="AA8" s="25" t="str">
        <f>IF(AND('MAPA DE RIESGO'!$Z$33="Muy Alta",'MAPA DE RIESGO'!$AB$33="Moderado"),CONCATENATE("R3C",'MAPA DE RIESGO'!$P$33),"")</f>
        <v/>
      </c>
      <c r="AB8" s="23" t="str">
        <f>IF(AND('MAPA DE RIESGO'!$Z$28="Muy Alta",'MAPA DE RIESGO'!$AB$28="Mayor"),CONCATENATE("R3C",'MAPA DE RIESGO'!$P$28),"")</f>
        <v/>
      </c>
      <c r="AC8" s="24" t="str">
        <f>IF(AND('MAPA DE RIESGO'!$Z$29="Muy Alta",'MAPA DE RIESGO'!$AB$29="Mayor"),CONCATENATE("R3C",'MAPA DE RIESGO'!$P$29),"")</f>
        <v/>
      </c>
      <c r="AD8" s="24" t="str">
        <f>IF(AND('MAPA DE RIESGO'!$Z$30="Muy Alta",'MAPA DE RIESGO'!$AB$30="Mayor"),CONCATENATE("R3C",'MAPA DE RIESGO'!$P$30),"")</f>
        <v/>
      </c>
      <c r="AE8" s="24" t="str">
        <f>IF(AND('MAPA DE RIESGO'!$Z$31="Muy Alta",'MAPA DE RIESGO'!$AB$31="Mayor"),CONCATENATE("R3C",'MAPA DE RIESGO'!$P$31),"")</f>
        <v/>
      </c>
      <c r="AF8" s="24" t="str">
        <f>IF(AND('MAPA DE RIESGO'!$Z$32="Muy Alta",'MAPA DE RIESGO'!$AB$32="Mayor"),CONCATENATE("R3C",'MAPA DE RIESGO'!$P$32),"")</f>
        <v/>
      </c>
      <c r="AG8" s="25" t="str">
        <f>IF(AND('MAPA DE RIESGO'!$Z$33="Muy Alta",'MAPA DE RIESGO'!$AB$33="Mayor"),CONCATENATE("R3C",'MAPA DE RIESGO'!$P$33),"")</f>
        <v/>
      </c>
      <c r="AH8" s="26" t="str">
        <f>IF(AND('MAPA DE RIESGO'!$Z$28="Muy Alta",'MAPA DE RIESGO'!$AB$28="Catastrófico"),CONCATENATE("R3C",'MAPA DE RIESGO'!$P$28),"")</f>
        <v/>
      </c>
      <c r="AI8" s="27" t="str">
        <f>IF(AND('MAPA DE RIESGO'!$Z$29="Muy Alta",'MAPA DE RIESGO'!$AB$29="Catastrófico"),CONCATENATE("R3C",'MAPA DE RIESGO'!$P$29),"")</f>
        <v/>
      </c>
      <c r="AJ8" s="27" t="str">
        <f>IF(AND('MAPA DE RIESGO'!$Z$30="Muy Alta",'MAPA DE RIESGO'!$AB$30="Catastrófico"),CONCATENATE("R3C",'MAPA DE RIESGO'!$P$30),"")</f>
        <v/>
      </c>
      <c r="AK8" s="27" t="str">
        <f>IF(AND('MAPA DE RIESGO'!$Z$31="Muy Alta",'MAPA DE RIESGO'!$AB$31="Catastrófico"),CONCATENATE("R3C",'MAPA DE RIESGO'!$P$31),"")</f>
        <v/>
      </c>
      <c r="AL8" s="27" t="str">
        <f>IF(AND('MAPA DE RIESGO'!$Z$32="Muy Alta",'MAPA DE RIESGO'!$AB$32="Catastrófico"),CONCATENATE("R3C",'MAPA DE RIESGO'!$P$32),"")</f>
        <v/>
      </c>
      <c r="AM8" s="28" t="str">
        <f>IF(AND('MAPA DE RIESGO'!$Z$33="Muy Alta",'MAPA DE RIESGO'!$AB$33="Catastrófico"),CONCATENATE("R3C",'MAPA DE RIESGO'!$P$33),"")</f>
        <v/>
      </c>
      <c r="AN8" s="55"/>
      <c r="AO8" s="407"/>
      <c r="AP8" s="408"/>
      <c r="AQ8" s="408"/>
      <c r="AR8" s="408"/>
      <c r="AS8" s="408"/>
      <c r="AT8" s="409"/>
      <c r="AU8" s="55"/>
      <c r="AV8" s="55"/>
      <c r="AW8" s="55"/>
      <c r="AX8" s="55"/>
      <c r="AY8" s="55"/>
      <c r="AZ8" s="55"/>
      <c r="BA8" s="55"/>
      <c r="BB8" s="55"/>
      <c r="BC8" s="55"/>
      <c r="BD8" s="55"/>
      <c r="BE8" s="55"/>
      <c r="BF8" s="55"/>
      <c r="BG8" s="55"/>
      <c r="BH8" s="55"/>
      <c r="BI8" s="55"/>
      <c r="BJ8" s="55"/>
      <c r="BK8" s="55"/>
      <c r="BL8" s="55"/>
      <c r="BM8" s="55"/>
      <c r="BN8" s="55"/>
      <c r="BO8" s="55"/>
      <c r="BP8" s="55"/>
      <c r="BQ8" s="55"/>
      <c r="BR8" s="55"/>
      <c r="BS8" s="55"/>
      <c r="BT8" s="55"/>
      <c r="BU8" s="55"/>
      <c r="BV8" s="55"/>
      <c r="BW8" s="55"/>
      <c r="BX8" s="55"/>
    </row>
    <row r="9" spans="1:91" ht="15" customHeight="1" x14ac:dyDescent="0.25">
      <c r="A9" s="55"/>
      <c r="B9" s="345"/>
      <c r="C9" s="345"/>
      <c r="D9" s="346"/>
      <c r="E9" s="386"/>
      <c r="F9" s="387"/>
      <c r="G9" s="387"/>
      <c r="H9" s="387"/>
      <c r="I9" s="388"/>
      <c r="J9" s="23" t="str">
        <f>IF(AND('MAPA DE RIESGO'!$Z$34="Muy Alta",'MAPA DE RIESGO'!$AB$34="Leve"),CONCATENATE("R4C",'MAPA DE RIESGO'!$P$34),"")</f>
        <v/>
      </c>
      <c r="K9" s="24" t="str">
        <f>IF(AND('MAPA DE RIESGO'!$Z$35="Muy Alta",'MAPA DE RIESGO'!$AB$35="Leve"),CONCATENATE("R4C",'MAPA DE RIESGO'!$P$35),"")</f>
        <v/>
      </c>
      <c r="L9" s="29" t="str">
        <f>IF(AND('MAPA DE RIESGO'!$Z$36="Muy Alta",'MAPA DE RIESGO'!$AB$36="Leve"),CONCATENATE("R4C",'MAPA DE RIESGO'!$P$36),"")</f>
        <v/>
      </c>
      <c r="M9" s="29" t="str">
        <f>IF(AND('MAPA DE RIESGO'!$Z$37="Muy Alta",'MAPA DE RIESGO'!$AB$37="Leve"),CONCATENATE("R4C",'MAPA DE RIESGO'!$P$37),"")</f>
        <v/>
      </c>
      <c r="N9" s="29" t="str">
        <f>IF(AND('MAPA DE RIESGO'!$Z$38="Muy Alta",'MAPA DE RIESGO'!$AB$38="Leve"),CONCATENATE("R4C",'MAPA DE RIESGO'!$P$38),"")</f>
        <v/>
      </c>
      <c r="O9" s="25" t="str">
        <f>IF(AND('MAPA DE RIESGO'!$Z$39="Muy Alta",'MAPA DE RIESGO'!$AB$39="Leve"),CONCATENATE("R4C",'MAPA DE RIESGO'!$P$39),"")</f>
        <v/>
      </c>
      <c r="P9" s="23" t="str">
        <f>IF(AND('MAPA DE RIESGO'!$Z$34="Muy Alta",'MAPA DE RIESGO'!$AB$34="Menor"),CONCATENATE("R4C",'MAPA DE RIESGO'!$P$34),"")</f>
        <v/>
      </c>
      <c r="Q9" s="24" t="str">
        <f>IF(AND('MAPA DE RIESGO'!$Z$35="Muy Alta",'MAPA DE RIESGO'!$AB$35="Menor"),CONCATENATE("R4C",'MAPA DE RIESGO'!$P$35),"")</f>
        <v/>
      </c>
      <c r="R9" s="29" t="str">
        <f>IF(AND('MAPA DE RIESGO'!$Z$36="Muy Alta",'MAPA DE RIESGO'!$AB$36="Menor"),CONCATENATE("R4C",'MAPA DE RIESGO'!$P$36),"")</f>
        <v/>
      </c>
      <c r="S9" s="29" t="str">
        <f>IF(AND('MAPA DE RIESGO'!$Z$37="Muy Alta",'MAPA DE RIESGO'!$AB$37="Menor"),CONCATENATE("R4C",'MAPA DE RIESGO'!$P$37),"")</f>
        <v/>
      </c>
      <c r="T9" s="29" t="str">
        <f>IF(AND('MAPA DE RIESGO'!$Z$38="Muy Alta",'MAPA DE RIESGO'!$AB$38="Menor"),CONCATENATE("R4C",'MAPA DE RIESGO'!$P$38),"")</f>
        <v/>
      </c>
      <c r="U9" s="25" t="str">
        <f>IF(AND('MAPA DE RIESGO'!$Z$39="Muy Alta",'MAPA DE RIESGO'!$AB$39="Menor"),CONCATENATE("R4C",'MAPA DE RIESGO'!$P$39),"")</f>
        <v/>
      </c>
      <c r="V9" s="23" t="str">
        <f>IF(AND('MAPA DE RIESGO'!$Z$34="Muy Alta",'MAPA DE RIESGO'!$AB$34="Moderado"),CONCATENATE("R4C",'MAPA DE RIESGO'!$P$34),"")</f>
        <v/>
      </c>
      <c r="W9" s="24" t="str">
        <f>IF(AND('MAPA DE RIESGO'!$Z$35="Muy Alta",'MAPA DE RIESGO'!$AB$35="Moderado"),CONCATENATE("R4C",'MAPA DE RIESGO'!$P$35),"")</f>
        <v/>
      </c>
      <c r="X9" s="29" t="str">
        <f>IF(AND('MAPA DE RIESGO'!$Z$36="Muy Alta",'MAPA DE RIESGO'!$AB$36="Moderado"),CONCATENATE("R4C",'MAPA DE RIESGO'!$P$36),"")</f>
        <v/>
      </c>
      <c r="Y9" s="29" t="str">
        <f>IF(AND('MAPA DE RIESGO'!$Z$37="Muy Alta",'MAPA DE RIESGO'!$AB$37="Moderado"),CONCATENATE("R4C",'MAPA DE RIESGO'!$P$37),"")</f>
        <v/>
      </c>
      <c r="Z9" s="29" t="str">
        <f>IF(AND('MAPA DE RIESGO'!$Z$38="Muy Alta",'MAPA DE RIESGO'!$AB$38="Moderado"),CONCATENATE("R4C",'MAPA DE RIESGO'!$P$38),"")</f>
        <v/>
      </c>
      <c r="AA9" s="25" t="str">
        <f>IF(AND('MAPA DE RIESGO'!$Z$39="Muy Alta",'MAPA DE RIESGO'!$AB$39="Moderado"),CONCATENATE("R4C",'MAPA DE RIESGO'!$P$39),"")</f>
        <v/>
      </c>
      <c r="AB9" s="23" t="str">
        <f>IF(AND('MAPA DE RIESGO'!$Z$34="Muy Alta",'MAPA DE RIESGO'!$AB$34="Mayor"),CONCATENATE("R4C",'MAPA DE RIESGO'!$P$34),"")</f>
        <v/>
      </c>
      <c r="AC9" s="24" t="str">
        <f>IF(AND('MAPA DE RIESGO'!$Z$35="Muy Alta",'MAPA DE RIESGO'!$AB$35="Mayor"),CONCATENATE("R4C",'MAPA DE RIESGO'!$P$35),"")</f>
        <v/>
      </c>
      <c r="AD9" s="29" t="str">
        <f>IF(AND('MAPA DE RIESGO'!$Z$36="Muy Alta",'MAPA DE RIESGO'!$AB$36="Mayor"),CONCATENATE("R4C",'MAPA DE RIESGO'!$P$36),"")</f>
        <v/>
      </c>
      <c r="AE9" s="29" t="str">
        <f>IF(AND('MAPA DE RIESGO'!$Z$37="Muy Alta",'MAPA DE RIESGO'!$AB$37="Mayor"),CONCATENATE("R4C",'MAPA DE RIESGO'!$P$37),"")</f>
        <v/>
      </c>
      <c r="AF9" s="29" t="str">
        <f>IF(AND('MAPA DE RIESGO'!$Z$38="Muy Alta",'MAPA DE RIESGO'!$AB$38="Mayor"),CONCATENATE("R4C",'MAPA DE RIESGO'!$P$38),"")</f>
        <v/>
      </c>
      <c r="AG9" s="25" t="str">
        <f>IF(AND('MAPA DE RIESGO'!$Z$39="Muy Alta",'MAPA DE RIESGO'!$AB$39="Mayor"),CONCATENATE("R4C",'MAPA DE RIESGO'!$P$39),"")</f>
        <v/>
      </c>
      <c r="AH9" s="26" t="str">
        <f>IF(AND('MAPA DE RIESGO'!$Z$34="Muy Alta",'MAPA DE RIESGO'!$AB$34="Catastrófico"),CONCATENATE("R4C",'MAPA DE RIESGO'!$P$34),"")</f>
        <v/>
      </c>
      <c r="AI9" s="27" t="str">
        <f>IF(AND('MAPA DE RIESGO'!$Z$35="Muy Alta",'MAPA DE RIESGO'!$AB$35="Catastrófico"),CONCATENATE("R4C",'MAPA DE RIESGO'!$P$35),"")</f>
        <v/>
      </c>
      <c r="AJ9" s="27" t="str">
        <f>IF(AND('MAPA DE RIESGO'!$Z$36="Muy Alta",'MAPA DE RIESGO'!$AB$36="Catastrófico"),CONCATENATE("R4C",'MAPA DE RIESGO'!$P$36),"")</f>
        <v/>
      </c>
      <c r="AK9" s="27" t="str">
        <f>IF(AND('MAPA DE RIESGO'!$Z$37="Muy Alta",'MAPA DE RIESGO'!$AB$37="Catastrófico"),CONCATENATE("R4C",'MAPA DE RIESGO'!$P$37),"")</f>
        <v/>
      </c>
      <c r="AL9" s="27" t="str">
        <f>IF(AND('MAPA DE RIESGO'!$Z$38="Muy Alta",'MAPA DE RIESGO'!$AB$38="Catastrófico"),CONCATENATE("R4C",'MAPA DE RIESGO'!$P$38),"")</f>
        <v/>
      </c>
      <c r="AM9" s="28" t="str">
        <f>IF(AND('MAPA DE RIESGO'!$Z$39="Muy Alta",'MAPA DE RIESGO'!$AB$39="Catastrófico"),CONCATENATE("R4C",'MAPA DE RIESGO'!$P$39),"")</f>
        <v/>
      </c>
      <c r="AN9" s="55"/>
      <c r="AO9" s="407"/>
      <c r="AP9" s="408"/>
      <c r="AQ9" s="408"/>
      <c r="AR9" s="408"/>
      <c r="AS9" s="408"/>
      <c r="AT9" s="409"/>
      <c r="AU9" s="55"/>
      <c r="AV9" s="55"/>
      <c r="AW9" s="55"/>
      <c r="AX9" s="55"/>
      <c r="AY9" s="55"/>
      <c r="AZ9" s="55"/>
      <c r="BA9" s="55"/>
      <c r="BB9" s="55"/>
      <c r="BC9" s="55"/>
      <c r="BD9" s="55"/>
      <c r="BE9" s="55"/>
      <c r="BF9" s="55"/>
      <c r="BG9" s="55"/>
      <c r="BH9" s="55"/>
      <c r="BI9" s="55"/>
      <c r="BJ9" s="55"/>
      <c r="BK9" s="55"/>
      <c r="BL9" s="55"/>
      <c r="BM9" s="55"/>
      <c r="BN9" s="55"/>
      <c r="BO9" s="55"/>
      <c r="BP9" s="55"/>
      <c r="BQ9" s="55"/>
      <c r="BR9" s="55"/>
      <c r="BS9" s="55"/>
      <c r="BT9" s="55"/>
      <c r="BU9" s="55"/>
      <c r="BV9" s="55"/>
      <c r="BW9" s="55"/>
      <c r="BX9" s="55"/>
    </row>
    <row r="10" spans="1:91" ht="15" customHeight="1" x14ac:dyDescent="0.25">
      <c r="A10" s="55"/>
      <c r="B10" s="345"/>
      <c r="C10" s="345"/>
      <c r="D10" s="346"/>
      <c r="E10" s="386"/>
      <c r="F10" s="387"/>
      <c r="G10" s="387"/>
      <c r="H10" s="387"/>
      <c r="I10" s="388"/>
      <c r="J10" s="23" t="str">
        <f>IF(AND('MAPA DE RIESGO'!$Z$40="Muy Alta",'MAPA DE RIESGO'!$AB$40="Leve"),CONCATENATE("R5C",'MAPA DE RIESGO'!$P$40),"")</f>
        <v/>
      </c>
      <c r="K10" s="24" t="str">
        <f>IF(AND('MAPA DE RIESGO'!$Z$41="Muy Alta",'MAPA DE RIESGO'!$AB$41="Leve"),CONCATENATE("R5C",'MAPA DE RIESGO'!$P$41),"")</f>
        <v/>
      </c>
      <c r="L10" s="29" t="str">
        <f>IF(AND('MAPA DE RIESGO'!$Z$42="Muy Alta",'MAPA DE RIESGO'!$AB$42="Leve"),CONCATENATE("R5C",'MAPA DE RIESGO'!$P$42),"")</f>
        <v/>
      </c>
      <c r="M10" s="29" t="str">
        <f>IF(AND('MAPA DE RIESGO'!$Z$43="Muy Alta",'MAPA DE RIESGO'!$AB$43="Leve"),CONCATENATE("R5C",'MAPA DE RIESGO'!$P$43),"")</f>
        <v/>
      </c>
      <c r="N10" s="29" t="str">
        <f>IF(AND('MAPA DE RIESGO'!$Z$44="Muy Alta",'MAPA DE RIESGO'!$AB$44="Leve"),CONCATENATE("R5C",'MAPA DE RIESGO'!$P$44),"")</f>
        <v/>
      </c>
      <c r="O10" s="25" t="str">
        <f>IF(AND('MAPA DE RIESGO'!$Z$45="Muy Alta",'MAPA DE RIESGO'!$AB$45="Leve"),CONCATENATE("R5C",'MAPA DE RIESGO'!$P$45),"")</f>
        <v/>
      </c>
      <c r="P10" s="23" t="str">
        <f>IF(AND('MAPA DE RIESGO'!$Z$40="Muy Alta",'MAPA DE RIESGO'!$AB$40="Menor"),CONCATENATE("R5C",'MAPA DE RIESGO'!$P$40),"")</f>
        <v/>
      </c>
      <c r="Q10" s="24" t="str">
        <f>IF(AND('MAPA DE RIESGO'!$Z$41="Muy Alta",'MAPA DE RIESGO'!$AB$41="Menor"),CONCATENATE("R5C",'MAPA DE RIESGO'!$P$41),"")</f>
        <v/>
      </c>
      <c r="R10" s="29" t="str">
        <f>IF(AND('MAPA DE RIESGO'!$Z$42="Muy Alta",'MAPA DE RIESGO'!$AB$42="Menor"),CONCATENATE("R5C",'MAPA DE RIESGO'!$P$42),"")</f>
        <v/>
      </c>
      <c r="S10" s="29" t="str">
        <f>IF(AND('MAPA DE RIESGO'!$Z$43="Muy Alta",'MAPA DE RIESGO'!$AB$43="Menor"),CONCATENATE("R5C",'MAPA DE RIESGO'!$P$43),"")</f>
        <v/>
      </c>
      <c r="T10" s="29" t="str">
        <f>IF(AND('MAPA DE RIESGO'!$Z$44="Muy Alta",'MAPA DE RIESGO'!$AB$44="Menor"),CONCATENATE("R5C",'MAPA DE RIESGO'!$P$44),"")</f>
        <v/>
      </c>
      <c r="U10" s="25" t="str">
        <f>IF(AND('MAPA DE RIESGO'!$Z$45="Muy Alta",'MAPA DE RIESGO'!$AB$45="Menor"),CONCATENATE("R5C",'MAPA DE RIESGO'!$P$45),"")</f>
        <v/>
      </c>
      <c r="V10" s="23" t="str">
        <f>IF(AND('MAPA DE RIESGO'!$Z$40="Muy Alta",'MAPA DE RIESGO'!$AB$40="Moderado"),CONCATENATE("R5C",'MAPA DE RIESGO'!$P$40),"")</f>
        <v/>
      </c>
      <c r="W10" s="24" t="str">
        <f>IF(AND('MAPA DE RIESGO'!$Z$41="Muy Alta",'MAPA DE RIESGO'!$AB$41="Moderado"),CONCATENATE("R5C",'MAPA DE RIESGO'!$P$41),"")</f>
        <v/>
      </c>
      <c r="X10" s="29" t="str">
        <f>IF(AND('MAPA DE RIESGO'!$Z$42="Muy Alta",'MAPA DE RIESGO'!$AB$42="Moderado"),CONCATENATE("R5C",'MAPA DE RIESGO'!$P$42),"")</f>
        <v/>
      </c>
      <c r="Y10" s="29" t="str">
        <f>IF(AND('MAPA DE RIESGO'!$Z$43="Muy Alta",'MAPA DE RIESGO'!$AB$43="Moderado"),CONCATENATE("R5C",'MAPA DE RIESGO'!$P$43),"")</f>
        <v/>
      </c>
      <c r="Z10" s="29" t="str">
        <f>IF(AND('MAPA DE RIESGO'!$Z$44="Muy Alta",'MAPA DE RIESGO'!$AB$44="Moderado"),CONCATENATE("R5C",'MAPA DE RIESGO'!$P$44),"")</f>
        <v/>
      </c>
      <c r="AA10" s="25" t="str">
        <f>IF(AND('MAPA DE RIESGO'!$Z$45="Muy Alta",'MAPA DE RIESGO'!$AB$45="Moderado"),CONCATENATE("R5C",'MAPA DE RIESGO'!$P$45),"")</f>
        <v/>
      </c>
      <c r="AB10" s="23" t="str">
        <f>IF(AND('MAPA DE RIESGO'!$Z$40="Muy Alta",'MAPA DE RIESGO'!$AB$40="Mayor"),CONCATENATE("R5C",'MAPA DE RIESGO'!$P$40),"")</f>
        <v/>
      </c>
      <c r="AC10" s="24" t="str">
        <f>IF(AND('MAPA DE RIESGO'!$Z$41="Muy Alta",'MAPA DE RIESGO'!$AB$41="Mayor"),CONCATENATE("R5C",'MAPA DE RIESGO'!$P$41),"")</f>
        <v/>
      </c>
      <c r="AD10" s="29" t="str">
        <f>IF(AND('MAPA DE RIESGO'!$Z$42="Muy Alta",'MAPA DE RIESGO'!$AB$42="Mayor"),CONCATENATE("R5C",'MAPA DE RIESGO'!$P$42),"")</f>
        <v/>
      </c>
      <c r="AE10" s="29" t="str">
        <f>IF(AND('MAPA DE RIESGO'!$Z$43="Muy Alta",'MAPA DE RIESGO'!$AB$43="Mayor"),CONCATENATE("R5C",'MAPA DE RIESGO'!$P$43),"")</f>
        <v/>
      </c>
      <c r="AF10" s="29" t="str">
        <f>IF(AND('MAPA DE RIESGO'!$Z$44="Muy Alta",'MAPA DE RIESGO'!$AB$44="Mayor"),CONCATENATE("R5C",'MAPA DE RIESGO'!$P$44),"")</f>
        <v/>
      </c>
      <c r="AG10" s="25" t="str">
        <f>IF(AND('MAPA DE RIESGO'!$Z$45="Muy Alta",'MAPA DE RIESGO'!$AB$45="Mayor"),CONCATENATE("R5C",'MAPA DE RIESGO'!$P$45),"")</f>
        <v/>
      </c>
      <c r="AH10" s="26" t="str">
        <f>IF(AND('MAPA DE RIESGO'!$Z$40="Muy Alta",'MAPA DE RIESGO'!$AB$40="Catastrófico"),CONCATENATE("R5C",'MAPA DE RIESGO'!$P$40),"")</f>
        <v/>
      </c>
      <c r="AI10" s="27" t="str">
        <f>IF(AND('MAPA DE RIESGO'!$Z$41="Muy Alta",'MAPA DE RIESGO'!$AB$41="Catastrófico"),CONCATENATE("R5C",'MAPA DE RIESGO'!$P$41),"")</f>
        <v/>
      </c>
      <c r="AJ10" s="27" t="str">
        <f>IF(AND('MAPA DE RIESGO'!$Z$42="Muy Alta",'MAPA DE RIESGO'!$AB$42="Catastrófico"),CONCATENATE("R5C",'MAPA DE RIESGO'!$P$42),"")</f>
        <v/>
      </c>
      <c r="AK10" s="27" t="str">
        <f>IF(AND('MAPA DE RIESGO'!$Z$43="Muy Alta",'MAPA DE RIESGO'!$AB$43="Catastrófico"),CONCATENATE("R5C",'MAPA DE RIESGO'!$P$43),"")</f>
        <v/>
      </c>
      <c r="AL10" s="27" t="str">
        <f>IF(AND('MAPA DE RIESGO'!$Z$44="Muy Alta",'MAPA DE RIESGO'!$AB$44="Catastrófico"),CONCATENATE("R5C",'MAPA DE RIESGO'!$P$44),"")</f>
        <v/>
      </c>
      <c r="AM10" s="28" t="str">
        <f>IF(AND('MAPA DE RIESGO'!$Z$45="Muy Alta",'MAPA DE RIESGO'!$AB$45="Catastrófico"),CONCATENATE("R5C",'MAPA DE RIESGO'!$P$45),"")</f>
        <v/>
      </c>
      <c r="AN10" s="55"/>
      <c r="AO10" s="407"/>
      <c r="AP10" s="408"/>
      <c r="AQ10" s="408"/>
      <c r="AR10" s="408"/>
      <c r="AS10" s="408"/>
      <c r="AT10" s="409"/>
      <c r="AU10" s="55"/>
      <c r="AV10" s="55"/>
      <c r="AW10" s="55"/>
      <c r="AX10" s="55"/>
      <c r="AY10" s="55"/>
      <c r="AZ10" s="55"/>
      <c r="BA10" s="55"/>
      <c r="BB10" s="55"/>
      <c r="BC10" s="55"/>
      <c r="BD10" s="55"/>
      <c r="BE10" s="55"/>
      <c r="BF10" s="55"/>
      <c r="BG10" s="55"/>
      <c r="BH10" s="55"/>
      <c r="BI10" s="55"/>
      <c r="BJ10" s="55"/>
      <c r="BK10" s="55"/>
      <c r="BL10" s="55"/>
      <c r="BM10" s="55"/>
      <c r="BN10" s="55"/>
      <c r="BO10" s="55"/>
      <c r="BP10" s="55"/>
      <c r="BQ10" s="55"/>
      <c r="BR10" s="55"/>
      <c r="BS10" s="55"/>
      <c r="BT10" s="55"/>
      <c r="BU10" s="55"/>
      <c r="BV10" s="55"/>
      <c r="BW10" s="55"/>
      <c r="BX10" s="55"/>
    </row>
    <row r="11" spans="1:91" ht="15" customHeight="1" x14ac:dyDescent="0.25">
      <c r="A11" s="55"/>
      <c r="B11" s="345"/>
      <c r="C11" s="345"/>
      <c r="D11" s="346"/>
      <c r="E11" s="386"/>
      <c r="F11" s="387"/>
      <c r="G11" s="387"/>
      <c r="H11" s="387"/>
      <c r="I11" s="388"/>
      <c r="J11" s="23" t="str">
        <f>IF(AND('MAPA DE RIESGO'!$Z$46="Muy Alta",'MAPA DE RIESGO'!$AB$46="Leve"),CONCATENATE("R6C",'MAPA DE RIESGO'!$P$46),"")</f>
        <v/>
      </c>
      <c r="K11" s="24" t="str">
        <f>IF(AND('MAPA DE RIESGO'!$Z$47="Muy Alta",'MAPA DE RIESGO'!$AB$47="Leve"),CONCATENATE("R6C",'MAPA DE RIESGO'!$P$47),"")</f>
        <v/>
      </c>
      <c r="L11" s="29" t="str">
        <f>IF(AND('MAPA DE RIESGO'!$Z$48="Muy Alta",'MAPA DE RIESGO'!$AB$48="Leve"),CONCATENATE("R6C",'MAPA DE RIESGO'!$P$48),"")</f>
        <v/>
      </c>
      <c r="M11" s="29" t="str">
        <f>IF(AND('MAPA DE RIESGO'!$Z$49="Muy Alta",'MAPA DE RIESGO'!$AB$49="Leve"),CONCATENATE("R6C",'MAPA DE RIESGO'!$P$49),"")</f>
        <v/>
      </c>
      <c r="N11" s="29" t="str">
        <f>IF(AND('MAPA DE RIESGO'!$Z$50="Muy Alta",'MAPA DE RIESGO'!$AB$50="Leve"),CONCATENATE("R6C",'MAPA DE RIESGO'!$P$50),"")</f>
        <v/>
      </c>
      <c r="O11" s="25" t="str">
        <f>IF(AND('MAPA DE RIESGO'!$Z$51="Muy Alta",'MAPA DE RIESGO'!$AB$51="Leve"),CONCATENATE("R6C",'MAPA DE RIESGO'!$P$51),"")</f>
        <v/>
      </c>
      <c r="P11" s="23" t="str">
        <f>IF(AND('MAPA DE RIESGO'!$Z$46="Muy Alta",'MAPA DE RIESGO'!$AB$46="Menor"),CONCATENATE("R6C",'MAPA DE RIESGO'!$P$46),"")</f>
        <v/>
      </c>
      <c r="Q11" s="24" t="str">
        <f>IF(AND('MAPA DE RIESGO'!$Z$47="Muy Alta",'MAPA DE RIESGO'!$AB$47="Menor"),CONCATENATE("R6C",'MAPA DE RIESGO'!$P$47),"")</f>
        <v/>
      </c>
      <c r="R11" s="29" t="str">
        <f>IF(AND('MAPA DE RIESGO'!$Z$48="Muy Alta",'MAPA DE RIESGO'!$AB$48="Menor"),CONCATENATE("R6C",'MAPA DE RIESGO'!$P$48),"")</f>
        <v/>
      </c>
      <c r="S11" s="29" t="str">
        <f>IF(AND('MAPA DE RIESGO'!$Z$49="Muy Alta",'MAPA DE RIESGO'!$AB$49="Menor"),CONCATENATE("R6C",'MAPA DE RIESGO'!$P$49),"")</f>
        <v/>
      </c>
      <c r="T11" s="29" t="str">
        <f>IF(AND('MAPA DE RIESGO'!$Z$50="Muy Alta",'MAPA DE RIESGO'!$AB$50="Menor"),CONCATENATE("R6C",'MAPA DE RIESGO'!$P$50),"")</f>
        <v/>
      </c>
      <c r="U11" s="25" t="str">
        <f>IF(AND('MAPA DE RIESGO'!$Z$51="Muy Alta",'MAPA DE RIESGO'!$AB$51="Menor"),CONCATENATE("R6C",'MAPA DE RIESGO'!$P$51),"")</f>
        <v/>
      </c>
      <c r="V11" s="23" t="str">
        <f>IF(AND('MAPA DE RIESGO'!$Z$46="Muy Alta",'MAPA DE RIESGO'!$AB$46="Moderado"),CONCATENATE("R6C",'MAPA DE RIESGO'!$P$46),"")</f>
        <v/>
      </c>
      <c r="W11" s="24" t="str">
        <f>IF(AND('MAPA DE RIESGO'!$Z$47="Muy Alta",'MAPA DE RIESGO'!$AB$47="Moderado"),CONCATENATE("R6C",'MAPA DE RIESGO'!$P$47),"")</f>
        <v/>
      </c>
      <c r="X11" s="29" t="str">
        <f>IF(AND('MAPA DE RIESGO'!$Z$48="Muy Alta",'MAPA DE RIESGO'!$AB$48="Moderado"),CONCATENATE("R6C",'MAPA DE RIESGO'!$P$48),"")</f>
        <v/>
      </c>
      <c r="Y11" s="29" t="str">
        <f>IF(AND('MAPA DE RIESGO'!$Z$49="Muy Alta",'MAPA DE RIESGO'!$AB$49="Moderado"),CONCATENATE("R6C",'MAPA DE RIESGO'!$P$49),"")</f>
        <v/>
      </c>
      <c r="Z11" s="29" t="str">
        <f>IF(AND('MAPA DE RIESGO'!$Z$50="Muy Alta",'MAPA DE RIESGO'!$AB$50="Moderado"),CONCATENATE("R6C",'MAPA DE RIESGO'!$P$50),"")</f>
        <v/>
      </c>
      <c r="AA11" s="25" t="str">
        <f>IF(AND('MAPA DE RIESGO'!$Z$51="Muy Alta",'MAPA DE RIESGO'!$AB$51="Moderado"),CONCATENATE("R6C",'MAPA DE RIESGO'!$P$51),"")</f>
        <v/>
      </c>
      <c r="AB11" s="23" t="str">
        <f>IF(AND('MAPA DE RIESGO'!$Z$46="Muy Alta",'MAPA DE RIESGO'!$AB$46="Mayor"),CONCATENATE("R6C",'MAPA DE RIESGO'!$P$46),"")</f>
        <v/>
      </c>
      <c r="AC11" s="24" t="str">
        <f>IF(AND('MAPA DE RIESGO'!$Z$47="Muy Alta",'MAPA DE RIESGO'!$AB$47="Mayor"),CONCATENATE("R6C",'MAPA DE RIESGO'!$P$47),"")</f>
        <v/>
      </c>
      <c r="AD11" s="29" t="str">
        <f>IF(AND('MAPA DE RIESGO'!$Z$48="Muy Alta",'MAPA DE RIESGO'!$AB$48="Mayor"),CONCATENATE("R6C",'MAPA DE RIESGO'!$P$48),"")</f>
        <v/>
      </c>
      <c r="AE11" s="29" t="str">
        <f>IF(AND('MAPA DE RIESGO'!$Z$49="Muy Alta",'MAPA DE RIESGO'!$AB$49="Mayor"),CONCATENATE("R6C",'MAPA DE RIESGO'!$P$49),"")</f>
        <v/>
      </c>
      <c r="AF11" s="29" t="str">
        <f>IF(AND('MAPA DE RIESGO'!$Z$50="Muy Alta",'MAPA DE RIESGO'!$AB$50="Mayor"),CONCATENATE("R6C",'MAPA DE RIESGO'!$P$50),"")</f>
        <v/>
      </c>
      <c r="AG11" s="25" t="str">
        <f>IF(AND('MAPA DE RIESGO'!$Z$51="Muy Alta",'MAPA DE RIESGO'!$AB$51="Mayor"),CONCATENATE("R6C",'MAPA DE RIESGO'!$P$51),"")</f>
        <v/>
      </c>
      <c r="AH11" s="26" t="str">
        <f>IF(AND('MAPA DE RIESGO'!$Z$46="Muy Alta",'MAPA DE RIESGO'!$AB$46="Catastrófico"),CONCATENATE("R6C",'MAPA DE RIESGO'!$P$46),"")</f>
        <v/>
      </c>
      <c r="AI11" s="27" t="str">
        <f>IF(AND('MAPA DE RIESGO'!$Z$47="Muy Alta",'MAPA DE RIESGO'!$AB$47="Catastrófico"),CONCATENATE("R6C",'MAPA DE RIESGO'!$P$47),"")</f>
        <v/>
      </c>
      <c r="AJ11" s="27" t="str">
        <f>IF(AND('MAPA DE RIESGO'!$Z$48="Muy Alta",'MAPA DE RIESGO'!$AB$48="Catastrófico"),CONCATENATE("R6C",'MAPA DE RIESGO'!$P$48),"")</f>
        <v/>
      </c>
      <c r="AK11" s="27" t="str">
        <f>IF(AND('MAPA DE RIESGO'!$Z$49="Muy Alta",'MAPA DE RIESGO'!$AB$49="Catastrófico"),CONCATENATE("R6C",'MAPA DE RIESGO'!$P$49),"")</f>
        <v/>
      </c>
      <c r="AL11" s="27" t="str">
        <f>IF(AND('MAPA DE RIESGO'!$Z$50="Muy Alta",'MAPA DE RIESGO'!$AB$50="Catastrófico"),CONCATENATE("R6C",'MAPA DE RIESGO'!$P$50),"")</f>
        <v/>
      </c>
      <c r="AM11" s="28" t="str">
        <f>IF(AND('MAPA DE RIESGO'!$Z$51="Muy Alta",'MAPA DE RIESGO'!$AB$51="Catastrófico"),CONCATENATE("R6C",'MAPA DE RIESGO'!$P$51),"")</f>
        <v/>
      </c>
      <c r="AN11" s="55"/>
      <c r="AO11" s="407"/>
      <c r="AP11" s="408"/>
      <c r="AQ11" s="408"/>
      <c r="AR11" s="408"/>
      <c r="AS11" s="408"/>
      <c r="AT11" s="409"/>
      <c r="AU11" s="55"/>
      <c r="AV11" s="55"/>
      <c r="AW11" s="55"/>
      <c r="AX11" s="55"/>
      <c r="AY11" s="55"/>
      <c r="AZ11" s="55"/>
      <c r="BA11" s="55"/>
      <c r="BB11" s="55"/>
      <c r="BC11" s="55"/>
      <c r="BD11" s="55"/>
      <c r="BE11" s="55"/>
      <c r="BF11" s="55"/>
      <c r="BG11" s="55"/>
      <c r="BH11" s="55"/>
      <c r="BI11" s="55"/>
      <c r="BJ11" s="55"/>
      <c r="BK11" s="55"/>
      <c r="BL11" s="55"/>
      <c r="BM11" s="55"/>
      <c r="BN11" s="55"/>
      <c r="BO11" s="55"/>
      <c r="BP11" s="55"/>
      <c r="BQ11" s="55"/>
      <c r="BR11" s="55"/>
      <c r="BS11" s="55"/>
      <c r="BT11" s="55"/>
      <c r="BU11" s="55"/>
      <c r="BV11" s="55"/>
      <c r="BW11" s="55"/>
      <c r="BX11" s="55"/>
    </row>
    <row r="12" spans="1:91" ht="15" customHeight="1" x14ac:dyDescent="0.25">
      <c r="A12" s="55"/>
      <c r="B12" s="345"/>
      <c r="C12" s="345"/>
      <c r="D12" s="346"/>
      <c r="E12" s="386"/>
      <c r="F12" s="387"/>
      <c r="G12" s="387"/>
      <c r="H12" s="387"/>
      <c r="I12" s="388"/>
      <c r="J12" s="23" t="str">
        <f>IF(AND('MAPA DE RIESGO'!$Z$52="Muy Alta",'MAPA DE RIESGO'!$AB$52="Leve"),CONCATENATE("R7C",'MAPA DE RIESGO'!$P$52),"")</f>
        <v/>
      </c>
      <c r="K12" s="24" t="str">
        <f>IF(AND('MAPA DE RIESGO'!$Z$53="Muy Alta",'MAPA DE RIESGO'!$AB$53="Leve"),CONCATENATE("R7C",'MAPA DE RIESGO'!$P$53),"")</f>
        <v/>
      </c>
      <c r="L12" s="29" t="str">
        <f>IF(AND('MAPA DE RIESGO'!$Z$54="Muy Alta",'MAPA DE RIESGO'!$AB$54="Leve"),CONCATENATE("R7C",'MAPA DE RIESGO'!$P$54),"")</f>
        <v/>
      </c>
      <c r="M12" s="29" t="str">
        <f>IF(AND('MAPA DE RIESGO'!$Z$55="Muy Alta",'MAPA DE RIESGO'!$AB$55="Leve"),CONCATENATE("R7C",'MAPA DE RIESGO'!$P$55),"")</f>
        <v/>
      </c>
      <c r="N12" s="29" t="str">
        <f>IF(AND('MAPA DE RIESGO'!$Z$56="Muy Alta",'MAPA DE RIESGO'!$AB$56="Leve"),CONCATENATE("R7C",'MAPA DE RIESGO'!$P$56),"")</f>
        <v/>
      </c>
      <c r="O12" s="25" t="str">
        <f>IF(AND('MAPA DE RIESGO'!$Z$57="Muy Alta",'MAPA DE RIESGO'!$AB$57="Leve"),CONCATENATE("R7C",'MAPA DE RIESGO'!$P$57),"")</f>
        <v/>
      </c>
      <c r="P12" s="23" t="str">
        <f>IF(AND('MAPA DE RIESGO'!$Z$52="Muy Alta",'MAPA DE RIESGO'!$AB$52="Menor"),CONCATENATE("R7C",'MAPA DE RIESGO'!$P$52),"")</f>
        <v/>
      </c>
      <c r="Q12" s="24" t="str">
        <f>IF(AND('MAPA DE RIESGO'!$Z$53="Muy Alta",'MAPA DE RIESGO'!$AB$53="Menor"),CONCATENATE("R7C",'MAPA DE RIESGO'!$P$53),"")</f>
        <v/>
      </c>
      <c r="R12" s="29" t="str">
        <f>IF(AND('MAPA DE RIESGO'!$Z$54="Muy Alta",'MAPA DE RIESGO'!$AB$54="Menor"),CONCATENATE("R7C",'MAPA DE RIESGO'!$P$54),"")</f>
        <v/>
      </c>
      <c r="S12" s="29" t="str">
        <f>IF(AND('MAPA DE RIESGO'!$Z$55="Muy Alta",'MAPA DE RIESGO'!$AB$55="Menor"),CONCATENATE("R7C",'MAPA DE RIESGO'!$P$55),"")</f>
        <v/>
      </c>
      <c r="T12" s="29" t="str">
        <f>IF(AND('MAPA DE RIESGO'!$Z$56="Muy Alta",'MAPA DE RIESGO'!$AB$56="Menor"),CONCATENATE("R7C",'MAPA DE RIESGO'!$P$56),"")</f>
        <v/>
      </c>
      <c r="U12" s="25" t="str">
        <f>IF(AND('MAPA DE RIESGO'!$Z$57="Muy Alta",'MAPA DE RIESGO'!$AB$57="Menor"),CONCATENATE("R7C",'MAPA DE RIESGO'!$P$57),"")</f>
        <v/>
      </c>
      <c r="V12" s="23" t="str">
        <f>IF(AND('MAPA DE RIESGO'!$Z$52="Muy Alta",'MAPA DE RIESGO'!$AB$52="Moderado"),CONCATENATE("R7C",'MAPA DE RIESGO'!$P$52),"")</f>
        <v/>
      </c>
      <c r="W12" s="24" t="str">
        <f>IF(AND('MAPA DE RIESGO'!$Z$53="Muy Alta",'MAPA DE RIESGO'!$AB$53="Moderado"),CONCATENATE("R7C",'MAPA DE RIESGO'!$P$53),"")</f>
        <v/>
      </c>
      <c r="X12" s="29" t="str">
        <f>IF(AND('MAPA DE RIESGO'!$Z$54="Muy Alta",'MAPA DE RIESGO'!$AB$54="Moderado"),CONCATENATE("R7C",'MAPA DE RIESGO'!$P$54),"")</f>
        <v/>
      </c>
      <c r="Y12" s="29" t="str">
        <f>IF(AND('MAPA DE RIESGO'!$Z$55="Muy Alta",'MAPA DE RIESGO'!$AB$55="Moderado"),CONCATENATE("R7C",'MAPA DE RIESGO'!$P$55),"")</f>
        <v/>
      </c>
      <c r="Z12" s="29" t="str">
        <f>IF(AND('MAPA DE RIESGO'!$Z$56="Muy Alta",'MAPA DE RIESGO'!$AB$56="Moderado"),CONCATENATE("R7C",'MAPA DE RIESGO'!$P$56),"")</f>
        <v/>
      </c>
      <c r="AA12" s="25" t="str">
        <f>IF(AND('MAPA DE RIESGO'!$Z$57="Muy Alta",'MAPA DE RIESGO'!$AB$57="Moderado"),CONCATENATE("R7C",'MAPA DE RIESGO'!$P$57),"")</f>
        <v/>
      </c>
      <c r="AB12" s="23" t="str">
        <f>IF(AND('MAPA DE RIESGO'!$Z$52="Muy Alta",'MAPA DE RIESGO'!$AB$52="Mayor"),CONCATENATE("R7C",'MAPA DE RIESGO'!$P$52),"")</f>
        <v/>
      </c>
      <c r="AC12" s="24" t="str">
        <f>IF(AND('MAPA DE RIESGO'!$Z$53="Muy Alta",'MAPA DE RIESGO'!$AB$53="Mayor"),CONCATENATE("R7C",'MAPA DE RIESGO'!$P$53),"")</f>
        <v/>
      </c>
      <c r="AD12" s="29" t="str">
        <f>IF(AND('MAPA DE RIESGO'!$Z$54="Muy Alta",'MAPA DE RIESGO'!$AB$54="Mayor"),CONCATENATE("R7C",'MAPA DE RIESGO'!$P$54),"")</f>
        <v/>
      </c>
      <c r="AE12" s="29" t="str">
        <f>IF(AND('MAPA DE RIESGO'!$Z$55="Muy Alta",'MAPA DE RIESGO'!$AB$55="Mayor"),CONCATENATE("R7C",'MAPA DE RIESGO'!$P$55),"")</f>
        <v/>
      </c>
      <c r="AF12" s="29" t="str">
        <f>IF(AND('MAPA DE RIESGO'!$Z$56="Muy Alta",'MAPA DE RIESGO'!$AB$56="Mayor"),CONCATENATE("R7C",'MAPA DE RIESGO'!$P$56),"")</f>
        <v/>
      </c>
      <c r="AG12" s="25" t="str">
        <f>IF(AND('MAPA DE RIESGO'!$Z$57="Muy Alta",'MAPA DE RIESGO'!$AB$57="Mayor"),CONCATENATE("R7C",'MAPA DE RIESGO'!$P$57),"")</f>
        <v/>
      </c>
      <c r="AH12" s="26" t="str">
        <f>IF(AND('MAPA DE RIESGO'!$Z$52="Muy Alta",'MAPA DE RIESGO'!$AB$52="Catastrófico"),CONCATENATE("R7C",'MAPA DE RIESGO'!$P$52),"")</f>
        <v/>
      </c>
      <c r="AI12" s="27" t="str">
        <f>IF(AND('MAPA DE RIESGO'!$Z$53="Muy Alta",'MAPA DE RIESGO'!$AB$53="Catastrófico"),CONCATENATE("R7C",'MAPA DE RIESGO'!$P$53),"")</f>
        <v/>
      </c>
      <c r="AJ12" s="27" t="str">
        <f>IF(AND('MAPA DE RIESGO'!$Z$54="Muy Alta",'MAPA DE RIESGO'!$AB$54="Catastrófico"),CONCATENATE("R7C",'MAPA DE RIESGO'!$P$54),"")</f>
        <v/>
      </c>
      <c r="AK12" s="27" t="str">
        <f>IF(AND('MAPA DE RIESGO'!$Z$55="Muy Alta",'MAPA DE RIESGO'!$AB$55="Catastrófico"),CONCATENATE("R7C",'MAPA DE RIESGO'!$P$55),"")</f>
        <v/>
      </c>
      <c r="AL12" s="27" t="str">
        <f>IF(AND('MAPA DE RIESGO'!$Z$56="Muy Alta",'MAPA DE RIESGO'!$AB$56="Catastrófico"),CONCATENATE("R7C",'MAPA DE RIESGO'!$P$56),"")</f>
        <v/>
      </c>
      <c r="AM12" s="28" t="str">
        <f>IF(AND('MAPA DE RIESGO'!$Z$57="Muy Alta",'MAPA DE RIESGO'!$AB$57="Catastrófico"),CONCATENATE("R7C",'MAPA DE RIESGO'!$P$57),"")</f>
        <v/>
      </c>
      <c r="AN12" s="55"/>
      <c r="AO12" s="407"/>
      <c r="AP12" s="408"/>
      <c r="AQ12" s="408"/>
      <c r="AR12" s="408"/>
      <c r="AS12" s="408"/>
      <c r="AT12" s="409"/>
      <c r="AU12" s="55"/>
      <c r="AV12" s="55"/>
      <c r="AW12" s="55"/>
      <c r="AX12" s="55"/>
      <c r="AY12" s="55"/>
      <c r="AZ12" s="55"/>
      <c r="BA12" s="55"/>
      <c r="BB12" s="55"/>
      <c r="BC12" s="55"/>
      <c r="BD12" s="55"/>
      <c r="BE12" s="55"/>
      <c r="BF12" s="55"/>
      <c r="BG12" s="55"/>
      <c r="BH12" s="55"/>
      <c r="BI12" s="55"/>
      <c r="BJ12" s="55"/>
      <c r="BK12" s="55"/>
      <c r="BL12" s="55"/>
      <c r="BM12" s="55"/>
      <c r="BN12" s="55"/>
      <c r="BO12" s="55"/>
      <c r="BP12" s="55"/>
      <c r="BQ12" s="55"/>
      <c r="BR12" s="55"/>
      <c r="BS12" s="55"/>
      <c r="BT12" s="55"/>
      <c r="BU12" s="55"/>
      <c r="BV12" s="55"/>
      <c r="BW12" s="55"/>
      <c r="BX12" s="55"/>
    </row>
    <row r="13" spans="1:91" ht="15" customHeight="1" x14ac:dyDescent="0.25">
      <c r="A13" s="55"/>
      <c r="B13" s="345"/>
      <c r="C13" s="345"/>
      <c r="D13" s="346"/>
      <c r="E13" s="386"/>
      <c r="F13" s="387"/>
      <c r="G13" s="387"/>
      <c r="H13" s="387"/>
      <c r="I13" s="388"/>
      <c r="J13" s="23" t="str">
        <f>IF(AND('MAPA DE RIESGO'!$Z$58="Muy Alta",'MAPA DE RIESGO'!$AB$58="Leve"),CONCATENATE("R8C",'MAPA DE RIESGO'!$P$58),"")</f>
        <v/>
      </c>
      <c r="K13" s="24" t="str">
        <f>IF(AND('MAPA DE RIESGO'!$Z$59="Muy Alta",'MAPA DE RIESGO'!$AB$59="Leve"),CONCATENATE("R8C",'MAPA DE RIESGO'!$P$59),"")</f>
        <v/>
      </c>
      <c r="L13" s="29" t="str">
        <f>IF(AND('MAPA DE RIESGO'!$Z$60="Muy Alta",'MAPA DE RIESGO'!$AB$60="Leve"),CONCATENATE("R8C",'MAPA DE RIESGO'!$P$60),"")</f>
        <v/>
      </c>
      <c r="M13" s="29" t="str">
        <f>IF(AND('MAPA DE RIESGO'!$Z$61="Muy Alta",'MAPA DE RIESGO'!$AB$61="Leve"),CONCATENATE("R8C",'MAPA DE RIESGO'!$P$61),"")</f>
        <v/>
      </c>
      <c r="N13" s="29" t="str">
        <f>IF(AND('MAPA DE RIESGO'!$Z$62="Muy Alta",'MAPA DE RIESGO'!$AB$62="Leve"),CONCATENATE("R8C",'MAPA DE RIESGO'!$P$62),"")</f>
        <v/>
      </c>
      <c r="O13" s="25" t="str">
        <f>IF(AND('MAPA DE RIESGO'!$Z$63="Muy Alta",'MAPA DE RIESGO'!$AB$63="Leve"),CONCATENATE("R8C",'MAPA DE RIESGO'!$P$63),"")</f>
        <v/>
      </c>
      <c r="P13" s="23" t="str">
        <f>IF(AND('MAPA DE RIESGO'!$Z$58="Muy Alta",'MAPA DE RIESGO'!$AB$58="Menor"),CONCATENATE("R8C",'MAPA DE RIESGO'!$P$58),"")</f>
        <v/>
      </c>
      <c r="Q13" s="24" t="str">
        <f>IF(AND('MAPA DE RIESGO'!$Z$59="Muy Alta",'MAPA DE RIESGO'!$AB$59="Menor"),CONCATENATE("R8C",'MAPA DE RIESGO'!$P$59),"")</f>
        <v/>
      </c>
      <c r="R13" s="29" t="str">
        <f>IF(AND('MAPA DE RIESGO'!$Z$60="Muy Alta",'MAPA DE RIESGO'!$AB$60="Menor"),CONCATENATE("R8C",'MAPA DE RIESGO'!$P$60),"")</f>
        <v/>
      </c>
      <c r="S13" s="29" t="str">
        <f>IF(AND('MAPA DE RIESGO'!$Z$61="Muy Alta",'MAPA DE RIESGO'!$AB$61="Menor"),CONCATENATE("R8C",'MAPA DE RIESGO'!$P$61),"")</f>
        <v/>
      </c>
      <c r="T13" s="29" t="str">
        <f>IF(AND('MAPA DE RIESGO'!$Z$62="Muy Alta",'MAPA DE RIESGO'!$AB$62="Menor"),CONCATENATE("R8C",'MAPA DE RIESGO'!$P$62),"")</f>
        <v/>
      </c>
      <c r="U13" s="25" t="str">
        <f>IF(AND('MAPA DE RIESGO'!$Z$63="Muy Alta",'MAPA DE RIESGO'!$AB$63="Menor"),CONCATENATE("R8C",'MAPA DE RIESGO'!$P$63),"")</f>
        <v/>
      </c>
      <c r="V13" s="23" t="str">
        <f>IF(AND('MAPA DE RIESGO'!$Z$58="Muy Alta",'MAPA DE RIESGO'!$AB$58="Moderado"),CONCATENATE("R8C",'MAPA DE RIESGO'!$P$58),"")</f>
        <v/>
      </c>
      <c r="W13" s="24" t="str">
        <f>IF(AND('MAPA DE RIESGO'!$Z$59="Muy Alta",'MAPA DE RIESGO'!$AB$59="Moderado"),CONCATENATE("R8C",'MAPA DE RIESGO'!$P$59),"")</f>
        <v/>
      </c>
      <c r="X13" s="29" t="str">
        <f>IF(AND('MAPA DE RIESGO'!$Z$60="Muy Alta",'MAPA DE RIESGO'!$AB$60="Moderado"),CONCATENATE("R8C",'MAPA DE RIESGO'!$P$60),"")</f>
        <v/>
      </c>
      <c r="Y13" s="29" t="str">
        <f>IF(AND('MAPA DE RIESGO'!$Z$61="Muy Alta",'MAPA DE RIESGO'!$AB$61="Moderado"),CONCATENATE("R8C",'MAPA DE RIESGO'!$P$61),"")</f>
        <v/>
      </c>
      <c r="Z13" s="29" t="str">
        <f>IF(AND('MAPA DE RIESGO'!$Z$62="Muy Alta",'MAPA DE RIESGO'!$AB$62="Moderado"),CONCATENATE("R8C",'MAPA DE RIESGO'!$P$62),"")</f>
        <v/>
      </c>
      <c r="AA13" s="25" t="str">
        <f>IF(AND('MAPA DE RIESGO'!$Z$63="Muy Alta",'MAPA DE RIESGO'!$AB$63="Moderado"),CONCATENATE("R8C",'MAPA DE RIESGO'!$P$63),"")</f>
        <v/>
      </c>
      <c r="AB13" s="23" t="str">
        <f>IF(AND('MAPA DE RIESGO'!$Z$58="Muy Alta",'MAPA DE RIESGO'!$AB$58="Mayor"),CONCATENATE("R8C",'MAPA DE RIESGO'!$P$58),"")</f>
        <v/>
      </c>
      <c r="AC13" s="24" t="str">
        <f>IF(AND('MAPA DE RIESGO'!$Z$59="Muy Alta",'MAPA DE RIESGO'!$AB$59="Mayor"),CONCATENATE("R8C",'MAPA DE RIESGO'!$P$59),"")</f>
        <v/>
      </c>
      <c r="AD13" s="29" t="str">
        <f>IF(AND('MAPA DE RIESGO'!$Z$60="Muy Alta",'MAPA DE RIESGO'!$AB$60="Mayor"),CONCATENATE("R8C",'MAPA DE RIESGO'!$P$60),"")</f>
        <v/>
      </c>
      <c r="AE13" s="29" t="str">
        <f>IF(AND('MAPA DE RIESGO'!$Z$61="Muy Alta",'MAPA DE RIESGO'!$AB$61="Mayor"),CONCATENATE("R8C",'MAPA DE RIESGO'!$P$61),"")</f>
        <v/>
      </c>
      <c r="AF13" s="29" t="str">
        <f>IF(AND('MAPA DE RIESGO'!$Z$62="Muy Alta",'MAPA DE RIESGO'!$AB$62="Mayor"),CONCATENATE("R8C",'MAPA DE RIESGO'!$P$62),"")</f>
        <v/>
      </c>
      <c r="AG13" s="25" t="str">
        <f>IF(AND('MAPA DE RIESGO'!$Z$63="Muy Alta",'MAPA DE RIESGO'!$AB$63="Mayor"),CONCATENATE("R8C",'MAPA DE RIESGO'!$P$63),"")</f>
        <v/>
      </c>
      <c r="AH13" s="26" t="str">
        <f>IF(AND('MAPA DE RIESGO'!$Z$58="Muy Alta",'MAPA DE RIESGO'!$AB$58="Catastrófico"),CONCATENATE("R8C",'MAPA DE RIESGO'!$P$58),"")</f>
        <v/>
      </c>
      <c r="AI13" s="27" t="str">
        <f>IF(AND('MAPA DE RIESGO'!$Z$59="Muy Alta",'MAPA DE RIESGO'!$AB$59="Catastrófico"),CONCATENATE("R8C",'MAPA DE RIESGO'!$P$59),"")</f>
        <v/>
      </c>
      <c r="AJ13" s="27" t="str">
        <f>IF(AND('MAPA DE RIESGO'!$Z$60="Muy Alta",'MAPA DE RIESGO'!$AB$60="Catastrófico"),CONCATENATE("R8C",'MAPA DE RIESGO'!$P$60),"")</f>
        <v/>
      </c>
      <c r="AK13" s="27" t="str">
        <f>IF(AND('MAPA DE RIESGO'!$Z$61="Muy Alta",'MAPA DE RIESGO'!$AB$61="Catastrófico"),CONCATENATE("R8C",'MAPA DE RIESGO'!$P$61),"")</f>
        <v/>
      </c>
      <c r="AL13" s="27" t="str">
        <f>IF(AND('MAPA DE RIESGO'!$Z$62="Muy Alta",'MAPA DE RIESGO'!$AB$62="Catastrófico"),CONCATENATE("R8C",'MAPA DE RIESGO'!$P$62),"")</f>
        <v/>
      </c>
      <c r="AM13" s="28" t="str">
        <f>IF(AND('MAPA DE RIESGO'!$Z$63="Muy Alta",'MAPA DE RIESGO'!$AB$63="Catastrófico"),CONCATENATE("R8C",'MAPA DE RIESGO'!$P$63),"")</f>
        <v/>
      </c>
      <c r="AN13" s="55"/>
      <c r="AO13" s="407"/>
      <c r="AP13" s="408"/>
      <c r="AQ13" s="408"/>
      <c r="AR13" s="408"/>
      <c r="AS13" s="408"/>
      <c r="AT13" s="409"/>
      <c r="AU13" s="55"/>
      <c r="AV13" s="55"/>
      <c r="AW13" s="55"/>
      <c r="AX13" s="55"/>
      <c r="AY13" s="55"/>
      <c r="AZ13" s="55"/>
      <c r="BA13" s="55"/>
      <c r="BB13" s="55"/>
      <c r="BC13" s="55"/>
      <c r="BD13" s="55"/>
      <c r="BE13" s="55"/>
      <c r="BF13" s="55"/>
      <c r="BG13" s="55"/>
      <c r="BH13" s="55"/>
      <c r="BI13" s="55"/>
      <c r="BJ13" s="55"/>
      <c r="BK13" s="55"/>
      <c r="BL13" s="55"/>
      <c r="BM13" s="55"/>
      <c r="BN13" s="55"/>
      <c r="BO13" s="55"/>
      <c r="BP13" s="55"/>
      <c r="BQ13" s="55"/>
      <c r="BR13" s="55"/>
      <c r="BS13" s="55"/>
      <c r="BT13" s="55"/>
      <c r="BU13" s="55"/>
      <c r="BV13" s="55"/>
      <c r="BW13" s="55"/>
      <c r="BX13" s="55"/>
    </row>
    <row r="14" spans="1:91" ht="15" customHeight="1" x14ac:dyDescent="0.25">
      <c r="A14" s="55"/>
      <c r="B14" s="345"/>
      <c r="C14" s="345"/>
      <c r="D14" s="346"/>
      <c r="E14" s="386"/>
      <c r="F14" s="387"/>
      <c r="G14" s="387"/>
      <c r="H14" s="387"/>
      <c r="I14" s="388"/>
      <c r="J14" s="23" t="str">
        <f>IF(AND('MAPA DE RIESGO'!$Z$64="Muy Alta",'MAPA DE RIESGO'!$AB$64="Leve"),CONCATENATE("R9C",'MAPA DE RIESGO'!$P$64),"")</f>
        <v/>
      </c>
      <c r="K14" s="24" t="str">
        <f>IF(AND('MAPA DE RIESGO'!$Z$65="Muy Alta",'MAPA DE RIESGO'!$AB$65="Leve"),CONCATENATE("R9C",'MAPA DE RIESGO'!$P$65),"")</f>
        <v/>
      </c>
      <c r="L14" s="29" t="str">
        <f>IF(AND('MAPA DE RIESGO'!$Z$66="Muy Alta",'MAPA DE RIESGO'!$AB$66="Leve"),CONCATENATE("R9C",'MAPA DE RIESGO'!$P$66),"")</f>
        <v/>
      </c>
      <c r="M14" s="29" t="str">
        <f>IF(AND('MAPA DE RIESGO'!$Z$67="Muy Alta",'MAPA DE RIESGO'!$AB$67="Leve"),CONCATENATE("R9C",'MAPA DE RIESGO'!$P$67),"")</f>
        <v/>
      </c>
      <c r="N14" s="29" t="str">
        <f>IF(AND('MAPA DE RIESGO'!$Z$68="Muy Alta",'MAPA DE RIESGO'!$AB$68="Leve"),CONCATENATE("R9C",'MAPA DE RIESGO'!$P$68),"")</f>
        <v/>
      </c>
      <c r="O14" s="25" t="str">
        <f>IF(AND('MAPA DE RIESGO'!$Z$69="Muy Alta",'MAPA DE RIESGO'!$AB$69="Leve"),CONCATENATE("R9C",'MAPA DE RIESGO'!$P$69),"")</f>
        <v/>
      </c>
      <c r="P14" s="23" t="str">
        <f>IF(AND('MAPA DE RIESGO'!$Z$64="Muy Alta",'MAPA DE RIESGO'!$AB$64="Menor"),CONCATENATE("R9C",'MAPA DE RIESGO'!$P$64),"")</f>
        <v/>
      </c>
      <c r="Q14" s="24" t="str">
        <f>IF(AND('MAPA DE RIESGO'!$Z$65="Muy Alta",'MAPA DE RIESGO'!$AB$65="Menor"),CONCATENATE("R9C",'MAPA DE RIESGO'!$P$65),"")</f>
        <v/>
      </c>
      <c r="R14" s="29" t="str">
        <f>IF(AND('MAPA DE RIESGO'!$Z$66="Muy Alta",'MAPA DE RIESGO'!$AB$66="Menor"),CONCATENATE("R9C",'MAPA DE RIESGO'!$P$66),"")</f>
        <v/>
      </c>
      <c r="S14" s="29" t="str">
        <f>IF(AND('MAPA DE RIESGO'!$Z$67="Muy Alta",'MAPA DE RIESGO'!$AB$67="Menor"),CONCATENATE("R9C",'MAPA DE RIESGO'!$P$67),"")</f>
        <v/>
      </c>
      <c r="T14" s="29" t="str">
        <f>IF(AND('MAPA DE RIESGO'!$Z$68="Muy Alta",'MAPA DE RIESGO'!$AB$68="Menor"),CONCATENATE("R9C",'MAPA DE RIESGO'!$P$68),"")</f>
        <v/>
      </c>
      <c r="U14" s="25" t="str">
        <f>IF(AND('MAPA DE RIESGO'!$Z$69="Muy Alta",'MAPA DE RIESGO'!$AB$69="Menor"),CONCATENATE("R9C",'MAPA DE RIESGO'!$P$69),"")</f>
        <v/>
      </c>
      <c r="V14" s="23" t="str">
        <f>IF(AND('MAPA DE RIESGO'!$Z$64="Muy Alta",'MAPA DE RIESGO'!$AB$64="Moderado"),CONCATENATE("R9C",'MAPA DE RIESGO'!$P$64),"")</f>
        <v/>
      </c>
      <c r="W14" s="24" t="str">
        <f>IF(AND('MAPA DE RIESGO'!$Z$65="Muy Alta",'MAPA DE RIESGO'!$AB$65="Moderado"),CONCATENATE("R9C",'MAPA DE RIESGO'!$P$65),"")</f>
        <v/>
      </c>
      <c r="X14" s="29" t="str">
        <f>IF(AND('MAPA DE RIESGO'!$Z$66="Muy Alta",'MAPA DE RIESGO'!$AB$66="Moderado"),CONCATENATE("R9C",'MAPA DE RIESGO'!$P$66),"")</f>
        <v/>
      </c>
      <c r="Y14" s="29" t="str">
        <f>IF(AND('MAPA DE RIESGO'!$Z$67="Muy Alta",'MAPA DE RIESGO'!$AB$67="Moderado"),CONCATENATE("R9C",'MAPA DE RIESGO'!$P$67),"")</f>
        <v/>
      </c>
      <c r="Z14" s="29" t="str">
        <f>IF(AND('MAPA DE RIESGO'!$Z$68="Muy Alta",'MAPA DE RIESGO'!$AB$68="Moderado"),CONCATENATE("R9C",'MAPA DE RIESGO'!$P$68),"")</f>
        <v/>
      </c>
      <c r="AA14" s="25" t="str">
        <f>IF(AND('MAPA DE RIESGO'!$Z$69="Muy Alta",'MAPA DE RIESGO'!$AB$69="Moderado"),CONCATENATE("R9C",'MAPA DE RIESGO'!$P$69),"")</f>
        <v/>
      </c>
      <c r="AB14" s="23" t="str">
        <f>IF(AND('MAPA DE RIESGO'!$Z$64="Muy Alta",'MAPA DE RIESGO'!$AB$64="Mayor"),CONCATENATE("R9C",'MAPA DE RIESGO'!$P$64),"")</f>
        <v/>
      </c>
      <c r="AC14" s="24" t="str">
        <f>IF(AND('MAPA DE RIESGO'!$Z$65="Muy Alta",'MAPA DE RIESGO'!$AB$65="Mayor"),CONCATENATE("R9C",'MAPA DE RIESGO'!$P$65),"")</f>
        <v/>
      </c>
      <c r="AD14" s="29" t="str">
        <f>IF(AND('MAPA DE RIESGO'!$Z$66="Muy Alta",'MAPA DE RIESGO'!$AB$66="Mayor"),CONCATENATE("R9C",'MAPA DE RIESGO'!$P$66),"")</f>
        <v/>
      </c>
      <c r="AE14" s="29" t="str">
        <f>IF(AND('MAPA DE RIESGO'!$Z$67="Muy Alta",'MAPA DE RIESGO'!$AB$67="Mayor"),CONCATENATE("R9C",'MAPA DE RIESGO'!$P$67),"")</f>
        <v/>
      </c>
      <c r="AF14" s="29" t="str">
        <f>IF(AND('MAPA DE RIESGO'!$Z$68="Muy Alta",'MAPA DE RIESGO'!$AB$68="Mayor"),CONCATENATE("R9C",'MAPA DE RIESGO'!$P$68),"")</f>
        <v/>
      </c>
      <c r="AG14" s="25" t="str">
        <f>IF(AND('MAPA DE RIESGO'!$Z$69="Muy Alta",'MAPA DE RIESGO'!$AB$69="Mayor"),CONCATENATE("R9C",'MAPA DE RIESGO'!$P$69),"")</f>
        <v/>
      </c>
      <c r="AH14" s="26" t="str">
        <f>IF(AND('MAPA DE RIESGO'!$Z$64="Muy Alta",'MAPA DE RIESGO'!$AB$64="Catastrófico"),CONCATENATE("R9C",'MAPA DE RIESGO'!$P$64),"")</f>
        <v/>
      </c>
      <c r="AI14" s="27" t="str">
        <f>IF(AND('MAPA DE RIESGO'!$Z$65="Muy Alta",'MAPA DE RIESGO'!$AB$65="Catastrófico"),CONCATENATE("R9C",'MAPA DE RIESGO'!$P$65),"")</f>
        <v/>
      </c>
      <c r="AJ14" s="27" t="str">
        <f>IF(AND('MAPA DE RIESGO'!$Z$66="Muy Alta",'MAPA DE RIESGO'!$AB$66="Catastrófico"),CONCATENATE("R9C",'MAPA DE RIESGO'!$P$66),"")</f>
        <v/>
      </c>
      <c r="AK14" s="27" t="str">
        <f>IF(AND('MAPA DE RIESGO'!$Z$67="Muy Alta",'MAPA DE RIESGO'!$AB$67="Catastrófico"),CONCATENATE("R9C",'MAPA DE RIESGO'!$P$67),"")</f>
        <v/>
      </c>
      <c r="AL14" s="27" t="str">
        <f>IF(AND('MAPA DE RIESGO'!$Z$68="Muy Alta",'MAPA DE RIESGO'!$AB$68="Catastrófico"),CONCATENATE("R9C",'MAPA DE RIESGO'!$P$68),"")</f>
        <v/>
      </c>
      <c r="AM14" s="28" t="str">
        <f>IF(AND('MAPA DE RIESGO'!$Z$69="Muy Alta",'MAPA DE RIESGO'!$AB$69="Catastrófico"),CONCATENATE("R9C",'MAPA DE RIESGO'!$P$69),"")</f>
        <v/>
      </c>
      <c r="AN14" s="55"/>
      <c r="AO14" s="407"/>
      <c r="AP14" s="408"/>
      <c r="AQ14" s="408"/>
      <c r="AR14" s="408"/>
      <c r="AS14" s="408"/>
      <c r="AT14" s="409"/>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row>
    <row r="15" spans="1:91" ht="15.75" customHeight="1" thickBot="1" x14ac:dyDescent="0.3">
      <c r="A15" s="55"/>
      <c r="B15" s="345"/>
      <c r="C15" s="345"/>
      <c r="D15" s="346"/>
      <c r="E15" s="389"/>
      <c r="F15" s="390"/>
      <c r="G15" s="390"/>
      <c r="H15" s="390"/>
      <c r="I15" s="391"/>
      <c r="J15" s="30" t="str">
        <f>IF(AND('MAPA DE RIESGO'!$Z$70="Muy Alta",'MAPA DE RIESGO'!$AB$70="Leve"),CONCATENATE("R10C",'MAPA DE RIESGO'!$P$70),"")</f>
        <v/>
      </c>
      <c r="K15" s="31" t="str">
        <f>IF(AND('MAPA DE RIESGO'!$Z$71="Muy Alta",'MAPA DE RIESGO'!$AB$71="Leve"),CONCATENATE("R10C",'MAPA DE RIESGO'!$P$71),"")</f>
        <v/>
      </c>
      <c r="L15" s="31" t="str">
        <f>IF(AND('MAPA DE RIESGO'!$Z$72="Muy Alta",'MAPA DE RIESGO'!$AB$72="Leve"),CONCATENATE("R10C",'MAPA DE RIESGO'!$P$72),"")</f>
        <v/>
      </c>
      <c r="M15" s="31" t="str">
        <f>IF(AND('MAPA DE RIESGO'!$Z$73="Muy Alta",'MAPA DE RIESGO'!$AB$73="Leve"),CONCATENATE("R10C",'MAPA DE RIESGO'!$P$73),"")</f>
        <v/>
      </c>
      <c r="N15" s="31" t="str">
        <f>IF(AND('MAPA DE RIESGO'!$Z$74="Muy Alta",'MAPA DE RIESGO'!$AB$74="Leve"),CONCATENATE("R10C",'MAPA DE RIESGO'!$P$74),"")</f>
        <v/>
      </c>
      <c r="O15" s="32" t="str">
        <f>IF(AND('MAPA DE RIESGO'!$Z$75="Muy Alta",'MAPA DE RIESGO'!$AB$75="Leve"),CONCATENATE("R10C",'MAPA DE RIESGO'!$P$75),"")</f>
        <v/>
      </c>
      <c r="P15" s="23" t="str">
        <f>IF(AND('MAPA DE RIESGO'!$Z$70="Muy Alta",'MAPA DE RIESGO'!$AB$70="Menor"),CONCATENATE("R10C",'MAPA DE RIESGO'!$P$70),"")</f>
        <v/>
      </c>
      <c r="Q15" s="24" t="str">
        <f>IF(AND('MAPA DE RIESGO'!$Z$71="Muy Alta",'MAPA DE RIESGO'!$AB$71="Menor"),CONCATENATE("R10C",'MAPA DE RIESGO'!$P$71),"")</f>
        <v/>
      </c>
      <c r="R15" s="24" t="str">
        <f>IF(AND('MAPA DE RIESGO'!$Z$72="Muy Alta",'MAPA DE RIESGO'!$AB$72="Menor"),CONCATENATE("R10C",'MAPA DE RIESGO'!$P$72),"")</f>
        <v/>
      </c>
      <c r="S15" s="24" t="str">
        <f>IF(AND('MAPA DE RIESGO'!$Z$73="Muy Alta",'MAPA DE RIESGO'!$AB$73="Menor"),CONCATENATE("R10C",'MAPA DE RIESGO'!$P$73),"")</f>
        <v/>
      </c>
      <c r="T15" s="24" t="str">
        <f>IF(AND('MAPA DE RIESGO'!$Z$74="Muy Alta",'MAPA DE RIESGO'!$AB$74="Menor"),CONCATENATE("R10C",'MAPA DE RIESGO'!$P$74),"")</f>
        <v/>
      </c>
      <c r="U15" s="25" t="str">
        <f>IF(AND('MAPA DE RIESGO'!$Z$75="Muy Alta",'MAPA DE RIESGO'!$AB$75="Menor"),CONCATENATE("R10C",'MAPA DE RIESGO'!$P$75),"")</f>
        <v/>
      </c>
      <c r="V15" s="30" t="str">
        <f>IF(AND('MAPA DE RIESGO'!$Z$70="Muy Alta",'MAPA DE RIESGO'!$AB$70="Moderado"),CONCATENATE("R10C",'MAPA DE RIESGO'!$P$70),"")</f>
        <v/>
      </c>
      <c r="W15" s="31" t="str">
        <f>IF(AND('MAPA DE RIESGO'!$Z$71="Muy Alta",'MAPA DE RIESGO'!$AB$71="Moderado"),CONCATENATE("R10C",'MAPA DE RIESGO'!$P$71),"")</f>
        <v/>
      </c>
      <c r="X15" s="31" t="str">
        <f>IF(AND('MAPA DE RIESGO'!$Z$72="Muy Alta",'MAPA DE RIESGO'!$AB$72="Moderado"),CONCATENATE("R10C",'MAPA DE RIESGO'!$P$72),"")</f>
        <v/>
      </c>
      <c r="Y15" s="31" t="str">
        <f>IF(AND('MAPA DE RIESGO'!$Z$73="Muy Alta",'MAPA DE RIESGO'!$AB$73="Moderado"),CONCATENATE("R10C",'MAPA DE RIESGO'!$P$73),"")</f>
        <v/>
      </c>
      <c r="Z15" s="31" t="str">
        <f>IF(AND('MAPA DE RIESGO'!$Z$74="Muy Alta",'MAPA DE RIESGO'!$AB$74="Moderado"),CONCATENATE("R10C",'MAPA DE RIESGO'!$P$74),"")</f>
        <v/>
      </c>
      <c r="AA15" s="32" t="str">
        <f>IF(AND('MAPA DE RIESGO'!$Z$75="Muy Alta",'MAPA DE RIESGO'!$AB$75="Moderado"),CONCATENATE("R10C",'MAPA DE RIESGO'!$P$75),"")</f>
        <v/>
      </c>
      <c r="AB15" s="23" t="str">
        <f>IF(AND('MAPA DE RIESGO'!$Z$70="Muy Alta",'MAPA DE RIESGO'!$AB$70="Mayor"),CONCATENATE("R10C",'MAPA DE RIESGO'!$P$70),"")</f>
        <v/>
      </c>
      <c r="AC15" s="24" t="str">
        <f>IF(AND('MAPA DE RIESGO'!$Z$71="Muy Alta",'MAPA DE RIESGO'!$AB$71="Mayor"),CONCATENATE("R10C",'MAPA DE RIESGO'!$P$71),"")</f>
        <v/>
      </c>
      <c r="AD15" s="24" t="str">
        <f>IF(AND('MAPA DE RIESGO'!$Z$72="Muy Alta",'MAPA DE RIESGO'!$AB$72="Mayor"),CONCATENATE("R10C",'MAPA DE RIESGO'!$P$72),"")</f>
        <v/>
      </c>
      <c r="AE15" s="24" t="str">
        <f>IF(AND('MAPA DE RIESGO'!$Z$73="Muy Alta",'MAPA DE RIESGO'!$AB$73="Mayor"),CONCATENATE("R10C",'MAPA DE RIESGO'!$P$73),"")</f>
        <v/>
      </c>
      <c r="AF15" s="24" t="str">
        <f>IF(AND('MAPA DE RIESGO'!$Z$74="Muy Alta",'MAPA DE RIESGO'!$AB$74="Mayor"),CONCATENATE("R10C",'MAPA DE RIESGO'!$P$74),"")</f>
        <v/>
      </c>
      <c r="AG15" s="25" t="str">
        <f>IF(AND('MAPA DE RIESGO'!$Z$75="Muy Alta",'MAPA DE RIESGO'!$AB$75="Mayor"),CONCATENATE("R10C",'MAPA DE RIESGO'!$P$75),"")</f>
        <v/>
      </c>
      <c r="AH15" s="33" t="str">
        <f>IF(AND('MAPA DE RIESGO'!$Z$70="Muy Alta",'MAPA DE RIESGO'!$AB$70="Catastrófico"),CONCATENATE("R10C",'MAPA DE RIESGO'!$P$70),"")</f>
        <v/>
      </c>
      <c r="AI15" s="34" t="str">
        <f>IF(AND('MAPA DE RIESGO'!$Z$71="Muy Alta",'MAPA DE RIESGO'!$AB$71="Catastrófico"),CONCATENATE("R10C",'MAPA DE RIESGO'!$P$71),"")</f>
        <v/>
      </c>
      <c r="AJ15" s="34" t="str">
        <f>IF(AND('MAPA DE RIESGO'!$Z$72="Muy Alta",'MAPA DE RIESGO'!$AB$72="Catastrófico"),CONCATENATE("R10C",'MAPA DE RIESGO'!$P$72),"")</f>
        <v/>
      </c>
      <c r="AK15" s="34" t="str">
        <f>IF(AND('MAPA DE RIESGO'!$Z$73="Muy Alta",'MAPA DE RIESGO'!$AB$73="Catastrófico"),CONCATENATE("R10C",'MAPA DE RIESGO'!$P$73),"")</f>
        <v/>
      </c>
      <c r="AL15" s="34" t="str">
        <f>IF(AND('MAPA DE RIESGO'!$Z$74="Muy Alta",'MAPA DE RIESGO'!$AB$74="Catastrófico"),CONCATENATE("R10C",'MAPA DE RIESGO'!$P$74),"")</f>
        <v/>
      </c>
      <c r="AM15" s="35" t="str">
        <f>IF(AND('MAPA DE RIESGO'!$Z$75="Muy Alta",'MAPA DE RIESGO'!$AB$75="Catastrófico"),CONCATENATE("R10C",'MAPA DE RIESGO'!$P$75),"")</f>
        <v/>
      </c>
      <c r="AN15" s="55"/>
      <c r="AO15" s="410"/>
      <c r="AP15" s="411"/>
      <c r="AQ15" s="411"/>
      <c r="AR15" s="411"/>
      <c r="AS15" s="411"/>
      <c r="AT15" s="412"/>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row>
    <row r="16" spans="1:91" ht="15" customHeight="1" x14ac:dyDescent="0.25">
      <c r="A16" s="55"/>
      <c r="B16" s="345"/>
      <c r="C16" s="345"/>
      <c r="D16" s="346"/>
      <c r="E16" s="383" t="s">
        <v>106</v>
      </c>
      <c r="F16" s="384"/>
      <c r="G16" s="384"/>
      <c r="H16" s="384"/>
      <c r="I16" s="384"/>
      <c r="J16" s="36" t="str">
        <f>IF(AND('MAPA DE RIESGO'!$Z$16="Alta",'MAPA DE RIESGO'!$AB$16="Leve"),CONCATENATE("R1C",'MAPA DE RIESGO'!$P$16),"")</f>
        <v/>
      </c>
      <c r="K16" s="37" t="str">
        <f>IF(AND('MAPA DE RIESGO'!$Z$17="Alta",'MAPA DE RIESGO'!$AB$17="Leve"),CONCATENATE("R1C",'MAPA DE RIESGO'!$P$17),"")</f>
        <v/>
      </c>
      <c r="L16" s="37" t="str">
        <f>IF(AND('MAPA DE RIESGO'!$Z$18="Alta",'MAPA DE RIESGO'!$AB$18="Leve"),CONCATENATE("R1C",'MAPA DE RIESGO'!$P$18),"")</f>
        <v/>
      </c>
      <c r="M16" s="37" t="str">
        <f>IF(AND('MAPA DE RIESGO'!$Z$19="Alta",'MAPA DE RIESGO'!$AB$19="Leve"),CONCATENATE("R1C",'MAPA DE RIESGO'!$P$19),"")</f>
        <v/>
      </c>
      <c r="N16" s="37" t="str">
        <f>IF(AND('MAPA DE RIESGO'!$Z$20="Alta",'MAPA DE RIESGO'!$AB$20="Leve"),CONCATENATE("R1C",'MAPA DE RIESGO'!$P$20),"")</f>
        <v/>
      </c>
      <c r="O16" s="38" t="str">
        <f>IF(AND('MAPA DE RIESGO'!$Z$21="Alta",'MAPA DE RIESGO'!$AB$21="Leve"),CONCATENATE("R1C",'MAPA DE RIESGO'!$P$21),"")</f>
        <v/>
      </c>
      <c r="P16" s="36" t="str">
        <f>IF(AND('MAPA DE RIESGO'!$Z$16="Alta",'MAPA DE RIESGO'!$AB$16="Menor"),CONCATENATE("R1C",'MAPA DE RIESGO'!$P$16),"")</f>
        <v/>
      </c>
      <c r="Q16" s="37" t="str">
        <f>IF(AND('MAPA DE RIESGO'!$Z$17="Alta",'MAPA DE RIESGO'!$AB$17="Menor"),CONCATENATE("R1C",'MAPA DE RIESGO'!$P$17),"")</f>
        <v/>
      </c>
      <c r="R16" s="37" t="str">
        <f>IF(AND('MAPA DE RIESGO'!$Z$18="Alta",'MAPA DE RIESGO'!$AB$18="Menor"),CONCATENATE("R1C",'MAPA DE RIESGO'!$P$18),"")</f>
        <v/>
      </c>
      <c r="S16" s="37" t="str">
        <f>IF(AND('MAPA DE RIESGO'!$Z$19="Alta",'MAPA DE RIESGO'!$AB$19="Menor"),CONCATENATE("R1C",'MAPA DE RIESGO'!$P$19),"")</f>
        <v/>
      </c>
      <c r="T16" s="37" t="str">
        <f>IF(AND('MAPA DE RIESGO'!$Z$20="Alta",'MAPA DE RIESGO'!$AB$20="Menor"),CONCATENATE("R1C",'MAPA DE RIESGO'!$P$20),"")</f>
        <v/>
      </c>
      <c r="U16" s="38" t="str">
        <f>IF(AND('MAPA DE RIESGO'!$Z$21="Alta",'MAPA DE RIESGO'!$AB$21="Menor"),CONCATENATE("R1C",'MAPA DE RIESGO'!$P$21),"")</f>
        <v/>
      </c>
      <c r="V16" s="17" t="str">
        <f>IF(AND('MAPA DE RIESGO'!$Z$16="Alta",'MAPA DE RIESGO'!$AB$16="Moderado"),CONCATENATE("R1C",'MAPA DE RIESGO'!$P$16),"")</f>
        <v/>
      </c>
      <c r="W16" s="18" t="str">
        <f>IF(AND('MAPA DE RIESGO'!$Z$17="Alta",'MAPA DE RIESGO'!$AB$17="Moderado"),CONCATENATE("R1C",'MAPA DE RIESGO'!$P$17),"")</f>
        <v/>
      </c>
      <c r="X16" s="18" t="str">
        <f>IF(AND('MAPA DE RIESGO'!$Z$18="Alta",'MAPA DE RIESGO'!$AB$18="Moderado"),CONCATENATE("R1C",'MAPA DE RIESGO'!$P$18),"")</f>
        <v/>
      </c>
      <c r="Y16" s="18" t="str">
        <f>IF(AND('MAPA DE RIESGO'!$Z$19="Alta",'MAPA DE RIESGO'!$AB$19="Moderado"),CONCATENATE("R1C",'MAPA DE RIESGO'!$P$19),"")</f>
        <v/>
      </c>
      <c r="Z16" s="18" t="str">
        <f>IF(AND('MAPA DE RIESGO'!$Z$20="Alta",'MAPA DE RIESGO'!$AB$20="Moderado"),CONCATENATE("R1C",'MAPA DE RIESGO'!$P$20),"")</f>
        <v/>
      </c>
      <c r="AA16" s="19" t="str">
        <f>IF(AND('MAPA DE RIESGO'!$Z$21="Alta",'MAPA DE RIESGO'!$AB$21="Moderado"),CONCATENATE("R1C",'MAPA DE RIESGO'!$P$21),"")</f>
        <v/>
      </c>
      <c r="AB16" s="17" t="str">
        <f>IF(AND('MAPA DE RIESGO'!$Z$16="Alta",'MAPA DE RIESGO'!$AB$16="Mayor"),CONCATENATE("R1C",'MAPA DE RIESGO'!$P$16),"")</f>
        <v/>
      </c>
      <c r="AC16" s="18" t="str">
        <f>IF(AND('MAPA DE RIESGO'!$Z$17="Alta",'MAPA DE RIESGO'!$AB$17="Mayor"),CONCATENATE("R1C",'MAPA DE RIESGO'!$P$17),"")</f>
        <v/>
      </c>
      <c r="AD16" s="18" t="str">
        <f>IF(AND('MAPA DE RIESGO'!$Z$18="Alta",'MAPA DE RIESGO'!$AB$18="Mayor"),CONCATENATE("R1C",'MAPA DE RIESGO'!$P$18),"")</f>
        <v/>
      </c>
      <c r="AE16" s="18" t="str">
        <f>IF(AND('MAPA DE RIESGO'!$Z$19="Alta",'MAPA DE RIESGO'!$AB$19="Mayor"),CONCATENATE("R1C",'MAPA DE RIESGO'!$P$19),"")</f>
        <v/>
      </c>
      <c r="AF16" s="18" t="str">
        <f>IF(AND('MAPA DE RIESGO'!$Z$20="Alta",'MAPA DE RIESGO'!$AB$20="Mayor"),CONCATENATE("R1C",'MAPA DE RIESGO'!$P$20),"")</f>
        <v/>
      </c>
      <c r="AG16" s="19" t="str">
        <f>IF(AND('MAPA DE RIESGO'!$Z$21="Alta",'MAPA DE RIESGO'!$AB$21="Mayor"),CONCATENATE("R1C",'MAPA DE RIESGO'!$P$21),"")</f>
        <v/>
      </c>
      <c r="AH16" s="20" t="str">
        <f>IF(AND('MAPA DE RIESGO'!$Z$16="Alta",'MAPA DE RIESGO'!$AB$16="Catastrófico"),CONCATENATE("R1C",'MAPA DE RIESGO'!$P$16),"")</f>
        <v/>
      </c>
      <c r="AI16" s="21" t="str">
        <f>IF(AND('MAPA DE RIESGO'!$Z$17="Alta",'MAPA DE RIESGO'!$AB$17="Catastrófico"),CONCATENATE("R1C",'MAPA DE RIESGO'!$P$17),"")</f>
        <v/>
      </c>
      <c r="AJ16" s="21" t="str">
        <f>IF(AND('MAPA DE RIESGO'!$Z$18="Alta",'MAPA DE RIESGO'!$AB$18="Catastrófico"),CONCATENATE("R1C",'MAPA DE RIESGO'!$P$18),"")</f>
        <v/>
      </c>
      <c r="AK16" s="21" t="str">
        <f>IF(AND('MAPA DE RIESGO'!$Z$19="Alta",'MAPA DE RIESGO'!$AB$19="Catastrófico"),CONCATENATE("R1C",'MAPA DE RIESGO'!$P$19),"")</f>
        <v/>
      </c>
      <c r="AL16" s="21" t="str">
        <f>IF(AND('MAPA DE RIESGO'!$Z$20="Alta",'MAPA DE RIESGO'!$AB$20="Catastrófico"),CONCATENATE("R1C",'MAPA DE RIESGO'!$P$20),"")</f>
        <v/>
      </c>
      <c r="AM16" s="22" t="str">
        <f>IF(AND('MAPA DE RIESGO'!$Z$21="Alta",'MAPA DE RIESGO'!$AB$21="Catastrófico"),CONCATENATE("R1C",'MAPA DE RIESGO'!$P$21),"")</f>
        <v/>
      </c>
      <c r="AN16" s="55"/>
      <c r="AO16" s="393" t="s">
        <v>72</v>
      </c>
      <c r="AP16" s="394"/>
      <c r="AQ16" s="394"/>
      <c r="AR16" s="394"/>
      <c r="AS16" s="394"/>
      <c r="AT16" s="39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row>
    <row r="17" spans="1:76" ht="15" customHeight="1" x14ac:dyDescent="0.25">
      <c r="A17" s="55"/>
      <c r="B17" s="345"/>
      <c r="C17" s="345"/>
      <c r="D17" s="346"/>
      <c r="E17" s="402"/>
      <c r="F17" s="403"/>
      <c r="G17" s="403"/>
      <c r="H17" s="403"/>
      <c r="I17" s="403"/>
      <c r="J17" s="39" t="str">
        <f>IF(AND('MAPA DE RIESGO'!$Z$22="Alta",'MAPA DE RIESGO'!$AB$22="Leve"),CONCATENATE("R2C",'MAPA DE RIESGO'!$P$22),"")</f>
        <v/>
      </c>
      <c r="K17" s="40" t="str">
        <f>IF(AND('MAPA DE RIESGO'!$Z$23="Alta",'MAPA DE RIESGO'!$AB$23="Leve"),CONCATENATE("R2C",'MAPA DE RIESGO'!$P$23),"")</f>
        <v/>
      </c>
      <c r="L17" s="40" t="str">
        <f>IF(AND('MAPA DE RIESGO'!$Z$24="Alta",'MAPA DE RIESGO'!$AB$24="Leve"),CONCATENATE("R2C",'MAPA DE RIESGO'!$P$24),"")</f>
        <v/>
      </c>
      <c r="M17" s="40" t="str">
        <f>IF(AND('MAPA DE RIESGO'!$Z$25="Alta",'MAPA DE RIESGO'!$AB$25="Leve"),CONCATENATE("R2C",'MAPA DE RIESGO'!$P$25),"")</f>
        <v/>
      </c>
      <c r="N17" s="40" t="str">
        <f>IF(AND('MAPA DE RIESGO'!$Z$26="Alta",'MAPA DE RIESGO'!$AB$26="Leve"),CONCATENATE("R2C",'MAPA DE RIESGO'!$P$26),"")</f>
        <v/>
      </c>
      <c r="O17" s="41" t="str">
        <f>IF(AND('MAPA DE RIESGO'!$Z$27="Alta",'MAPA DE RIESGO'!$AB$27="Leve"),CONCATENATE("R2C",'MAPA DE RIESGO'!$P$27),"")</f>
        <v/>
      </c>
      <c r="P17" s="39" t="str">
        <f>IF(AND('MAPA DE RIESGO'!$Z$22="Alta",'MAPA DE RIESGO'!$AB$22="Menor"),CONCATENATE("R2C",'MAPA DE RIESGO'!$P$22),"")</f>
        <v/>
      </c>
      <c r="Q17" s="40" t="str">
        <f>IF(AND('MAPA DE RIESGO'!$Z$23="Alta",'MAPA DE RIESGO'!$AB$23="Menor"),CONCATENATE("R2C",'MAPA DE RIESGO'!$P$23),"")</f>
        <v/>
      </c>
      <c r="R17" s="40" t="str">
        <f>IF(AND('MAPA DE RIESGO'!$Z$24="Alta",'MAPA DE RIESGO'!$AB$24="Menor"),CONCATENATE("R2C",'MAPA DE RIESGO'!$P$24),"")</f>
        <v/>
      </c>
      <c r="S17" s="40" t="str">
        <f>IF(AND('MAPA DE RIESGO'!$Z$25="Alta",'MAPA DE RIESGO'!$AB$25="Menor"),CONCATENATE("R2C",'MAPA DE RIESGO'!$P$25),"")</f>
        <v/>
      </c>
      <c r="T17" s="40" t="str">
        <f>IF(AND('MAPA DE RIESGO'!$Z$26="Alta",'MAPA DE RIESGO'!$AB$26="Menor"),CONCATENATE("R2C",'MAPA DE RIESGO'!$P$26),"")</f>
        <v/>
      </c>
      <c r="U17" s="41" t="str">
        <f>IF(AND('MAPA DE RIESGO'!$Z$27="Alta",'MAPA DE RIESGO'!$AB$27="Menor"),CONCATENATE("R2C",'MAPA DE RIESGO'!$P$27),"")</f>
        <v/>
      </c>
      <c r="V17" s="23" t="str">
        <f>IF(AND('MAPA DE RIESGO'!$Z$22="Alta",'MAPA DE RIESGO'!$AB$22="Moderado"),CONCATENATE("R2C",'MAPA DE RIESGO'!$P$22),"")</f>
        <v/>
      </c>
      <c r="W17" s="24" t="str">
        <f>IF(AND('MAPA DE RIESGO'!$Z$23="Alta",'MAPA DE RIESGO'!$AB$23="Moderado"),CONCATENATE("R2C",'MAPA DE RIESGO'!$P$23),"")</f>
        <v/>
      </c>
      <c r="X17" s="24" t="str">
        <f>IF(AND('MAPA DE RIESGO'!$Z$24="Alta",'MAPA DE RIESGO'!$AB$24="Moderado"),CONCATENATE("R2C",'MAPA DE RIESGO'!$P$24),"")</f>
        <v/>
      </c>
      <c r="Y17" s="24" t="str">
        <f>IF(AND('MAPA DE RIESGO'!$Z$25="Alta",'MAPA DE RIESGO'!$AB$25="Moderado"),CONCATENATE("R2C",'MAPA DE RIESGO'!$P$25),"")</f>
        <v/>
      </c>
      <c r="Z17" s="24" t="str">
        <f>IF(AND('MAPA DE RIESGO'!$Z$26="Alta",'MAPA DE RIESGO'!$AB$26="Moderado"),CONCATENATE("R2C",'MAPA DE RIESGO'!$P$26),"")</f>
        <v/>
      </c>
      <c r="AA17" s="25" t="str">
        <f>IF(AND('MAPA DE RIESGO'!$Z$27="Alta",'MAPA DE RIESGO'!$AB$27="Moderado"),CONCATENATE("R2C",'MAPA DE RIESGO'!$P$27),"")</f>
        <v/>
      </c>
      <c r="AB17" s="23" t="str">
        <f>IF(AND('MAPA DE RIESGO'!$Z$22="Alta",'MAPA DE RIESGO'!$AB$22="Mayor"),CONCATENATE("R2C",'MAPA DE RIESGO'!$P$22),"")</f>
        <v/>
      </c>
      <c r="AC17" s="24" t="str">
        <f>IF(AND('MAPA DE RIESGO'!$Z$23="Alta",'MAPA DE RIESGO'!$AB$23="Mayor"),CONCATENATE("R2C",'MAPA DE RIESGO'!$P$23),"")</f>
        <v/>
      </c>
      <c r="AD17" s="24" t="str">
        <f>IF(AND('MAPA DE RIESGO'!$Z$24="Alta",'MAPA DE RIESGO'!$AB$24="Mayor"),CONCATENATE("R2C",'MAPA DE RIESGO'!$P$24),"")</f>
        <v/>
      </c>
      <c r="AE17" s="24" t="str">
        <f>IF(AND('MAPA DE RIESGO'!$Z$25="Alta",'MAPA DE RIESGO'!$AB$25="Mayor"),CONCATENATE("R2C",'MAPA DE RIESGO'!$P$25),"")</f>
        <v/>
      </c>
      <c r="AF17" s="24" t="str">
        <f>IF(AND('MAPA DE RIESGO'!$Z$26="Alta",'MAPA DE RIESGO'!$AB$26="Mayor"),CONCATENATE("R2C",'MAPA DE RIESGO'!$P$26),"")</f>
        <v/>
      </c>
      <c r="AG17" s="25" t="str">
        <f>IF(AND('MAPA DE RIESGO'!$Z$27="Alta",'MAPA DE RIESGO'!$AB$27="Mayor"),CONCATENATE("R2C",'MAPA DE RIESGO'!$P$27),"")</f>
        <v/>
      </c>
      <c r="AH17" s="26" t="str">
        <f>IF(AND('MAPA DE RIESGO'!$Z$22="Alta",'MAPA DE RIESGO'!$AB$22="Catastrófico"),CONCATENATE("R2C",'MAPA DE RIESGO'!$P$22),"")</f>
        <v/>
      </c>
      <c r="AI17" s="27" t="str">
        <f>IF(AND('MAPA DE RIESGO'!$Z$23="Alta",'MAPA DE RIESGO'!$AB$23="Catastrófico"),CONCATENATE("R2C",'MAPA DE RIESGO'!$P$23),"")</f>
        <v/>
      </c>
      <c r="AJ17" s="27" t="str">
        <f>IF(AND('MAPA DE RIESGO'!$Z$24="Alta",'MAPA DE RIESGO'!$AB$24="Catastrófico"),CONCATENATE("R2C",'MAPA DE RIESGO'!$P$24),"")</f>
        <v/>
      </c>
      <c r="AK17" s="27" t="str">
        <f>IF(AND('MAPA DE RIESGO'!$Z$25="Alta",'MAPA DE RIESGO'!$AB$25="Catastrófico"),CONCATENATE("R2C",'MAPA DE RIESGO'!$P$25),"")</f>
        <v/>
      </c>
      <c r="AL17" s="27" t="str">
        <f>IF(AND('MAPA DE RIESGO'!$Z$26="Alta",'MAPA DE RIESGO'!$AB$26="Catastrófico"),CONCATENATE("R2C",'MAPA DE RIESGO'!$P$26),"")</f>
        <v/>
      </c>
      <c r="AM17" s="28" t="str">
        <f>IF(AND('MAPA DE RIESGO'!$Z$27="Alta",'MAPA DE RIESGO'!$AB$27="Catastrófico"),CONCATENATE("R2C",'MAPA DE RIESGO'!$P$27),"")</f>
        <v/>
      </c>
      <c r="AN17" s="55"/>
      <c r="AO17" s="396"/>
      <c r="AP17" s="397"/>
      <c r="AQ17" s="397"/>
      <c r="AR17" s="397"/>
      <c r="AS17" s="397"/>
      <c r="AT17" s="398"/>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row>
    <row r="18" spans="1:76" ht="15" customHeight="1" x14ac:dyDescent="0.25">
      <c r="A18" s="55"/>
      <c r="B18" s="345"/>
      <c r="C18" s="345"/>
      <c r="D18" s="346"/>
      <c r="E18" s="386"/>
      <c r="F18" s="387"/>
      <c r="G18" s="387"/>
      <c r="H18" s="387"/>
      <c r="I18" s="403"/>
      <c r="J18" s="39" t="str">
        <f>IF(AND('MAPA DE RIESGO'!$Z$28="Alta",'MAPA DE RIESGO'!$AB$28="Leve"),CONCATENATE("R3C",'MAPA DE RIESGO'!$P$28),"")</f>
        <v/>
      </c>
      <c r="K18" s="40" t="str">
        <f>IF(AND('MAPA DE RIESGO'!$Z$29="Alta",'MAPA DE RIESGO'!$AB$29="Leve"),CONCATENATE("R3C",'MAPA DE RIESGO'!$P$29),"")</f>
        <v/>
      </c>
      <c r="L18" s="40" t="str">
        <f>IF(AND('MAPA DE RIESGO'!$Z$30="Alta",'MAPA DE RIESGO'!$AB$30="Leve"),CONCATENATE("R3C",'MAPA DE RIESGO'!$P$30),"")</f>
        <v/>
      </c>
      <c r="M18" s="40" t="str">
        <f>IF(AND('MAPA DE RIESGO'!$Z$31="Alta",'MAPA DE RIESGO'!$AB$31="Leve"),CONCATENATE("R3C",'MAPA DE RIESGO'!$P$31),"")</f>
        <v/>
      </c>
      <c r="N18" s="40" t="str">
        <f>IF(AND('MAPA DE RIESGO'!$Z$32="Alta",'MAPA DE RIESGO'!$AB$32="Leve"),CONCATENATE("R3C",'MAPA DE RIESGO'!$P$32),"")</f>
        <v/>
      </c>
      <c r="O18" s="41" t="str">
        <f>IF(AND('MAPA DE RIESGO'!$Z$33="Alta",'MAPA DE RIESGO'!$AB$33="Leve"),CONCATENATE("R3C",'MAPA DE RIESGO'!$P$33),"")</f>
        <v/>
      </c>
      <c r="P18" s="39" t="str">
        <f>IF(AND('MAPA DE RIESGO'!$Z$28="Alta",'MAPA DE RIESGO'!$AB$28="Menor"),CONCATENATE("R3C",'MAPA DE RIESGO'!$P$28),"")</f>
        <v/>
      </c>
      <c r="Q18" s="40" t="str">
        <f>IF(AND('MAPA DE RIESGO'!$Z$29="Alta",'MAPA DE RIESGO'!$AB$29="Menor"),CONCATENATE("R3C",'MAPA DE RIESGO'!$P$29),"")</f>
        <v/>
      </c>
      <c r="R18" s="40" t="str">
        <f>IF(AND('MAPA DE RIESGO'!$Z$30="Alta",'MAPA DE RIESGO'!$AB$30="Menor"),CONCATENATE("R3C",'MAPA DE RIESGO'!$P$30),"")</f>
        <v/>
      </c>
      <c r="S18" s="40" t="str">
        <f>IF(AND('MAPA DE RIESGO'!$Z$31="Alta",'MAPA DE RIESGO'!$AB$31="Menor"),CONCATENATE("R3C",'MAPA DE RIESGO'!$P$31),"")</f>
        <v/>
      </c>
      <c r="T18" s="40" t="str">
        <f>IF(AND('MAPA DE RIESGO'!$Z$32="Alta",'MAPA DE RIESGO'!$AB$32="Menor"),CONCATENATE("R3C",'MAPA DE RIESGO'!$P$32),"")</f>
        <v/>
      </c>
      <c r="U18" s="41" t="str">
        <f>IF(AND('MAPA DE RIESGO'!$Z$33="Alta",'MAPA DE RIESGO'!$AB$33="Menor"),CONCATENATE("R3C",'MAPA DE RIESGO'!$P$33),"")</f>
        <v/>
      </c>
      <c r="V18" s="23" t="str">
        <f>IF(AND('MAPA DE RIESGO'!$Z$28="Alta",'MAPA DE RIESGO'!$AB$28="Moderado"),CONCATENATE("R3C",'MAPA DE RIESGO'!$P$28),"")</f>
        <v/>
      </c>
      <c r="W18" s="24" t="str">
        <f>IF(AND('MAPA DE RIESGO'!$Z$29="Alta",'MAPA DE RIESGO'!$AB$29="Moderado"),CONCATENATE("R3C",'MAPA DE RIESGO'!$P$29),"")</f>
        <v/>
      </c>
      <c r="X18" s="24" t="str">
        <f>IF(AND('MAPA DE RIESGO'!$Z$30="Alta",'MAPA DE RIESGO'!$AB$30="Moderado"),CONCATENATE("R3C",'MAPA DE RIESGO'!$P$30),"")</f>
        <v/>
      </c>
      <c r="Y18" s="24" t="str">
        <f>IF(AND('MAPA DE RIESGO'!$Z$31="Alta",'MAPA DE RIESGO'!$AB$31="Moderado"),CONCATENATE("R3C",'MAPA DE RIESGO'!$P$31),"")</f>
        <v/>
      </c>
      <c r="Z18" s="24" t="str">
        <f>IF(AND('MAPA DE RIESGO'!$Z$32="Alta",'MAPA DE RIESGO'!$AB$32="Moderado"),CONCATENATE("R3C",'MAPA DE RIESGO'!$P$32),"")</f>
        <v/>
      </c>
      <c r="AA18" s="25" t="str">
        <f>IF(AND('MAPA DE RIESGO'!$Z$33="Alta",'MAPA DE RIESGO'!$AB$33="Moderado"),CONCATENATE("R3C",'MAPA DE RIESGO'!$P$33),"")</f>
        <v/>
      </c>
      <c r="AB18" s="23" t="str">
        <f>IF(AND('MAPA DE RIESGO'!$Z$28="Alta",'MAPA DE RIESGO'!$AB$28="Mayor"),CONCATENATE("R3C",'MAPA DE RIESGO'!$P$28),"")</f>
        <v/>
      </c>
      <c r="AC18" s="24" t="str">
        <f>IF(AND('MAPA DE RIESGO'!$Z$29="Alta",'MAPA DE RIESGO'!$AB$29="Mayor"),CONCATENATE("R3C",'MAPA DE RIESGO'!$P$29),"")</f>
        <v/>
      </c>
      <c r="AD18" s="24" t="str">
        <f>IF(AND('MAPA DE RIESGO'!$Z$30="Alta",'MAPA DE RIESGO'!$AB$30="Mayor"),CONCATENATE("R3C",'MAPA DE RIESGO'!$P$30),"")</f>
        <v/>
      </c>
      <c r="AE18" s="24" t="str">
        <f>IF(AND('MAPA DE RIESGO'!$Z$31="Alta",'MAPA DE RIESGO'!$AB$31="Mayor"),CONCATENATE("R3C",'MAPA DE RIESGO'!$P$31),"")</f>
        <v/>
      </c>
      <c r="AF18" s="24" t="str">
        <f>IF(AND('MAPA DE RIESGO'!$Z$32="Alta",'MAPA DE RIESGO'!$AB$32="Mayor"),CONCATENATE("R3C",'MAPA DE RIESGO'!$P$32),"")</f>
        <v/>
      </c>
      <c r="AG18" s="25" t="str">
        <f>IF(AND('MAPA DE RIESGO'!$Z$33="Alta",'MAPA DE RIESGO'!$AB$33="Mayor"),CONCATENATE("R3C",'MAPA DE RIESGO'!$P$33),"")</f>
        <v/>
      </c>
      <c r="AH18" s="26" t="str">
        <f>IF(AND('MAPA DE RIESGO'!$Z$28="Alta",'MAPA DE RIESGO'!$AB$28="Catastrófico"),CONCATENATE("R3C",'MAPA DE RIESGO'!$P$28),"")</f>
        <v/>
      </c>
      <c r="AI18" s="27" t="str">
        <f>IF(AND('MAPA DE RIESGO'!$Z$29="Alta",'MAPA DE RIESGO'!$AB$29="Catastrófico"),CONCATENATE("R3C",'MAPA DE RIESGO'!$P$29),"")</f>
        <v/>
      </c>
      <c r="AJ18" s="27" t="str">
        <f>IF(AND('MAPA DE RIESGO'!$Z$30="Alta",'MAPA DE RIESGO'!$AB$30="Catastrófico"),CONCATENATE("R3C",'MAPA DE RIESGO'!$P$30),"")</f>
        <v/>
      </c>
      <c r="AK18" s="27" t="str">
        <f>IF(AND('MAPA DE RIESGO'!$Z$31="Alta",'MAPA DE RIESGO'!$AB$31="Catastrófico"),CONCATENATE("R3C",'MAPA DE RIESGO'!$P$31),"")</f>
        <v/>
      </c>
      <c r="AL18" s="27" t="str">
        <f>IF(AND('MAPA DE RIESGO'!$Z$32="Alta",'MAPA DE RIESGO'!$AB$32="Catastrófico"),CONCATENATE("R3C",'MAPA DE RIESGO'!$P$32),"")</f>
        <v/>
      </c>
      <c r="AM18" s="28" t="str">
        <f>IF(AND('MAPA DE RIESGO'!$Z$33="Alta",'MAPA DE RIESGO'!$AB$33="Catastrófico"),CONCATENATE("R3C",'MAPA DE RIESGO'!$P$33),"")</f>
        <v/>
      </c>
      <c r="AN18" s="55"/>
      <c r="AO18" s="396"/>
      <c r="AP18" s="397"/>
      <c r="AQ18" s="397"/>
      <c r="AR18" s="397"/>
      <c r="AS18" s="397"/>
      <c r="AT18" s="398"/>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row>
    <row r="19" spans="1:76" ht="15" customHeight="1" x14ac:dyDescent="0.25">
      <c r="A19" s="55"/>
      <c r="B19" s="345"/>
      <c r="C19" s="345"/>
      <c r="D19" s="346"/>
      <c r="E19" s="386"/>
      <c r="F19" s="387"/>
      <c r="G19" s="387"/>
      <c r="H19" s="387"/>
      <c r="I19" s="403"/>
      <c r="J19" s="39" t="str">
        <f>IF(AND('MAPA DE RIESGO'!$Z$34="Alta",'MAPA DE RIESGO'!$AB$34="Leve"),CONCATENATE("R4C",'MAPA DE RIESGO'!$P$34),"")</f>
        <v/>
      </c>
      <c r="K19" s="40" t="str">
        <f>IF(AND('MAPA DE RIESGO'!$Z$35="Alta",'MAPA DE RIESGO'!$AB$35="Leve"),CONCATENATE("R4C",'MAPA DE RIESGO'!$P$35),"")</f>
        <v/>
      </c>
      <c r="L19" s="40" t="str">
        <f>IF(AND('MAPA DE RIESGO'!$Z$36="Alta",'MAPA DE RIESGO'!$AB$36="Leve"),CONCATENATE("R4C",'MAPA DE RIESGO'!$P$36),"")</f>
        <v/>
      </c>
      <c r="M19" s="40" t="str">
        <f>IF(AND('MAPA DE RIESGO'!$Z$37="Alta",'MAPA DE RIESGO'!$AB$37="Leve"),CONCATENATE("R4C",'MAPA DE RIESGO'!$P$37),"")</f>
        <v/>
      </c>
      <c r="N19" s="40" t="str">
        <f>IF(AND('MAPA DE RIESGO'!$Z$38="Alta",'MAPA DE RIESGO'!$AB$38="Leve"),CONCATENATE("R4C",'MAPA DE RIESGO'!$P$38),"")</f>
        <v/>
      </c>
      <c r="O19" s="41" t="str">
        <f>IF(AND('MAPA DE RIESGO'!$Z$39="Alta",'MAPA DE RIESGO'!$AB$39="Leve"),CONCATENATE("R4C",'MAPA DE RIESGO'!$P$39),"")</f>
        <v/>
      </c>
      <c r="P19" s="39" t="str">
        <f>IF(AND('MAPA DE RIESGO'!$Z$34="Alta",'MAPA DE RIESGO'!$AB$34="Menor"),CONCATENATE("R4C",'MAPA DE RIESGO'!$P$34),"")</f>
        <v/>
      </c>
      <c r="Q19" s="40" t="str">
        <f>IF(AND('MAPA DE RIESGO'!$Z$35="Alta",'MAPA DE RIESGO'!$AB$35="Menor"),CONCATENATE("R4C",'MAPA DE RIESGO'!$P$35),"")</f>
        <v/>
      </c>
      <c r="R19" s="40" t="str">
        <f>IF(AND('MAPA DE RIESGO'!$Z$36="Alta",'MAPA DE RIESGO'!$AB$36="Menor"),CONCATENATE("R4C",'MAPA DE RIESGO'!$P$36),"")</f>
        <v/>
      </c>
      <c r="S19" s="40" t="str">
        <f>IF(AND('MAPA DE RIESGO'!$Z$37="Alta",'MAPA DE RIESGO'!$AB$37="Menor"),CONCATENATE("R4C",'MAPA DE RIESGO'!$P$37),"")</f>
        <v/>
      </c>
      <c r="T19" s="40" t="str">
        <f>IF(AND('MAPA DE RIESGO'!$Z$38="Alta",'MAPA DE RIESGO'!$AB$38="Menor"),CONCATENATE("R4C",'MAPA DE RIESGO'!$P$38),"")</f>
        <v/>
      </c>
      <c r="U19" s="41" t="str">
        <f>IF(AND('MAPA DE RIESGO'!$Z$39="Alta",'MAPA DE RIESGO'!$AB$39="Menor"),CONCATENATE("R4C",'MAPA DE RIESGO'!$P$39),"")</f>
        <v/>
      </c>
      <c r="V19" s="23" t="str">
        <f>IF(AND('MAPA DE RIESGO'!$Z$34="Alta",'MAPA DE RIESGO'!$AB$34="Moderado"),CONCATENATE("R4C",'MAPA DE RIESGO'!$P$34),"")</f>
        <v/>
      </c>
      <c r="W19" s="24" t="str">
        <f>IF(AND('MAPA DE RIESGO'!$Z$35="Alta",'MAPA DE RIESGO'!$AB$35="Moderado"),CONCATENATE("R4C",'MAPA DE RIESGO'!$P$35),"")</f>
        <v/>
      </c>
      <c r="X19" s="29" t="str">
        <f>IF(AND('MAPA DE RIESGO'!$Z$36="Alta",'MAPA DE RIESGO'!$AB$36="Moderado"),CONCATENATE("R4C",'MAPA DE RIESGO'!$P$36),"")</f>
        <v/>
      </c>
      <c r="Y19" s="29" t="str">
        <f>IF(AND('MAPA DE RIESGO'!$Z$37="Alta",'MAPA DE RIESGO'!$AB$37="Moderado"),CONCATENATE("R4C",'MAPA DE RIESGO'!$P$37),"")</f>
        <v/>
      </c>
      <c r="Z19" s="29" t="str">
        <f>IF(AND('MAPA DE RIESGO'!$Z$38="Alta",'MAPA DE RIESGO'!$AB$38="Moderado"),CONCATENATE("R4C",'MAPA DE RIESGO'!$P$38),"")</f>
        <v/>
      </c>
      <c r="AA19" s="25" t="str">
        <f>IF(AND('MAPA DE RIESGO'!$Z$39="Alta",'MAPA DE RIESGO'!$AB$39="Moderado"),CONCATENATE("R4C",'MAPA DE RIESGO'!$P$39),"")</f>
        <v/>
      </c>
      <c r="AB19" s="23" t="str">
        <f>IF(AND('MAPA DE RIESGO'!$Z$34="Alta",'MAPA DE RIESGO'!$AB$34="Mayor"),CONCATENATE("R4C",'MAPA DE RIESGO'!$P$34),"")</f>
        <v/>
      </c>
      <c r="AC19" s="24" t="str">
        <f>IF(AND('MAPA DE RIESGO'!$Z$35="Alta",'MAPA DE RIESGO'!$AB$35="Mayor"),CONCATENATE("R4C",'MAPA DE RIESGO'!$P$35),"")</f>
        <v/>
      </c>
      <c r="AD19" s="29" t="str">
        <f>IF(AND('MAPA DE RIESGO'!$Z$36="Alta",'MAPA DE RIESGO'!$AB$36="Mayor"),CONCATENATE("R4C",'MAPA DE RIESGO'!$P$36),"")</f>
        <v/>
      </c>
      <c r="AE19" s="29" t="str">
        <f>IF(AND('MAPA DE RIESGO'!$Z$37="Alta",'MAPA DE RIESGO'!$AB$37="Mayor"),CONCATENATE("R4C",'MAPA DE RIESGO'!$P$37),"")</f>
        <v/>
      </c>
      <c r="AF19" s="29" t="str">
        <f>IF(AND('MAPA DE RIESGO'!$Z$38="Alta",'MAPA DE RIESGO'!$AB$38="Mayor"),CONCATENATE("R4C",'MAPA DE RIESGO'!$P$38),"")</f>
        <v/>
      </c>
      <c r="AG19" s="25" t="str">
        <f>IF(AND('MAPA DE RIESGO'!$Z$39="Alta",'MAPA DE RIESGO'!$AB$39="Mayor"),CONCATENATE("R4C",'MAPA DE RIESGO'!$P$39),"")</f>
        <v/>
      </c>
      <c r="AH19" s="26" t="str">
        <f>IF(AND('MAPA DE RIESGO'!$Z$34="Alta",'MAPA DE RIESGO'!$AB$34="Catastrófico"),CONCATENATE("R4C",'MAPA DE RIESGO'!$P$34),"")</f>
        <v/>
      </c>
      <c r="AI19" s="27" t="str">
        <f>IF(AND('MAPA DE RIESGO'!$Z$35="Alta",'MAPA DE RIESGO'!$AB$35="Catastrófico"),CONCATENATE("R4C",'MAPA DE RIESGO'!$P$35),"")</f>
        <v/>
      </c>
      <c r="AJ19" s="27" t="str">
        <f>IF(AND('MAPA DE RIESGO'!$Z$36="Alta",'MAPA DE RIESGO'!$AB$36="Catastrófico"),CONCATENATE("R4C",'MAPA DE RIESGO'!$P$36),"")</f>
        <v/>
      </c>
      <c r="AK19" s="27" t="str">
        <f>IF(AND('MAPA DE RIESGO'!$Z$37="Alta",'MAPA DE RIESGO'!$AB$37="Catastrófico"),CONCATENATE("R4C",'MAPA DE RIESGO'!$P$37),"")</f>
        <v/>
      </c>
      <c r="AL19" s="27" t="str">
        <f>IF(AND('MAPA DE RIESGO'!$Z$38="Alta",'MAPA DE RIESGO'!$AB$38="Catastrófico"),CONCATENATE("R4C",'MAPA DE RIESGO'!$P$38),"")</f>
        <v/>
      </c>
      <c r="AM19" s="28" t="str">
        <f>IF(AND('MAPA DE RIESGO'!$Z$39="Alta",'MAPA DE RIESGO'!$AB$39="Catastrófico"),CONCATENATE("R4C",'MAPA DE RIESGO'!$P$39),"")</f>
        <v/>
      </c>
      <c r="AN19" s="55"/>
      <c r="AO19" s="396"/>
      <c r="AP19" s="397"/>
      <c r="AQ19" s="397"/>
      <c r="AR19" s="397"/>
      <c r="AS19" s="397"/>
      <c r="AT19" s="398"/>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row>
    <row r="20" spans="1:76" ht="15" customHeight="1" x14ac:dyDescent="0.25">
      <c r="A20" s="55"/>
      <c r="B20" s="345"/>
      <c r="C20" s="345"/>
      <c r="D20" s="346"/>
      <c r="E20" s="386"/>
      <c r="F20" s="387"/>
      <c r="G20" s="387"/>
      <c r="H20" s="387"/>
      <c r="I20" s="403"/>
      <c r="J20" s="39" t="str">
        <f>IF(AND('MAPA DE RIESGO'!$Z$40="Alta",'MAPA DE RIESGO'!$AB$40="Leve"),CONCATENATE("R5C",'MAPA DE RIESGO'!$P$40),"")</f>
        <v/>
      </c>
      <c r="K20" s="40" t="str">
        <f>IF(AND('MAPA DE RIESGO'!$Z$41="Alta",'MAPA DE RIESGO'!$AB$41="Leve"),CONCATENATE("R5C",'MAPA DE RIESGO'!$P$41),"")</f>
        <v/>
      </c>
      <c r="L20" s="40" t="str">
        <f>IF(AND('MAPA DE RIESGO'!$Z$42="Alta",'MAPA DE RIESGO'!$AB$42="Leve"),CONCATENATE("R5C",'MAPA DE RIESGO'!$P$42),"")</f>
        <v/>
      </c>
      <c r="M20" s="40" t="str">
        <f>IF(AND('MAPA DE RIESGO'!$Z$43="Alta",'MAPA DE RIESGO'!$AB$43="Leve"),CONCATENATE("R5C",'MAPA DE RIESGO'!$P$43),"")</f>
        <v/>
      </c>
      <c r="N20" s="40" t="str">
        <f>IF(AND('MAPA DE RIESGO'!$Z$44="Alta",'MAPA DE RIESGO'!$AB$44="Leve"),CONCATENATE("R5C",'MAPA DE RIESGO'!$P$44),"")</f>
        <v/>
      </c>
      <c r="O20" s="41" t="str">
        <f>IF(AND('MAPA DE RIESGO'!$Z$45="Alta",'MAPA DE RIESGO'!$AB$45="Leve"),CONCATENATE("R5C",'MAPA DE RIESGO'!$P$45),"")</f>
        <v/>
      </c>
      <c r="P20" s="39" t="str">
        <f>IF(AND('MAPA DE RIESGO'!$Z$40="Alta",'MAPA DE RIESGO'!$AB$40="Menor"),CONCATENATE("R5C",'MAPA DE RIESGO'!$P$40),"")</f>
        <v/>
      </c>
      <c r="Q20" s="40" t="str">
        <f>IF(AND('MAPA DE RIESGO'!$Z$41="Alta",'MAPA DE RIESGO'!$AB$41="Menor"),CONCATENATE("R5C",'MAPA DE RIESGO'!$P$41),"")</f>
        <v/>
      </c>
      <c r="R20" s="40" t="str">
        <f>IF(AND('MAPA DE RIESGO'!$Z$42="Alta",'MAPA DE RIESGO'!$AB$42="Menor"),CONCATENATE("R5C",'MAPA DE RIESGO'!$P$42),"")</f>
        <v/>
      </c>
      <c r="S20" s="40" t="str">
        <f>IF(AND('MAPA DE RIESGO'!$Z$43="Alta",'MAPA DE RIESGO'!$AB$43="Menor"),CONCATENATE("R5C",'MAPA DE RIESGO'!$P$43),"")</f>
        <v/>
      </c>
      <c r="T20" s="40" t="str">
        <f>IF(AND('MAPA DE RIESGO'!$Z$44="Alta",'MAPA DE RIESGO'!$AB$44="Menor"),CONCATENATE("R5C",'MAPA DE RIESGO'!$P$44),"")</f>
        <v/>
      </c>
      <c r="U20" s="41" t="str">
        <f>IF(AND('MAPA DE RIESGO'!$Z$45="Alta",'MAPA DE RIESGO'!$AB$45="Menor"),CONCATENATE("R5C",'MAPA DE RIESGO'!$P$45),"")</f>
        <v/>
      </c>
      <c r="V20" s="23" t="str">
        <f>IF(AND('MAPA DE RIESGO'!$Z$40="Alta",'MAPA DE RIESGO'!$AB$40="Moderado"),CONCATENATE("R5C",'MAPA DE RIESGO'!$P$40),"")</f>
        <v/>
      </c>
      <c r="W20" s="24" t="str">
        <f>IF(AND('MAPA DE RIESGO'!$Z$41="Alta",'MAPA DE RIESGO'!$AB$41="Moderado"),CONCATENATE("R5C",'MAPA DE RIESGO'!$P$41),"")</f>
        <v/>
      </c>
      <c r="X20" s="29" t="str">
        <f>IF(AND('MAPA DE RIESGO'!$Z$42="Alta",'MAPA DE RIESGO'!$AB$42="Moderado"),CONCATENATE("R5C",'MAPA DE RIESGO'!$P$42),"")</f>
        <v/>
      </c>
      <c r="Y20" s="29" t="str">
        <f>IF(AND('MAPA DE RIESGO'!$Z$43="Alta",'MAPA DE RIESGO'!$AB$43="Moderado"),CONCATENATE("R5C",'MAPA DE RIESGO'!$P$43),"")</f>
        <v/>
      </c>
      <c r="Z20" s="29" t="str">
        <f>IF(AND('MAPA DE RIESGO'!$Z$44="Alta",'MAPA DE RIESGO'!$AB$44="Moderado"),CONCATENATE("R5C",'MAPA DE RIESGO'!$P$44),"")</f>
        <v/>
      </c>
      <c r="AA20" s="25" t="str">
        <f>IF(AND('MAPA DE RIESGO'!$Z$45="Alta",'MAPA DE RIESGO'!$AB$45="Moderado"),CONCATENATE("R5C",'MAPA DE RIESGO'!$P$45),"")</f>
        <v/>
      </c>
      <c r="AB20" s="23" t="str">
        <f>IF(AND('MAPA DE RIESGO'!$Z$40="Alta",'MAPA DE RIESGO'!$AB$40="Mayor"),CONCATENATE("R5C",'MAPA DE RIESGO'!$P$40),"")</f>
        <v/>
      </c>
      <c r="AC20" s="24" t="str">
        <f>IF(AND('MAPA DE RIESGO'!$Z$41="Alta",'MAPA DE RIESGO'!$AB$41="Mayor"),CONCATENATE("R5C",'MAPA DE RIESGO'!$P$41),"")</f>
        <v/>
      </c>
      <c r="AD20" s="29" t="str">
        <f>IF(AND('MAPA DE RIESGO'!$Z$42="Alta",'MAPA DE RIESGO'!$AB$42="Mayor"),CONCATENATE("R5C",'MAPA DE RIESGO'!$P$42),"")</f>
        <v/>
      </c>
      <c r="AE20" s="29" t="str">
        <f>IF(AND('MAPA DE RIESGO'!$Z$43="Alta",'MAPA DE RIESGO'!$AB$43="Mayor"),CONCATENATE("R5C",'MAPA DE RIESGO'!$P$43),"")</f>
        <v/>
      </c>
      <c r="AF20" s="29" t="str">
        <f>IF(AND('MAPA DE RIESGO'!$Z$44="Alta",'MAPA DE RIESGO'!$AB$44="Mayor"),CONCATENATE("R5C",'MAPA DE RIESGO'!$P$44),"")</f>
        <v/>
      </c>
      <c r="AG20" s="25" t="str">
        <f>IF(AND('MAPA DE RIESGO'!$Z$45="Alta",'MAPA DE RIESGO'!$AB$45="Mayor"),CONCATENATE("R5C",'MAPA DE RIESGO'!$P$45),"")</f>
        <v/>
      </c>
      <c r="AH20" s="26" t="str">
        <f>IF(AND('MAPA DE RIESGO'!$Z$40="Alta",'MAPA DE RIESGO'!$AB$40="Catastrófico"),CONCATENATE("R5C",'MAPA DE RIESGO'!$P$40),"")</f>
        <v/>
      </c>
      <c r="AI20" s="27" t="str">
        <f>IF(AND('MAPA DE RIESGO'!$Z$41="Alta",'MAPA DE RIESGO'!$AB$41="Catastrófico"),CONCATENATE("R5C",'MAPA DE RIESGO'!$P$41),"")</f>
        <v/>
      </c>
      <c r="AJ20" s="27" t="str">
        <f>IF(AND('MAPA DE RIESGO'!$Z$42="Alta",'MAPA DE RIESGO'!$AB$42="Catastrófico"),CONCATENATE("R5C",'MAPA DE RIESGO'!$P$42),"")</f>
        <v/>
      </c>
      <c r="AK20" s="27" t="str">
        <f>IF(AND('MAPA DE RIESGO'!$Z$43="Alta",'MAPA DE RIESGO'!$AB$43="Catastrófico"),CONCATENATE("R5C",'MAPA DE RIESGO'!$P$43),"")</f>
        <v/>
      </c>
      <c r="AL20" s="27" t="str">
        <f>IF(AND('MAPA DE RIESGO'!$Z$44="Alta",'MAPA DE RIESGO'!$AB$44="Catastrófico"),CONCATENATE("R5C",'MAPA DE RIESGO'!$P$44),"")</f>
        <v/>
      </c>
      <c r="AM20" s="28" t="str">
        <f>IF(AND('MAPA DE RIESGO'!$Z$45="Alta",'MAPA DE RIESGO'!$AB$45="Catastrófico"),CONCATENATE("R5C",'MAPA DE RIESGO'!$P$45),"")</f>
        <v/>
      </c>
      <c r="AN20" s="55"/>
      <c r="AO20" s="396"/>
      <c r="AP20" s="397"/>
      <c r="AQ20" s="397"/>
      <c r="AR20" s="397"/>
      <c r="AS20" s="397"/>
      <c r="AT20" s="398"/>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row>
    <row r="21" spans="1:76" ht="15" customHeight="1" x14ac:dyDescent="0.25">
      <c r="A21" s="55"/>
      <c r="B21" s="345"/>
      <c r="C21" s="345"/>
      <c r="D21" s="346"/>
      <c r="E21" s="386"/>
      <c r="F21" s="387"/>
      <c r="G21" s="387"/>
      <c r="H21" s="387"/>
      <c r="I21" s="403"/>
      <c r="J21" s="39" t="str">
        <f>IF(AND('MAPA DE RIESGO'!$Z$46="Alta",'MAPA DE RIESGO'!$AB$46="Leve"),CONCATENATE("R6C",'MAPA DE RIESGO'!$P$46),"")</f>
        <v/>
      </c>
      <c r="K21" s="40" t="str">
        <f>IF(AND('MAPA DE RIESGO'!$Z$47="Alta",'MAPA DE RIESGO'!$AB$47="Leve"),CONCATENATE("R6C",'MAPA DE RIESGO'!$P$47),"")</f>
        <v/>
      </c>
      <c r="L21" s="40" t="str">
        <f>IF(AND('MAPA DE RIESGO'!$Z$48="Alta",'MAPA DE RIESGO'!$AB$48="Leve"),CONCATENATE("R6C",'MAPA DE RIESGO'!$P$48),"")</f>
        <v/>
      </c>
      <c r="M21" s="40" t="str">
        <f>IF(AND('MAPA DE RIESGO'!$Z$49="Alta",'MAPA DE RIESGO'!$AB$49="Leve"),CONCATENATE("R6C",'MAPA DE RIESGO'!$P$49),"")</f>
        <v/>
      </c>
      <c r="N21" s="40" t="str">
        <f>IF(AND('MAPA DE RIESGO'!$Z$50="Alta",'MAPA DE RIESGO'!$AB$50="Leve"),CONCATENATE("R6C",'MAPA DE RIESGO'!$P$50),"")</f>
        <v/>
      </c>
      <c r="O21" s="41" t="str">
        <f>IF(AND('MAPA DE RIESGO'!$Z$51="Alta",'MAPA DE RIESGO'!$AB$51="Leve"),CONCATENATE("R6C",'MAPA DE RIESGO'!$P$51),"")</f>
        <v/>
      </c>
      <c r="P21" s="39" t="str">
        <f>IF(AND('MAPA DE RIESGO'!$Z$46="Alta",'MAPA DE RIESGO'!$AB$46="Menor"),CONCATENATE("R6C",'MAPA DE RIESGO'!$P$46),"")</f>
        <v/>
      </c>
      <c r="Q21" s="40" t="str">
        <f>IF(AND('MAPA DE RIESGO'!$Z$47="Alta",'MAPA DE RIESGO'!$AB$47="Menor"),CONCATENATE("R6C",'MAPA DE RIESGO'!$P$47),"")</f>
        <v/>
      </c>
      <c r="R21" s="40" t="str">
        <f>IF(AND('MAPA DE RIESGO'!$Z$48="Alta",'MAPA DE RIESGO'!$AB$48="Menor"),CONCATENATE("R6C",'MAPA DE RIESGO'!$P$48),"")</f>
        <v/>
      </c>
      <c r="S21" s="40" t="str">
        <f>IF(AND('MAPA DE RIESGO'!$Z$49="Alta",'MAPA DE RIESGO'!$AB$49="Menor"),CONCATENATE("R6C",'MAPA DE RIESGO'!$P$49),"")</f>
        <v/>
      </c>
      <c r="T21" s="40" t="str">
        <f>IF(AND('MAPA DE RIESGO'!$Z$50="Alta",'MAPA DE RIESGO'!$AB$50="Menor"),CONCATENATE("R6C",'MAPA DE RIESGO'!$P$50),"")</f>
        <v/>
      </c>
      <c r="U21" s="41" t="str">
        <f>IF(AND('MAPA DE RIESGO'!$Z$51="Alta",'MAPA DE RIESGO'!$AB$51="Menor"),CONCATENATE("R6C",'MAPA DE RIESGO'!$P$51),"")</f>
        <v/>
      </c>
      <c r="V21" s="23" t="str">
        <f>IF(AND('MAPA DE RIESGO'!$Z$46="Alta",'MAPA DE RIESGO'!$AB$46="Moderado"),CONCATENATE("R6C",'MAPA DE RIESGO'!$P$46),"")</f>
        <v/>
      </c>
      <c r="W21" s="24" t="str">
        <f>IF(AND('MAPA DE RIESGO'!$Z$47="Alta",'MAPA DE RIESGO'!$AB$47="Moderado"),CONCATENATE("R6C",'MAPA DE RIESGO'!$P$47),"")</f>
        <v/>
      </c>
      <c r="X21" s="29" t="str">
        <f>IF(AND('MAPA DE RIESGO'!$Z$48="Alta",'MAPA DE RIESGO'!$AB$48="Moderado"),CONCATENATE("R6C",'MAPA DE RIESGO'!$P$48),"")</f>
        <v/>
      </c>
      <c r="Y21" s="29" t="str">
        <f>IF(AND('MAPA DE RIESGO'!$Z$49="Alta",'MAPA DE RIESGO'!$AB$49="Moderado"),CONCATENATE("R6C",'MAPA DE RIESGO'!$P$49),"")</f>
        <v/>
      </c>
      <c r="Z21" s="29" t="str">
        <f>IF(AND('MAPA DE RIESGO'!$Z$50="Alta",'MAPA DE RIESGO'!$AB$50="Moderado"),CONCATENATE("R6C",'MAPA DE RIESGO'!$P$50),"")</f>
        <v/>
      </c>
      <c r="AA21" s="25" t="str">
        <f>IF(AND('MAPA DE RIESGO'!$Z$51="Alta",'MAPA DE RIESGO'!$AB$51="Moderado"),CONCATENATE("R6C",'MAPA DE RIESGO'!$P$51),"")</f>
        <v/>
      </c>
      <c r="AB21" s="23" t="str">
        <f>IF(AND('MAPA DE RIESGO'!$Z$46="Alta",'MAPA DE RIESGO'!$AB$46="Mayor"),CONCATENATE("R6C",'MAPA DE RIESGO'!$P$46),"")</f>
        <v/>
      </c>
      <c r="AC21" s="24" t="str">
        <f>IF(AND('MAPA DE RIESGO'!$Z$47="Alta",'MAPA DE RIESGO'!$AB$47="Mayor"),CONCATENATE("R6C",'MAPA DE RIESGO'!$P$47),"")</f>
        <v/>
      </c>
      <c r="AD21" s="29" t="str">
        <f>IF(AND('MAPA DE RIESGO'!$Z$48="Alta",'MAPA DE RIESGO'!$AB$48="Mayor"),CONCATENATE("R6C",'MAPA DE RIESGO'!$P$48),"")</f>
        <v/>
      </c>
      <c r="AE21" s="29" t="str">
        <f>IF(AND('MAPA DE RIESGO'!$Z$49="Alta",'MAPA DE RIESGO'!$AB$49="Mayor"),CONCATENATE("R6C",'MAPA DE RIESGO'!$P$49),"")</f>
        <v/>
      </c>
      <c r="AF21" s="29" t="str">
        <f>IF(AND('MAPA DE RIESGO'!$Z$50="Alta",'MAPA DE RIESGO'!$AB$50="Mayor"),CONCATENATE("R6C",'MAPA DE RIESGO'!$P$50),"")</f>
        <v/>
      </c>
      <c r="AG21" s="25" t="str">
        <f>IF(AND('MAPA DE RIESGO'!$Z$51="Alta",'MAPA DE RIESGO'!$AB$51="Mayor"),CONCATENATE("R6C",'MAPA DE RIESGO'!$P$51),"")</f>
        <v/>
      </c>
      <c r="AH21" s="26" t="str">
        <f>IF(AND('MAPA DE RIESGO'!$Z$46="Alta",'MAPA DE RIESGO'!$AB$46="Catastrófico"),CONCATENATE("R6C",'MAPA DE RIESGO'!$P$46),"")</f>
        <v/>
      </c>
      <c r="AI21" s="27" t="str">
        <f>IF(AND('MAPA DE RIESGO'!$Z$47="Alta",'MAPA DE RIESGO'!$AB$47="Catastrófico"),CONCATENATE("R6C",'MAPA DE RIESGO'!$P$47),"")</f>
        <v/>
      </c>
      <c r="AJ21" s="27" t="str">
        <f>IF(AND('MAPA DE RIESGO'!$Z$48="Alta",'MAPA DE RIESGO'!$AB$48="Catastrófico"),CONCATENATE("R6C",'MAPA DE RIESGO'!$P$48),"")</f>
        <v/>
      </c>
      <c r="AK21" s="27" t="str">
        <f>IF(AND('MAPA DE RIESGO'!$Z$49="Alta",'MAPA DE RIESGO'!$AB$49="Catastrófico"),CONCATENATE("R6C",'MAPA DE RIESGO'!$P$49),"")</f>
        <v/>
      </c>
      <c r="AL21" s="27" t="str">
        <f>IF(AND('MAPA DE RIESGO'!$Z$50="Alta",'MAPA DE RIESGO'!$AB$50="Catastrófico"),CONCATENATE("R6C",'MAPA DE RIESGO'!$P$50),"")</f>
        <v/>
      </c>
      <c r="AM21" s="28" t="str">
        <f>IF(AND('MAPA DE RIESGO'!$Z$51="Alta",'MAPA DE RIESGO'!$AB$51="Catastrófico"),CONCATENATE("R6C",'MAPA DE RIESGO'!$P$51),"")</f>
        <v/>
      </c>
      <c r="AN21" s="55"/>
      <c r="AO21" s="396"/>
      <c r="AP21" s="397"/>
      <c r="AQ21" s="397"/>
      <c r="AR21" s="397"/>
      <c r="AS21" s="397"/>
      <c r="AT21" s="398"/>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row>
    <row r="22" spans="1:76" ht="15" customHeight="1" x14ac:dyDescent="0.25">
      <c r="A22" s="55"/>
      <c r="B22" s="345"/>
      <c r="C22" s="345"/>
      <c r="D22" s="346"/>
      <c r="E22" s="386"/>
      <c r="F22" s="387"/>
      <c r="G22" s="387"/>
      <c r="H22" s="387"/>
      <c r="I22" s="403"/>
      <c r="J22" s="39" t="str">
        <f>IF(AND('MAPA DE RIESGO'!$Z$52="Alta",'MAPA DE RIESGO'!$AB$52="Leve"),CONCATENATE("R7C",'MAPA DE RIESGO'!$P$52),"")</f>
        <v/>
      </c>
      <c r="K22" s="40" t="str">
        <f>IF(AND('MAPA DE RIESGO'!$Z$53="Alta",'MAPA DE RIESGO'!$AB$53="Leve"),CONCATENATE("R7C",'MAPA DE RIESGO'!$P$53),"")</f>
        <v/>
      </c>
      <c r="L22" s="40" t="str">
        <f>IF(AND('MAPA DE RIESGO'!$Z$54="Alta",'MAPA DE RIESGO'!$AB$54="Leve"),CONCATENATE("R7C",'MAPA DE RIESGO'!$P$54),"")</f>
        <v/>
      </c>
      <c r="M22" s="40" t="str">
        <f>IF(AND('MAPA DE RIESGO'!$Z$55="Alta",'MAPA DE RIESGO'!$AB$55="Leve"),CONCATENATE("R7C",'MAPA DE RIESGO'!$P$55),"")</f>
        <v/>
      </c>
      <c r="N22" s="40" t="str">
        <f>IF(AND('MAPA DE RIESGO'!$Z$56="Alta",'MAPA DE RIESGO'!$AB$56="Leve"),CONCATENATE("R7C",'MAPA DE RIESGO'!$P$56),"")</f>
        <v/>
      </c>
      <c r="O22" s="41" t="str">
        <f>IF(AND('MAPA DE RIESGO'!$Z$57="Alta",'MAPA DE RIESGO'!$AB$57="Leve"),CONCATENATE("R7C",'MAPA DE RIESGO'!$P$57),"")</f>
        <v/>
      </c>
      <c r="P22" s="39" t="str">
        <f>IF(AND('MAPA DE RIESGO'!$Z$52="Alta",'MAPA DE RIESGO'!$AB$52="Menor"),CONCATENATE("R7C",'MAPA DE RIESGO'!$P$52),"")</f>
        <v/>
      </c>
      <c r="Q22" s="40" t="str">
        <f>IF(AND('MAPA DE RIESGO'!$Z$53="Alta",'MAPA DE RIESGO'!$AB$53="Menor"),CONCATENATE("R7C",'MAPA DE RIESGO'!$P$53),"")</f>
        <v/>
      </c>
      <c r="R22" s="40" t="str">
        <f>IF(AND('MAPA DE RIESGO'!$Z$54="Alta",'MAPA DE RIESGO'!$AB$54="Menor"),CONCATENATE("R7C",'MAPA DE RIESGO'!$P$54),"")</f>
        <v/>
      </c>
      <c r="S22" s="40" t="str">
        <f>IF(AND('MAPA DE RIESGO'!$Z$55="Alta",'MAPA DE RIESGO'!$AB$55="Menor"),CONCATENATE("R7C",'MAPA DE RIESGO'!$P$55),"")</f>
        <v/>
      </c>
      <c r="T22" s="40" t="str">
        <f>IF(AND('MAPA DE RIESGO'!$Z$56="Alta",'MAPA DE RIESGO'!$AB$56="Menor"),CONCATENATE("R7C",'MAPA DE RIESGO'!$P$56),"")</f>
        <v/>
      </c>
      <c r="U22" s="41" t="str">
        <f>IF(AND('MAPA DE RIESGO'!$Z$57="Alta",'MAPA DE RIESGO'!$AB$57="Menor"),CONCATENATE("R7C",'MAPA DE RIESGO'!$P$57),"")</f>
        <v/>
      </c>
      <c r="V22" s="23" t="str">
        <f>IF(AND('MAPA DE RIESGO'!$Z$52="Alta",'MAPA DE RIESGO'!$AB$52="Moderado"),CONCATENATE("R7C",'MAPA DE RIESGO'!$P$52),"")</f>
        <v/>
      </c>
      <c r="W22" s="24" t="str">
        <f>IF(AND('MAPA DE RIESGO'!$Z$53="Alta",'MAPA DE RIESGO'!$AB$53="Moderado"),CONCATENATE("R7C",'MAPA DE RIESGO'!$P$53),"")</f>
        <v/>
      </c>
      <c r="X22" s="29" t="str">
        <f>IF(AND('MAPA DE RIESGO'!$Z$54="Alta",'MAPA DE RIESGO'!$AB$54="Moderado"),CONCATENATE("R7C",'MAPA DE RIESGO'!$P$54),"")</f>
        <v/>
      </c>
      <c r="Y22" s="29" t="str">
        <f>IF(AND('MAPA DE RIESGO'!$Z$55="Alta",'MAPA DE RIESGO'!$AB$55="Moderado"),CONCATENATE("R7C",'MAPA DE RIESGO'!$P$55),"")</f>
        <v/>
      </c>
      <c r="Z22" s="29" t="str">
        <f>IF(AND('MAPA DE RIESGO'!$Z$56="Alta",'MAPA DE RIESGO'!$AB$56="Moderado"),CONCATENATE("R7C",'MAPA DE RIESGO'!$P$56),"")</f>
        <v/>
      </c>
      <c r="AA22" s="25" t="str">
        <f>IF(AND('MAPA DE RIESGO'!$Z$57="Alta",'MAPA DE RIESGO'!$AB$57="Moderado"),CONCATENATE("R7C",'MAPA DE RIESGO'!$P$57),"")</f>
        <v/>
      </c>
      <c r="AB22" s="23" t="str">
        <f>IF(AND('MAPA DE RIESGO'!$Z$52="Alta",'MAPA DE RIESGO'!$AB$52="Mayor"),CONCATENATE("R7C",'MAPA DE RIESGO'!$P$52),"")</f>
        <v/>
      </c>
      <c r="AC22" s="24" t="str">
        <f>IF(AND('MAPA DE RIESGO'!$Z$53="Alta",'MAPA DE RIESGO'!$AB$53="Mayor"),CONCATENATE("R7C",'MAPA DE RIESGO'!$P$53),"")</f>
        <v/>
      </c>
      <c r="AD22" s="29" t="str">
        <f>IF(AND('MAPA DE RIESGO'!$Z$54="Alta",'MAPA DE RIESGO'!$AB$54="Mayor"),CONCATENATE("R7C",'MAPA DE RIESGO'!$P$54),"")</f>
        <v/>
      </c>
      <c r="AE22" s="29" t="str">
        <f>IF(AND('MAPA DE RIESGO'!$Z$55="Alta",'MAPA DE RIESGO'!$AB$55="Mayor"),CONCATENATE("R7C",'MAPA DE RIESGO'!$P$55),"")</f>
        <v/>
      </c>
      <c r="AF22" s="29" t="str">
        <f>IF(AND('MAPA DE RIESGO'!$Z$56="Alta",'MAPA DE RIESGO'!$AB$56="Mayor"),CONCATENATE("R7C",'MAPA DE RIESGO'!$P$56),"")</f>
        <v/>
      </c>
      <c r="AG22" s="25" t="str">
        <f>IF(AND('MAPA DE RIESGO'!$Z$57="Alta",'MAPA DE RIESGO'!$AB$57="Mayor"),CONCATENATE("R7C",'MAPA DE RIESGO'!$P$57),"")</f>
        <v/>
      </c>
      <c r="AH22" s="26" t="str">
        <f>IF(AND('MAPA DE RIESGO'!$Z$52="Alta",'MAPA DE RIESGO'!$AB$52="Catastrófico"),CONCATENATE("R7C",'MAPA DE RIESGO'!$P$52),"")</f>
        <v/>
      </c>
      <c r="AI22" s="27" t="str">
        <f>IF(AND('MAPA DE RIESGO'!$Z$53="Alta",'MAPA DE RIESGO'!$AB$53="Catastrófico"),CONCATENATE("R7C",'MAPA DE RIESGO'!$P$53),"")</f>
        <v/>
      </c>
      <c r="AJ22" s="27" t="str">
        <f>IF(AND('MAPA DE RIESGO'!$Z$54="Alta",'MAPA DE RIESGO'!$AB$54="Catastrófico"),CONCATENATE("R7C",'MAPA DE RIESGO'!$P$54),"")</f>
        <v/>
      </c>
      <c r="AK22" s="27" t="str">
        <f>IF(AND('MAPA DE RIESGO'!$Z$55="Alta",'MAPA DE RIESGO'!$AB$55="Catastrófico"),CONCATENATE("R7C",'MAPA DE RIESGO'!$P$55),"")</f>
        <v/>
      </c>
      <c r="AL22" s="27" t="str">
        <f>IF(AND('MAPA DE RIESGO'!$Z$56="Alta",'MAPA DE RIESGO'!$AB$56="Catastrófico"),CONCATENATE("R7C",'MAPA DE RIESGO'!$P$56),"")</f>
        <v/>
      </c>
      <c r="AM22" s="28" t="str">
        <f>IF(AND('MAPA DE RIESGO'!$Z$57="Alta",'MAPA DE RIESGO'!$AB$57="Catastrófico"),CONCATENATE("R7C",'MAPA DE RIESGO'!$P$57),"")</f>
        <v/>
      </c>
      <c r="AN22" s="55"/>
      <c r="AO22" s="396"/>
      <c r="AP22" s="397"/>
      <c r="AQ22" s="397"/>
      <c r="AR22" s="397"/>
      <c r="AS22" s="397"/>
      <c r="AT22" s="398"/>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row>
    <row r="23" spans="1:76" ht="15" customHeight="1" x14ac:dyDescent="0.25">
      <c r="A23" s="55"/>
      <c r="B23" s="345"/>
      <c r="C23" s="345"/>
      <c r="D23" s="346"/>
      <c r="E23" s="386"/>
      <c r="F23" s="387"/>
      <c r="G23" s="387"/>
      <c r="H23" s="387"/>
      <c r="I23" s="403"/>
      <c r="J23" s="39" t="str">
        <f>IF(AND('MAPA DE RIESGO'!$Z$58="Alta",'MAPA DE RIESGO'!$AB$58="Leve"),CONCATENATE("R8C",'MAPA DE RIESGO'!$P$58),"")</f>
        <v/>
      </c>
      <c r="K23" s="40" t="str">
        <f>IF(AND('MAPA DE RIESGO'!$Z$59="Alta",'MAPA DE RIESGO'!$AB$59="Leve"),CONCATENATE("R8C",'MAPA DE RIESGO'!$P$59),"")</f>
        <v/>
      </c>
      <c r="L23" s="40" t="str">
        <f>IF(AND('MAPA DE RIESGO'!$Z$60="Alta",'MAPA DE RIESGO'!$AB$60="Leve"),CONCATENATE("R8C",'MAPA DE RIESGO'!$P$60),"")</f>
        <v/>
      </c>
      <c r="M23" s="40" t="str">
        <f>IF(AND('MAPA DE RIESGO'!$Z$61="Alta",'MAPA DE RIESGO'!$AB$61="Leve"),CONCATENATE("R8C",'MAPA DE RIESGO'!$P$61),"")</f>
        <v/>
      </c>
      <c r="N23" s="40" t="str">
        <f>IF(AND('MAPA DE RIESGO'!$Z$62="Alta",'MAPA DE RIESGO'!$AB$62="Leve"),CONCATENATE("R8C",'MAPA DE RIESGO'!$P$62),"")</f>
        <v/>
      </c>
      <c r="O23" s="41" t="str">
        <f>IF(AND('MAPA DE RIESGO'!$Z$63="Alta",'MAPA DE RIESGO'!$AB$63="Leve"),CONCATENATE("R8C",'MAPA DE RIESGO'!$P$63),"")</f>
        <v/>
      </c>
      <c r="P23" s="39" t="str">
        <f>IF(AND('MAPA DE RIESGO'!$Z$58="Alta",'MAPA DE RIESGO'!$AB$58="Menor"),CONCATENATE("R8C",'MAPA DE RIESGO'!$P$58),"")</f>
        <v/>
      </c>
      <c r="Q23" s="40" t="str">
        <f>IF(AND('MAPA DE RIESGO'!$Z$59="Alta",'MAPA DE RIESGO'!$AB$59="Menor"),CONCATENATE("R8C",'MAPA DE RIESGO'!$P$59),"")</f>
        <v/>
      </c>
      <c r="R23" s="40" t="str">
        <f>IF(AND('MAPA DE RIESGO'!$Z$60="Alta",'MAPA DE RIESGO'!$AB$60="Menor"),CONCATENATE("R8C",'MAPA DE RIESGO'!$P$60),"")</f>
        <v/>
      </c>
      <c r="S23" s="40" t="str">
        <f>IF(AND('MAPA DE RIESGO'!$Z$61="Alta",'MAPA DE RIESGO'!$AB$61="Menor"),CONCATENATE("R8C",'MAPA DE RIESGO'!$P$61),"")</f>
        <v/>
      </c>
      <c r="T23" s="40" t="str">
        <f>IF(AND('MAPA DE RIESGO'!$Z$62="Alta",'MAPA DE RIESGO'!$AB$62="Menor"),CONCATENATE("R8C",'MAPA DE RIESGO'!$P$62),"")</f>
        <v/>
      </c>
      <c r="U23" s="41" t="str">
        <f>IF(AND('MAPA DE RIESGO'!$Z$63="Alta",'MAPA DE RIESGO'!$AB$63="Menor"),CONCATENATE("R8C",'MAPA DE RIESGO'!$P$63),"")</f>
        <v/>
      </c>
      <c r="V23" s="23" t="str">
        <f>IF(AND('MAPA DE RIESGO'!$Z$58="Alta",'MAPA DE RIESGO'!$AB$58="Moderado"),CONCATENATE("R8C",'MAPA DE RIESGO'!$P$58),"")</f>
        <v/>
      </c>
      <c r="W23" s="24" t="str">
        <f>IF(AND('MAPA DE RIESGO'!$Z$59="Alta",'MAPA DE RIESGO'!$AB$59="Moderado"),CONCATENATE("R8C",'MAPA DE RIESGO'!$P$59),"")</f>
        <v/>
      </c>
      <c r="X23" s="29" t="str">
        <f>IF(AND('MAPA DE RIESGO'!$Z$60="Alta",'MAPA DE RIESGO'!$AB$60="Moderado"),CONCATENATE("R8C",'MAPA DE RIESGO'!$P$60),"")</f>
        <v/>
      </c>
      <c r="Y23" s="29" t="str">
        <f>IF(AND('MAPA DE RIESGO'!$Z$61="Alta",'MAPA DE RIESGO'!$AB$61="Moderado"),CONCATENATE("R8C",'MAPA DE RIESGO'!$P$61),"")</f>
        <v/>
      </c>
      <c r="Z23" s="29" t="str">
        <f>IF(AND('MAPA DE RIESGO'!$Z$62="Alta",'MAPA DE RIESGO'!$AB$62="Moderado"),CONCATENATE("R8C",'MAPA DE RIESGO'!$P$62),"")</f>
        <v/>
      </c>
      <c r="AA23" s="25" t="str">
        <f>IF(AND('MAPA DE RIESGO'!$Z$63="Alta",'MAPA DE RIESGO'!$AB$63="Moderado"),CONCATENATE("R8C",'MAPA DE RIESGO'!$P$63),"")</f>
        <v/>
      </c>
      <c r="AB23" s="23" t="str">
        <f>IF(AND('MAPA DE RIESGO'!$Z$58="Alta",'MAPA DE RIESGO'!$AB$58="Mayor"),CONCATENATE("R8C",'MAPA DE RIESGO'!$P$58),"")</f>
        <v/>
      </c>
      <c r="AC23" s="24" t="str">
        <f>IF(AND('MAPA DE RIESGO'!$Z$59="Alta",'MAPA DE RIESGO'!$AB$59="Mayor"),CONCATENATE("R8C",'MAPA DE RIESGO'!$P$59),"")</f>
        <v/>
      </c>
      <c r="AD23" s="29" t="str">
        <f>IF(AND('MAPA DE RIESGO'!$Z$60="Alta",'MAPA DE RIESGO'!$AB$60="Mayor"),CONCATENATE("R8C",'MAPA DE RIESGO'!$P$60),"")</f>
        <v/>
      </c>
      <c r="AE23" s="29" t="str">
        <f>IF(AND('MAPA DE RIESGO'!$Z$61="Alta",'MAPA DE RIESGO'!$AB$61="Mayor"),CONCATENATE("R8C",'MAPA DE RIESGO'!$P$61),"")</f>
        <v/>
      </c>
      <c r="AF23" s="29" t="str">
        <f>IF(AND('MAPA DE RIESGO'!$Z$62="Alta",'MAPA DE RIESGO'!$AB$62="Mayor"),CONCATENATE("R8C",'MAPA DE RIESGO'!$P$62),"")</f>
        <v/>
      </c>
      <c r="AG23" s="25" t="str">
        <f>IF(AND('MAPA DE RIESGO'!$Z$63="Alta",'MAPA DE RIESGO'!$AB$63="Mayor"),CONCATENATE("R8C",'MAPA DE RIESGO'!$P$63),"")</f>
        <v/>
      </c>
      <c r="AH23" s="26" t="str">
        <f>IF(AND('MAPA DE RIESGO'!$Z$58="Alta",'MAPA DE RIESGO'!$AB$58="Catastrófico"),CONCATENATE("R8C",'MAPA DE RIESGO'!$P$58),"")</f>
        <v/>
      </c>
      <c r="AI23" s="27" t="str">
        <f>IF(AND('MAPA DE RIESGO'!$Z$59="Alta",'MAPA DE RIESGO'!$AB$59="Catastrófico"),CONCATENATE("R8C",'MAPA DE RIESGO'!$P$59),"")</f>
        <v/>
      </c>
      <c r="AJ23" s="27" t="str">
        <f>IF(AND('MAPA DE RIESGO'!$Z$60="Alta",'MAPA DE RIESGO'!$AB$60="Catastrófico"),CONCATENATE("R8C",'MAPA DE RIESGO'!$P$60),"")</f>
        <v/>
      </c>
      <c r="AK23" s="27" t="str">
        <f>IF(AND('MAPA DE RIESGO'!$Z$61="Alta",'MAPA DE RIESGO'!$AB$61="Catastrófico"),CONCATENATE("R8C",'MAPA DE RIESGO'!$P$61),"")</f>
        <v/>
      </c>
      <c r="AL23" s="27" t="str">
        <f>IF(AND('MAPA DE RIESGO'!$Z$62="Alta",'MAPA DE RIESGO'!$AB$62="Catastrófico"),CONCATENATE("R8C",'MAPA DE RIESGO'!$P$62),"")</f>
        <v/>
      </c>
      <c r="AM23" s="28" t="str">
        <f>IF(AND('MAPA DE RIESGO'!$Z$63="Alta",'MAPA DE RIESGO'!$AB$63="Catastrófico"),CONCATENATE("R8C",'MAPA DE RIESGO'!$P$63),"")</f>
        <v/>
      </c>
      <c r="AN23" s="55"/>
      <c r="AO23" s="396"/>
      <c r="AP23" s="397"/>
      <c r="AQ23" s="397"/>
      <c r="AR23" s="397"/>
      <c r="AS23" s="397"/>
      <c r="AT23" s="398"/>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row>
    <row r="24" spans="1:76" ht="15" customHeight="1" x14ac:dyDescent="0.25">
      <c r="A24" s="55"/>
      <c r="B24" s="345"/>
      <c r="C24" s="345"/>
      <c r="D24" s="346"/>
      <c r="E24" s="386"/>
      <c r="F24" s="387"/>
      <c r="G24" s="387"/>
      <c r="H24" s="387"/>
      <c r="I24" s="403"/>
      <c r="J24" s="39" t="str">
        <f>IF(AND('MAPA DE RIESGO'!$Z$64="Alta",'MAPA DE RIESGO'!$AB$64="Leve"),CONCATENATE("R9C",'MAPA DE RIESGO'!$P$64),"")</f>
        <v/>
      </c>
      <c r="K24" s="40" t="str">
        <f>IF(AND('MAPA DE RIESGO'!$Z$65="Alta",'MAPA DE RIESGO'!$AB$65="Leve"),CONCATENATE("R9C",'MAPA DE RIESGO'!$P$65),"")</f>
        <v/>
      </c>
      <c r="L24" s="40" t="str">
        <f>IF(AND('MAPA DE RIESGO'!$Z$66="Alta",'MAPA DE RIESGO'!$AB$66="Leve"),CONCATENATE("R9C",'MAPA DE RIESGO'!$P$66),"")</f>
        <v/>
      </c>
      <c r="M24" s="40" t="str">
        <f>IF(AND('MAPA DE RIESGO'!$Z$67="Alta",'MAPA DE RIESGO'!$AB$67="Leve"),CONCATENATE("R9C",'MAPA DE RIESGO'!$P$67),"")</f>
        <v/>
      </c>
      <c r="N24" s="40" t="str">
        <f>IF(AND('MAPA DE RIESGO'!$Z$68="Alta",'MAPA DE RIESGO'!$AB$68="Leve"),CONCATENATE("R9C",'MAPA DE RIESGO'!$P$68),"")</f>
        <v/>
      </c>
      <c r="O24" s="41" t="str">
        <f>IF(AND('MAPA DE RIESGO'!$Z$69="Alta",'MAPA DE RIESGO'!$AB$69="Leve"),CONCATENATE("R9C",'MAPA DE RIESGO'!$P$69),"")</f>
        <v/>
      </c>
      <c r="P24" s="39" t="str">
        <f>IF(AND('MAPA DE RIESGO'!$Z$64="Alta",'MAPA DE RIESGO'!$AB$64="Menor"),CONCATENATE("R9C",'MAPA DE RIESGO'!$P$64),"")</f>
        <v/>
      </c>
      <c r="Q24" s="40" t="str">
        <f>IF(AND('MAPA DE RIESGO'!$Z$65="Alta",'MAPA DE RIESGO'!$AB$65="Menor"),CONCATENATE("R9C",'MAPA DE RIESGO'!$P$65),"")</f>
        <v/>
      </c>
      <c r="R24" s="40" t="str">
        <f>IF(AND('MAPA DE RIESGO'!$Z$66="Alta",'MAPA DE RIESGO'!$AB$66="Menor"),CONCATENATE("R9C",'MAPA DE RIESGO'!$P$66),"")</f>
        <v/>
      </c>
      <c r="S24" s="40" t="str">
        <f>IF(AND('MAPA DE RIESGO'!$Z$67="Alta",'MAPA DE RIESGO'!$AB$67="Menor"),CONCATENATE("R9C",'MAPA DE RIESGO'!$P$67),"")</f>
        <v/>
      </c>
      <c r="T24" s="40" t="str">
        <f>IF(AND('MAPA DE RIESGO'!$Z$68="Alta",'MAPA DE RIESGO'!$AB$68="Menor"),CONCATENATE("R9C",'MAPA DE RIESGO'!$P$68),"")</f>
        <v/>
      </c>
      <c r="U24" s="41" t="str">
        <f>IF(AND('MAPA DE RIESGO'!$Z$69="Alta",'MAPA DE RIESGO'!$AB$69="Menor"),CONCATENATE("R9C",'MAPA DE RIESGO'!$P$69),"")</f>
        <v/>
      </c>
      <c r="V24" s="23" t="str">
        <f>IF(AND('MAPA DE RIESGO'!$Z$64="Alta",'MAPA DE RIESGO'!$AB$64="Moderado"),CONCATENATE("R9C",'MAPA DE RIESGO'!$P$64),"")</f>
        <v/>
      </c>
      <c r="W24" s="24" t="str">
        <f>IF(AND('MAPA DE RIESGO'!$Z$65="Alta",'MAPA DE RIESGO'!$AB$65="Moderado"),CONCATENATE("R9C",'MAPA DE RIESGO'!$P$65),"")</f>
        <v/>
      </c>
      <c r="X24" s="29" t="str">
        <f>IF(AND('MAPA DE RIESGO'!$Z$66="Alta",'MAPA DE RIESGO'!$AB$66="Moderado"),CONCATENATE("R9C",'MAPA DE RIESGO'!$P$66),"")</f>
        <v/>
      </c>
      <c r="Y24" s="29" t="str">
        <f>IF(AND('MAPA DE RIESGO'!$Z$67="Alta",'MAPA DE RIESGO'!$AB$67="Moderado"),CONCATENATE("R9C",'MAPA DE RIESGO'!$P$67),"")</f>
        <v/>
      </c>
      <c r="Z24" s="29" t="str">
        <f>IF(AND('MAPA DE RIESGO'!$Z$68="Alta",'MAPA DE RIESGO'!$AB$68="Moderado"),CONCATENATE("R9C",'MAPA DE RIESGO'!$P$68),"")</f>
        <v/>
      </c>
      <c r="AA24" s="25" t="str">
        <f>IF(AND('MAPA DE RIESGO'!$Z$69="Alta",'MAPA DE RIESGO'!$AB$69="Moderado"),CONCATENATE("R9C",'MAPA DE RIESGO'!$P$69),"")</f>
        <v/>
      </c>
      <c r="AB24" s="23" t="str">
        <f>IF(AND('MAPA DE RIESGO'!$Z$64="Alta",'MAPA DE RIESGO'!$AB$64="Mayor"),CONCATENATE("R9C",'MAPA DE RIESGO'!$P$64),"")</f>
        <v/>
      </c>
      <c r="AC24" s="24" t="str">
        <f>IF(AND('MAPA DE RIESGO'!$Z$65="Alta",'MAPA DE RIESGO'!$AB$65="Mayor"),CONCATENATE("R9C",'MAPA DE RIESGO'!$P$65),"")</f>
        <v/>
      </c>
      <c r="AD24" s="29" t="str">
        <f>IF(AND('MAPA DE RIESGO'!$Z$66="Alta",'MAPA DE RIESGO'!$AB$66="Mayor"),CONCATENATE("R9C",'MAPA DE RIESGO'!$P$66),"")</f>
        <v/>
      </c>
      <c r="AE24" s="29" t="str">
        <f>IF(AND('MAPA DE RIESGO'!$Z$67="Alta",'MAPA DE RIESGO'!$AB$67="Mayor"),CONCATENATE("R9C",'MAPA DE RIESGO'!$P$67),"")</f>
        <v/>
      </c>
      <c r="AF24" s="29" t="str">
        <f>IF(AND('MAPA DE RIESGO'!$Z$68="Alta",'MAPA DE RIESGO'!$AB$68="Mayor"),CONCATENATE("R9C",'MAPA DE RIESGO'!$P$68),"")</f>
        <v/>
      </c>
      <c r="AG24" s="25" t="str">
        <f>IF(AND('MAPA DE RIESGO'!$Z$69="Alta",'MAPA DE RIESGO'!$AB$69="Mayor"),CONCATENATE("R9C",'MAPA DE RIESGO'!$P$69),"")</f>
        <v/>
      </c>
      <c r="AH24" s="26" t="str">
        <f>IF(AND('MAPA DE RIESGO'!$Z$64="Alta",'MAPA DE RIESGO'!$AB$64="Catastrófico"),CONCATENATE("R9C",'MAPA DE RIESGO'!$P$64),"")</f>
        <v/>
      </c>
      <c r="AI24" s="27" t="str">
        <f>IF(AND('MAPA DE RIESGO'!$Z$65="Alta",'MAPA DE RIESGO'!$AB$65="Catastrófico"),CONCATENATE("R9C",'MAPA DE RIESGO'!$P$65),"")</f>
        <v/>
      </c>
      <c r="AJ24" s="27" t="str">
        <f>IF(AND('MAPA DE RIESGO'!$Z$66="Alta",'MAPA DE RIESGO'!$AB$66="Catastrófico"),CONCATENATE("R9C",'MAPA DE RIESGO'!$P$66),"")</f>
        <v/>
      </c>
      <c r="AK24" s="27" t="str">
        <f>IF(AND('MAPA DE RIESGO'!$Z$67="Alta",'MAPA DE RIESGO'!$AB$67="Catastrófico"),CONCATENATE("R9C",'MAPA DE RIESGO'!$P$67),"")</f>
        <v/>
      </c>
      <c r="AL24" s="27" t="str">
        <f>IF(AND('MAPA DE RIESGO'!$Z$68="Alta",'MAPA DE RIESGO'!$AB$68="Catastrófico"),CONCATENATE("R9C",'MAPA DE RIESGO'!$P$68),"")</f>
        <v/>
      </c>
      <c r="AM24" s="28" t="str">
        <f>IF(AND('MAPA DE RIESGO'!$Z$69="Alta",'MAPA DE RIESGO'!$AB$69="Catastrófico"),CONCATENATE("R9C",'MAPA DE RIESGO'!$P$69),"")</f>
        <v/>
      </c>
      <c r="AN24" s="55"/>
      <c r="AO24" s="396"/>
      <c r="AP24" s="397"/>
      <c r="AQ24" s="397"/>
      <c r="AR24" s="397"/>
      <c r="AS24" s="397"/>
      <c r="AT24" s="398"/>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row>
    <row r="25" spans="1:76" ht="15.75" customHeight="1" thickBot="1" x14ac:dyDescent="0.3">
      <c r="A25" s="55"/>
      <c r="B25" s="345"/>
      <c r="C25" s="345"/>
      <c r="D25" s="346"/>
      <c r="E25" s="389"/>
      <c r="F25" s="390"/>
      <c r="G25" s="390"/>
      <c r="H25" s="390"/>
      <c r="I25" s="390"/>
      <c r="J25" s="42" t="str">
        <f>IF(AND('MAPA DE RIESGO'!$Z$70="Alta",'MAPA DE RIESGO'!$AB$70="Leve"),CONCATENATE("R10C",'MAPA DE RIESGO'!$P$70),"")</f>
        <v/>
      </c>
      <c r="K25" s="43" t="str">
        <f>IF(AND('MAPA DE RIESGO'!$Z$71="Alta",'MAPA DE RIESGO'!$AB$71="Leve"),CONCATENATE("R10C",'MAPA DE RIESGO'!$P$71),"")</f>
        <v/>
      </c>
      <c r="L25" s="43" t="str">
        <f>IF(AND('MAPA DE RIESGO'!$Z$72="Alta",'MAPA DE RIESGO'!$AB$72="Leve"),CONCATENATE("R10C",'MAPA DE RIESGO'!$P$72),"")</f>
        <v/>
      </c>
      <c r="M25" s="43" t="str">
        <f>IF(AND('MAPA DE RIESGO'!$Z$73="Alta",'MAPA DE RIESGO'!$AB$73="Leve"),CONCATENATE("R10C",'MAPA DE RIESGO'!$P$73),"")</f>
        <v/>
      </c>
      <c r="N25" s="43" t="str">
        <f>IF(AND('MAPA DE RIESGO'!$Z$74="Alta",'MAPA DE RIESGO'!$AB$74="Leve"),CONCATENATE("R10C",'MAPA DE RIESGO'!$P$74),"")</f>
        <v/>
      </c>
      <c r="O25" s="44" t="str">
        <f>IF(AND('MAPA DE RIESGO'!$Z$75="Alta",'MAPA DE RIESGO'!$AB$75="Leve"),CONCATENATE("R10C",'MAPA DE RIESGO'!$P$75),"")</f>
        <v/>
      </c>
      <c r="P25" s="42" t="str">
        <f>IF(AND('MAPA DE RIESGO'!$Z$70="Alta",'MAPA DE RIESGO'!$AB$70="Menor"),CONCATENATE("R10C",'MAPA DE RIESGO'!$P$70),"")</f>
        <v/>
      </c>
      <c r="Q25" s="43" t="str">
        <f>IF(AND('MAPA DE RIESGO'!$Z$71="Alta",'MAPA DE RIESGO'!$AB$71="Menor"),CONCATENATE("R10C",'MAPA DE RIESGO'!$P$71),"")</f>
        <v/>
      </c>
      <c r="R25" s="43" t="str">
        <f>IF(AND('MAPA DE RIESGO'!$Z$72="Alta",'MAPA DE RIESGO'!$AB$72="Menor"),CONCATENATE("R10C",'MAPA DE RIESGO'!$P$72),"")</f>
        <v/>
      </c>
      <c r="S25" s="43" t="str">
        <f>IF(AND('MAPA DE RIESGO'!$Z$73="Alta",'MAPA DE RIESGO'!$AB$73="Menor"),CONCATENATE("R10C",'MAPA DE RIESGO'!$P$73),"")</f>
        <v/>
      </c>
      <c r="T25" s="43" t="str">
        <f>IF(AND('MAPA DE RIESGO'!$Z$74="Alta",'MAPA DE RIESGO'!$AB$74="Menor"),CONCATENATE("R10C",'MAPA DE RIESGO'!$P$74),"")</f>
        <v/>
      </c>
      <c r="U25" s="44" t="str">
        <f>IF(AND('MAPA DE RIESGO'!$Z$75="Alta",'MAPA DE RIESGO'!$AB$75="Menor"),CONCATENATE("R10C",'MAPA DE RIESGO'!$P$75),"")</f>
        <v/>
      </c>
      <c r="V25" s="30" t="str">
        <f>IF(AND('MAPA DE RIESGO'!$Z$70="Alta",'MAPA DE RIESGO'!$AB$70="Moderado"),CONCATENATE("R10C",'MAPA DE RIESGO'!$P$70),"")</f>
        <v/>
      </c>
      <c r="W25" s="31" t="str">
        <f>IF(AND('MAPA DE RIESGO'!$Z$71="Alta",'MAPA DE RIESGO'!$AB$71="Moderado"),CONCATENATE("R10C",'MAPA DE RIESGO'!$P$71),"")</f>
        <v/>
      </c>
      <c r="X25" s="31" t="str">
        <f>IF(AND('MAPA DE RIESGO'!$Z$72="Alta",'MAPA DE RIESGO'!$AB$72="Moderado"),CONCATENATE("R10C",'MAPA DE RIESGO'!$P$72),"")</f>
        <v/>
      </c>
      <c r="Y25" s="31" t="str">
        <f>IF(AND('MAPA DE RIESGO'!$Z$73="Alta",'MAPA DE RIESGO'!$AB$73="Moderado"),CONCATENATE("R10C",'MAPA DE RIESGO'!$P$73),"")</f>
        <v/>
      </c>
      <c r="Z25" s="31" t="str">
        <f>IF(AND('MAPA DE RIESGO'!$Z$74="Alta",'MAPA DE RIESGO'!$AB$74="Moderado"),CONCATENATE("R10C",'MAPA DE RIESGO'!$P$74),"")</f>
        <v/>
      </c>
      <c r="AA25" s="32" t="str">
        <f>IF(AND('MAPA DE RIESGO'!$Z$75="Alta",'MAPA DE RIESGO'!$AB$75="Moderado"),CONCATENATE("R10C",'MAPA DE RIESGO'!$P$75),"")</f>
        <v/>
      </c>
      <c r="AB25" s="30" t="str">
        <f>IF(AND('MAPA DE RIESGO'!$Z$70="Alta",'MAPA DE RIESGO'!$AB$70="Mayor"),CONCATENATE("R10C",'MAPA DE RIESGO'!$P$70),"")</f>
        <v/>
      </c>
      <c r="AC25" s="31" t="str">
        <f>IF(AND('MAPA DE RIESGO'!$Z$71="Alta",'MAPA DE RIESGO'!$AB$71="Mayor"),CONCATENATE("R10C",'MAPA DE RIESGO'!$P$71),"")</f>
        <v/>
      </c>
      <c r="AD25" s="31" t="str">
        <f>IF(AND('MAPA DE RIESGO'!$Z$72="Alta",'MAPA DE RIESGO'!$AB$72="Mayor"),CONCATENATE("R10C",'MAPA DE RIESGO'!$P$72),"")</f>
        <v/>
      </c>
      <c r="AE25" s="31" t="str">
        <f>IF(AND('MAPA DE RIESGO'!$Z$73="Alta",'MAPA DE RIESGO'!$AB$73="Mayor"),CONCATENATE("R10C",'MAPA DE RIESGO'!$P$73),"")</f>
        <v/>
      </c>
      <c r="AF25" s="31" t="str">
        <f>IF(AND('MAPA DE RIESGO'!$Z$74="Alta",'MAPA DE RIESGO'!$AB$74="Mayor"),CONCATENATE("R10C",'MAPA DE RIESGO'!$P$74),"")</f>
        <v/>
      </c>
      <c r="AG25" s="32" t="str">
        <f>IF(AND('MAPA DE RIESGO'!$Z$75="Alta",'MAPA DE RIESGO'!$AB$75="Mayor"),CONCATENATE("R10C",'MAPA DE RIESGO'!$P$75),"")</f>
        <v/>
      </c>
      <c r="AH25" s="33" t="str">
        <f>IF(AND('MAPA DE RIESGO'!$Z$70="Alta",'MAPA DE RIESGO'!$AB$70="Catastrófico"),CONCATENATE("R10C",'MAPA DE RIESGO'!$P$70),"")</f>
        <v/>
      </c>
      <c r="AI25" s="34" t="str">
        <f>IF(AND('MAPA DE RIESGO'!$Z$71="Alta",'MAPA DE RIESGO'!$AB$71="Catastrófico"),CONCATENATE("R10C",'MAPA DE RIESGO'!$P$71),"")</f>
        <v/>
      </c>
      <c r="AJ25" s="34" t="str">
        <f>IF(AND('MAPA DE RIESGO'!$Z$72="Alta",'MAPA DE RIESGO'!$AB$72="Catastrófico"),CONCATENATE("R10C",'MAPA DE RIESGO'!$P$72),"")</f>
        <v/>
      </c>
      <c r="AK25" s="34" t="str">
        <f>IF(AND('MAPA DE RIESGO'!$Z$73="Alta",'MAPA DE RIESGO'!$AB$73="Catastrófico"),CONCATENATE("R10C",'MAPA DE RIESGO'!$P$73),"")</f>
        <v/>
      </c>
      <c r="AL25" s="34" t="str">
        <f>IF(AND('MAPA DE RIESGO'!$Z$74="Alta",'MAPA DE RIESGO'!$AB$74="Catastrófico"),CONCATENATE("R10C",'MAPA DE RIESGO'!$P$74),"")</f>
        <v/>
      </c>
      <c r="AM25" s="35" t="str">
        <f>IF(AND('MAPA DE RIESGO'!$Z$75="Alta",'MAPA DE RIESGO'!$AB$75="Catastrófico"),CONCATENATE("R10C",'MAPA DE RIESGO'!$P$75),"")</f>
        <v/>
      </c>
      <c r="AN25" s="55"/>
      <c r="AO25" s="399"/>
      <c r="AP25" s="400"/>
      <c r="AQ25" s="400"/>
      <c r="AR25" s="400"/>
      <c r="AS25" s="400"/>
      <c r="AT25" s="401"/>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row>
    <row r="26" spans="1:76" ht="15" customHeight="1" x14ac:dyDescent="0.25">
      <c r="A26" s="55"/>
      <c r="B26" s="345"/>
      <c r="C26" s="345"/>
      <c r="D26" s="346"/>
      <c r="E26" s="383" t="s">
        <v>108</v>
      </c>
      <c r="F26" s="384"/>
      <c r="G26" s="384"/>
      <c r="H26" s="384"/>
      <c r="I26" s="385"/>
      <c r="J26" s="36" t="str">
        <f>IF(AND('MAPA DE RIESGO'!$Z$16="Media",'MAPA DE RIESGO'!$AB$16="Leve"),CONCATENATE("R1C",'MAPA DE RIESGO'!$P$16),"")</f>
        <v/>
      </c>
      <c r="K26" s="37" t="str">
        <f>IF(AND('MAPA DE RIESGO'!$Z$17="Media",'MAPA DE RIESGO'!$AB$17="Leve"),CONCATENATE("R1C",'MAPA DE RIESGO'!$P$17),"")</f>
        <v/>
      </c>
      <c r="L26" s="37" t="str">
        <f>IF(AND('MAPA DE RIESGO'!$Z$18="Media",'MAPA DE RIESGO'!$AB$18="Leve"),CONCATENATE("R1C",'MAPA DE RIESGO'!$P$18),"")</f>
        <v/>
      </c>
      <c r="M26" s="37" t="str">
        <f>IF(AND('MAPA DE RIESGO'!$Z$19="Media",'MAPA DE RIESGO'!$AB$19="Leve"),CONCATENATE("R1C",'MAPA DE RIESGO'!$P$19),"")</f>
        <v/>
      </c>
      <c r="N26" s="37" t="str">
        <f>IF(AND('MAPA DE RIESGO'!$Z$20="Media",'MAPA DE RIESGO'!$AB$20="Leve"),CONCATENATE("R1C",'MAPA DE RIESGO'!$P$20),"")</f>
        <v/>
      </c>
      <c r="O26" s="38" t="str">
        <f>IF(AND('MAPA DE RIESGO'!$Z$21="Media",'MAPA DE RIESGO'!$AB$21="Leve"),CONCATENATE("R1C",'MAPA DE RIESGO'!$P$21),"")</f>
        <v/>
      </c>
      <c r="P26" s="36" t="str">
        <f>IF(AND('MAPA DE RIESGO'!$Z$16="Media",'MAPA DE RIESGO'!$AB$16="Menor"),CONCATENATE("R1C",'MAPA DE RIESGO'!$P$16),"")</f>
        <v/>
      </c>
      <c r="Q26" s="37" t="str">
        <f>IF(AND('MAPA DE RIESGO'!$Z$17="Media",'MAPA DE RIESGO'!$AB$17="Menor"),CONCATENATE("R1C",'MAPA DE RIESGO'!$P$17),"")</f>
        <v/>
      </c>
      <c r="R26" s="37" t="str">
        <f>IF(AND('MAPA DE RIESGO'!$Z$18="Media",'MAPA DE RIESGO'!$AB$18="Menor"),CONCATENATE("R1C",'MAPA DE RIESGO'!$P$18),"")</f>
        <v/>
      </c>
      <c r="S26" s="37" t="str">
        <f>IF(AND('MAPA DE RIESGO'!$Z$19="Media",'MAPA DE RIESGO'!$AB$19="Menor"),CONCATENATE("R1C",'MAPA DE RIESGO'!$P$19),"")</f>
        <v/>
      </c>
      <c r="T26" s="37" t="str">
        <f>IF(AND('MAPA DE RIESGO'!$Z$20="Media",'MAPA DE RIESGO'!$AB$20="Menor"),CONCATENATE("R1C",'MAPA DE RIESGO'!$P$20),"")</f>
        <v/>
      </c>
      <c r="U26" s="38" t="str">
        <f>IF(AND('MAPA DE RIESGO'!$Z$21="Media",'MAPA DE RIESGO'!$AB$21="Menor"),CONCATENATE("R1C",'MAPA DE RIESGO'!$P$21),"")</f>
        <v/>
      </c>
      <c r="V26" s="36" t="str">
        <f>IF(AND('MAPA DE RIESGO'!$Z$16="Media",'MAPA DE RIESGO'!$AB$16="Moderado"),CONCATENATE("R1C",'MAPA DE RIESGO'!$P$16),"")</f>
        <v/>
      </c>
      <c r="W26" s="37" t="str">
        <f>IF(AND('MAPA DE RIESGO'!$Z$17="Media",'MAPA DE RIESGO'!$AB$17="Moderado"),CONCATENATE("R1C",'MAPA DE RIESGO'!$P$17),"")</f>
        <v/>
      </c>
      <c r="X26" s="37" t="str">
        <f>IF(AND('MAPA DE RIESGO'!$Z$18="Media",'MAPA DE RIESGO'!$AB$18="Moderado"),CONCATENATE("R1C",'MAPA DE RIESGO'!$P$18),"")</f>
        <v/>
      </c>
      <c r="Y26" s="37" t="str">
        <f>IF(AND('MAPA DE RIESGO'!$Z$19="Media",'MAPA DE RIESGO'!$AB$19="Moderado"),CONCATENATE("R1C",'MAPA DE RIESGO'!$P$19),"")</f>
        <v/>
      </c>
      <c r="Z26" s="37" t="str">
        <f>IF(AND('MAPA DE RIESGO'!$Z$20="Media",'MAPA DE RIESGO'!$AB$20="Moderado"),CONCATENATE("R1C",'MAPA DE RIESGO'!$P$20),"")</f>
        <v/>
      </c>
      <c r="AA26" s="38" t="str">
        <f>IF(AND('MAPA DE RIESGO'!$Z$21="Media",'MAPA DE RIESGO'!$AB$21="Moderado"),CONCATENATE("R1C",'MAPA DE RIESGO'!$P$21),"")</f>
        <v/>
      </c>
      <c r="AB26" s="17" t="str">
        <f>IF(AND('MAPA DE RIESGO'!$Z$16="Media",'MAPA DE RIESGO'!$AB$16="Mayor"),CONCATENATE("R1C",'MAPA DE RIESGO'!$P$16),"")</f>
        <v/>
      </c>
      <c r="AC26" s="18" t="str">
        <f>IF(AND('MAPA DE RIESGO'!$Z$17="Media",'MAPA DE RIESGO'!$AB$17="Mayor"),CONCATENATE("R1C",'MAPA DE RIESGO'!$P$17),"")</f>
        <v/>
      </c>
      <c r="AD26" s="18" t="str">
        <f>IF(AND('MAPA DE RIESGO'!$Z$18="Media",'MAPA DE RIESGO'!$AB$18="Mayor"),CONCATENATE("R1C",'MAPA DE RIESGO'!$P$18),"")</f>
        <v/>
      </c>
      <c r="AE26" s="18" t="str">
        <f>IF(AND('MAPA DE RIESGO'!$Z$19="Media",'MAPA DE RIESGO'!$AB$19="Mayor"),CONCATENATE("R1C",'MAPA DE RIESGO'!$P$19),"")</f>
        <v/>
      </c>
      <c r="AF26" s="18" t="str">
        <f>IF(AND('MAPA DE RIESGO'!$Z$20="Media",'MAPA DE RIESGO'!$AB$20="Mayor"),CONCATENATE("R1C",'MAPA DE RIESGO'!$P$20),"")</f>
        <v/>
      </c>
      <c r="AG26" s="19" t="str">
        <f>IF(AND('MAPA DE RIESGO'!$Z$21="Media",'MAPA DE RIESGO'!$AB$21="Mayor"),CONCATENATE("R1C",'MAPA DE RIESGO'!$P$21),"")</f>
        <v/>
      </c>
      <c r="AH26" s="20" t="str">
        <f>IF(AND('MAPA DE RIESGO'!$Z$16="Media",'MAPA DE RIESGO'!$AB$16="Catastrófico"),CONCATENATE("R1C",'MAPA DE RIESGO'!$P$16),"")</f>
        <v/>
      </c>
      <c r="AI26" s="21" t="str">
        <f>IF(AND('MAPA DE RIESGO'!$Z$17="Media",'MAPA DE RIESGO'!$AB$17="Catastrófico"),CONCATENATE("R1C",'MAPA DE RIESGO'!$P$17),"")</f>
        <v/>
      </c>
      <c r="AJ26" s="21" t="str">
        <f>IF(AND('MAPA DE RIESGO'!$Z$18="Media",'MAPA DE RIESGO'!$AB$18="Catastrófico"),CONCATENATE("R1C",'MAPA DE RIESGO'!$P$18),"")</f>
        <v/>
      </c>
      <c r="AK26" s="21" t="str">
        <f>IF(AND('MAPA DE RIESGO'!$Z$19="Media",'MAPA DE RIESGO'!$AB$19="Catastrófico"),CONCATENATE("R1C",'MAPA DE RIESGO'!$P$19),"")</f>
        <v/>
      </c>
      <c r="AL26" s="21" t="str">
        <f>IF(AND('MAPA DE RIESGO'!$Z$20="Media",'MAPA DE RIESGO'!$AB$20="Catastrófico"),CONCATENATE("R1C",'MAPA DE RIESGO'!$P$20),"")</f>
        <v/>
      </c>
      <c r="AM26" s="22" t="str">
        <f>IF(AND('MAPA DE RIESGO'!$Z$21="Media",'MAPA DE RIESGO'!$AB$21="Catastrófico"),CONCATENATE("R1C",'MAPA DE RIESGO'!$P$21),"")</f>
        <v/>
      </c>
      <c r="AN26" s="55"/>
      <c r="AO26" s="422" t="s">
        <v>73</v>
      </c>
      <c r="AP26" s="423"/>
      <c r="AQ26" s="423"/>
      <c r="AR26" s="423"/>
      <c r="AS26" s="423"/>
      <c r="AT26" s="424"/>
      <c r="AU26" s="55"/>
      <c r="AV26" s="55"/>
      <c r="AW26" s="55"/>
      <c r="AX26" s="55"/>
      <c r="AY26" s="55"/>
      <c r="AZ26" s="55"/>
      <c r="BA26" s="55"/>
      <c r="BB26" s="55"/>
      <c r="BC26" s="55"/>
      <c r="BD26" s="55"/>
      <c r="BE26" s="55"/>
      <c r="BF26" s="55"/>
      <c r="BG26" s="55"/>
      <c r="BH26" s="55"/>
      <c r="BI26" s="55"/>
      <c r="BJ26" s="55"/>
      <c r="BK26" s="55"/>
      <c r="BL26" s="55"/>
      <c r="BM26" s="55"/>
      <c r="BN26" s="55"/>
      <c r="BO26" s="55"/>
      <c r="BP26" s="55"/>
      <c r="BQ26" s="55"/>
      <c r="BR26" s="55"/>
      <c r="BS26" s="55"/>
      <c r="BT26" s="55"/>
      <c r="BU26" s="55"/>
      <c r="BV26" s="55"/>
      <c r="BW26" s="55"/>
      <c r="BX26" s="55"/>
    </row>
    <row r="27" spans="1:76" ht="15" customHeight="1" x14ac:dyDescent="0.25">
      <c r="A27" s="55"/>
      <c r="B27" s="345"/>
      <c r="C27" s="345"/>
      <c r="D27" s="346"/>
      <c r="E27" s="402"/>
      <c r="F27" s="403"/>
      <c r="G27" s="403"/>
      <c r="H27" s="403"/>
      <c r="I27" s="388"/>
      <c r="J27" s="39" t="str">
        <f>IF(AND('MAPA DE RIESGO'!$Z$22="Media",'MAPA DE RIESGO'!$AB$22="Leve"),CONCATENATE("R2C",'MAPA DE RIESGO'!$P$22),"")</f>
        <v/>
      </c>
      <c r="K27" s="40" t="str">
        <f>IF(AND('MAPA DE RIESGO'!$Z$23="Media",'MAPA DE RIESGO'!$AB$23="Leve"),CONCATENATE("R2C",'MAPA DE RIESGO'!$P$23),"")</f>
        <v/>
      </c>
      <c r="L27" s="40" t="str">
        <f>IF(AND('MAPA DE RIESGO'!$Z$24="Media",'MAPA DE RIESGO'!$AB$24="Leve"),CONCATENATE("R2C",'MAPA DE RIESGO'!$P$24),"")</f>
        <v/>
      </c>
      <c r="M27" s="40" t="str">
        <f>IF(AND('MAPA DE RIESGO'!$Z$25="Media",'MAPA DE RIESGO'!$AB$25="Leve"),CONCATENATE("R2C",'MAPA DE RIESGO'!$P$25),"")</f>
        <v/>
      </c>
      <c r="N27" s="40" t="str">
        <f>IF(AND('MAPA DE RIESGO'!$Z$26="Media",'MAPA DE RIESGO'!$AB$26="Leve"),CONCATENATE("R2C",'MAPA DE RIESGO'!$P$26),"")</f>
        <v/>
      </c>
      <c r="O27" s="41" t="str">
        <f>IF(AND('MAPA DE RIESGO'!$Z$27="Media",'MAPA DE RIESGO'!$AB$27="Leve"),CONCATENATE("R2C",'MAPA DE RIESGO'!$P$27),"")</f>
        <v/>
      </c>
      <c r="P27" s="39" t="str">
        <f>IF(AND('MAPA DE RIESGO'!$Z$22="Media",'MAPA DE RIESGO'!$AB$22="Menor"),CONCATENATE("R2C",'MAPA DE RIESGO'!$P$22),"")</f>
        <v/>
      </c>
      <c r="Q27" s="40" t="str">
        <f>IF(AND('MAPA DE RIESGO'!$Z$23="Media",'MAPA DE RIESGO'!$AB$23="Menor"),CONCATENATE("R2C",'MAPA DE RIESGO'!$P$23),"")</f>
        <v/>
      </c>
      <c r="R27" s="40" t="str">
        <f>IF(AND('MAPA DE RIESGO'!$Z$24="Media",'MAPA DE RIESGO'!$AB$24="Menor"),CONCATENATE("R2C",'MAPA DE RIESGO'!$P$24),"")</f>
        <v/>
      </c>
      <c r="S27" s="40" t="str">
        <f>IF(AND('MAPA DE RIESGO'!$Z$25="Media",'MAPA DE RIESGO'!$AB$25="Menor"),CONCATENATE("R2C",'MAPA DE RIESGO'!$P$25),"")</f>
        <v/>
      </c>
      <c r="T27" s="40" t="str">
        <f>IF(AND('MAPA DE RIESGO'!$Z$26="Media",'MAPA DE RIESGO'!$AB$26="Menor"),CONCATENATE("R2C",'MAPA DE RIESGO'!$P$26),"")</f>
        <v/>
      </c>
      <c r="U27" s="41" t="str">
        <f>IF(AND('MAPA DE RIESGO'!$Z$27="Media",'MAPA DE RIESGO'!$AB$27="Menor"),CONCATENATE("R2C",'MAPA DE RIESGO'!$P$27),"")</f>
        <v/>
      </c>
      <c r="V27" s="39" t="str">
        <f>IF(AND('MAPA DE RIESGO'!$Z$22="Media",'MAPA DE RIESGO'!$AB$22="Moderado"),CONCATENATE("R2C",'MAPA DE RIESGO'!$P$22),"")</f>
        <v/>
      </c>
      <c r="W27" s="40" t="str">
        <f>IF(AND('MAPA DE RIESGO'!$Z$23="Media",'MAPA DE RIESGO'!$AB$23="Moderado"),CONCATENATE("R2C",'MAPA DE RIESGO'!$P$23),"")</f>
        <v/>
      </c>
      <c r="X27" s="40" t="str">
        <f>IF(AND('MAPA DE RIESGO'!$Z$24="Media",'MAPA DE RIESGO'!$AB$24="Moderado"),CONCATENATE("R2C",'MAPA DE RIESGO'!$P$24),"")</f>
        <v/>
      </c>
      <c r="Y27" s="40" t="str">
        <f>IF(AND('MAPA DE RIESGO'!$Z$25="Media",'MAPA DE RIESGO'!$AB$25="Moderado"),CONCATENATE("R2C",'MAPA DE RIESGO'!$P$25),"")</f>
        <v/>
      </c>
      <c r="Z27" s="40" t="str">
        <f>IF(AND('MAPA DE RIESGO'!$Z$26="Media",'MAPA DE RIESGO'!$AB$26="Moderado"),CONCATENATE("R2C",'MAPA DE RIESGO'!$P$26),"")</f>
        <v/>
      </c>
      <c r="AA27" s="41" t="str">
        <f>IF(AND('MAPA DE RIESGO'!$Z$27="Media",'MAPA DE RIESGO'!$AB$27="Moderado"),CONCATENATE("R2C",'MAPA DE RIESGO'!$P$27),"")</f>
        <v/>
      </c>
      <c r="AB27" s="23" t="str">
        <f>IF(AND('MAPA DE RIESGO'!$Z$22="Media",'MAPA DE RIESGO'!$AB$22="Mayor"),CONCATENATE("R2C",'MAPA DE RIESGO'!$P$22),"")</f>
        <v/>
      </c>
      <c r="AC27" s="24" t="str">
        <f>IF(AND('MAPA DE RIESGO'!$Z$23="Media",'MAPA DE RIESGO'!$AB$23="Mayor"),CONCATENATE("R2C",'MAPA DE RIESGO'!$P$23),"")</f>
        <v/>
      </c>
      <c r="AD27" s="24" t="str">
        <f>IF(AND('MAPA DE RIESGO'!$Z$24="Media",'MAPA DE RIESGO'!$AB$24="Mayor"),CONCATENATE("R2C",'MAPA DE RIESGO'!$P$24),"")</f>
        <v/>
      </c>
      <c r="AE27" s="24" t="str">
        <f>IF(AND('MAPA DE RIESGO'!$Z$25="Media",'MAPA DE RIESGO'!$AB$25="Mayor"),CONCATENATE("R2C",'MAPA DE RIESGO'!$P$25),"")</f>
        <v/>
      </c>
      <c r="AF27" s="24" t="str">
        <f>IF(AND('MAPA DE RIESGO'!$Z$26="Media",'MAPA DE RIESGO'!$AB$26="Mayor"),CONCATENATE("R2C",'MAPA DE RIESGO'!$P$26),"")</f>
        <v/>
      </c>
      <c r="AG27" s="25" t="str">
        <f>IF(AND('MAPA DE RIESGO'!$Z$27="Media",'MAPA DE RIESGO'!$AB$27="Mayor"),CONCATENATE("R2C",'MAPA DE RIESGO'!$P$27),"")</f>
        <v/>
      </c>
      <c r="AH27" s="26" t="str">
        <f>IF(AND('MAPA DE RIESGO'!$Z$22="Media",'MAPA DE RIESGO'!$AB$22="Catastrófico"),CONCATENATE("R2C",'MAPA DE RIESGO'!$P$22),"")</f>
        <v/>
      </c>
      <c r="AI27" s="27" t="str">
        <f>IF(AND('MAPA DE RIESGO'!$Z$23="Media",'MAPA DE RIESGO'!$AB$23="Catastrófico"),CONCATENATE("R2C",'MAPA DE RIESGO'!$P$23),"")</f>
        <v/>
      </c>
      <c r="AJ27" s="27" t="str">
        <f>IF(AND('MAPA DE RIESGO'!$Z$24="Media",'MAPA DE RIESGO'!$AB$24="Catastrófico"),CONCATENATE("R2C",'MAPA DE RIESGO'!$P$24),"")</f>
        <v/>
      </c>
      <c r="AK27" s="27" t="str">
        <f>IF(AND('MAPA DE RIESGO'!$Z$25="Media",'MAPA DE RIESGO'!$AB$25="Catastrófico"),CONCATENATE("R2C",'MAPA DE RIESGO'!$P$25),"")</f>
        <v/>
      </c>
      <c r="AL27" s="27" t="str">
        <f>IF(AND('MAPA DE RIESGO'!$Z$26="Media",'MAPA DE RIESGO'!$AB$26="Catastrófico"),CONCATENATE("R2C",'MAPA DE RIESGO'!$P$26),"")</f>
        <v/>
      </c>
      <c r="AM27" s="28" t="str">
        <f>IF(AND('MAPA DE RIESGO'!$Z$27="Media",'MAPA DE RIESGO'!$AB$27="Catastrófico"),CONCATENATE("R2C",'MAPA DE RIESGO'!$P$27),"")</f>
        <v/>
      </c>
      <c r="AN27" s="55"/>
      <c r="AO27" s="425"/>
      <c r="AP27" s="426"/>
      <c r="AQ27" s="426"/>
      <c r="AR27" s="426"/>
      <c r="AS27" s="426"/>
      <c r="AT27" s="427"/>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row>
    <row r="28" spans="1:76" ht="15" customHeight="1" x14ac:dyDescent="0.25">
      <c r="A28" s="55"/>
      <c r="B28" s="345"/>
      <c r="C28" s="345"/>
      <c r="D28" s="346"/>
      <c r="E28" s="386"/>
      <c r="F28" s="387"/>
      <c r="G28" s="387"/>
      <c r="H28" s="387"/>
      <c r="I28" s="388"/>
      <c r="J28" s="39" t="str">
        <f>IF(AND('MAPA DE RIESGO'!$Z$28="Media",'MAPA DE RIESGO'!$AB$28="Leve"),CONCATENATE("R3C",'MAPA DE RIESGO'!$P$28),"")</f>
        <v/>
      </c>
      <c r="K28" s="40" t="str">
        <f>IF(AND('MAPA DE RIESGO'!$Z$29="Media",'MAPA DE RIESGO'!$AB$29="Leve"),CONCATENATE("R3C",'MAPA DE RIESGO'!$P$29),"")</f>
        <v/>
      </c>
      <c r="L28" s="40" t="str">
        <f>IF(AND('MAPA DE RIESGO'!$Z$30="Media",'MAPA DE RIESGO'!$AB$30="Leve"),CONCATENATE("R3C",'MAPA DE RIESGO'!$P$30),"")</f>
        <v/>
      </c>
      <c r="M28" s="40" t="str">
        <f>IF(AND('MAPA DE RIESGO'!$Z$31="Media",'MAPA DE RIESGO'!$AB$31="Leve"),CONCATENATE("R3C",'MAPA DE RIESGO'!$P$31),"")</f>
        <v/>
      </c>
      <c r="N28" s="40" t="str">
        <f>IF(AND('MAPA DE RIESGO'!$Z$32="Media",'MAPA DE RIESGO'!$AB$32="Leve"),CONCATENATE("R3C",'MAPA DE RIESGO'!$P$32),"")</f>
        <v/>
      </c>
      <c r="O28" s="41" t="str">
        <f>IF(AND('MAPA DE RIESGO'!$Z$33="Media",'MAPA DE RIESGO'!$AB$33="Leve"),CONCATENATE("R3C",'MAPA DE RIESGO'!$P$33),"")</f>
        <v/>
      </c>
      <c r="P28" s="39" t="str">
        <f>IF(AND('MAPA DE RIESGO'!$Z$28="Media",'MAPA DE RIESGO'!$AB$28="Menor"),CONCATENATE("R3C",'MAPA DE RIESGO'!$P$28),"")</f>
        <v/>
      </c>
      <c r="Q28" s="40" t="str">
        <f>IF(AND('MAPA DE RIESGO'!$Z$29="Media",'MAPA DE RIESGO'!$AB$29="Menor"),CONCATENATE("R3C",'MAPA DE RIESGO'!$P$29),"")</f>
        <v/>
      </c>
      <c r="R28" s="40" t="str">
        <f>IF(AND('MAPA DE RIESGO'!$Z$30="Media",'MAPA DE RIESGO'!$AB$30="Menor"),CONCATENATE("R3C",'MAPA DE RIESGO'!$P$30),"")</f>
        <v/>
      </c>
      <c r="S28" s="40" t="str">
        <f>IF(AND('MAPA DE RIESGO'!$Z$31="Media",'MAPA DE RIESGO'!$AB$31="Menor"),CONCATENATE("R3C",'MAPA DE RIESGO'!$P$31),"")</f>
        <v/>
      </c>
      <c r="T28" s="40" t="str">
        <f>IF(AND('MAPA DE RIESGO'!$Z$32="Media",'MAPA DE RIESGO'!$AB$32="Menor"),CONCATENATE("R3C",'MAPA DE RIESGO'!$P$32),"")</f>
        <v/>
      </c>
      <c r="U28" s="41" t="str">
        <f>IF(AND('MAPA DE RIESGO'!$Z$33="Media",'MAPA DE RIESGO'!$AB$33="Menor"),CONCATENATE("R3C",'MAPA DE RIESGO'!$P$33),"")</f>
        <v/>
      </c>
      <c r="V28" s="39" t="str">
        <f>IF(AND('MAPA DE RIESGO'!$Z$28="Media",'MAPA DE RIESGO'!$AB$28="Moderado"),CONCATENATE("R3C",'MAPA DE RIESGO'!$P$28),"")</f>
        <v/>
      </c>
      <c r="W28" s="40" t="str">
        <f>IF(AND('MAPA DE RIESGO'!$Z$29="Media",'MAPA DE RIESGO'!$AB$29="Moderado"),CONCATENATE("R3C",'MAPA DE RIESGO'!$P$29),"")</f>
        <v/>
      </c>
      <c r="X28" s="40" t="str">
        <f>IF(AND('MAPA DE RIESGO'!$Z$30="Media",'MAPA DE RIESGO'!$AB$30="Moderado"),CONCATENATE("R3C",'MAPA DE RIESGO'!$P$30),"")</f>
        <v/>
      </c>
      <c r="Y28" s="40" t="str">
        <f>IF(AND('MAPA DE RIESGO'!$Z$31="Media",'MAPA DE RIESGO'!$AB$31="Moderado"),CONCATENATE("R3C",'MAPA DE RIESGO'!$P$31),"")</f>
        <v/>
      </c>
      <c r="Z28" s="40" t="str">
        <f>IF(AND('MAPA DE RIESGO'!$Z$32="Media",'MAPA DE RIESGO'!$AB$32="Moderado"),CONCATENATE("R3C",'MAPA DE RIESGO'!$P$32),"")</f>
        <v/>
      </c>
      <c r="AA28" s="41" t="str">
        <f>IF(AND('MAPA DE RIESGO'!$Z$33="Media",'MAPA DE RIESGO'!$AB$33="Moderado"),CONCATENATE("R3C",'MAPA DE RIESGO'!$P$33),"")</f>
        <v/>
      </c>
      <c r="AB28" s="23" t="str">
        <f>IF(AND('MAPA DE RIESGO'!$Z$28="Media",'MAPA DE RIESGO'!$AB$28="Mayor"),CONCATENATE("R3C",'MAPA DE RIESGO'!$P$28),"")</f>
        <v/>
      </c>
      <c r="AC28" s="24" t="str">
        <f>IF(AND('MAPA DE RIESGO'!$Z$29="Media",'MAPA DE RIESGO'!$AB$29="Mayor"),CONCATENATE("R3C",'MAPA DE RIESGO'!$P$29),"")</f>
        <v/>
      </c>
      <c r="AD28" s="24" t="str">
        <f>IF(AND('MAPA DE RIESGO'!$Z$30="Media",'MAPA DE RIESGO'!$AB$30="Mayor"),CONCATENATE("R3C",'MAPA DE RIESGO'!$P$30),"")</f>
        <v/>
      </c>
      <c r="AE28" s="24" t="str">
        <f>IF(AND('MAPA DE RIESGO'!$Z$31="Media",'MAPA DE RIESGO'!$AB$31="Mayor"),CONCATENATE("R3C",'MAPA DE RIESGO'!$P$31),"")</f>
        <v/>
      </c>
      <c r="AF28" s="24" t="str">
        <f>IF(AND('MAPA DE RIESGO'!$Z$32="Media",'MAPA DE RIESGO'!$AB$32="Mayor"),CONCATENATE("R3C",'MAPA DE RIESGO'!$P$32),"")</f>
        <v/>
      </c>
      <c r="AG28" s="25" t="str">
        <f>IF(AND('MAPA DE RIESGO'!$Z$33="Media",'MAPA DE RIESGO'!$AB$33="Mayor"),CONCATENATE("R3C",'MAPA DE RIESGO'!$P$33),"")</f>
        <v/>
      </c>
      <c r="AH28" s="26" t="str">
        <f>IF(AND('MAPA DE RIESGO'!$Z$28="Media",'MAPA DE RIESGO'!$AB$28="Catastrófico"),CONCATENATE("R3C",'MAPA DE RIESGO'!$P$28),"")</f>
        <v/>
      </c>
      <c r="AI28" s="27" t="str">
        <f>IF(AND('MAPA DE RIESGO'!$Z$29="Media",'MAPA DE RIESGO'!$AB$29="Catastrófico"),CONCATENATE("R3C",'MAPA DE RIESGO'!$P$29),"")</f>
        <v/>
      </c>
      <c r="AJ28" s="27" t="str">
        <f>IF(AND('MAPA DE RIESGO'!$Z$30="Media",'MAPA DE RIESGO'!$AB$30="Catastrófico"),CONCATENATE("R3C",'MAPA DE RIESGO'!$P$30),"")</f>
        <v/>
      </c>
      <c r="AK28" s="27" t="str">
        <f>IF(AND('MAPA DE RIESGO'!$Z$31="Media",'MAPA DE RIESGO'!$AB$31="Catastrófico"),CONCATENATE("R3C",'MAPA DE RIESGO'!$P$31),"")</f>
        <v/>
      </c>
      <c r="AL28" s="27" t="str">
        <f>IF(AND('MAPA DE RIESGO'!$Z$32="Media",'MAPA DE RIESGO'!$AB$32="Catastrófico"),CONCATENATE("R3C",'MAPA DE RIESGO'!$P$32),"")</f>
        <v/>
      </c>
      <c r="AM28" s="28" t="str">
        <f>IF(AND('MAPA DE RIESGO'!$Z$33="Media",'MAPA DE RIESGO'!$AB$33="Catastrófico"),CONCATENATE("R3C",'MAPA DE RIESGO'!$P$33),"")</f>
        <v/>
      </c>
      <c r="AN28" s="55"/>
      <c r="AO28" s="425"/>
      <c r="AP28" s="426"/>
      <c r="AQ28" s="426"/>
      <c r="AR28" s="426"/>
      <c r="AS28" s="426"/>
      <c r="AT28" s="427"/>
      <c r="AU28" s="55"/>
      <c r="AV28" s="55"/>
      <c r="AW28" s="55"/>
      <c r="AX28" s="55"/>
      <c r="AY28" s="55"/>
      <c r="AZ28" s="55"/>
      <c r="BA28" s="55"/>
      <c r="BB28" s="55"/>
      <c r="BC28" s="55"/>
      <c r="BD28" s="55"/>
      <c r="BE28" s="55"/>
      <c r="BF28" s="55"/>
      <c r="BG28" s="55"/>
      <c r="BH28" s="55"/>
      <c r="BI28" s="55"/>
      <c r="BJ28" s="55"/>
      <c r="BK28" s="55"/>
      <c r="BL28" s="55"/>
      <c r="BM28" s="55"/>
      <c r="BN28" s="55"/>
      <c r="BO28" s="55"/>
      <c r="BP28" s="55"/>
      <c r="BQ28" s="55"/>
      <c r="BR28" s="55"/>
      <c r="BS28" s="55"/>
      <c r="BT28" s="55"/>
      <c r="BU28" s="55"/>
      <c r="BV28" s="55"/>
      <c r="BW28" s="55"/>
      <c r="BX28" s="55"/>
    </row>
    <row r="29" spans="1:76" ht="15" customHeight="1" x14ac:dyDescent="0.25">
      <c r="A29" s="55"/>
      <c r="B29" s="345"/>
      <c r="C29" s="345"/>
      <c r="D29" s="346"/>
      <c r="E29" s="386"/>
      <c r="F29" s="387"/>
      <c r="G29" s="387"/>
      <c r="H29" s="387"/>
      <c r="I29" s="388"/>
      <c r="J29" s="39" t="str">
        <f>IF(AND('MAPA DE RIESGO'!$Z$34="Media",'MAPA DE RIESGO'!$AB$34="Leve"),CONCATENATE("R4C",'MAPA DE RIESGO'!$P$34),"")</f>
        <v/>
      </c>
      <c r="K29" s="40" t="str">
        <f>IF(AND('MAPA DE RIESGO'!$Z$35="Media",'MAPA DE RIESGO'!$AB$35="Leve"),CONCATENATE("R4C",'MAPA DE RIESGO'!$P$35),"")</f>
        <v/>
      </c>
      <c r="L29" s="40" t="str">
        <f>IF(AND('MAPA DE RIESGO'!$Z$36="Media",'MAPA DE RIESGO'!$AB$36="Leve"),CONCATENATE("R4C",'MAPA DE RIESGO'!$P$36),"")</f>
        <v/>
      </c>
      <c r="M29" s="40" t="str">
        <f>IF(AND('MAPA DE RIESGO'!$Z$37="Media",'MAPA DE RIESGO'!$AB$37="Leve"),CONCATENATE("R4C",'MAPA DE RIESGO'!$P$37),"")</f>
        <v/>
      </c>
      <c r="N29" s="40" t="str">
        <f>IF(AND('MAPA DE RIESGO'!$Z$38="Media",'MAPA DE RIESGO'!$AB$38="Leve"),CONCATENATE("R4C",'MAPA DE RIESGO'!$P$38),"")</f>
        <v/>
      </c>
      <c r="O29" s="41" t="str">
        <f>IF(AND('MAPA DE RIESGO'!$Z$39="Media",'MAPA DE RIESGO'!$AB$39="Leve"),CONCATENATE("R4C",'MAPA DE RIESGO'!$P$39),"")</f>
        <v/>
      </c>
      <c r="P29" s="39" t="str">
        <f>IF(AND('MAPA DE RIESGO'!$Z$34="Media",'MAPA DE RIESGO'!$AB$34="Menor"),CONCATENATE("R4C",'MAPA DE RIESGO'!$P$34),"")</f>
        <v/>
      </c>
      <c r="Q29" s="40" t="str">
        <f>IF(AND('MAPA DE RIESGO'!$Z$35="Media",'MAPA DE RIESGO'!$AB$35="Menor"),CONCATENATE("R4C",'MAPA DE RIESGO'!$P$35),"")</f>
        <v/>
      </c>
      <c r="R29" s="40" t="str">
        <f>IF(AND('MAPA DE RIESGO'!$Z$36="Media",'MAPA DE RIESGO'!$AB$36="Menor"),CONCATENATE("R4C",'MAPA DE RIESGO'!$P$36),"")</f>
        <v/>
      </c>
      <c r="S29" s="40" t="str">
        <f>IF(AND('MAPA DE RIESGO'!$Z$37="Media",'MAPA DE RIESGO'!$AB$37="Menor"),CONCATENATE("R4C",'MAPA DE RIESGO'!$P$37),"")</f>
        <v/>
      </c>
      <c r="T29" s="40" t="str">
        <f>IF(AND('MAPA DE RIESGO'!$Z$38="Media",'MAPA DE RIESGO'!$AB$38="Menor"),CONCATENATE("R4C",'MAPA DE RIESGO'!$P$38),"")</f>
        <v/>
      </c>
      <c r="U29" s="41" t="str">
        <f>IF(AND('MAPA DE RIESGO'!$Z$39="Media",'MAPA DE RIESGO'!$AB$39="Menor"),CONCATENATE("R4C",'MAPA DE RIESGO'!$P$39),"")</f>
        <v/>
      </c>
      <c r="V29" s="39" t="str">
        <f>IF(AND('MAPA DE RIESGO'!$Z$34="Media",'MAPA DE RIESGO'!$AB$34="Moderado"),CONCATENATE("R4C",'MAPA DE RIESGO'!$P$34),"")</f>
        <v/>
      </c>
      <c r="W29" s="40" t="str">
        <f>IF(AND('MAPA DE RIESGO'!$Z$35="Media",'MAPA DE RIESGO'!$AB$35="Moderado"),CONCATENATE("R4C",'MAPA DE RIESGO'!$P$35),"")</f>
        <v/>
      </c>
      <c r="X29" s="40" t="str">
        <f>IF(AND('MAPA DE RIESGO'!$Z$36="Media",'MAPA DE RIESGO'!$AB$36="Moderado"),CONCATENATE("R4C",'MAPA DE RIESGO'!$P$36),"")</f>
        <v/>
      </c>
      <c r="Y29" s="40" t="str">
        <f>IF(AND('MAPA DE RIESGO'!$Z$37="Media",'MAPA DE RIESGO'!$AB$37="Moderado"),CONCATENATE("R4C",'MAPA DE RIESGO'!$P$37),"")</f>
        <v/>
      </c>
      <c r="Z29" s="40" t="str">
        <f>IF(AND('MAPA DE RIESGO'!$Z$38="Media",'MAPA DE RIESGO'!$AB$38="Moderado"),CONCATENATE("R4C",'MAPA DE RIESGO'!$P$38),"")</f>
        <v/>
      </c>
      <c r="AA29" s="41" t="str">
        <f>IF(AND('MAPA DE RIESGO'!$Z$39="Media",'MAPA DE RIESGO'!$AB$39="Moderado"),CONCATENATE("R4C",'MAPA DE RIESGO'!$P$39),"")</f>
        <v/>
      </c>
      <c r="AB29" s="23" t="str">
        <f>IF(AND('MAPA DE RIESGO'!$Z$34="Media",'MAPA DE RIESGO'!$AB$34="Mayor"),CONCATENATE("R4C",'MAPA DE RIESGO'!$P$34),"")</f>
        <v/>
      </c>
      <c r="AC29" s="24" t="str">
        <f>IF(AND('MAPA DE RIESGO'!$Z$35="Media",'MAPA DE RIESGO'!$AB$35="Mayor"),CONCATENATE("R4C",'MAPA DE RIESGO'!$P$35),"")</f>
        <v/>
      </c>
      <c r="AD29" s="29" t="str">
        <f>IF(AND('MAPA DE RIESGO'!$Z$36="Media",'MAPA DE RIESGO'!$AB$36="Mayor"),CONCATENATE("R4C",'MAPA DE RIESGO'!$P$36),"")</f>
        <v/>
      </c>
      <c r="AE29" s="29" t="str">
        <f>IF(AND('MAPA DE RIESGO'!$Z$37="Media",'MAPA DE RIESGO'!$AB$37="Mayor"),CONCATENATE("R4C",'MAPA DE RIESGO'!$P$37),"")</f>
        <v/>
      </c>
      <c r="AF29" s="29" t="str">
        <f>IF(AND('MAPA DE RIESGO'!$Z$38="Media",'MAPA DE RIESGO'!$AB$38="Mayor"),CONCATENATE("R4C",'MAPA DE RIESGO'!$P$38),"")</f>
        <v/>
      </c>
      <c r="AG29" s="25" t="str">
        <f>IF(AND('MAPA DE RIESGO'!$Z$39="Media",'MAPA DE RIESGO'!$AB$39="Mayor"),CONCATENATE("R4C",'MAPA DE RIESGO'!$P$39),"")</f>
        <v/>
      </c>
      <c r="AH29" s="26" t="str">
        <f>IF(AND('MAPA DE RIESGO'!$Z$34="Media",'MAPA DE RIESGO'!$AB$34="Catastrófico"),CONCATENATE("R4C",'MAPA DE RIESGO'!$P$34),"")</f>
        <v/>
      </c>
      <c r="AI29" s="27" t="str">
        <f>IF(AND('MAPA DE RIESGO'!$Z$35="Media",'MAPA DE RIESGO'!$AB$35="Catastrófico"),CONCATENATE("R4C",'MAPA DE RIESGO'!$P$35),"")</f>
        <v/>
      </c>
      <c r="AJ29" s="27" t="str">
        <f>IF(AND('MAPA DE RIESGO'!$Z$36="Media",'MAPA DE RIESGO'!$AB$36="Catastrófico"),CONCATENATE("R4C",'MAPA DE RIESGO'!$P$36),"")</f>
        <v/>
      </c>
      <c r="AK29" s="27" t="str">
        <f>IF(AND('MAPA DE RIESGO'!$Z$37="Media",'MAPA DE RIESGO'!$AB$37="Catastrófico"),CONCATENATE("R4C",'MAPA DE RIESGO'!$P$37),"")</f>
        <v/>
      </c>
      <c r="AL29" s="27" t="str">
        <f>IF(AND('MAPA DE RIESGO'!$Z$38="Media",'MAPA DE RIESGO'!$AB$38="Catastrófico"),CONCATENATE("R4C",'MAPA DE RIESGO'!$P$38),"")</f>
        <v/>
      </c>
      <c r="AM29" s="28" t="str">
        <f>IF(AND('MAPA DE RIESGO'!$Z$39="Media",'MAPA DE RIESGO'!$AB$39="Catastrófico"),CONCATENATE("R4C",'MAPA DE RIESGO'!$P$39),"")</f>
        <v/>
      </c>
      <c r="AN29" s="55"/>
      <c r="AO29" s="425"/>
      <c r="AP29" s="426"/>
      <c r="AQ29" s="426"/>
      <c r="AR29" s="426"/>
      <c r="AS29" s="426"/>
      <c r="AT29" s="427"/>
      <c r="AU29" s="55"/>
      <c r="AV29" s="55"/>
      <c r="AW29" s="55"/>
      <c r="AX29" s="55"/>
      <c r="AY29" s="55"/>
      <c r="AZ29" s="55"/>
      <c r="BA29" s="55"/>
      <c r="BB29" s="55"/>
      <c r="BC29" s="55"/>
      <c r="BD29" s="55"/>
      <c r="BE29" s="55"/>
      <c r="BF29" s="55"/>
      <c r="BG29" s="55"/>
      <c r="BH29" s="55"/>
      <c r="BI29" s="55"/>
      <c r="BJ29" s="55"/>
      <c r="BK29" s="55"/>
      <c r="BL29" s="55"/>
      <c r="BM29" s="55"/>
      <c r="BN29" s="55"/>
      <c r="BO29" s="55"/>
      <c r="BP29" s="55"/>
      <c r="BQ29" s="55"/>
      <c r="BR29" s="55"/>
      <c r="BS29" s="55"/>
      <c r="BT29" s="55"/>
      <c r="BU29" s="55"/>
      <c r="BV29" s="55"/>
      <c r="BW29" s="55"/>
      <c r="BX29" s="55"/>
    </row>
    <row r="30" spans="1:76" ht="15" customHeight="1" x14ac:dyDescent="0.25">
      <c r="A30" s="55"/>
      <c r="B30" s="345"/>
      <c r="C30" s="345"/>
      <c r="D30" s="346"/>
      <c r="E30" s="386"/>
      <c r="F30" s="387"/>
      <c r="G30" s="387"/>
      <c r="H30" s="387"/>
      <c r="I30" s="388"/>
      <c r="J30" s="39" t="str">
        <f>IF(AND('MAPA DE RIESGO'!$Z$40="Media",'MAPA DE RIESGO'!$AB$40="Leve"),CONCATENATE("R5C",'MAPA DE RIESGO'!$P$40),"")</f>
        <v/>
      </c>
      <c r="K30" s="40" t="str">
        <f>IF(AND('MAPA DE RIESGO'!$Z$41="Media",'MAPA DE RIESGO'!$AB$41="Leve"),CONCATENATE("R5C",'MAPA DE RIESGO'!$P$41),"")</f>
        <v/>
      </c>
      <c r="L30" s="40" t="str">
        <f>IF(AND('MAPA DE RIESGO'!$Z$42="Media",'MAPA DE RIESGO'!$AB$42="Leve"),CONCATENATE("R5C",'MAPA DE RIESGO'!$P$42),"")</f>
        <v/>
      </c>
      <c r="M30" s="40" t="str">
        <f>IF(AND('MAPA DE RIESGO'!$Z$43="Media",'MAPA DE RIESGO'!$AB$43="Leve"),CONCATENATE("R5C",'MAPA DE RIESGO'!$P$43),"")</f>
        <v/>
      </c>
      <c r="N30" s="40" t="str">
        <f>IF(AND('MAPA DE RIESGO'!$Z$44="Media",'MAPA DE RIESGO'!$AB$44="Leve"),CONCATENATE("R5C",'MAPA DE RIESGO'!$P$44),"")</f>
        <v/>
      </c>
      <c r="O30" s="41" t="str">
        <f>IF(AND('MAPA DE RIESGO'!$Z$45="Media",'MAPA DE RIESGO'!$AB$45="Leve"),CONCATENATE("R5C",'MAPA DE RIESGO'!$P$45),"")</f>
        <v/>
      </c>
      <c r="P30" s="39" t="str">
        <f>IF(AND('MAPA DE RIESGO'!$Z$40="Media",'MAPA DE RIESGO'!$AB$40="Menor"),CONCATENATE("R5C",'MAPA DE RIESGO'!$P$40),"")</f>
        <v/>
      </c>
      <c r="Q30" s="40" t="str">
        <f>IF(AND('MAPA DE RIESGO'!$Z$41="Media",'MAPA DE RIESGO'!$AB$41="Menor"),CONCATENATE("R5C",'MAPA DE RIESGO'!$P$41),"")</f>
        <v/>
      </c>
      <c r="R30" s="40" t="str">
        <f>IF(AND('MAPA DE RIESGO'!$Z$42="Media",'MAPA DE RIESGO'!$AB$42="Menor"),CONCATENATE("R5C",'MAPA DE RIESGO'!$P$42),"")</f>
        <v/>
      </c>
      <c r="S30" s="40" t="str">
        <f>IF(AND('MAPA DE RIESGO'!$Z$43="Media",'MAPA DE RIESGO'!$AB$43="Menor"),CONCATENATE("R5C",'MAPA DE RIESGO'!$P$43),"")</f>
        <v/>
      </c>
      <c r="T30" s="40" t="str">
        <f>IF(AND('MAPA DE RIESGO'!$Z$44="Media",'MAPA DE RIESGO'!$AB$44="Menor"),CONCATENATE("R5C",'MAPA DE RIESGO'!$P$44),"")</f>
        <v/>
      </c>
      <c r="U30" s="41" t="str">
        <f>IF(AND('MAPA DE RIESGO'!$Z$45="Media",'MAPA DE RIESGO'!$AB$45="Menor"),CONCATENATE("R5C",'MAPA DE RIESGO'!$P$45),"")</f>
        <v/>
      </c>
      <c r="V30" s="39" t="str">
        <f>IF(AND('MAPA DE RIESGO'!$Z$40="Media",'MAPA DE RIESGO'!$AB$40="Moderado"),CONCATENATE("R5C",'MAPA DE RIESGO'!$P$40),"")</f>
        <v/>
      </c>
      <c r="W30" s="40" t="str">
        <f>IF(AND('MAPA DE RIESGO'!$Z$41="Media",'MAPA DE RIESGO'!$AB$41="Moderado"),CONCATENATE("R5C",'MAPA DE RIESGO'!$P$41),"")</f>
        <v/>
      </c>
      <c r="X30" s="40" t="str">
        <f>IF(AND('MAPA DE RIESGO'!$Z$42="Media",'MAPA DE RIESGO'!$AB$42="Moderado"),CONCATENATE("R5C",'MAPA DE RIESGO'!$P$42),"")</f>
        <v/>
      </c>
      <c r="Y30" s="40" t="str">
        <f>IF(AND('MAPA DE RIESGO'!$Z$43="Media",'MAPA DE RIESGO'!$AB$43="Moderado"),CONCATENATE("R5C",'MAPA DE RIESGO'!$P$43),"")</f>
        <v/>
      </c>
      <c r="Z30" s="40" t="str">
        <f>IF(AND('MAPA DE RIESGO'!$Z$44="Media",'MAPA DE RIESGO'!$AB$44="Moderado"),CONCATENATE("R5C",'MAPA DE RIESGO'!$P$44),"")</f>
        <v/>
      </c>
      <c r="AA30" s="41" t="str">
        <f>IF(AND('MAPA DE RIESGO'!$Z$45="Media",'MAPA DE RIESGO'!$AB$45="Moderado"),CONCATENATE("R5C",'MAPA DE RIESGO'!$P$45),"")</f>
        <v/>
      </c>
      <c r="AB30" s="23" t="str">
        <f>IF(AND('MAPA DE RIESGO'!$Z$40="Media",'MAPA DE RIESGO'!$AB$40="Mayor"),CONCATENATE("R5C",'MAPA DE RIESGO'!$P$40),"")</f>
        <v/>
      </c>
      <c r="AC30" s="24" t="str">
        <f>IF(AND('MAPA DE RIESGO'!$Z$41="Media",'MAPA DE RIESGO'!$AB$41="Mayor"),CONCATENATE("R5C",'MAPA DE RIESGO'!$P$41),"")</f>
        <v/>
      </c>
      <c r="AD30" s="29" t="str">
        <f>IF(AND('MAPA DE RIESGO'!$Z$42="Media",'MAPA DE RIESGO'!$AB$42="Mayor"),CONCATENATE("R5C",'MAPA DE RIESGO'!$P$42),"")</f>
        <v/>
      </c>
      <c r="AE30" s="29" t="str">
        <f>IF(AND('MAPA DE RIESGO'!$Z$43="Media",'MAPA DE RIESGO'!$AB$43="Mayor"),CONCATENATE("R5C",'MAPA DE RIESGO'!$P$43),"")</f>
        <v/>
      </c>
      <c r="AF30" s="29" t="str">
        <f>IF(AND('MAPA DE RIESGO'!$Z$44="Media",'MAPA DE RIESGO'!$AB$44="Mayor"),CONCATENATE("R5C",'MAPA DE RIESGO'!$P$44),"")</f>
        <v/>
      </c>
      <c r="AG30" s="25" t="str">
        <f>IF(AND('MAPA DE RIESGO'!$Z$45="Media",'MAPA DE RIESGO'!$AB$45="Mayor"),CONCATENATE("R5C",'MAPA DE RIESGO'!$P$45),"")</f>
        <v/>
      </c>
      <c r="AH30" s="26" t="str">
        <f>IF(AND('MAPA DE RIESGO'!$Z$40="Media",'MAPA DE RIESGO'!$AB$40="Catastrófico"),CONCATENATE("R5C",'MAPA DE RIESGO'!$P$40),"")</f>
        <v/>
      </c>
      <c r="AI30" s="27" t="str">
        <f>IF(AND('MAPA DE RIESGO'!$Z$41="Media",'MAPA DE RIESGO'!$AB$41="Catastrófico"),CONCATENATE("R5C",'MAPA DE RIESGO'!$P$41),"")</f>
        <v/>
      </c>
      <c r="AJ30" s="27" t="str">
        <f>IF(AND('MAPA DE RIESGO'!$Z$42="Media",'MAPA DE RIESGO'!$AB$42="Catastrófico"),CONCATENATE("R5C",'MAPA DE RIESGO'!$P$42),"")</f>
        <v/>
      </c>
      <c r="AK30" s="27" t="str">
        <f>IF(AND('MAPA DE RIESGO'!$Z$43="Media",'MAPA DE RIESGO'!$AB$43="Catastrófico"),CONCATENATE("R5C",'MAPA DE RIESGO'!$P$43),"")</f>
        <v/>
      </c>
      <c r="AL30" s="27" t="str">
        <f>IF(AND('MAPA DE RIESGO'!$Z$44="Media",'MAPA DE RIESGO'!$AB$44="Catastrófico"),CONCATENATE("R5C",'MAPA DE RIESGO'!$P$44),"")</f>
        <v/>
      </c>
      <c r="AM30" s="28" t="str">
        <f>IF(AND('MAPA DE RIESGO'!$Z$45="Media",'MAPA DE RIESGO'!$AB$45="Catastrófico"),CONCATENATE("R5C",'MAPA DE RIESGO'!$P$45),"")</f>
        <v/>
      </c>
      <c r="AN30" s="55"/>
      <c r="AO30" s="425"/>
      <c r="AP30" s="426"/>
      <c r="AQ30" s="426"/>
      <c r="AR30" s="426"/>
      <c r="AS30" s="426"/>
      <c r="AT30" s="427"/>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row>
    <row r="31" spans="1:76" ht="15" customHeight="1" x14ac:dyDescent="0.25">
      <c r="A31" s="55"/>
      <c r="B31" s="345"/>
      <c r="C31" s="345"/>
      <c r="D31" s="346"/>
      <c r="E31" s="386"/>
      <c r="F31" s="387"/>
      <c r="G31" s="387"/>
      <c r="H31" s="387"/>
      <c r="I31" s="388"/>
      <c r="J31" s="39" t="str">
        <f>IF(AND('MAPA DE RIESGO'!$Z$46="Media",'MAPA DE RIESGO'!$AB$46="Leve"),CONCATENATE("R6C",'MAPA DE RIESGO'!$P$46),"")</f>
        <v/>
      </c>
      <c r="K31" s="40" t="str">
        <f>IF(AND('MAPA DE RIESGO'!$Z$47="Media",'MAPA DE RIESGO'!$AB$47="Leve"),CONCATENATE("R6C",'MAPA DE RIESGO'!$P$47),"")</f>
        <v/>
      </c>
      <c r="L31" s="40" t="str">
        <f>IF(AND('MAPA DE RIESGO'!$Z$48="Media",'MAPA DE RIESGO'!$AB$48="Leve"),CONCATENATE("R6C",'MAPA DE RIESGO'!$P$48),"")</f>
        <v/>
      </c>
      <c r="M31" s="40" t="str">
        <f>IF(AND('MAPA DE RIESGO'!$Z$49="Media",'MAPA DE RIESGO'!$AB$49="Leve"),CONCATENATE("R6C",'MAPA DE RIESGO'!$P$49),"")</f>
        <v/>
      </c>
      <c r="N31" s="40" t="str">
        <f>IF(AND('MAPA DE RIESGO'!$Z$50="Media",'MAPA DE RIESGO'!$AB$50="Leve"),CONCATENATE("R6C",'MAPA DE RIESGO'!$P$50),"")</f>
        <v/>
      </c>
      <c r="O31" s="41" t="str">
        <f>IF(AND('MAPA DE RIESGO'!$Z$51="Media",'MAPA DE RIESGO'!$AB$51="Leve"),CONCATENATE("R6C",'MAPA DE RIESGO'!$P$51),"")</f>
        <v/>
      </c>
      <c r="P31" s="39" t="str">
        <f>IF(AND('MAPA DE RIESGO'!$Z$46="Media",'MAPA DE RIESGO'!$AB$46="Menor"),CONCATENATE("R6C",'MAPA DE RIESGO'!$P$46),"")</f>
        <v/>
      </c>
      <c r="Q31" s="40" t="str">
        <f>IF(AND('MAPA DE RIESGO'!$Z$47="Media",'MAPA DE RIESGO'!$AB$47="Menor"),CONCATENATE("R6C",'MAPA DE RIESGO'!$P$47),"")</f>
        <v/>
      </c>
      <c r="R31" s="40" t="str">
        <f>IF(AND('MAPA DE RIESGO'!$Z$48="Media",'MAPA DE RIESGO'!$AB$48="Menor"),CONCATENATE("R6C",'MAPA DE RIESGO'!$P$48),"")</f>
        <v/>
      </c>
      <c r="S31" s="40" t="str">
        <f>IF(AND('MAPA DE RIESGO'!$Z$49="Media",'MAPA DE RIESGO'!$AB$49="Menor"),CONCATENATE("R6C",'MAPA DE RIESGO'!$P$49),"")</f>
        <v/>
      </c>
      <c r="T31" s="40" t="str">
        <f>IF(AND('MAPA DE RIESGO'!$Z$50="Media",'MAPA DE RIESGO'!$AB$50="Menor"),CONCATENATE("R6C",'MAPA DE RIESGO'!$P$50),"")</f>
        <v/>
      </c>
      <c r="U31" s="41" t="str">
        <f>IF(AND('MAPA DE RIESGO'!$Z$51="Media",'MAPA DE RIESGO'!$AB$51="Menor"),CONCATENATE("R6C",'MAPA DE RIESGO'!$P$51),"")</f>
        <v/>
      </c>
      <c r="V31" s="39" t="str">
        <f>IF(AND('MAPA DE RIESGO'!$Z$46="Media",'MAPA DE RIESGO'!$AB$46="Moderado"),CONCATENATE("R6C",'MAPA DE RIESGO'!$P$46),"")</f>
        <v/>
      </c>
      <c r="W31" s="40" t="str">
        <f>IF(AND('MAPA DE RIESGO'!$Z$47="Media",'MAPA DE RIESGO'!$AB$47="Moderado"),CONCATENATE("R6C",'MAPA DE RIESGO'!$P$47),"")</f>
        <v/>
      </c>
      <c r="X31" s="40" t="str">
        <f>IF(AND('MAPA DE RIESGO'!$Z$48="Media",'MAPA DE RIESGO'!$AB$48="Moderado"),CONCATENATE("R6C",'MAPA DE RIESGO'!$P$48),"")</f>
        <v/>
      </c>
      <c r="Y31" s="40" t="str">
        <f>IF(AND('MAPA DE RIESGO'!$Z$49="Media",'MAPA DE RIESGO'!$AB$49="Moderado"),CONCATENATE("R6C",'MAPA DE RIESGO'!$P$49),"")</f>
        <v/>
      </c>
      <c r="Z31" s="40" t="str">
        <f>IF(AND('MAPA DE RIESGO'!$Z$50="Media",'MAPA DE RIESGO'!$AB$50="Moderado"),CONCATENATE("R6C",'MAPA DE RIESGO'!$P$50),"")</f>
        <v/>
      </c>
      <c r="AA31" s="41" t="str">
        <f>IF(AND('MAPA DE RIESGO'!$Z$51="Media",'MAPA DE RIESGO'!$AB$51="Moderado"),CONCATENATE("R6C",'MAPA DE RIESGO'!$P$51),"")</f>
        <v/>
      </c>
      <c r="AB31" s="23" t="str">
        <f>IF(AND('MAPA DE RIESGO'!$Z$46="Media",'MAPA DE RIESGO'!$AB$46="Mayor"),CONCATENATE("R6C",'MAPA DE RIESGO'!$P$46),"")</f>
        <v/>
      </c>
      <c r="AC31" s="24" t="str">
        <f>IF(AND('MAPA DE RIESGO'!$Z$47="Media",'MAPA DE RIESGO'!$AB$47="Mayor"),CONCATENATE("R6C",'MAPA DE RIESGO'!$P$47),"")</f>
        <v/>
      </c>
      <c r="AD31" s="29" t="str">
        <f>IF(AND('MAPA DE RIESGO'!$Z$48="Media",'MAPA DE RIESGO'!$AB$48="Mayor"),CONCATENATE("R6C",'MAPA DE RIESGO'!$P$48),"")</f>
        <v/>
      </c>
      <c r="AE31" s="29" t="str">
        <f>IF(AND('MAPA DE RIESGO'!$Z$49="Media",'MAPA DE RIESGO'!$AB$49="Mayor"),CONCATENATE("R6C",'MAPA DE RIESGO'!$P$49),"")</f>
        <v/>
      </c>
      <c r="AF31" s="29" t="str">
        <f>IF(AND('MAPA DE RIESGO'!$Z$50="Media",'MAPA DE RIESGO'!$AB$50="Mayor"),CONCATENATE("R6C",'MAPA DE RIESGO'!$P$50),"")</f>
        <v/>
      </c>
      <c r="AG31" s="25" t="str">
        <f>IF(AND('MAPA DE RIESGO'!$Z$51="Media",'MAPA DE RIESGO'!$AB$51="Mayor"),CONCATENATE("R6C",'MAPA DE RIESGO'!$P$51),"")</f>
        <v/>
      </c>
      <c r="AH31" s="26" t="str">
        <f>IF(AND('MAPA DE RIESGO'!$Z$46="Media",'MAPA DE RIESGO'!$AB$46="Catastrófico"),CONCATENATE("R6C",'MAPA DE RIESGO'!$P$46),"")</f>
        <v/>
      </c>
      <c r="AI31" s="27" t="str">
        <f>IF(AND('MAPA DE RIESGO'!$Z$47="Media",'MAPA DE RIESGO'!$AB$47="Catastrófico"),CONCATENATE("R6C",'MAPA DE RIESGO'!$P$47),"")</f>
        <v/>
      </c>
      <c r="AJ31" s="27" t="str">
        <f>IF(AND('MAPA DE RIESGO'!$Z$48="Media",'MAPA DE RIESGO'!$AB$48="Catastrófico"),CONCATENATE("R6C",'MAPA DE RIESGO'!$P$48),"")</f>
        <v/>
      </c>
      <c r="AK31" s="27" t="str">
        <f>IF(AND('MAPA DE RIESGO'!$Z$49="Media",'MAPA DE RIESGO'!$AB$49="Catastrófico"),CONCATENATE("R6C",'MAPA DE RIESGO'!$P$49),"")</f>
        <v/>
      </c>
      <c r="AL31" s="27" t="str">
        <f>IF(AND('MAPA DE RIESGO'!$Z$50="Media",'MAPA DE RIESGO'!$AB$50="Catastrófico"),CONCATENATE("R6C",'MAPA DE RIESGO'!$P$50),"")</f>
        <v/>
      </c>
      <c r="AM31" s="28" t="str">
        <f>IF(AND('MAPA DE RIESGO'!$Z$51="Media",'MAPA DE RIESGO'!$AB$51="Catastrófico"),CONCATENATE("R6C",'MAPA DE RIESGO'!$P$51),"")</f>
        <v/>
      </c>
      <c r="AN31" s="55"/>
      <c r="AO31" s="425"/>
      <c r="AP31" s="426"/>
      <c r="AQ31" s="426"/>
      <c r="AR31" s="426"/>
      <c r="AS31" s="426"/>
      <c r="AT31" s="427"/>
      <c r="AU31" s="55"/>
      <c r="AV31" s="55"/>
      <c r="AW31" s="55"/>
      <c r="AX31" s="55"/>
      <c r="AY31" s="55"/>
      <c r="AZ31" s="55"/>
      <c r="BA31" s="55"/>
      <c r="BB31" s="55"/>
      <c r="BC31" s="55"/>
      <c r="BD31" s="55"/>
      <c r="BE31" s="55"/>
      <c r="BF31" s="55"/>
      <c r="BG31" s="55"/>
      <c r="BH31" s="55"/>
      <c r="BI31" s="55"/>
      <c r="BJ31" s="55"/>
      <c r="BK31" s="55"/>
      <c r="BL31" s="55"/>
      <c r="BM31" s="55"/>
      <c r="BN31" s="55"/>
      <c r="BO31" s="55"/>
      <c r="BP31" s="55"/>
      <c r="BQ31" s="55"/>
      <c r="BR31" s="55"/>
      <c r="BS31" s="55"/>
      <c r="BT31" s="55"/>
      <c r="BU31" s="55"/>
      <c r="BV31" s="55"/>
      <c r="BW31" s="55"/>
      <c r="BX31" s="55"/>
    </row>
    <row r="32" spans="1:76" ht="15" customHeight="1" x14ac:dyDescent="0.25">
      <c r="A32" s="55"/>
      <c r="B32" s="345"/>
      <c r="C32" s="345"/>
      <c r="D32" s="346"/>
      <c r="E32" s="386"/>
      <c r="F32" s="387"/>
      <c r="G32" s="387"/>
      <c r="H32" s="387"/>
      <c r="I32" s="388"/>
      <c r="J32" s="39" t="str">
        <f>IF(AND('MAPA DE RIESGO'!$Z$52="Media",'MAPA DE RIESGO'!$AB$52="Leve"),CONCATENATE("R7C",'MAPA DE RIESGO'!$P$52),"")</f>
        <v/>
      </c>
      <c r="K32" s="40" t="str">
        <f>IF(AND('MAPA DE RIESGO'!$Z$53="Media",'MAPA DE RIESGO'!$AB$53="Leve"),CONCATENATE("R7C",'MAPA DE RIESGO'!$P$53),"")</f>
        <v/>
      </c>
      <c r="L32" s="40" t="str">
        <f>IF(AND('MAPA DE RIESGO'!$Z$54="Media",'MAPA DE RIESGO'!$AB$54="Leve"),CONCATENATE("R7C",'MAPA DE RIESGO'!$P$54),"")</f>
        <v/>
      </c>
      <c r="M32" s="40" t="str">
        <f>IF(AND('MAPA DE RIESGO'!$Z$55="Media",'MAPA DE RIESGO'!$AB$55="Leve"),CONCATENATE("R7C",'MAPA DE RIESGO'!$P$55),"")</f>
        <v/>
      </c>
      <c r="N32" s="40" t="str">
        <f>IF(AND('MAPA DE RIESGO'!$Z$56="Media",'MAPA DE RIESGO'!$AB$56="Leve"),CONCATENATE("R7C",'MAPA DE RIESGO'!$P$56),"")</f>
        <v/>
      </c>
      <c r="O32" s="41" t="str">
        <f>IF(AND('MAPA DE RIESGO'!$Z$57="Media",'MAPA DE RIESGO'!$AB$57="Leve"),CONCATENATE("R7C",'MAPA DE RIESGO'!$P$57),"")</f>
        <v/>
      </c>
      <c r="P32" s="39" t="str">
        <f>IF(AND('MAPA DE RIESGO'!$Z$52="Media",'MAPA DE RIESGO'!$AB$52="Menor"),CONCATENATE("R7C",'MAPA DE RIESGO'!$P$52),"")</f>
        <v/>
      </c>
      <c r="Q32" s="40" t="str">
        <f>IF(AND('MAPA DE RIESGO'!$Z$53="Media",'MAPA DE RIESGO'!$AB$53="Menor"),CONCATENATE("R7C",'MAPA DE RIESGO'!$P$53),"")</f>
        <v/>
      </c>
      <c r="R32" s="40" t="str">
        <f>IF(AND('MAPA DE RIESGO'!$Z$54="Media",'MAPA DE RIESGO'!$AB$54="Menor"),CONCATENATE("R7C",'MAPA DE RIESGO'!$P$54),"")</f>
        <v/>
      </c>
      <c r="S32" s="40" t="str">
        <f>IF(AND('MAPA DE RIESGO'!$Z$55="Media",'MAPA DE RIESGO'!$AB$55="Menor"),CONCATENATE("R7C",'MAPA DE RIESGO'!$P$55),"")</f>
        <v/>
      </c>
      <c r="T32" s="40" t="str">
        <f>IF(AND('MAPA DE RIESGO'!$Z$56="Media",'MAPA DE RIESGO'!$AB$56="Menor"),CONCATENATE("R7C",'MAPA DE RIESGO'!$P$56),"")</f>
        <v/>
      </c>
      <c r="U32" s="41" t="str">
        <f>IF(AND('MAPA DE RIESGO'!$Z$57="Media",'MAPA DE RIESGO'!$AB$57="Menor"),CONCATENATE("R7C",'MAPA DE RIESGO'!$P$57),"")</f>
        <v/>
      </c>
      <c r="V32" s="39" t="str">
        <f>IF(AND('MAPA DE RIESGO'!$Z$52="Media",'MAPA DE RIESGO'!$AB$52="Moderado"),CONCATENATE("R7C",'MAPA DE RIESGO'!$P$52),"")</f>
        <v/>
      </c>
      <c r="W32" s="40" t="str">
        <f>IF(AND('MAPA DE RIESGO'!$Z$53="Media",'MAPA DE RIESGO'!$AB$53="Moderado"),CONCATENATE("R7C",'MAPA DE RIESGO'!$P$53),"")</f>
        <v/>
      </c>
      <c r="X32" s="40" t="str">
        <f>IF(AND('MAPA DE RIESGO'!$Z$54="Media",'MAPA DE RIESGO'!$AB$54="Moderado"),CONCATENATE("R7C",'MAPA DE RIESGO'!$P$54),"")</f>
        <v/>
      </c>
      <c r="Y32" s="40" t="str">
        <f>IF(AND('MAPA DE RIESGO'!$Z$55="Media",'MAPA DE RIESGO'!$AB$55="Moderado"),CONCATENATE("R7C",'MAPA DE RIESGO'!$P$55),"")</f>
        <v/>
      </c>
      <c r="Z32" s="40" t="str">
        <f>IF(AND('MAPA DE RIESGO'!$Z$56="Media",'MAPA DE RIESGO'!$AB$56="Moderado"),CONCATENATE("R7C",'MAPA DE RIESGO'!$P$56),"")</f>
        <v/>
      </c>
      <c r="AA32" s="41" t="str">
        <f>IF(AND('MAPA DE RIESGO'!$Z$57="Media",'MAPA DE RIESGO'!$AB$57="Moderado"),CONCATENATE("R7C",'MAPA DE RIESGO'!$P$57),"")</f>
        <v/>
      </c>
      <c r="AB32" s="23" t="str">
        <f>IF(AND('MAPA DE RIESGO'!$Z$52="Media",'MAPA DE RIESGO'!$AB$52="Mayor"),CONCATENATE("R7C",'MAPA DE RIESGO'!$P$52),"")</f>
        <v/>
      </c>
      <c r="AC32" s="24" t="str">
        <f>IF(AND('MAPA DE RIESGO'!$Z$53="Media",'MAPA DE RIESGO'!$AB$53="Mayor"),CONCATENATE("R7C",'MAPA DE RIESGO'!$P$53),"")</f>
        <v/>
      </c>
      <c r="AD32" s="29" t="str">
        <f>IF(AND('MAPA DE RIESGO'!$Z$54="Media",'MAPA DE RIESGO'!$AB$54="Mayor"),CONCATENATE("R7C",'MAPA DE RIESGO'!$P$54),"")</f>
        <v/>
      </c>
      <c r="AE32" s="29" t="str">
        <f>IF(AND('MAPA DE RIESGO'!$Z$55="Media",'MAPA DE RIESGO'!$AB$55="Mayor"),CONCATENATE("R7C",'MAPA DE RIESGO'!$P$55),"")</f>
        <v/>
      </c>
      <c r="AF32" s="29" t="str">
        <f>IF(AND('MAPA DE RIESGO'!$Z$56="Media",'MAPA DE RIESGO'!$AB$56="Mayor"),CONCATENATE("R7C",'MAPA DE RIESGO'!$P$56),"")</f>
        <v/>
      </c>
      <c r="AG32" s="25" t="str">
        <f>IF(AND('MAPA DE RIESGO'!$Z$57="Media",'MAPA DE RIESGO'!$AB$57="Mayor"),CONCATENATE("R7C",'MAPA DE RIESGO'!$P$57),"")</f>
        <v/>
      </c>
      <c r="AH32" s="26" t="str">
        <f>IF(AND('MAPA DE RIESGO'!$Z$52="Media",'MAPA DE RIESGO'!$AB$52="Catastrófico"),CONCATENATE("R7C",'MAPA DE RIESGO'!$P$52),"")</f>
        <v/>
      </c>
      <c r="AI32" s="27" t="str">
        <f>IF(AND('MAPA DE RIESGO'!$Z$53="Media",'MAPA DE RIESGO'!$AB$53="Catastrófico"),CONCATENATE("R7C",'MAPA DE RIESGO'!$P$53),"")</f>
        <v/>
      </c>
      <c r="AJ32" s="27" t="str">
        <f>IF(AND('MAPA DE RIESGO'!$Z$54="Media",'MAPA DE RIESGO'!$AB$54="Catastrófico"),CONCATENATE("R7C",'MAPA DE RIESGO'!$P$54),"")</f>
        <v/>
      </c>
      <c r="AK32" s="27" t="str">
        <f>IF(AND('MAPA DE RIESGO'!$Z$55="Media",'MAPA DE RIESGO'!$AB$55="Catastrófico"),CONCATENATE("R7C",'MAPA DE RIESGO'!$P$55),"")</f>
        <v/>
      </c>
      <c r="AL32" s="27" t="str">
        <f>IF(AND('MAPA DE RIESGO'!$Z$56="Media",'MAPA DE RIESGO'!$AB$56="Catastrófico"),CONCATENATE("R7C",'MAPA DE RIESGO'!$P$56),"")</f>
        <v/>
      </c>
      <c r="AM32" s="28" t="str">
        <f>IF(AND('MAPA DE RIESGO'!$Z$57="Media",'MAPA DE RIESGO'!$AB$57="Catastrófico"),CONCATENATE("R7C",'MAPA DE RIESGO'!$P$57),"")</f>
        <v/>
      </c>
      <c r="AN32" s="55"/>
      <c r="AO32" s="425"/>
      <c r="AP32" s="426"/>
      <c r="AQ32" s="426"/>
      <c r="AR32" s="426"/>
      <c r="AS32" s="426"/>
      <c r="AT32" s="427"/>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row>
    <row r="33" spans="1:80" ht="15" customHeight="1" x14ac:dyDescent="0.25">
      <c r="A33" s="55"/>
      <c r="B33" s="345"/>
      <c r="C33" s="345"/>
      <c r="D33" s="346"/>
      <c r="E33" s="386"/>
      <c r="F33" s="387"/>
      <c r="G33" s="387"/>
      <c r="H33" s="387"/>
      <c r="I33" s="388"/>
      <c r="J33" s="39" t="str">
        <f>IF(AND('MAPA DE RIESGO'!$Z$58="Media",'MAPA DE RIESGO'!$AB$58="Leve"),CONCATENATE("R8C",'MAPA DE RIESGO'!$P$58),"")</f>
        <v/>
      </c>
      <c r="K33" s="40" t="str">
        <f>IF(AND('MAPA DE RIESGO'!$Z$59="Media",'MAPA DE RIESGO'!$AB$59="Leve"),CONCATENATE("R8C",'MAPA DE RIESGO'!$P$59),"")</f>
        <v/>
      </c>
      <c r="L33" s="40" t="str">
        <f>IF(AND('MAPA DE RIESGO'!$Z$60="Media",'MAPA DE RIESGO'!$AB$60="Leve"),CONCATENATE("R8C",'MAPA DE RIESGO'!$P$60),"")</f>
        <v/>
      </c>
      <c r="M33" s="40" t="str">
        <f>IF(AND('MAPA DE RIESGO'!$Z$61="Media",'MAPA DE RIESGO'!$AB$61="Leve"),CONCATENATE("R8C",'MAPA DE RIESGO'!$P$61),"")</f>
        <v/>
      </c>
      <c r="N33" s="40" t="str">
        <f>IF(AND('MAPA DE RIESGO'!$Z$62="Media",'MAPA DE RIESGO'!$AB$62="Leve"),CONCATENATE("R8C",'MAPA DE RIESGO'!$P$62),"")</f>
        <v/>
      </c>
      <c r="O33" s="41" t="str">
        <f>IF(AND('MAPA DE RIESGO'!$Z$63="Media",'MAPA DE RIESGO'!$AB$63="Leve"),CONCATENATE("R8C",'MAPA DE RIESGO'!$P$63),"")</f>
        <v/>
      </c>
      <c r="P33" s="39" t="str">
        <f>IF(AND('MAPA DE RIESGO'!$Z$58="Media",'MAPA DE RIESGO'!$AB$58="Menor"),CONCATENATE("R8C",'MAPA DE RIESGO'!$P$58),"")</f>
        <v/>
      </c>
      <c r="Q33" s="40" t="str">
        <f>IF(AND('MAPA DE RIESGO'!$Z$59="Media",'MAPA DE RIESGO'!$AB$59="Menor"),CONCATENATE("R8C",'MAPA DE RIESGO'!$P$59),"")</f>
        <v/>
      </c>
      <c r="R33" s="40" t="str">
        <f>IF(AND('MAPA DE RIESGO'!$Z$60="Media",'MAPA DE RIESGO'!$AB$60="Menor"),CONCATENATE("R8C",'MAPA DE RIESGO'!$P$60),"")</f>
        <v/>
      </c>
      <c r="S33" s="40" t="str">
        <f>IF(AND('MAPA DE RIESGO'!$Z$61="Media",'MAPA DE RIESGO'!$AB$61="Menor"),CONCATENATE("R8C",'MAPA DE RIESGO'!$P$61),"")</f>
        <v/>
      </c>
      <c r="T33" s="40" t="str">
        <f>IF(AND('MAPA DE RIESGO'!$Z$62="Media",'MAPA DE RIESGO'!$AB$62="Menor"),CONCATENATE("R8C",'MAPA DE RIESGO'!$P$62),"")</f>
        <v/>
      </c>
      <c r="U33" s="41" t="str">
        <f>IF(AND('MAPA DE RIESGO'!$Z$63="Media",'MAPA DE RIESGO'!$AB$63="Menor"),CONCATENATE("R8C",'MAPA DE RIESGO'!$P$63),"")</f>
        <v/>
      </c>
      <c r="V33" s="39" t="str">
        <f>IF(AND('MAPA DE RIESGO'!$Z$58="Media",'MAPA DE RIESGO'!$AB$58="Moderado"),CONCATENATE("R8C",'MAPA DE RIESGO'!$P$58),"")</f>
        <v/>
      </c>
      <c r="W33" s="40" t="str">
        <f>IF(AND('MAPA DE RIESGO'!$Z$59="Media",'MAPA DE RIESGO'!$AB$59="Moderado"),CONCATENATE("R8C",'MAPA DE RIESGO'!$P$59),"")</f>
        <v/>
      </c>
      <c r="X33" s="40" t="str">
        <f>IF(AND('MAPA DE RIESGO'!$Z$60="Media",'MAPA DE RIESGO'!$AB$60="Moderado"),CONCATENATE("R8C",'MAPA DE RIESGO'!$P$60),"")</f>
        <v/>
      </c>
      <c r="Y33" s="40" t="str">
        <f>IF(AND('MAPA DE RIESGO'!$Z$61="Media",'MAPA DE RIESGO'!$AB$61="Moderado"),CONCATENATE("R8C",'MAPA DE RIESGO'!$P$61),"")</f>
        <v/>
      </c>
      <c r="Z33" s="40" t="str">
        <f>IF(AND('MAPA DE RIESGO'!$Z$62="Media",'MAPA DE RIESGO'!$AB$62="Moderado"),CONCATENATE("R8C",'MAPA DE RIESGO'!$P$62),"")</f>
        <v/>
      </c>
      <c r="AA33" s="41" t="str">
        <f>IF(AND('MAPA DE RIESGO'!$Z$63="Media",'MAPA DE RIESGO'!$AB$63="Moderado"),CONCATENATE("R8C",'MAPA DE RIESGO'!$P$63),"")</f>
        <v/>
      </c>
      <c r="AB33" s="23" t="str">
        <f>IF(AND('MAPA DE RIESGO'!$Z$58="Media",'MAPA DE RIESGO'!$AB$58="Mayor"),CONCATENATE("R8C",'MAPA DE RIESGO'!$P$58),"")</f>
        <v/>
      </c>
      <c r="AC33" s="24" t="str">
        <f>IF(AND('MAPA DE RIESGO'!$Z$59="Media",'MAPA DE RIESGO'!$AB$59="Mayor"),CONCATENATE("R8C",'MAPA DE RIESGO'!$P$59),"")</f>
        <v/>
      </c>
      <c r="AD33" s="29" t="str">
        <f>IF(AND('MAPA DE RIESGO'!$Z$60="Media",'MAPA DE RIESGO'!$AB$60="Mayor"),CONCATENATE("R8C",'MAPA DE RIESGO'!$P$60),"")</f>
        <v/>
      </c>
      <c r="AE33" s="29" t="str">
        <f>IF(AND('MAPA DE RIESGO'!$Z$61="Media",'MAPA DE RIESGO'!$AB$61="Mayor"),CONCATENATE("R8C",'MAPA DE RIESGO'!$P$61),"")</f>
        <v/>
      </c>
      <c r="AF33" s="29" t="str">
        <f>IF(AND('MAPA DE RIESGO'!$Z$62="Media",'MAPA DE RIESGO'!$AB$62="Mayor"),CONCATENATE("R8C",'MAPA DE RIESGO'!$P$62),"")</f>
        <v/>
      </c>
      <c r="AG33" s="25" t="str">
        <f>IF(AND('MAPA DE RIESGO'!$Z$63="Media",'MAPA DE RIESGO'!$AB$63="Mayor"),CONCATENATE("R8C",'MAPA DE RIESGO'!$P$63),"")</f>
        <v/>
      </c>
      <c r="AH33" s="26" t="str">
        <f>IF(AND('MAPA DE RIESGO'!$Z$58="Media",'MAPA DE RIESGO'!$AB$58="Catastrófico"),CONCATENATE("R8C",'MAPA DE RIESGO'!$P$58),"")</f>
        <v/>
      </c>
      <c r="AI33" s="27" t="str">
        <f>IF(AND('MAPA DE RIESGO'!$Z$59="Media",'MAPA DE RIESGO'!$AB$59="Catastrófico"),CONCATENATE("R8C",'MAPA DE RIESGO'!$P$59),"")</f>
        <v/>
      </c>
      <c r="AJ33" s="27" t="str">
        <f>IF(AND('MAPA DE RIESGO'!$Z$60="Media",'MAPA DE RIESGO'!$AB$60="Catastrófico"),CONCATENATE("R8C",'MAPA DE RIESGO'!$P$60),"")</f>
        <v/>
      </c>
      <c r="AK33" s="27" t="str">
        <f>IF(AND('MAPA DE RIESGO'!$Z$61="Media",'MAPA DE RIESGO'!$AB$61="Catastrófico"),CONCATENATE("R8C",'MAPA DE RIESGO'!$P$61),"")</f>
        <v/>
      </c>
      <c r="AL33" s="27" t="str">
        <f>IF(AND('MAPA DE RIESGO'!$Z$62="Media",'MAPA DE RIESGO'!$AB$62="Catastrófico"),CONCATENATE("R8C",'MAPA DE RIESGO'!$P$62),"")</f>
        <v/>
      </c>
      <c r="AM33" s="28" t="str">
        <f>IF(AND('MAPA DE RIESGO'!$Z$63="Media",'MAPA DE RIESGO'!$AB$63="Catastrófico"),CONCATENATE("R8C",'MAPA DE RIESGO'!$P$63),"")</f>
        <v/>
      </c>
      <c r="AN33" s="55"/>
      <c r="AO33" s="425"/>
      <c r="AP33" s="426"/>
      <c r="AQ33" s="426"/>
      <c r="AR33" s="426"/>
      <c r="AS33" s="426"/>
      <c r="AT33" s="427"/>
      <c r="AU33" s="55"/>
      <c r="AV33" s="55"/>
      <c r="AW33" s="55"/>
      <c r="AX33" s="55"/>
      <c r="AY33" s="55"/>
      <c r="AZ33" s="55"/>
      <c r="BA33" s="55"/>
      <c r="BB33" s="55"/>
      <c r="BC33" s="55"/>
      <c r="BD33" s="55"/>
      <c r="BE33" s="55"/>
      <c r="BF33" s="55"/>
      <c r="BG33" s="55"/>
      <c r="BH33" s="55"/>
      <c r="BI33" s="55"/>
      <c r="BJ33" s="55"/>
      <c r="BK33" s="55"/>
      <c r="BL33" s="55"/>
      <c r="BM33" s="55"/>
      <c r="BN33" s="55"/>
      <c r="BO33" s="55"/>
      <c r="BP33" s="55"/>
      <c r="BQ33" s="55"/>
      <c r="BR33" s="55"/>
      <c r="BS33" s="55"/>
      <c r="BT33" s="55"/>
      <c r="BU33" s="55"/>
      <c r="BV33" s="55"/>
      <c r="BW33" s="55"/>
      <c r="BX33" s="55"/>
    </row>
    <row r="34" spans="1:80" ht="15" customHeight="1" x14ac:dyDescent="0.25">
      <c r="A34" s="55"/>
      <c r="B34" s="345"/>
      <c r="C34" s="345"/>
      <c r="D34" s="346"/>
      <c r="E34" s="386"/>
      <c r="F34" s="387"/>
      <c r="G34" s="387"/>
      <c r="H34" s="387"/>
      <c r="I34" s="388"/>
      <c r="J34" s="39" t="str">
        <f>IF(AND('MAPA DE RIESGO'!$Z$64="Media",'MAPA DE RIESGO'!$AB$64="Leve"),CONCATENATE("R9C",'MAPA DE RIESGO'!$P$64),"")</f>
        <v/>
      </c>
      <c r="K34" s="40" t="str">
        <f>IF(AND('MAPA DE RIESGO'!$Z$65="Media",'MAPA DE RIESGO'!$AB$65="Leve"),CONCATENATE("R9C",'MAPA DE RIESGO'!$P$65),"")</f>
        <v/>
      </c>
      <c r="L34" s="40" t="str">
        <f>IF(AND('MAPA DE RIESGO'!$Z$66="Media",'MAPA DE RIESGO'!$AB$66="Leve"),CONCATENATE("R9C",'MAPA DE RIESGO'!$P$66),"")</f>
        <v/>
      </c>
      <c r="M34" s="40" t="str">
        <f>IF(AND('MAPA DE RIESGO'!$Z$67="Media",'MAPA DE RIESGO'!$AB$67="Leve"),CONCATENATE("R9C",'MAPA DE RIESGO'!$P$67),"")</f>
        <v/>
      </c>
      <c r="N34" s="40" t="str">
        <f>IF(AND('MAPA DE RIESGO'!$Z$68="Media",'MAPA DE RIESGO'!$AB$68="Leve"),CONCATENATE("R9C",'MAPA DE RIESGO'!$P$68),"")</f>
        <v/>
      </c>
      <c r="O34" s="41" t="str">
        <f>IF(AND('MAPA DE RIESGO'!$Z$69="Media",'MAPA DE RIESGO'!$AB$69="Leve"),CONCATENATE("R9C",'MAPA DE RIESGO'!$P$69),"")</f>
        <v/>
      </c>
      <c r="P34" s="39" t="str">
        <f>IF(AND('MAPA DE RIESGO'!$Z$64="Media",'MAPA DE RIESGO'!$AB$64="Menor"),CONCATENATE("R9C",'MAPA DE RIESGO'!$P$64),"")</f>
        <v/>
      </c>
      <c r="Q34" s="40" t="str">
        <f>IF(AND('MAPA DE RIESGO'!$Z$65="Media",'MAPA DE RIESGO'!$AB$65="Menor"),CONCATENATE("R9C",'MAPA DE RIESGO'!$P$65),"")</f>
        <v/>
      </c>
      <c r="R34" s="40" t="str">
        <f>IF(AND('MAPA DE RIESGO'!$Z$66="Media",'MAPA DE RIESGO'!$AB$66="Menor"),CONCATENATE("R9C",'MAPA DE RIESGO'!$P$66),"")</f>
        <v/>
      </c>
      <c r="S34" s="40" t="str">
        <f>IF(AND('MAPA DE RIESGO'!$Z$67="Media",'MAPA DE RIESGO'!$AB$67="Menor"),CONCATENATE("R9C",'MAPA DE RIESGO'!$P$67),"")</f>
        <v/>
      </c>
      <c r="T34" s="40" t="str">
        <f>IF(AND('MAPA DE RIESGO'!$Z$68="Media",'MAPA DE RIESGO'!$AB$68="Menor"),CONCATENATE("R9C",'MAPA DE RIESGO'!$P$68),"")</f>
        <v/>
      </c>
      <c r="U34" s="41" t="str">
        <f>IF(AND('MAPA DE RIESGO'!$Z$69="Media",'MAPA DE RIESGO'!$AB$69="Menor"),CONCATENATE("R9C",'MAPA DE RIESGO'!$P$69),"")</f>
        <v/>
      </c>
      <c r="V34" s="39" t="str">
        <f>IF(AND('MAPA DE RIESGO'!$Z$64="Media",'MAPA DE RIESGO'!$AB$64="Moderado"),CONCATENATE("R9C",'MAPA DE RIESGO'!$P$64),"")</f>
        <v/>
      </c>
      <c r="W34" s="40" t="str">
        <f>IF(AND('MAPA DE RIESGO'!$Z$65="Media",'MAPA DE RIESGO'!$AB$65="Moderado"),CONCATENATE("R9C",'MAPA DE RIESGO'!$P$65),"")</f>
        <v/>
      </c>
      <c r="X34" s="40" t="str">
        <f>IF(AND('MAPA DE RIESGO'!$Z$66="Media",'MAPA DE RIESGO'!$AB$66="Moderado"),CONCATENATE("R9C",'MAPA DE RIESGO'!$P$66),"")</f>
        <v/>
      </c>
      <c r="Y34" s="40" t="str">
        <f>IF(AND('MAPA DE RIESGO'!$Z$67="Media",'MAPA DE RIESGO'!$AB$67="Moderado"),CONCATENATE("R9C",'MAPA DE RIESGO'!$P$67),"")</f>
        <v/>
      </c>
      <c r="Z34" s="40" t="str">
        <f>IF(AND('MAPA DE RIESGO'!$Z$68="Media",'MAPA DE RIESGO'!$AB$68="Moderado"),CONCATENATE("R9C",'MAPA DE RIESGO'!$P$68),"")</f>
        <v/>
      </c>
      <c r="AA34" s="41" t="str">
        <f>IF(AND('MAPA DE RIESGO'!$Z$69="Media",'MAPA DE RIESGO'!$AB$69="Moderado"),CONCATENATE("R9C",'MAPA DE RIESGO'!$P$69),"")</f>
        <v/>
      </c>
      <c r="AB34" s="23" t="str">
        <f>IF(AND('MAPA DE RIESGO'!$Z$64="Media",'MAPA DE RIESGO'!$AB$64="Mayor"),CONCATENATE("R9C",'MAPA DE RIESGO'!$P$64),"")</f>
        <v/>
      </c>
      <c r="AC34" s="24" t="str">
        <f>IF(AND('MAPA DE RIESGO'!$Z$65="Media",'MAPA DE RIESGO'!$AB$65="Mayor"),CONCATENATE("R9C",'MAPA DE RIESGO'!$P$65),"")</f>
        <v/>
      </c>
      <c r="AD34" s="29" t="str">
        <f>IF(AND('MAPA DE RIESGO'!$Z$66="Media",'MAPA DE RIESGO'!$AB$66="Mayor"),CONCATENATE("R9C",'MAPA DE RIESGO'!$P$66),"")</f>
        <v/>
      </c>
      <c r="AE34" s="29" t="str">
        <f>IF(AND('MAPA DE RIESGO'!$Z$67="Media",'MAPA DE RIESGO'!$AB$67="Mayor"),CONCATENATE("R9C",'MAPA DE RIESGO'!$P$67),"")</f>
        <v/>
      </c>
      <c r="AF34" s="29" t="str">
        <f>IF(AND('MAPA DE RIESGO'!$Z$68="Media",'MAPA DE RIESGO'!$AB$68="Mayor"),CONCATENATE("R9C",'MAPA DE RIESGO'!$P$68),"")</f>
        <v/>
      </c>
      <c r="AG34" s="25" t="str">
        <f>IF(AND('MAPA DE RIESGO'!$Z$69="Media",'MAPA DE RIESGO'!$AB$69="Mayor"),CONCATENATE("R9C",'MAPA DE RIESGO'!$P$69),"")</f>
        <v/>
      </c>
      <c r="AH34" s="26" t="str">
        <f>IF(AND('MAPA DE RIESGO'!$Z$64="Media",'MAPA DE RIESGO'!$AB$64="Catastrófico"),CONCATENATE("R9C",'MAPA DE RIESGO'!$P$64),"")</f>
        <v/>
      </c>
      <c r="AI34" s="27" t="str">
        <f>IF(AND('MAPA DE RIESGO'!$Z$65="Media",'MAPA DE RIESGO'!$AB$65="Catastrófico"),CONCATENATE("R9C",'MAPA DE RIESGO'!$P$65),"")</f>
        <v/>
      </c>
      <c r="AJ34" s="27" t="str">
        <f>IF(AND('MAPA DE RIESGO'!$Z$66="Media",'MAPA DE RIESGO'!$AB$66="Catastrófico"),CONCATENATE("R9C",'MAPA DE RIESGO'!$P$66),"")</f>
        <v/>
      </c>
      <c r="AK34" s="27" t="str">
        <f>IF(AND('MAPA DE RIESGO'!$Z$67="Media",'MAPA DE RIESGO'!$AB$67="Catastrófico"),CONCATENATE("R9C",'MAPA DE RIESGO'!$P$67),"")</f>
        <v/>
      </c>
      <c r="AL34" s="27" t="str">
        <f>IF(AND('MAPA DE RIESGO'!$Z$68="Media",'MAPA DE RIESGO'!$AB$68="Catastrófico"),CONCATENATE("R9C",'MAPA DE RIESGO'!$P$68),"")</f>
        <v/>
      </c>
      <c r="AM34" s="28" t="str">
        <f>IF(AND('MAPA DE RIESGO'!$Z$69="Media",'MAPA DE RIESGO'!$AB$69="Catastrófico"),CONCATENATE("R9C",'MAPA DE RIESGO'!$P$69),"")</f>
        <v/>
      </c>
      <c r="AN34" s="55"/>
      <c r="AO34" s="425"/>
      <c r="AP34" s="426"/>
      <c r="AQ34" s="426"/>
      <c r="AR34" s="426"/>
      <c r="AS34" s="426"/>
      <c r="AT34" s="427"/>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row>
    <row r="35" spans="1:80" ht="15.75" customHeight="1" thickBot="1" x14ac:dyDescent="0.3">
      <c r="A35" s="55"/>
      <c r="B35" s="345"/>
      <c r="C35" s="345"/>
      <c r="D35" s="346"/>
      <c r="E35" s="389"/>
      <c r="F35" s="390"/>
      <c r="G35" s="390"/>
      <c r="H35" s="390"/>
      <c r="I35" s="391"/>
      <c r="J35" s="39" t="str">
        <f>IF(AND('MAPA DE RIESGO'!$Z$70="Media",'MAPA DE RIESGO'!$AB$70="Leve"),CONCATENATE("R10C",'MAPA DE RIESGO'!$P$70),"")</f>
        <v/>
      </c>
      <c r="K35" s="40" t="str">
        <f>IF(AND('MAPA DE RIESGO'!$Z$71="Media",'MAPA DE RIESGO'!$AB$71="Leve"),CONCATENATE("R10C",'MAPA DE RIESGO'!$P$71),"")</f>
        <v/>
      </c>
      <c r="L35" s="40" t="str">
        <f>IF(AND('MAPA DE RIESGO'!$Z$72="Media",'MAPA DE RIESGO'!$AB$72="Leve"),CONCATENATE("R10C",'MAPA DE RIESGO'!$P$72),"")</f>
        <v/>
      </c>
      <c r="M35" s="40" t="str">
        <f>IF(AND('MAPA DE RIESGO'!$Z$73="Media",'MAPA DE RIESGO'!$AB$73="Leve"),CONCATENATE("R10C",'MAPA DE RIESGO'!$P$73),"")</f>
        <v/>
      </c>
      <c r="N35" s="40" t="str">
        <f>IF(AND('MAPA DE RIESGO'!$Z$74="Media",'MAPA DE RIESGO'!$AB$74="Leve"),CONCATENATE("R10C",'MAPA DE RIESGO'!$P$74),"")</f>
        <v/>
      </c>
      <c r="O35" s="41" t="str">
        <f>IF(AND('MAPA DE RIESGO'!$Z$75="Media",'MAPA DE RIESGO'!$AB$75="Leve"),CONCATENATE("R10C",'MAPA DE RIESGO'!$P$75),"")</f>
        <v/>
      </c>
      <c r="P35" s="39" t="str">
        <f>IF(AND('MAPA DE RIESGO'!$Z$70="Media",'MAPA DE RIESGO'!$AB$70="Menor"),CONCATENATE("R10C",'MAPA DE RIESGO'!$P$70),"")</f>
        <v/>
      </c>
      <c r="Q35" s="40" t="str">
        <f>IF(AND('MAPA DE RIESGO'!$Z$71="Media",'MAPA DE RIESGO'!$AB$71="Menor"),CONCATENATE("R10C",'MAPA DE RIESGO'!$P$71),"")</f>
        <v/>
      </c>
      <c r="R35" s="40" t="str">
        <f>IF(AND('MAPA DE RIESGO'!$Z$72="Media",'MAPA DE RIESGO'!$AB$72="Menor"),CONCATENATE("R10C",'MAPA DE RIESGO'!$P$72),"")</f>
        <v/>
      </c>
      <c r="S35" s="40" t="str">
        <f>IF(AND('MAPA DE RIESGO'!$Z$73="Media",'MAPA DE RIESGO'!$AB$73="Menor"),CONCATENATE("R10C",'MAPA DE RIESGO'!$P$73),"")</f>
        <v/>
      </c>
      <c r="T35" s="40" t="str">
        <f>IF(AND('MAPA DE RIESGO'!$Z$74="Media",'MAPA DE RIESGO'!$AB$74="Menor"),CONCATENATE("R10C",'MAPA DE RIESGO'!$P$74),"")</f>
        <v/>
      </c>
      <c r="U35" s="41" t="str">
        <f>IF(AND('MAPA DE RIESGO'!$Z$75="Media",'MAPA DE RIESGO'!$AB$75="Menor"),CONCATENATE("R10C",'MAPA DE RIESGO'!$P$75),"")</f>
        <v/>
      </c>
      <c r="V35" s="39" t="str">
        <f>IF(AND('MAPA DE RIESGO'!$Z$70="Media",'MAPA DE RIESGO'!$AB$70="Moderado"),CONCATENATE("R10C",'MAPA DE RIESGO'!$P$70),"")</f>
        <v/>
      </c>
      <c r="W35" s="40" t="str">
        <f>IF(AND('MAPA DE RIESGO'!$Z$71="Media",'MAPA DE RIESGO'!$AB$71="Moderado"),CONCATENATE("R10C",'MAPA DE RIESGO'!$P$71),"")</f>
        <v/>
      </c>
      <c r="X35" s="40" t="str">
        <f>IF(AND('MAPA DE RIESGO'!$Z$72="Media",'MAPA DE RIESGO'!$AB$72="Moderado"),CONCATENATE("R10C",'MAPA DE RIESGO'!$P$72),"")</f>
        <v/>
      </c>
      <c r="Y35" s="40" t="str">
        <f>IF(AND('MAPA DE RIESGO'!$Z$73="Media",'MAPA DE RIESGO'!$AB$73="Moderado"),CONCATENATE("R10C",'MAPA DE RIESGO'!$P$73),"")</f>
        <v/>
      </c>
      <c r="Z35" s="40" t="str">
        <f>IF(AND('MAPA DE RIESGO'!$Z$74="Media",'MAPA DE RIESGO'!$AB$74="Moderado"),CONCATENATE("R10C",'MAPA DE RIESGO'!$P$74),"")</f>
        <v/>
      </c>
      <c r="AA35" s="41" t="str">
        <f>IF(AND('MAPA DE RIESGO'!$Z$75="Media",'MAPA DE RIESGO'!$AB$75="Moderado"),CONCATENATE("R10C",'MAPA DE RIESGO'!$P$75),"")</f>
        <v/>
      </c>
      <c r="AB35" s="30" t="str">
        <f>IF(AND('MAPA DE RIESGO'!$Z$70="Media",'MAPA DE RIESGO'!$AB$70="Mayor"),CONCATENATE("R10C",'MAPA DE RIESGO'!$P$70),"")</f>
        <v/>
      </c>
      <c r="AC35" s="31" t="str">
        <f>IF(AND('MAPA DE RIESGO'!$Z$71="Media",'MAPA DE RIESGO'!$AB$71="Mayor"),CONCATENATE("R10C",'MAPA DE RIESGO'!$P$71),"")</f>
        <v/>
      </c>
      <c r="AD35" s="31" t="str">
        <f>IF(AND('MAPA DE RIESGO'!$Z$72="Media",'MAPA DE RIESGO'!$AB$72="Mayor"),CONCATENATE("R10C",'MAPA DE RIESGO'!$P$72),"")</f>
        <v/>
      </c>
      <c r="AE35" s="31" t="str">
        <f>IF(AND('MAPA DE RIESGO'!$Z$73="Media",'MAPA DE RIESGO'!$AB$73="Mayor"),CONCATENATE("R10C",'MAPA DE RIESGO'!$P$73),"")</f>
        <v/>
      </c>
      <c r="AF35" s="31" t="str">
        <f>IF(AND('MAPA DE RIESGO'!$Z$74="Media",'MAPA DE RIESGO'!$AB$74="Mayor"),CONCATENATE("R10C",'MAPA DE RIESGO'!$P$74),"")</f>
        <v/>
      </c>
      <c r="AG35" s="32" t="str">
        <f>IF(AND('MAPA DE RIESGO'!$Z$75="Media",'MAPA DE RIESGO'!$AB$75="Mayor"),CONCATENATE("R10C",'MAPA DE RIESGO'!$P$75),"")</f>
        <v/>
      </c>
      <c r="AH35" s="33" t="str">
        <f>IF(AND('MAPA DE RIESGO'!$Z$70="Media",'MAPA DE RIESGO'!$AB$70="Catastrófico"),CONCATENATE("R10C",'MAPA DE RIESGO'!$P$70),"")</f>
        <v/>
      </c>
      <c r="AI35" s="34" t="str">
        <f>IF(AND('MAPA DE RIESGO'!$Z$71="Media",'MAPA DE RIESGO'!$AB$71="Catastrófico"),CONCATENATE("R10C",'MAPA DE RIESGO'!$P$71),"")</f>
        <v/>
      </c>
      <c r="AJ35" s="34" t="str">
        <f>IF(AND('MAPA DE RIESGO'!$Z$72="Media",'MAPA DE RIESGO'!$AB$72="Catastrófico"),CONCATENATE("R10C",'MAPA DE RIESGO'!$P$72),"")</f>
        <v/>
      </c>
      <c r="AK35" s="34" t="str">
        <f>IF(AND('MAPA DE RIESGO'!$Z$73="Media",'MAPA DE RIESGO'!$AB$73="Catastrófico"),CONCATENATE("R10C",'MAPA DE RIESGO'!$P$73),"")</f>
        <v/>
      </c>
      <c r="AL35" s="34" t="str">
        <f>IF(AND('MAPA DE RIESGO'!$Z$74="Media",'MAPA DE RIESGO'!$AB$74="Catastrófico"),CONCATENATE("R10C",'MAPA DE RIESGO'!$P$74),"")</f>
        <v/>
      </c>
      <c r="AM35" s="35" t="str">
        <f>IF(AND('MAPA DE RIESGO'!$Z$75="Media",'MAPA DE RIESGO'!$AB$75="Catastrófico"),CONCATENATE("R10C",'MAPA DE RIESGO'!$P$75),"")</f>
        <v/>
      </c>
      <c r="AN35" s="55"/>
      <c r="AO35" s="428"/>
      <c r="AP35" s="429"/>
      <c r="AQ35" s="429"/>
      <c r="AR35" s="429"/>
      <c r="AS35" s="429"/>
      <c r="AT35" s="430"/>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row>
    <row r="36" spans="1:80" ht="15" customHeight="1" x14ac:dyDescent="0.25">
      <c r="A36" s="55"/>
      <c r="B36" s="345"/>
      <c r="C36" s="345"/>
      <c r="D36" s="346"/>
      <c r="E36" s="383" t="s">
        <v>105</v>
      </c>
      <c r="F36" s="384"/>
      <c r="G36" s="384"/>
      <c r="H36" s="384"/>
      <c r="I36" s="384"/>
      <c r="J36" s="45" t="str">
        <f>IF(AND('MAPA DE RIESGO'!$Z$16="Baja",'MAPA DE RIESGO'!$AB$16="Leve"),CONCATENATE("R1C",'MAPA DE RIESGO'!$P$16),"")</f>
        <v/>
      </c>
      <c r="K36" s="46" t="str">
        <f>IF(AND('MAPA DE RIESGO'!$Z$17="Baja",'MAPA DE RIESGO'!$AB$17="Leve"),CONCATENATE("R1C",'MAPA DE RIESGO'!$P$17),"")</f>
        <v/>
      </c>
      <c r="L36" s="46" t="str">
        <f>IF(AND('MAPA DE RIESGO'!$Z$18="Baja",'MAPA DE RIESGO'!$AB$18="Leve"),CONCATENATE("R1C",'MAPA DE RIESGO'!$P$18),"")</f>
        <v/>
      </c>
      <c r="M36" s="46" t="str">
        <f>IF(AND('MAPA DE RIESGO'!$Z$19="Baja",'MAPA DE RIESGO'!$AB$19="Leve"),CONCATENATE("R1C",'MAPA DE RIESGO'!$P$19),"")</f>
        <v/>
      </c>
      <c r="N36" s="46" t="str">
        <f>IF(AND('MAPA DE RIESGO'!$Z$20="Baja",'MAPA DE RIESGO'!$AB$20="Leve"),CONCATENATE("R1C",'MAPA DE RIESGO'!$P$20),"")</f>
        <v/>
      </c>
      <c r="O36" s="47" t="str">
        <f>IF(AND('MAPA DE RIESGO'!$Z$21="Baja",'MAPA DE RIESGO'!$AB$21="Leve"),CONCATENATE("R1C",'MAPA DE RIESGO'!$P$21),"")</f>
        <v/>
      </c>
      <c r="P36" s="36" t="str">
        <f>IF(AND('MAPA DE RIESGO'!$Z$16="Baja",'MAPA DE RIESGO'!$AB$16="Menor"),CONCATENATE("R1C",'MAPA DE RIESGO'!$P$16),"")</f>
        <v/>
      </c>
      <c r="Q36" s="37" t="str">
        <f>IF(AND('MAPA DE RIESGO'!$Z$17="Baja",'MAPA DE RIESGO'!$AB$17="Menor"),CONCATENATE("R1C",'MAPA DE RIESGO'!$P$17),"")</f>
        <v/>
      </c>
      <c r="R36" s="37" t="str">
        <f>IF(AND('MAPA DE RIESGO'!$Z$18="Baja",'MAPA DE RIESGO'!$AB$18="Menor"),CONCATENATE("R1C",'MAPA DE RIESGO'!$P$18),"")</f>
        <v/>
      </c>
      <c r="S36" s="37" t="str">
        <f>IF(AND('MAPA DE RIESGO'!$Z$19="Baja",'MAPA DE RIESGO'!$AB$19="Menor"),CONCATENATE("R1C",'MAPA DE RIESGO'!$P$19),"")</f>
        <v/>
      </c>
      <c r="T36" s="37" t="str">
        <f>IF(AND('MAPA DE RIESGO'!$Z$20="Baja",'MAPA DE RIESGO'!$AB$20="Menor"),CONCATENATE("R1C",'MAPA DE RIESGO'!$P$20),"")</f>
        <v/>
      </c>
      <c r="U36" s="38" t="str">
        <f>IF(AND('MAPA DE RIESGO'!$Z$21="Baja",'MAPA DE RIESGO'!$AB$21="Menor"),CONCATENATE("R1C",'MAPA DE RIESGO'!$P$21),"")</f>
        <v/>
      </c>
      <c r="V36" s="36" t="str">
        <f>IF(AND('MAPA DE RIESGO'!$Z$16="Baja",'MAPA DE RIESGO'!$AB$16="Moderado"),CONCATENATE("R1C",'MAPA DE RIESGO'!$P$16),"")</f>
        <v>R1C1</v>
      </c>
      <c r="W36" s="37" t="str">
        <f>IF(AND('MAPA DE RIESGO'!$Z$17="Baja",'MAPA DE RIESGO'!$AB$17="Moderado"),CONCATENATE("R1C",'MAPA DE RIESGO'!$P$17),"")</f>
        <v/>
      </c>
      <c r="X36" s="37" t="str">
        <f>IF(AND('MAPA DE RIESGO'!$Z$18="Baja",'MAPA DE RIESGO'!$AB$18="Moderado"),CONCATENATE("R1C",'MAPA DE RIESGO'!$P$18),"")</f>
        <v/>
      </c>
      <c r="Y36" s="37" t="str">
        <f>IF(AND('MAPA DE RIESGO'!$Z$19="Baja",'MAPA DE RIESGO'!$AB$19="Moderado"),CONCATENATE("R1C",'MAPA DE RIESGO'!$P$19),"")</f>
        <v/>
      </c>
      <c r="Z36" s="37" t="str">
        <f>IF(AND('MAPA DE RIESGO'!$Z$20="Baja",'MAPA DE RIESGO'!$AB$20="Moderado"),CONCATENATE("R1C",'MAPA DE RIESGO'!$P$20),"")</f>
        <v/>
      </c>
      <c r="AA36" s="38" t="str">
        <f>IF(AND('MAPA DE RIESGO'!$Z$21="Baja",'MAPA DE RIESGO'!$AB$21="Moderado"),CONCATENATE("R1C",'MAPA DE RIESGO'!$P$21),"")</f>
        <v/>
      </c>
      <c r="AB36" s="88" t="str">
        <f>IF(AND('MAPA DE RIESGO'!$Z$16="Baja",'MAPA DE RIESGO'!$AB$16="Mayor"),CONCATENATE("R1C",'MAPA DE RIESGO'!$P$16),"")</f>
        <v/>
      </c>
      <c r="AC36" s="18" t="str">
        <f>IF(AND('MAPA DE RIESGO'!$Z$17="Baja",'MAPA DE RIESGO'!$AB$17="Mayor"),CONCATENATE("R1C",'MAPA DE RIESGO'!$P$17),"")</f>
        <v/>
      </c>
      <c r="AD36" s="18" t="str">
        <f>IF(AND('MAPA DE RIESGO'!$Z$18="Baja",'MAPA DE RIESGO'!$AB$18="Mayor"),CONCATENATE("R1C",'MAPA DE RIESGO'!$P$18),"")</f>
        <v/>
      </c>
      <c r="AE36" s="18" t="str">
        <f>IF(AND('MAPA DE RIESGO'!$Z$19="Baja",'MAPA DE RIESGO'!$AB$19="Mayor"),CONCATENATE("R1C",'MAPA DE RIESGO'!$P$19),"")</f>
        <v/>
      </c>
      <c r="AF36" s="18" t="str">
        <f>IF(AND('MAPA DE RIESGO'!$Z$20="Baja",'MAPA DE RIESGO'!$AB$20="Mayor"),CONCATENATE("R1C",'MAPA DE RIESGO'!$P$20),"")</f>
        <v/>
      </c>
      <c r="AG36" s="19" t="str">
        <f>IF(AND('MAPA DE RIESGO'!$Z$21="Baja",'MAPA DE RIESGO'!$AB$21="Mayor"),CONCATENATE("R1C",'MAPA DE RIESGO'!$P$21),"")</f>
        <v/>
      </c>
      <c r="AH36" s="20" t="str">
        <f>IF(AND('MAPA DE RIESGO'!$Z$16="Baja",'MAPA DE RIESGO'!$AB$16="Catastrófico"),CONCATENATE("R1C",'MAPA DE RIESGO'!$P$16),"")</f>
        <v/>
      </c>
      <c r="AI36" s="21" t="str">
        <f>IF(AND('MAPA DE RIESGO'!$Z$17="Baja",'MAPA DE RIESGO'!$AB$17="Catastrófico"),CONCATENATE("R1C",'MAPA DE RIESGO'!$P$17),"")</f>
        <v/>
      </c>
      <c r="AJ36" s="21" t="str">
        <f>IF(AND('MAPA DE RIESGO'!$Z$18="Baja",'MAPA DE RIESGO'!$AB$18="Catastrófico"),CONCATENATE("R1C",'MAPA DE RIESGO'!$P$18),"")</f>
        <v/>
      </c>
      <c r="AK36" s="21" t="str">
        <f>IF(AND('MAPA DE RIESGO'!$Z$19="Baja",'MAPA DE RIESGO'!$AB$19="Catastrófico"),CONCATENATE("R1C",'MAPA DE RIESGO'!$P$19),"")</f>
        <v/>
      </c>
      <c r="AL36" s="21" t="str">
        <f>IF(AND('MAPA DE RIESGO'!$Z$20="Baja",'MAPA DE RIESGO'!$AB$20="Catastrófico"),CONCATENATE("R1C",'MAPA DE RIESGO'!$P$20),"")</f>
        <v/>
      </c>
      <c r="AM36" s="22" t="str">
        <f>IF(AND('MAPA DE RIESGO'!$Z$21="Baja",'MAPA DE RIESGO'!$AB$21="Catastrófico"),CONCATENATE("R1C",'MAPA DE RIESGO'!$P$21),"")</f>
        <v/>
      </c>
      <c r="AN36" s="55"/>
      <c r="AO36" s="413" t="s">
        <v>74</v>
      </c>
      <c r="AP36" s="414"/>
      <c r="AQ36" s="414"/>
      <c r="AR36" s="414"/>
      <c r="AS36" s="414"/>
      <c r="AT36" s="41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row>
    <row r="37" spans="1:80" ht="15" customHeight="1" x14ac:dyDescent="0.25">
      <c r="A37" s="55"/>
      <c r="B37" s="345"/>
      <c r="C37" s="345"/>
      <c r="D37" s="346"/>
      <c r="E37" s="402"/>
      <c r="F37" s="403"/>
      <c r="G37" s="403"/>
      <c r="H37" s="403"/>
      <c r="I37" s="403"/>
      <c r="J37" s="48" t="str">
        <f>IF(AND('MAPA DE RIESGO'!$Z$22="Baja",'MAPA DE RIESGO'!$AB$22="Leve"),CONCATENATE("R2C",'MAPA DE RIESGO'!$P$22),"")</f>
        <v/>
      </c>
      <c r="K37" s="49" t="str">
        <f>IF(AND('MAPA DE RIESGO'!$Z$23="Baja",'MAPA DE RIESGO'!$AB$23="Leve"),CONCATENATE("R2C",'MAPA DE RIESGO'!$P$23),"")</f>
        <v/>
      </c>
      <c r="L37" s="49" t="str">
        <f>IF(AND('MAPA DE RIESGO'!$Z$24="Baja",'MAPA DE RIESGO'!$AB$24="Leve"),CONCATENATE("R2C",'MAPA DE RIESGO'!$P$24),"")</f>
        <v/>
      </c>
      <c r="M37" s="49" t="str">
        <f>IF(AND('MAPA DE RIESGO'!$Z$25="Baja",'MAPA DE RIESGO'!$AB$25="Leve"),CONCATENATE("R2C",'MAPA DE RIESGO'!$P$25),"")</f>
        <v/>
      </c>
      <c r="N37" s="49" t="str">
        <f>IF(AND('MAPA DE RIESGO'!$Z$26="Baja",'MAPA DE RIESGO'!$AB$26="Leve"),CONCATENATE("R2C",'MAPA DE RIESGO'!$P$26),"")</f>
        <v/>
      </c>
      <c r="O37" s="50" t="str">
        <f>IF(AND('MAPA DE RIESGO'!$Z$27="Baja",'MAPA DE RIESGO'!$AB$27="Leve"),CONCATENATE("R2C",'MAPA DE RIESGO'!$P$27),"")</f>
        <v/>
      </c>
      <c r="P37" s="39" t="str">
        <f>IF(AND('MAPA DE RIESGO'!$Z$22="Baja",'MAPA DE RIESGO'!$AB$22="Menor"),CONCATENATE("R2C",'MAPA DE RIESGO'!$P$22),"")</f>
        <v/>
      </c>
      <c r="Q37" s="40" t="str">
        <f>IF(AND('MAPA DE RIESGO'!$Z$23="Baja",'MAPA DE RIESGO'!$AB$23="Menor"),CONCATENATE("R2C",'MAPA DE RIESGO'!$P$23),"")</f>
        <v/>
      </c>
      <c r="R37" s="40" t="str">
        <f>IF(AND('MAPA DE RIESGO'!$Z$24="Baja",'MAPA DE RIESGO'!$AB$24="Menor"),CONCATENATE("R2C",'MAPA DE RIESGO'!$P$24),"")</f>
        <v/>
      </c>
      <c r="S37" s="40" t="str">
        <f>IF(AND('MAPA DE RIESGO'!$Z$25="Baja",'MAPA DE RIESGO'!$AB$25="Menor"),CONCATENATE("R2C",'MAPA DE RIESGO'!$P$25),"")</f>
        <v/>
      </c>
      <c r="T37" s="40" t="str">
        <f>IF(AND('MAPA DE RIESGO'!$Z$26="Baja",'MAPA DE RIESGO'!$AB$26="Menor"),CONCATENATE("R2C",'MAPA DE RIESGO'!$P$26),"")</f>
        <v/>
      </c>
      <c r="U37" s="41" t="str">
        <f>IF(AND('MAPA DE RIESGO'!$Z$27="Baja",'MAPA DE RIESGO'!$AB$27="Menor"),CONCATENATE("R2C",'MAPA DE RIESGO'!$P$27),"")</f>
        <v/>
      </c>
      <c r="V37" s="39" t="str">
        <f>IF(AND('MAPA DE RIESGO'!$Z$22="Baja",'MAPA DE RIESGO'!$AB$22="Moderado"),CONCATENATE("R2C",'MAPA DE RIESGO'!$P$22),"")</f>
        <v>R2C1</v>
      </c>
      <c r="W37" s="40" t="str">
        <f>IF(AND('MAPA DE RIESGO'!$Z$23="Baja",'MAPA DE RIESGO'!$AB$23="Moderado"),CONCATENATE("R2C",'MAPA DE RIESGO'!$P$23),"")</f>
        <v/>
      </c>
      <c r="X37" s="40" t="str">
        <f>IF(AND('MAPA DE RIESGO'!$Z$24="Baja",'MAPA DE RIESGO'!$AB$24="Moderado"),CONCATENATE("R2C",'MAPA DE RIESGO'!$P$24),"")</f>
        <v/>
      </c>
      <c r="Y37" s="40" t="str">
        <f>IF(AND('MAPA DE RIESGO'!$Z$25="Baja",'MAPA DE RIESGO'!$AB$25="Moderado"),CONCATENATE("R2C",'MAPA DE RIESGO'!$P$25),"")</f>
        <v/>
      </c>
      <c r="Z37" s="40" t="str">
        <f>IF(AND('MAPA DE RIESGO'!$Z$26="Baja",'MAPA DE RIESGO'!$AB$26="Moderado"),CONCATENATE("R2C",'MAPA DE RIESGO'!$P$26),"")</f>
        <v/>
      </c>
      <c r="AA37" s="41" t="str">
        <f>IF(AND('MAPA DE RIESGO'!$Z$27="Baja",'MAPA DE RIESGO'!$AB$27="Moderado"),CONCATENATE("R2C",'MAPA DE RIESGO'!$P$27),"")</f>
        <v/>
      </c>
      <c r="AB37" s="23" t="str">
        <f>IF(AND('MAPA DE RIESGO'!$Z$22="Baja",'MAPA DE RIESGO'!$AB$22="Mayor"),CONCATENATE("R2C",'MAPA DE RIESGO'!$P$22),"")</f>
        <v/>
      </c>
      <c r="AC37" s="24" t="str">
        <f>IF(AND('MAPA DE RIESGO'!$Z$23="Baja",'MAPA DE RIESGO'!$AB$23="Mayor"),CONCATENATE("R2C",'MAPA DE RIESGO'!$P$23),"")</f>
        <v/>
      </c>
      <c r="AD37" s="24" t="str">
        <f>IF(AND('MAPA DE RIESGO'!$Z$24="Baja",'MAPA DE RIESGO'!$AB$24="Mayor"),CONCATENATE("R2C",'MAPA DE RIESGO'!$P$24),"")</f>
        <v/>
      </c>
      <c r="AE37" s="24" t="str">
        <f>IF(AND('MAPA DE RIESGO'!$Z$25="Baja",'MAPA DE RIESGO'!$AB$25="Mayor"),CONCATENATE("R2C",'MAPA DE RIESGO'!$P$25),"")</f>
        <v/>
      </c>
      <c r="AF37" s="24" t="str">
        <f>IF(AND('MAPA DE RIESGO'!$Z$26="Baja",'MAPA DE RIESGO'!$AB$26="Mayor"),CONCATENATE("R2C",'MAPA DE RIESGO'!$P$26),"")</f>
        <v/>
      </c>
      <c r="AG37" s="25" t="str">
        <f>IF(AND('MAPA DE RIESGO'!$Z$27="Baja",'MAPA DE RIESGO'!$AB$27="Mayor"),CONCATENATE("R2C",'MAPA DE RIESGO'!$P$27),"")</f>
        <v/>
      </c>
      <c r="AH37" s="26" t="str">
        <f>IF(AND('MAPA DE RIESGO'!$Z$22="Baja",'MAPA DE RIESGO'!$AB$22="Catastrófico"),CONCATENATE("R2C",'MAPA DE RIESGO'!$P$22),"")</f>
        <v/>
      </c>
      <c r="AI37" s="27" t="str">
        <f>IF(AND('MAPA DE RIESGO'!$Z$23="Baja",'MAPA DE RIESGO'!$AB$23="Catastrófico"),CONCATENATE("R2C",'MAPA DE RIESGO'!$P$23),"")</f>
        <v/>
      </c>
      <c r="AJ37" s="27" t="str">
        <f>IF(AND('MAPA DE RIESGO'!$Z$24="Baja",'MAPA DE RIESGO'!$AB$24="Catastrófico"),CONCATENATE("R2C",'MAPA DE RIESGO'!$P$24),"")</f>
        <v/>
      </c>
      <c r="AK37" s="27" t="str">
        <f>IF(AND('MAPA DE RIESGO'!$Z$25="Baja",'MAPA DE RIESGO'!$AB$25="Catastrófico"),CONCATENATE("R2C",'MAPA DE RIESGO'!$P$25),"")</f>
        <v/>
      </c>
      <c r="AL37" s="27" t="str">
        <f>IF(AND('MAPA DE RIESGO'!$Z$26="Baja",'MAPA DE RIESGO'!$AB$26="Catastrófico"),CONCATENATE("R2C",'MAPA DE RIESGO'!$P$26),"")</f>
        <v/>
      </c>
      <c r="AM37" s="28" t="str">
        <f>IF(AND('MAPA DE RIESGO'!$Z$27="Baja",'MAPA DE RIESGO'!$AB$27="Catastrófico"),CONCATENATE("R2C",'MAPA DE RIESGO'!$P$27),"")</f>
        <v/>
      </c>
      <c r="AN37" s="55"/>
      <c r="AO37" s="416"/>
      <c r="AP37" s="417"/>
      <c r="AQ37" s="417"/>
      <c r="AR37" s="417"/>
      <c r="AS37" s="417"/>
      <c r="AT37" s="418"/>
      <c r="AU37" s="55"/>
      <c r="AV37" s="55"/>
      <c r="AW37" s="55"/>
      <c r="AX37" s="55"/>
      <c r="AY37" s="55"/>
      <c r="AZ37" s="55"/>
      <c r="BA37" s="55"/>
      <c r="BB37" s="55"/>
      <c r="BC37" s="55"/>
      <c r="BD37" s="55"/>
      <c r="BE37" s="55"/>
      <c r="BF37" s="55"/>
      <c r="BG37" s="55"/>
      <c r="BH37" s="55"/>
      <c r="BI37" s="55"/>
      <c r="BJ37" s="55"/>
      <c r="BK37" s="55"/>
      <c r="BL37" s="55"/>
      <c r="BM37" s="55"/>
      <c r="BN37" s="55"/>
      <c r="BO37" s="55"/>
      <c r="BP37" s="55"/>
      <c r="BQ37" s="55"/>
      <c r="BR37" s="55"/>
      <c r="BS37" s="55"/>
      <c r="BT37" s="55"/>
      <c r="BU37" s="55"/>
      <c r="BV37" s="55"/>
      <c r="BW37" s="55"/>
      <c r="BX37" s="55"/>
    </row>
    <row r="38" spans="1:80" ht="15" customHeight="1" x14ac:dyDescent="0.25">
      <c r="A38" s="55"/>
      <c r="B38" s="345"/>
      <c r="C38" s="345"/>
      <c r="D38" s="346"/>
      <c r="E38" s="386"/>
      <c r="F38" s="387"/>
      <c r="G38" s="387"/>
      <c r="H38" s="387"/>
      <c r="I38" s="403"/>
      <c r="J38" s="48" t="str">
        <f>IF(AND('MAPA DE RIESGO'!$Z$28="Baja",'MAPA DE RIESGO'!$AB$28="Leve"),CONCATENATE("R3C",'MAPA DE RIESGO'!$P$28),"")</f>
        <v/>
      </c>
      <c r="K38" s="49" t="str">
        <f>IF(AND('MAPA DE RIESGO'!$Z$29="Baja",'MAPA DE RIESGO'!$AB$29="Leve"),CONCATENATE("R3C",'MAPA DE RIESGO'!$P$29),"")</f>
        <v/>
      </c>
      <c r="L38" s="49" t="str">
        <f>IF(AND('MAPA DE RIESGO'!$Z$30="Baja",'MAPA DE RIESGO'!$AB$30="Leve"),CONCATENATE("R3C",'MAPA DE RIESGO'!$P$30),"")</f>
        <v/>
      </c>
      <c r="M38" s="49" t="str">
        <f>IF(AND('MAPA DE RIESGO'!$Z$31="Baja",'MAPA DE RIESGO'!$AB$31="Leve"),CONCATENATE("R3C",'MAPA DE RIESGO'!$P$31),"")</f>
        <v/>
      </c>
      <c r="N38" s="49" t="str">
        <f>IF(AND('MAPA DE RIESGO'!$Z$32="Baja",'MAPA DE RIESGO'!$AB$32="Leve"),CONCATENATE("R3C",'MAPA DE RIESGO'!$P$32),"")</f>
        <v/>
      </c>
      <c r="O38" s="50" t="str">
        <f>IF(AND('MAPA DE RIESGO'!$Z$33="Baja",'MAPA DE RIESGO'!$AB$33="Leve"),CONCATENATE("R3C",'MAPA DE RIESGO'!$P$33),"")</f>
        <v/>
      </c>
      <c r="P38" s="39" t="str">
        <f>IF(AND('MAPA DE RIESGO'!$Z$28="Baja",'MAPA DE RIESGO'!$AB$28="Menor"),CONCATENATE("R3C",'MAPA DE RIESGO'!$P$28),"")</f>
        <v/>
      </c>
      <c r="Q38" s="40" t="str">
        <f>IF(AND('MAPA DE RIESGO'!$Z$29="Baja",'MAPA DE RIESGO'!$AB$29="Menor"),CONCATENATE("R3C",'MAPA DE RIESGO'!$P$29),"")</f>
        <v/>
      </c>
      <c r="R38" s="40" t="str">
        <f>IF(AND('MAPA DE RIESGO'!$Z$30="Baja",'MAPA DE RIESGO'!$AB$30="Menor"),CONCATENATE("R3C",'MAPA DE RIESGO'!$P$30),"")</f>
        <v/>
      </c>
      <c r="S38" s="40" t="str">
        <f>IF(AND('MAPA DE RIESGO'!$Z$31="Baja",'MAPA DE RIESGO'!$AB$31="Menor"),CONCATENATE("R3C",'MAPA DE RIESGO'!$P$31),"")</f>
        <v/>
      </c>
      <c r="T38" s="40" t="str">
        <f>IF(AND('MAPA DE RIESGO'!$Z$32="Baja",'MAPA DE RIESGO'!$AB$32="Menor"),CONCATENATE("R3C",'MAPA DE RIESGO'!$P$32),"")</f>
        <v/>
      </c>
      <c r="U38" s="41" t="str">
        <f>IF(AND('MAPA DE RIESGO'!$Z$33="Baja",'MAPA DE RIESGO'!$AB$33="Menor"),CONCATENATE("R3C",'MAPA DE RIESGO'!$P$33),"")</f>
        <v/>
      </c>
      <c r="V38" s="39" t="str">
        <f>IF(AND('MAPA DE RIESGO'!$Z$28="Baja",'MAPA DE RIESGO'!$AB$28="Moderado"),CONCATENATE("R3C",'MAPA DE RIESGO'!$P$28),"")</f>
        <v>R3C1</v>
      </c>
      <c r="W38" s="40" t="str">
        <f>IF(AND('MAPA DE RIESGO'!$Z$29="Baja",'MAPA DE RIESGO'!$AB$29="Moderado"),CONCATENATE("R3C",'MAPA DE RIESGO'!$P$29),"")</f>
        <v/>
      </c>
      <c r="X38" s="40" t="str">
        <f>IF(AND('MAPA DE RIESGO'!$Z$30="Baja",'MAPA DE RIESGO'!$AB$30="Moderado"),CONCATENATE("R3C",'MAPA DE RIESGO'!$P$30),"")</f>
        <v/>
      </c>
      <c r="Y38" s="40" t="str">
        <f>IF(AND('MAPA DE RIESGO'!$Z$31="Baja",'MAPA DE RIESGO'!$AB$31="Moderado"),CONCATENATE("R3C",'MAPA DE RIESGO'!$P$31),"")</f>
        <v/>
      </c>
      <c r="Z38" s="40" t="str">
        <f>IF(AND('MAPA DE RIESGO'!$Z$32="Baja",'MAPA DE RIESGO'!$AB$32="Moderado"),CONCATENATE("R3C",'MAPA DE RIESGO'!$P$32),"")</f>
        <v/>
      </c>
      <c r="AA38" s="41" t="str">
        <f>IF(AND('MAPA DE RIESGO'!$Z$33="Baja",'MAPA DE RIESGO'!$AB$33="Moderado"),CONCATENATE("R3C",'MAPA DE RIESGO'!$P$33),"")</f>
        <v/>
      </c>
      <c r="AB38" s="23" t="str">
        <f>IF(AND('MAPA DE RIESGO'!$Z$28="Baja",'MAPA DE RIESGO'!$AB$28="Mayor"),CONCATENATE("R3C",'MAPA DE RIESGO'!$P$28),"")</f>
        <v/>
      </c>
      <c r="AC38" s="24" t="str">
        <f>IF(AND('MAPA DE RIESGO'!$Z$29="Baja",'MAPA DE RIESGO'!$AB$29="Mayor"),CONCATENATE("R3C",'MAPA DE RIESGO'!$P$29),"")</f>
        <v/>
      </c>
      <c r="AD38" s="24" t="str">
        <f>IF(AND('MAPA DE RIESGO'!$Z$30="Baja",'MAPA DE RIESGO'!$AB$30="Mayor"),CONCATENATE("R3C",'MAPA DE RIESGO'!$P$30),"")</f>
        <v/>
      </c>
      <c r="AE38" s="24" t="str">
        <f>IF(AND('MAPA DE RIESGO'!$Z$31="Baja",'MAPA DE RIESGO'!$AB$31="Mayor"),CONCATENATE("R3C",'MAPA DE RIESGO'!$P$31),"")</f>
        <v/>
      </c>
      <c r="AF38" s="24" t="str">
        <f>IF(AND('MAPA DE RIESGO'!$Z$32="Baja",'MAPA DE RIESGO'!$AB$32="Mayor"),CONCATENATE("R3C",'MAPA DE RIESGO'!$P$32),"")</f>
        <v/>
      </c>
      <c r="AG38" s="25" t="str">
        <f>IF(AND('MAPA DE RIESGO'!$Z$33="Baja",'MAPA DE RIESGO'!$AB$33="Mayor"),CONCATENATE("R3C",'MAPA DE RIESGO'!$P$33),"")</f>
        <v/>
      </c>
      <c r="AH38" s="26" t="str">
        <f>IF(AND('MAPA DE RIESGO'!$Z$28="Baja",'MAPA DE RIESGO'!$AB$28="Catastrófico"),CONCATENATE("R3C",'MAPA DE RIESGO'!$P$28),"")</f>
        <v/>
      </c>
      <c r="AI38" s="27" t="str">
        <f>IF(AND('MAPA DE RIESGO'!$Z$29="Baja",'MAPA DE RIESGO'!$AB$29="Catastrófico"),CONCATENATE("R3C",'MAPA DE RIESGO'!$P$29),"")</f>
        <v/>
      </c>
      <c r="AJ38" s="27" t="str">
        <f>IF(AND('MAPA DE RIESGO'!$Z$30="Baja",'MAPA DE RIESGO'!$AB$30="Catastrófico"),CONCATENATE("R3C",'MAPA DE RIESGO'!$P$30),"")</f>
        <v/>
      </c>
      <c r="AK38" s="27" t="str">
        <f>IF(AND('MAPA DE RIESGO'!$Z$31="Baja",'MAPA DE RIESGO'!$AB$31="Catastrófico"),CONCATENATE("R3C",'MAPA DE RIESGO'!$P$31),"")</f>
        <v/>
      </c>
      <c r="AL38" s="27" t="str">
        <f>IF(AND('MAPA DE RIESGO'!$Z$32="Baja",'MAPA DE RIESGO'!$AB$32="Catastrófico"),CONCATENATE("R3C",'MAPA DE RIESGO'!$P$32),"")</f>
        <v/>
      </c>
      <c r="AM38" s="28" t="str">
        <f>IF(AND('MAPA DE RIESGO'!$Z$33="Baja",'MAPA DE RIESGO'!$AB$33="Catastrófico"),CONCATENATE("R3C",'MAPA DE RIESGO'!$P$33),"")</f>
        <v/>
      </c>
      <c r="AN38" s="55"/>
      <c r="AO38" s="416"/>
      <c r="AP38" s="417"/>
      <c r="AQ38" s="417"/>
      <c r="AR38" s="417"/>
      <c r="AS38" s="417"/>
      <c r="AT38" s="418"/>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row>
    <row r="39" spans="1:80" ht="15" customHeight="1" x14ac:dyDescent="0.25">
      <c r="A39" s="55"/>
      <c r="B39" s="345"/>
      <c r="C39" s="345"/>
      <c r="D39" s="346"/>
      <c r="E39" s="386"/>
      <c r="F39" s="387"/>
      <c r="G39" s="387"/>
      <c r="H39" s="387"/>
      <c r="I39" s="403"/>
      <c r="J39" s="48" t="str">
        <f>IF(AND('MAPA DE RIESGO'!$Z$34="Baja",'MAPA DE RIESGO'!$AB$34="Leve"),CONCATENATE("R4C",'MAPA DE RIESGO'!$P$34),"")</f>
        <v/>
      </c>
      <c r="K39" s="49" t="str">
        <f>IF(AND('MAPA DE RIESGO'!$Z$35="Baja",'MAPA DE RIESGO'!$AB$35="Leve"),CONCATENATE("R4C",'MAPA DE RIESGO'!$P$35),"")</f>
        <v/>
      </c>
      <c r="L39" s="49" t="str">
        <f>IF(AND('MAPA DE RIESGO'!$Z$36="Baja",'MAPA DE RIESGO'!$AB$36="Leve"),CONCATENATE("R4C",'MAPA DE RIESGO'!$P$36),"")</f>
        <v/>
      </c>
      <c r="M39" s="49" t="str">
        <f>IF(AND('MAPA DE RIESGO'!$Z$37="Baja",'MAPA DE RIESGO'!$AB$37="Leve"),CONCATENATE("R4C",'MAPA DE RIESGO'!$P$37),"")</f>
        <v/>
      </c>
      <c r="N39" s="49" t="str">
        <f>IF(AND('MAPA DE RIESGO'!$Z$38="Baja",'MAPA DE RIESGO'!$AB$38="Leve"),CONCATENATE("R4C",'MAPA DE RIESGO'!$P$38),"")</f>
        <v/>
      </c>
      <c r="O39" s="50" t="str">
        <f>IF(AND('MAPA DE RIESGO'!$Z$39="Baja",'MAPA DE RIESGO'!$AB$39="Leve"),CONCATENATE("R4C",'MAPA DE RIESGO'!$P$39),"")</f>
        <v/>
      </c>
      <c r="P39" s="39" t="str">
        <f>IF(AND('MAPA DE RIESGO'!$Z$34="Baja",'MAPA DE RIESGO'!$AB$34="Menor"),CONCATENATE("R4C",'MAPA DE RIESGO'!$P$34),"")</f>
        <v/>
      </c>
      <c r="Q39" s="40" t="str">
        <f>IF(AND('MAPA DE RIESGO'!$Z$35="Baja",'MAPA DE RIESGO'!$AB$35="Menor"),CONCATENATE("R4C",'MAPA DE RIESGO'!$P$35),"")</f>
        <v/>
      </c>
      <c r="R39" s="40" t="str">
        <f>IF(AND('MAPA DE RIESGO'!$Z$36="Baja",'MAPA DE RIESGO'!$AB$36="Menor"),CONCATENATE("R4C",'MAPA DE RIESGO'!$P$36),"")</f>
        <v/>
      </c>
      <c r="S39" s="40" t="str">
        <f>IF(AND('MAPA DE RIESGO'!$Z$37="Baja",'MAPA DE RIESGO'!$AB$37="Menor"),CONCATENATE("R4C",'MAPA DE RIESGO'!$P$37),"")</f>
        <v/>
      </c>
      <c r="T39" s="40" t="str">
        <f>IF(AND('MAPA DE RIESGO'!$Z$38="Baja",'MAPA DE RIESGO'!$AB$38="Menor"),CONCATENATE("R4C",'MAPA DE RIESGO'!$P$38),"")</f>
        <v/>
      </c>
      <c r="U39" s="41" t="str">
        <f>IF(AND('MAPA DE RIESGO'!$Z$39="Baja",'MAPA DE RIESGO'!$AB$39="Menor"),CONCATENATE("R4C",'MAPA DE RIESGO'!$P$39),"")</f>
        <v/>
      </c>
      <c r="V39" s="39" t="str">
        <f>IF(AND('MAPA DE RIESGO'!$Z$34="Baja",'MAPA DE RIESGO'!$AB$34="Moderado"),CONCATENATE("R4C",'MAPA DE RIESGO'!$P$34),"")</f>
        <v/>
      </c>
      <c r="W39" s="40" t="str">
        <f>IF(AND('MAPA DE RIESGO'!$Z$35="Baja",'MAPA DE RIESGO'!$AB$35="Moderado"),CONCATENATE("R4C",'MAPA DE RIESGO'!$P$35),"")</f>
        <v/>
      </c>
      <c r="X39" s="40" t="str">
        <f>IF(AND('MAPA DE RIESGO'!$Z$36="Baja",'MAPA DE RIESGO'!$AB$36="Moderado"),CONCATENATE("R4C",'MAPA DE RIESGO'!$P$36),"")</f>
        <v/>
      </c>
      <c r="Y39" s="40" t="str">
        <f>IF(AND('MAPA DE RIESGO'!$Z$37="Baja",'MAPA DE RIESGO'!$AB$37="Moderado"),CONCATENATE("R4C",'MAPA DE RIESGO'!$P$37),"")</f>
        <v/>
      </c>
      <c r="Z39" s="40" t="str">
        <f>IF(AND('MAPA DE RIESGO'!$Z$38="Baja",'MAPA DE RIESGO'!$AB$38="Moderado"),CONCATENATE("R4C",'MAPA DE RIESGO'!$P$38),"")</f>
        <v/>
      </c>
      <c r="AA39" s="41" t="str">
        <f>IF(AND('MAPA DE RIESGO'!$Z$39="Baja",'MAPA DE RIESGO'!$AB$39="Moderado"),CONCATENATE("R4C",'MAPA DE RIESGO'!$P$39),"")</f>
        <v/>
      </c>
      <c r="AB39" s="23" t="str">
        <f>IF(AND('MAPA DE RIESGO'!$Z$34="Baja",'MAPA DE RIESGO'!$AB$34="Mayor"),CONCATENATE("R4C",'MAPA DE RIESGO'!$P$34),"")</f>
        <v/>
      </c>
      <c r="AC39" s="24" t="str">
        <f>IF(AND('MAPA DE RIESGO'!$Z$35="Baja",'MAPA DE RIESGO'!$AB$35="Mayor"),CONCATENATE("R4C",'MAPA DE RIESGO'!$P$35),"")</f>
        <v/>
      </c>
      <c r="AD39" s="24" t="str">
        <f>IF(AND('MAPA DE RIESGO'!$Z$36="Baja",'MAPA DE RIESGO'!$AB$36="Mayor"),CONCATENATE("R4C",'MAPA DE RIESGO'!$P$36),"")</f>
        <v/>
      </c>
      <c r="AE39" s="24" t="str">
        <f>IF(AND('MAPA DE RIESGO'!$Z$37="Baja",'MAPA DE RIESGO'!$AB$37="Mayor"),CONCATENATE("R4C",'MAPA DE RIESGO'!$P$37),"")</f>
        <v/>
      </c>
      <c r="AF39" s="24" t="str">
        <f>IF(AND('MAPA DE RIESGO'!$Z$38="Baja",'MAPA DE RIESGO'!$AB$38="Mayor"),CONCATENATE("R4C",'MAPA DE RIESGO'!$P$38),"")</f>
        <v/>
      </c>
      <c r="AG39" s="25" t="str">
        <f>IF(AND('MAPA DE RIESGO'!$Z$39="Baja",'MAPA DE RIESGO'!$AB$39="Mayor"),CONCATENATE("R4C",'MAPA DE RIESGO'!$P$39),"")</f>
        <v/>
      </c>
      <c r="AH39" s="26" t="str">
        <f>IF(AND('MAPA DE RIESGO'!$Z$34="Baja",'MAPA DE RIESGO'!$AB$34="Catastrófico"),CONCATENATE("R4C",'MAPA DE RIESGO'!$P$34),"")</f>
        <v/>
      </c>
      <c r="AI39" s="27" t="str">
        <f>IF(AND('MAPA DE RIESGO'!$Z$35="Baja",'MAPA DE RIESGO'!$AB$35="Catastrófico"),CONCATENATE("R4C",'MAPA DE RIESGO'!$P$35),"")</f>
        <v/>
      </c>
      <c r="AJ39" s="27" t="str">
        <f>IF(AND('MAPA DE RIESGO'!$Z$36="Baja",'MAPA DE RIESGO'!$AB$36="Catastrófico"),CONCATENATE("R4C",'MAPA DE RIESGO'!$P$36),"")</f>
        <v/>
      </c>
      <c r="AK39" s="27" t="str">
        <f>IF(AND('MAPA DE RIESGO'!$Z$37="Baja",'MAPA DE RIESGO'!$AB$37="Catastrófico"),CONCATENATE("R4C",'MAPA DE RIESGO'!$P$37),"")</f>
        <v/>
      </c>
      <c r="AL39" s="27" t="str">
        <f>IF(AND('MAPA DE RIESGO'!$Z$38="Baja",'MAPA DE RIESGO'!$AB$38="Catastrófico"),CONCATENATE("R4C",'MAPA DE RIESGO'!$P$38),"")</f>
        <v/>
      </c>
      <c r="AM39" s="28" t="str">
        <f>IF(AND('MAPA DE RIESGO'!$Z$39="Baja",'MAPA DE RIESGO'!$AB$39="Catastrófico"),CONCATENATE("R4C",'MAPA DE RIESGO'!$P$39),"")</f>
        <v/>
      </c>
      <c r="AN39" s="55"/>
      <c r="AO39" s="416"/>
      <c r="AP39" s="417"/>
      <c r="AQ39" s="417"/>
      <c r="AR39" s="417"/>
      <c r="AS39" s="417"/>
      <c r="AT39" s="418"/>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row>
    <row r="40" spans="1:80" ht="15" customHeight="1" x14ac:dyDescent="0.25">
      <c r="A40" s="55"/>
      <c r="B40" s="345"/>
      <c r="C40" s="345"/>
      <c r="D40" s="346"/>
      <c r="E40" s="386"/>
      <c r="F40" s="387"/>
      <c r="G40" s="387"/>
      <c r="H40" s="387"/>
      <c r="I40" s="403"/>
      <c r="J40" s="48" t="str">
        <f>IF(AND('MAPA DE RIESGO'!$Z$40="Baja",'MAPA DE RIESGO'!$AB$40="Leve"),CONCATENATE("R5C",'MAPA DE RIESGO'!$P$40),"")</f>
        <v/>
      </c>
      <c r="K40" s="49" t="str">
        <f>IF(AND('MAPA DE RIESGO'!$Z$41="Baja",'MAPA DE RIESGO'!$AB$41="Leve"),CONCATENATE("R5C",'MAPA DE RIESGO'!$P$41),"")</f>
        <v/>
      </c>
      <c r="L40" s="49" t="str">
        <f>IF(AND('MAPA DE RIESGO'!$Z$42="Baja",'MAPA DE RIESGO'!$AB$42="Leve"),CONCATENATE("R5C",'MAPA DE RIESGO'!$P$42),"")</f>
        <v/>
      </c>
      <c r="M40" s="49" t="str">
        <f>IF(AND('MAPA DE RIESGO'!$Z$43="Baja",'MAPA DE RIESGO'!$AB$43="Leve"),CONCATENATE("R5C",'MAPA DE RIESGO'!$P$43),"")</f>
        <v/>
      </c>
      <c r="N40" s="49" t="str">
        <f>IF(AND('MAPA DE RIESGO'!$Z$44="Baja",'MAPA DE RIESGO'!$AB$44="Leve"),CONCATENATE("R5C",'MAPA DE RIESGO'!$P$44),"")</f>
        <v/>
      </c>
      <c r="O40" s="50" t="str">
        <f>IF(AND('MAPA DE RIESGO'!$Z$45="Baja",'MAPA DE RIESGO'!$AB$45="Leve"),CONCATENATE("R5C",'MAPA DE RIESGO'!$P$45),"")</f>
        <v/>
      </c>
      <c r="P40" s="39" t="str">
        <f>IF(AND('MAPA DE RIESGO'!$Z$40="Baja",'MAPA DE RIESGO'!$AB$40="Menor"),CONCATENATE("R5C",'MAPA DE RIESGO'!$P$40),"")</f>
        <v/>
      </c>
      <c r="Q40" s="40" t="str">
        <f>IF(AND('MAPA DE RIESGO'!$Z$41="Baja",'MAPA DE RIESGO'!$AB$41="Menor"),CONCATENATE("R5C",'MAPA DE RIESGO'!$P$41),"")</f>
        <v/>
      </c>
      <c r="R40" s="40" t="str">
        <f>IF(AND('MAPA DE RIESGO'!$Z$42="Baja",'MAPA DE RIESGO'!$AB$42="Menor"),CONCATENATE("R5C",'MAPA DE RIESGO'!$P$42),"")</f>
        <v/>
      </c>
      <c r="S40" s="40" t="str">
        <f>IF(AND('MAPA DE RIESGO'!$Z$43="Baja",'MAPA DE RIESGO'!$AB$43="Menor"),CONCATENATE("R5C",'MAPA DE RIESGO'!$P$43),"")</f>
        <v/>
      </c>
      <c r="T40" s="40" t="str">
        <f>IF(AND('MAPA DE RIESGO'!$Z$44="Baja",'MAPA DE RIESGO'!$AB$44="Menor"),CONCATENATE("R5C",'MAPA DE RIESGO'!$P$44),"")</f>
        <v/>
      </c>
      <c r="U40" s="41" t="str">
        <f>IF(AND('MAPA DE RIESGO'!$Z$45="Baja",'MAPA DE RIESGO'!$AB$45="Menor"),CONCATENATE("R5C",'MAPA DE RIESGO'!$P$45),"")</f>
        <v/>
      </c>
      <c r="V40" s="39" t="str">
        <f>IF(AND('MAPA DE RIESGO'!$Z$40="Baja",'MAPA DE RIESGO'!$AB$40="Moderado"),CONCATENATE("R5C",'MAPA DE RIESGO'!$P$40),"")</f>
        <v/>
      </c>
      <c r="W40" s="40" t="str">
        <f>IF(AND('MAPA DE RIESGO'!$Z$41="Baja",'MAPA DE RIESGO'!$AB$41="Moderado"),CONCATENATE("R5C",'MAPA DE RIESGO'!$P$41),"")</f>
        <v/>
      </c>
      <c r="X40" s="40" t="str">
        <f>IF(AND('MAPA DE RIESGO'!$Z$42="Baja",'MAPA DE RIESGO'!$AB$42="Moderado"),CONCATENATE("R5C",'MAPA DE RIESGO'!$P$42),"")</f>
        <v/>
      </c>
      <c r="Y40" s="40" t="str">
        <f>IF(AND('MAPA DE RIESGO'!$Z$43="Baja",'MAPA DE RIESGO'!$AB$43="Moderado"),CONCATENATE("R5C",'MAPA DE RIESGO'!$P$43),"")</f>
        <v/>
      </c>
      <c r="Z40" s="40" t="str">
        <f>IF(AND('MAPA DE RIESGO'!$Z$44="Baja",'MAPA DE RIESGO'!$AB$44="Moderado"),CONCATENATE("R5C",'MAPA DE RIESGO'!$P$44),"")</f>
        <v/>
      </c>
      <c r="AA40" s="41" t="str">
        <f>IF(AND('MAPA DE RIESGO'!$Z$45="Baja",'MAPA DE RIESGO'!$AB$45="Moderado"),CONCATENATE("R5C",'MAPA DE RIESGO'!$P$45),"")</f>
        <v/>
      </c>
      <c r="AB40" s="23" t="str">
        <f>IF(AND('MAPA DE RIESGO'!$Z$40="Baja",'MAPA DE RIESGO'!$AB$40="Mayor"),CONCATENATE("R5C",'MAPA DE RIESGO'!$P$40),"")</f>
        <v/>
      </c>
      <c r="AC40" s="24" t="str">
        <f>IF(AND('MAPA DE RIESGO'!$Z$41="Baja",'MAPA DE RIESGO'!$AB$41="Mayor"),CONCATENATE("R5C",'MAPA DE RIESGO'!$P$41),"")</f>
        <v/>
      </c>
      <c r="AD40" s="29" t="str">
        <f>IF(AND('MAPA DE RIESGO'!$Z$42="Baja",'MAPA DE RIESGO'!$AB$42="Mayor"),CONCATENATE("R5C",'MAPA DE RIESGO'!$P$42),"")</f>
        <v/>
      </c>
      <c r="AE40" s="29" t="str">
        <f>IF(AND('MAPA DE RIESGO'!$Z$43="Baja",'MAPA DE RIESGO'!$AB$43="Mayor"),CONCATENATE("R5C",'MAPA DE RIESGO'!$P$43),"")</f>
        <v/>
      </c>
      <c r="AF40" s="29" t="str">
        <f>IF(AND('MAPA DE RIESGO'!$Z$44="Baja",'MAPA DE RIESGO'!$AB$44="Mayor"),CONCATENATE("R5C",'MAPA DE RIESGO'!$P$44),"")</f>
        <v/>
      </c>
      <c r="AG40" s="25" t="str">
        <f>IF(AND('MAPA DE RIESGO'!$Z$45="Baja",'MAPA DE RIESGO'!$AB$45="Mayor"),CONCATENATE("R5C",'MAPA DE RIESGO'!$P$45),"")</f>
        <v/>
      </c>
      <c r="AH40" s="26" t="str">
        <f>IF(AND('MAPA DE RIESGO'!$Z$40="Baja",'MAPA DE RIESGO'!$AB$40="Catastrófico"),CONCATENATE("R5C",'MAPA DE RIESGO'!$P$40),"")</f>
        <v/>
      </c>
      <c r="AI40" s="27" t="str">
        <f>IF(AND('MAPA DE RIESGO'!$Z$41="Baja",'MAPA DE RIESGO'!$AB$41="Catastrófico"),CONCATENATE("R5C",'MAPA DE RIESGO'!$P$41),"")</f>
        <v/>
      </c>
      <c r="AJ40" s="27" t="str">
        <f>IF(AND('MAPA DE RIESGO'!$Z$42="Baja",'MAPA DE RIESGO'!$AB$42="Catastrófico"),CONCATENATE("R5C",'MAPA DE RIESGO'!$P$42),"")</f>
        <v/>
      </c>
      <c r="AK40" s="27" t="str">
        <f>IF(AND('MAPA DE RIESGO'!$Z$43="Baja",'MAPA DE RIESGO'!$AB$43="Catastrófico"),CONCATENATE("R5C",'MAPA DE RIESGO'!$P$43),"")</f>
        <v/>
      </c>
      <c r="AL40" s="27" t="str">
        <f>IF(AND('MAPA DE RIESGO'!$Z$44="Baja",'MAPA DE RIESGO'!$AB$44="Catastrófico"),CONCATENATE("R5C",'MAPA DE RIESGO'!$P$44),"")</f>
        <v/>
      </c>
      <c r="AM40" s="28" t="str">
        <f>IF(AND('MAPA DE RIESGO'!$Z$45="Baja",'MAPA DE RIESGO'!$AB$45="Catastrófico"),CONCATENATE("R5C",'MAPA DE RIESGO'!$P$45),"")</f>
        <v/>
      </c>
      <c r="AN40" s="55"/>
      <c r="AO40" s="416"/>
      <c r="AP40" s="417"/>
      <c r="AQ40" s="417"/>
      <c r="AR40" s="417"/>
      <c r="AS40" s="417"/>
      <c r="AT40" s="418"/>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row>
    <row r="41" spans="1:80" ht="15" customHeight="1" x14ac:dyDescent="0.25">
      <c r="A41" s="55"/>
      <c r="B41" s="345"/>
      <c r="C41" s="345"/>
      <c r="D41" s="346"/>
      <c r="E41" s="386"/>
      <c r="F41" s="387"/>
      <c r="G41" s="387"/>
      <c r="H41" s="387"/>
      <c r="I41" s="403"/>
      <c r="J41" s="48" t="str">
        <f>IF(AND('MAPA DE RIESGO'!$Z$46="Baja",'MAPA DE RIESGO'!$AB$46="Leve"),CONCATENATE("R6C",'MAPA DE RIESGO'!$P$46),"")</f>
        <v/>
      </c>
      <c r="K41" s="49" t="str">
        <f>IF(AND('MAPA DE RIESGO'!$Z$47="Baja",'MAPA DE RIESGO'!$AB$47="Leve"),CONCATENATE("R6C",'MAPA DE RIESGO'!$P$47),"")</f>
        <v/>
      </c>
      <c r="L41" s="49" t="str">
        <f>IF(AND('MAPA DE RIESGO'!$Z$48="Baja",'MAPA DE RIESGO'!$AB$48="Leve"),CONCATENATE("R6C",'MAPA DE RIESGO'!$P$48),"")</f>
        <v/>
      </c>
      <c r="M41" s="49" t="str">
        <f>IF(AND('MAPA DE RIESGO'!$Z$49="Baja",'MAPA DE RIESGO'!$AB$49="Leve"),CONCATENATE("R6C",'MAPA DE RIESGO'!$P$49),"")</f>
        <v/>
      </c>
      <c r="N41" s="49" t="str">
        <f>IF(AND('MAPA DE RIESGO'!$Z$50="Baja",'MAPA DE RIESGO'!$AB$50="Leve"),CONCATENATE("R6C",'MAPA DE RIESGO'!$P$50),"")</f>
        <v/>
      </c>
      <c r="O41" s="50" t="str">
        <f>IF(AND('MAPA DE RIESGO'!$Z$51="Baja",'MAPA DE RIESGO'!$AB$51="Leve"),CONCATENATE("R6C",'MAPA DE RIESGO'!$P$51),"")</f>
        <v/>
      </c>
      <c r="P41" s="39" t="str">
        <f>IF(AND('MAPA DE RIESGO'!$Z$46="Baja",'MAPA DE RIESGO'!$AB$46="Menor"),CONCATENATE("R6C",'MAPA DE RIESGO'!$P$46),"")</f>
        <v/>
      </c>
      <c r="Q41" s="40" t="str">
        <f>IF(AND('MAPA DE RIESGO'!$Z$47="Baja",'MAPA DE RIESGO'!$AB$47="Menor"),CONCATENATE("R6C",'MAPA DE RIESGO'!$P$47),"")</f>
        <v/>
      </c>
      <c r="R41" s="40" t="str">
        <f>IF(AND('MAPA DE RIESGO'!$Z$48="Baja",'MAPA DE RIESGO'!$AB$48="Menor"),CONCATENATE("R6C",'MAPA DE RIESGO'!$P$48),"")</f>
        <v/>
      </c>
      <c r="S41" s="40" t="str">
        <f>IF(AND('MAPA DE RIESGO'!$Z$49="Baja",'MAPA DE RIESGO'!$AB$49="Menor"),CONCATENATE("R6C",'MAPA DE RIESGO'!$P$49),"")</f>
        <v/>
      </c>
      <c r="T41" s="40" t="str">
        <f>IF(AND('MAPA DE RIESGO'!$Z$50="Baja",'MAPA DE RIESGO'!$AB$50="Menor"),CONCATENATE("R6C",'MAPA DE RIESGO'!$P$50),"")</f>
        <v/>
      </c>
      <c r="U41" s="41" t="str">
        <f>IF(AND('MAPA DE RIESGO'!$Z$51="Baja",'MAPA DE RIESGO'!$AB$51="Menor"),CONCATENATE("R6C",'MAPA DE RIESGO'!$P$51),"")</f>
        <v/>
      </c>
      <c r="V41" s="39" t="str">
        <f>IF(AND('MAPA DE RIESGO'!$Z$46="Baja",'MAPA DE RIESGO'!$AB$46="Moderado"),CONCATENATE("R6C",'MAPA DE RIESGO'!$P$46),"")</f>
        <v/>
      </c>
      <c r="W41" s="40" t="str">
        <f>IF(AND('MAPA DE RIESGO'!$Z$47="Baja",'MAPA DE RIESGO'!$AB$47="Moderado"),CONCATENATE("R6C",'MAPA DE RIESGO'!$P$47),"")</f>
        <v/>
      </c>
      <c r="X41" s="40" t="str">
        <f>IF(AND('MAPA DE RIESGO'!$Z$48="Baja",'MAPA DE RIESGO'!$AB$48="Moderado"),CONCATENATE("R6C",'MAPA DE RIESGO'!$P$48),"")</f>
        <v/>
      </c>
      <c r="Y41" s="40" t="str">
        <f>IF(AND('MAPA DE RIESGO'!$Z$49="Baja",'MAPA DE RIESGO'!$AB$49="Moderado"),CONCATENATE("R6C",'MAPA DE RIESGO'!$P$49),"")</f>
        <v/>
      </c>
      <c r="Z41" s="40" t="str">
        <f>IF(AND('MAPA DE RIESGO'!$Z$50="Baja",'MAPA DE RIESGO'!$AB$50="Moderado"),CONCATENATE("R6C",'MAPA DE RIESGO'!$P$50),"")</f>
        <v/>
      </c>
      <c r="AA41" s="41" t="str">
        <f>IF(AND('MAPA DE RIESGO'!$Z$51="Baja",'MAPA DE RIESGO'!$AB$51="Moderado"),CONCATENATE("R6C",'MAPA DE RIESGO'!$P$51),"")</f>
        <v/>
      </c>
      <c r="AB41" s="23" t="str">
        <f>IF(AND('MAPA DE RIESGO'!$Z$46="Baja",'MAPA DE RIESGO'!$AB$46="Mayor"),CONCATENATE("R6C",'MAPA DE RIESGO'!$P$46),"")</f>
        <v/>
      </c>
      <c r="AC41" s="24" t="str">
        <f>IF(AND('MAPA DE RIESGO'!$Z$47="Baja",'MAPA DE RIESGO'!$AB$47="Mayor"),CONCATENATE("R6C",'MAPA DE RIESGO'!$P$47),"")</f>
        <v/>
      </c>
      <c r="AD41" s="29" t="str">
        <f>IF(AND('MAPA DE RIESGO'!$Z$48="Baja",'MAPA DE RIESGO'!$AB$48="Mayor"),CONCATENATE("R6C",'MAPA DE RIESGO'!$P$48),"")</f>
        <v/>
      </c>
      <c r="AE41" s="29" t="str">
        <f>IF(AND('MAPA DE RIESGO'!$Z$49="Baja",'MAPA DE RIESGO'!$AB$49="Mayor"),CONCATENATE("R6C",'MAPA DE RIESGO'!$P$49),"")</f>
        <v/>
      </c>
      <c r="AF41" s="29" t="str">
        <f>IF(AND('MAPA DE RIESGO'!$Z$50="Baja",'MAPA DE RIESGO'!$AB$50="Mayor"),CONCATENATE("R6C",'MAPA DE RIESGO'!$P$50),"")</f>
        <v/>
      </c>
      <c r="AG41" s="25" t="str">
        <f>IF(AND('MAPA DE RIESGO'!$Z$51="Baja",'MAPA DE RIESGO'!$AB$51="Mayor"),CONCATENATE("R6C",'MAPA DE RIESGO'!$P$51),"")</f>
        <v/>
      </c>
      <c r="AH41" s="26" t="str">
        <f>IF(AND('MAPA DE RIESGO'!$Z$46="Baja",'MAPA DE RIESGO'!$AB$46="Catastrófico"),CONCATENATE("R6C",'MAPA DE RIESGO'!$P$46),"")</f>
        <v/>
      </c>
      <c r="AI41" s="27" t="str">
        <f>IF(AND('MAPA DE RIESGO'!$Z$47="Baja",'MAPA DE RIESGO'!$AB$47="Catastrófico"),CONCATENATE("R6C",'MAPA DE RIESGO'!$P$47),"")</f>
        <v/>
      </c>
      <c r="AJ41" s="27" t="str">
        <f>IF(AND('MAPA DE RIESGO'!$Z$48="Baja",'MAPA DE RIESGO'!$AB$48="Catastrófico"),CONCATENATE("R6C",'MAPA DE RIESGO'!$P$48),"")</f>
        <v/>
      </c>
      <c r="AK41" s="27" t="str">
        <f>IF(AND('MAPA DE RIESGO'!$Z$49="Baja",'MAPA DE RIESGO'!$AB$49="Catastrófico"),CONCATENATE("R6C",'MAPA DE RIESGO'!$P$49),"")</f>
        <v/>
      </c>
      <c r="AL41" s="27" t="str">
        <f>IF(AND('MAPA DE RIESGO'!$Z$50="Baja",'MAPA DE RIESGO'!$AB$50="Catastrófico"),CONCATENATE("R6C",'MAPA DE RIESGO'!$P$50),"")</f>
        <v/>
      </c>
      <c r="AM41" s="28" t="str">
        <f>IF(AND('MAPA DE RIESGO'!$Z$51="Baja",'MAPA DE RIESGO'!$AB$51="Catastrófico"),CONCATENATE("R6C",'MAPA DE RIESGO'!$P$51),"")</f>
        <v/>
      </c>
      <c r="AN41" s="55"/>
      <c r="AO41" s="416"/>
      <c r="AP41" s="417"/>
      <c r="AQ41" s="417"/>
      <c r="AR41" s="417"/>
      <c r="AS41" s="417"/>
      <c r="AT41" s="418"/>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row>
    <row r="42" spans="1:80" ht="15" customHeight="1" x14ac:dyDescent="0.25">
      <c r="A42" s="55"/>
      <c r="B42" s="345"/>
      <c r="C42" s="345"/>
      <c r="D42" s="346"/>
      <c r="E42" s="386"/>
      <c r="F42" s="387"/>
      <c r="G42" s="387"/>
      <c r="H42" s="387"/>
      <c r="I42" s="403"/>
      <c r="J42" s="48" t="str">
        <f>IF(AND('MAPA DE RIESGO'!$Z$52="Baja",'MAPA DE RIESGO'!$AB$52="Leve"),CONCATENATE("R7C",'MAPA DE RIESGO'!$P$52),"")</f>
        <v/>
      </c>
      <c r="K42" s="49" t="str">
        <f>IF(AND('MAPA DE RIESGO'!$Z$53="Baja",'MAPA DE RIESGO'!$AB$53="Leve"),CONCATENATE("R7C",'MAPA DE RIESGO'!$P$53),"")</f>
        <v/>
      </c>
      <c r="L42" s="49" t="str">
        <f>IF(AND('MAPA DE RIESGO'!$Z$54="Baja",'MAPA DE RIESGO'!$AB$54="Leve"),CONCATENATE("R7C",'MAPA DE RIESGO'!$P$54),"")</f>
        <v/>
      </c>
      <c r="M42" s="49" t="str">
        <f>IF(AND('MAPA DE RIESGO'!$Z$55="Baja",'MAPA DE RIESGO'!$AB$55="Leve"),CONCATENATE("R7C",'MAPA DE RIESGO'!$P$55),"")</f>
        <v/>
      </c>
      <c r="N42" s="49" t="str">
        <f>IF(AND('MAPA DE RIESGO'!$Z$56="Baja",'MAPA DE RIESGO'!$AB$56="Leve"),CONCATENATE("R7C",'MAPA DE RIESGO'!$P$56),"")</f>
        <v/>
      </c>
      <c r="O42" s="50" t="str">
        <f>IF(AND('MAPA DE RIESGO'!$Z$57="Baja",'MAPA DE RIESGO'!$AB$57="Leve"),CONCATENATE("R7C",'MAPA DE RIESGO'!$P$57),"")</f>
        <v/>
      </c>
      <c r="P42" s="39" t="str">
        <f>IF(AND('MAPA DE RIESGO'!$Z$52="Baja",'MAPA DE RIESGO'!$AB$52="Menor"),CONCATENATE("R7C",'MAPA DE RIESGO'!$P$52),"")</f>
        <v/>
      </c>
      <c r="Q42" s="40" t="str">
        <f>IF(AND('MAPA DE RIESGO'!$Z$53="Baja",'MAPA DE RIESGO'!$AB$53="Menor"),CONCATENATE("R7C",'MAPA DE RIESGO'!$P$53),"")</f>
        <v/>
      </c>
      <c r="R42" s="40" t="str">
        <f>IF(AND('MAPA DE RIESGO'!$Z$54="Baja",'MAPA DE RIESGO'!$AB$54="Menor"),CONCATENATE("R7C",'MAPA DE RIESGO'!$P$54),"")</f>
        <v/>
      </c>
      <c r="S42" s="40" t="str">
        <f>IF(AND('MAPA DE RIESGO'!$Z$55="Baja",'MAPA DE RIESGO'!$AB$55="Menor"),CONCATENATE("R7C",'MAPA DE RIESGO'!$P$55),"")</f>
        <v/>
      </c>
      <c r="T42" s="40" t="str">
        <f>IF(AND('MAPA DE RIESGO'!$Z$56="Baja",'MAPA DE RIESGO'!$AB$56="Menor"),CONCATENATE("R7C",'MAPA DE RIESGO'!$P$56),"")</f>
        <v/>
      </c>
      <c r="U42" s="41" t="str">
        <f>IF(AND('MAPA DE RIESGO'!$Z$57="Baja",'MAPA DE RIESGO'!$AB$57="Menor"),CONCATENATE("R7C",'MAPA DE RIESGO'!$P$57),"")</f>
        <v/>
      </c>
      <c r="V42" s="39" t="str">
        <f>IF(AND('MAPA DE RIESGO'!$Z$52="Baja",'MAPA DE RIESGO'!$AB$52="Moderado"),CONCATENATE("R7C",'MAPA DE RIESGO'!$P$52),"")</f>
        <v/>
      </c>
      <c r="W42" s="40" t="str">
        <f>IF(AND('MAPA DE RIESGO'!$Z$53="Baja",'MAPA DE RIESGO'!$AB$53="Moderado"),CONCATENATE("R7C",'MAPA DE RIESGO'!$P$53),"")</f>
        <v/>
      </c>
      <c r="X42" s="40" t="str">
        <f>IF(AND('MAPA DE RIESGO'!$Z$54="Baja",'MAPA DE RIESGO'!$AB$54="Moderado"),CONCATENATE("R7C",'MAPA DE RIESGO'!$P$54),"")</f>
        <v/>
      </c>
      <c r="Y42" s="40" t="str">
        <f>IF(AND('MAPA DE RIESGO'!$Z$55="Baja",'MAPA DE RIESGO'!$AB$55="Moderado"),CONCATENATE("R7C",'MAPA DE RIESGO'!$P$55),"")</f>
        <v/>
      </c>
      <c r="Z42" s="40" t="str">
        <f>IF(AND('MAPA DE RIESGO'!$Z$56="Baja",'MAPA DE RIESGO'!$AB$56="Moderado"),CONCATENATE("R7C",'MAPA DE RIESGO'!$P$56),"")</f>
        <v/>
      </c>
      <c r="AA42" s="41" t="str">
        <f>IF(AND('MAPA DE RIESGO'!$Z$57="Baja",'MAPA DE RIESGO'!$AB$57="Moderado"),CONCATENATE("R7C",'MAPA DE RIESGO'!$P$57),"")</f>
        <v/>
      </c>
      <c r="AB42" s="23" t="str">
        <f>IF(AND('MAPA DE RIESGO'!$Z$52="Baja",'MAPA DE RIESGO'!$AB$52="Mayor"),CONCATENATE("R7C",'MAPA DE RIESGO'!$P$52),"")</f>
        <v/>
      </c>
      <c r="AC42" s="24" t="str">
        <f>IF(AND('MAPA DE RIESGO'!$Z$53="Baja",'MAPA DE RIESGO'!$AB$53="Mayor"),CONCATENATE("R7C",'MAPA DE RIESGO'!$P$53),"")</f>
        <v/>
      </c>
      <c r="AD42" s="29" t="str">
        <f>IF(AND('MAPA DE RIESGO'!$Z$54="Baja",'MAPA DE RIESGO'!$AB$54="Mayor"),CONCATENATE("R7C",'MAPA DE RIESGO'!$P$54),"")</f>
        <v/>
      </c>
      <c r="AE42" s="29" t="str">
        <f>IF(AND('MAPA DE RIESGO'!$Z$55="Baja",'MAPA DE RIESGO'!$AB$55="Mayor"),CONCATENATE("R7C",'MAPA DE RIESGO'!$P$55),"")</f>
        <v/>
      </c>
      <c r="AF42" s="29" t="str">
        <f>IF(AND('MAPA DE RIESGO'!$Z$56="Baja",'MAPA DE RIESGO'!$AB$56="Mayor"),CONCATENATE("R7C",'MAPA DE RIESGO'!$P$56),"")</f>
        <v/>
      </c>
      <c r="AG42" s="25" t="str">
        <f>IF(AND('MAPA DE RIESGO'!$Z$57="Baja",'MAPA DE RIESGO'!$AB$57="Mayor"),CONCATENATE("R7C",'MAPA DE RIESGO'!$P$57),"")</f>
        <v/>
      </c>
      <c r="AH42" s="26" t="str">
        <f>IF(AND('MAPA DE RIESGO'!$Z$52="Baja",'MAPA DE RIESGO'!$AB$52="Catastrófico"),CONCATENATE("R7C",'MAPA DE RIESGO'!$P$52),"")</f>
        <v/>
      </c>
      <c r="AI42" s="27" t="str">
        <f>IF(AND('MAPA DE RIESGO'!$Z$53="Baja",'MAPA DE RIESGO'!$AB$53="Catastrófico"),CONCATENATE("R7C",'MAPA DE RIESGO'!$P$53),"")</f>
        <v/>
      </c>
      <c r="AJ42" s="27" t="str">
        <f>IF(AND('MAPA DE RIESGO'!$Z$54="Baja",'MAPA DE RIESGO'!$AB$54="Catastrófico"),CONCATENATE("R7C",'MAPA DE RIESGO'!$P$54),"")</f>
        <v/>
      </c>
      <c r="AK42" s="27" t="str">
        <f>IF(AND('MAPA DE RIESGO'!$Z$55="Baja",'MAPA DE RIESGO'!$AB$55="Catastrófico"),CONCATENATE("R7C",'MAPA DE RIESGO'!$P$55),"")</f>
        <v/>
      </c>
      <c r="AL42" s="27" t="str">
        <f>IF(AND('MAPA DE RIESGO'!$Z$56="Baja",'MAPA DE RIESGO'!$AB$56="Catastrófico"),CONCATENATE("R7C",'MAPA DE RIESGO'!$P$56),"")</f>
        <v/>
      </c>
      <c r="AM42" s="28" t="str">
        <f>IF(AND('MAPA DE RIESGO'!$Z$57="Baja",'MAPA DE RIESGO'!$AB$57="Catastrófico"),CONCATENATE("R7C",'MAPA DE RIESGO'!$P$57),"")</f>
        <v/>
      </c>
      <c r="AN42" s="55"/>
      <c r="AO42" s="416"/>
      <c r="AP42" s="417"/>
      <c r="AQ42" s="417"/>
      <c r="AR42" s="417"/>
      <c r="AS42" s="417"/>
      <c r="AT42" s="418"/>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row>
    <row r="43" spans="1:80" ht="15" customHeight="1" x14ac:dyDescent="0.25">
      <c r="A43" s="55"/>
      <c r="B43" s="345"/>
      <c r="C43" s="345"/>
      <c r="D43" s="346"/>
      <c r="E43" s="386"/>
      <c r="F43" s="387"/>
      <c r="G43" s="387"/>
      <c r="H43" s="387"/>
      <c r="I43" s="403"/>
      <c r="J43" s="48" t="str">
        <f>IF(AND('MAPA DE RIESGO'!$Z$58="Baja",'MAPA DE RIESGO'!$AB$58="Leve"),CONCATENATE("R8C",'MAPA DE RIESGO'!$P$58),"")</f>
        <v/>
      </c>
      <c r="K43" s="49" t="str">
        <f>IF(AND('MAPA DE RIESGO'!$Z$59="Baja",'MAPA DE RIESGO'!$AB$59="Leve"),CONCATENATE("R8C",'MAPA DE RIESGO'!$P$59),"")</f>
        <v/>
      </c>
      <c r="L43" s="49" t="str">
        <f>IF(AND('MAPA DE RIESGO'!$Z$60="Baja",'MAPA DE RIESGO'!$AB$60="Leve"),CONCATENATE("R8C",'MAPA DE RIESGO'!$P$60),"")</f>
        <v/>
      </c>
      <c r="M43" s="49" t="str">
        <f>IF(AND('MAPA DE RIESGO'!$Z$61="Baja",'MAPA DE RIESGO'!$AB$61="Leve"),CONCATENATE("R8C",'MAPA DE RIESGO'!$P$61),"")</f>
        <v/>
      </c>
      <c r="N43" s="49" t="str">
        <f>IF(AND('MAPA DE RIESGO'!$Z$62="Baja",'MAPA DE RIESGO'!$AB$62="Leve"),CONCATENATE("R8C",'MAPA DE RIESGO'!$P$62),"")</f>
        <v/>
      </c>
      <c r="O43" s="50" t="str">
        <f>IF(AND('MAPA DE RIESGO'!$Z$63="Baja",'MAPA DE RIESGO'!$AB$63="Leve"),CONCATENATE("R8C",'MAPA DE RIESGO'!$P$63),"")</f>
        <v/>
      </c>
      <c r="P43" s="39" t="str">
        <f>IF(AND('MAPA DE RIESGO'!$Z$58="Baja",'MAPA DE RIESGO'!$AB$58="Menor"),CONCATENATE("R8C",'MAPA DE RIESGO'!$P$58),"")</f>
        <v/>
      </c>
      <c r="Q43" s="40" t="str">
        <f>IF(AND('MAPA DE RIESGO'!$Z$59="Baja",'MAPA DE RIESGO'!$AB$59="Menor"),CONCATENATE("R8C",'MAPA DE RIESGO'!$P$59),"")</f>
        <v/>
      </c>
      <c r="R43" s="40" t="str">
        <f>IF(AND('MAPA DE RIESGO'!$Z$60="Baja",'MAPA DE RIESGO'!$AB$60="Menor"),CONCATENATE("R8C",'MAPA DE RIESGO'!$P$60),"")</f>
        <v/>
      </c>
      <c r="S43" s="40" t="str">
        <f>IF(AND('MAPA DE RIESGO'!$Z$61="Baja",'MAPA DE RIESGO'!$AB$61="Menor"),CONCATENATE("R8C",'MAPA DE RIESGO'!$P$61),"")</f>
        <v/>
      </c>
      <c r="T43" s="40" t="str">
        <f>IF(AND('MAPA DE RIESGO'!$Z$62="Baja",'MAPA DE RIESGO'!$AB$62="Menor"),CONCATENATE("R8C",'MAPA DE RIESGO'!$P$62),"")</f>
        <v/>
      </c>
      <c r="U43" s="41" t="str">
        <f>IF(AND('MAPA DE RIESGO'!$Z$63="Baja",'MAPA DE RIESGO'!$AB$63="Menor"),CONCATENATE("R8C",'MAPA DE RIESGO'!$P$63),"")</f>
        <v/>
      </c>
      <c r="V43" s="39" t="str">
        <f>IF(AND('MAPA DE RIESGO'!$Z$58="Baja",'MAPA DE RIESGO'!$AB$58="Moderado"),CONCATENATE("R8C",'MAPA DE RIESGO'!$P$58),"")</f>
        <v/>
      </c>
      <c r="W43" s="40" t="str">
        <f>IF(AND('MAPA DE RIESGO'!$Z$59="Baja",'MAPA DE RIESGO'!$AB$59="Moderado"),CONCATENATE("R8C",'MAPA DE RIESGO'!$P$59),"")</f>
        <v/>
      </c>
      <c r="X43" s="40" t="str">
        <f>IF(AND('MAPA DE RIESGO'!$Z$60="Baja",'MAPA DE RIESGO'!$AB$60="Moderado"),CONCATENATE("R8C",'MAPA DE RIESGO'!$P$60),"")</f>
        <v/>
      </c>
      <c r="Y43" s="40" t="str">
        <f>IF(AND('MAPA DE RIESGO'!$Z$61="Baja",'MAPA DE RIESGO'!$AB$61="Moderado"),CONCATENATE("R8C",'MAPA DE RIESGO'!$P$61),"")</f>
        <v/>
      </c>
      <c r="Z43" s="40" t="str">
        <f>IF(AND('MAPA DE RIESGO'!$Z$62="Baja",'MAPA DE RIESGO'!$AB$62="Moderado"),CONCATENATE("R8C",'MAPA DE RIESGO'!$P$62),"")</f>
        <v/>
      </c>
      <c r="AA43" s="41" t="str">
        <f>IF(AND('MAPA DE RIESGO'!$Z$63="Baja",'MAPA DE RIESGO'!$AB$63="Moderado"),CONCATENATE("R8C",'MAPA DE RIESGO'!$P$63),"")</f>
        <v/>
      </c>
      <c r="AB43" s="23" t="str">
        <f>IF(AND('MAPA DE RIESGO'!$Z$58="Baja",'MAPA DE RIESGO'!$AB$58="Mayor"),CONCATENATE("R8C",'MAPA DE RIESGO'!$P$58),"")</f>
        <v/>
      </c>
      <c r="AC43" s="24" t="str">
        <f>IF(AND('MAPA DE RIESGO'!$Z$59="Baja",'MAPA DE RIESGO'!$AB$59="Mayor"),CONCATENATE("R8C",'MAPA DE RIESGO'!$P$59),"")</f>
        <v/>
      </c>
      <c r="AD43" s="29" t="str">
        <f>IF(AND('MAPA DE RIESGO'!$Z$60="Baja",'MAPA DE RIESGO'!$AB$60="Mayor"),CONCATENATE("R8C",'MAPA DE RIESGO'!$P$60),"")</f>
        <v/>
      </c>
      <c r="AE43" s="29" t="str">
        <f>IF(AND('MAPA DE RIESGO'!$Z$61="Baja",'MAPA DE RIESGO'!$AB$61="Mayor"),CONCATENATE("R8C",'MAPA DE RIESGO'!$P$61),"")</f>
        <v/>
      </c>
      <c r="AF43" s="29" t="str">
        <f>IF(AND('MAPA DE RIESGO'!$Z$62="Baja",'MAPA DE RIESGO'!$AB$62="Mayor"),CONCATENATE("R8C",'MAPA DE RIESGO'!$P$62),"")</f>
        <v/>
      </c>
      <c r="AG43" s="25" t="str">
        <f>IF(AND('MAPA DE RIESGO'!$Z$63="Baja",'MAPA DE RIESGO'!$AB$63="Mayor"),CONCATENATE("R8C",'MAPA DE RIESGO'!$P$63),"")</f>
        <v/>
      </c>
      <c r="AH43" s="26" t="str">
        <f>IF(AND('MAPA DE RIESGO'!$Z$58="Baja",'MAPA DE RIESGO'!$AB$58="Catastrófico"),CONCATENATE("R8C",'MAPA DE RIESGO'!$P$58),"")</f>
        <v/>
      </c>
      <c r="AI43" s="27" t="str">
        <f>IF(AND('MAPA DE RIESGO'!$Z$59="Baja",'MAPA DE RIESGO'!$AB$59="Catastrófico"),CONCATENATE("R8C",'MAPA DE RIESGO'!$P$59),"")</f>
        <v/>
      </c>
      <c r="AJ43" s="27" t="str">
        <f>IF(AND('MAPA DE RIESGO'!$Z$60="Baja",'MAPA DE RIESGO'!$AB$60="Catastrófico"),CONCATENATE("R8C",'MAPA DE RIESGO'!$P$60),"")</f>
        <v/>
      </c>
      <c r="AK43" s="27" t="str">
        <f>IF(AND('MAPA DE RIESGO'!$Z$61="Baja",'MAPA DE RIESGO'!$AB$61="Catastrófico"),CONCATENATE("R8C",'MAPA DE RIESGO'!$P$61),"")</f>
        <v/>
      </c>
      <c r="AL43" s="27" t="str">
        <f>IF(AND('MAPA DE RIESGO'!$Z$62="Baja",'MAPA DE RIESGO'!$AB$62="Catastrófico"),CONCATENATE("R8C",'MAPA DE RIESGO'!$P$62),"")</f>
        <v/>
      </c>
      <c r="AM43" s="28" t="str">
        <f>IF(AND('MAPA DE RIESGO'!$Z$63="Baja",'MAPA DE RIESGO'!$AB$63="Catastrófico"),CONCATENATE("R8C",'MAPA DE RIESGO'!$P$63),"")</f>
        <v/>
      </c>
      <c r="AN43" s="55"/>
      <c r="AO43" s="416"/>
      <c r="AP43" s="417"/>
      <c r="AQ43" s="417"/>
      <c r="AR43" s="417"/>
      <c r="AS43" s="417"/>
      <c r="AT43" s="418"/>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row>
    <row r="44" spans="1:80" ht="15" customHeight="1" x14ac:dyDescent="0.25">
      <c r="A44" s="55"/>
      <c r="B44" s="345"/>
      <c r="C44" s="345"/>
      <c r="D44" s="346"/>
      <c r="E44" s="386"/>
      <c r="F44" s="387"/>
      <c r="G44" s="387"/>
      <c r="H44" s="387"/>
      <c r="I44" s="403"/>
      <c r="J44" s="48" t="str">
        <f>IF(AND('MAPA DE RIESGO'!$Z$64="Baja",'MAPA DE RIESGO'!$AB$64="Leve"),CONCATENATE("R9C",'MAPA DE RIESGO'!$P$64),"")</f>
        <v/>
      </c>
      <c r="K44" s="49" t="str">
        <f>IF(AND('MAPA DE RIESGO'!$Z$65="Baja",'MAPA DE RIESGO'!$AB$65="Leve"),CONCATENATE("R9C",'MAPA DE RIESGO'!$P$65),"")</f>
        <v/>
      </c>
      <c r="L44" s="49" t="str">
        <f>IF(AND('MAPA DE RIESGO'!$Z$66="Baja",'MAPA DE RIESGO'!$AB$66="Leve"),CONCATENATE("R9C",'MAPA DE RIESGO'!$P$66),"")</f>
        <v/>
      </c>
      <c r="M44" s="49" t="str">
        <f>IF(AND('MAPA DE RIESGO'!$Z$67="Baja",'MAPA DE RIESGO'!$AB$67="Leve"),CONCATENATE("R9C",'MAPA DE RIESGO'!$P$67),"")</f>
        <v/>
      </c>
      <c r="N44" s="49" t="str">
        <f>IF(AND('MAPA DE RIESGO'!$Z$68="Baja",'MAPA DE RIESGO'!$AB$68="Leve"),CONCATENATE("R9C",'MAPA DE RIESGO'!$P$68),"")</f>
        <v/>
      </c>
      <c r="O44" s="50" t="str">
        <f>IF(AND('MAPA DE RIESGO'!$Z$69="Baja",'MAPA DE RIESGO'!$AB$69="Leve"),CONCATENATE("R9C",'MAPA DE RIESGO'!$P$69),"")</f>
        <v/>
      </c>
      <c r="P44" s="39" t="str">
        <f>IF(AND('MAPA DE RIESGO'!$Z$64="Baja",'MAPA DE RIESGO'!$AB$64="Menor"),CONCATENATE("R9C",'MAPA DE RIESGO'!$P$64),"")</f>
        <v/>
      </c>
      <c r="Q44" s="40" t="str">
        <f>IF(AND('MAPA DE RIESGO'!$Z$65="Baja",'MAPA DE RIESGO'!$AB$65="Menor"),CONCATENATE("R9C",'MAPA DE RIESGO'!$P$65),"")</f>
        <v/>
      </c>
      <c r="R44" s="40" t="str">
        <f>IF(AND('MAPA DE RIESGO'!$Z$66="Baja",'MAPA DE RIESGO'!$AB$66="Menor"),CONCATENATE("R9C",'MAPA DE RIESGO'!$P$66),"")</f>
        <v/>
      </c>
      <c r="S44" s="40" t="str">
        <f>IF(AND('MAPA DE RIESGO'!$Z$67="Baja",'MAPA DE RIESGO'!$AB$67="Menor"),CONCATENATE("R9C",'MAPA DE RIESGO'!$P$67),"")</f>
        <v/>
      </c>
      <c r="T44" s="40" t="str">
        <f>IF(AND('MAPA DE RIESGO'!$Z$68="Baja",'MAPA DE RIESGO'!$AB$68="Menor"),CONCATENATE("R9C",'MAPA DE RIESGO'!$P$68),"")</f>
        <v/>
      </c>
      <c r="U44" s="41" t="str">
        <f>IF(AND('MAPA DE RIESGO'!$Z$69="Baja",'MAPA DE RIESGO'!$AB$69="Menor"),CONCATENATE("R9C",'MAPA DE RIESGO'!$P$69),"")</f>
        <v/>
      </c>
      <c r="V44" s="39" t="str">
        <f>IF(AND('MAPA DE RIESGO'!$Z$64="Baja",'MAPA DE RIESGO'!$AB$64="Moderado"),CONCATENATE("R9C",'MAPA DE RIESGO'!$P$64),"")</f>
        <v/>
      </c>
      <c r="W44" s="40" t="str">
        <f>IF(AND('MAPA DE RIESGO'!$Z$65="Baja",'MAPA DE RIESGO'!$AB$65="Moderado"),CONCATENATE("R9C",'MAPA DE RIESGO'!$P$65),"")</f>
        <v/>
      </c>
      <c r="X44" s="40" t="str">
        <f>IF(AND('MAPA DE RIESGO'!$Z$66="Baja",'MAPA DE RIESGO'!$AB$66="Moderado"),CONCATENATE("R9C",'MAPA DE RIESGO'!$P$66),"")</f>
        <v/>
      </c>
      <c r="Y44" s="40" t="str">
        <f>IF(AND('MAPA DE RIESGO'!$Z$67="Baja",'MAPA DE RIESGO'!$AB$67="Moderado"),CONCATENATE("R9C",'MAPA DE RIESGO'!$P$67),"")</f>
        <v/>
      </c>
      <c r="Z44" s="40" t="str">
        <f>IF(AND('MAPA DE RIESGO'!$Z$68="Baja",'MAPA DE RIESGO'!$AB$68="Moderado"),CONCATENATE("R9C",'MAPA DE RIESGO'!$P$68),"")</f>
        <v/>
      </c>
      <c r="AA44" s="41" t="str">
        <f>IF(AND('MAPA DE RIESGO'!$Z$69="Baja",'MAPA DE RIESGO'!$AB$69="Moderado"),CONCATENATE("R9C",'MAPA DE RIESGO'!$P$69),"")</f>
        <v/>
      </c>
      <c r="AB44" s="23" t="str">
        <f>IF(AND('MAPA DE RIESGO'!$Z$64="Baja",'MAPA DE RIESGO'!$AB$64="Mayor"),CONCATENATE("R9C",'MAPA DE RIESGO'!$P$64),"")</f>
        <v/>
      </c>
      <c r="AC44" s="24" t="str">
        <f>IF(AND('MAPA DE RIESGO'!$Z$65="Baja",'MAPA DE RIESGO'!$AB$65="Mayor"),CONCATENATE("R9C",'MAPA DE RIESGO'!$P$65),"")</f>
        <v/>
      </c>
      <c r="AD44" s="29" t="str">
        <f>IF(AND('MAPA DE RIESGO'!$Z$66="Baja",'MAPA DE RIESGO'!$AB$66="Mayor"),CONCATENATE("R9C",'MAPA DE RIESGO'!$P$66),"")</f>
        <v/>
      </c>
      <c r="AE44" s="29" t="str">
        <f>IF(AND('MAPA DE RIESGO'!$Z$67="Baja",'MAPA DE RIESGO'!$AB$67="Mayor"),CONCATENATE("R9C",'MAPA DE RIESGO'!$P$67),"")</f>
        <v/>
      </c>
      <c r="AF44" s="29" t="str">
        <f>IF(AND('MAPA DE RIESGO'!$Z$68="Baja",'MAPA DE RIESGO'!$AB$68="Mayor"),CONCATENATE("R9C",'MAPA DE RIESGO'!$P$68),"")</f>
        <v/>
      </c>
      <c r="AG44" s="25" t="str">
        <f>IF(AND('MAPA DE RIESGO'!$Z$69="Baja",'MAPA DE RIESGO'!$AB$69="Mayor"),CONCATENATE("R9C",'MAPA DE RIESGO'!$P$69),"")</f>
        <v/>
      </c>
      <c r="AH44" s="26" t="str">
        <f>IF(AND('MAPA DE RIESGO'!$Z$64="Baja",'MAPA DE RIESGO'!$AB$64="Catastrófico"),CONCATENATE("R9C",'MAPA DE RIESGO'!$P$64),"")</f>
        <v/>
      </c>
      <c r="AI44" s="27" t="str">
        <f>IF(AND('MAPA DE RIESGO'!$Z$65="Baja",'MAPA DE RIESGO'!$AB$65="Catastrófico"),CONCATENATE("R9C",'MAPA DE RIESGO'!$P$65),"")</f>
        <v/>
      </c>
      <c r="AJ44" s="27" t="str">
        <f>IF(AND('MAPA DE RIESGO'!$Z$66="Baja",'MAPA DE RIESGO'!$AB$66="Catastrófico"),CONCATENATE("R9C",'MAPA DE RIESGO'!$P$66),"")</f>
        <v/>
      </c>
      <c r="AK44" s="27" t="str">
        <f>IF(AND('MAPA DE RIESGO'!$Z$67="Baja",'MAPA DE RIESGO'!$AB$67="Catastrófico"),CONCATENATE("R9C",'MAPA DE RIESGO'!$P$67),"")</f>
        <v/>
      </c>
      <c r="AL44" s="27" t="str">
        <f>IF(AND('MAPA DE RIESGO'!$Z$68="Baja",'MAPA DE RIESGO'!$AB$68="Catastrófico"),CONCATENATE("R9C",'MAPA DE RIESGO'!$P$68),"")</f>
        <v/>
      </c>
      <c r="AM44" s="28" t="str">
        <f>IF(AND('MAPA DE RIESGO'!$Z$69="Baja",'MAPA DE RIESGO'!$AB$69="Catastrófico"),CONCATENATE("R9C",'MAPA DE RIESGO'!$P$69),"")</f>
        <v/>
      </c>
      <c r="AN44" s="55"/>
      <c r="AO44" s="416"/>
      <c r="AP44" s="417"/>
      <c r="AQ44" s="417"/>
      <c r="AR44" s="417"/>
      <c r="AS44" s="417"/>
      <c r="AT44" s="418"/>
      <c r="AU44" s="55"/>
      <c r="AV44" s="55"/>
      <c r="AW44" s="55"/>
      <c r="AX44" s="55"/>
      <c r="AY44" s="55"/>
      <c r="AZ44" s="55"/>
      <c r="BA44" s="55"/>
      <c r="BB44" s="55"/>
      <c r="BC44" s="55"/>
      <c r="BD44" s="55"/>
      <c r="BE44" s="55"/>
      <c r="BF44" s="55"/>
      <c r="BG44" s="55"/>
      <c r="BH44" s="55"/>
      <c r="BI44" s="55"/>
      <c r="BJ44" s="55"/>
      <c r="BK44" s="55"/>
      <c r="BL44" s="55"/>
      <c r="BM44" s="55"/>
      <c r="BN44" s="55"/>
      <c r="BO44" s="55"/>
      <c r="BP44" s="55"/>
      <c r="BQ44" s="55"/>
      <c r="BR44" s="55"/>
      <c r="BS44" s="55"/>
      <c r="BT44" s="55"/>
      <c r="BU44" s="55"/>
      <c r="BV44" s="55"/>
      <c r="BW44" s="55"/>
      <c r="BX44" s="55"/>
    </row>
    <row r="45" spans="1:80" ht="15.75" customHeight="1" thickBot="1" x14ac:dyDescent="0.3">
      <c r="A45" s="55"/>
      <c r="B45" s="345"/>
      <c r="C45" s="345"/>
      <c r="D45" s="346"/>
      <c r="E45" s="389"/>
      <c r="F45" s="390"/>
      <c r="G45" s="390"/>
      <c r="H45" s="390"/>
      <c r="I45" s="390"/>
      <c r="J45" s="51" t="str">
        <f>IF(AND('MAPA DE RIESGO'!$Z$70="Baja",'MAPA DE RIESGO'!$AB$70="Leve"),CONCATENATE("R10C",'MAPA DE RIESGO'!$P$70),"")</f>
        <v/>
      </c>
      <c r="K45" s="52" t="str">
        <f>IF(AND('MAPA DE RIESGO'!$Z$71="Baja",'MAPA DE RIESGO'!$AB$71="Leve"),CONCATENATE("R10C",'MAPA DE RIESGO'!$P$71),"")</f>
        <v/>
      </c>
      <c r="L45" s="52" t="str">
        <f>IF(AND('MAPA DE RIESGO'!$Z$72="Baja",'MAPA DE RIESGO'!$AB$72="Leve"),CONCATENATE("R10C",'MAPA DE RIESGO'!$P$72),"")</f>
        <v/>
      </c>
      <c r="M45" s="52" t="str">
        <f>IF(AND('MAPA DE RIESGO'!$Z$73="Baja",'MAPA DE RIESGO'!$AB$73="Leve"),CONCATENATE("R10C",'MAPA DE RIESGO'!$P$73),"")</f>
        <v/>
      </c>
      <c r="N45" s="52" t="str">
        <f>IF(AND('MAPA DE RIESGO'!$Z$74="Baja",'MAPA DE RIESGO'!$AB$74="Leve"),CONCATENATE("R10C",'MAPA DE RIESGO'!$P$74),"")</f>
        <v/>
      </c>
      <c r="O45" s="53" t="str">
        <f>IF(AND('MAPA DE RIESGO'!$Z$75="Baja",'MAPA DE RIESGO'!$AB$75="Leve"),CONCATENATE("R10C",'MAPA DE RIESGO'!$P$75),"")</f>
        <v/>
      </c>
      <c r="P45" s="39" t="str">
        <f>IF(AND('MAPA DE RIESGO'!$Z$70="Baja",'MAPA DE RIESGO'!$AB$70="Menor"),CONCATENATE("R10C",'MAPA DE RIESGO'!$P$70),"")</f>
        <v/>
      </c>
      <c r="Q45" s="40" t="str">
        <f>IF(AND('MAPA DE RIESGO'!$Z$71="Baja",'MAPA DE RIESGO'!$AB$71="Menor"),CONCATENATE("R10C",'MAPA DE RIESGO'!$P$71),"")</f>
        <v/>
      </c>
      <c r="R45" s="40" t="str">
        <f>IF(AND('MAPA DE RIESGO'!$Z$72="Baja",'MAPA DE RIESGO'!$AB$72="Menor"),CONCATENATE("R10C",'MAPA DE RIESGO'!$P$72),"")</f>
        <v/>
      </c>
      <c r="S45" s="40" t="str">
        <f>IF(AND('MAPA DE RIESGO'!$Z$73="Baja",'MAPA DE RIESGO'!$AB$73="Menor"),CONCATENATE("R10C",'MAPA DE RIESGO'!$P$73),"")</f>
        <v/>
      </c>
      <c r="T45" s="40" t="str">
        <f>IF(AND('MAPA DE RIESGO'!$Z$74="Baja",'MAPA DE RIESGO'!$AB$74="Menor"),CONCATENATE("R10C",'MAPA DE RIESGO'!$P$74),"")</f>
        <v/>
      </c>
      <c r="U45" s="41" t="str">
        <f>IF(AND('MAPA DE RIESGO'!$Z$75="Baja",'MAPA DE RIESGO'!$AB$75="Menor"),CONCATENATE("R10C",'MAPA DE RIESGO'!$P$75),"")</f>
        <v/>
      </c>
      <c r="V45" s="42" t="str">
        <f>IF(AND('MAPA DE RIESGO'!$Z$70="Baja",'MAPA DE RIESGO'!$AB$70="Moderado"),CONCATENATE("R10C",'MAPA DE RIESGO'!$P$70),"")</f>
        <v/>
      </c>
      <c r="W45" s="43" t="str">
        <f>IF(AND('MAPA DE RIESGO'!$Z$71="Baja",'MAPA DE RIESGO'!$AB$71="Moderado"),CONCATENATE("R10C",'MAPA DE RIESGO'!$P$71),"")</f>
        <v/>
      </c>
      <c r="X45" s="43" t="str">
        <f>IF(AND('MAPA DE RIESGO'!$Z$72="Baja",'MAPA DE RIESGO'!$AB$72="Moderado"),CONCATENATE("R10C",'MAPA DE RIESGO'!$P$72),"")</f>
        <v/>
      </c>
      <c r="Y45" s="43" t="str">
        <f>IF(AND('MAPA DE RIESGO'!$Z$73="Baja",'MAPA DE RIESGO'!$AB$73="Moderado"),CONCATENATE("R10C",'MAPA DE RIESGO'!$P$73),"")</f>
        <v/>
      </c>
      <c r="Z45" s="43" t="str">
        <f>IF(AND('MAPA DE RIESGO'!$Z$74="Baja",'MAPA DE RIESGO'!$AB$74="Moderado"),CONCATENATE("R10C",'MAPA DE RIESGO'!$P$74),"")</f>
        <v/>
      </c>
      <c r="AA45" s="44" t="str">
        <f>IF(AND('MAPA DE RIESGO'!$Z$75="Baja",'MAPA DE RIESGO'!$AB$75="Moderado"),CONCATENATE("R10C",'MAPA DE RIESGO'!$P$75),"")</f>
        <v/>
      </c>
      <c r="AB45" s="30" t="str">
        <f>IF(AND('MAPA DE RIESGO'!$Z$70="Baja",'MAPA DE RIESGO'!$AB$70="Mayor"),CONCATENATE("R10C",'MAPA DE RIESGO'!$P$70),"")</f>
        <v/>
      </c>
      <c r="AC45" s="31" t="str">
        <f>IF(AND('MAPA DE RIESGO'!$Z$71="Baja",'MAPA DE RIESGO'!$AB$71="Mayor"),CONCATENATE("R10C",'MAPA DE RIESGO'!$P$71),"")</f>
        <v/>
      </c>
      <c r="AD45" s="31" t="str">
        <f>IF(AND('MAPA DE RIESGO'!$Z$72="Baja",'MAPA DE RIESGO'!$AB$72="Mayor"),CONCATENATE("R10C",'MAPA DE RIESGO'!$P$72),"")</f>
        <v/>
      </c>
      <c r="AE45" s="31" t="str">
        <f>IF(AND('MAPA DE RIESGO'!$Z$73="Baja",'MAPA DE RIESGO'!$AB$73="Mayor"),CONCATENATE("R10C",'MAPA DE RIESGO'!$P$73),"")</f>
        <v/>
      </c>
      <c r="AF45" s="31" t="str">
        <f>IF(AND('MAPA DE RIESGO'!$Z$74="Baja",'MAPA DE RIESGO'!$AB$74="Mayor"),CONCATENATE("R10C",'MAPA DE RIESGO'!$P$74),"")</f>
        <v/>
      </c>
      <c r="AG45" s="32" t="str">
        <f>IF(AND('MAPA DE RIESGO'!$Z$75="Baja",'MAPA DE RIESGO'!$AB$75="Mayor"),CONCATENATE("R10C",'MAPA DE RIESGO'!$P$75),"")</f>
        <v/>
      </c>
      <c r="AH45" s="33" t="str">
        <f>IF(AND('MAPA DE RIESGO'!$Z$70="Baja",'MAPA DE RIESGO'!$AB$70="Catastrófico"),CONCATENATE("R10C",'MAPA DE RIESGO'!$P$70),"")</f>
        <v/>
      </c>
      <c r="AI45" s="34" t="str">
        <f>IF(AND('MAPA DE RIESGO'!$Z$71="Baja",'MAPA DE RIESGO'!$AB$71="Catastrófico"),CONCATENATE("R10C",'MAPA DE RIESGO'!$P$71),"")</f>
        <v/>
      </c>
      <c r="AJ45" s="34" t="str">
        <f>IF(AND('MAPA DE RIESGO'!$Z$72="Baja",'MAPA DE RIESGO'!$AB$72="Catastrófico"),CONCATENATE("R10C",'MAPA DE RIESGO'!$P$72),"")</f>
        <v/>
      </c>
      <c r="AK45" s="34" t="str">
        <f>IF(AND('MAPA DE RIESGO'!$Z$73="Baja",'MAPA DE RIESGO'!$AB$73="Catastrófico"),CONCATENATE("R10C",'MAPA DE RIESGO'!$P$73),"")</f>
        <v/>
      </c>
      <c r="AL45" s="34" t="str">
        <f>IF(AND('MAPA DE RIESGO'!$Z$74="Baja",'MAPA DE RIESGO'!$AB$74="Catastrófico"),CONCATENATE("R10C",'MAPA DE RIESGO'!$P$74),"")</f>
        <v/>
      </c>
      <c r="AM45" s="35" t="str">
        <f>IF(AND('MAPA DE RIESGO'!$Z$75="Baja",'MAPA DE RIESGO'!$AB$75="Catastrófico"),CONCATENATE("R10C",'MAPA DE RIESGO'!$P$75),"")</f>
        <v/>
      </c>
      <c r="AN45" s="55"/>
      <c r="AO45" s="419"/>
      <c r="AP45" s="420"/>
      <c r="AQ45" s="420"/>
      <c r="AR45" s="420"/>
      <c r="AS45" s="420"/>
      <c r="AT45" s="421"/>
    </row>
    <row r="46" spans="1:80" ht="46.5" customHeight="1" x14ac:dyDescent="0.35">
      <c r="A46" s="55"/>
      <c r="B46" s="345"/>
      <c r="C46" s="345"/>
      <c r="D46" s="346"/>
      <c r="E46" s="383" t="s">
        <v>104</v>
      </c>
      <c r="F46" s="384"/>
      <c r="G46" s="384"/>
      <c r="H46" s="384"/>
      <c r="I46" s="385"/>
      <c r="J46" s="45" t="str">
        <f>IF(AND('MAPA DE RIESGO'!$Z$16="Muy Baja",'MAPA DE RIESGO'!$AB$16="Leve"),CONCATENATE("R1C",'MAPA DE RIESGO'!$P$16),"")</f>
        <v/>
      </c>
      <c r="K46" s="46" t="str">
        <f>IF(AND('MAPA DE RIESGO'!$Z$17="Muy Baja",'MAPA DE RIESGO'!$AB$17="Leve"),CONCATENATE("R1C",'MAPA DE RIESGO'!$P$17),"")</f>
        <v/>
      </c>
      <c r="L46" s="46" t="str">
        <f>IF(AND('MAPA DE RIESGO'!$Z$18="Muy Baja",'MAPA DE RIESGO'!$AB$18="Leve"),CONCATENATE("R1C",'MAPA DE RIESGO'!$P$18),"")</f>
        <v/>
      </c>
      <c r="M46" s="46" t="str">
        <f>IF(AND('MAPA DE RIESGO'!$Z$19="Muy Baja",'MAPA DE RIESGO'!$AB$19="Leve"),CONCATENATE("R1C",'MAPA DE RIESGO'!$P$19),"")</f>
        <v/>
      </c>
      <c r="N46" s="46" t="str">
        <f>IF(AND('MAPA DE RIESGO'!$Z$20="Muy Baja",'MAPA DE RIESGO'!$AB$20="Leve"),CONCATENATE("R1C",'MAPA DE RIESGO'!$P$20),"")</f>
        <v/>
      </c>
      <c r="O46" s="47" t="str">
        <f>IF(AND('MAPA DE RIESGO'!$Z$21="Muy Baja",'MAPA DE RIESGO'!$AB$21="Leve"),CONCATENATE("R1C",'MAPA DE RIESGO'!$P$21),"")</f>
        <v/>
      </c>
      <c r="P46" s="45" t="str">
        <f>IF(AND('MAPA DE RIESGO'!$Z$16="Muy Baja",'MAPA DE RIESGO'!$AB$16="Menor"),CONCATENATE("R1C",'MAPA DE RIESGO'!$P$16),"")</f>
        <v/>
      </c>
      <c r="Q46" s="46" t="str">
        <f>IF(AND('MAPA DE RIESGO'!$Z$17="Muy Baja",'MAPA DE RIESGO'!$AB$17="Menor"),CONCATENATE("R1C",'MAPA DE RIESGO'!$P$17),"")</f>
        <v/>
      </c>
      <c r="R46" s="46" t="str">
        <f>IF(AND('MAPA DE RIESGO'!$Z$18="Muy Baja",'MAPA DE RIESGO'!$AB$18="Menor"),CONCATENATE("R1C",'MAPA DE RIESGO'!$P$18),"")</f>
        <v/>
      </c>
      <c r="S46" s="46" t="str">
        <f>IF(AND('MAPA DE RIESGO'!$Z$19="Muy Baja",'MAPA DE RIESGO'!$AB$19="Menor"),CONCATENATE("R1C",'MAPA DE RIESGO'!$P$19),"")</f>
        <v/>
      </c>
      <c r="T46" s="46" t="str">
        <f>IF(AND('MAPA DE RIESGO'!$Z$20="Muy Baja",'MAPA DE RIESGO'!$AB$20="Menor"),CONCATENATE("R1C",'MAPA DE RIESGO'!$P$20),"")</f>
        <v/>
      </c>
      <c r="U46" s="47" t="str">
        <f>IF(AND('MAPA DE RIESGO'!$Z$21="Muy Baja",'MAPA DE RIESGO'!$AB$21="Menor"),CONCATENATE("R1C",'MAPA DE RIESGO'!$P$21),"")</f>
        <v/>
      </c>
      <c r="V46" s="36" t="str">
        <f>IF(AND('MAPA DE RIESGO'!$Z$16="Muy Baja",'MAPA DE RIESGO'!$AB$16="Moderado"),CONCATENATE("R1C",'MAPA DE RIESGO'!$P$16),"")</f>
        <v/>
      </c>
      <c r="W46" s="54" t="str">
        <f>IF(AND('MAPA DE RIESGO'!$Z$17="Muy Baja",'MAPA DE RIESGO'!$AB$17="Moderado"),CONCATENATE("R1C",'MAPA DE RIESGO'!$P$17),"")</f>
        <v/>
      </c>
      <c r="X46" s="37" t="str">
        <f>IF(AND('MAPA DE RIESGO'!$Z$18="Muy Baja",'MAPA DE RIESGO'!$AB$18="Moderado"),CONCATENATE("R1C",'MAPA DE RIESGO'!$P$18),"")</f>
        <v/>
      </c>
      <c r="Y46" s="37" t="str">
        <f>IF(AND('MAPA DE RIESGO'!$Z$19="Muy Baja",'MAPA DE RIESGO'!$AB$19="Moderado"),CONCATENATE("R1C",'MAPA DE RIESGO'!$P$19),"")</f>
        <v/>
      </c>
      <c r="Z46" s="37" t="str">
        <f>IF(AND('MAPA DE RIESGO'!$Z$20="Muy Baja",'MAPA DE RIESGO'!$AB$20="Moderado"),CONCATENATE("R1C",'MAPA DE RIESGO'!$P$20),"")</f>
        <v/>
      </c>
      <c r="AA46" s="38" t="str">
        <f>IF(AND('MAPA DE RIESGO'!$Z$21="Muy Baja",'MAPA DE RIESGO'!$AB$21="Moderado"),CONCATENATE("R1C",'MAPA DE RIESGO'!$P$21),"")</f>
        <v/>
      </c>
      <c r="AB46" s="17" t="str">
        <f>IF(AND('MAPA DE RIESGO'!$Z$16="Muy Baja",'MAPA DE RIESGO'!$AB$16="Mayor"),CONCATENATE("R1C",'MAPA DE RIESGO'!$P$16),"")</f>
        <v/>
      </c>
      <c r="AC46" s="18" t="str">
        <f>IF(AND('MAPA DE RIESGO'!$Z$17="Muy Baja",'MAPA DE RIESGO'!$AB$17="Mayor"),CONCATENATE("R1C",'MAPA DE RIESGO'!$P$17),"")</f>
        <v/>
      </c>
      <c r="AD46" s="18" t="str">
        <f>IF(AND('MAPA DE RIESGO'!$Z$18="Muy Baja",'MAPA DE RIESGO'!$AB$18="Mayor"),CONCATENATE("R1C",'MAPA DE RIESGO'!$P$18),"")</f>
        <v/>
      </c>
      <c r="AE46" s="18" t="str">
        <f>IF(AND('MAPA DE RIESGO'!$Z$19="Muy Baja",'MAPA DE RIESGO'!$AB$19="Mayor"),CONCATENATE("R1C",'MAPA DE RIESGO'!$P$19),"")</f>
        <v/>
      </c>
      <c r="AF46" s="18" t="str">
        <f>IF(AND('MAPA DE RIESGO'!$Z$20="Muy Baja",'MAPA DE RIESGO'!$AB$20="Mayor"),CONCATENATE("R1C",'MAPA DE RIESGO'!$P$20),"")</f>
        <v/>
      </c>
      <c r="AG46" s="19" t="str">
        <f>IF(AND('MAPA DE RIESGO'!$Z$21="Muy Baja",'MAPA DE RIESGO'!$AB$21="Mayor"),CONCATENATE("R1C",'MAPA DE RIESGO'!$P$21),"")</f>
        <v/>
      </c>
      <c r="AH46" s="20" t="str">
        <f>IF(AND('MAPA DE RIESGO'!$Z$16="Muy Baja",'MAPA DE RIESGO'!$AB$16="Catastrófico"),CONCATENATE("R1C",'MAPA DE RIESGO'!$P$16),"")</f>
        <v/>
      </c>
      <c r="AI46" s="21" t="str">
        <f>IF(AND('MAPA DE RIESGO'!$Z$17="Muy Baja",'MAPA DE RIESGO'!$AB$17="Catastrófico"),CONCATENATE("R1C",'MAPA DE RIESGO'!$P$17),"")</f>
        <v/>
      </c>
      <c r="AJ46" s="21" t="str">
        <f>IF(AND('MAPA DE RIESGO'!$Z$18="Muy Baja",'MAPA DE RIESGO'!$AB$18="Catastrófico"),CONCATENATE("R1C",'MAPA DE RIESGO'!$P$18),"")</f>
        <v/>
      </c>
      <c r="AK46" s="21" t="str">
        <f>IF(AND('MAPA DE RIESGO'!$Z$19="Muy Baja",'MAPA DE RIESGO'!$AB$19="Catastrófico"),CONCATENATE("R1C",'MAPA DE RIESGO'!$P$19),"")</f>
        <v/>
      </c>
      <c r="AL46" s="21" t="str">
        <f>IF(AND('MAPA DE RIESGO'!$Z$20="Muy Baja",'MAPA DE RIESGO'!$AB$20="Catastrófico"),CONCATENATE("R1C",'MAPA DE RIESGO'!$P$20),"")</f>
        <v/>
      </c>
      <c r="AM46" s="22" t="str">
        <f>IF(AND('MAPA DE RIESGO'!$Z$21="Muy Baja",'MAPA DE RIESGO'!$AB$21="Catastrófico"),CONCATENATE("R1C",'MAPA DE RIESGO'!$P$21),"")</f>
        <v/>
      </c>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c r="BN46" s="55"/>
      <c r="BO46" s="55"/>
      <c r="BP46" s="55"/>
      <c r="BQ46" s="55"/>
      <c r="BR46" s="55"/>
      <c r="BS46" s="55"/>
      <c r="BT46" s="55"/>
      <c r="BU46" s="55"/>
      <c r="BV46" s="55"/>
      <c r="BW46" s="55"/>
      <c r="BX46" s="55"/>
      <c r="BY46" s="55"/>
      <c r="BZ46" s="55"/>
      <c r="CA46" s="55"/>
      <c r="CB46" s="55"/>
    </row>
    <row r="47" spans="1:80" ht="46.5" customHeight="1" x14ac:dyDescent="0.25">
      <c r="A47" s="55"/>
      <c r="B47" s="345"/>
      <c r="C47" s="345"/>
      <c r="D47" s="346"/>
      <c r="E47" s="402"/>
      <c r="F47" s="403"/>
      <c r="G47" s="403"/>
      <c r="H47" s="403"/>
      <c r="I47" s="388"/>
      <c r="J47" s="48" t="str">
        <f>IF(AND('MAPA DE RIESGO'!$Z$22="Muy Baja",'MAPA DE RIESGO'!$AB$22="Leve"),CONCATENATE("R2C",'MAPA DE RIESGO'!$P$22),"")</f>
        <v/>
      </c>
      <c r="K47" s="49" t="str">
        <f>IF(AND('MAPA DE RIESGO'!$Z$23="Muy Baja",'MAPA DE RIESGO'!$AB$23="Leve"),CONCATENATE("R2C",'MAPA DE RIESGO'!$P$23),"")</f>
        <v/>
      </c>
      <c r="L47" s="49" t="str">
        <f>IF(AND('MAPA DE RIESGO'!$Z$24="Muy Baja",'MAPA DE RIESGO'!$AB$24="Leve"),CONCATENATE("R2C",'MAPA DE RIESGO'!$P$24),"")</f>
        <v/>
      </c>
      <c r="M47" s="49" t="str">
        <f>IF(AND('MAPA DE RIESGO'!$Z$25="Muy Baja",'MAPA DE RIESGO'!$AB$25="Leve"),CONCATENATE("R2C",'MAPA DE RIESGO'!$P$25),"")</f>
        <v/>
      </c>
      <c r="N47" s="49" t="str">
        <f>IF(AND('MAPA DE RIESGO'!$Z$26="Muy Baja",'MAPA DE RIESGO'!$AB$26="Leve"),CONCATENATE("R2C",'MAPA DE RIESGO'!$P$26),"")</f>
        <v/>
      </c>
      <c r="O47" s="50" t="str">
        <f>IF(AND('MAPA DE RIESGO'!$Z$27="Muy Baja",'MAPA DE RIESGO'!$AB$27="Leve"),CONCATENATE("R2C",'MAPA DE RIESGO'!$P$27),"")</f>
        <v/>
      </c>
      <c r="P47" s="48" t="str">
        <f>IF(AND('MAPA DE RIESGO'!$Z$22="Muy Baja",'MAPA DE RIESGO'!$AB$22="Menor"),CONCATENATE("R2C",'MAPA DE RIESGO'!$P$22),"")</f>
        <v/>
      </c>
      <c r="Q47" s="49" t="str">
        <f>IF(AND('MAPA DE RIESGO'!$Z$23="Muy Baja",'MAPA DE RIESGO'!$AB$23="Menor"),CONCATENATE("R2C",'MAPA DE RIESGO'!$P$23),"")</f>
        <v/>
      </c>
      <c r="R47" s="49" t="str">
        <f>IF(AND('MAPA DE RIESGO'!$Z$24="Muy Baja",'MAPA DE RIESGO'!$AB$24="Menor"),CONCATENATE("R2C",'MAPA DE RIESGO'!$P$24),"")</f>
        <v/>
      </c>
      <c r="S47" s="49" t="str">
        <f>IF(AND('MAPA DE RIESGO'!$Z$25="Muy Baja",'MAPA DE RIESGO'!$AB$25="Menor"),CONCATENATE("R2C",'MAPA DE RIESGO'!$P$25),"")</f>
        <v/>
      </c>
      <c r="T47" s="49" t="str">
        <f>IF(AND('MAPA DE RIESGO'!$Z$26="Muy Baja",'MAPA DE RIESGO'!$AB$26="Menor"),CONCATENATE("R2C",'MAPA DE RIESGO'!$P$26),"")</f>
        <v/>
      </c>
      <c r="U47" s="50" t="str">
        <f>IF(AND('MAPA DE RIESGO'!$Z$27="Muy Baja",'MAPA DE RIESGO'!$AB$27="Menor"),CONCATENATE("R2C",'MAPA DE RIESGO'!$P$27),"")</f>
        <v/>
      </c>
      <c r="V47" s="39" t="str">
        <f>IF(AND('MAPA DE RIESGO'!$Z$22="Muy Baja",'MAPA DE RIESGO'!$AB$22="Moderado"),CONCATENATE("R2C",'MAPA DE RIESGO'!$P$22),"")</f>
        <v/>
      </c>
      <c r="W47" s="40" t="str">
        <f>IF(AND('MAPA DE RIESGO'!$Z$23="Muy Baja",'MAPA DE RIESGO'!$AB$23="Moderado"),CONCATENATE("R2C",'MAPA DE RIESGO'!$P$23),"")</f>
        <v/>
      </c>
      <c r="X47" s="40" t="str">
        <f>IF(AND('MAPA DE RIESGO'!$Z$24="Muy Baja",'MAPA DE RIESGO'!$AB$24="Moderado"),CONCATENATE("R2C",'MAPA DE RIESGO'!$P$24),"")</f>
        <v/>
      </c>
      <c r="Y47" s="40" t="str">
        <f>IF(AND('MAPA DE RIESGO'!$Z$25="Muy Baja",'MAPA DE RIESGO'!$AB$25="Moderado"),CONCATENATE("R2C",'MAPA DE RIESGO'!$P$25),"")</f>
        <v/>
      </c>
      <c r="Z47" s="40" t="str">
        <f>IF(AND('MAPA DE RIESGO'!$Z$26="Muy Baja",'MAPA DE RIESGO'!$AB$26="Moderado"),CONCATENATE("R2C",'MAPA DE RIESGO'!$P$26),"")</f>
        <v/>
      </c>
      <c r="AA47" s="41" t="str">
        <f>IF(AND('MAPA DE RIESGO'!$Z$27="Muy Baja",'MAPA DE RIESGO'!$AB$27="Moderado"),CONCATENATE("R2C",'MAPA DE RIESGO'!$P$27),"")</f>
        <v/>
      </c>
      <c r="AB47" s="23" t="str">
        <f>IF(AND('MAPA DE RIESGO'!$Z$22="Muy Baja",'MAPA DE RIESGO'!$AB$22="Mayor"),CONCATENATE("R2C",'MAPA DE RIESGO'!$P$22),"")</f>
        <v/>
      </c>
      <c r="AC47" s="24" t="str">
        <f>IF(AND('MAPA DE RIESGO'!$Z$23="Muy Baja",'MAPA DE RIESGO'!$AB$23="Mayor"),CONCATENATE("R2C",'MAPA DE RIESGO'!$P$23),"")</f>
        <v/>
      </c>
      <c r="AD47" s="24" t="str">
        <f>IF(AND('MAPA DE RIESGO'!$Z$24="Muy Baja",'MAPA DE RIESGO'!$AB$24="Mayor"),CONCATENATE("R2C",'MAPA DE RIESGO'!$P$24),"")</f>
        <v/>
      </c>
      <c r="AE47" s="24" t="str">
        <f>IF(AND('MAPA DE RIESGO'!$Z$25="Muy Baja",'MAPA DE RIESGO'!$AB$25="Mayor"),CONCATENATE("R2C",'MAPA DE RIESGO'!$P$25),"")</f>
        <v/>
      </c>
      <c r="AF47" s="24" t="str">
        <f>IF(AND('MAPA DE RIESGO'!$Z$26="Muy Baja",'MAPA DE RIESGO'!$AB$26="Mayor"),CONCATENATE("R2C",'MAPA DE RIESGO'!$P$26),"")</f>
        <v/>
      </c>
      <c r="AG47" s="25" t="str">
        <f>IF(AND('MAPA DE RIESGO'!$Z$27="Muy Baja",'MAPA DE RIESGO'!$AB$27="Mayor"),CONCATENATE("R2C",'MAPA DE RIESGO'!$P$27),"")</f>
        <v/>
      </c>
      <c r="AH47" s="26" t="str">
        <f>IF(AND('MAPA DE RIESGO'!$Z$22="Muy Baja",'MAPA DE RIESGO'!$AB$22="Catastrófico"),CONCATENATE("R2C",'MAPA DE RIESGO'!$P$22),"")</f>
        <v/>
      </c>
      <c r="AI47" s="27" t="str">
        <f>IF(AND('MAPA DE RIESGO'!$Z$23="Muy Baja",'MAPA DE RIESGO'!$AB$23="Catastrófico"),CONCATENATE("R2C",'MAPA DE RIESGO'!$P$23),"")</f>
        <v/>
      </c>
      <c r="AJ47" s="27" t="str">
        <f>IF(AND('MAPA DE RIESGO'!$Z$24="Muy Baja",'MAPA DE RIESGO'!$AB$24="Catastrófico"),CONCATENATE("R2C",'MAPA DE RIESGO'!$P$24),"")</f>
        <v/>
      </c>
      <c r="AK47" s="27" t="str">
        <f>IF(AND('MAPA DE RIESGO'!$Z$25="Muy Baja",'MAPA DE RIESGO'!$AB$25="Catastrófico"),CONCATENATE("R2C",'MAPA DE RIESGO'!$P$25),"")</f>
        <v/>
      </c>
      <c r="AL47" s="27" t="str">
        <f>IF(AND('MAPA DE RIESGO'!$Z$26="Muy Baja",'MAPA DE RIESGO'!$AB$26="Catastrófico"),CONCATENATE("R2C",'MAPA DE RIESGO'!$P$26),"")</f>
        <v/>
      </c>
      <c r="AM47" s="28" t="str">
        <f>IF(AND('MAPA DE RIESGO'!$Z$27="Muy Baja",'MAPA DE RIESGO'!$AB$27="Catastrófico"),CONCATENATE("R2C",'MAPA DE RIESGO'!$P$27),"")</f>
        <v/>
      </c>
      <c r="AN47" s="55"/>
      <c r="AO47" s="55"/>
      <c r="AP47" s="55"/>
      <c r="AQ47" s="55"/>
      <c r="AR47" s="55"/>
      <c r="AS47" s="55"/>
      <c r="AT47" s="55"/>
      <c r="AU47" s="55"/>
      <c r="AV47" s="55"/>
      <c r="AW47" s="55"/>
      <c r="AX47" s="55"/>
      <c r="AY47" s="55"/>
      <c r="AZ47" s="55"/>
      <c r="BA47" s="55"/>
      <c r="BB47" s="55"/>
      <c r="BC47" s="55"/>
      <c r="BD47" s="55"/>
      <c r="BE47" s="55"/>
      <c r="BF47" s="55"/>
      <c r="BG47" s="55"/>
      <c r="BH47" s="55"/>
      <c r="BI47" s="55"/>
      <c r="BJ47" s="55"/>
      <c r="BK47" s="55"/>
      <c r="BL47" s="55"/>
      <c r="BM47" s="55"/>
      <c r="BN47" s="55"/>
      <c r="BO47" s="55"/>
      <c r="BP47" s="55"/>
      <c r="BQ47" s="55"/>
      <c r="BR47" s="55"/>
      <c r="BS47" s="55"/>
      <c r="BT47" s="55"/>
      <c r="BU47" s="55"/>
      <c r="BV47" s="55"/>
      <c r="BW47" s="55"/>
      <c r="BX47" s="55"/>
      <c r="BY47" s="55"/>
      <c r="BZ47" s="55"/>
      <c r="CA47" s="55"/>
      <c r="CB47" s="55"/>
    </row>
    <row r="48" spans="1:80" ht="15" customHeight="1" x14ac:dyDescent="0.25">
      <c r="A48" s="55"/>
      <c r="B48" s="345"/>
      <c r="C48" s="345"/>
      <c r="D48" s="346"/>
      <c r="E48" s="402"/>
      <c r="F48" s="403"/>
      <c r="G48" s="403"/>
      <c r="H48" s="403"/>
      <c r="I48" s="388"/>
      <c r="J48" s="48" t="str">
        <f>IF(AND('MAPA DE RIESGO'!$Z$28="Muy Baja",'MAPA DE RIESGO'!$AB$28="Leve"),CONCATENATE("R3C",'MAPA DE RIESGO'!$P$28),"")</f>
        <v/>
      </c>
      <c r="K48" s="49" t="str">
        <f>IF(AND('MAPA DE RIESGO'!$Z$29="Muy Baja",'MAPA DE RIESGO'!$AB$29="Leve"),CONCATENATE("R3C",'MAPA DE RIESGO'!$P$29),"")</f>
        <v/>
      </c>
      <c r="L48" s="49" t="str">
        <f>IF(AND('MAPA DE RIESGO'!$Z$30="Muy Baja",'MAPA DE RIESGO'!$AB$30="Leve"),CONCATENATE("R3C",'MAPA DE RIESGO'!$P$30),"")</f>
        <v/>
      </c>
      <c r="M48" s="49" t="str">
        <f>IF(AND('MAPA DE RIESGO'!$Z$31="Muy Baja",'MAPA DE RIESGO'!$AB$31="Leve"),CONCATENATE("R3C",'MAPA DE RIESGO'!$P$31),"")</f>
        <v/>
      </c>
      <c r="N48" s="49" t="str">
        <f>IF(AND('MAPA DE RIESGO'!$Z$32="Muy Baja",'MAPA DE RIESGO'!$AB$32="Leve"),CONCATENATE("R3C",'MAPA DE RIESGO'!$P$32),"")</f>
        <v/>
      </c>
      <c r="O48" s="50" t="str">
        <f>IF(AND('MAPA DE RIESGO'!$Z$33="Muy Baja",'MAPA DE RIESGO'!$AB$33="Leve"),CONCATENATE("R3C",'MAPA DE RIESGO'!$P$33),"")</f>
        <v/>
      </c>
      <c r="P48" s="48" t="str">
        <f>IF(AND('MAPA DE RIESGO'!$Z$28="Muy Baja",'MAPA DE RIESGO'!$AB$28="Menor"),CONCATENATE("R3C",'MAPA DE RIESGO'!$P$28),"")</f>
        <v/>
      </c>
      <c r="Q48" s="49" t="str">
        <f>IF(AND('MAPA DE RIESGO'!$Z$29="Muy Baja",'MAPA DE RIESGO'!$AB$29="Menor"),CONCATENATE("R3C",'MAPA DE RIESGO'!$P$29),"")</f>
        <v/>
      </c>
      <c r="R48" s="49" t="str">
        <f>IF(AND('MAPA DE RIESGO'!$Z$30="Muy Baja",'MAPA DE RIESGO'!$AB$30="Menor"),CONCATENATE("R3C",'MAPA DE RIESGO'!$P$30),"")</f>
        <v/>
      </c>
      <c r="S48" s="49" t="str">
        <f>IF(AND('MAPA DE RIESGO'!$Z$31="Muy Baja",'MAPA DE RIESGO'!$AB$31="Menor"),CONCATENATE("R3C",'MAPA DE RIESGO'!$P$31),"")</f>
        <v/>
      </c>
      <c r="T48" s="49" t="str">
        <f>IF(AND('MAPA DE RIESGO'!$Z$32="Muy Baja",'MAPA DE RIESGO'!$AB$32="Menor"),CONCATENATE("R3C",'MAPA DE RIESGO'!$P$32),"")</f>
        <v/>
      </c>
      <c r="U48" s="50" t="str">
        <f>IF(AND('MAPA DE RIESGO'!$Z$33="Muy Baja",'MAPA DE RIESGO'!$AB$33="Menor"),CONCATENATE("R3C",'MAPA DE RIESGO'!$P$33),"")</f>
        <v/>
      </c>
      <c r="V48" s="39" t="str">
        <f>IF(AND('MAPA DE RIESGO'!$Z$28="Muy Baja",'MAPA DE RIESGO'!$AB$28="Moderado"),CONCATENATE("R3C",'MAPA DE RIESGO'!$P$28),"")</f>
        <v/>
      </c>
      <c r="W48" s="40" t="str">
        <f>IF(AND('MAPA DE RIESGO'!$Z$29="Muy Baja",'MAPA DE RIESGO'!$AB$29="Moderado"),CONCATENATE("R3C",'MAPA DE RIESGO'!$P$29),"")</f>
        <v/>
      </c>
      <c r="X48" s="40" t="str">
        <f>IF(AND('MAPA DE RIESGO'!$Z$30="Muy Baja",'MAPA DE RIESGO'!$AB$30="Moderado"),CONCATENATE("R3C",'MAPA DE RIESGO'!$P$30),"")</f>
        <v/>
      </c>
      <c r="Y48" s="40" t="str">
        <f>IF(AND('MAPA DE RIESGO'!$Z$31="Muy Baja",'MAPA DE RIESGO'!$AB$31="Moderado"),CONCATENATE("R3C",'MAPA DE RIESGO'!$P$31),"")</f>
        <v/>
      </c>
      <c r="Z48" s="40" t="str">
        <f>IF(AND('MAPA DE RIESGO'!$Z$32="Muy Baja",'MAPA DE RIESGO'!$AB$32="Moderado"),CONCATENATE("R3C",'MAPA DE RIESGO'!$P$32),"")</f>
        <v/>
      </c>
      <c r="AA48" s="41" t="str">
        <f>IF(AND('MAPA DE RIESGO'!$Z$33="Muy Baja",'MAPA DE RIESGO'!$AB$33="Moderado"),CONCATENATE("R3C",'MAPA DE RIESGO'!$P$33),"")</f>
        <v/>
      </c>
      <c r="AB48" s="23" t="str">
        <f>IF(AND('MAPA DE RIESGO'!$Z$28="Muy Baja",'MAPA DE RIESGO'!$AB$28="Mayor"),CONCATENATE("R3C",'MAPA DE RIESGO'!$P$28),"")</f>
        <v/>
      </c>
      <c r="AC48" s="24" t="str">
        <f>IF(AND('MAPA DE RIESGO'!$Z$29="Muy Baja",'MAPA DE RIESGO'!$AB$29="Mayor"),CONCATENATE("R3C",'MAPA DE RIESGO'!$P$29),"")</f>
        <v/>
      </c>
      <c r="AD48" s="24" t="str">
        <f>IF(AND('MAPA DE RIESGO'!$Z$30="Muy Baja",'MAPA DE RIESGO'!$AB$30="Mayor"),CONCATENATE("R3C",'MAPA DE RIESGO'!$P$30),"")</f>
        <v/>
      </c>
      <c r="AE48" s="24" t="str">
        <f>IF(AND('MAPA DE RIESGO'!$Z$31="Muy Baja",'MAPA DE RIESGO'!$AB$31="Mayor"),CONCATENATE("R3C",'MAPA DE RIESGO'!$P$31),"")</f>
        <v/>
      </c>
      <c r="AF48" s="24" t="str">
        <f>IF(AND('MAPA DE RIESGO'!$Z$32="Muy Baja",'MAPA DE RIESGO'!$AB$32="Mayor"),CONCATENATE("R3C",'MAPA DE RIESGO'!$P$32),"")</f>
        <v/>
      </c>
      <c r="AG48" s="25" t="str">
        <f>IF(AND('MAPA DE RIESGO'!$Z$33="Muy Baja",'MAPA DE RIESGO'!$AB$33="Mayor"),CONCATENATE("R3C",'MAPA DE RIESGO'!$P$33),"")</f>
        <v/>
      </c>
      <c r="AH48" s="26" t="str">
        <f>IF(AND('MAPA DE RIESGO'!$Z$28="Muy Baja",'MAPA DE RIESGO'!$AB$28="Catastrófico"),CONCATENATE("R3C",'MAPA DE RIESGO'!$P$28),"")</f>
        <v/>
      </c>
      <c r="AI48" s="27" t="str">
        <f>IF(AND('MAPA DE RIESGO'!$Z$29="Muy Baja",'MAPA DE RIESGO'!$AB$29="Catastrófico"),CONCATENATE("R3C",'MAPA DE RIESGO'!$P$29),"")</f>
        <v/>
      </c>
      <c r="AJ48" s="27" t="str">
        <f>IF(AND('MAPA DE RIESGO'!$Z$30="Muy Baja",'MAPA DE RIESGO'!$AB$30="Catastrófico"),CONCATENATE("R3C",'MAPA DE RIESGO'!$P$30),"")</f>
        <v/>
      </c>
      <c r="AK48" s="27" t="str">
        <f>IF(AND('MAPA DE RIESGO'!$Z$31="Muy Baja",'MAPA DE RIESGO'!$AB$31="Catastrófico"),CONCATENATE("R3C",'MAPA DE RIESGO'!$P$31),"")</f>
        <v/>
      </c>
      <c r="AL48" s="27" t="str">
        <f>IF(AND('MAPA DE RIESGO'!$Z$32="Muy Baja",'MAPA DE RIESGO'!$AB$32="Catastrófico"),CONCATENATE("R3C",'MAPA DE RIESGO'!$P$32),"")</f>
        <v/>
      </c>
      <c r="AM48" s="28" t="str">
        <f>IF(AND('MAPA DE RIESGO'!$Z$33="Muy Baja",'MAPA DE RIESGO'!$AB$33="Catastrófico"),CONCATENATE("R3C",'MAPA DE RIESGO'!$P$33),"")</f>
        <v/>
      </c>
      <c r="AN48" s="55"/>
      <c r="AO48" s="55"/>
      <c r="AP48" s="55"/>
      <c r="AQ48" s="55"/>
      <c r="AR48" s="55"/>
      <c r="AS48" s="55"/>
      <c r="AT48" s="55"/>
      <c r="AU48" s="55"/>
      <c r="AV48" s="55"/>
      <c r="AW48" s="55"/>
      <c r="AX48" s="55"/>
      <c r="AY48" s="55"/>
      <c r="AZ48" s="55"/>
      <c r="BA48" s="55"/>
      <c r="BB48" s="55"/>
      <c r="BC48" s="55"/>
      <c r="BD48" s="55"/>
      <c r="BE48" s="55"/>
      <c r="BF48" s="55"/>
      <c r="BG48" s="55"/>
      <c r="BH48" s="55"/>
      <c r="BI48" s="55"/>
      <c r="BJ48" s="55"/>
      <c r="BK48" s="55"/>
      <c r="BL48" s="55"/>
      <c r="BM48" s="55"/>
      <c r="BN48" s="55"/>
      <c r="BO48" s="55"/>
      <c r="BP48" s="55"/>
      <c r="BQ48" s="55"/>
      <c r="BR48" s="55"/>
      <c r="BS48" s="55"/>
      <c r="BT48" s="55"/>
      <c r="BU48" s="55"/>
      <c r="BV48" s="55"/>
      <c r="BW48" s="55"/>
      <c r="BX48" s="55"/>
      <c r="BY48" s="55"/>
      <c r="BZ48" s="55"/>
      <c r="CA48" s="55"/>
      <c r="CB48" s="55"/>
    </row>
    <row r="49" spans="1:80" ht="15" customHeight="1" x14ac:dyDescent="0.25">
      <c r="A49" s="55"/>
      <c r="B49" s="345"/>
      <c r="C49" s="345"/>
      <c r="D49" s="346"/>
      <c r="E49" s="386"/>
      <c r="F49" s="387"/>
      <c r="G49" s="387"/>
      <c r="H49" s="387"/>
      <c r="I49" s="388"/>
      <c r="J49" s="48" t="str">
        <f>IF(AND('MAPA DE RIESGO'!$Z$34="Muy Baja",'MAPA DE RIESGO'!$AB$34="Leve"),CONCATENATE("R4C",'MAPA DE RIESGO'!$P$34),"")</f>
        <v/>
      </c>
      <c r="K49" s="49" t="str">
        <f>IF(AND('MAPA DE RIESGO'!$Z$35="Muy Baja",'MAPA DE RIESGO'!$AB$35="Leve"),CONCATENATE("R4C",'MAPA DE RIESGO'!$P$35),"")</f>
        <v/>
      </c>
      <c r="L49" s="49" t="str">
        <f>IF(AND('MAPA DE RIESGO'!$Z$36="Muy Baja",'MAPA DE RIESGO'!$AB$36="Leve"),CONCATENATE("R4C",'MAPA DE RIESGO'!$P$36),"")</f>
        <v/>
      </c>
      <c r="M49" s="49" t="str">
        <f>IF(AND('MAPA DE RIESGO'!$Z$37="Muy Baja",'MAPA DE RIESGO'!$AB$37="Leve"),CONCATENATE("R4C",'MAPA DE RIESGO'!$P$37),"")</f>
        <v/>
      </c>
      <c r="N49" s="49" t="str">
        <f>IF(AND('MAPA DE RIESGO'!$Z$38="Muy Baja",'MAPA DE RIESGO'!$AB$38="Leve"),CONCATENATE("R4C",'MAPA DE RIESGO'!$P$38),"")</f>
        <v/>
      </c>
      <c r="O49" s="50" t="str">
        <f>IF(AND('MAPA DE RIESGO'!$Z$39="Muy Baja",'MAPA DE RIESGO'!$AB$39="Leve"),CONCATENATE("R4C",'MAPA DE RIESGO'!$P$39),"")</f>
        <v/>
      </c>
      <c r="P49" s="48" t="str">
        <f>IF(AND('MAPA DE RIESGO'!$Z$34="Muy Baja",'MAPA DE RIESGO'!$AB$34="Menor"),CONCATENATE("R4C",'MAPA DE RIESGO'!$P$34),"")</f>
        <v/>
      </c>
      <c r="Q49" s="49" t="str">
        <f>IF(AND('MAPA DE RIESGO'!$Z$35="Muy Baja",'MAPA DE RIESGO'!$AB$35="Menor"),CONCATENATE("R4C",'MAPA DE RIESGO'!$P$35),"")</f>
        <v/>
      </c>
      <c r="R49" s="49" t="str">
        <f>IF(AND('MAPA DE RIESGO'!$Z$36="Muy Baja",'MAPA DE RIESGO'!$AB$36="Menor"),CONCATENATE("R4C",'MAPA DE RIESGO'!$P$36),"")</f>
        <v/>
      </c>
      <c r="S49" s="49" t="str">
        <f>IF(AND('MAPA DE RIESGO'!$Z$37="Muy Baja",'MAPA DE RIESGO'!$AB$37="Menor"),CONCATENATE("R4C",'MAPA DE RIESGO'!$P$37),"")</f>
        <v/>
      </c>
      <c r="T49" s="49" t="str">
        <f>IF(AND('MAPA DE RIESGO'!$Z$38="Muy Baja",'MAPA DE RIESGO'!$AB$38="Menor"),CONCATENATE("R4C",'MAPA DE RIESGO'!$P$38),"")</f>
        <v/>
      </c>
      <c r="U49" s="50" t="str">
        <f>IF(AND('MAPA DE RIESGO'!$Z$39="Muy Baja",'MAPA DE RIESGO'!$AB$39="Menor"),CONCATENATE("R4C",'MAPA DE RIESGO'!$P$39),"")</f>
        <v/>
      </c>
      <c r="V49" s="39" t="str">
        <f>IF(AND('MAPA DE RIESGO'!$Z$34="Muy Baja",'MAPA DE RIESGO'!$AB$34="Moderado"),CONCATENATE("R4C",'MAPA DE RIESGO'!$P$34),"")</f>
        <v/>
      </c>
      <c r="W49" s="40" t="str">
        <f>IF(AND('MAPA DE RIESGO'!$Z$35="Muy Baja",'MAPA DE RIESGO'!$AB$35="Moderado"),CONCATENATE("R4C",'MAPA DE RIESGO'!$P$35),"")</f>
        <v/>
      </c>
      <c r="X49" s="40" t="str">
        <f>IF(AND('MAPA DE RIESGO'!$Z$36="Muy Baja",'MAPA DE RIESGO'!$AB$36="Moderado"),CONCATENATE("R4C",'MAPA DE RIESGO'!$P$36),"")</f>
        <v/>
      </c>
      <c r="Y49" s="40" t="str">
        <f>IF(AND('MAPA DE RIESGO'!$Z$37="Muy Baja",'MAPA DE RIESGO'!$AB$37="Moderado"),CONCATENATE("R4C",'MAPA DE RIESGO'!$P$37),"")</f>
        <v/>
      </c>
      <c r="Z49" s="40" t="str">
        <f>IF(AND('MAPA DE RIESGO'!$Z$38="Muy Baja",'MAPA DE RIESGO'!$AB$38="Moderado"),CONCATENATE("R4C",'MAPA DE RIESGO'!$P$38),"")</f>
        <v/>
      </c>
      <c r="AA49" s="41" t="str">
        <f>IF(AND('MAPA DE RIESGO'!$Z$39="Muy Baja",'MAPA DE RIESGO'!$AB$39="Moderado"),CONCATENATE("R4C",'MAPA DE RIESGO'!$P$39),"")</f>
        <v/>
      </c>
      <c r="AB49" s="23" t="str">
        <f>IF(AND('MAPA DE RIESGO'!$Z$34="Muy Baja",'MAPA DE RIESGO'!$AB$34="Mayor"),CONCATENATE("R4C",'MAPA DE RIESGO'!$P$34),"")</f>
        <v/>
      </c>
      <c r="AC49" s="24" t="str">
        <f>IF(AND('MAPA DE RIESGO'!$Z$35="Muy Baja",'MAPA DE RIESGO'!$AB$35="Mayor"),CONCATENATE("R4C",'MAPA DE RIESGO'!$P$35),"")</f>
        <v/>
      </c>
      <c r="AD49" s="24" t="str">
        <f>IF(AND('MAPA DE RIESGO'!$Z$36="Muy Baja",'MAPA DE RIESGO'!$AB$36="Mayor"),CONCATENATE("R4C",'MAPA DE RIESGO'!$P$36),"")</f>
        <v/>
      </c>
      <c r="AE49" s="24" t="str">
        <f>IF(AND('MAPA DE RIESGO'!$Z$37="Muy Baja",'MAPA DE RIESGO'!$AB$37="Mayor"),CONCATENATE("R4C",'MAPA DE RIESGO'!$P$37),"")</f>
        <v/>
      </c>
      <c r="AF49" s="24" t="str">
        <f>IF(AND('MAPA DE RIESGO'!$Z$38="Muy Baja",'MAPA DE RIESGO'!$AB$38="Mayor"),CONCATENATE("R4C",'MAPA DE RIESGO'!$P$38),"")</f>
        <v/>
      </c>
      <c r="AG49" s="25" t="str">
        <f>IF(AND('MAPA DE RIESGO'!$Z$39="Muy Baja",'MAPA DE RIESGO'!$AB$39="Mayor"),CONCATENATE("R4C",'MAPA DE RIESGO'!$P$39),"")</f>
        <v/>
      </c>
      <c r="AH49" s="26" t="str">
        <f>IF(AND('MAPA DE RIESGO'!$Z$34="Muy Baja",'MAPA DE RIESGO'!$AB$34="Catastrófico"),CONCATENATE("R4C",'MAPA DE RIESGO'!$P$34),"")</f>
        <v/>
      </c>
      <c r="AI49" s="27" t="str">
        <f>IF(AND('MAPA DE RIESGO'!$Z$35="Muy Baja",'MAPA DE RIESGO'!$AB$35="Catastrófico"),CONCATENATE("R4C",'MAPA DE RIESGO'!$P$35),"")</f>
        <v/>
      </c>
      <c r="AJ49" s="27" t="str">
        <f>IF(AND('MAPA DE RIESGO'!$Z$36="Muy Baja",'MAPA DE RIESGO'!$AB$36="Catastrófico"),CONCATENATE("R4C",'MAPA DE RIESGO'!$P$36),"")</f>
        <v/>
      </c>
      <c r="AK49" s="27" t="str">
        <f>IF(AND('MAPA DE RIESGO'!$Z$37="Muy Baja",'MAPA DE RIESGO'!$AB$37="Catastrófico"),CONCATENATE("R4C",'MAPA DE RIESGO'!$P$37),"")</f>
        <v/>
      </c>
      <c r="AL49" s="27" t="str">
        <f>IF(AND('MAPA DE RIESGO'!$Z$38="Muy Baja",'MAPA DE RIESGO'!$AB$38="Catastrófico"),CONCATENATE("R4C",'MAPA DE RIESGO'!$P$38),"")</f>
        <v/>
      </c>
      <c r="AM49" s="28" t="str">
        <f>IF(AND('MAPA DE RIESGO'!$Z$39="Muy Baja",'MAPA DE RIESGO'!$AB$39="Catastrófico"),CONCATENATE("R4C",'MAPA DE RIESGO'!$P$39),"")</f>
        <v/>
      </c>
      <c r="AN49" s="55"/>
      <c r="AO49" s="55"/>
      <c r="AP49" s="55"/>
      <c r="AQ49" s="55"/>
      <c r="AR49" s="55"/>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row>
    <row r="50" spans="1:80" ht="15" customHeight="1" x14ac:dyDescent="0.25">
      <c r="A50" s="55"/>
      <c r="B50" s="345"/>
      <c r="C50" s="345"/>
      <c r="D50" s="346"/>
      <c r="E50" s="386"/>
      <c r="F50" s="387"/>
      <c r="G50" s="387"/>
      <c r="H50" s="387"/>
      <c r="I50" s="388"/>
      <c r="J50" s="48" t="str">
        <f>IF(AND('MAPA DE RIESGO'!$Z$40="Muy Baja",'MAPA DE RIESGO'!$AB$40="Leve"),CONCATENATE("R5C",'MAPA DE RIESGO'!$P$40),"")</f>
        <v/>
      </c>
      <c r="K50" s="49" t="str">
        <f>IF(AND('MAPA DE RIESGO'!$Z$41="Muy Baja",'MAPA DE RIESGO'!$AB$41="Leve"),CONCATENATE("R5C",'MAPA DE RIESGO'!$P$41),"")</f>
        <v/>
      </c>
      <c r="L50" s="49" t="str">
        <f>IF(AND('MAPA DE RIESGO'!$Z$42="Muy Baja",'MAPA DE RIESGO'!$AB$42="Leve"),CONCATENATE("R5C",'MAPA DE RIESGO'!$P$42),"")</f>
        <v/>
      </c>
      <c r="M50" s="49" t="str">
        <f>IF(AND('MAPA DE RIESGO'!$Z$43="Muy Baja",'MAPA DE RIESGO'!$AB$43="Leve"),CONCATENATE("R5C",'MAPA DE RIESGO'!$P$43),"")</f>
        <v/>
      </c>
      <c r="N50" s="49" t="str">
        <f>IF(AND('MAPA DE RIESGO'!$Z$44="Muy Baja",'MAPA DE RIESGO'!$AB$44="Leve"),CONCATENATE("R5C",'MAPA DE RIESGO'!$P$44),"")</f>
        <v/>
      </c>
      <c r="O50" s="50" t="str">
        <f>IF(AND('MAPA DE RIESGO'!$Z$45="Muy Baja",'MAPA DE RIESGO'!$AB$45="Leve"),CONCATENATE("R5C",'MAPA DE RIESGO'!$P$45),"")</f>
        <v/>
      </c>
      <c r="P50" s="48" t="str">
        <f>IF(AND('MAPA DE RIESGO'!$Z$40="Muy Baja",'MAPA DE RIESGO'!$AB$40="Menor"),CONCATENATE("R5C",'MAPA DE RIESGO'!$P$40),"")</f>
        <v/>
      </c>
      <c r="Q50" s="49" t="str">
        <f>IF(AND('MAPA DE RIESGO'!$Z$41="Muy Baja",'MAPA DE RIESGO'!$AB$41="Menor"),CONCATENATE("R5C",'MAPA DE RIESGO'!$P$41),"")</f>
        <v/>
      </c>
      <c r="R50" s="49" t="str">
        <f>IF(AND('MAPA DE RIESGO'!$Z$42="Muy Baja",'MAPA DE RIESGO'!$AB$42="Menor"),CONCATENATE("R5C",'MAPA DE RIESGO'!$P$42),"")</f>
        <v/>
      </c>
      <c r="S50" s="49" t="str">
        <f>IF(AND('MAPA DE RIESGO'!$Z$43="Muy Baja",'MAPA DE RIESGO'!$AB$43="Menor"),CONCATENATE("R5C",'MAPA DE RIESGO'!$P$43),"")</f>
        <v/>
      </c>
      <c r="T50" s="49" t="str">
        <f>IF(AND('MAPA DE RIESGO'!$Z$44="Muy Baja",'MAPA DE RIESGO'!$AB$44="Menor"),CONCATENATE("R5C",'MAPA DE RIESGO'!$P$44),"")</f>
        <v/>
      </c>
      <c r="U50" s="50" t="str">
        <f>IF(AND('MAPA DE RIESGO'!$Z$45="Muy Baja",'MAPA DE RIESGO'!$AB$45="Menor"),CONCATENATE("R5C",'MAPA DE RIESGO'!$P$45),"")</f>
        <v/>
      </c>
      <c r="V50" s="39" t="str">
        <f>IF(AND('MAPA DE RIESGO'!$Z$40="Muy Baja",'MAPA DE RIESGO'!$AB$40="Moderado"),CONCATENATE("R5C",'MAPA DE RIESGO'!$P$40),"")</f>
        <v/>
      </c>
      <c r="W50" s="40" t="str">
        <f>IF(AND('MAPA DE RIESGO'!$Z$41="Muy Baja",'MAPA DE RIESGO'!$AB$41="Moderado"),CONCATENATE("R5C",'MAPA DE RIESGO'!$P$41),"")</f>
        <v/>
      </c>
      <c r="X50" s="40" t="str">
        <f>IF(AND('MAPA DE RIESGO'!$Z$42="Muy Baja",'MAPA DE RIESGO'!$AB$42="Moderado"),CONCATENATE("R5C",'MAPA DE RIESGO'!$P$42),"")</f>
        <v/>
      </c>
      <c r="Y50" s="40" t="str">
        <f>IF(AND('MAPA DE RIESGO'!$Z$43="Muy Baja",'MAPA DE RIESGO'!$AB$43="Moderado"),CONCATENATE("R5C",'MAPA DE RIESGO'!$P$43),"")</f>
        <v/>
      </c>
      <c r="Z50" s="40" t="str">
        <f>IF(AND('MAPA DE RIESGO'!$Z$44="Muy Baja",'MAPA DE RIESGO'!$AB$44="Moderado"),CONCATENATE("R5C",'MAPA DE RIESGO'!$P$44),"")</f>
        <v/>
      </c>
      <c r="AA50" s="41" t="str">
        <f>IF(AND('MAPA DE RIESGO'!$Z$45="Muy Baja",'MAPA DE RIESGO'!$AB$45="Moderado"),CONCATENATE("R5C",'MAPA DE RIESGO'!$P$45),"")</f>
        <v/>
      </c>
      <c r="AB50" s="23" t="str">
        <f>IF(AND('MAPA DE RIESGO'!$Z$40="Muy Baja",'MAPA DE RIESGO'!$AB$40="Mayor"),CONCATENATE("R5C",'MAPA DE RIESGO'!$P$40),"")</f>
        <v/>
      </c>
      <c r="AC50" s="24" t="str">
        <f>IF(AND('MAPA DE RIESGO'!$Z$41="Muy Baja",'MAPA DE RIESGO'!$AB$41="Mayor"),CONCATENATE("R5C",'MAPA DE RIESGO'!$P$41),"")</f>
        <v/>
      </c>
      <c r="AD50" s="29" t="str">
        <f>IF(AND('MAPA DE RIESGO'!$Z$42="Muy Baja",'MAPA DE RIESGO'!$AB$42="Mayor"),CONCATENATE("R5C",'MAPA DE RIESGO'!$P$42),"")</f>
        <v/>
      </c>
      <c r="AE50" s="29" t="str">
        <f>IF(AND('MAPA DE RIESGO'!$Z$43="Muy Baja",'MAPA DE RIESGO'!$AB$43="Mayor"),CONCATENATE("R5C",'MAPA DE RIESGO'!$P$43),"")</f>
        <v/>
      </c>
      <c r="AF50" s="29" t="str">
        <f>IF(AND('MAPA DE RIESGO'!$Z$44="Muy Baja",'MAPA DE RIESGO'!$AB$44="Mayor"),CONCATENATE("R5C",'MAPA DE RIESGO'!$P$44),"")</f>
        <v/>
      </c>
      <c r="AG50" s="25" t="str">
        <f>IF(AND('MAPA DE RIESGO'!$Z$45="Muy Baja",'MAPA DE RIESGO'!$AB$45="Mayor"),CONCATENATE("R5C",'MAPA DE RIESGO'!$P$45),"")</f>
        <v/>
      </c>
      <c r="AH50" s="26" t="str">
        <f>IF(AND('MAPA DE RIESGO'!$Z$40="Muy Baja",'MAPA DE RIESGO'!$AB$40="Catastrófico"),CONCATENATE("R5C",'MAPA DE RIESGO'!$P$40),"")</f>
        <v/>
      </c>
      <c r="AI50" s="27" t="str">
        <f>IF(AND('MAPA DE RIESGO'!$Z$41="Muy Baja",'MAPA DE RIESGO'!$AB$41="Catastrófico"),CONCATENATE("R5C",'MAPA DE RIESGO'!$P$41),"")</f>
        <v/>
      </c>
      <c r="AJ50" s="27" t="str">
        <f>IF(AND('MAPA DE RIESGO'!$Z$42="Muy Baja",'MAPA DE RIESGO'!$AB$42="Catastrófico"),CONCATENATE("R5C",'MAPA DE RIESGO'!$P$42),"")</f>
        <v/>
      </c>
      <c r="AK50" s="27" t="str">
        <f>IF(AND('MAPA DE RIESGO'!$Z$43="Muy Baja",'MAPA DE RIESGO'!$AB$43="Catastrófico"),CONCATENATE("R5C",'MAPA DE RIESGO'!$P$43),"")</f>
        <v/>
      </c>
      <c r="AL50" s="27" t="str">
        <f>IF(AND('MAPA DE RIESGO'!$Z$44="Muy Baja",'MAPA DE RIESGO'!$AB$44="Catastrófico"),CONCATENATE("R5C",'MAPA DE RIESGO'!$P$44),"")</f>
        <v/>
      </c>
      <c r="AM50" s="28" t="str">
        <f>IF(AND('MAPA DE RIESGO'!$Z$45="Muy Baja",'MAPA DE RIESGO'!$AB$45="Catastrófico"),CONCATENATE("R5C",'MAPA DE RIESGO'!$P$45),"")</f>
        <v/>
      </c>
      <c r="AN50" s="55"/>
      <c r="AO50" s="55"/>
      <c r="AP50" s="55"/>
      <c r="AQ50" s="55"/>
      <c r="AR50" s="55"/>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row>
    <row r="51" spans="1:80" ht="15" customHeight="1" x14ac:dyDescent="0.25">
      <c r="A51" s="55"/>
      <c r="B51" s="345"/>
      <c r="C51" s="345"/>
      <c r="D51" s="346"/>
      <c r="E51" s="386"/>
      <c r="F51" s="387"/>
      <c r="G51" s="387"/>
      <c r="H51" s="387"/>
      <c r="I51" s="388"/>
      <c r="J51" s="48" t="str">
        <f>IF(AND('MAPA DE RIESGO'!$Z$46="Muy Baja",'MAPA DE RIESGO'!$AB$46="Leve"),CONCATENATE("R6C",'MAPA DE RIESGO'!$P$46),"")</f>
        <v/>
      </c>
      <c r="K51" s="49" t="str">
        <f>IF(AND('MAPA DE RIESGO'!$Z$47="Muy Baja",'MAPA DE RIESGO'!$AB$47="Leve"),CONCATENATE("R6C",'MAPA DE RIESGO'!$P$47),"")</f>
        <v/>
      </c>
      <c r="L51" s="49" t="str">
        <f>IF(AND('MAPA DE RIESGO'!$Z$48="Muy Baja",'MAPA DE RIESGO'!$AB$48="Leve"),CONCATENATE("R6C",'MAPA DE RIESGO'!$P$48),"")</f>
        <v/>
      </c>
      <c r="M51" s="49" t="str">
        <f>IF(AND('MAPA DE RIESGO'!$Z$49="Muy Baja",'MAPA DE RIESGO'!$AB$49="Leve"),CONCATENATE("R6C",'MAPA DE RIESGO'!$P$49),"")</f>
        <v/>
      </c>
      <c r="N51" s="49" t="str">
        <f>IF(AND('MAPA DE RIESGO'!$Z$50="Muy Baja",'MAPA DE RIESGO'!$AB$50="Leve"),CONCATENATE("R6C",'MAPA DE RIESGO'!$P$50),"")</f>
        <v/>
      </c>
      <c r="O51" s="50" t="str">
        <f>IF(AND('MAPA DE RIESGO'!$Z$51="Muy Baja",'MAPA DE RIESGO'!$AB$51="Leve"),CONCATENATE("R6C",'MAPA DE RIESGO'!$P$51),"")</f>
        <v/>
      </c>
      <c r="P51" s="48" t="str">
        <f>IF(AND('MAPA DE RIESGO'!$Z$46="Muy Baja",'MAPA DE RIESGO'!$AB$46="Menor"),CONCATENATE("R6C",'MAPA DE RIESGO'!$P$46),"")</f>
        <v/>
      </c>
      <c r="Q51" s="49" t="str">
        <f>IF(AND('MAPA DE RIESGO'!$Z$47="Muy Baja",'MAPA DE RIESGO'!$AB$47="Menor"),CONCATENATE("R6C",'MAPA DE RIESGO'!$P$47),"")</f>
        <v/>
      </c>
      <c r="R51" s="49" t="str">
        <f>IF(AND('MAPA DE RIESGO'!$Z$48="Muy Baja",'MAPA DE RIESGO'!$AB$48="Menor"),CONCATENATE("R6C",'MAPA DE RIESGO'!$P$48),"")</f>
        <v/>
      </c>
      <c r="S51" s="49" t="str">
        <f>IF(AND('MAPA DE RIESGO'!$Z$49="Muy Baja",'MAPA DE RIESGO'!$AB$49="Menor"),CONCATENATE("R6C",'MAPA DE RIESGO'!$P$49),"")</f>
        <v/>
      </c>
      <c r="T51" s="49" t="str">
        <f>IF(AND('MAPA DE RIESGO'!$Z$50="Muy Baja",'MAPA DE RIESGO'!$AB$50="Menor"),CONCATENATE("R6C",'MAPA DE RIESGO'!$P$50),"")</f>
        <v/>
      </c>
      <c r="U51" s="50" t="str">
        <f>IF(AND('MAPA DE RIESGO'!$Z$51="Muy Baja",'MAPA DE RIESGO'!$AB$51="Menor"),CONCATENATE("R6C",'MAPA DE RIESGO'!$P$51),"")</f>
        <v/>
      </c>
      <c r="V51" s="39" t="str">
        <f>IF(AND('MAPA DE RIESGO'!$Z$46="Muy Baja",'MAPA DE RIESGO'!$AB$46="Moderado"),CONCATENATE("R6C",'MAPA DE RIESGO'!$P$46),"")</f>
        <v/>
      </c>
      <c r="W51" s="40" t="str">
        <f>IF(AND('MAPA DE RIESGO'!$Z$47="Muy Baja",'MAPA DE RIESGO'!$AB$47="Moderado"),CONCATENATE("R6C",'MAPA DE RIESGO'!$P$47),"")</f>
        <v/>
      </c>
      <c r="X51" s="40" t="str">
        <f>IF(AND('MAPA DE RIESGO'!$Z$48="Muy Baja",'MAPA DE RIESGO'!$AB$48="Moderado"),CONCATENATE("R6C",'MAPA DE RIESGO'!$P$48),"")</f>
        <v/>
      </c>
      <c r="Y51" s="40" t="str">
        <f>IF(AND('MAPA DE RIESGO'!$Z$49="Muy Baja",'MAPA DE RIESGO'!$AB$49="Moderado"),CONCATENATE("R6C",'MAPA DE RIESGO'!$P$49),"")</f>
        <v/>
      </c>
      <c r="Z51" s="40" t="str">
        <f>IF(AND('MAPA DE RIESGO'!$Z$50="Muy Baja",'MAPA DE RIESGO'!$AB$50="Moderado"),CONCATENATE("R6C",'MAPA DE RIESGO'!$P$50),"")</f>
        <v/>
      </c>
      <c r="AA51" s="41" t="str">
        <f>IF(AND('MAPA DE RIESGO'!$Z$51="Muy Baja",'MAPA DE RIESGO'!$AB$51="Moderado"),CONCATENATE("R6C",'MAPA DE RIESGO'!$P$51),"")</f>
        <v/>
      </c>
      <c r="AB51" s="23" t="str">
        <f>IF(AND('MAPA DE RIESGO'!$Z$46="Muy Baja",'MAPA DE RIESGO'!$AB$46="Mayor"),CONCATENATE("R6C",'MAPA DE RIESGO'!$P$46),"")</f>
        <v/>
      </c>
      <c r="AC51" s="24" t="str">
        <f>IF(AND('MAPA DE RIESGO'!$Z$47="Muy Baja",'MAPA DE RIESGO'!$AB$47="Mayor"),CONCATENATE("R6C",'MAPA DE RIESGO'!$P$47),"")</f>
        <v/>
      </c>
      <c r="AD51" s="29" t="str">
        <f>IF(AND('MAPA DE RIESGO'!$Z$48="Muy Baja",'MAPA DE RIESGO'!$AB$48="Mayor"),CONCATENATE("R6C",'MAPA DE RIESGO'!$P$48),"")</f>
        <v/>
      </c>
      <c r="AE51" s="29" t="str">
        <f>IF(AND('MAPA DE RIESGO'!$Z$49="Muy Baja",'MAPA DE RIESGO'!$AB$49="Mayor"),CONCATENATE("R6C",'MAPA DE RIESGO'!$P$49),"")</f>
        <v/>
      </c>
      <c r="AF51" s="29" t="str">
        <f>IF(AND('MAPA DE RIESGO'!$Z$50="Muy Baja",'MAPA DE RIESGO'!$AB$50="Mayor"),CONCATENATE("R6C",'MAPA DE RIESGO'!$P$50),"")</f>
        <v/>
      </c>
      <c r="AG51" s="25" t="str">
        <f>IF(AND('MAPA DE RIESGO'!$Z$51="Muy Baja",'MAPA DE RIESGO'!$AB$51="Mayor"),CONCATENATE("R6C",'MAPA DE RIESGO'!$P$51),"")</f>
        <v/>
      </c>
      <c r="AH51" s="26" t="str">
        <f>IF(AND('MAPA DE RIESGO'!$Z$46="Muy Baja",'MAPA DE RIESGO'!$AB$46="Catastrófico"),CONCATENATE("R6C",'MAPA DE RIESGO'!$P$46),"")</f>
        <v/>
      </c>
      <c r="AI51" s="27" t="str">
        <f>IF(AND('MAPA DE RIESGO'!$Z$47="Muy Baja",'MAPA DE RIESGO'!$AB$47="Catastrófico"),CONCATENATE("R6C",'MAPA DE RIESGO'!$P$47),"")</f>
        <v/>
      </c>
      <c r="AJ51" s="27" t="str">
        <f>IF(AND('MAPA DE RIESGO'!$Z$48="Muy Baja",'MAPA DE RIESGO'!$AB$48="Catastrófico"),CONCATENATE("R6C",'MAPA DE RIESGO'!$P$48),"")</f>
        <v/>
      </c>
      <c r="AK51" s="27" t="str">
        <f>IF(AND('MAPA DE RIESGO'!$Z$49="Muy Baja",'MAPA DE RIESGO'!$AB$49="Catastrófico"),CONCATENATE("R6C",'MAPA DE RIESGO'!$P$49),"")</f>
        <v/>
      </c>
      <c r="AL51" s="27" t="str">
        <f>IF(AND('MAPA DE RIESGO'!$Z$50="Muy Baja",'MAPA DE RIESGO'!$AB$50="Catastrófico"),CONCATENATE("R6C",'MAPA DE RIESGO'!$P$50),"")</f>
        <v/>
      </c>
      <c r="AM51" s="28" t="str">
        <f>IF(AND('MAPA DE RIESGO'!$Z$51="Muy Baja",'MAPA DE RIESGO'!$AB$51="Catastrófico"),CONCATENATE("R6C",'MAPA DE RIESGO'!$P$51),"")</f>
        <v/>
      </c>
      <c r="AN51" s="55"/>
      <c r="AO51" s="55"/>
      <c r="AP51" s="55"/>
      <c r="AQ51" s="55"/>
      <c r="AR51" s="55"/>
      <c r="AS51" s="55"/>
      <c r="AT51" s="55"/>
      <c r="AU51" s="55"/>
      <c r="AV51" s="55"/>
      <c r="AW51" s="55"/>
      <c r="AX51" s="55"/>
      <c r="AY51" s="55"/>
      <c r="AZ51" s="55"/>
      <c r="BA51" s="55"/>
      <c r="BB51" s="55"/>
      <c r="BC51" s="55"/>
      <c r="BD51" s="55"/>
      <c r="BE51" s="55"/>
      <c r="BF51" s="55"/>
      <c r="BG51" s="55"/>
      <c r="BH51" s="55"/>
      <c r="BI51" s="55"/>
      <c r="BJ51" s="55"/>
      <c r="BK51" s="55"/>
      <c r="BL51" s="55"/>
      <c r="BM51" s="55"/>
      <c r="BN51" s="55"/>
      <c r="BO51" s="55"/>
      <c r="BP51" s="55"/>
      <c r="BQ51" s="55"/>
      <c r="BR51" s="55"/>
      <c r="BS51" s="55"/>
      <c r="BT51" s="55"/>
      <c r="BU51" s="55"/>
      <c r="BV51" s="55"/>
      <c r="BW51" s="55"/>
      <c r="BX51" s="55"/>
      <c r="BY51" s="55"/>
      <c r="BZ51" s="55"/>
      <c r="CA51" s="55"/>
      <c r="CB51" s="55"/>
    </row>
    <row r="52" spans="1:80" ht="15" customHeight="1" x14ac:dyDescent="0.25">
      <c r="A52" s="55"/>
      <c r="B52" s="345"/>
      <c r="C52" s="345"/>
      <c r="D52" s="346"/>
      <c r="E52" s="386"/>
      <c r="F52" s="387"/>
      <c r="G52" s="387"/>
      <c r="H52" s="387"/>
      <c r="I52" s="388"/>
      <c r="J52" s="48" t="str">
        <f>IF(AND('MAPA DE RIESGO'!$Z$52="Muy Baja",'MAPA DE RIESGO'!$AB$52="Leve"),CONCATENATE("R7C",'MAPA DE RIESGO'!$P$52),"")</f>
        <v/>
      </c>
      <c r="K52" s="49" t="str">
        <f>IF(AND('MAPA DE RIESGO'!$Z$53="Muy Baja",'MAPA DE RIESGO'!$AB$53="Leve"),CONCATENATE("R7C",'MAPA DE RIESGO'!$P$53),"")</f>
        <v/>
      </c>
      <c r="L52" s="49" t="str">
        <f>IF(AND('MAPA DE RIESGO'!$Z$54="Muy Baja",'MAPA DE RIESGO'!$AB$54="Leve"),CONCATENATE("R7C",'MAPA DE RIESGO'!$P$54),"")</f>
        <v/>
      </c>
      <c r="M52" s="49" t="str">
        <f>IF(AND('MAPA DE RIESGO'!$Z$55="Muy Baja",'MAPA DE RIESGO'!$AB$55="Leve"),CONCATENATE("R7C",'MAPA DE RIESGO'!$P$55),"")</f>
        <v/>
      </c>
      <c r="N52" s="49" t="str">
        <f>IF(AND('MAPA DE RIESGO'!$Z$56="Muy Baja",'MAPA DE RIESGO'!$AB$56="Leve"),CONCATENATE("R7C",'MAPA DE RIESGO'!$P$56),"")</f>
        <v/>
      </c>
      <c r="O52" s="50" t="str">
        <f>IF(AND('MAPA DE RIESGO'!$Z$57="Muy Baja",'MAPA DE RIESGO'!$AB$57="Leve"),CONCATENATE("R7C",'MAPA DE RIESGO'!$P$57),"")</f>
        <v/>
      </c>
      <c r="P52" s="48" t="str">
        <f>IF(AND('MAPA DE RIESGO'!$Z$52="Muy Baja",'MAPA DE RIESGO'!$AB$52="Menor"),CONCATENATE("R7C",'MAPA DE RIESGO'!$P$52),"")</f>
        <v/>
      </c>
      <c r="Q52" s="49" t="str">
        <f>IF(AND('MAPA DE RIESGO'!$Z$53="Muy Baja",'MAPA DE RIESGO'!$AB$53="Menor"),CONCATENATE("R7C",'MAPA DE RIESGO'!$P$53),"")</f>
        <v/>
      </c>
      <c r="R52" s="49" t="str">
        <f>IF(AND('MAPA DE RIESGO'!$Z$54="Muy Baja",'MAPA DE RIESGO'!$AB$54="Menor"),CONCATENATE("R7C",'MAPA DE RIESGO'!$P$54),"")</f>
        <v/>
      </c>
      <c r="S52" s="49" t="str">
        <f>IF(AND('MAPA DE RIESGO'!$Z$55="Muy Baja",'MAPA DE RIESGO'!$AB$55="Menor"),CONCATENATE("R7C",'MAPA DE RIESGO'!$P$55),"")</f>
        <v/>
      </c>
      <c r="T52" s="49" t="str">
        <f>IF(AND('MAPA DE RIESGO'!$Z$56="Muy Baja",'MAPA DE RIESGO'!$AB$56="Menor"),CONCATENATE("R7C",'MAPA DE RIESGO'!$P$56),"")</f>
        <v/>
      </c>
      <c r="U52" s="50" t="str">
        <f>IF(AND('MAPA DE RIESGO'!$Z$57="Muy Baja",'MAPA DE RIESGO'!$AB$57="Menor"),CONCATENATE("R7C",'MAPA DE RIESGO'!$P$57),"")</f>
        <v/>
      </c>
      <c r="V52" s="39" t="str">
        <f>IF(AND('MAPA DE RIESGO'!$Z$52="Muy Baja",'MAPA DE RIESGO'!$AB$52="Moderado"),CONCATENATE("R7C",'MAPA DE RIESGO'!$P$52),"")</f>
        <v/>
      </c>
      <c r="W52" s="40" t="str">
        <f>IF(AND('MAPA DE RIESGO'!$Z$53="Muy Baja",'MAPA DE RIESGO'!$AB$53="Moderado"),CONCATENATE("R7C",'MAPA DE RIESGO'!$P$53),"")</f>
        <v/>
      </c>
      <c r="X52" s="40" t="str">
        <f>IF(AND('MAPA DE RIESGO'!$Z$54="Muy Baja",'MAPA DE RIESGO'!$AB$54="Moderado"),CONCATENATE("R7C",'MAPA DE RIESGO'!$P$54),"")</f>
        <v/>
      </c>
      <c r="Y52" s="40" t="str">
        <f>IF(AND('MAPA DE RIESGO'!$Z$55="Muy Baja",'MAPA DE RIESGO'!$AB$55="Moderado"),CONCATENATE("R7C",'MAPA DE RIESGO'!$P$55),"")</f>
        <v/>
      </c>
      <c r="Z52" s="40" t="str">
        <f>IF(AND('MAPA DE RIESGO'!$Z$56="Muy Baja",'MAPA DE RIESGO'!$AB$56="Moderado"),CONCATENATE("R7C",'MAPA DE RIESGO'!$P$56),"")</f>
        <v/>
      </c>
      <c r="AA52" s="41" t="str">
        <f>IF(AND('MAPA DE RIESGO'!$Z$57="Muy Baja",'MAPA DE RIESGO'!$AB$57="Moderado"),CONCATENATE("R7C",'MAPA DE RIESGO'!$P$57),"")</f>
        <v/>
      </c>
      <c r="AB52" s="23" t="str">
        <f>IF(AND('MAPA DE RIESGO'!$Z$52="Muy Baja",'MAPA DE RIESGO'!$AB$52="Mayor"),CONCATENATE("R7C",'MAPA DE RIESGO'!$P$52),"")</f>
        <v/>
      </c>
      <c r="AC52" s="24" t="str">
        <f>IF(AND('MAPA DE RIESGO'!$Z$53="Muy Baja",'MAPA DE RIESGO'!$AB$53="Mayor"),CONCATENATE("R7C",'MAPA DE RIESGO'!$P$53),"")</f>
        <v/>
      </c>
      <c r="AD52" s="29" t="str">
        <f>IF(AND('MAPA DE RIESGO'!$Z$54="Muy Baja",'MAPA DE RIESGO'!$AB$54="Mayor"),CONCATENATE("R7C",'MAPA DE RIESGO'!$P$54),"")</f>
        <v/>
      </c>
      <c r="AE52" s="29" t="str">
        <f>IF(AND('MAPA DE RIESGO'!$Z$55="Muy Baja",'MAPA DE RIESGO'!$AB$55="Mayor"),CONCATENATE("R7C",'MAPA DE RIESGO'!$P$55),"")</f>
        <v/>
      </c>
      <c r="AF52" s="29" t="str">
        <f>IF(AND('MAPA DE RIESGO'!$Z$56="Muy Baja",'MAPA DE RIESGO'!$AB$56="Mayor"),CONCATENATE("R7C",'MAPA DE RIESGO'!$P$56),"")</f>
        <v/>
      </c>
      <c r="AG52" s="25" t="str">
        <f>IF(AND('MAPA DE RIESGO'!$Z$57="Muy Baja",'MAPA DE RIESGO'!$AB$57="Mayor"),CONCATENATE("R7C",'MAPA DE RIESGO'!$P$57),"")</f>
        <v/>
      </c>
      <c r="AH52" s="26" t="str">
        <f>IF(AND('MAPA DE RIESGO'!$Z$52="Muy Baja",'MAPA DE RIESGO'!$AB$52="Catastrófico"),CONCATENATE("R7C",'MAPA DE RIESGO'!$P$52),"")</f>
        <v/>
      </c>
      <c r="AI52" s="27" t="str">
        <f>IF(AND('MAPA DE RIESGO'!$Z$53="Muy Baja",'MAPA DE RIESGO'!$AB$53="Catastrófico"),CONCATENATE("R7C",'MAPA DE RIESGO'!$P$53),"")</f>
        <v/>
      </c>
      <c r="AJ52" s="27" t="str">
        <f>IF(AND('MAPA DE RIESGO'!$Z$54="Muy Baja",'MAPA DE RIESGO'!$AB$54="Catastrófico"),CONCATENATE("R7C",'MAPA DE RIESGO'!$P$54),"")</f>
        <v/>
      </c>
      <c r="AK52" s="27" t="str">
        <f>IF(AND('MAPA DE RIESGO'!$Z$55="Muy Baja",'MAPA DE RIESGO'!$AB$55="Catastrófico"),CONCATENATE("R7C",'MAPA DE RIESGO'!$P$55),"")</f>
        <v/>
      </c>
      <c r="AL52" s="27" t="str">
        <f>IF(AND('MAPA DE RIESGO'!$Z$56="Muy Baja",'MAPA DE RIESGO'!$AB$56="Catastrófico"),CONCATENATE("R7C",'MAPA DE RIESGO'!$P$56),"")</f>
        <v/>
      </c>
      <c r="AM52" s="28" t="str">
        <f>IF(AND('MAPA DE RIESGO'!$Z$57="Muy Baja",'MAPA DE RIESGO'!$AB$57="Catastrófico"),CONCATENATE("R7C",'MAPA DE RIESGO'!$P$57),"")</f>
        <v/>
      </c>
      <c r="AN52" s="55"/>
      <c r="AO52" s="55"/>
      <c r="AP52" s="55"/>
      <c r="AQ52" s="55"/>
      <c r="AR52" s="55"/>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row>
    <row r="53" spans="1:80" ht="15" customHeight="1" x14ac:dyDescent="0.25">
      <c r="A53" s="55"/>
      <c r="B53" s="345"/>
      <c r="C53" s="345"/>
      <c r="D53" s="346"/>
      <c r="E53" s="386"/>
      <c r="F53" s="387"/>
      <c r="G53" s="387"/>
      <c r="H53" s="387"/>
      <c r="I53" s="388"/>
      <c r="J53" s="48" t="str">
        <f>IF(AND('MAPA DE RIESGO'!$Z$58="Muy Baja",'MAPA DE RIESGO'!$AB$58="Leve"),CONCATENATE("R8C",'MAPA DE RIESGO'!$P$58),"")</f>
        <v/>
      </c>
      <c r="K53" s="49" t="str">
        <f>IF(AND('MAPA DE RIESGO'!$Z$59="Muy Baja",'MAPA DE RIESGO'!$AB$59="Leve"),CONCATENATE("R8C",'MAPA DE RIESGO'!$P$59),"")</f>
        <v/>
      </c>
      <c r="L53" s="49" t="str">
        <f>IF(AND('MAPA DE RIESGO'!$Z$60="Muy Baja",'MAPA DE RIESGO'!$AB$60="Leve"),CONCATENATE("R8C",'MAPA DE RIESGO'!$P$60),"")</f>
        <v/>
      </c>
      <c r="M53" s="49" t="str">
        <f>IF(AND('MAPA DE RIESGO'!$Z$61="Muy Baja",'MAPA DE RIESGO'!$AB$61="Leve"),CONCATENATE("R8C",'MAPA DE RIESGO'!$P$61),"")</f>
        <v/>
      </c>
      <c r="N53" s="49" t="str">
        <f>IF(AND('MAPA DE RIESGO'!$Z$62="Muy Baja",'MAPA DE RIESGO'!$AB$62="Leve"),CONCATENATE("R8C",'MAPA DE RIESGO'!$P$62),"")</f>
        <v/>
      </c>
      <c r="O53" s="50" t="str">
        <f>IF(AND('MAPA DE RIESGO'!$Z$63="Muy Baja",'MAPA DE RIESGO'!$AB$63="Leve"),CONCATENATE("R8C",'MAPA DE RIESGO'!$P$63),"")</f>
        <v/>
      </c>
      <c r="P53" s="48" t="str">
        <f>IF(AND('MAPA DE RIESGO'!$Z$58="Muy Baja",'MAPA DE RIESGO'!$AB$58="Menor"),CONCATENATE("R8C",'MAPA DE RIESGO'!$P$58),"")</f>
        <v/>
      </c>
      <c r="Q53" s="49" t="str">
        <f>IF(AND('MAPA DE RIESGO'!$Z$59="Muy Baja",'MAPA DE RIESGO'!$AB$59="Menor"),CONCATENATE("R8C",'MAPA DE RIESGO'!$P$59),"")</f>
        <v/>
      </c>
      <c r="R53" s="49" t="str">
        <f>IF(AND('MAPA DE RIESGO'!$Z$60="Muy Baja",'MAPA DE RIESGO'!$AB$60="Menor"),CONCATENATE("R8C",'MAPA DE RIESGO'!$P$60),"")</f>
        <v/>
      </c>
      <c r="S53" s="49" t="str">
        <f>IF(AND('MAPA DE RIESGO'!$Z$61="Muy Baja",'MAPA DE RIESGO'!$AB$61="Menor"),CONCATENATE("R8C",'MAPA DE RIESGO'!$P$61),"")</f>
        <v/>
      </c>
      <c r="T53" s="49" t="str">
        <f>IF(AND('MAPA DE RIESGO'!$Z$62="Muy Baja",'MAPA DE RIESGO'!$AB$62="Menor"),CONCATENATE("R8C",'MAPA DE RIESGO'!$P$62),"")</f>
        <v/>
      </c>
      <c r="U53" s="50" t="str">
        <f>IF(AND('MAPA DE RIESGO'!$Z$63="Muy Baja",'MAPA DE RIESGO'!$AB$63="Menor"),CONCATENATE("R8C",'MAPA DE RIESGO'!$P$63),"")</f>
        <v/>
      </c>
      <c r="V53" s="39" t="str">
        <f>IF(AND('MAPA DE RIESGO'!$Z$58="Muy Baja",'MAPA DE RIESGO'!$AB$58="Moderado"),CONCATENATE("R8C",'MAPA DE RIESGO'!$P$58),"")</f>
        <v/>
      </c>
      <c r="W53" s="40" t="str">
        <f>IF(AND('MAPA DE RIESGO'!$Z$59="Muy Baja",'MAPA DE RIESGO'!$AB$59="Moderado"),CONCATENATE("R8C",'MAPA DE RIESGO'!$P$59),"")</f>
        <v/>
      </c>
      <c r="X53" s="40" t="str">
        <f>IF(AND('MAPA DE RIESGO'!$Z$60="Muy Baja",'MAPA DE RIESGO'!$AB$60="Moderado"),CONCATENATE("R8C",'MAPA DE RIESGO'!$P$60),"")</f>
        <v/>
      </c>
      <c r="Y53" s="40" t="str">
        <f>IF(AND('MAPA DE RIESGO'!$Z$61="Muy Baja",'MAPA DE RIESGO'!$AB$61="Moderado"),CONCATENATE("R8C",'MAPA DE RIESGO'!$P$61),"")</f>
        <v/>
      </c>
      <c r="Z53" s="40" t="str">
        <f>IF(AND('MAPA DE RIESGO'!$Z$62="Muy Baja",'MAPA DE RIESGO'!$AB$62="Moderado"),CONCATENATE("R8C",'MAPA DE RIESGO'!$P$62),"")</f>
        <v/>
      </c>
      <c r="AA53" s="41" t="str">
        <f>IF(AND('MAPA DE RIESGO'!$Z$63="Muy Baja",'MAPA DE RIESGO'!$AB$63="Moderado"),CONCATENATE("R8C",'MAPA DE RIESGO'!$P$63),"")</f>
        <v/>
      </c>
      <c r="AB53" s="23" t="str">
        <f>IF(AND('MAPA DE RIESGO'!$Z$58="Muy Baja",'MAPA DE RIESGO'!$AB$58="Mayor"),CONCATENATE("R8C",'MAPA DE RIESGO'!$P$58),"")</f>
        <v/>
      </c>
      <c r="AC53" s="24" t="str">
        <f>IF(AND('MAPA DE RIESGO'!$Z$59="Muy Baja",'MAPA DE RIESGO'!$AB$59="Mayor"),CONCATENATE("R8C",'MAPA DE RIESGO'!$P$59),"")</f>
        <v/>
      </c>
      <c r="AD53" s="29" t="str">
        <f>IF(AND('MAPA DE RIESGO'!$Z$60="Muy Baja",'MAPA DE RIESGO'!$AB$60="Mayor"),CONCATENATE("R8C",'MAPA DE RIESGO'!$P$60),"")</f>
        <v/>
      </c>
      <c r="AE53" s="29" t="str">
        <f>IF(AND('MAPA DE RIESGO'!$Z$61="Muy Baja",'MAPA DE RIESGO'!$AB$61="Mayor"),CONCATENATE("R8C",'MAPA DE RIESGO'!$P$61),"")</f>
        <v/>
      </c>
      <c r="AF53" s="29" t="str">
        <f>IF(AND('MAPA DE RIESGO'!$Z$62="Muy Baja",'MAPA DE RIESGO'!$AB$62="Mayor"),CONCATENATE("R8C",'MAPA DE RIESGO'!$P$62),"")</f>
        <v/>
      </c>
      <c r="AG53" s="25" t="str">
        <f>IF(AND('MAPA DE RIESGO'!$Z$63="Muy Baja",'MAPA DE RIESGO'!$AB$63="Mayor"),CONCATENATE("R8C",'MAPA DE RIESGO'!$P$63),"")</f>
        <v/>
      </c>
      <c r="AH53" s="26" t="str">
        <f>IF(AND('MAPA DE RIESGO'!$Z$58="Muy Baja",'MAPA DE RIESGO'!$AB$58="Catastrófico"),CONCATENATE("R8C",'MAPA DE RIESGO'!$P$58),"")</f>
        <v/>
      </c>
      <c r="AI53" s="27" t="str">
        <f>IF(AND('MAPA DE RIESGO'!$Z$59="Muy Baja",'MAPA DE RIESGO'!$AB$59="Catastrófico"),CONCATENATE("R8C",'MAPA DE RIESGO'!$P$59),"")</f>
        <v/>
      </c>
      <c r="AJ53" s="27" t="str">
        <f>IF(AND('MAPA DE RIESGO'!$Z$60="Muy Baja",'MAPA DE RIESGO'!$AB$60="Catastrófico"),CONCATENATE("R8C",'MAPA DE RIESGO'!$P$60),"")</f>
        <v/>
      </c>
      <c r="AK53" s="27" t="str">
        <f>IF(AND('MAPA DE RIESGO'!$Z$61="Muy Baja",'MAPA DE RIESGO'!$AB$61="Catastrófico"),CONCATENATE("R8C",'MAPA DE RIESGO'!$P$61),"")</f>
        <v/>
      </c>
      <c r="AL53" s="27" t="str">
        <f>IF(AND('MAPA DE RIESGO'!$Z$62="Muy Baja",'MAPA DE RIESGO'!$AB$62="Catastrófico"),CONCATENATE("R8C",'MAPA DE RIESGO'!$P$62),"")</f>
        <v/>
      </c>
      <c r="AM53" s="28" t="str">
        <f>IF(AND('MAPA DE RIESGO'!$Z$63="Muy Baja",'MAPA DE RIESGO'!$AB$63="Catastrófico"),CONCATENATE("R8C",'MAPA DE RIESGO'!$P$63),"")</f>
        <v/>
      </c>
      <c r="AN53" s="55"/>
      <c r="AO53" s="55"/>
      <c r="AP53" s="55"/>
      <c r="AQ53" s="55"/>
      <c r="AR53" s="55"/>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row>
    <row r="54" spans="1:80" ht="15" customHeight="1" x14ac:dyDescent="0.25">
      <c r="A54" s="55"/>
      <c r="B54" s="345"/>
      <c r="C54" s="345"/>
      <c r="D54" s="346"/>
      <c r="E54" s="386"/>
      <c r="F54" s="387"/>
      <c r="G54" s="387"/>
      <c r="H54" s="387"/>
      <c r="I54" s="388"/>
      <c r="J54" s="48" t="str">
        <f>IF(AND('MAPA DE RIESGO'!$Z$64="Muy Baja",'MAPA DE RIESGO'!$AB$64="Leve"),CONCATENATE("R9C",'MAPA DE RIESGO'!$P$64),"")</f>
        <v/>
      </c>
      <c r="K54" s="49" t="str">
        <f>IF(AND('MAPA DE RIESGO'!$Z$65="Muy Baja",'MAPA DE RIESGO'!$AB$65="Leve"),CONCATENATE("R9C",'MAPA DE RIESGO'!$P$65),"")</f>
        <v/>
      </c>
      <c r="L54" s="49" t="str">
        <f>IF(AND('MAPA DE RIESGO'!$Z$66="Muy Baja",'MAPA DE RIESGO'!$AB$66="Leve"),CONCATENATE("R9C",'MAPA DE RIESGO'!$P$66),"")</f>
        <v/>
      </c>
      <c r="M54" s="49" t="str">
        <f>IF(AND('MAPA DE RIESGO'!$Z$67="Muy Baja",'MAPA DE RIESGO'!$AB$67="Leve"),CONCATENATE("R9C",'MAPA DE RIESGO'!$P$67),"")</f>
        <v/>
      </c>
      <c r="N54" s="49" t="str">
        <f>IF(AND('MAPA DE RIESGO'!$Z$68="Muy Baja",'MAPA DE RIESGO'!$AB$68="Leve"),CONCATENATE("R9C",'MAPA DE RIESGO'!$P$68),"")</f>
        <v/>
      </c>
      <c r="O54" s="50" t="str">
        <f>IF(AND('MAPA DE RIESGO'!$Z$69="Muy Baja",'MAPA DE RIESGO'!$AB$69="Leve"),CONCATENATE("R9C",'MAPA DE RIESGO'!$P$69),"")</f>
        <v/>
      </c>
      <c r="P54" s="48" t="str">
        <f>IF(AND('MAPA DE RIESGO'!$Z$64="Muy Baja",'MAPA DE RIESGO'!$AB$64="Menor"),CONCATENATE("R9C",'MAPA DE RIESGO'!$P$64),"")</f>
        <v/>
      </c>
      <c r="Q54" s="49" t="str">
        <f>IF(AND('MAPA DE RIESGO'!$Z$65="Muy Baja",'MAPA DE RIESGO'!$AB$65="Menor"),CONCATENATE("R9C",'MAPA DE RIESGO'!$P$65),"")</f>
        <v/>
      </c>
      <c r="R54" s="49" t="str">
        <f>IF(AND('MAPA DE RIESGO'!$Z$66="Muy Baja",'MAPA DE RIESGO'!$AB$66="Menor"),CONCATENATE("R9C",'MAPA DE RIESGO'!$P$66),"")</f>
        <v/>
      </c>
      <c r="S54" s="49" t="str">
        <f>IF(AND('MAPA DE RIESGO'!$Z$67="Muy Baja",'MAPA DE RIESGO'!$AB$67="Menor"),CONCATENATE("R9C",'MAPA DE RIESGO'!$P$67),"")</f>
        <v/>
      </c>
      <c r="T54" s="49" t="str">
        <f>IF(AND('MAPA DE RIESGO'!$Z$68="Muy Baja",'MAPA DE RIESGO'!$AB$68="Menor"),CONCATENATE("R9C",'MAPA DE RIESGO'!$P$68),"")</f>
        <v/>
      </c>
      <c r="U54" s="50" t="str">
        <f>IF(AND('MAPA DE RIESGO'!$Z$69="Muy Baja",'MAPA DE RIESGO'!$AB$69="Menor"),CONCATENATE("R9C",'MAPA DE RIESGO'!$P$69),"")</f>
        <v/>
      </c>
      <c r="V54" s="39" t="str">
        <f>IF(AND('MAPA DE RIESGO'!$Z$64="Muy Baja",'MAPA DE RIESGO'!$AB$64="Moderado"),CONCATENATE("R9C",'MAPA DE RIESGO'!$P$64),"")</f>
        <v/>
      </c>
      <c r="W54" s="40" t="str">
        <f>IF(AND('MAPA DE RIESGO'!$Z$65="Muy Baja",'MAPA DE RIESGO'!$AB$65="Moderado"),CONCATENATE("R9C",'MAPA DE RIESGO'!$P$65),"")</f>
        <v/>
      </c>
      <c r="X54" s="40" t="str">
        <f>IF(AND('MAPA DE RIESGO'!$Z$66="Muy Baja",'MAPA DE RIESGO'!$AB$66="Moderado"),CONCATENATE("R9C",'MAPA DE RIESGO'!$P$66),"")</f>
        <v/>
      </c>
      <c r="Y54" s="40" t="str">
        <f>IF(AND('MAPA DE RIESGO'!$Z$67="Muy Baja",'MAPA DE RIESGO'!$AB$67="Moderado"),CONCATENATE("R9C",'MAPA DE RIESGO'!$P$67),"")</f>
        <v/>
      </c>
      <c r="Z54" s="40" t="str">
        <f>IF(AND('MAPA DE RIESGO'!$Z$68="Muy Baja",'MAPA DE RIESGO'!$AB$68="Moderado"),CONCATENATE("R9C",'MAPA DE RIESGO'!$P$68),"")</f>
        <v/>
      </c>
      <c r="AA54" s="41" t="str">
        <f>IF(AND('MAPA DE RIESGO'!$Z$69="Muy Baja",'MAPA DE RIESGO'!$AB$69="Moderado"),CONCATENATE("R9C",'MAPA DE RIESGO'!$P$69),"")</f>
        <v/>
      </c>
      <c r="AB54" s="23" t="str">
        <f>IF(AND('MAPA DE RIESGO'!$Z$64="Muy Baja",'MAPA DE RIESGO'!$AB$64="Mayor"),CONCATENATE("R9C",'MAPA DE RIESGO'!$P$64),"")</f>
        <v/>
      </c>
      <c r="AC54" s="24" t="str">
        <f>IF(AND('MAPA DE RIESGO'!$Z$65="Muy Baja",'MAPA DE RIESGO'!$AB$65="Mayor"),CONCATENATE("R9C",'MAPA DE RIESGO'!$P$65),"")</f>
        <v/>
      </c>
      <c r="AD54" s="29" t="str">
        <f>IF(AND('MAPA DE RIESGO'!$Z$66="Muy Baja",'MAPA DE RIESGO'!$AB$66="Mayor"),CONCATENATE("R9C",'MAPA DE RIESGO'!$P$66),"")</f>
        <v/>
      </c>
      <c r="AE54" s="29" t="str">
        <f>IF(AND('MAPA DE RIESGO'!$Z$67="Muy Baja",'MAPA DE RIESGO'!$AB$67="Mayor"),CONCATENATE("R9C",'MAPA DE RIESGO'!$P$67),"")</f>
        <v/>
      </c>
      <c r="AF54" s="29" t="str">
        <f>IF(AND('MAPA DE RIESGO'!$Z$68="Muy Baja",'MAPA DE RIESGO'!$AB$68="Mayor"),CONCATENATE("R9C",'MAPA DE RIESGO'!$P$68),"")</f>
        <v/>
      </c>
      <c r="AG54" s="25" t="str">
        <f>IF(AND('MAPA DE RIESGO'!$Z$69="Muy Baja",'MAPA DE RIESGO'!$AB$69="Mayor"),CONCATENATE("R9C",'MAPA DE RIESGO'!$P$69),"")</f>
        <v/>
      </c>
      <c r="AH54" s="26" t="str">
        <f>IF(AND('MAPA DE RIESGO'!$Z$64="Muy Baja",'MAPA DE RIESGO'!$AB$64="Catastrófico"),CONCATENATE("R9C",'MAPA DE RIESGO'!$P$64),"")</f>
        <v/>
      </c>
      <c r="AI54" s="27" t="str">
        <f>IF(AND('MAPA DE RIESGO'!$Z$65="Muy Baja",'MAPA DE RIESGO'!$AB$65="Catastrófico"),CONCATENATE("R9C",'MAPA DE RIESGO'!$P$65),"")</f>
        <v/>
      </c>
      <c r="AJ54" s="27" t="str">
        <f>IF(AND('MAPA DE RIESGO'!$Z$66="Muy Baja",'MAPA DE RIESGO'!$AB$66="Catastrófico"),CONCATENATE("R9C",'MAPA DE RIESGO'!$P$66),"")</f>
        <v/>
      </c>
      <c r="AK54" s="27" t="str">
        <f>IF(AND('MAPA DE RIESGO'!$Z$67="Muy Baja",'MAPA DE RIESGO'!$AB$67="Catastrófico"),CONCATENATE("R9C",'MAPA DE RIESGO'!$P$67),"")</f>
        <v/>
      </c>
      <c r="AL54" s="27" t="str">
        <f>IF(AND('MAPA DE RIESGO'!$Z$68="Muy Baja",'MAPA DE RIESGO'!$AB$68="Catastrófico"),CONCATENATE("R9C",'MAPA DE RIESGO'!$P$68),"")</f>
        <v/>
      </c>
      <c r="AM54" s="28" t="str">
        <f>IF(AND('MAPA DE RIESGO'!$Z$69="Muy Baja",'MAPA DE RIESGO'!$AB$69="Catastrófico"),CONCATENATE("R9C",'MAPA DE RIESGO'!$P$69),"")</f>
        <v/>
      </c>
      <c r="AN54" s="55"/>
      <c r="AO54" s="55"/>
      <c r="AP54" s="55"/>
      <c r="AQ54" s="55"/>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row>
    <row r="55" spans="1:80" ht="15.75" customHeight="1" thickBot="1" x14ac:dyDescent="0.3">
      <c r="A55" s="55"/>
      <c r="B55" s="345"/>
      <c r="C55" s="345"/>
      <c r="D55" s="346"/>
      <c r="E55" s="389"/>
      <c r="F55" s="390"/>
      <c r="G55" s="390"/>
      <c r="H55" s="390"/>
      <c r="I55" s="391"/>
      <c r="J55" s="51" t="str">
        <f>IF(AND('MAPA DE RIESGO'!$Z$70="Muy Baja",'MAPA DE RIESGO'!$AB$70="Leve"),CONCATENATE("R10C",'MAPA DE RIESGO'!$P$70),"")</f>
        <v/>
      </c>
      <c r="K55" s="52" t="str">
        <f>IF(AND('MAPA DE RIESGO'!$Z$71="Muy Baja",'MAPA DE RIESGO'!$AB$71="Leve"),CONCATENATE("R10C",'MAPA DE RIESGO'!$P$71),"")</f>
        <v/>
      </c>
      <c r="L55" s="52" t="str">
        <f>IF(AND('MAPA DE RIESGO'!$Z$72="Muy Baja",'MAPA DE RIESGO'!$AB$72="Leve"),CONCATENATE("R10C",'MAPA DE RIESGO'!$P$72),"")</f>
        <v/>
      </c>
      <c r="M55" s="52" t="str">
        <f>IF(AND('MAPA DE RIESGO'!$Z$73="Muy Baja",'MAPA DE RIESGO'!$AB$73="Leve"),CONCATENATE("R10C",'MAPA DE RIESGO'!$P$73),"")</f>
        <v/>
      </c>
      <c r="N55" s="52" t="str">
        <f>IF(AND('MAPA DE RIESGO'!$Z$74="Muy Baja",'MAPA DE RIESGO'!$AB$74="Leve"),CONCATENATE("R10C",'MAPA DE RIESGO'!$P$74),"")</f>
        <v/>
      </c>
      <c r="O55" s="53" t="str">
        <f>IF(AND('MAPA DE RIESGO'!$Z$75="Muy Baja",'MAPA DE RIESGO'!$AB$75="Leve"),CONCATENATE("R10C",'MAPA DE RIESGO'!$P$75),"")</f>
        <v/>
      </c>
      <c r="P55" s="51" t="str">
        <f>IF(AND('MAPA DE RIESGO'!$Z$70="Muy Baja",'MAPA DE RIESGO'!$AB$70="Menor"),CONCATENATE("R10C",'MAPA DE RIESGO'!$P$70),"")</f>
        <v/>
      </c>
      <c r="Q55" s="52" t="str">
        <f>IF(AND('MAPA DE RIESGO'!$Z$71="Muy Baja",'MAPA DE RIESGO'!$AB$71="Menor"),CONCATENATE("R10C",'MAPA DE RIESGO'!$P$71),"")</f>
        <v/>
      </c>
      <c r="R55" s="52" t="str">
        <f>IF(AND('MAPA DE RIESGO'!$Z$72="Muy Baja",'MAPA DE RIESGO'!$AB$72="Menor"),CONCATENATE("R10C",'MAPA DE RIESGO'!$P$72),"")</f>
        <v/>
      </c>
      <c r="S55" s="52" t="str">
        <f>IF(AND('MAPA DE RIESGO'!$Z$73="Muy Baja",'MAPA DE RIESGO'!$AB$73="Menor"),CONCATENATE("R10C",'MAPA DE RIESGO'!$P$73),"")</f>
        <v/>
      </c>
      <c r="T55" s="52" t="str">
        <f>IF(AND('MAPA DE RIESGO'!$Z$74="Muy Baja",'MAPA DE RIESGO'!$AB$74="Menor"),CONCATENATE("R10C",'MAPA DE RIESGO'!$P$74),"")</f>
        <v/>
      </c>
      <c r="U55" s="53" t="str">
        <f>IF(AND('MAPA DE RIESGO'!$Z$75="Muy Baja",'MAPA DE RIESGO'!$AB$75="Menor"),CONCATENATE("R10C",'MAPA DE RIESGO'!$P$75),"")</f>
        <v/>
      </c>
      <c r="V55" s="42" t="str">
        <f>IF(AND('MAPA DE RIESGO'!$Z$70="Muy Baja",'MAPA DE RIESGO'!$AB$70="Moderado"),CONCATENATE("R10C",'MAPA DE RIESGO'!$P$70),"")</f>
        <v/>
      </c>
      <c r="W55" s="43" t="str">
        <f>IF(AND('MAPA DE RIESGO'!$Z$71="Muy Baja",'MAPA DE RIESGO'!$AB$71="Moderado"),CONCATENATE("R10C",'MAPA DE RIESGO'!$P$71),"")</f>
        <v/>
      </c>
      <c r="X55" s="43" t="str">
        <f>IF(AND('MAPA DE RIESGO'!$Z$72="Muy Baja",'MAPA DE RIESGO'!$AB$72="Moderado"),CONCATENATE("R10C",'MAPA DE RIESGO'!$P$72),"")</f>
        <v/>
      </c>
      <c r="Y55" s="43" t="str">
        <f>IF(AND('MAPA DE RIESGO'!$Z$73="Muy Baja",'MAPA DE RIESGO'!$AB$73="Moderado"),CONCATENATE("R10C",'MAPA DE RIESGO'!$P$73),"")</f>
        <v/>
      </c>
      <c r="Z55" s="43" t="str">
        <f>IF(AND('MAPA DE RIESGO'!$Z$74="Muy Baja",'MAPA DE RIESGO'!$AB$74="Moderado"),CONCATENATE("R10C",'MAPA DE RIESGO'!$P$74),"")</f>
        <v/>
      </c>
      <c r="AA55" s="44" t="str">
        <f>IF(AND('MAPA DE RIESGO'!$Z$75="Muy Baja",'MAPA DE RIESGO'!$AB$75="Moderado"),CONCATENATE("R10C",'MAPA DE RIESGO'!$P$75),"")</f>
        <v/>
      </c>
      <c r="AB55" s="30" t="str">
        <f>IF(AND('MAPA DE RIESGO'!$Z$70="Muy Baja",'MAPA DE RIESGO'!$AB$70="Mayor"),CONCATENATE("R10C",'MAPA DE RIESGO'!$P$70),"")</f>
        <v/>
      </c>
      <c r="AC55" s="31" t="str">
        <f>IF(AND('MAPA DE RIESGO'!$Z$71="Muy Baja",'MAPA DE RIESGO'!$AB$71="Mayor"),CONCATENATE("R10C",'MAPA DE RIESGO'!$P$71),"")</f>
        <v/>
      </c>
      <c r="AD55" s="31" t="str">
        <f>IF(AND('MAPA DE RIESGO'!$Z$72="Muy Baja",'MAPA DE RIESGO'!$AB$72="Mayor"),CONCATENATE("R10C",'MAPA DE RIESGO'!$P$72),"")</f>
        <v/>
      </c>
      <c r="AE55" s="31" t="str">
        <f>IF(AND('MAPA DE RIESGO'!$Z$73="Muy Baja",'MAPA DE RIESGO'!$AB$73="Mayor"),CONCATENATE("R10C",'MAPA DE RIESGO'!$P$73),"")</f>
        <v/>
      </c>
      <c r="AF55" s="31" t="str">
        <f>IF(AND('MAPA DE RIESGO'!$Z$74="Muy Baja",'MAPA DE RIESGO'!$AB$74="Mayor"),CONCATENATE("R10C",'MAPA DE RIESGO'!$P$74),"")</f>
        <v/>
      </c>
      <c r="AG55" s="32" t="str">
        <f>IF(AND('MAPA DE RIESGO'!$Z$75="Muy Baja",'MAPA DE RIESGO'!$AB$75="Mayor"),CONCATENATE("R10C",'MAPA DE RIESGO'!$P$75),"")</f>
        <v/>
      </c>
      <c r="AH55" s="33" t="str">
        <f>IF(AND('MAPA DE RIESGO'!$Z$70="Muy Baja",'MAPA DE RIESGO'!$AB$70="Catastrófico"),CONCATENATE("R10C",'MAPA DE RIESGO'!$P$70),"")</f>
        <v/>
      </c>
      <c r="AI55" s="34" t="str">
        <f>IF(AND('MAPA DE RIESGO'!$Z$71="Muy Baja",'MAPA DE RIESGO'!$AB$71="Catastrófico"),CONCATENATE("R10C",'MAPA DE RIESGO'!$P$71),"")</f>
        <v/>
      </c>
      <c r="AJ55" s="34" t="str">
        <f>IF(AND('MAPA DE RIESGO'!$Z$72="Muy Baja",'MAPA DE RIESGO'!$AB$72="Catastrófico"),CONCATENATE("R10C",'MAPA DE RIESGO'!$P$72),"")</f>
        <v/>
      </c>
      <c r="AK55" s="34" t="str">
        <f>IF(AND('MAPA DE RIESGO'!$Z$73="Muy Baja",'MAPA DE RIESGO'!$AB$73="Catastrófico"),CONCATENATE("R10C",'MAPA DE RIESGO'!$P$73),"")</f>
        <v/>
      </c>
      <c r="AL55" s="34" t="str">
        <f>IF(AND('MAPA DE RIESGO'!$Z$74="Muy Baja",'MAPA DE RIESGO'!$AB$74="Catastrófico"),CONCATENATE("R10C",'MAPA DE RIESGO'!$P$74),"")</f>
        <v/>
      </c>
      <c r="AM55" s="35" t="str">
        <f>IF(AND('MAPA DE RIESGO'!$Z$75="Muy Baja",'MAPA DE RIESGO'!$AB$75="Catastrófico"),CONCATENATE("R10C",'MAPA DE RIESGO'!$P$75),"")</f>
        <v/>
      </c>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row>
    <row r="56" spans="1:80" x14ac:dyDescent="0.25">
      <c r="A56" s="55"/>
      <c r="B56" s="55"/>
      <c r="C56" s="55"/>
      <c r="D56" s="55"/>
      <c r="E56" s="55"/>
      <c r="F56" s="55"/>
      <c r="G56" s="55"/>
      <c r="H56" s="55"/>
      <c r="I56" s="55"/>
      <c r="J56" s="383" t="s">
        <v>103</v>
      </c>
      <c r="K56" s="384"/>
      <c r="L56" s="384"/>
      <c r="M56" s="384"/>
      <c r="N56" s="384"/>
      <c r="O56" s="385"/>
      <c r="P56" s="383" t="s">
        <v>102</v>
      </c>
      <c r="Q56" s="384"/>
      <c r="R56" s="384"/>
      <c r="S56" s="384"/>
      <c r="T56" s="384"/>
      <c r="U56" s="385"/>
      <c r="V56" s="383" t="s">
        <v>101</v>
      </c>
      <c r="W56" s="384"/>
      <c r="X56" s="384"/>
      <c r="Y56" s="384"/>
      <c r="Z56" s="384"/>
      <c r="AA56" s="385"/>
      <c r="AB56" s="383" t="s">
        <v>100</v>
      </c>
      <c r="AC56" s="392"/>
      <c r="AD56" s="384"/>
      <c r="AE56" s="384"/>
      <c r="AF56" s="384"/>
      <c r="AG56" s="385"/>
      <c r="AH56" s="383" t="s">
        <v>99</v>
      </c>
      <c r="AI56" s="384"/>
      <c r="AJ56" s="384"/>
      <c r="AK56" s="384"/>
      <c r="AL56" s="384"/>
      <c r="AM56" s="38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55"/>
      <c r="BR56" s="55"/>
      <c r="BS56" s="55"/>
      <c r="BT56" s="55"/>
      <c r="BU56" s="55"/>
      <c r="BV56" s="55"/>
      <c r="BW56" s="55"/>
      <c r="BX56" s="55"/>
      <c r="BY56" s="55"/>
      <c r="BZ56" s="55"/>
      <c r="CA56" s="55"/>
      <c r="CB56" s="55"/>
    </row>
    <row r="57" spans="1:80" x14ac:dyDescent="0.25">
      <c r="A57" s="55"/>
      <c r="B57" s="55"/>
      <c r="C57" s="55"/>
      <c r="D57" s="55"/>
      <c r="E57" s="55"/>
      <c r="F57" s="55"/>
      <c r="G57" s="55"/>
      <c r="H57" s="55"/>
      <c r="I57" s="55"/>
      <c r="J57" s="386"/>
      <c r="K57" s="387"/>
      <c r="L57" s="387"/>
      <c r="M57" s="387"/>
      <c r="N57" s="387"/>
      <c r="O57" s="388"/>
      <c r="P57" s="386"/>
      <c r="Q57" s="387"/>
      <c r="R57" s="387"/>
      <c r="S57" s="387"/>
      <c r="T57" s="387"/>
      <c r="U57" s="388"/>
      <c r="V57" s="386"/>
      <c r="W57" s="387"/>
      <c r="X57" s="387"/>
      <c r="Y57" s="387"/>
      <c r="Z57" s="387"/>
      <c r="AA57" s="388"/>
      <c r="AB57" s="386"/>
      <c r="AC57" s="387"/>
      <c r="AD57" s="387"/>
      <c r="AE57" s="387"/>
      <c r="AF57" s="387"/>
      <c r="AG57" s="388"/>
      <c r="AH57" s="386"/>
      <c r="AI57" s="387"/>
      <c r="AJ57" s="387"/>
      <c r="AK57" s="387"/>
      <c r="AL57" s="387"/>
      <c r="AM57" s="388"/>
      <c r="AN57" s="55"/>
      <c r="AO57" s="55"/>
      <c r="AP57" s="55"/>
      <c r="AQ57" s="55"/>
      <c r="AR57" s="55"/>
      <c r="AS57" s="55"/>
      <c r="AT57" s="55"/>
      <c r="AU57" s="55"/>
      <c r="AV57" s="55"/>
      <c r="AW57" s="55"/>
      <c r="AX57" s="55"/>
      <c r="AY57" s="55"/>
      <c r="AZ57" s="55"/>
      <c r="BA57" s="55"/>
      <c r="BB57" s="55"/>
      <c r="BC57" s="55"/>
      <c r="BD57" s="55"/>
      <c r="BE57" s="55"/>
      <c r="BF57" s="55"/>
      <c r="BG57" s="55"/>
      <c r="BH57" s="55"/>
      <c r="BI57" s="55"/>
      <c r="BJ57" s="55"/>
      <c r="BK57" s="55"/>
      <c r="BL57" s="55"/>
      <c r="BM57" s="55"/>
      <c r="BN57" s="55"/>
      <c r="BO57" s="55"/>
      <c r="BP57" s="55"/>
      <c r="BQ57" s="55"/>
      <c r="BR57" s="55"/>
      <c r="BS57" s="55"/>
      <c r="BT57" s="55"/>
      <c r="BU57" s="55"/>
      <c r="BV57" s="55"/>
      <c r="BW57" s="55"/>
      <c r="BX57" s="55"/>
      <c r="BY57" s="55"/>
      <c r="BZ57" s="55"/>
      <c r="CA57" s="55"/>
      <c r="CB57" s="55"/>
    </row>
    <row r="58" spans="1:80" x14ac:dyDescent="0.25">
      <c r="A58" s="55"/>
      <c r="B58" s="55"/>
      <c r="C58" s="55"/>
      <c r="D58" s="55"/>
      <c r="E58" s="55"/>
      <c r="F58" s="55"/>
      <c r="G58" s="55"/>
      <c r="H58" s="55"/>
      <c r="I58" s="55"/>
      <c r="J58" s="386"/>
      <c r="K58" s="387"/>
      <c r="L58" s="387"/>
      <c r="M58" s="387"/>
      <c r="N58" s="387"/>
      <c r="O58" s="388"/>
      <c r="P58" s="386"/>
      <c r="Q58" s="387"/>
      <c r="R58" s="387"/>
      <c r="S58" s="387"/>
      <c r="T58" s="387"/>
      <c r="U58" s="388"/>
      <c r="V58" s="386"/>
      <c r="W58" s="387"/>
      <c r="X58" s="387"/>
      <c r="Y58" s="387"/>
      <c r="Z58" s="387"/>
      <c r="AA58" s="388"/>
      <c r="AB58" s="386"/>
      <c r="AC58" s="387"/>
      <c r="AD58" s="387"/>
      <c r="AE58" s="387"/>
      <c r="AF58" s="387"/>
      <c r="AG58" s="388"/>
      <c r="AH58" s="386"/>
      <c r="AI58" s="387"/>
      <c r="AJ58" s="387"/>
      <c r="AK58" s="387"/>
      <c r="AL58" s="387"/>
      <c r="AM58" s="388"/>
      <c r="AN58" s="55"/>
      <c r="AO58" s="55"/>
      <c r="AP58" s="55"/>
      <c r="AQ58" s="55"/>
      <c r="AR58" s="55"/>
      <c r="AS58" s="55"/>
      <c r="AT58" s="55"/>
      <c r="AU58" s="55"/>
      <c r="AV58" s="55"/>
      <c r="AW58" s="55"/>
      <c r="AX58" s="55"/>
      <c r="AY58" s="55"/>
      <c r="AZ58" s="55"/>
      <c r="BA58" s="55"/>
      <c r="BB58" s="55"/>
      <c r="BC58" s="55"/>
      <c r="BD58" s="55"/>
      <c r="BE58" s="55"/>
      <c r="BF58" s="55"/>
      <c r="BG58" s="55"/>
      <c r="BH58" s="55"/>
      <c r="BI58" s="55"/>
      <c r="BJ58" s="55"/>
      <c r="BK58" s="55"/>
      <c r="BL58" s="55"/>
      <c r="BM58" s="55"/>
      <c r="BN58" s="55"/>
      <c r="BO58" s="55"/>
      <c r="BP58" s="55"/>
      <c r="BQ58" s="55"/>
      <c r="BR58" s="55"/>
      <c r="BS58" s="55"/>
      <c r="BT58" s="55"/>
      <c r="BU58" s="55"/>
      <c r="BV58" s="55"/>
      <c r="BW58" s="55"/>
      <c r="BX58" s="55"/>
      <c r="BY58" s="55"/>
      <c r="BZ58" s="55"/>
      <c r="CA58" s="55"/>
      <c r="CB58" s="55"/>
    </row>
    <row r="59" spans="1:80" x14ac:dyDescent="0.25">
      <c r="A59" s="55"/>
      <c r="B59" s="55"/>
      <c r="C59" s="55"/>
      <c r="D59" s="55"/>
      <c r="E59" s="55"/>
      <c r="F59" s="55"/>
      <c r="G59" s="55"/>
      <c r="H59" s="55"/>
      <c r="I59" s="55"/>
      <c r="J59" s="386"/>
      <c r="K59" s="387"/>
      <c r="L59" s="387"/>
      <c r="M59" s="387"/>
      <c r="N59" s="387"/>
      <c r="O59" s="388"/>
      <c r="P59" s="386"/>
      <c r="Q59" s="387"/>
      <c r="R59" s="387"/>
      <c r="S59" s="387"/>
      <c r="T59" s="387"/>
      <c r="U59" s="388"/>
      <c r="V59" s="386"/>
      <c r="W59" s="387"/>
      <c r="X59" s="387"/>
      <c r="Y59" s="387"/>
      <c r="Z59" s="387"/>
      <c r="AA59" s="388"/>
      <c r="AB59" s="386"/>
      <c r="AC59" s="387"/>
      <c r="AD59" s="387"/>
      <c r="AE59" s="387"/>
      <c r="AF59" s="387"/>
      <c r="AG59" s="388"/>
      <c r="AH59" s="386"/>
      <c r="AI59" s="387"/>
      <c r="AJ59" s="387"/>
      <c r="AK59" s="387"/>
      <c r="AL59" s="387"/>
      <c r="AM59" s="388"/>
      <c r="AN59" s="55"/>
      <c r="AO59" s="55"/>
      <c r="AP59" s="55"/>
      <c r="AQ59" s="55"/>
      <c r="AR59" s="55"/>
      <c r="AS59" s="55"/>
      <c r="AT59" s="55"/>
      <c r="AU59" s="55"/>
      <c r="AV59" s="55"/>
      <c r="AW59" s="55"/>
      <c r="AX59" s="55"/>
      <c r="AY59" s="55"/>
      <c r="AZ59" s="55"/>
      <c r="BA59" s="55"/>
      <c r="BB59" s="55"/>
      <c r="BC59" s="55"/>
      <c r="BD59" s="55"/>
      <c r="BE59" s="55"/>
      <c r="BF59" s="55"/>
      <c r="BG59" s="55"/>
      <c r="BH59" s="55"/>
      <c r="BI59" s="55"/>
      <c r="BJ59" s="55"/>
      <c r="BK59" s="55"/>
      <c r="BL59" s="55"/>
      <c r="BM59" s="55"/>
      <c r="BN59" s="55"/>
      <c r="BO59" s="55"/>
      <c r="BP59" s="55"/>
      <c r="BQ59" s="55"/>
      <c r="BR59" s="55"/>
      <c r="BS59" s="55"/>
      <c r="BT59" s="55"/>
      <c r="BU59" s="55"/>
      <c r="BV59" s="55"/>
      <c r="BW59" s="55"/>
      <c r="BX59" s="55"/>
      <c r="BY59" s="55"/>
      <c r="BZ59" s="55"/>
      <c r="CA59" s="55"/>
      <c r="CB59" s="55"/>
    </row>
    <row r="60" spans="1:80" x14ac:dyDescent="0.25">
      <c r="A60" s="55"/>
      <c r="B60" s="55"/>
      <c r="C60" s="55"/>
      <c r="D60" s="55"/>
      <c r="E60" s="55"/>
      <c r="F60" s="55"/>
      <c r="G60" s="55"/>
      <c r="H60" s="55"/>
      <c r="I60" s="55"/>
      <c r="J60" s="386"/>
      <c r="K60" s="387"/>
      <c r="L60" s="387"/>
      <c r="M60" s="387"/>
      <c r="N60" s="387"/>
      <c r="O60" s="388"/>
      <c r="P60" s="386"/>
      <c r="Q60" s="387"/>
      <c r="R60" s="387"/>
      <c r="S60" s="387"/>
      <c r="T60" s="387"/>
      <c r="U60" s="388"/>
      <c r="V60" s="386"/>
      <c r="W60" s="387"/>
      <c r="X60" s="387"/>
      <c r="Y60" s="387"/>
      <c r="Z60" s="387"/>
      <c r="AA60" s="388"/>
      <c r="AB60" s="386"/>
      <c r="AC60" s="387"/>
      <c r="AD60" s="387"/>
      <c r="AE60" s="387"/>
      <c r="AF60" s="387"/>
      <c r="AG60" s="388"/>
      <c r="AH60" s="386"/>
      <c r="AI60" s="387"/>
      <c r="AJ60" s="387"/>
      <c r="AK60" s="387"/>
      <c r="AL60" s="387"/>
      <c r="AM60" s="388"/>
      <c r="AN60" s="55"/>
      <c r="AO60" s="55"/>
      <c r="AP60" s="55"/>
      <c r="AQ60" s="55"/>
      <c r="AR60" s="55"/>
      <c r="AS60" s="55"/>
      <c r="AT60" s="55"/>
      <c r="AU60" s="55"/>
      <c r="AV60" s="55"/>
      <c r="AW60" s="55"/>
      <c r="AX60" s="55"/>
      <c r="AY60" s="55"/>
      <c r="AZ60" s="55"/>
      <c r="BA60" s="55"/>
      <c r="BB60" s="55"/>
      <c r="BC60" s="55"/>
      <c r="BD60" s="55"/>
      <c r="BE60" s="55"/>
      <c r="BF60" s="55"/>
      <c r="BG60" s="55"/>
      <c r="BH60" s="55"/>
      <c r="BI60" s="55"/>
      <c r="BJ60" s="55"/>
      <c r="BK60" s="55"/>
      <c r="BL60" s="55"/>
      <c r="BM60" s="55"/>
      <c r="BN60" s="55"/>
      <c r="BO60" s="55"/>
      <c r="BP60" s="55"/>
      <c r="BQ60" s="55"/>
      <c r="BR60" s="55"/>
      <c r="BS60" s="55"/>
      <c r="BT60" s="55"/>
      <c r="BU60" s="55"/>
      <c r="BV60" s="55"/>
      <c r="BW60" s="55"/>
      <c r="BX60" s="55"/>
      <c r="BY60" s="55"/>
      <c r="BZ60" s="55"/>
      <c r="CA60" s="55"/>
      <c r="CB60" s="55"/>
    </row>
    <row r="61" spans="1:80" ht="15.75" thickBot="1" x14ac:dyDescent="0.3">
      <c r="A61" s="55"/>
      <c r="B61" s="55"/>
      <c r="C61" s="55"/>
      <c r="D61" s="55"/>
      <c r="E61" s="55"/>
      <c r="F61" s="55"/>
      <c r="G61" s="55"/>
      <c r="H61" s="55"/>
      <c r="I61" s="55"/>
      <c r="J61" s="389"/>
      <c r="K61" s="390"/>
      <c r="L61" s="390"/>
      <c r="M61" s="390"/>
      <c r="N61" s="390"/>
      <c r="O61" s="391"/>
      <c r="P61" s="389"/>
      <c r="Q61" s="390"/>
      <c r="R61" s="390"/>
      <c r="S61" s="390"/>
      <c r="T61" s="390"/>
      <c r="U61" s="391"/>
      <c r="V61" s="389"/>
      <c r="W61" s="390"/>
      <c r="X61" s="390"/>
      <c r="Y61" s="390"/>
      <c r="Z61" s="390"/>
      <c r="AA61" s="391"/>
      <c r="AB61" s="389"/>
      <c r="AC61" s="390"/>
      <c r="AD61" s="390"/>
      <c r="AE61" s="390"/>
      <c r="AF61" s="390"/>
      <c r="AG61" s="391"/>
      <c r="AH61" s="389"/>
      <c r="AI61" s="390"/>
      <c r="AJ61" s="390"/>
      <c r="AK61" s="390"/>
      <c r="AL61" s="390"/>
      <c r="AM61" s="391"/>
      <c r="AN61" s="55"/>
      <c r="AO61" s="55"/>
      <c r="AP61" s="55"/>
      <c r="AQ61" s="55"/>
      <c r="AR61" s="55"/>
      <c r="AS61" s="55"/>
      <c r="AT61" s="55"/>
      <c r="AU61" s="55"/>
      <c r="AV61" s="55"/>
      <c r="AW61" s="55"/>
      <c r="AX61" s="55"/>
      <c r="AY61" s="55"/>
      <c r="AZ61" s="55"/>
      <c r="BA61" s="55"/>
      <c r="BB61" s="55"/>
      <c r="BC61" s="55"/>
      <c r="BD61" s="55"/>
      <c r="BE61" s="55"/>
      <c r="BF61" s="55"/>
      <c r="BG61" s="55"/>
      <c r="BH61" s="55"/>
      <c r="BI61" s="55"/>
      <c r="BJ61" s="55"/>
      <c r="BK61" s="55"/>
      <c r="BL61" s="55"/>
      <c r="BM61" s="55"/>
      <c r="BN61" s="55"/>
      <c r="BO61" s="55"/>
      <c r="BP61" s="55"/>
      <c r="BQ61" s="55"/>
      <c r="BR61" s="55"/>
      <c r="BS61" s="55"/>
      <c r="BT61" s="55"/>
      <c r="BU61" s="55"/>
      <c r="BV61" s="55"/>
      <c r="BW61" s="55"/>
      <c r="BX61" s="55"/>
      <c r="BY61" s="55"/>
      <c r="BZ61" s="55"/>
      <c r="CA61" s="55"/>
      <c r="CB61" s="55"/>
    </row>
    <row r="62" spans="1:80" x14ac:dyDescent="0.25">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c r="AS62" s="55"/>
      <c r="AT62" s="55"/>
      <c r="AU62" s="55"/>
      <c r="AV62" s="55"/>
      <c r="AW62" s="55"/>
      <c r="AX62" s="55"/>
      <c r="AY62" s="55"/>
      <c r="AZ62" s="55"/>
      <c r="BA62" s="55"/>
      <c r="BB62" s="55"/>
      <c r="BC62" s="55"/>
      <c r="BD62" s="55"/>
      <c r="BE62" s="55"/>
      <c r="BF62" s="55"/>
      <c r="BG62" s="55"/>
      <c r="BH62" s="55"/>
    </row>
    <row r="63" spans="1:80" ht="15" customHeight="1" x14ac:dyDescent="0.25">
      <c r="A63" s="55"/>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c r="AH63" s="59"/>
      <c r="AI63" s="59"/>
      <c r="AJ63" s="59"/>
      <c r="AK63" s="59"/>
      <c r="AL63" s="59"/>
      <c r="AM63" s="59"/>
      <c r="AN63" s="59"/>
      <c r="AO63" s="59"/>
      <c r="AP63" s="59"/>
      <c r="AQ63" s="59"/>
      <c r="AR63" s="59"/>
      <c r="AS63" s="59"/>
      <c r="AT63" s="59"/>
      <c r="AU63" s="55"/>
      <c r="AV63" s="55"/>
      <c r="AW63" s="55"/>
      <c r="AX63" s="55"/>
      <c r="AY63" s="55"/>
      <c r="AZ63" s="55"/>
      <c r="BA63" s="55"/>
      <c r="BB63" s="55"/>
      <c r="BC63" s="55"/>
      <c r="BD63" s="55"/>
      <c r="BE63" s="55"/>
      <c r="BF63" s="55"/>
      <c r="BG63" s="55"/>
      <c r="BH63" s="55"/>
    </row>
    <row r="64" spans="1:80" ht="15" customHeight="1" x14ac:dyDescent="0.25">
      <c r="A64" s="55"/>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c r="AH64" s="59"/>
      <c r="AI64" s="59"/>
      <c r="AJ64" s="59"/>
      <c r="AK64" s="59"/>
      <c r="AL64" s="59"/>
      <c r="AM64" s="59"/>
      <c r="AN64" s="59"/>
      <c r="AO64" s="59"/>
      <c r="AP64" s="59"/>
      <c r="AQ64" s="59"/>
      <c r="AR64" s="59"/>
      <c r="AS64" s="59"/>
      <c r="AT64" s="59"/>
      <c r="AU64" s="55"/>
      <c r="AV64" s="55"/>
      <c r="AW64" s="55"/>
      <c r="AX64" s="55"/>
      <c r="AY64" s="55"/>
      <c r="AZ64" s="55"/>
      <c r="BA64" s="55"/>
      <c r="BB64" s="55"/>
      <c r="BC64" s="55"/>
      <c r="BD64" s="55"/>
      <c r="BE64" s="55"/>
      <c r="BF64" s="55"/>
      <c r="BG64" s="55"/>
      <c r="BH64" s="55"/>
    </row>
    <row r="65" spans="1:60" x14ac:dyDescent="0.25">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c r="AS65" s="55"/>
      <c r="AT65" s="55"/>
      <c r="AU65" s="55"/>
      <c r="AV65" s="55"/>
      <c r="AW65" s="55"/>
      <c r="AX65" s="55"/>
      <c r="AY65" s="55"/>
      <c r="AZ65" s="55"/>
      <c r="BA65" s="55"/>
      <c r="BB65" s="55"/>
      <c r="BC65" s="55"/>
      <c r="BD65" s="55"/>
      <c r="BE65" s="55"/>
      <c r="BF65" s="55"/>
      <c r="BG65" s="55"/>
      <c r="BH65" s="55"/>
    </row>
    <row r="66" spans="1:60" x14ac:dyDescent="0.25">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5"/>
      <c r="BB66" s="55"/>
      <c r="BC66" s="55"/>
      <c r="BD66" s="55"/>
      <c r="BE66" s="55"/>
      <c r="BF66" s="55"/>
      <c r="BG66" s="55"/>
      <c r="BH66" s="55"/>
    </row>
    <row r="67" spans="1:60" x14ac:dyDescent="0.25">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5"/>
      <c r="BB67" s="55"/>
      <c r="BC67" s="55"/>
      <c r="BD67" s="55"/>
      <c r="BE67" s="55"/>
      <c r="BF67" s="55"/>
      <c r="BG67" s="55"/>
      <c r="BH67" s="55"/>
    </row>
    <row r="68" spans="1:60" x14ac:dyDescent="0.25">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55"/>
      <c r="AU68" s="55"/>
      <c r="AV68" s="55"/>
      <c r="AW68" s="55"/>
      <c r="AX68" s="55"/>
      <c r="AY68" s="55"/>
      <c r="AZ68" s="55"/>
      <c r="BA68" s="55"/>
      <c r="BB68" s="55"/>
      <c r="BC68" s="55"/>
      <c r="BD68" s="55"/>
      <c r="BE68" s="55"/>
      <c r="BF68" s="55"/>
      <c r="BG68" s="55"/>
      <c r="BH68" s="55"/>
    </row>
    <row r="69" spans="1:60" x14ac:dyDescent="0.25">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5"/>
      <c r="BB69" s="55"/>
      <c r="BC69" s="55"/>
      <c r="BD69" s="55"/>
      <c r="BE69" s="55"/>
      <c r="BF69" s="55"/>
      <c r="BG69" s="55"/>
      <c r="BH69" s="55"/>
    </row>
    <row r="70" spans="1:60" x14ac:dyDescent="0.25">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c r="AX70" s="55"/>
      <c r="AY70" s="55"/>
      <c r="AZ70" s="55"/>
      <c r="BA70" s="55"/>
      <c r="BB70" s="55"/>
      <c r="BC70" s="55"/>
      <c r="BD70" s="55"/>
      <c r="BE70" s="55"/>
      <c r="BF70" s="55"/>
      <c r="BG70" s="55"/>
      <c r="BH70" s="55"/>
    </row>
    <row r="71" spans="1:60" x14ac:dyDescent="0.25">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row>
    <row r="72" spans="1:60" x14ac:dyDescent="0.2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row>
    <row r="73" spans="1:60" x14ac:dyDescent="0.25">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5"/>
      <c r="BB73" s="55"/>
      <c r="BC73" s="55"/>
      <c r="BD73" s="55"/>
      <c r="BE73" s="55"/>
      <c r="BF73" s="55"/>
      <c r="BG73" s="55"/>
      <c r="BH73" s="55"/>
    </row>
    <row r="74" spans="1:60" x14ac:dyDescent="0.25">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c r="BF74" s="55"/>
      <c r="BG74" s="55"/>
      <c r="BH74" s="55"/>
    </row>
    <row r="75" spans="1:60" x14ac:dyDescent="0.25">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c r="BF75" s="55"/>
      <c r="BG75" s="55"/>
      <c r="BH75" s="55"/>
    </row>
    <row r="76" spans="1:60" x14ac:dyDescent="0.25">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c r="AS76" s="55"/>
      <c r="AT76" s="55"/>
      <c r="AU76" s="55"/>
      <c r="AV76" s="55"/>
      <c r="AW76" s="55"/>
      <c r="AX76" s="55"/>
      <c r="AY76" s="55"/>
      <c r="AZ76" s="55"/>
      <c r="BA76" s="55"/>
      <c r="BB76" s="55"/>
      <c r="BC76" s="55"/>
      <c r="BD76" s="55"/>
      <c r="BE76" s="55"/>
      <c r="BF76" s="55"/>
      <c r="BG76" s="55"/>
      <c r="BH76" s="55"/>
    </row>
    <row r="77" spans="1:60" x14ac:dyDescent="0.25">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5"/>
      <c r="BB77" s="55"/>
      <c r="BC77" s="55"/>
      <c r="BD77" s="55"/>
      <c r="BE77" s="55"/>
      <c r="BF77" s="55"/>
      <c r="BG77" s="55"/>
      <c r="BH77" s="55"/>
    </row>
    <row r="78" spans="1:60" x14ac:dyDescent="0.25">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5"/>
      <c r="BB78" s="55"/>
      <c r="BC78" s="55"/>
      <c r="BD78" s="55"/>
      <c r="BE78" s="55"/>
      <c r="BF78" s="55"/>
      <c r="BG78" s="55"/>
      <c r="BH78" s="55"/>
    </row>
    <row r="79" spans="1:60" x14ac:dyDescent="0.25">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5"/>
      <c r="BB79" s="55"/>
      <c r="BC79" s="55"/>
      <c r="BD79" s="55"/>
      <c r="BE79" s="55"/>
      <c r="BF79" s="55"/>
      <c r="BG79" s="55"/>
      <c r="BH79" s="55"/>
    </row>
    <row r="80" spans="1:60" x14ac:dyDescent="0.25">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row>
    <row r="81" spans="1:60" x14ac:dyDescent="0.25">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c r="BG81" s="55"/>
      <c r="BH81" s="55"/>
    </row>
    <row r="82" spans="1:60" x14ac:dyDescent="0.25">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c r="BG82" s="55"/>
      <c r="BH82" s="55"/>
    </row>
    <row r="83" spans="1:60" x14ac:dyDescent="0.25">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c r="BG83" s="55"/>
      <c r="BH83" s="55"/>
    </row>
    <row r="84" spans="1:60" x14ac:dyDescent="0.25">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c r="BG84" s="55"/>
      <c r="BH84" s="55"/>
    </row>
    <row r="85" spans="1:60" x14ac:dyDescent="0.25">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5"/>
      <c r="AX85" s="55"/>
      <c r="AY85" s="55"/>
      <c r="AZ85" s="55"/>
      <c r="BA85" s="55"/>
      <c r="BB85" s="55"/>
      <c r="BC85" s="55"/>
      <c r="BD85" s="55"/>
      <c r="BE85" s="55"/>
      <c r="BF85" s="55"/>
      <c r="BG85" s="55"/>
      <c r="BH85" s="55"/>
    </row>
    <row r="86" spans="1:60" x14ac:dyDescent="0.25">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5"/>
      <c r="BB86" s="55"/>
      <c r="BC86" s="55"/>
      <c r="BD86" s="55"/>
      <c r="BE86" s="55"/>
      <c r="BF86" s="55"/>
      <c r="BG86" s="55"/>
      <c r="BH86" s="55"/>
    </row>
    <row r="87" spans="1:60" x14ac:dyDescent="0.25">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5"/>
      <c r="AX87" s="55"/>
      <c r="AY87" s="55"/>
      <c r="AZ87" s="55"/>
      <c r="BA87" s="55"/>
      <c r="BB87" s="55"/>
      <c r="BC87" s="55"/>
      <c r="BD87" s="55"/>
      <c r="BE87" s="55"/>
      <c r="BF87" s="55"/>
      <c r="BG87" s="55"/>
      <c r="BH87" s="55"/>
    </row>
    <row r="88" spans="1:60" x14ac:dyDescent="0.25">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5"/>
      <c r="BB88" s="55"/>
      <c r="BC88" s="55"/>
      <c r="BD88" s="55"/>
      <c r="BE88" s="55"/>
      <c r="BF88" s="55"/>
      <c r="BG88" s="55"/>
      <c r="BH88" s="55"/>
    </row>
    <row r="89" spans="1:60" x14ac:dyDescent="0.25">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5"/>
      <c r="AX89" s="55"/>
      <c r="AY89" s="55"/>
      <c r="AZ89" s="55"/>
      <c r="BA89" s="55"/>
      <c r="BB89" s="55"/>
      <c r="BC89" s="55"/>
      <c r="BD89" s="55"/>
      <c r="BE89" s="55"/>
      <c r="BF89" s="55"/>
      <c r="BG89" s="55"/>
      <c r="BH89" s="55"/>
    </row>
    <row r="90" spans="1:60" x14ac:dyDescent="0.25">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5"/>
      <c r="AV90" s="55"/>
      <c r="AW90" s="55"/>
      <c r="AX90" s="55"/>
      <c r="AY90" s="55"/>
      <c r="AZ90" s="55"/>
      <c r="BA90" s="55"/>
      <c r="BB90" s="55"/>
      <c r="BC90" s="55"/>
      <c r="BD90" s="55"/>
      <c r="BE90" s="55"/>
      <c r="BF90" s="55"/>
      <c r="BG90" s="55"/>
      <c r="BH90" s="55"/>
    </row>
    <row r="91" spans="1:60" x14ac:dyDescent="0.25">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5"/>
      <c r="AV91" s="55"/>
      <c r="AW91" s="55"/>
      <c r="AX91" s="55"/>
      <c r="AY91" s="55"/>
      <c r="AZ91" s="55"/>
      <c r="BA91" s="55"/>
      <c r="BB91" s="55"/>
      <c r="BC91" s="55"/>
      <c r="BD91" s="55"/>
      <c r="BE91" s="55"/>
      <c r="BF91" s="55"/>
      <c r="BG91" s="55"/>
      <c r="BH91" s="55"/>
    </row>
    <row r="92" spans="1:60" x14ac:dyDescent="0.25">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5"/>
      <c r="BB92" s="55"/>
      <c r="BC92" s="55"/>
      <c r="BD92" s="55"/>
      <c r="BE92" s="55"/>
      <c r="BF92" s="55"/>
      <c r="BG92" s="55"/>
      <c r="BH92" s="55"/>
    </row>
    <row r="93" spans="1:60" x14ac:dyDescent="0.25">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c r="AS93" s="55"/>
      <c r="AT93" s="55"/>
      <c r="AU93" s="55"/>
      <c r="AV93" s="55"/>
      <c r="AW93" s="55"/>
      <c r="AX93" s="55"/>
      <c r="AY93" s="55"/>
      <c r="AZ93" s="55"/>
      <c r="BA93" s="55"/>
      <c r="BB93" s="55"/>
      <c r="BC93" s="55"/>
      <c r="BD93" s="55"/>
      <c r="BE93" s="55"/>
      <c r="BF93" s="55"/>
      <c r="BG93" s="55"/>
      <c r="BH93" s="55"/>
    </row>
    <row r="94" spans="1:60" x14ac:dyDescent="0.25">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row>
    <row r="95" spans="1:60" x14ac:dyDescent="0.25">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c r="AS95" s="55"/>
      <c r="AT95" s="55"/>
      <c r="AU95" s="55"/>
      <c r="AV95" s="55"/>
      <c r="AW95" s="55"/>
      <c r="AX95" s="55"/>
      <c r="AY95" s="55"/>
      <c r="AZ95" s="55"/>
      <c r="BA95" s="55"/>
      <c r="BB95" s="55"/>
      <c r="BC95" s="55"/>
      <c r="BD95" s="55"/>
      <c r="BE95" s="55"/>
      <c r="BF95" s="55"/>
      <c r="BG95" s="55"/>
      <c r="BH95" s="55"/>
    </row>
    <row r="96" spans="1:60" x14ac:dyDescent="0.25">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row>
    <row r="97" spans="1:60" x14ac:dyDescent="0.25">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c r="AS97" s="55"/>
      <c r="AT97" s="55"/>
      <c r="AU97" s="55"/>
      <c r="AV97" s="55"/>
      <c r="AW97" s="55"/>
      <c r="AX97" s="55"/>
      <c r="AY97" s="55"/>
      <c r="AZ97" s="55"/>
      <c r="BA97" s="55"/>
      <c r="BB97" s="55"/>
      <c r="BC97" s="55"/>
      <c r="BD97" s="55"/>
      <c r="BE97" s="55"/>
      <c r="BF97" s="55"/>
      <c r="BG97" s="55"/>
      <c r="BH97" s="55"/>
    </row>
    <row r="98" spans="1:60" x14ac:dyDescent="0.25">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row>
    <row r="99" spans="1:60" x14ac:dyDescent="0.25">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c r="AS99" s="55"/>
      <c r="AT99" s="55"/>
      <c r="AU99" s="55"/>
      <c r="AV99" s="55"/>
      <c r="AW99" s="55"/>
      <c r="AX99" s="55"/>
      <c r="AY99" s="55"/>
      <c r="AZ99" s="55"/>
      <c r="BA99" s="55"/>
      <c r="BB99" s="55"/>
      <c r="BC99" s="55"/>
      <c r="BD99" s="55"/>
      <c r="BE99" s="55"/>
      <c r="BF99" s="55"/>
      <c r="BG99" s="55"/>
      <c r="BH99" s="55"/>
    </row>
    <row r="100" spans="1:60" x14ac:dyDescent="0.25">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row>
    <row r="101" spans="1:60" x14ac:dyDescent="0.25">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c r="AS101" s="55"/>
      <c r="AT101" s="55"/>
      <c r="AU101" s="55"/>
      <c r="AV101" s="55"/>
      <c r="AW101" s="55"/>
      <c r="AX101" s="55"/>
      <c r="AY101" s="55"/>
      <c r="AZ101" s="55"/>
      <c r="BA101" s="55"/>
      <c r="BB101" s="55"/>
      <c r="BC101" s="55"/>
      <c r="BD101" s="55"/>
      <c r="BE101" s="55"/>
      <c r="BF101" s="55"/>
      <c r="BG101" s="55"/>
      <c r="BH101" s="55"/>
    </row>
    <row r="102" spans="1:60" x14ac:dyDescent="0.25">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row>
    <row r="103" spans="1:60" x14ac:dyDescent="0.25">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c r="AS103" s="55"/>
      <c r="AT103" s="55"/>
      <c r="AU103" s="55"/>
      <c r="AV103" s="55"/>
      <c r="AW103" s="55"/>
      <c r="AX103" s="55"/>
      <c r="AY103" s="55"/>
      <c r="AZ103" s="55"/>
      <c r="BA103" s="55"/>
      <c r="BB103" s="55"/>
      <c r="BC103" s="55"/>
      <c r="BD103" s="55"/>
      <c r="BE103" s="55"/>
      <c r="BF103" s="55"/>
      <c r="BG103" s="55"/>
      <c r="BH103" s="55"/>
    </row>
    <row r="104" spans="1:60" x14ac:dyDescent="0.25">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row>
    <row r="105" spans="1:60" x14ac:dyDescent="0.25">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5"/>
      <c r="BB105" s="55"/>
      <c r="BC105" s="55"/>
      <c r="BD105" s="55"/>
      <c r="BE105" s="55"/>
      <c r="BF105" s="55"/>
      <c r="BG105" s="55"/>
      <c r="BH105" s="55"/>
    </row>
    <row r="106" spans="1:60" x14ac:dyDescent="0.25">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row>
    <row r="107" spans="1:60" x14ac:dyDescent="0.25">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5"/>
      <c r="BB107" s="55"/>
      <c r="BC107" s="55"/>
      <c r="BD107" s="55"/>
      <c r="BE107" s="55"/>
      <c r="BF107" s="55"/>
      <c r="BG107" s="55"/>
      <c r="BH107" s="55"/>
    </row>
    <row r="108" spans="1:60" x14ac:dyDescent="0.25">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row>
    <row r="109" spans="1:60" x14ac:dyDescent="0.25">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5"/>
      <c r="BB109" s="55"/>
      <c r="BC109" s="55"/>
      <c r="BD109" s="55"/>
      <c r="BE109" s="55"/>
      <c r="BF109" s="55"/>
      <c r="BG109" s="55"/>
      <c r="BH109" s="55"/>
    </row>
    <row r="110" spans="1:60" x14ac:dyDescent="0.25">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row>
    <row r="111" spans="1:60" x14ac:dyDescent="0.25">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c r="AS111" s="55"/>
      <c r="AT111" s="55"/>
      <c r="AU111" s="55"/>
      <c r="AV111" s="55"/>
      <c r="AW111" s="55"/>
      <c r="AX111" s="55"/>
      <c r="AY111" s="55"/>
      <c r="AZ111" s="55"/>
      <c r="BA111" s="55"/>
      <c r="BB111" s="55"/>
      <c r="BC111" s="55"/>
      <c r="BD111" s="55"/>
      <c r="BE111" s="55"/>
      <c r="BF111" s="55"/>
      <c r="BG111" s="55"/>
      <c r="BH111" s="55"/>
    </row>
    <row r="112" spans="1:60" x14ac:dyDescent="0.25">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row>
    <row r="113" spans="1:60" x14ac:dyDescent="0.25">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c r="AS113" s="55"/>
      <c r="AT113" s="55"/>
      <c r="AU113" s="55"/>
      <c r="AV113" s="55"/>
      <c r="AW113" s="55"/>
      <c r="AX113" s="55"/>
      <c r="AY113" s="55"/>
      <c r="AZ113" s="55"/>
      <c r="BA113" s="55"/>
      <c r="BB113" s="55"/>
      <c r="BC113" s="55"/>
      <c r="BD113" s="55"/>
      <c r="BE113" s="55"/>
      <c r="BF113" s="55"/>
      <c r="BG113" s="55"/>
      <c r="BH113" s="55"/>
    </row>
    <row r="114" spans="1:60" x14ac:dyDescent="0.25">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5"/>
      <c r="BB114" s="55"/>
      <c r="BC114" s="55"/>
      <c r="BD114" s="55"/>
      <c r="BE114" s="55"/>
      <c r="BF114" s="55"/>
      <c r="BG114" s="55"/>
      <c r="BH114" s="55"/>
    </row>
    <row r="115" spans="1:60" x14ac:dyDescent="0.25">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5"/>
      <c r="BB115" s="55"/>
      <c r="BC115" s="55"/>
      <c r="BD115" s="55"/>
      <c r="BE115" s="55"/>
      <c r="BF115" s="55"/>
      <c r="BG115" s="55"/>
      <c r="BH115" s="55"/>
    </row>
    <row r="116" spans="1:60" x14ac:dyDescent="0.25">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c r="AS116" s="55"/>
      <c r="AT116" s="55"/>
      <c r="AU116" s="55"/>
      <c r="AV116" s="55"/>
      <c r="AW116" s="55"/>
      <c r="AX116" s="55"/>
      <c r="AY116" s="55"/>
      <c r="AZ116" s="55"/>
      <c r="BA116" s="55"/>
      <c r="BB116" s="55"/>
      <c r="BC116" s="55"/>
      <c r="BD116" s="55"/>
      <c r="BE116" s="55"/>
      <c r="BF116" s="55"/>
      <c r="BG116" s="55"/>
      <c r="BH116" s="55"/>
    </row>
    <row r="117" spans="1:60" x14ac:dyDescent="0.25">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row>
    <row r="118" spans="1:60" x14ac:dyDescent="0.25">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5"/>
      <c r="BB118" s="55"/>
      <c r="BC118" s="55"/>
      <c r="BD118" s="55"/>
      <c r="BE118" s="55"/>
      <c r="BF118" s="55"/>
      <c r="BG118" s="55"/>
      <c r="BH118" s="55"/>
    </row>
    <row r="119" spans="1:60" x14ac:dyDescent="0.25">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5"/>
      <c r="BB119" s="55"/>
      <c r="BC119" s="55"/>
      <c r="BD119" s="55"/>
      <c r="BE119" s="55"/>
      <c r="BF119" s="55"/>
      <c r="BG119" s="55"/>
      <c r="BH119" s="55"/>
    </row>
    <row r="120" spans="1:60" x14ac:dyDescent="0.25">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c r="AS120" s="55"/>
      <c r="AT120" s="55"/>
      <c r="AU120" s="55"/>
      <c r="AV120" s="55"/>
      <c r="AW120" s="55"/>
      <c r="AX120" s="55"/>
      <c r="AY120" s="55"/>
      <c r="AZ120" s="55"/>
      <c r="BA120" s="55"/>
      <c r="BB120" s="55"/>
      <c r="BC120" s="55"/>
      <c r="BD120" s="55"/>
      <c r="BE120" s="55"/>
      <c r="BF120" s="55"/>
      <c r="BG120" s="55"/>
      <c r="BH120" s="55"/>
    </row>
    <row r="121" spans="1:60" x14ac:dyDescent="0.25">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5"/>
      <c r="BB121" s="55"/>
      <c r="BC121" s="55"/>
      <c r="BD121" s="55"/>
      <c r="BE121" s="55"/>
      <c r="BF121" s="55"/>
      <c r="BG121" s="55"/>
      <c r="BH121" s="55"/>
    </row>
    <row r="122" spans="1:60" x14ac:dyDescent="0.25">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5"/>
      <c r="BB122" s="55"/>
      <c r="BC122" s="55"/>
      <c r="BD122" s="55"/>
      <c r="BE122" s="55"/>
      <c r="BF122" s="55"/>
      <c r="BG122" s="55"/>
      <c r="BH122" s="55"/>
    </row>
    <row r="123" spans="1:60" x14ac:dyDescent="0.25">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c r="AS123" s="55"/>
      <c r="AT123" s="55"/>
      <c r="AU123" s="55"/>
      <c r="AV123" s="55"/>
      <c r="AW123" s="55"/>
      <c r="AX123" s="55"/>
      <c r="AY123" s="55"/>
      <c r="AZ123" s="55"/>
      <c r="BA123" s="55"/>
      <c r="BB123" s="55"/>
      <c r="BC123" s="55"/>
      <c r="BD123" s="55"/>
      <c r="BE123" s="55"/>
      <c r="BF123" s="55"/>
      <c r="BG123" s="55"/>
      <c r="BH123" s="55"/>
    </row>
    <row r="124" spans="1:60" x14ac:dyDescent="0.25">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5"/>
      <c r="BB124" s="55"/>
      <c r="BC124" s="55"/>
      <c r="BD124" s="55"/>
      <c r="BE124" s="55"/>
      <c r="BF124" s="55"/>
      <c r="BG124" s="55"/>
      <c r="BH124" s="55"/>
    </row>
    <row r="125" spans="1:60" x14ac:dyDescent="0.25">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c r="AS125" s="55"/>
      <c r="AT125" s="55"/>
      <c r="AU125" s="55"/>
      <c r="AV125" s="55"/>
      <c r="AW125" s="55"/>
      <c r="AX125" s="55"/>
      <c r="AY125" s="55"/>
      <c r="AZ125" s="55"/>
      <c r="BA125" s="55"/>
      <c r="BB125" s="55"/>
      <c r="BC125" s="55"/>
      <c r="BD125" s="55"/>
      <c r="BE125" s="55"/>
      <c r="BF125" s="55"/>
      <c r="BG125" s="55"/>
      <c r="BH125" s="55"/>
    </row>
    <row r="126" spans="1:60" x14ac:dyDescent="0.25">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c r="AS126" s="55"/>
      <c r="AT126" s="55"/>
      <c r="AU126" s="55"/>
      <c r="AV126" s="55"/>
      <c r="AW126" s="55"/>
      <c r="AX126" s="55"/>
      <c r="AY126" s="55"/>
      <c r="AZ126" s="55"/>
      <c r="BA126" s="55"/>
      <c r="BB126" s="55"/>
      <c r="BC126" s="55"/>
      <c r="BD126" s="55"/>
      <c r="BE126" s="55"/>
      <c r="BF126" s="55"/>
      <c r="BG126" s="55"/>
      <c r="BH126" s="55"/>
    </row>
    <row r="127" spans="1:60" x14ac:dyDescent="0.25">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5"/>
      <c r="BB127" s="55"/>
      <c r="BC127" s="55"/>
      <c r="BD127" s="55"/>
      <c r="BE127" s="55"/>
      <c r="BF127" s="55"/>
      <c r="BG127" s="55"/>
      <c r="BH127" s="55"/>
    </row>
    <row r="128" spans="1:60" x14ac:dyDescent="0.25">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c r="AS128" s="55"/>
      <c r="AT128" s="55"/>
      <c r="AU128" s="55"/>
      <c r="AV128" s="55"/>
      <c r="AW128" s="55"/>
      <c r="AX128" s="55"/>
      <c r="AY128" s="55"/>
      <c r="AZ128" s="55"/>
      <c r="BA128" s="55"/>
      <c r="BB128" s="55"/>
      <c r="BC128" s="55"/>
      <c r="BD128" s="55"/>
      <c r="BE128" s="55"/>
      <c r="BF128" s="55"/>
      <c r="BG128" s="55"/>
      <c r="BH128" s="55"/>
    </row>
    <row r="129" spans="1:60" x14ac:dyDescent="0.25">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5"/>
      <c r="BB129" s="55"/>
      <c r="BC129" s="55"/>
      <c r="BD129" s="55"/>
      <c r="BE129" s="55"/>
      <c r="BF129" s="55"/>
      <c r="BG129" s="55"/>
      <c r="BH129" s="55"/>
    </row>
    <row r="130" spans="1:60" x14ac:dyDescent="0.25">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c r="AS130" s="55"/>
      <c r="AT130" s="55"/>
      <c r="AU130" s="55"/>
      <c r="AV130" s="55"/>
      <c r="AW130" s="55"/>
      <c r="AX130" s="55"/>
      <c r="AY130" s="55"/>
      <c r="AZ130" s="55"/>
      <c r="BA130" s="55"/>
      <c r="BB130" s="55"/>
      <c r="BC130" s="55"/>
      <c r="BD130" s="55"/>
      <c r="BE130" s="55"/>
      <c r="BF130" s="55"/>
      <c r="BG130" s="55"/>
      <c r="BH130" s="55"/>
    </row>
    <row r="131" spans="1:60" x14ac:dyDescent="0.25">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5"/>
      <c r="BB131" s="55"/>
      <c r="BC131" s="55"/>
      <c r="BD131" s="55"/>
      <c r="BE131" s="55"/>
      <c r="BF131" s="55"/>
      <c r="BG131" s="55"/>
      <c r="BH131" s="55"/>
    </row>
    <row r="132" spans="1:60" x14ac:dyDescent="0.25">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c r="AS132" s="55"/>
      <c r="AT132" s="55"/>
      <c r="AU132" s="55"/>
      <c r="AV132" s="55"/>
      <c r="AW132" s="55"/>
      <c r="AX132" s="55"/>
      <c r="AY132" s="55"/>
      <c r="AZ132" s="55"/>
      <c r="BA132" s="55"/>
      <c r="BB132" s="55"/>
      <c r="BC132" s="55"/>
      <c r="BD132" s="55"/>
      <c r="BE132" s="55"/>
      <c r="BF132" s="55"/>
      <c r="BG132" s="55"/>
      <c r="BH132" s="55"/>
    </row>
    <row r="133" spans="1:60" x14ac:dyDescent="0.25">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5"/>
      <c r="BB133" s="55"/>
      <c r="BC133" s="55"/>
      <c r="BD133" s="55"/>
      <c r="BE133" s="55"/>
      <c r="BF133" s="55"/>
      <c r="BG133" s="55"/>
      <c r="BH133" s="55"/>
    </row>
    <row r="134" spans="1:60" x14ac:dyDescent="0.25">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c r="AS134" s="55"/>
      <c r="AT134" s="55"/>
      <c r="AU134" s="55"/>
      <c r="AV134" s="55"/>
      <c r="AW134" s="55"/>
      <c r="AX134" s="55"/>
      <c r="AY134" s="55"/>
      <c r="AZ134" s="55"/>
      <c r="BA134" s="55"/>
      <c r="BB134" s="55"/>
      <c r="BC134" s="55"/>
      <c r="BD134" s="55"/>
      <c r="BE134" s="55"/>
      <c r="BF134" s="55"/>
      <c r="BG134" s="55"/>
      <c r="BH134" s="55"/>
    </row>
    <row r="135" spans="1:60" x14ac:dyDescent="0.25">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row>
    <row r="136" spans="1:60" x14ac:dyDescent="0.25">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c r="AS136" s="55"/>
      <c r="AT136" s="55"/>
      <c r="AU136" s="55"/>
      <c r="AV136" s="55"/>
      <c r="AW136" s="55"/>
      <c r="AX136" s="55"/>
      <c r="AY136" s="55"/>
      <c r="AZ136" s="55"/>
      <c r="BA136" s="55"/>
      <c r="BB136" s="55"/>
      <c r="BC136" s="55"/>
      <c r="BD136" s="55"/>
      <c r="BE136" s="55"/>
      <c r="BF136" s="55"/>
      <c r="BG136" s="55"/>
      <c r="BH136" s="55"/>
    </row>
    <row r="137" spans="1:60" x14ac:dyDescent="0.25">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5"/>
      <c r="BB137" s="55"/>
      <c r="BC137" s="55"/>
      <c r="BD137" s="55"/>
      <c r="BE137" s="55"/>
      <c r="BF137" s="55"/>
      <c r="BG137" s="55"/>
      <c r="BH137" s="55"/>
    </row>
    <row r="138" spans="1:60" x14ac:dyDescent="0.25">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c r="AS138" s="55"/>
      <c r="AT138" s="55"/>
      <c r="AU138" s="55"/>
      <c r="AV138" s="55"/>
      <c r="AW138" s="55"/>
      <c r="AX138" s="55"/>
      <c r="AY138" s="55"/>
      <c r="AZ138" s="55"/>
      <c r="BA138" s="55"/>
      <c r="BB138" s="55"/>
      <c r="BC138" s="55"/>
      <c r="BD138" s="55"/>
      <c r="BE138" s="55"/>
      <c r="BF138" s="55"/>
      <c r="BG138" s="55"/>
      <c r="BH138" s="55"/>
    </row>
    <row r="139" spans="1:60" x14ac:dyDescent="0.25">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5"/>
      <c r="BB139" s="55"/>
      <c r="BC139" s="55"/>
      <c r="BD139" s="55"/>
      <c r="BE139" s="55"/>
      <c r="BF139" s="55"/>
      <c r="BG139" s="55"/>
      <c r="BH139" s="55"/>
    </row>
    <row r="140" spans="1:60" x14ac:dyDescent="0.25">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c r="AS140" s="55"/>
      <c r="AT140" s="55"/>
      <c r="AU140" s="55"/>
      <c r="AV140" s="55"/>
      <c r="AW140" s="55"/>
      <c r="AX140" s="55"/>
      <c r="AY140" s="55"/>
      <c r="AZ140" s="55"/>
      <c r="BA140" s="55"/>
      <c r="BB140" s="55"/>
      <c r="BC140" s="55"/>
      <c r="BD140" s="55"/>
      <c r="BE140" s="55"/>
      <c r="BF140" s="55"/>
      <c r="BG140" s="55"/>
      <c r="BH140" s="55"/>
    </row>
    <row r="141" spans="1:60" x14ac:dyDescent="0.25">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5"/>
      <c r="BB141" s="55"/>
      <c r="BC141" s="55"/>
      <c r="BD141" s="55"/>
      <c r="BE141" s="55"/>
      <c r="BF141" s="55"/>
      <c r="BG141" s="55"/>
      <c r="BH141" s="55"/>
    </row>
    <row r="142" spans="1:60" x14ac:dyDescent="0.25">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5"/>
      <c r="BB142" s="55"/>
      <c r="BC142" s="55"/>
      <c r="BD142" s="55"/>
      <c r="BE142" s="55"/>
      <c r="BF142" s="55"/>
      <c r="BG142" s="55"/>
      <c r="BH142" s="55"/>
    </row>
    <row r="143" spans="1:60" x14ac:dyDescent="0.25">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c r="AS143" s="55"/>
      <c r="AT143" s="55"/>
      <c r="AU143" s="55"/>
      <c r="AV143" s="55"/>
      <c r="AW143" s="55"/>
      <c r="AX143" s="55"/>
      <c r="AY143" s="55"/>
      <c r="AZ143" s="55"/>
      <c r="BA143" s="55"/>
      <c r="BB143" s="55"/>
      <c r="BC143" s="55"/>
      <c r="BD143" s="55"/>
      <c r="BE143" s="55"/>
      <c r="BF143" s="55"/>
      <c r="BG143" s="55"/>
      <c r="BH143" s="55"/>
    </row>
    <row r="144" spans="1:60" x14ac:dyDescent="0.25">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5"/>
      <c r="BB144" s="55"/>
      <c r="BC144" s="55"/>
      <c r="BD144" s="55"/>
      <c r="BE144" s="55"/>
      <c r="BF144" s="55"/>
      <c r="BG144" s="55"/>
      <c r="BH144" s="55"/>
    </row>
    <row r="145" spans="1:60" x14ac:dyDescent="0.25">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5"/>
      <c r="BB145" s="55"/>
      <c r="BC145" s="55"/>
      <c r="BD145" s="55"/>
      <c r="BE145" s="55"/>
      <c r="BF145" s="55"/>
      <c r="BG145" s="55"/>
      <c r="BH145" s="55"/>
    </row>
    <row r="146" spans="1:60" x14ac:dyDescent="0.25">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c r="AS146" s="55"/>
      <c r="AT146" s="55"/>
      <c r="AU146" s="55"/>
      <c r="AV146" s="55"/>
      <c r="AW146" s="55"/>
      <c r="AX146" s="55"/>
      <c r="AY146" s="55"/>
      <c r="AZ146" s="55"/>
      <c r="BA146" s="55"/>
      <c r="BB146" s="55"/>
      <c r="BC146" s="55"/>
      <c r="BD146" s="55"/>
      <c r="BE146" s="55"/>
      <c r="BF146" s="55"/>
      <c r="BG146" s="55"/>
      <c r="BH146" s="55"/>
    </row>
    <row r="147" spans="1:60" x14ac:dyDescent="0.25">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5"/>
      <c r="BB147" s="55"/>
      <c r="BC147" s="55"/>
      <c r="BD147" s="55"/>
      <c r="BE147" s="55"/>
      <c r="BF147" s="55"/>
      <c r="BG147" s="55"/>
      <c r="BH147" s="55"/>
    </row>
    <row r="148" spans="1:60" x14ac:dyDescent="0.25">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c r="AS148" s="55"/>
      <c r="AT148" s="55"/>
      <c r="AU148" s="55"/>
      <c r="AV148" s="55"/>
      <c r="AW148" s="55"/>
      <c r="AX148" s="55"/>
      <c r="AY148" s="55"/>
      <c r="AZ148" s="55"/>
      <c r="BA148" s="55"/>
      <c r="BB148" s="55"/>
      <c r="BC148" s="55"/>
      <c r="BD148" s="55"/>
      <c r="BE148" s="55"/>
      <c r="BF148" s="55"/>
      <c r="BG148" s="55"/>
      <c r="BH148" s="55"/>
    </row>
    <row r="149" spans="1:60" x14ac:dyDescent="0.25">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5"/>
      <c r="BB149" s="55"/>
      <c r="BC149" s="55"/>
      <c r="BD149" s="55"/>
      <c r="BE149" s="55"/>
      <c r="BF149" s="55"/>
      <c r="BG149" s="55"/>
      <c r="BH149" s="55"/>
    </row>
    <row r="150" spans="1:60" x14ac:dyDescent="0.25">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c r="AS150" s="55"/>
      <c r="AT150" s="55"/>
      <c r="AU150" s="55"/>
      <c r="AV150" s="55"/>
      <c r="AW150" s="55"/>
      <c r="AX150" s="55"/>
      <c r="AY150" s="55"/>
      <c r="AZ150" s="55"/>
      <c r="BA150" s="55"/>
      <c r="BB150" s="55"/>
      <c r="BC150" s="55"/>
      <c r="BD150" s="55"/>
      <c r="BE150" s="55"/>
      <c r="BF150" s="55"/>
      <c r="BG150" s="55"/>
      <c r="BH150" s="55"/>
    </row>
    <row r="151" spans="1:60" x14ac:dyDescent="0.25">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c r="AS151" s="55"/>
      <c r="AT151" s="55"/>
      <c r="AU151" s="55"/>
      <c r="AV151" s="55"/>
      <c r="AW151" s="55"/>
      <c r="AX151" s="55"/>
      <c r="AY151" s="55"/>
      <c r="AZ151" s="55"/>
      <c r="BA151" s="55"/>
      <c r="BB151" s="55"/>
      <c r="BC151" s="55"/>
      <c r="BD151" s="55"/>
      <c r="BE151" s="55"/>
      <c r="BF151" s="55"/>
      <c r="BG151" s="55"/>
      <c r="BH151" s="55"/>
    </row>
    <row r="152" spans="1:60" x14ac:dyDescent="0.25">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5"/>
      <c r="BB152" s="55"/>
      <c r="BC152" s="55"/>
      <c r="BD152" s="55"/>
      <c r="BE152" s="55"/>
      <c r="BF152" s="55"/>
      <c r="BG152" s="55"/>
      <c r="BH152" s="55"/>
    </row>
    <row r="153" spans="1:60" x14ac:dyDescent="0.25">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c r="AS153" s="55"/>
      <c r="AT153" s="55"/>
      <c r="AU153" s="55"/>
      <c r="AV153" s="55"/>
      <c r="AW153" s="55"/>
      <c r="AX153" s="55"/>
      <c r="AY153" s="55"/>
      <c r="AZ153" s="55"/>
      <c r="BA153" s="55"/>
      <c r="BB153" s="55"/>
      <c r="BC153" s="55"/>
      <c r="BD153" s="55"/>
      <c r="BE153" s="55"/>
      <c r="BF153" s="55"/>
      <c r="BG153" s="55"/>
      <c r="BH153" s="55"/>
    </row>
    <row r="154" spans="1:60" x14ac:dyDescent="0.25">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5"/>
      <c r="BB154" s="55"/>
      <c r="BC154" s="55"/>
      <c r="BD154" s="55"/>
      <c r="BE154" s="55"/>
      <c r="BF154" s="55"/>
      <c r="BG154" s="55"/>
      <c r="BH154" s="55"/>
    </row>
    <row r="155" spans="1:60" x14ac:dyDescent="0.25">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5"/>
      <c r="BB155" s="55"/>
      <c r="BC155" s="55"/>
      <c r="BD155" s="55"/>
      <c r="BE155" s="55"/>
      <c r="BF155" s="55"/>
      <c r="BG155" s="55"/>
      <c r="BH155" s="55"/>
    </row>
    <row r="156" spans="1:60" x14ac:dyDescent="0.25">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5"/>
      <c r="BB156" s="55"/>
      <c r="BC156" s="55"/>
      <c r="BD156" s="55"/>
      <c r="BE156" s="55"/>
      <c r="BF156" s="55"/>
      <c r="BG156" s="55"/>
      <c r="BH156" s="55"/>
    </row>
    <row r="157" spans="1:60" x14ac:dyDescent="0.25">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c r="AS157" s="55"/>
      <c r="AT157" s="55"/>
      <c r="AU157" s="55"/>
      <c r="AV157" s="55"/>
      <c r="AW157" s="55"/>
      <c r="AX157" s="55"/>
      <c r="AY157" s="55"/>
      <c r="AZ157" s="55"/>
      <c r="BA157" s="55"/>
      <c r="BB157" s="55"/>
      <c r="BC157" s="55"/>
      <c r="BD157" s="55"/>
      <c r="BE157" s="55"/>
      <c r="BF157" s="55"/>
      <c r="BG157" s="55"/>
      <c r="BH157" s="55"/>
    </row>
    <row r="158" spans="1:60" x14ac:dyDescent="0.25">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5"/>
      <c r="BB158" s="55"/>
      <c r="BC158" s="55"/>
      <c r="BD158" s="55"/>
      <c r="BE158" s="55"/>
      <c r="BF158" s="55"/>
      <c r="BG158" s="55"/>
      <c r="BH158" s="55"/>
    </row>
    <row r="159" spans="1:60" x14ac:dyDescent="0.25">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c r="AS159" s="55"/>
      <c r="AT159" s="55"/>
      <c r="AU159" s="55"/>
      <c r="AV159" s="55"/>
      <c r="AW159" s="55"/>
      <c r="AX159" s="55"/>
      <c r="AY159" s="55"/>
      <c r="AZ159" s="55"/>
      <c r="BA159" s="55"/>
      <c r="BB159" s="55"/>
      <c r="BC159" s="55"/>
      <c r="BD159" s="55"/>
      <c r="BE159" s="55"/>
      <c r="BF159" s="55"/>
      <c r="BG159" s="55"/>
      <c r="BH159" s="55"/>
    </row>
    <row r="160" spans="1:60" x14ac:dyDescent="0.25">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5"/>
      <c r="BB160" s="55"/>
      <c r="BC160" s="55"/>
      <c r="BD160" s="55"/>
      <c r="BE160" s="55"/>
      <c r="BF160" s="55"/>
      <c r="BG160" s="55"/>
      <c r="BH160" s="55"/>
    </row>
    <row r="161" spans="1:60" x14ac:dyDescent="0.25">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row>
    <row r="162" spans="1:60" x14ac:dyDescent="0.25">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5"/>
      <c r="BB162" s="55"/>
      <c r="BC162" s="55"/>
      <c r="BD162" s="55"/>
      <c r="BE162" s="55"/>
      <c r="BF162" s="55"/>
      <c r="BG162" s="55"/>
      <c r="BH162" s="55"/>
    </row>
    <row r="163" spans="1:60" x14ac:dyDescent="0.25">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row>
    <row r="164" spans="1:60" x14ac:dyDescent="0.25">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c r="AS164" s="55"/>
      <c r="AT164" s="55"/>
      <c r="AU164" s="55"/>
      <c r="AV164" s="55"/>
      <c r="AW164" s="55"/>
      <c r="AX164" s="55"/>
      <c r="AY164" s="55"/>
      <c r="AZ164" s="55"/>
      <c r="BA164" s="55"/>
      <c r="BB164" s="55"/>
      <c r="BC164" s="55"/>
      <c r="BD164" s="55"/>
      <c r="BE164" s="55"/>
      <c r="BF164" s="55"/>
      <c r="BG164" s="55"/>
      <c r="BH164" s="55"/>
    </row>
    <row r="165" spans="1:60" x14ac:dyDescent="0.25">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row>
    <row r="166" spans="1:60" x14ac:dyDescent="0.25">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c r="AS166" s="55"/>
      <c r="AT166" s="55"/>
      <c r="AU166" s="55"/>
      <c r="AV166" s="55"/>
      <c r="AW166" s="55"/>
      <c r="AX166" s="55"/>
      <c r="AY166" s="55"/>
      <c r="AZ166" s="55"/>
      <c r="BA166" s="55"/>
      <c r="BB166" s="55"/>
      <c r="BC166" s="55"/>
      <c r="BD166" s="55"/>
      <c r="BE166" s="55"/>
      <c r="BF166" s="55"/>
      <c r="BG166" s="55"/>
      <c r="BH166" s="55"/>
    </row>
    <row r="167" spans="1:60" x14ac:dyDescent="0.25">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row>
    <row r="168" spans="1:60" x14ac:dyDescent="0.25">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c r="AS168" s="55"/>
      <c r="AT168" s="55"/>
      <c r="AU168" s="55"/>
      <c r="AV168" s="55"/>
      <c r="AW168" s="55"/>
      <c r="AX168" s="55"/>
      <c r="AY168" s="55"/>
      <c r="AZ168" s="55"/>
      <c r="BA168" s="55"/>
      <c r="BB168" s="55"/>
      <c r="BC168" s="55"/>
      <c r="BD168" s="55"/>
      <c r="BE168" s="55"/>
      <c r="BF168" s="55"/>
      <c r="BG168" s="55"/>
      <c r="BH168" s="55"/>
    </row>
    <row r="169" spans="1:60" x14ac:dyDescent="0.25">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row>
    <row r="170" spans="1:60" x14ac:dyDescent="0.25">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c r="AS170" s="55"/>
      <c r="AT170" s="55"/>
      <c r="AU170" s="55"/>
      <c r="AV170" s="55"/>
      <c r="AW170" s="55"/>
      <c r="AX170" s="55"/>
      <c r="AY170" s="55"/>
      <c r="AZ170" s="55"/>
      <c r="BA170" s="55"/>
      <c r="BB170" s="55"/>
      <c r="BC170" s="55"/>
      <c r="BD170" s="55"/>
      <c r="BE170" s="55"/>
      <c r="BF170" s="55"/>
      <c r="BG170" s="55"/>
      <c r="BH170" s="55"/>
    </row>
    <row r="171" spans="1:60" x14ac:dyDescent="0.25">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5"/>
      <c r="BB171" s="55"/>
      <c r="BC171" s="55"/>
      <c r="BD171" s="55"/>
      <c r="BE171" s="55"/>
      <c r="BF171" s="55"/>
      <c r="BG171" s="55"/>
      <c r="BH171" s="55"/>
    </row>
    <row r="172" spans="1:60" x14ac:dyDescent="0.25">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5"/>
      <c r="BB172" s="55"/>
      <c r="BC172" s="55"/>
      <c r="BD172" s="55"/>
      <c r="BE172" s="55"/>
      <c r="BF172" s="55"/>
      <c r="BG172" s="55"/>
      <c r="BH172" s="55"/>
    </row>
    <row r="173" spans="1:60" x14ac:dyDescent="0.25">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5"/>
      <c r="BB173" s="55"/>
      <c r="BC173" s="55"/>
      <c r="BD173" s="55"/>
      <c r="BE173" s="55"/>
      <c r="BF173" s="55"/>
      <c r="BG173" s="55"/>
      <c r="BH173" s="55"/>
    </row>
    <row r="174" spans="1:60" x14ac:dyDescent="0.25">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c r="AS174" s="55"/>
      <c r="AT174" s="55"/>
      <c r="AU174" s="55"/>
      <c r="AV174" s="55"/>
      <c r="AW174" s="55"/>
      <c r="AX174" s="55"/>
      <c r="AY174" s="55"/>
      <c r="AZ174" s="55"/>
      <c r="BA174" s="55"/>
      <c r="BB174" s="55"/>
      <c r="BC174" s="55"/>
      <c r="BD174" s="55"/>
      <c r="BE174" s="55"/>
      <c r="BF174" s="55"/>
      <c r="BG174" s="55"/>
      <c r="BH174" s="55"/>
    </row>
    <row r="175" spans="1:60" x14ac:dyDescent="0.25">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c r="AS175" s="55"/>
      <c r="AT175" s="55"/>
      <c r="AU175" s="55"/>
      <c r="AV175" s="55"/>
      <c r="AW175" s="55"/>
      <c r="AX175" s="55"/>
      <c r="AY175" s="55"/>
      <c r="AZ175" s="55"/>
      <c r="BA175" s="55"/>
      <c r="BB175" s="55"/>
      <c r="BC175" s="55"/>
      <c r="BD175" s="55"/>
      <c r="BE175" s="55"/>
      <c r="BF175" s="55"/>
      <c r="BG175" s="55"/>
      <c r="BH175" s="55"/>
    </row>
    <row r="176" spans="1:60" x14ac:dyDescent="0.25">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5"/>
      <c r="BB176" s="55"/>
      <c r="BC176" s="55"/>
      <c r="BD176" s="55"/>
      <c r="BE176" s="55"/>
      <c r="BF176" s="55"/>
      <c r="BG176" s="55"/>
      <c r="BH176" s="55"/>
    </row>
    <row r="177" spans="1:60" x14ac:dyDescent="0.25">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5"/>
      <c r="BB177" s="55"/>
      <c r="BC177" s="55"/>
      <c r="BD177" s="55"/>
      <c r="BE177" s="55"/>
      <c r="BF177" s="55"/>
      <c r="BG177" s="55"/>
      <c r="BH177" s="55"/>
    </row>
    <row r="178" spans="1:60" x14ac:dyDescent="0.25">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c r="AS178" s="55"/>
      <c r="AT178" s="55"/>
      <c r="AU178" s="55"/>
      <c r="AV178" s="55"/>
      <c r="AW178" s="55"/>
      <c r="AX178" s="55"/>
      <c r="AY178" s="55"/>
      <c r="AZ178" s="55"/>
      <c r="BA178" s="55"/>
      <c r="BB178" s="55"/>
      <c r="BC178" s="55"/>
      <c r="BD178" s="55"/>
      <c r="BE178" s="55"/>
      <c r="BF178" s="55"/>
      <c r="BG178" s="55"/>
      <c r="BH178" s="55"/>
    </row>
    <row r="179" spans="1:60" x14ac:dyDescent="0.25">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c r="AS179" s="55"/>
      <c r="AT179" s="55"/>
      <c r="AU179" s="55"/>
      <c r="AV179" s="55"/>
      <c r="AW179" s="55"/>
      <c r="AX179" s="55"/>
      <c r="AY179" s="55"/>
      <c r="AZ179" s="55"/>
      <c r="BA179" s="55"/>
      <c r="BB179" s="55"/>
      <c r="BC179" s="55"/>
      <c r="BD179" s="55"/>
      <c r="BE179" s="55"/>
      <c r="BF179" s="55"/>
      <c r="BG179" s="55"/>
      <c r="BH179" s="55"/>
    </row>
    <row r="180" spans="1:60" x14ac:dyDescent="0.25">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5"/>
      <c r="BB180" s="55"/>
      <c r="BC180" s="55"/>
      <c r="BD180" s="55"/>
      <c r="BE180" s="55"/>
      <c r="BF180" s="55"/>
      <c r="BG180" s="55"/>
      <c r="BH180" s="55"/>
    </row>
    <row r="181" spans="1:60" x14ac:dyDescent="0.25">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c r="AS181" s="55"/>
      <c r="AT181" s="55"/>
      <c r="AU181" s="55"/>
      <c r="AV181" s="55"/>
      <c r="AW181" s="55"/>
      <c r="AX181" s="55"/>
      <c r="AY181" s="55"/>
      <c r="AZ181" s="55"/>
      <c r="BA181" s="55"/>
      <c r="BB181" s="55"/>
      <c r="BC181" s="55"/>
      <c r="BD181" s="55"/>
      <c r="BE181" s="55"/>
      <c r="BF181" s="55"/>
      <c r="BG181" s="55"/>
      <c r="BH181" s="55"/>
    </row>
    <row r="182" spans="1:60" x14ac:dyDescent="0.25">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5"/>
      <c r="BB182" s="55"/>
      <c r="BC182" s="55"/>
      <c r="BD182" s="55"/>
      <c r="BE182" s="55"/>
      <c r="BF182" s="55"/>
      <c r="BG182" s="55"/>
      <c r="BH182" s="55"/>
    </row>
    <row r="183" spans="1:60" x14ac:dyDescent="0.25">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c r="AS183" s="55"/>
      <c r="AT183" s="55"/>
      <c r="AU183" s="55"/>
      <c r="AV183" s="55"/>
      <c r="AW183" s="55"/>
      <c r="AX183" s="55"/>
      <c r="AY183" s="55"/>
      <c r="AZ183" s="55"/>
      <c r="BA183" s="55"/>
      <c r="BB183" s="55"/>
      <c r="BC183" s="55"/>
      <c r="BD183" s="55"/>
      <c r="BE183" s="55"/>
      <c r="BF183" s="55"/>
      <c r="BG183" s="55"/>
      <c r="BH183" s="55"/>
    </row>
    <row r="184" spans="1:60" x14ac:dyDescent="0.25">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5"/>
      <c r="BB184" s="55"/>
      <c r="BC184" s="55"/>
      <c r="BD184" s="55"/>
      <c r="BE184" s="55"/>
      <c r="BF184" s="55"/>
      <c r="BG184" s="55"/>
      <c r="BH184" s="55"/>
    </row>
    <row r="185" spans="1:60" x14ac:dyDescent="0.25">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c r="AS185" s="55"/>
      <c r="AT185" s="55"/>
      <c r="AU185" s="55"/>
      <c r="AV185" s="55"/>
      <c r="AW185" s="55"/>
      <c r="AX185" s="55"/>
      <c r="AY185" s="55"/>
      <c r="AZ185" s="55"/>
      <c r="BA185" s="55"/>
      <c r="BB185" s="55"/>
      <c r="BC185" s="55"/>
      <c r="BD185" s="55"/>
      <c r="BE185" s="55"/>
      <c r="BF185" s="55"/>
      <c r="BG185" s="55"/>
      <c r="BH185" s="55"/>
    </row>
    <row r="186" spans="1:60" x14ac:dyDescent="0.25">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row>
    <row r="187" spans="1:60" x14ac:dyDescent="0.25">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5"/>
      <c r="BB187" s="55"/>
      <c r="BC187" s="55"/>
      <c r="BD187" s="55"/>
      <c r="BE187" s="55"/>
      <c r="BF187" s="55"/>
      <c r="BG187" s="55"/>
      <c r="BH187" s="55"/>
    </row>
    <row r="188" spans="1:60" x14ac:dyDescent="0.25">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5"/>
      <c r="BB188" s="55"/>
      <c r="BC188" s="55"/>
      <c r="BD188" s="55"/>
      <c r="BE188" s="55"/>
      <c r="BF188" s="55"/>
      <c r="BG188" s="55"/>
      <c r="BH188" s="55"/>
    </row>
    <row r="189" spans="1:60" x14ac:dyDescent="0.25">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5"/>
      <c r="BB189" s="55"/>
      <c r="BC189" s="55"/>
      <c r="BD189" s="55"/>
      <c r="BE189" s="55"/>
      <c r="BF189" s="55"/>
      <c r="BG189" s="55"/>
      <c r="BH189" s="55"/>
    </row>
    <row r="190" spans="1:60" x14ac:dyDescent="0.25">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5"/>
      <c r="BB190" s="55"/>
      <c r="BC190" s="55"/>
      <c r="BD190" s="55"/>
      <c r="BE190" s="55"/>
      <c r="BF190" s="55"/>
      <c r="BG190" s="55"/>
      <c r="BH190" s="55"/>
    </row>
    <row r="191" spans="1:60" x14ac:dyDescent="0.25">
      <c r="A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c r="AS191" s="55"/>
      <c r="AT191" s="55"/>
      <c r="AU191" s="55"/>
      <c r="AV191" s="55"/>
      <c r="AW191" s="55"/>
      <c r="AX191" s="55"/>
      <c r="AY191" s="55"/>
      <c r="AZ191" s="55"/>
      <c r="BA191" s="55"/>
      <c r="BB191" s="55"/>
      <c r="BC191" s="55"/>
      <c r="BD191" s="55"/>
      <c r="BE191" s="55"/>
      <c r="BF191" s="55"/>
      <c r="BG191" s="55"/>
      <c r="BH191" s="55"/>
    </row>
    <row r="192" spans="1:60" x14ac:dyDescent="0.25">
      <c r="A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row>
    <row r="193" spans="1:60" x14ac:dyDescent="0.25">
      <c r="A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row>
    <row r="194" spans="1:60" x14ac:dyDescent="0.25">
      <c r="A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row>
    <row r="195" spans="1:60" x14ac:dyDescent="0.25">
      <c r="A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row>
    <row r="196" spans="1:60" x14ac:dyDescent="0.25">
      <c r="A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row>
    <row r="197" spans="1:60" x14ac:dyDescent="0.25">
      <c r="A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row>
    <row r="198" spans="1:60" x14ac:dyDescent="0.25">
      <c r="A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row>
    <row r="199" spans="1:60" x14ac:dyDescent="0.25">
      <c r="A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c r="AS199" s="55"/>
      <c r="AT199" s="55"/>
      <c r="AU199" s="55"/>
      <c r="AV199" s="55"/>
      <c r="AW199" s="55"/>
      <c r="AX199" s="55"/>
      <c r="AY199" s="55"/>
      <c r="AZ199" s="55"/>
      <c r="BA199" s="55"/>
      <c r="BB199" s="55"/>
      <c r="BC199" s="55"/>
      <c r="BD199" s="55"/>
      <c r="BE199" s="55"/>
      <c r="BF199" s="55"/>
      <c r="BG199" s="55"/>
      <c r="BH199" s="55"/>
    </row>
    <row r="200" spans="1:60" x14ac:dyDescent="0.25">
      <c r="A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5"/>
      <c r="BB200" s="55"/>
      <c r="BC200" s="55"/>
      <c r="BD200" s="55"/>
      <c r="BE200" s="55"/>
      <c r="BF200" s="55"/>
      <c r="BG200" s="55"/>
      <c r="BH200" s="55"/>
    </row>
    <row r="201" spans="1:60" x14ac:dyDescent="0.25">
      <c r="A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c r="AS201" s="55"/>
      <c r="AT201" s="55"/>
      <c r="AU201" s="55"/>
      <c r="AV201" s="55"/>
      <c r="AW201" s="55"/>
      <c r="AX201" s="55"/>
      <c r="AY201" s="55"/>
      <c r="AZ201" s="55"/>
      <c r="BA201" s="55"/>
      <c r="BB201" s="55"/>
      <c r="BC201" s="55"/>
      <c r="BD201" s="55"/>
      <c r="BE201" s="55"/>
      <c r="BF201" s="55"/>
      <c r="BG201" s="55"/>
      <c r="BH201" s="55"/>
    </row>
    <row r="202" spans="1:60" x14ac:dyDescent="0.25">
      <c r="A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c r="AS202" s="55"/>
      <c r="AT202" s="55"/>
      <c r="AU202" s="55"/>
      <c r="AV202" s="55"/>
      <c r="AW202" s="55"/>
      <c r="AX202" s="55"/>
      <c r="AY202" s="55"/>
      <c r="AZ202" s="55"/>
      <c r="BA202" s="55"/>
      <c r="BB202" s="55"/>
      <c r="BC202" s="55"/>
      <c r="BD202" s="55"/>
      <c r="BE202" s="55"/>
      <c r="BF202" s="55"/>
      <c r="BG202" s="55"/>
      <c r="BH202" s="55"/>
    </row>
    <row r="203" spans="1:60" x14ac:dyDescent="0.25">
      <c r="A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5"/>
      <c r="BB203" s="55"/>
      <c r="BC203" s="55"/>
      <c r="BD203" s="55"/>
      <c r="BE203" s="55"/>
      <c r="BF203" s="55"/>
      <c r="BG203" s="55"/>
      <c r="BH203" s="55"/>
    </row>
    <row r="204" spans="1:60" x14ac:dyDescent="0.25">
      <c r="A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row>
    <row r="205" spans="1:60" x14ac:dyDescent="0.25">
      <c r="A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c r="AS205" s="55"/>
      <c r="AT205" s="55"/>
      <c r="AU205" s="55"/>
      <c r="AV205" s="55"/>
      <c r="AW205" s="55"/>
      <c r="AX205" s="55"/>
      <c r="AY205" s="55"/>
      <c r="AZ205" s="55"/>
      <c r="BA205" s="55"/>
      <c r="BB205" s="55"/>
      <c r="BC205" s="55"/>
      <c r="BD205" s="55"/>
      <c r="BE205" s="55"/>
      <c r="BF205" s="55"/>
      <c r="BG205" s="55"/>
      <c r="BH205" s="55"/>
    </row>
    <row r="206" spans="1:60" x14ac:dyDescent="0.25">
      <c r="A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5"/>
      <c r="BB206" s="55"/>
      <c r="BC206" s="55"/>
      <c r="BD206" s="55"/>
      <c r="BE206" s="55"/>
      <c r="BF206" s="55"/>
      <c r="BG206" s="55"/>
      <c r="BH206" s="55"/>
    </row>
    <row r="207" spans="1:60" x14ac:dyDescent="0.25">
      <c r="A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c r="AS207" s="55"/>
      <c r="AT207" s="55"/>
      <c r="AU207" s="55"/>
      <c r="AV207" s="55"/>
      <c r="AW207" s="55"/>
      <c r="AX207" s="55"/>
      <c r="AY207" s="55"/>
      <c r="AZ207" s="55"/>
      <c r="BA207" s="55"/>
      <c r="BB207" s="55"/>
      <c r="BC207" s="55"/>
      <c r="BD207" s="55"/>
      <c r="BE207" s="55"/>
      <c r="BF207" s="55"/>
      <c r="BG207" s="55"/>
      <c r="BH207" s="55"/>
    </row>
    <row r="208" spans="1:60" x14ac:dyDescent="0.25">
      <c r="A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5"/>
      <c r="BB208" s="55"/>
      <c r="BC208" s="55"/>
      <c r="BD208" s="55"/>
      <c r="BE208" s="55"/>
      <c r="BF208" s="55"/>
      <c r="BG208" s="55"/>
      <c r="BH208" s="55"/>
    </row>
    <row r="209" spans="1:60" x14ac:dyDescent="0.25">
      <c r="A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c r="AS209" s="55"/>
      <c r="AT209" s="55"/>
      <c r="AU209" s="55"/>
      <c r="AV209" s="55"/>
      <c r="AW209" s="55"/>
      <c r="AX209" s="55"/>
      <c r="AY209" s="55"/>
      <c r="AZ209" s="55"/>
      <c r="BA209" s="55"/>
      <c r="BB209" s="55"/>
      <c r="BC209" s="55"/>
      <c r="BD209" s="55"/>
      <c r="BE209" s="55"/>
      <c r="BF209" s="55"/>
      <c r="BG209" s="55"/>
      <c r="BH209" s="55"/>
    </row>
    <row r="210" spans="1:60" x14ac:dyDescent="0.25">
      <c r="A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row>
    <row r="211" spans="1:60" x14ac:dyDescent="0.25">
      <c r="A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row>
    <row r="212" spans="1:60" x14ac:dyDescent="0.25">
      <c r="A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row>
    <row r="213" spans="1:60" x14ac:dyDescent="0.25">
      <c r="A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row>
    <row r="214" spans="1:60" x14ac:dyDescent="0.25">
      <c r="A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row>
    <row r="215" spans="1:60" x14ac:dyDescent="0.25">
      <c r="A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row>
    <row r="216" spans="1:60" x14ac:dyDescent="0.25">
      <c r="A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row>
    <row r="217" spans="1:60" x14ac:dyDescent="0.25">
      <c r="A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row>
    <row r="218" spans="1:60" x14ac:dyDescent="0.25">
      <c r="A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row>
    <row r="219" spans="1:60" x14ac:dyDescent="0.25">
      <c r="A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row>
    <row r="220" spans="1:60" x14ac:dyDescent="0.25">
      <c r="A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row>
    <row r="221" spans="1:60" x14ac:dyDescent="0.25">
      <c r="A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row>
    <row r="222" spans="1:60" x14ac:dyDescent="0.25">
      <c r="A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row>
    <row r="223" spans="1:60" x14ac:dyDescent="0.25">
      <c r="A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row>
    <row r="224" spans="1:60" x14ac:dyDescent="0.25">
      <c r="A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row>
    <row r="225" spans="1:60" x14ac:dyDescent="0.25">
      <c r="A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row>
    <row r="226" spans="1:60" x14ac:dyDescent="0.25">
      <c r="A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row>
    <row r="227" spans="1:60" x14ac:dyDescent="0.25">
      <c r="A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row>
    <row r="228" spans="1:60" x14ac:dyDescent="0.25">
      <c r="A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row>
    <row r="229" spans="1:60" x14ac:dyDescent="0.25">
      <c r="A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row>
    <row r="230" spans="1:60" x14ac:dyDescent="0.25">
      <c r="A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row>
    <row r="231" spans="1:60" x14ac:dyDescent="0.25">
      <c r="A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row>
    <row r="232" spans="1:60" x14ac:dyDescent="0.25">
      <c r="A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row>
    <row r="233" spans="1:60" x14ac:dyDescent="0.25">
      <c r="A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row>
    <row r="234" spans="1:60" x14ac:dyDescent="0.25">
      <c r="A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row>
    <row r="235" spans="1:60" x14ac:dyDescent="0.25">
      <c r="A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row>
    <row r="236" spans="1:60" x14ac:dyDescent="0.25">
      <c r="A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row>
    <row r="237" spans="1:60" x14ac:dyDescent="0.25">
      <c r="A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row>
    <row r="238" spans="1:60" x14ac:dyDescent="0.25">
      <c r="A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row>
    <row r="239" spans="1:60" x14ac:dyDescent="0.25">
      <c r="A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row>
    <row r="240" spans="1:60" x14ac:dyDescent="0.25">
      <c r="A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5"/>
      <c r="BB240" s="55"/>
      <c r="BC240" s="55"/>
      <c r="BD240" s="55"/>
      <c r="BE240" s="55"/>
      <c r="BF240" s="55"/>
      <c r="BG240" s="55"/>
      <c r="BH240" s="55"/>
    </row>
    <row r="241" spans="1:60" x14ac:dyDescent="0.25">
      <c r="A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row>
    <row r="242" spans="1:60" x14ac:dyDescent="0.25">
      <c r="A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row>
    <row r="243" spans="1:60" x14ac:dyDescent="0.25">
      <c r="A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55"/>
      <c r="BG243" s="55"/>
      <c r="BH243" s="55"/>
    </row>
    <row r="244" spans="1:60" x14ac:dyDescent="0.25">
      <c r="A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55"/>
      <c r="BG244" s="55"/>
      <c r="BH244" s="55"/>
    </row>
    <row r="245" spans="1:60" x14ac:dyDescent="0.25">
      <c r="A245" s="55"/>
    </row>
    <row r="246" spans="1:60" x14ac:dyDescent="0.25">
      <c r="A246" s="55"/>
    </row>
    <row r="247" spans="1:60" x14ac:dyDescent="0.25">
      <c r="A247" s="55"/>
    </row>
    <row r="248" spans="1:60" x14ac:dyDescent="0.25">
      <c r="A248" s="55"/>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AK56"/>
  <sheetViews>
    <sheetView showRowColHeaders="0" zoomScale="90" zoomScaleNormal="90" workbookViewId="0"/>
  </sheetViews>
  <sheetFormatPr baseColWidth="10" defaultColWidth="10.85546875" defaultRowHeight="16.5" x14ac:dyDescent="0.3"/>
  <cols>
    <col min="1" max="1" width="10.85546875" style="92"/>
    <col min="2" max="2" width="24.28515625" style="92" customWidth="1" collapsed="1"/>
    <col min="3" max="3" width="70.28515625" style="92" customWidth="1" collapsed="1"/>
    <col min="4" max="4" width="29.7109375" style="92" customWidth="1" collapsed="1"/>
    <col min="5" max="16384" width="10.85546875" style="92"/>
  </cols>
  <sheetData>
    <row r="1" spans="1:37" ht="17.25" thickBot="1" x14ac:dyDescent="0.35">
      <c r="A1" s="6"/>
      <c r="B1" s="6"/>
      <c r="C1" s="6"/>
    </row>
    <row r="2" spans="1:37" ht="18.399999999999999" customHeight="1" thickBot="1" x14ac:dyDescent="0.35">
      <c r="A2" s="6"/>
      <c r="B2" s="431" t="s">
        <v>239</v>
      </c>
      <c r="C2" s="432"/>
      <c r="D2" s="433"/>
      <c r="E2" s="6"/>
      <c r="F2" s="6"/>
      <c r="G2" s="6"/>
      <c r="H2" s="6"/>
      <c r="I2" s="6"/>
      <c r="J2" s="6"/>
      <c r="K2" s="6"/>
      <c r="L2" s="6"/>
      <c r="M2" s="6"/>
      <c r="N2" s="6"/>
      <c r="O2" s="6"/>
      <c r="P2" s="6"/>
      <c r="Q2" s="6"/>
      <c r="R2" s="6"/>
      <c r="S2" s="6"/>
      <c r="T2" s="6"/>
      <c r="U2" s="6"/>
      <c r="V2" s="6"/>
      <c r="W2" s="6"/>
      <c r="X2" s="6"/>
      <c r="Y2" s="6"/>
      <c r="Z2" s="6"/>
      <c r="AA2" s="6"/>
      <c r="AB2" s="6"/>
      <c r="AC2" s="6"/>
      <c r="AD2" s="6"/>
      <c r="AE2" s="6"/>
    </row>
    <row r="3" spans="1:37" ht="16.5" customHeight="1" thickBot="1" x14ac:dyDescent="0.3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row>
    <row r="4" spans="1:37" ht="21" thickBot="1" x14ac:dyDescent="0.35">
      <c r="A4" s="6"/>
      <c r="B4" s="138"/>
      <c r="C4" s="139" t="s">
        <v>50</v>
      </c>
      <c r="D4" s="140" t="s">
        <v>4</v>
      </c>
      <c r="E4" s="6"/>
      <c r="F4" s="6"/>
      <c r="G4" s="6"/>
      <c r="H4" s="6"/>
      <c r="I4" s="6"/>
      <c r="J4" s="6"/>
      <c r="K4" s="6"/>
      <c r="L4" s="6"/>
      <c r="M4" s="6"/>
      <c r="N4" s="6"/>
      <c r="O4" s="6"/>
      <c r="P4" s="6"/>
      <c r="Q4" s="6"/>
      <c r="R4" s="6"/>
      <c r="S4" s="6"/>
      <c r="T4" s="6"/>
      <c r="U4" s="6"/>
      <c r="V4" s="6"/>
      <c r="W4" s="6"/>
      <c r="X4" s="6"/>
      <c r="Y4" s="6"/>
      <c r="Z4" s="6"/>
      <c r="AA4" s="6"/>
      <c r="AB4" s="6"/>
      <c r="AC4" s="6"/>
      <c r="AD4" s="6"/>
      <c r="AE4" s="6"/>
    </row>
    <row r="5" spans="1:37" ht="40.5" x14ac:dyDescent="0.3">
      <c r="A5" s="6"/>
      <c r="B5" s="141" t="s">
        <v>49</v>
      </c>
      <c r="C5" s="142" t="s">
        <v>93</v>
      </c>
      <c r="D5" s="143">
        <v>0.2</v>
      </c>
      <c r="E5" s="6"/>
      <c r="F5" s="6"/>
      <c r="G5" s="6"/>
      <c r="H5" s="6"/>
      <c r="I5" s="6"/>
      <c r="J5" s="6"/>
      <c r="K5" s="6"/>
      <c r="L5" s="6"/>
      <c r="M5" s="6"/>
      <c r="N5" s="6"/>
      <c r="O5" s="6"/>
      <c r="P5" s="6"/>
      <c r="Q5" s="6"/>
      <c r="R5" s="6"/>
      <c r="S5" s="6"/>
      <c r="T5" s="6"/>
      <c r="U5" s="6"/>
      <c r="V5" s="6"/>
      <c r="W5" s="6"/>
      <c r="X5" s="6"/>
      <c r="Y5" s="6"/>
      <c r="Z5" s="6"/>
      <c r="AA5" s="6"/>
      <c r="AB5" s="6"/>
      <c r="AC5" s="6"/>
      <c r="AD5" s="6"/>
      <c r="AE5" s="6"/>
    </row>
    <row r="6" spans="1:37" ht="40.5" x14ac:dyDescent="0.3">
      <c r="A6" s="6"/>
      <c r="B6" s="144" t="s">
        <v>51</v>
      </c>
      <c r="C6" s="145" t="s">
        <v>94</v>
      </c>
      <c r="D6" s="146">
        <v>0.4</v>
      </c>
      <c r="E6" s="6"/>
      <c r="F6" s="6"/>
      <c r="G6" s="6"/>
      <c r="H6" s="6"/>
      <c r="I6" s="6"/>
      <c r="J6" s="6"/>
      <c r="K6" s="6"/>
      <c r="L6" s="6"/>
      <c r="M6" s="6"/>
      <c r="N6" s="6"/>
      <c r="O6" s="6"/>
      <c r="P6" s="6"/>
      <c r="Q6" s="6"/>
      <c r="R6" s="6"/>
      <c r="S6" s="6"/>
      <c r="T6" s="6"/>
      <c r="U6" s="6"/>
      <c r="V6" s="6"/>
      <c r="W6" s="6"/>
      <c r="X6" s="6"/>
      <c r="Y6" s="6"/>
      <c r="Z6" s="6"/>
      <c r="AA6" s="6"/>
      <c r="AB6" s="6"/>
      <c r="AC6" s="6"/>
      <c r="AD6" s="6"/>
      <c r="AE6" s="6"/>
    </row>
    <row r="7" spans="1:37" ht="40.5" x14ac:dyDescent="0.3">
      <c r="A7" s="6"/>
      <c r="B7" s="147" t="s">
        <v>98</v>
      </c>
      <c r="C7" s="145" t="s">
        <v>95</v>
      </c>
      <c r="D7" s="146">
        <v>0.6</v>
      </c>
      <c r="E7" s="6"/>
      <c r="F7" s="6"/>
      <c r="G7" s="6"/>
      <c r="H7" s="6"/>
      <c r="I7" s="6"/>
      <c r="J7" s="6"/>
      <c r="K7" s="6"/>
      <c r="L7" s="6"/>
      <c r="M7" s="6"/>
      <c r="N7" s="6"/>
      <c r="O7" s="6"/>
      <c r="P7" s="6"/>
      <c r="Q7" s="6"/>
      <c r="R7" s="6"/>
      <c r="S7" s="6"/>
      <c r="T7" s="6"/>
      <c r="U7" s="6"/>
      <c r="V7" s="6"/>
      <c r="W7" s="6"/>
      <c r="X7" s="6"/>
      <c r="Y7" s="6"/>
      <c r="Z7" s="6"/>
      <c r="AA7" s="6"/>
      <c r="AB7" s="6"/>
      <c r="AC7" s="6"/>
      <c r="AD7" s="6"/>
      <c r="AE7" s="6"/>
    </row>
    <row r="8" spans="1:37" ht="40.5" x14ac:dyDescent="0.3">
      <c r="A8" s="6"/>
      <c r="B8" s="148" t="s">
        <v>6</v>
      </c>
      <c r="C8" s="145" t="s">
        <v>96</v>
      </c>
      <c r="D8" s="146">
        <v>0.8</v>
      </c>
      <c r="E8" s="6"/>
      <c r="F8" s="6"/>
      <c r="G8" s="6"/>
      <c r="H8" s="6"/>
      <c r="I8" s="6"/>
      <c r="J8" s="6"/>
      <c r="K8" s="6"/>
      <c r="L8" s="6"/>
      <c r="M8" s="6"/>
      <c r="N8" s="6"/>
      <c r="O8" s="6"/>
      <c r="P8" s="6"/>
      <c r="Q8" s="6"/>
      <c r="R8" s="6"/>
      <c r="S8" s="6"/>
      <c r="T8" s="6"/>
      <c r="U8" s="6"/>
      <c r="V8" s="6"/>
      <c r="W8" s="6"/>
      <c r="X8" s="6"/>
      <c r="Y8" s="6"/>
      <c r="Z8" s="6"/>
      <c r="AA8" s="6"/>
      <c r="AB8" s="6"/>
      <c r="AC8" s="6"/>
      <c r="AD8" s="6"/>
      <c r="AE8" s="6"/>
    </row>
    <row r="9" spans="1:37" ht="41.25" thickBot="1" x14ac:dyDescent="0.35">
      <c r="A9" s="6"/>
      <c r="B9" s="149" t="s">
        <v>52</v>
      </c>
      <c r="C9" s="150" t="s">
        <v>97</v>
      </c>
      <c r="D9" s="151">
        <v>1</v>
      </c>
      <c r="E9" s="6"/>
      <c r="F9" s="6"/>
      <c r="G9" s="6"/>
      <c r="H9" s="6"/>
      <c r="I9" s="6"/>
      <c r="J9" s="6"/>
      <c r="K9" s="6"/>
      <c r="L9" s="6"/>
      <c r="M9" s="6"/>
      <c r="N9" s="6"/>
      <c r="O9" s="6"/>
      <c r="P9" s="6"/>
      <c r="Q9" s="6"/>
      <c r="R9" s="6"/>
      <c r="S9" s="6"/>
      <c r="T9" s="6"/>
      <c r="U9" s="6"/>
      <c r="V9" s="6"/>
      <c r="W9" s="6"/>
      <c r="X9" s="6"/>
      <c r="Y9" s="6"/>
      <c r="Z9" s="6"/>
      <c r="AA9" s="6"/>
      <c r="AB9" s="6"/>
      <c r="AC9" s="6"/>
      <c r="AD9" s="6"/>
      <c r="AE9" s="6"/>
    </row>
    <row r="10" spans="1:37" x14ac:dyDescent="0.3">
      <c r="A10" s="6"/>
      <c r="B10" s="128"/>
      <c r="C10" s="128"/>
      <c r="D10" s="128"/>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row>
    <row r="11" spans="1:37" x14ac:dyDescent="0.3">
      <c r="A11" s="6"/>
      <c r="B11" s="71"/>
      <c r="C11" s="128"/>
      <c r="D11" s="128"/>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row>
    <row r="12" spans="1:37" x14ac:dyDescent="0.3">
      <c r="A12" s="6"/>
      <c r="B12" s="128"/>
      <c r="C12" s="128"/>
      <c r="D12" s="128"/>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row>
    <row r="13" spans="1:37" x14ac:dyDescent="0.3">
      <c r="A13" s="6"/>
      <c r="B13" s="128"/>
      <c r="C13" s="128"/>
      <c r="D13" s="128"/>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1:37" x14ac:dyDescent="0.3">
      <c r="A14" s="6"/>
      <c r="B14" s="128"/>
      <c r="C14" s="128"/>
      <c r="D14" s="128"/>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x14ac:dyDescent="0.3">
      <c r="A15" s="6"/>
      <c r="B15" s="128"/>
      <c r="C15" s="128"/>
      <c r="D15" s="128"/>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x14ac:dyDescent="0.3">
      <c r="A16" s="6"/>
      <c r="B16" s="128"/>
      <c r="C16" s="128"/>
      <c r="D16" s="128"/>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x14ac:dyDescent="0.3">
      <c r="A17" s="6"/>
      <c r="B17" s="128"/>
      <c r="C17" s="128"/>
      <c r="D17" s="128"/>
      <c r="E17" s="6"/>
      <c r="F17" s="6"/>
      <c r="G17" s="6"/>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x14ac:dyDescent="0.3">
      <c r="A18" s="6"/>
      <c r="B18" s="128"/>
      <c r="C18" s="128"/>
      <c r="D18" s="128"/>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x14ac:dyDescent="0.3">
      <c r="A19" s="6"/>
      <c r="B19" s="128"/>
      <c r="C19" s="128"/>
      <c r="D19" s="128"/>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x14ac:dyDescent="0.3">
      <c r="A20" s="6"/>
      <c r="B20" s="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x14ac:dyDescent="0.3">
      <c r="A21" s="6"/>
      <c r="B21" s="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x14ac:dyDescent="0.3">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x14ac:dyDescent="0.3">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x14ac:dyDescent="0.3">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x14ac:dyDescent="0.3">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x14ac:dyDescent="0.3">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x14ac:dyDescent="0.3">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x14ac:dyDescent="0.3">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x14ac:dyDescent="0.3">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x14ac:dyDescent="0.3">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x14ac:dyDescent="0.3">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x14ac:dyDescent="0.3">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x14ac:dyDescent="0.3">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x14ac:dyDescent="0.3">
      <c r="A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row>
    <row r="35" spans="1:37" x14ac:dyDescent="0.3">
      <c r="A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row>
    <row r="36" spans="1:37" x14ac:dyDescent="0.3">
      <c r="A36" s="6"/>
    </row>
    <row r="37" spans="1:37" x14ac:dyDescent="0.3">
      <c r="A37" s="6"/>
    </row>
    <row r="38" spans="1:37" x14ac:dyDescent="0.3">
      <c r="A38" s="6"/>
    </row>
    <row r="39" spans="1:37" x14ac:dyDescent="0.3">
      <c r="A39" s="6"/>
    </row>
    <row r="40" spans="1:37" x14ac:dyDescent="0.3">
      <c r="A40" s="6"/>
    </row>
    <row r="41" spans="1:37" x14ac:dyDescent="0.3">
      <c r="A41" s="6"/>
    </row>
    <row r="42" spans="1:37" x14ac:dyDescent="0.3">
      <c r="A42" s="6"/>
    </row>
    <row r="43" spans="1:37" x14ac:dyDescent="0.3">
      <c r="A43" s="6"/>
    </row>
    <row r="44" spans="1:37" x14ac:dyDescent="0.3">
      <c r="A44" s="6"/>
    </row>
    <row r="45" spans="1:37" x14ac:dyDescent="0.3">
      <c r="A45" s="6"/>
    </row>
    <row r="46" spans="1:37" x14ac:dyDescent="0.3">
      <c r="A46" s="6"/>
    </row>
    <row r="47" spans="1:37" x14ac:dyDescent="0.3">
      <c r="A47" s="6"/>
    </row>
    <row r="48" spans="1:37" x14ac:dyDescent="0.3">
      <c r="A48" s="6"/>
    </row>
    <row r="49" spans="1:1" x14ac:dyDescent="0.3">
      <c r="A49" s="6"/>
    </row>
    <row r="50" spans="1:1" x14ac:dyDescent="0.3">
      <c r="A50" s="6"/>
    </row>
    <row r="51" spans="1:1" x14ac:dyDescent="0.3">
      <c r="A51" s="6"/>
    </row>
    <row r="52" spans="1:1" x14ac:dyDescent="0.3">
      <c r="A52" s="6"/>
    </row>
    <row r="53" spans="1:1" x14ac:dyDescent="0.3">
      <c r="A53" s="6"/>
    </row>
    <row r="54" spans="1:1" x14ac:dyDescent="0.3">
      <c r="A54" s="6"/>
    </row>
    <row r="55" spans="1:1" x14ac:dyDescent="0.3">
      <c r="A55" s="6"/>
    </row>
    <row r="56" spans="1:1" x14ac:dyDescent="0.3">
      <c r="A56" s="6"/>
    </row>
  </sheetData>
  <mergeCells count="1">
    <mergeCell ref="B2:D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39997558519241921"/>
  </sheetPr>
  <dimension ref="A1:U233"/>
  <sheetViews>
    <sheetView showRowColHeaders="0" zoomScale="60" zoomScaleNormal="60" workbookViewId="0"/>
  </sheetViews>
  <sheetFormatPr baseColWidth="10" defaultColWidth="10.85546875" defaultRowHeight="16.5" x14ac:dyDescent="0.3"/>
  <cols>
    <col min="1" max="1" width="10.85546875" style="92"/>
    <col min="2" max="2" width="40.42578125" style="92" customWidth="1" collapsed="1"/>
    <col min="3" max="3" width="74.7109375" style="92" customWidth="1" collapsed="1"/>
    <col min="4" max="4" width="135" style="92" bestFit="1" customWidth="1" collapsed="1"/>
    <col min="5" max="5" width="144.7109375" style="92" bestFit="1" customWidth="1" collapsed="1"/>
    <col min="6" max="16384" width="10.85546875" style="92"/>
  </cols>
  <sheetData>
    <row r="1" spans="1:21" ht="17.25" thickBot="1" x14ac:dyDescent="0.35"/>
    <row r="2" spans="1:21" ht="30.75" thickBot="1" x14ac:dyDescent="0.35">
      <c r="A2" s="6"/>
      <c r="B2" s="434" t="s">
        <v>240</v>
      </c>
      <c r="C2" s="435"/>
      <c r="D2" s="435"/>
      <c r="E2" s="6"/>
      <c r="F2" s="6"/>
      <c r="G2" s="6"/>
      <c r="H2" s="6"/>
      <c r="I2" s="6"/>
      <c r="J2" s="6"/>
      <c r="K2" s="6"/>
      <c r="L2" s="6"/>
      <c r="M2" s="6"/>
      <c r="N2" s="6"/>
      <c r="O2" s="6"/>
      <c r="P2" s="6"/>
      <c r="Q2" s="6"/>
      <c r="R2" s="6"/>
      <c r="S2" s="6"/>
      <c r="T2" s="6"/>
      <c r="U2" s="6"/>
    </row>
    <row r="3" spans="1:21" ht="24.4" customHeight="1" thickBot="1" x14ac:dyDescent="0.35">
      <c r="A3" s="6"/>
      <c r="B3" s="6"/>
      <c r="C3" s="6"/>
      <c r="D3" s="6"/>
      <c r="E3" s="6"/>
      <c r="F3" s="6"/>
      <c r="G3" s="6"/>
      <c r="H3" s="6"/>
      <c r="I3" s="6"/>
      <c r="J3" s="6"/>
      <c r="K3" s="6"/>
      <c r="L3" s="6"/>
      <c r="M3" s="6"/>
      <c r="N3" s="6"/>
      <c r="O3" s="6"/>
      <c r="P3" s="6"/>
      <c r="Q3" s="6"/>
      <c r="R3" s="6"/>
      <c r="S3" s="6"/>
      <c r="T3" s="6"/>
      <c r="U3" s="6"/>
    </row>
    <row r="4" spans="1:21" ht="27.75" thickBot="1" x14ac:dyDescent="0.35">
      <c r="A4" s="6"/>
      <c r="B4" s="152"/>
      <c r="C4" s="153" t="s">
        <v>53</v>
      </c>
      <c r="D4" s="154" t="s">
        <v>54</v>
      </c>
      <c r="E4" s="6"/>
      <c r="F4" s="6"/>
      <c r="G4" s="6"/>
      <c r="H4" s="6"/>
      <c r="I4" s="6"/>
      <c r="J4" s="6"/>
      <c r="K4" s="6"/>
      <c r="L4" s="6"/>
      <c r="M4" s="6"/>
      <c r="N4" s="6"/>
      <c r="O4" s="6"/>
      <c r="P4" s="6"/>
      <c r="Q4" s="6"/>
      <c r="R4" s="6"/>
      <c r="S4" s="6"/>
      <c r="T4" s="6"/>
      <c r="U4" s="6"/>
    </row>
    <row r="5" spans="1:21" ht="27" x14ac:dyDescent="0.3">
      <c r="A5" s="129" t="s">
        <v>75</v>
      </c>
      <c r="B5" s="155" t="s">
        <v>92</v>
      </c>
      <c r="C5" s="156" t="s">
        <v>138</v>
      </c>
      <c r="D5" s="157" t="s">
        <v>88</v>
      </c>
      <c r="E5" s="6"/>
      <c r="F5" s="6"/>
      <c r="G5" s="6"/>
      <c r="H5" s="6"/>
      <c r="I5" s="6"/>
      <c r="J5" s="6"/>
      <c r="K5" s="6"/>
      <c r="L5" s="6"/>
      <c r="M5" s="6"/>
      <c r="N5" s="6"/>
      <c r="O5" s="6"/>
      <c r="P5" s="6"/>
      <c r="Q5" s="6"/>
      <c r="R5" s="6"/>
      <c r="S5" s="6"/>
      <c r="T5" s="6"/>
      <c r="U5" s="6"/>
    </row>
    <row r="6" spans="1:21" ht="54" x14ac:dyDescent="0.3">
      <c r="A6" s="129" t="s">
        <v>76</v>
      </c>
      <c r="B6" s="158" t="s">
        <v>56</v>
      </c>
      <c r="C6" s="159" t="s">
        <v>84</v>
      </c>
      <c r="D6" s="160" t="s">
        <v>89</v>
      </c>
      <c r="E6" s="6"/>
      <c r="F6" s="6"/>
      <c r="G6" s="6"/>
      <c r="H6" s="6"/>
      <c r="I6" s="6"/>
      <c r="J6" s="6"/>
      <c r="K6" s="6"/>
      <c r="L6" s="6"/>
      <c r="M6" s="6"/>
      <c r="N6" s="6"/>
      <c r="O6" s="6"/>
      <c r="P6" s="6"/>
      <c r="Q6" s="6"/>
      <c r="R6" s="6"/>
      <c r="S6" s="6"/>
      <c r="T6" s="6"/>
      <c r="U6" s="6"/>
    </row>
    <row r="7" spans="1:21" ht="54" x14ac:dyDescent="0.3">
      <c r="A7" s="129" t="s">
        <v>73</v>
      </c>
      <c r="B7" s="161" t="s">
        <v>57</v>
      </c>
      <c r="C7" s="159" t="s">
        <v>85</v>
      </c>
      <c r="D7" s="160" t="s">
        <v>91</v>
      </c>
      <c r="E7" s="6"/>
      <c r="F7" s="6"/>
      <c r="G7" s="6"/>
      <c r="H7" s="6"/>
      <c r="I7" s="6"/>
      <c r="J7" s="6"/>
      <c r="K7" s="6"/>
      <c r="L7" s="6"/>
      <c r="M7" s="6"/>
      <c r="N7" s="6"/>
      <c r="O7" s="6"/>
      <c r="P7" s="6"/>
      <c r="Q7" s="6"/>
      <c r="R7" s="6"/>
      <c r="S7" s="6"/>
      <c r="T7" s="6"/>
      <c r="U7" s="6"/>
    </row>
    <row r="8" spans="1:21" ht="54" x14ac:dyDescent="0.3">
      <c r="A8" s="129" t="s">
        <v>7</v>
      </c>
      <c r="B8" s="162" t="s">
        <v>58</v>
      </c>
      <c r="C8" s="159" t="s">
        <v>86</v>
      </c>
      <c r="D8" s="160" t="s">
        <v>90</v>
      </c>
      <c r="E8" s="6"/>
      <c r="F8" s="6"/>
      <c r="G8" s="6"/>
      <c r="H8" s="6"/>
      <c r="I8" s="6"/>
      <c r="J8" s="6"/>
      <c r="K8" s="6"/>
      <c r="L8" s="6"/>
      <c r="M8" s="6"/>
      <c r="N8" s="6"/>
      <c r="O8" s="6"/>
      <c r="P8" s="6"/>
      <c r="Q8" s="6"/>
      <c r="R8" s="6"/>
      <c r="S8" s="6"/>
      <c r="T8" s="6"/>
      <c r="U8" s="6"/>
    </row>
    <row r="9" spans="1:21" ht="54.75" thickBot="1" x14ac:dyDescent="0.35">
      <c r="A9" s="129" t="s">
        <v>77</v>
      </c>
      <c r="B9" s="163" t="s">
        <v>59</v>
      </c>
      <c r="C9" s="164" t="s">
        <v>87</v>
      </c>
      <c r="D9" s="165" t="s">
        <v>109</v>
      </c>
      <c r="E9" s="6"/>
      <c r="F9" s="6"/>
      <c r="G9" s="6"/>
      <c r="H9" s="6"/>
      <c r="I9" s="6"/>
      <c r="J9" s="6"/>
      <c r="K9" s="6"/>
      <c r="L9" s="6"/>
      <c r="M9" s="6"/>
      <c r="N9" s="6"/>
      <c r="O9" s="6"/>
      <c r="P9" s="6"/>
      <c r="Q9" s="6"/>
      <c r="R9" s="6"/>
      <c r="S9" s="6"/>
      <c r="T9" s="6"/>
      <c r="U9" s="6"/>
    </row>
    <row r="10" spans="1:21" ht="20.25" x14ac:dyDescent="0.3">
      <c r="A10" s="129"/>
      <c r="B10" s="129"/>
      <c r="C10" s="86"/>
      <c r="D10" s="69"/>
      <c r="E10" s="6"/>
      <c r="F10" s="6"/>
      <c r="G10" s="6"/>
      <c r="H10" s="6"/>
      <c r="I10" s="6"/>
      <c r="J10" s="6"/>
      <c r="K10" s="6"/>
      <c r="L10" s="6"/>
      <c r="M10" s="6"/>
      <c r="N10" s="6"/>
      <c r="O10" s="6"/>
      <c r="P10" s="6"/>
      <c r="Q10" s="6"/>
      <c r="R10" s="6"/>
      <c r="S10" s="6"/>
      <c r="T10" s="6"/>
      <c r="U10" s="6"/>
    </row>
    <row r="11" spans="1:21" x14ac:dyDescent="0.3">
      <c r="A11" s="129"/>
      <c r="B11" s="70"/>
      <c r="C11" s="70"/>
      <c r="D11" s="70"/>
      <c r="E11" s="6"/>
      <c r="F11" s="6"/>
      <c r="G11" s="6"/>
      <c r="H11" s="6"/>
      <c r="I11" s="6"/>
      <c r="J11" s="6"/>
      <c r="K11" s="6"/>
      <c r="L11" s="6"/>
      <c r="M11" s="6"/>
      <c r="N11" s="6"/>
      <c r="O11" s="6"/>
      <c r="P11" s="6"/>
      <c r="Q11" s="6"/>
      <c r="R11" s="6"/>
      <c r="S11" s="6"/>
      <c r="T11" s="6"/>
      <c r="U11" s="6"/>
    </row>
    <row r="12" spans="1:21" x14ac:dyDescent="0.3">
      <c r="A12" s="129"/>
      <c r="B12" s="129" t="s">
        <v>82</v>
      </c>
      <c r="C12" s="129" t="s">
        <v>126</v>
      </c>
      <c r="D12" s="129" t="s">
        <v>133</v>
      </c>
      <c r="E12" s="6"/>
      <c r="F12" s="6"/>
      <c r="G12" s="6"/>
      <c r="H12" s="6"/>
      <c r="I12" s="6"/>
      <c r="J12" s="6"/>
      <c r="K12" s="6"/>
      <c r="L12" s="6"/>
      <c r="M12" s="6"/>
      <c r="N12" s="6"/>
      <c r="O12" s="6"/>
      <c r="P12" s="6"/>
      <c r="Q12" s="6"/>
      <c r="R12" s="6"/>
      <c r="S12" s="6"/>
      <c r="T12" s="6"/>
      <c r="U12" s="6"/>
    </row>
    <row r="13" spans="1:21" x14ac:dyDescent="0.3">
      <c r="A13" s="129"/>
      <c r="B13" s="129" t="s">
        <v>80</v>
      </c>
      <c r="C13" s="129" t="s">
        <v>130</v>
      </c>
      <c r="D13" s="129" t="s">
        <v>134</v>
      </c>
      <c r="E13" s="6"/>
      <c r="F13" s="6"/>
      <c r="G13" s="6"/>
      <c r="H13" s="6"/>
      <c r="I13" s="6"/>
      <c r="J13" s="6"/>
      <c r="K13" s="6"/>
      <c r="L13" s="6"/>
      <c r="M13" s="6"/>
      <c r="N13" s="6"/>
      <c r="O13" s="6"/>
      <c r="P13" s="6"/>
      <c r="Q13" s="6"/>
      <c r="R13" s="6"/>
      <c r="S13" s="6"/>
      <c r="T13" s="6"/>
      <c r="U13" s="6"/>
    </row>
    <row r="14" spans="1:21" x14ac:dyDescent="0.3">
      <c r="A14" s="129"/>
      <c r="B14" s="129"/>
      <c r="C14" s="129" t="s">
        <v>129</v>
      </c>
      <c r="D14" s="129" t="s">
        <v>135</v>
      </c>
      <c r="E14" s="6"/>
      <c r="F14" s="6"/>
      <c r="G14" s="6"/>
      <c r="H14" s="6"/>
      <c r="I14" s="6"/>
      <c r="J14" s="6"/>
      <c r="K14" s="6"/>
      <c r="L14" s="6"/>
      <c r="M14" s="6"/>
      <c r="N14" s="6"/>
      <c r="O14" s="6"/>
      <c r="P14" s="6"/>
      <c r="Q14" s="6"/>
      <c r="R14" s="6"/>
      <c r="S14" s="6"/>
      <c r="T14" s="6"/>
      <c r="U14" s="6"/>
    </row>
    <row r="15" spans="1:21" x14ac:dyDescent="0.3">
      <c r="A15" s="129"/>
      <c r="B15" s="129"/>
      <c r="C15" s="129" t="s">
        <v>131</v>
      </c>
      <c r="D15" s="129" t="s">
        <v>136</v>
      </c>
      <c r="E15" s="6"/>
      <c r="F15" s="6"/>
      <c r="G15" s="6"/>
      <c r="H15" s="6"/>
      <c r="I15" s="6"/>
      <c r="J15" s="6"/>
      <c r="K15" s="6"/>
      <c r="L15" s="6"/>
      <c r="M15" s="6"/>
      <c r="N15" s="6"/>
      <c r="O15" s="6"/>
      <c r="P15" s="6"/>
      <c r="Q15" s="6"/>
      <c r="R15" s="6"/>
      <c r="S15" s="6"/>
      <c r="T15" s="6"/>
      <c r="U15" s="6"/>
    </row>
    <row r="16" spans="1:21" x14ac:dyDescent="0.3">
      <c r="A16" s="129"/>
      <c r="B16" s="129"/>
      <c r="C16" s="129" t="s">
        <v>132</v>
      </c>
      <c r="D16" s="129" t="s">
        <v>137</v>
      </c>
      <c r="E16" s="6"/>
      <c r="F16" s="6"/>
      <c r="G16" s="6"/>
      <c r="H16" s="6"/>
      <c r="I16" s="6"/>
      <c r="J16" s="6"/>
      <c r="K16" s="6"/>
      <c r="L16" s="6"/>
      <c r="M16" s="6"/>
      <c r="N16" s="6"/>
      <c r="O16" s="6"/>
      <c r="P16" s="6"/>
      <c r="Q16" s="6"/>
      <c r="R16" s="6"/>
      <c r="S16" s="6"/>
      <c r="T16" s="6"/>
      <c r="U16" s="6"/>
    </row>
    <row r="17" spans="1:15" x14ac:dyDescent="0.3">
      <c r="A17" s="129"/>
      <c r="B17" s="129"/>
      <c r="C17" s="6"/>
      <c r="D17" s="129"/>
      <c r="E17" s="6"/>
      <c r="F17" s="6"/>
      <c r="G17" s="6"/>
      <c r="H17" s="6"/>
      <c r="I17" s="6"/>
      <c r="J17" s="6"/>
      <c r="K17" s="6"/>
      <c r="L17" s="6"/>
      <c r="M17" s="6"/>
      <c r="N17" s="6"/>
      <c r="O17" s="6"/>
    </row>
    <row r="18" spans="1:15" x14ac:dyDescent="0.3">
      <c r="A18" s="129"/>
      <c r="B18" s="129"/>
      <c r="C18" s="6"/>
      <c r="D18" s="129"/>
      <c r="E18" s="6"/>
      <c r="F18" s="6"/>
      <c r="G18" s="6"/>
      <c r="H18" s="6"/>
      <c r="I18" s="6"/>
      <c r="J18" s="6"/>
      <c r="K18" s="6"/>
      <c r="L18" s="6"/>
      <c r="M18" s="6"/>
      <c r="N18" s="6"/>
      <c r="O18" s="6"/>
    </row>
    <row r="19" spans="1:15" x14ac:dyDescent="0.3">
      <c r="A19" s="129"/>
      <c r="B19" s="128"/>
      <c r="C19" s="6"/>
      <c r="D19" s="128"/>
      <c r="E19" s="6"/>
      <c r="F19" s="6"/>
      <c r="G19" s="6"/>
      <c r="H19" s="6"/>
      <c r="I19" s="6"/>
      <c r="J19" s="6"/>
      <c r="K19" s="6"/>
      <c r="L19" s="6"/>
      <c r="M19" s="6"/>
      <c r="N19" s="6"/>
      <c r="O19" s="6"/>
    </row>
    <row r="20" spans="1:15" x14ac:dyDescent="0.3">
      <c r="A20" s="129"/>
      <c r="B20" s="128"/>
      <c r="C20" s="6"/>
      <c r="D20" s="128"/>
      <c r="E20" s="6"/>
      <c r="F20" s="6"/>
      <c r="G20" s="6"/>
      <c r="H20" s="6"/>
      <c r="I20" s="6"/>
      <c r="J20" s="6"/>
      <c r="K20" s="6"/>
      <c r="L20" s="6"/>
      <c r="M20" s="6"/>
      <c r="N20" s="6"/>
      <c r="O20" s="6"/>
    </row>
    <row r="21" spans="1:15" x14ac:dyDescent="0.3">
      <c r="A21" s="129"/>
      <c r="B21" s="128"/>
      <c r="C21" s="6"/>
      <c r="D21" s="128"/>
      <c r="E21" s="6"/>
      <c r="F21" s="6"/>
      <c r="G21" s="6"/>
      <c r="H21" s="6"/>
      <c r="I21" s="6"/>
      <c r="J21" s="6"/>
      <c r="K21" s="6"/>
      <c r="L21" s="6"/>
      <c r="M21" s="6"/>
      <c r="N21" s="6"/>
      <c r="O21" s="6"/>
    </row>
    <row r="22" spans="1:15" x14ac:dyDescent="0.3">
      <c r="A22" s="129"/>
      <c r="B22" s="128"/>
      <c r="C22" s="6"/>
      <c r="D22" s="128"/>
      <c r="E22" s="6"/>
      <c r="F22" s="6"/>
      <c r="G22" s="6"/>
      <c r="H22" s="6"/>
      <c r="I22" s="6"/>
      <c r="J22" s="6"/>
      <c r="K22" s="6"/>
      <c r="L22" s="6"/>
      <c r="M22" s="6"/>
      <c r="N22" s="6"/>
      <c r="O22" s="6"/>
    </row>
    <row r="23" spans="1:15" ht="20.25" x14ac:dyDescent="0.3">
      <c r="A23" s="129"/>
      <c r="B23" s="129"/>
      <c r="C23" s="86"/>
      <c r="D23" s="69"/>
      <c r="E23" s="6"/>
      <c r="F23" s="6"/>
      <c r="G23" s="6"/>
      <c r="H23" s="6"/>
      <c r="I23" s="6"/>
      <c r="J23" s="6"/>
      <c r="K23" s="6"/>
      <c r="L23" s="6"/>
      <c r="M23" s="6"/>
      <c r="N23" s="6"/>
      <c r="O23" s="6"/>
    </row>
    <row r="24" spans="1:15" ht="20.25" x14ac:dyDescent="0.3">
      <c r="A24" s="129"/>
      <c r="B24" s="129"/>
      <c r="C24" s="86"/>
      <c r="D24" s="69"/>
      <c r="E24" s="6"/>
      <c r="F24" s="6"/>
      <c r="G24" s="6"/>
      <c r="H24" s="6"/>
      <c r="I24" s="6"/>
      <c r="J24" s="6"/>
      <c r="K24" s="6"/>
      <c r="L24" s="6"/>
      <c r="M24" s="6"/>
      <c r="N24" s="6"/>
      <c r="O24" s="6"/>
    </row>
    <row r="25" spans="1:15" ht="20.25" x14ac:dyDescent="0.3">
      <c r="A25" s="129"/>
      <c r="B25" s="129"/>
      <c r="C25" s="86"/>
      <c r="D25" s="69"/>
      <c r="E25" s="6"/>
      <c r="F25" s="6"/>
      <c r="G25" s="6"/>
      <c r="H25" s="6"/>
      <c r="I25" s="6"/>
      <c r="J25" s="6"/>
      <c r="K25" s="6"/>
      <c r="L25" s="6"/>
      <c r="M25" s="6"/>
      <c r="N25" s="6"/>
      <c r="O25" s="6"/>
    </row>
    <row r="26" spans="1:15" ht="20.25" x14ac:dyDescent="0.3">
      <c r="A26" s="129"/>
      <c r="B26" s="129"/>
      <c r="C26" s="86"/>
      <c r="D26" s="69"/>
      <c r="E26" s="6"/>
      <c r="F26" s="6"/>
      <c r="G26" s="6"/>
      <c r="H26" s="6"/>
      <c r="I26" s="6"/>
      <c r="J26" s="6"/>
      <c r="K26" s="6"/>
      <c r="L26" s="6"/>
      <c r="M26" s="6"/>
      <c r="N26" s="6"/>
      <c r="O26" s="6"/>
    </row>
    <row r="27" spans="1:15" ht="20.25" x14ac:dyDescent="0.3">
      <c r="A27" s="129"/>
      <c r="B27" s="129"/>
      <c r="C27" s="86"/>
      <c r="D27" s="69"/>
      <c r="E27" s="6"/>
      <c r="F27" s="6"/>
      <c r="G27" s="6"/>
      <c r="H27" s="6"/>
      <c r="I27" s="6"/>
      <c r="J27" s="6"/>
      <c r="K27" s="6"/>
      <c r="L27" s="6"/>
      <c r="M27" s="6"/>
      <c r="N27" s="6"/>
      <c r="O27" s="6"/>
    </row>
    <row r="28" spans="1:15" ht="20.25" x14ac:dyDescent="0.3">
      <c r="A28" s="129"/>
      <c r="B28" s="129"/>
      <c r="C28" s="86"/>
      <c r="D28" s="69"/>
      <c r="E28" s="6"/>
      <c r="F28" s="6"/>
      <c r="G28" s="6"/>
      <c r="H28" s="6"/>
      <c r="I28" s="6"/>
      <c r="J28" s="6"/>
      <c r="K28" s="6"/>
      <c r="L28" s="6"/>
      <c r="M28" s="6"/>
      <c r="N28" s="6"/>
      <c r="O28" s="6"/>
    </row>
    <row r="29" spans="1:15" ht="20.25" x14ac:dyDescent="0.3">
      <c r="A29" s="129"/>
      <c r="B29" s="129"/>
      <c r="C29" s="86"/>
      <c r="D29" s="69"/>
      <c r="E29" s="6"/>
      <c r="F29" s="6"/>
      <c r="G29" s="6"/>
      <c r="H29" s="6"/>
      <c r="I29" s="6"/>
      <c r="J29" s="6"/>
      <c r="K29" s="6"/>
      <c r="L29" s="6"/>
      <c r="M29" s="6"/>
      <c r="N29" s="6"/>
      <c r="O29" s="6"/>
    </row>
    <row r="30" spans="1:15" ht="20.25" x14ac:dyDescent="0.3">
      <c r="A30" s="129"/>
      <c r="B30" s="129"/>
      <c r="C30" s="86"/>
      <c r="D30" s="69"/>
      <c r="E30" s="6"/>
      <c r="F30" s="6"/>
      <c r="G30" s="6"/>
      <c r="H30" s="6"/>
      <c r="I30" s="6"/>
      <c r="J30" s="6"/>
      <c r="K30" s="6"/>
      <c r="L30" s="6"/>
      <c r="M30" s="6"/>
      <c r="N30" s="6"/>
      <c r="O30" s="6"/>
    </row>
    <row r="31" spans="1:15" ht="20.25" x14ac:dyDescent="0.3">
      <c r="A31" s="129"/>
      <c r="B31" s="129"/>
      <c r="C31" s="86"/>
      <c r="D31" s="69"/>
      <c r="E31" s="6"/>
      <c r="F31" s="6"/>
      <c r="G31" s="6"/>
      <c r="H31" s="6"/>
      <c r="I31" s="6"/>
      <c r="J31" s="6"/>
      <c r="K31" s="6"/>
      <c r="L31" s="6"/>
      <c r="M31" s="6"/>
      <c r="N31" s="6"/>
      <c r="O31" s="6"/>
    </row>
    <row r="32" spans="1:15" ht="20.25" x14ac:dyDescent="0.3">
      <c r="A32" s="129"/>
      <c r="B32" s="129"/>
      <c r="C32" s="86"/>
      <c r="D32" s="69"/>
      <c r="E32" s="6"/>
      <c r="F32" s="6"/>
      <c r="G32" s="6"/>
      <c r="H32" s="6"/>
      <c r="I32" s="6"/>
      <c r="J32" s="6"/>
      <c r="K32" s="6"/>
      <c r="L32" s="6"/>
      <c r="M32" s="6"/>
      <c r="N32" s="6"/>
      <c r="O32" s="6"/>
    </row>
    <row r="33" spans="1:15" ht="20.25" x14ac:dyDescent="0.3">
      <c r="A33" s="129"/>
      <c r="B33" s="129"/>
      <c r="C33" s="86"/>
      <c r="D33" s="69"/>
      <c r="E33" s="6"/>
      <c r="F33" s="6"/>
      <c r="G33" s="6"/>
      <c r="H33" s="6"/>
      <c r="I33" s="6"/>
      <c r="J33" s="6"/>
      <c r="K33" s="6"/>
      <c r="L33" s="6"/>
      <c r="M33" s="6"/>
      <c r="N33" s="6"/>
      <c r="O33" s="6"/>
    </row>
    <row r="34" spans="1:15" ht="20.25" x14ac:dyDescent="0.3">
      <c r="A34" s="129"/>
      <c r="B34" s="129"/>
      <c r="C34" s="86"/>
      <c r="D34" s="69"/>
      <c r="E34" s="6"/>
      <c r="F34" s="6"/>
      <c r="G34" s="6"/>
      <c r="H34" s="6"/>
      <c r="I34" s="6"/>
      <c r="J34" s="6"/>
      <c r="K34" s="6"/>
      <c r="L34" s="6"/>
      <c r="M34" s="6"/>
      <c r="N34" s="6"/>
      <c r="O34" s="6"/>
    </row>
    <row r="35" spans="1:15" ht="20.25" x14ac:dyDescent="0.3">
      <c r="A35" s="129"/>
      <c r="B35" s="129"/>
      <c r="C35" s="86"/>
      <c r="D35" s="69"/>
      <c r="E35" s="6"/>
      <c r="F35" s="6"/>
      <c r="G35" s="6"/>
      <c r="H35" s="6"/>
      <c r="I35" s="6"/>
      <c r="J35" s="6"/>
      <c r="K35" s="6"/>
      <c r="L35" s="6"/>
      <c r="M35" s="6"/>
      <c r="N35" s="6"/>
      <c r="O35" s="6"/>
    </row>
    <row r="36" spans="1:15" ht="20.25" x14ac:dyDescent="0.3">
      <c r="A36" s="129"/>
      <c r="B36" s="129"/>
      <c r="C36" s="86"/>
      <c r="D36" s="69"/>
      <c r="E36" s="6"/>
      <c r="F36" s="6"/>
      <c r="G36" s="6"/>
      <c r="H36" s="6"/>
      <c r="I36" s="6"/>
      <c r="J36" s="6"/>
      <c r="K36" s="6"/>
      <c r="L36" s="6"/>
      <c r="M36" s="6"/>
      <c r="N36" s="6"/>
      <c r="O36" s="6"/>
    </row>
    <row r="37" spans="1:15" ht="20.25" x14ac:dyDescent="0.3">
      <c r="A37" s="129"/>
      <c r="B37" s="129"/>
      <c r="C37" s="86"/>
      <c r="D37" s="69"/>
      <c r="E37" s="6"/>
      <c r="F37" s="6"/>
      <c r="G37" s="6"/>
      <c r="H37" s="6"/>
      <c r="I37" s="6"/>
      <c r="J37" s="6"/>
      <c r="K37" s="6"/>
      <c r="L37" s="6"/>
      <c r="M37" s="6"/>
      <c r="N37" s="6"/>
      <c r="O37" s="6"/>
    </row>
    <row r="38" spans="1:15" ht="20.25" x14ac:dyDescent="0.3">
      <c r="A38" s="129"/>
      <c r="B38" s="129"/>
      <c r="C38" s="86"/>
      <c r="D38" s="69"/>
      <c r="E38" s="6"/>
      <c r="F38" s="6"/>
      <c r="G38" s="6"/>
      <c r="H38" s="6"/>
      <c r="I38" s="6"/>
      <c r="J38" s="6"/>
      <c r="K38" s="6"/>
      <c r="L38" s="6"/>
      <c r="M38" s="6"/>
      <c r="N38" s="6"/>
      <c r="O38" s="6"/>
    </row>
    <row r="39" spans="1:15" ht="20.25" x14ac:dyDescent="0.3">
      <c r="A39" s="129"/>
      <c r="B39" s="129"/>
      <c r="C39" s="86"/>
      <c r="D39" s="69"/>
      <c r="E39" s="6"/>
      <c r="F39" s="6"/>
      <c r="G39" s="6"/>
      <c r="H39" s="6"/>
      <c r="I39" s="6"/>
      <c r="J39" s="6"/>
      <c r="K39" s="6"/>
      <c r="L39" s="6"/>
      <c r="M39" s="6"/>
      <c r="N39" s="6"/>
      <c r="O39" s="6"/>
    </row>
    <row r="40" spans="1:15" ht="20.25" x14ac:dyDescent="0.3">
      <c r="A40" s="129"/>
      <c r="B40" s="129"/>
      <c r="C40" s="86"/>
      <c r="D40" s="69"/>
      <c r="E40" s="6"/>
      <c r="F40" s="6"/>
      <c r="G40" s="6"/>
      <c r="H40" s="6"/>
      <c r="I40" s="6"/>
      <c r="J40" s="6"/>
      <c r="K40" s="6"/>
      <c r="L40" s="6"/>
      <c r="M40" s="6"/>
      <c r="N40" s="6"/>
      <c r="O40" s="6"/>
    </row>
    <row r="41" spans="1:15" ht="20.25" x14ac:dyDescent="0.3">
      <c r="A41" s="129"/>
      <c r="B41" s="129"/>
      <c r="C41" s="86"/>
      <c r="D41" s="69"/>
      <c r="E41" s="6"/>
      <c r="F41" s="6"/>
      <c r="G41" s="6"/>
      <c r="H41" s="6"/>
      <c r="I41" s="6"/>
      <c r="J41" s="6"/>
      <c r="K41" s="6"/>
      <c r="L41" s="6"/>
      <c r="M41" s="6"/>
      <c r="N41" s="6"/>
      <c r="O41" s="6"/>
    </row>
    <row r="42" spans="1:15" ht="20.25" x14ac:dyDescent="0.3">
      <c r="A42" s="129"/>
      <c r="B42" s="129"/>
      <c r="C42" s="86"/>
      <c r="D42" s="69"/>
      <c r="E42" s="6"/>
      <c r="F42" s="6"/>
      <c r="G42" s="6"/>
      <c r="H42" s="6"/>
      <c r="I42" s="6"/>
      <c r="J42" s="6"/>
      <c r="K42" s="6"/>
      <c r="L42" s="6"/>
      <c r="M42" s="6"/>
      <c r="N42" s="6"/>
      <c r="O42" s="6"/>
    </row>
    <row r="43" spans="1:15" ht="20.25" x14ac:dyDescent="0.3">
      <c r="A43" s="129"/>
      <c r="B43" s="129"/>
      <c r="C43" s="86"/>
      <c r="D43" s="69"/>
      <c r="E43" s="6"/>
      <c r="F43" s="6"/>
      <c r="G43" s="6"/>
      <c r="H43" s="6"/>
      <c r="I43" s="6"/>
      <c r="J43" s="6"/>
      <c r="K43" s="6"/>
      <c r="L43" s="6"/>
      <c r="M43" s="6"/>
      <c r="N43" s="6"/>
      <c r="O43" s="6"/>
    </row>
    <row r="44" spans="1:15" ht="20.25" x14ac:dyDescent="0.3">
      <c r="A44" s="129"/>
      <c r="B44" s="129"/>
      <c r="C44" s="86"/>
      <c r="D44" s="69"/>
      <c r="E44" s="6"/>
      <c r="F44" s="6"/>
      <c r="G44" s="6"/>
      <c r="H44" s="6"/>
      <c r="I44" s="6"/>
      <c r="J44" s="6"/>
      <c r="K44" s="6"/>
      <c r="L44" s="6"/>
      <c r="M44" s="6"/>
      <c r="N44" s="6"/>
      <c r="O44" s="6"/>
    </row>
    <row r="45" spans="1:15" ht="20.25" x14ac:dyDescent="0.3">
      <c r="A45" s="129"/>
      <c r="B45" s="129"/>
      <c r="C45" s="86"/>
      <c r="D45" s="69"/>
      <c r="E45" s="6"/>
      <c r="F45" s="6"/>
      <c r="G45" s="6"/>
      <c r="H45" s="6"/>
      <c r="I45" s="6"/>
      <c r="J45" s="6"/>
      <c r="K45" s="6"/>
      <c r="L45" s="6"/>
      <c r="M45" s="6"/>
      <c r="N45" s="6"/>
      <c r="O45" s="6"/>
    </row>
    <row r="46" spans="1:15" ht="20.25" x14ac:dyDescent="0.3">
      <c r="A46" s="129"/>
      <c r="B46" s="129"/>
      <c r="C46" s="86"/>
      <c r="D46" s="69"/>
      <c r="E46" s="6"/>
      <c r="F46" s="6"/>
      <c r="G46" s="6"/>
      <c r="H46" s="6"/>
      <c r="I46" s="6"/>
      <c r="J46" s="6"/>
      <c r="K46" s="6"/>
      <c r="L46" s="6"/>
      <c r="M46" s="6"/>
      <c r="N46" s="6"/>
      <c r="O46" s="6"/>
    </row>
    <row r="47" spans="1:15" ht="20.25" x14ac:dyDescent="0.3">
      <c r="A47" s="129"/>
      <c r="B47" s="129"/>
      <c r="C47" s="86"/>
      <c r="D47" s="69"/>
      <c r="E47" s="6"/>
      <c r="F47" s="6"/>
      <c r="G47" s="6"/>
      <c r="H47" s="6"/>
      <c r="I47" s="6"/>
      <c r="J47" s="6"/>
      <c r="K47" s="6"/>
      <c r="L47" s="6"/>
      <c r="M47" s="6"/>
      <c r="N47" s="6"/>
      <c r="O47" s="6"/>
    </row>
    <row r="48" spans="1:15" ht="20.25" x14ac:dyDescent="0.3">
      <c r="A48" s="129"/>
      <c r="B48" s="129"/>
      <c r="C48" s="86"/>
      <c r="D48" s="69"/>
      <c r="E48" s="6"/>
      <c r="F48" s="6"/>
      <c r="G48" s="6"/>
      <c r="H48" s="6"/>
      <c r="I48" s="6"/>
      <c r="J48" s="6"/>
      <c r="K48" s="6"/>
      <c r="L48" s="6"/>
      <c r="M48" s="6"/>
      <c r="N48" s="6"/>
      <c r="O48" s="6"/>
    </row>
    <row r="49" spans="1:15" ht="20.25" x14ac:dyDescent="0.3">
      <c r="A49" s="129"/>
      <c r="B49" s="129"/>
      <c r="C49" s="86"/>
      <c r="D49" s="69"/>
      <c r="E49" s="6"/>
      <c r="F49" s="6"/>
      <c r="G49" s="6"/>
      <c r="H49" s="6"/>
      <c r="I49" s="6"/>
      <c r="J49" s="6"/>
      <c r="K49" s="6"/>
      <c r="L49" s="6"/>
      <c r="M49" s="6"/>
      <c r="N49" s="6"/>
      <c r="O49" s="6"/>
    </row>
    <row r="50" spans="1:15" ht="20.25" x14ac:dyDescent="0.3">
      <c r="A50" s="129"/>
      <c r="B50" s="129"/>
      <c r="C50" s="86"/>
      <c r="D50" s="69"/>
      <c r="E50" s="6"/>
      <c r="F50" s="6"/>
      <c r="G50" s="6"/>
      <c r="H50" s="6"/>
      <c r="I50" s="6"/>
      <c r="J50" s="6"/>
      <c r="K50" s="6"/>
      <c r="L50" s="6"/>
      <c r="M50" s="6"/>
      <c r="N50" s="6"/>
      <c r="O50" s="6"/>
    </row>
    <row r="51" spans="1:15" ht="20.25" x14ac:dyDescent="0.3">
      <c r="A51" s="129"/>
      <c r="B51" s="129"/>
      <c r="C51" s="86"/>
      <c r="D51" s="69"/>
      <c r="E51" s="6"/>
      <c r="F51" s="6"/>
      <c r="G51" s="6"/>
      <c r="H51" s="6"/>
      <c r="I51" s="6"/>
      <c r="J51" s="6"/>
      <c r="K51" s="6"/>
      <c r="L51" s="6"/>
      <c r="M51" s="6"/>
      <c r="N51" s="6"/>
      <c r="O51" s="6"/>
    </row>
    <row r="52" spans="1:15" ht="20.25" x14ac:dyDescent="0.3">
      <c r="A52" s="129"/>
      <c r="B52" s="129"/>
      <c r="C52" s="86"/>
      <c r="D52" s="69"/>
      <c r="E52" s="6"/>
      <c r="F52" s="6"/>
      <c r="G52" s="6"/>
      <c r="H52" s="6"/>
      <c r="I52" s="6"/>
      <c r="J52" s="6"/>
      <c r="K52" s="6"/>
      <c r="L52" s="6"/>
      <c r="M52" s="6"/>
      <c r="N52" s="6"/>
      <c r="O52" s="6"/>
    </row>
    <row r="53" spans="1:15" ht="20.25" x14ac:dyDescent="0.3">
      <c r="A53" s="129"/>
      <c r="B53" s="130"/>
      <c r="C53" s="87"/>
      <c r="D53" s="16"/>
    </row>
    <row r="54" spans="1:15" ht="20.25" x14ac:dyDescent="0.3">
      <c r="A54" s="129"/>
      <c r="B54" s="130"/>
      <c r="C54" s="87"/>
      <c r="D54" s="16"/>
    </row>
    <row r="55" spans="1:15" ht="20.25" x14ac:dyDescent="0.3">
      <c r="A55" s="129"/>
      <c r="B55" s="130"/>
      <c r="C55" s="87"/>
      <c r="D55" s="16"/>
    </row>
    <row r="56" spans="1:15" ht="20.25" x14ac:dyDescent="0.3">
      <c r="A56" s="129"/>
      <c r="B56" s="130"/>
      <c r="C56" s="87"/>
      <c r="D56" s="16"/>
    </row>
    <row r="57" spans="1:15" ht="20.25" x14ac:dyDescent="0.3">
      <c r="A57" s="129"/>
      <c r="B57" s="130"/>
      <c r="C57" s="87"/>
      <c r="D57" s="16"/>
    </row>
    <row r="58" spans="1:15" ht="20.25" x14ac:dyDescent="0.3">
      <c r="A58" s="129"/>
      <c r="B58" s="130"/>
      <c r="C58" s="87"/>
      <c r="D58" s="16"/>
    </row>
    <row r="59" spans="1:15" ht="20.25" x14ac:dyDescent="0.3">
      <c r="A59" s="129"/>
      <c r="B59" s="130"/>
      <c r="C59" s="87"/>
      <c r="D59" s="16"/>
    </row>
    <row r="60" spans="1:15" ht="20.25" x14ac:dyDescent="0.3">
      <c r="A60" s="129"/>
      <c r="B60" s="130"/>
      <c r="C60" s="87"/>
      <c r="D60" s="16"/>
    </row>
    <row r="61" spans="1:15" ht="20.25" x14ac:dyDescent="0.3">
      <c r="A61" s="129"/>
      <c r="B61" s="130"/>
      <c r="C61" s="87"/>
      <c r="D61" s="16"/>
    </row>
    <row r="62" spans="1:15" ht="20.25" x14ac:dyDescent="0.3">
      <c r="A62" s="129"/>
      <c r="B62" s="130"/>
      <c r="C62" s="87"/>
      <c r="D62" s="16"/>
    </row>
    <row r="63" spans="1:15" ht="20.25" x14ac:dyDescent="0.3">
      <c r="A63" s="129"/>
      <c r="B63" s="130"/>
      <c r="C63" s="87"/>
      <c r="D63" s="16"/>
    </row>
    <row r="64" spans="1:15" ht="20.25" x14ac:dyDescent="0.3">
      <c r="A64" s="129"/>
      <c r="B64" s="130"/>
      <c r="C64" s="87"/>
      <c r="D64" s="16"/>
    </row>
    <row r="65" spans="1:4" ht="20.25" x14ac:dyDescent="0.3">
      <c r="A65" s="129"/>
      <c r="B65" s="130"/>
      <c r="C65" s="87"/>
      <c r="D65" s="16"/>
    </row>
    <row r="66" spans="1:4" ht="20.25" x14ac:dyDescent="0.3">
      <c r="A66" s="129"/>
      <c r="B66" s="130"/>
      <c r="C66" s="87"/>
      <c r="D66" s="16"/>
    </row>
    <row r="67" spans="1:4" ht="20.25" x14ac:dyDescent="0.3">
      <c r="A67" s="129"/>
      <c r="B67" s="130"/>
      <c r="C67" s="87"/>
      <c r="D67" s="16"/>
    </row>
    <row r="68" spans="1:4" ht="20.25" x14ac:dyDescent="0.3">
      <c r="A68" s="129"/>
      <c r="B68" s="130"/>
      <c r="C68" s="87"/>
      <c r="D68" s="16"/>
    </row>
    <row r="69" spans="1:4" ht="20.25" x14ac:dyDescent="0.3">
      <c r="A69" s="129"/>
      <c r="B69" s="130"/>
      <c r="C69" s="87"/>
      <c r="D69" s="16"/>
    </row>
    <row r="70" spans="1:4" ht="20.25" x14ac:dyDescent="0.3">
      <c r="A70" s="129"/>
      <c r="B70" s="130"/>
      <c r="C70" s="87"/>
      <c r="D70" s="16"/>
    </row>
    <row r="71" spans="1:4" ht="20.25" x14ac:dyDescent="0.3">
      <c r="A71" s="129"/>
      <c r="B71" s="130"/>
      <c r="C71" s="87"/>
      <c r="D71" s="16"/>
    </row>
    <row r="72" spans="1:4" ht="20.25" x14ac:dyDescent="0.3">
      <c r="A72" s="129"/>
      <c r="B72" s="130"/>
      <c r="C72" s="87"/>
      <c r="D72" s="16"/>
    </row>
    <row r="73" spans="1:4" ht="20.25" x14ac:dyDescent="0.3">
      <c r="A73" s="129"/>
      <c r="B73" s="130"/>
      <c r="C73" s="87"/>
      <c r="D73" s="16"/>
    </row>
    <row r="74" spans="1:4" ht="20.25" x14ac:dyDescent="0.3">
      <c r="A74" s="129"/>
      <c r="B74" s="130"/>
      <c r="C74" s="87"/>
      <c r="D74" s="16"/>
    </row>
    <row r="75" spans="1:4" ht="20.25" x14ac:dyDescent="0.3">
      <c r="A75" s="129"/>
      <c r="B75" s="130"/>
      <c r="C75" s="87"/>
      <c r="D75" s="16"/>
    </row>
    <row r="76" spans="1:4" ht="20.25" x14ac:dyDescent="0.3">
      <c r="A76" s="129"/>
      <c r="B76" s="130"/>
      <c r="C76" s="87"/>
      <c r="D76" s="16"/>
    </row>
    <row r="77" spans="1:4" ht="20.25" x14ac:dyDescent="0.3">
      <c r="A77" s="129"/>
      <c r="B77" s="130"/>
      <c r="C77" s="87"/>
      <c r="D77" s="16"/>
    </row>
    <row r="78" spans="1:4" ht="20.25" x14ac:dyDescent="0.3">
      <c r="A78" s="129"/>
      <c r="B78" s="130"/>
      <c r="C78" s="87"/>
      <c r="D78" s="16"/>
    </row>
    <row r="79" spans="1:4" ht="20.25" x14ac:dyDescent="0.3">
      <c r="A79" s="129"/>
      <c r="B79" s="130"/>
      <c r="C79" s="87"/>
      <c r="D79" s="16"/>
    </row>
    <row r="80" spans="1:4" ht="20.25" x14ac:dyDescent="0.3">
      <c r="A80" s="129"/>
      <c r="B80" s="130"/>
      <c r="C80" s="87"/>
      <c r="D80" s="16"/>
    </row>
    <row r="81" spans="1:4" ht="20.25" x14ac:dyDescent="0.3">
      <c r="A81" s="129"/>
      <c r="B81" s="130"/>
      <c r="C81" s="87"/>
      <c r="D81" s="16"/>
    </row>
    <row r="82" spans="1:4" ht="20.25" x14ac:dyDescent="0.3">
      <c r="A82" s="129"/>
      <c r="B82" s="130"/>
      <c r="C82" s="87"/>
      <c r="D82" s="16"/>
    </row>
    <row r="83" spans="1:4" ht="20.25" x14ac:dyDescent="0.3">
      <c r="A83" s="129"/>
      <c r="B83" s="130"/>
      <c r="C83" s="87"/>
      <c r="D83" s="16"/>
    </row>
    <row r="84" spans="1:4" ht="20.25" x14ac:dyDescent="0.3">
      <c r="A84" s="129"/>
      <c r="B84" s="130"/>
      <c r="C84" s="87"/>
      <c r="D84" s="16"/>
    </row>
    <row r="85" spans="1:4" ht="20.25" x14ac:dyDescent="0.3">
      <c r="A85" s="129"/>
      <c r="B85" s="130"/>
      <c r="C85" s="87"/>
      <c r="D85" s="16"/>
    </row>
    <row r="86" spans="1:4" ht="20.25" x14ac:dyDescent="0.3">
      <c r="A86" s="129"/>
      <c r="B86" s="130"/>
      <c r="C86" s="87"/>
      <c r="D86" s="16"/>
    </row>
    <row r="87" spans="1:4" ht="20.25" x14ac:dyDescent="0.3">
      <c r="A87" s="129"/>
      <c r="B87" s="130"/>
      <c r="C87" s="87"/>
      <c r="D87" s="16"/>
    </row>
    <row r="88" spans="1:4" ht="20.25" x14ac:dyDescent="0.3">
      <c r="A88" s="129"/>
      <c r="B88" s="130"/>
      <c r="C88" s="87"/>
      <c r="D88" s="16"/>
    </row>
    <row r="89" spans="1:4" ht="20.25" x14ac:dyDescent="0.3">
      <c r="A89" s="129"/>
      <c r="B89" s="130"/>
      <c r="C89" s="87"/>
      <c r="D89" s="16"/>
    </row>
    <row r="90" spans="1:4" ht="20.25" x14ac:dyDescent="0.3">
      <c r="A90" s="129"/>
      <c r="B90" s="130"/>
      <c r="C90" s="87"/>
      <c r="D90" s="16"/>
    </row>
    <row r="91" spans="1:4" ht="20.25" x14ac:dyDescent="0.3">
      <c r="A91" s="129"/>
      <c r="B91" s="130"/>
      <c r="C91" s="87"/>
      <c r="D91" s="16"/>
    </row>
    <row r="92" spans="1:4" ht="20.25" x14ac:dyDescent="0.3">
      <c r="A92" s="129"/>
      <c r="B92" s="130"/>
      <c r="C92" s="87"/>
      <c r="D92" s="16"/>
    </row>
    <row r="93" spans="1:4" ht="20.25" x14ac:dyDescent="0.3">
      <c r="A93" s="129"/>
      <c r="B93" s="130"/>
      <c r="C93" s="87"/>
      <c r="D93" s="16"/>
    </row>
    <row r="94" spans="1:4" ht="20.25" x14ac:dyDescent="0.3">
      <c r="A94" s="129"/>
      <c r="B94" s="130"/>
      <c r="C94" s="87"/>
      <c r="D94" s="16"/>
    </row>
    <row r="95" spans="1:4" ht="20.25" x14ac:dyDescent="0.3">
      <c r="A95" s="129"/>
      <c r="B95" s="130"/>
      <c r="C95" s="87"/>
      <c r="D95" s="16"/>
    </row>
    <row r="96" spans="1:4" ht="20.25" x14ac:dyDescent="0.3">
      <c r="A96" s="129"/>
      <c r="B96" s="130"/>
      <c r="C96" s="87"/>
      <c r="D96" s="16"/>
    </row>
    <row r="97" spans="1:4" ht="20.25" x14ac:dyDescent="0.3">
      <c r="A97" s="129"/>
      <c r="B97" s="130"/>
      <c r="C97" s="87"/>
      <c r="D97" s="16"/>
    </row>
    <row r="98" spans="1:4" ht="20.25" x14ac:dyDescent="0.3">
      <c r="A98" s="129"/>
      <c r="B98" s="130"/>
      <c r="C98" s="87"/>
      <c r="D98" s="16"/>
    </row>
    <row r="99" spans="1:4" ht="20.25" x14ac:dyDescent="0.3">
      <c r="A99" s="129"/>
      <c r="B99" s="130"/>
      <c r="C99" s="87"/>
      <c r="D99" s="16"/>
    </row>
    <row r="100" spans="1:4" ht="20.25" x14ac:dyDescent="0.3">
      <c r="A100" s="129"/>
      <c r="B100" s="130"/>
      <c r="C100" s="87"/>
      <c r="D100" s="16"/>
    </row>
    <row r="101" spans="1:4" ht="20.25" x14ac:dyDescent="0.3">
      <c r="A101" s="129"/>
      <c r="B101" s="130"/>
      <c r="C101" s="87"/>
      <c r="D101" s="16"/>
    </row>
    <row r="102" spans="1:4" ht="20.25" x14ac:dyDescent="0.3">
      <c r="A102" s="129"/>
      <c r="B102" s="130"/>
      <c r="C102" s="87"/>
      <c r="D102" s="16"/>
    </row>
    <row r="103" spans="1:4" ht="20.25" x14ac:dyDescent="0.3">
      <c r="A103" s="129"/>
      <c r="B103" s="130"/>
      <c r="C103" s="87"/>
      <c r="D103" s="16"/>
    </row>
    <row r="104" spans="1:4" ht="20.25" x14ac:dyDescent="0.3">
      <c r="A104" s="129"/>
      <c r="B104" s="130"/>
      <c r="C104" s="87"/>
      <c r="D104" s="16"/>
    </row>
    <row r="105" spans="1:4" ht="20.25" x14ac:dyDescent="0.3">
      <c r="A105" s="129"/>
      <c r="B105" s="130"/>
      <c r="C105" s="87"/>
      <c r="D105" s="16"/>
    </row>
    <row r="106" spans="1:4" ht="20.25" x14ac:dyDescent="0.3">
      <c r="A106" s="129"/>
      <c r="B106" s="130"/>
      <c r="C106" s="87"/>
      <c r="D106" s="16"/>
    </row>
    <row r="107" spans="1:4" ht="20.25" x14ac:dyDescent="0.3">
      <c r="A107" s="129"/>
      <c r="B107" s="130"/>
      <c r="C107" s="87"/>
      <c r="D107" s="16"/>
    </row>
    <row r="108" spans="1:4" ht="20.25" x14ac:dyDescent="0.3">
      <c r="A108" s="129"/>
      <c r="B108" s="130"/>
      <c r="C108" s="87"/>
      <c r="D108" s="16"/>
    </row>
    <row r="109" spans="1:4" ht="20.25" x14ac:dyDescent="0.3">
      <c r="A109" s="129"/>
      <c r="B109" s="130"/>
      <c r="C109" s="87"/>
      <c r="D109" s="16"/>
    </row>
    <row r="110" spans="1:4" ht="20.25" x14ac:dyDescent="0.3">
      <c r="A110" s="129"/>
      <c r="B110" s="130"/>
      <c r="C110" s="87"/>
      <c r="D110" s="16"/>
    </row>
    <row r="111" spans="1:4" ht="20.25" x14ac:dyDescent="0.3">
      <c r="A111" s="129"/>
      <c r="B111" s="130"/>
      <c r="C111" s="87"/>
      <c r="D111" s="16"/>
    </row>
    <row r="112" spans="1:4" ht="20.25" x14ac:dyDescent="0.3">
      <c r="A112" s="129"/>
      <c r="B112" s="130"/>
      <c r="C112" s="87"/>
      <c r="D112" s="16"/>
    </row>
    <row r="113" spans="1:4" ht="20.25" x14ac:dyDescent="0.3">
      <c r="A113" s="129"/>
      <c r="B113" s="130"/>
      <c r="C113" s="87"/>
      <c r="D113" s="16"/>
    </row>
    <row r="114" spans="1:4" ht="20.25" x14ac:dyDescent="0.3">
      <c r="A114" s="129"/>
      <c r="B114" s="130"/>
      <c r="C114" s="87"/>
      <c r="D114" s="16"/>
    </row>
    <row r="115" spans="1:4" ht="20.25" x14ac:dyDescent="0.3">
      <c r="A115" s="129"/>
      <c r="B115" s="130"/>
      <c r="C115" s="87"/>
      <c r="D115" s="16"/>
    </row>
    <row r="116" spans="1:4" ht="20.25" x14ac:dyDescent="0.3">
      <c r="A116" s="129"/>
      <c r="B116" s="130"/>
      <c r="C116" s="87"/>
      <c r="D116" s="16"/>
    </row>
    <row r="117" spans="1:4" ht="20.25" x14ac:dyDescent="0.3">
      <c r="A117" s="129"/>
      <c r="B117" s="130"/>
      <c r="C117" s="87"/>
      <c r="D117" s="16"/>
    </row>
    <row r="118" spans="1:4" ht="20.25" x14ac:dyDescent="0.3">
      <c r="A118" s="129"/>
      <c r="B118" s="130"/>
      <c r="C118" s="87"/>
      <c r="D118" s="16"/>
    </row>
    <row r="119" spans="1:4" ht="20.25" x14ac:dyDescent="0.3">
      <c r="A119" s="129"/>
      <c r="B119" s="130"/>
      <c r="C119" s="87"/>
      <c r="D119" s="16"/>
    </row>
    <row r="120" spans="1:4" ht="20.25" x14ac:dyDescent="0.3">
      <c r="A120" s="129"/>
      <c r="B120" s="130"/>
      <c r="C120" s="87"/>
      <c r="D120" s="16"/>
    </row>
    <row r="121" spans="1:4" ht="20.25" x14ac:dyDescent="0.3">
      <c r="A121" s="129"/>
      <c r="B121" s="130"/>
      <c r="C121" s="87"/>
      <c r="D121" s="16"/>
    </row>
    <row r="122" spans="1:4" ht="20.25" x14ac:dyDescent="0.3">
      <c r="A122" s="129"/>
      <c r="B122" s="130"/>
      <c r="C122" s="87"/>
      <c r="D122" s="16"/>
    </row>
    <row r="123" spans="1:4" ht="20.25" x14ac:dyDescent="0.3">
      <c r="A123" s="129"/>
      <c r="B123" s="130"/>
      <c r="C123" s="16"/>
      <c r="D123" s="16"/>
    </row>
    <row r="124" spans="1:4" ht="20.25" x14ac:dyDescent="0.3">
      <c r="A124" s="129"/>
      <c r="B124" s="130"/>
      <c r="C124" s="16"/>
      <c r="D124" s="16"/>
    </row>
    <row r="125" spans="1:4" ht="20.25" x14ac:dyDescent="0.3">
      <c r="A125" s="129"/>
      <c r="B125" s="130"/>
      <c r="C125" s="16"/>
      <c r="D125" s="16"/>
    </row>
    <row r="126" spans="1:4" ht="20.25" x14ac:dyDescent="0.3">
      <c r="A126" s="129"/>
      <c r="B126" s="130"/>
      <c r="C126" s="16"/>
      <c r="D126" s="16"/>
    </row>
    <row r="127" spans="1:4" ht="20.25" x14ac:dyDescent="0.3">
      <c r="A127" s="129"/>
      <c r="B127" s="130"/>
      <c r="C127" s="16"/>
      <c r="D127" s="16"/>
    </row>
    <row r="128" spans="1:4" ht="20.25" x14ac:dyDescent="0.3">
      <c r="A128" s="129"/>
      <c r="B128" s="130"/>
      <c r="C128" s="16"/>
      <c r="D128" s="16"/>
    </row>
    <row r="129" spans="1:4" ht="20.25" x14ac:dyDescent="0.3">
      <c r="A129" s="129"/>
      <c r="B129" s="130"/>
      <c r="C129" s="16"/>
      <c r="D129" s="16"/>
    </row>
    <row r="130" spans="1:4" ht="20.25" x14ac:dyDescent="0.3">
      <c r="A130" s="129"/>
      <c r="B130" s="130"/>
      <c r="C130" s="16"/>
      <c r="D130" s="16"/>
    </row>
    <row r="131" spans="1:4" ht="20.25" x14ac:dyDescent="0.3">
      <c r="A131" s="129"/>
      <c r="B131" s="130"/>
      <c r="C131" s="16"/>
      <c r="D131" s="16"/>
    </row>
    <row r="132" spans="1:4" ht="20.25" x14ac:dyDescent="0.3">
      <c r="A132" s="129"/>
      <c r="B132" s="130"/>
      <c r="C132" s="16"/>
      <c r="D132" s="16"/>
    </row>
    <row r="133" spans="1:4" ht="20.25" x14ac:dyDescent="0.3">
      <c r="A133" s="129"/>
      <c r="B133" s="130"/>
      <c r="C133" s="16"/>
      <c r="D133" s="16"/>
    </row>
    <row r="134" spans="1:4" ht="20.25" x14ac:dyDescent="0.3">
      <c r="A134" s="129"/>
      <c r="B134" s="130"/>
      <c r="C134" s="16"/>
      <c r="D134" s="16"/>
    </row>
    <row r="135" spans="1:4" ht="20.25" x14ac:dyDescent="0.3">
      <c r="A135" s="129"/>
      <c r="B135" s="130"/>
      <c r="C135" s="16"/>
      <c r="D135" s="16"/>
    </row>
    <row r="136" spans="1:4" ht="20.25" x14ac:dyDescent="0.3">
      <c r="A136" s="129"/>
      <c r="B136" s="130"/>
      <c r="C136" s="16"/>
      <c r="D136" s="16"/>
    </row>
    <row r="137" spans="1:4" ht="20.25" x14ac:dyDescent="0.3">
      <c r="A137" s="129"/>
      <c r="B137" s="130"/>
      <c r="C137" s="16"/>
      <c r="D137" s="16"/>
    </row>
    <row r="138" spans="1:4" ht="20.25" x14ac:dyDescent="0.3">
      <c r="A138" s="129"/>
      <c r="B138" s="130"/>
      <c r="C138" s="16"/>
      <c r="D138" s="16"/>
    </row>
    <row r="139" spans="1:4" ht="20.25" x14ac:dyDescent="0.3">
      <c r="A139" s="129"/>
      <c r="B139" s="130"/>
      <c r="C139" s="16"/>
      <c r="D139" s="16"/>
    </row>
    <row r="140" spans="1:4" ht="20.25" x14ac:dyDescent="0.3">
      <c r="A140" s="129"/>
      <c r="B140" s="130"/>
      <c r="C140" s="16"/>
      <c r="D140" s="16"/>
    </row>
    <row r="141" spans="1:4" ht="20.25" x14ac:dyDescent="0.3">
      <c r="A141" s="129"/>
      <c r="B141" s="130"/>
      <c r="C141" s="16"/>
      <c r="D141" s="16"/>
    </row>
    <row r="142" spans="1:4" ht="20.25" x14ac:dyDescent="0.3">
      <c r="A142" s="129"/>
      <c r="B142" s="130"/>
      <c r="C142" s="16"/>
      <c r="D142" s="16"/>
    </row>
    <row r="143" spans="1:4" ht="20.25" x14ac:dyDescent="0.3">
      <c r="A143" s="129"/>
      <c r="B143" s="130"/>
      <c r="C143" s="16"/>
      <c r="D143" s="16"/>
    </row>
    <row r="144" spans="1:4" ht="20.25" x14ac:dyDescent="0.3">
      <c r="A144" s="129"/>
      <c r="B144" s="130"/>
      <c r="C144" s="16"/>
      <c r="D144" s="16"/>
    </row>
    <row r="145" spans="1:4" ht="20.25" x14ac:dyDescent="0.3">
      <c r="A145" s="129"/>
      <c r="B145" s="130"/>
      <c r="C145" s="16"/>
      <c r="D145" s="16"/>
    </row>
    <row r="146" spans="1:4" ht="20.25" x14ac:dyDescent="0.3">
      <c r="A146" s="129"/>
      <c r="B146" s="130"/>
      <c r="C146" s="16"/>
      <c r="D146" s="16"/>
    </row>
    <row r="147" spans="1:4" ht="20.25" x14ac:dyDescent="0.3">
      <c r="A147" s="129"/>
      <c r="B147" s="130"/>
      <c r="C147" s="16"/>
      <c r="D147" s="16"/>
    </row>
    <row r="148" spans="1:4" ht="20.25" x14ac:dyDescent="0.3">
      <c r="A148" s="129"/>
      <c r="B148" s="130"/>
      <c r="C148" s="16"/>
      <c r="D148" s="16"/>
    </row>
    <row r="149" spans="1:4" ht="20.25" x14ac:dyDescent="0.3">
      <c r="A149" s="129"/>
      <c r="B149" s="130"/>
      <c r="C149" s="16"/>
      <c r="D149" s="16"/>
    </row>
    <row r="150" spans="1:4" ht="20.25" x14ac:dyDescent="0.3">
      <c r="A150" s="129"/>
      <c r="B150" s="130"/>
      <c r="C150" s="16"/>
      <c r="D150" s="16"/>
    </row>
    <row r="151" spans="1:4" ht="20.25" x14ac:dyDescent="0.3">
      <c r="A151" s="129"/>
      <c r="B151" s="130"/>
      <c r="C151" s="16"/>
      <c r="D151" s="16"/>
    </row>
    <row r="152" spans="1:4" ht="20.25" x14ac:dyDescent="0.3">
      <c r="A152" s="129"/>
      <c r="B152" s="130"/>
      <c r="C152" s="16"/>
      <c r="D152" s="16"/>
    </row>
    <row r="153" spans="1:4" ht="20.25" x14ac:dyDescent="0.3">
      <c r="A153" s="129"/>
      <c r="B153" s="130"/>
      <c r="C153" s="16"/>
      <c r="D153" s="16"/>
    </row>
    <row r="154" spans="1:4" ht="20.25" x14ac:dyDescent="0.3">
      <c r="A154" s="129"/>
      <c r="B154" s="130"/>
      <c r="C154" s="16"/>
      <c r="D154" s="16"/>
    </row>
    <row r="155" spans="1:4" ht="20.25" x14ac:dyDescent="0.3">
      <c r="A155" s="129"/>
      <c r="B155" s="130"/>
      <c r="C155" s="16"/>
      <c r="D155" s="16"/>
    </row>
    <row r="156" spans="1:4" ht="20.25" x14ac:dyDescent="0.3">
      <c r="A156" s="129"/>
      <c r="B156" s="130"/>
      <c r="C156" s="16"/>
      <c r="D156" s="16"/>
    </row>
    <row r="157" spans="1:4" ht="20.25" x14ac:dyDescent="0.3">
      <c r="A157" s="129"/>
      <c r="B157" s="130"/>
      <c r="C157" s="16"/>
      <c r="D157" s="16"/>
    </row>
    <row r="158" spans="1:4" ht="20.25" x14ac:dyDescent="0.3">
      <c r="A158" s="129"/>
      <c r="B158" s="130"/>
      <c r="C158" s="16"/>
      <c r="D158" s="16"/>
    </row>
    <row r="159" spans="1:4" ht="20.25" x14ac:dyDescent="0.3">
      <c r="A159" s="129"/>
      <c r="B159" s="130"/>
      <c r="C159" s="16"/>
      <c r="D159" s="16"/>
    </row>
    <row r="160" spans="1:4" ht="20.25" x14ac:dyDescent="0.3">
      <c r="A160" s="129"/>
      <c r="B160" s="130"/>
      <c r="C160" s="16"/>
      <c r="D160" s="16"/>
    </row>
    <row r="161" spans="1:4" ht="20.25" x14ac:dyDescent="0.3">
      <c r="A161" s="129"/>
      <c r="B161" s="130"/>
      <c r="C161" s="16"/>
      <c r="D161" s="16"/>
    </row>
    <row r="162" spans="1:4" ht="20.25" x14ac:dyDescent="0.3">
      <c r="A162" s="129"/>
      <c r="B162" s="130"/>
      <c r="C162" s="16"/>
      <c r="D162" s="16"/>
    </row>
    <row r="163" spans="1:4" ht="20.25" x14ac:dyDescent="0.3">
      <c r="A163" s="129"/>
      <c r="B163" s="130"/>
      <c r="C163" s="16"/>
      <c r="D163" s="16"/>
    </row>
    <row r="164" spans="1:4" ht="20.25" x14ac:dyDescent="0.3">
      <c r="A164" s="129"/>
      <c r="B164" s="130"/>
      <c r="C164" s="16"/>
      <c r="D164" s="16"/>
    </row>
    <row r="165" spans="1:4" ht="20.25" x14ac:dyDescent="0.3">
      <c r="A165" s="129"/>
      <c r="B165" s="130"/>
      <c r="C165" s="16"/>
      <c r="D165" s="16"/>
    </row>
    <row r="166" spans="1:4" ht="20.25" x14ac:dyDescent="0.3">
      <c r="A166" s="129"/>
      <c r="B166" s="130"/>
      <c r="C166" s="16"/>
      <c r="D166" s="16"/>
    </row>
    <row r="167" spans="1:4" ht="20.25" x14ac:dyDescent="0.3">
      <c r="A167" s="129"/>
      <c r="B167" s="130"/>
      <c r="C167" s="16"/>
      <c r="D167" s="16"/>
    </row>
    <row r="168" spans="1:4" ht="20.25" x14ac:dyDescent="0.3">
      <c r="A168" s="129"/>
      <c r="B168" s="130"/>
      <c r="C168" s="16"/>
      <c r="D168" s="16"/>
    </row>
    <row r="169" spans="1:4" ht="20.25" x14ac:dyDescent="0.3">
      <c r="A169" s="129"/>
      <c r="B169" s="130"/>
      <c r="C169" s="16"/>
      <c r="D169" s="16"/>
    </row>
    <row r="170" spans="1:4" ht="20.25" x14ac:dyDescent="0.3">
      <c r="A170" s="129"/>
      <c r="B170" s="130"/>
      <c r="C170" s="16"/>
      <c r="D170" s="16"/>
    </row>
    <row r="171" spans="1:4" ht="20.25" x14ac:dyDescent="0.3">
      <c r="A171" s="129"/>
      <c r="B171" s="130"/>
      <c r="C171" s="16"/>
      <c r="D171" s="16"/>
    </row>
    <row r="172" spans="1:4" ht="20.25" x14ac:dyDescent="0.3">
      <c r="A172" s="129"/>
      <c r="B172" s="130"/>
      <c r="C172" s="16"/>
      <c r="D172" s="16"/>
    </row>
    <row r="173" spans="1:4" ht="20.25" x14ac:dyDescent="0.3">
      <c r="A173" s="129"/>
      <c r="B173" s="130"/>
      <c r="C173" s="16"/>
      <c r="D173" s="16"/>
    </row>
    <row r="174" spans="1:4" ht="20.25" x14ac:dyDescent="0.3">
      <c r="A174" s="129"/>
      <c r="B174" s="130"/>
      <c r="C174" s="16"/>
      <c r="D174" s="16"/>
    </row>
    <row r="175" spans="1:4" ht="20.25" x14ac:dyDescent="0.3">
      <c r="A175" s="129"/>
      <c r="B175" s="130"/>
      <c r="C175" s="16"/>
      <c r="D175" s="16"/>
    </row>
    <row r="176" spans="1:4" ht="20.25" x14ac:dyDescent="0.3">
      <c r="A176" s="129"/>
      <c r="B176" s="130"/>
      <c r="C176" s="16"/>
      <c r="D176" s="16"/>
    </row>
    <row r="177" spans="1:4" ht="20.25" x14ac:dyDescent="0.3">
      <c r="A177" s="129"/>
      <c r="B177" s="130"/>
      <c r="C177" s="16"/>
      <c r="D177" s="16"/>
    </row>
    <row r="178" spans="1:4" ht="20.25" x14ac:dyDescent="0.3">
      <c r="A178" s="129"/>
      <c r="B178" s="130"/>
      <c r="C178" s="16"/>
      <c r="D178" s="16"/>
    </row>
    <row r="179" spans="1:4" ht="20.25" x14ac:dyDescent="0.3">
      <c r="A179" s="129"/>
      <c r="B179" s="130"/>
      <c r="C179" s="16"/>
      <c r="D179" s="16"/>
    </row>
    <row r="180" spans="1:4" ht="20.25" x14ac:dyDescent="0.3">
      <c r="A180" s="129"/>
      <c r="B180" s="130"/>
      <c r="C180" s="16"/>
      <c r="D180" s="16"/>
    </row>
    <row r="181" spans="1:4" ht="20.25" x14ac:dyDescent="0.3">
      <c r="A181" s="129"/>
      <c r="B181" s="130"/>
      <c r="C181" s="16"/>
      <c r="D181" s="16"/>
    </row>
    <row r="182" spans="1:4" ht="20.25" x14ac:dyDescent="0.3">
      <c r="A182" s="129"/>
      <c r="B182" s="130"/>
      <c r="C182" s="16"/>
      <c r="D182" s="16"/>
    </row>
    <row r="183" spans="1:4" ht="20.25" x14ac:dyDescent="0.3">
      <c r="A183" s="129"/>
      <c r="B183" s="130"/>
      <c r="C183" s="16"/>
      <c r="D183" s="16"/>
    </row>
    <row r="184" spans="1:4" ht="20.25" x14ac:dyDescent="0.3">
      <c r="A184" s="129"/>
      <c r="B184" s="130"/>
      <c r="C184" s="16"/>
      <c r="D184" s="16"/>
    </row>
    <row r="185" spans="1:4" ht="20.25" x14ac:dyDescent="0.3">
      <c r="A185" s="129"/>
      <c r="B185" s="130"/>
      <c r="C185" s="16"/>
      <c r="D185" s="16"/>
    </row>
    <row r="186" spans="1:4" ht="20.25" x14ac:dyDescent="0.3">
      <c r="A186" s="129"/>
      <c r="B186" s="130"/>
      <c r="C186" s="16"/>
      <c r="D186" s="16"/>
    </row>
    <row r="187" spans="1:4" ht="20.25" x14ac:dyDescent="0.3">
      <c r="A187" s="129"/>
      <c r="B187" s="130"/>
      <c r="C187" s="16"/>
      <c r="D187" s="16"/>
    </row>
    <row r="188" spans="1:4" ht="20.25" x14ac:dyDescent="0.3">
      <c r="A188" s="129"/>
      <c r="B188" s="130"/>
      <c r="C188" s="16"/>
      <c r="D188" s="16"/>
    </row>
    <row r="189" spans="1:4" ht="20.25" x14ac:dyDescent="0.3">
      <c r="A189" s="129"/>
      <c r="B189" s="130"/>
      <c r="C189" s="16"/>
      <c r="D189" s="16"/>
    </row>
    <row r="190" spans="1:4" ht="20.25" x14ac:dyDescent="0.3">
      <c r="A190" s="129"/>
      <c r="B190" s="130"/>
      <c r="C190" s="16"/>
      <c r="D190" s="16"/>
    </row>
    <row r="191" spans="1:4" ht="20.25" x14ac:dyDescent="0.3">
      <c r="A191" s="129"/>
      <c r="B191" s="130"/>
      <c r="C191" s="16"/>
      <c r="D191" s="16"/>
    </row>
    <row r="192" spans="1:4" ht="20.25" x14ac:dyDescent="0.3">
      <c r="A192" s="129"/>
      <c r="B192" s="130"/>
      <c r="C192" s="16"/>
      <c r="D192" s="16"/>
    </row>
    <row r="193" spans="1:4" ht="20.25" x14ac:dyDescent="0.3">
      <c r="A193" s="129"/>
      <c r="B193" s="130"/>
      <c r="C193" s="16"/>
      <c r="D193" s="16"/>
    </row>
    <row r="194" spans="1:4" ht="20.25" x14ac:dyDescent="0.3">
      <c r="A194" s="129"/>
      <c r="B194" s="130"/>
      <c r="C194" s="16"/>
      <c r="D194" s="16"/>
    </row>
    <row r="195" spans="1:4" ht="20.25" x14ac:dyDescent="0.3">
      <c r="A195" s="129"/>
      <c r="B195" s="130"/>
      <c r="C195" s="16"/>
      <c r="D195" s="16"/>
    </row>
    <row r="196" spans="1:4" ht="20.25" x14ac:dyDescent="0.3">
      <c r="A196" s="129"/>
      <c r="B196" s="130"/>
      <c r="C196" s="16"/>
      <c r="D196" s="16"/>
    </row>
    <row r="197" spans="1:4" ht="20.25" x14ac:dyDescent="0.3">
      <c r="A197" s="129"/>
      <c r="B197" s="130"/>
      <c r="C197" s="16"/>
      <c r="D197" s="16"/>
    </row>
    <row r="198" spans="1:4" ht="20.25" x14ac:dyDescent="0.3">
      <c r="A198" s="129"/>
      <c r="B198" s="130"/>
      <c r="C198" s="16"/>
      <c r="D198" s="16"/>
    </row>
    <row r="199" spans="1:4" ht="20.25" x14ac:dyDescent="0.3">
      <c r="A199" s="129"/>
      <c r="B199" s="130"/>
      <c r="C199" s="16"/>
      <c r="D199" s="16"/>
    </row>
    <row r="200" spans="1:4" ht="20.25" x14ac:dyDescent="0.3">
      <c r="A200" s="129"/>
      <c r="B200" s="130"/>
      <c r="C200" s="16"/>
      <c r="D200" s="16"/>
    </row>
    <row r="201" spans="1:4" ht="20.25" x14ac:dyDescent="0.3">
      <c r="A201" s="129"/>
      <c r="B201" s="130"/>
      <c r="C201" s="16"/>
      <c r="D201" s="16"/>
    </row>
    <row r="202" spans="1:4" ht="20.25" x14ac:dyDescent="0.3">
      <c r="A202" s="129"/>
      <c r="B202" s="130"/>
      <c r="C202" s="16"/>
      <c r="D202" s="16"/>
    </row>
    <row r="203" spans="1:4" ht="20.25" x14ac:dyDescent="0.3">
      <c r="A203" s="129"/>
      <c r="B203" s="130"/>
      <c r="C203" s="16"/>
      <c r="D203" s="16"/>
    </row>
    <row r="204" spans="1:4" ht="20.25" x14ac:dyDescent="0.3">
      <c r="A204" s="129"/>
      <c r="B204" s="130"/>
      <c r="C204" s="16"/>
      <c r="D204" s="16"/>
    </row>
    <row r="205" spans="1:4" ht="20.25" x14ac:dyDescent="0.3">
      <c r="A205" s="129"/>
      <c r="B205" s="130"/>
      <c r="C205" s="16"/>
      <c r="D205" s="16"/>
    </row>
    <row r="206" spans="1:4" ht="20.25" x14ac:dyDescent="0.3">
      <c r="A206" s="129"/>
      <c r="B206" s="130"/>
      <c r="C206" s="16"/>
      <c r="D206" s="16"/>
    </row>
    <row r="207" spans="1:4" ht="20.25" x14ac:dyDescent="0.3">
      <c r="A207" s="129"/>
      <c r="B207" s="130"/>
      <c r="C207" s="16"/>
      <c r="D207" s="16"/>
    </row>
    <row r="208" spans="1:4" ht="20.25" x14ac:dyDescent="0.3">
      <c r="A208" s="129"/>
      <c r="B208" s="130"/>
      <c r="C208" s="16"/>
      <c r="D208" s="16"/>
    </row>
    <row r="209" spans="1:8" x14ac:dyDescent="0.3">
      <c r="A209" s="6"/>
      <c r="B209" s="130"/>
      <c r="C209" s="130"/>
      <c r="D209" s="130"/>
    </row>
    <row r="210" spans="1:8" ht="20.25" x14ac:dyDescent="0.3">
      <c r="A210" s="6"/>
      <c r="B210" s="15" t="s">
        <v>79</v>
      </c>
      <c r="C210" s="15" t="s">
        <v>125</v>
      </c>
      <c r="D210" s="131" t="s">
        <v>79</v>
      </c>
      <c r="E210" s="131" t="s">
        <v>125</v>
      </c>
    </row>
    <row r="211" spans="1:8" ht="20.25" x14ac:dyDescent="0.3">
      <c r="A211" s="6"/>
      <c r="B211" s="132" t="s">
        <v>81</v>
      </c>
      <c r="C211" s="132" t="s">
        <v>55</v>
      </c>
      <c r="D211" s="92" t="s">
        <v>81</v>
      </c>
      <c r="F211" s="92" t="str">
        <f>IF(NOT(ISBLANK(D211)),D211,IF(NOT(ISBLANK(E211)),"     "&amp;E211,FALSE))</f>
        <v>Afectación Económica o presupuestal</v>
      </c>
      <c r="G211" s="92" t="s">
        <v>81</v>
      </c>
      <c r="H211" s="92" t="str">
        <f>IF(NOT(ISERROR(MATCH(G211,_xlfn.ANCHORARRAY(B222),0))),F224&amp;"Por favor no seleccionar los criterios de impacto",G211)</f>
        <v>❌Por favor no seleccionar los criterios de impacto</v>
      </c>
    </row>
    <row r="212" spans="1:8" ht="20.25" x14ac:dyDescent="0.3">
      <c r="A212" s="6"/>
      <c r="B212" s="132" t="s">
        <v>81</v>
      </c>
      <c r="C212" s="132" t="s">
        <v>84</v>
      </c>
      <c r="E212" s="92" t="s">
        <v>55</v>
      </c>
      <c r="F212" s="92" t="str">
        <f t="shared" ref="F212:F222" si="0">IF(NOT(ISBLANK(D212)),D212,IF(NOT(ISBLANK(E212)),"     "&amp;E212,FALSE))</f>
        <v xml:space="preserve">     Afectación menor a 10 SMLMV .</v>
      </c>
    </row>
    <row r="213" spans="1:8" ht="20.25" x14ac:dyDescent="0.3">
      <c r="A213" s="6"/>
      <c r="B213" s="132" t="s">
        <v>81</v>
      </c>
      <c r="C213" s="132" t="s">
        <v>85</v>
      </c>
      <c r="E213" s="92" t="s">
        <v>84</v>
      </c>
      <c r="F213" s="92" t="str">
        <f t="shared" si="0"/>
        <v xml:space="preserve">     Entre 10 y 50 SMLMV </v>
      </c>
    </row>
    <row r="214" spans="1:8" ht="20.25" x14ac:dyDescent="0.3">
      <c r="A214" s="6"/>
      <c r="B214" s="132" t="s">
        <v>81</v>
      </c>
      <c r="C214" s="132" t="s">
        <v>86</v>
      </c>
      <c r="E214" s="92" t="s">
        <v>85</v>
      </c>
      <c r="F214" s="92" t="str">
        <f t="shared" si="0"/>
        <v xml:space="preserve">     Entre 50 y 100 SMLMV </v>
      </c>
    </row>
    <row r="215" spans="1:8" ht="20.25" x14ac:dyDescent="0.3">
      <c r="A215" s="6"/>
      <c r="B215" s="132" t="s">
        <v>81</v>
      </c>
      <c r="C215" s="132" t="s">
        <v>87</v>
      </c>
      <c r="E215" s="92" t="s">
        <v>86</v>
      </c>
      <c r="F215" s="92" t="str">
        <f t="shared" si="0"/>
        <v xml:space="preserve">     Entre 100 y 500 SMLMV </v>
      </c>
    </row>
    <row r="216" spans="1:8" ht="20.25" x14ac:dyDescent="0.3">
      <c r="A216" s="6"/>
      <c r="B216" s="132" t="s">
        <v>54</v>
      </c>
      <c r="C216" s="132" t="s">
        <v>88</v>
      </c>
      <c r="E216" s="92" t="s">
        <v>87</v>
      </c>
      <c r="F216" s="92" t="str">
        <f t="shared" si="0"/>
        <v xml:space="preserve">     Mayor a 500 SMLMV </v>
      </c>
    </row>
    <row r="217" spans="1:8" ht="20.25" x14ac:dyDescent="0.3">
      <c r="A217" s="6"/>
      <c r="B217" s="132" t="s">
        <v>54</v>
      </c>
      <c r="C217" s="132" t="s">
        <v>89</v>
      </c>
      <c r="D217" s="92" t="s">
        <v>54</v>
      </c>
      <c r="F217" s="92" t="str">
        <f t="shared" si="0"/>
        <v>Pérdida Reputacional</v>
      </c>
    </row>
    <row r="218" spans="1:8" ht="20.25" x14ac:dyDescent="0.3">
      <c r="A218" s="6"/>
      <c r="B218" s="132" t="s">
        <v>54</v>
      </c>
      <c r="C218" s="132" t="s">
        <v>91</v>
      </c>
      <c r="E218" s="92" t="s">
        <v>88</v>
      </c>
      <c r="F218" s="92" t="str">
        <f t="shared" si="0"/>
        <v xml:space="preserve">     El riesgo afecta la imagen de alguna área de la organización</v>
      </c>
    </row>
    <row r="219" spans="1:8" ht="20.25" x14ac:dyDescent="0.3">
      <c r="A219" s="6"/>
      <c r="B219" s="132" t="s">
        <v>54</v>
      </c>
      <c r="C219" s="132" t="s">
        <v>90</v>
      </c>
      <c r="E219" s="92" t="s">
        <v>89</v>
      </c>
      <c r="F219" s="92" t="str">
        <f t="shared" si="0"/>
        <v xml:space="preserve">     El riesgo afecta la imagen de la entidad internamente, de conocimiento general, nivel interno, de junta dircetiva y accionistas y/o de provedores</v>
      </c>
    </row>
    <row r="220" spans="1:8" ht="20.25" x14ac:dyDescent="0.3">
      <c r="A220" s="6"/>
      <c r="B220" s="132" t="s">
        <v>54</v>
      </c>
      <c r="C220" s="132" t="s">
        <v>109</v>
      </c>
      <c r="E220" s="92" t="s">
        <v>91</v>
      </c>
      <c r="F220" s="92" t="str">
        <f t="shared" si="0"/>
        <v xml:space="preserve">     El riesgo afecta la imagen de la entidad con algunos usuarios de relevancia frente al logro de los objetivos</v>
      </c>
    </row>
    <row r="221" spans="1:8" x14ac:dyDescent="0.3">
      <c r="A221" s="6"/>
      <c r="B221" s="133"/>
      <c r="C221" s="133"/>
      <c r="E221" s="92" t="s">
        <v>90</v>
      </c>
      <c r="F221" s="92" t="str">
        <f t="shared" si="0"/>
        <v xml:space="preserve">     El riesgo afecta la imagen de de la entidad con efecto publicitario sostenido a nivel de sector administrativo, nivel departamental o municipal</v>
      </c>
    </row>
    <row r="222" spans="1:8" x14ac:dyDescent="0.3">
      <c r="A222" s="6"/>
      <c r="B222" s="133" t="str" cm="1">
        <f t="array" ref="B222:B224">_xlfn.UNIQUE(Tabla1[[#All],[Criterios]])</f>
        <v>Criterios</v>
      </c>
      <c r="C222" s="133"/>
      <c r="E222" s="92" t="s">
        <v>109</v>
      </c>
      <c r="F222" s="92" t="str">
        <f t="shared" si="0"/>
        <v xml:space="preserve">     El riesgo afecta la imagen de la entidad a nivel nacional, con efecto publicitarios sostenible a nivel país</v>
      </c>
    </row>
    <row r="223" spans="1:8" x14ac:dyDescent="0.3">
      <c r="A223" s="6"/>
      <c r="B223" s="133" t="str">
        <v>Afectación Económica o presupuestal</v>
      </c>
      <c r="C223" s="133"/>
    </row>
    <row r="224" spans="1:8" x14ac:dyDescent="0.3">
      <c r="B224" s="133" t="str">
        <v>Pérdida Reputacional</v>
      </c>
      <c r="C224" s="133"/>
      <c r="F224" s="134" t="s">
        <v>127</v>
      </c>
    </row>
    <row r="225" spans="2:6" x14ac:dyDescent="0.3">
      <c r="B225" s="135"/>
      <c r="C225" s="135"/>
      <c r="F225" s="134" t="s">
        <v>128</v>
      </c>
    </row>
    <row r="226" spans="2:6" x14ac:dyDescent="0.3">
      <c r="B226" s="135"/>
      <c r="C226" s="135"/>
    </row>
    <row r="227" spans="2:6" x14ac:dyDescent="0.3">
      <c r="B227" s="135"/>
      <c r="C227" s="135"/>
    </row>
    <row r="228" spans="2:6" x14ac:dyDescent="0.3">
      <c r="B228" s="135"/>
      <c r="C228" s="135"/>
      <c r="D228" s="135"/>
    </row>
    <row r="229" spans="2:6" x14ac:dyDescent="0.3">
      <c r="B229" s="135"/>
      <c r="C229" s="135"/>
      <c r="D229" s="135"/>
    </row>
    <row r="230" spans="2:6" x14ac:dyDescent="0.3">
      <c r="B230" s="135"/>
      <c r="C230" s="135"/>
      <c r="D230" s="135"/>
    </row>
    <row r="231" spans="2:6" x14ac:dyDescent="0.3">
      <c r="B231" s="135"/>
      <c r="C231" s="135"/>
      <c r="D231" s="135"/>
    </row>
    <row r="232" spans="2:6" x14ac:dyDescent="0.3">
      <c r="B232" s="135"/>
      <c r="C232" s="135"/>
      <c r="D232" s="135"/>
    </row>
    <row r="233" spans="2:6" x14ac:dyDescent="0.3">
      <c r="B233" s="135"/>
      <c r="C233" s="135"/>
      <c r="D233" s="135"/>
    </row>
  </sheetData>
  <mergeCells count="1">
    <mergeCell ref="B2:D2"/>
  </mergeCells>
  <dataValidations disablePrompts="1" count="1">
    <dataValidation type="list" allowBlank="1" showInputMessage="1" showErrorMessage="1" sqref="G211" xr:uid="{00000000-0002-0000-0600-000000000000}">
      <formula1>$F$211:$F$222</formula1>
    </dataValidation>
  </dataValidations>
  <pageMargins left="0.7" right="0.7" top="0.75" bottom="0.75" header="0.3" footer="0.3"/>
  <pageSetup orientation="portrait"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G17"/>
  <sheetViews>
    <sheetView showRowColHeaders="0" workbookViewId="0"/>
  </sheetViews>
  <sheetFormatPr baseColWidth="10" defaultColWidth="14.28515625" defaultRowHeight="12.75" x14ac:dyDescent="0.2"/>
  <cols>
    <col min="1" max="2" width="14.28515625" style="60" collapsed="1"/>
    <col min="3" max="3" width="17" style="60" customWidth="1" collapsed="1"/>
    <col min="4" max="4" width="14.28515625" style="60" collapsed="1"/>
    <col min="5" max="5" width="46" style="60" customWidth="1" collapsed="1"/>
    <col min="6" max="16384" width="14.28515625" style="60" collapsed="1"/>
  </cols>
  <sheetData>
    <row r="1" spans="1:7" ht="13.5" thickBot="1" x14ac:dyDescent="0.25"/>
    <row r="2" spans="1:7" ht="24" customHeight="1" thickBot="1" x14ac:dyDescent="0.25">
      <c r="A2" s="136"/>
      <c r="B2" s="431" t="s">
        <v>238</v>
      </c>
      <c r="C2" s="432"/>
      <c r="D2" s="432"/>
      <c r="E2" s="432"/>
      <c r="F2" s="433"/>
      <c r="G2" s="136"/>
    </row>
    <row r="3" spans="1:7" ht="16.5" thickBot="1" x14ac:dyDescent="0.3">
      <c r="A3" s="136"/>
      <c r="B3" s="137"/>
      <c r="C3" s="137"/>
      <c r="D3" s="137"/>
      <c r="E3" s="137"/>
      <c r="F3" s="137"/>
      <c r="G3" s="136"/>
    </row>
    <row r="4" spans="1:7" ht="16.5" thickBot="1" x14ac:dyDescent="0.25">
      <c r="A4" s="136"/>
      <c r="B4" s="437" t="s">
        <v>235</v>
      </c>
      <c r="C4" s="438"/>
      <c r="D4" s="438"/>
      <c r="E4" s="126" t="s">
        <v>236</v>
      </c>
      <c r="F4" s="127" t="s">
        <v>237</v>
      </c>
      <c r="G4" s="136"/>
    </row>
    <row r="5" spans="1:7" ht="31.5" x14ac:dyDescent="0.2">
      <c r="A5" s="136"/>
      <c r="B5" s="439" t="s">
        <v>60</v>
      </c>
      <c r="C5" s="441" t="s">
        <v>13</v>
      </c>
      <c r="D5" s="97" t="s">
        <v>14</v>
      </c>
      <c r="E5" s="61" t="s">
        <v>61</v>
      </c>
      <c r="F5" s="62">
        <v>0.25</v>
      </c>
      <c r="G5" s="136"/>
    </row>
    <row r="6" spans="1:7" ht="47.25" x14ac:dyDescent="0.2">
      <c r="A6" s="136"/>
      <c r="B6" s="440"/>
      <c r="C6" s="442"/>
      <c r="D6" s="98" t="s">
        <v>15</v>
      </c>
      <c r="E6" s="63" t="s">
        <v>62</v>
      </c>
      <c r="F6" s="64">
        <v>0.15</v>
      </c>
      <c r="G6" s="136"/>
    </row>
    <row r="7" spans="1:7" ht="47.25" x14ac:dyDescent="0.2">
      <c r="A7" s="136"/>
      <c r="B7" s="440"/>
      <c r="C7" s="442"/>
      <c r="D7" s="98" t="s">
        <v>16</v>
      </c>
      <c r="E7" s="63" t="s">
        <v>63</v>
      </c>
      <c r="F7" s="64">
        <v>0.1</v>
      </c>
      <c r="G7" s="136"/>
    </row>
    <row r="8" spans="1:7" ht="63" x14ac:dyDescent="0.2">
      <c r="A8" s="136"/>
      <c r="B8" s="440"/>
      <c r="C8" s="442" t="s">
        <v>17</v>
      </c>
      <c r="D8" s="98" t="s">
        <v>10</v>
      </c>
      <c r="E8" s="63" t="s">
        <v>64</v>
      </c>
      <c r="F8" s="64">
        <v>0.25</v>
      </c>
      <c r="G8" s="136"/>
    </row>
    <row r="9" spans="1:7" ht="31.5" x14ac:dyDescent="0.2">
      <c r="A9" s="136"/>
      <c r="B9" s="440"/>
      <c r="C9" s="442"/>
      <c r="D9" s="98" t="s">
        <v>9</v>
      </c>
      <c r="E9" s="63" t="s">
        <v>65</v>
      </c>
      <c r="F9" s="64">
        <v>0.15</v>
      </c>
      <c r="G9" s="136"/>
    </row>
    <row r="10" spans="1:7" ht="47.25" x14ac:dyDescent="0.2">
      <c r="A10" s="136"/>
      <c r="B10" s="440" t="s">
        <v>142</v>
      </c>
      <c r="C10" s="442" t="s">
        <v>18</v>
      </c>
      <c r="D10" s="98" t="s">
        <v>19</v>
      </c>
      <c r="E10" s="63" t="s">
        <v>66</v>
      </c>
      <c r="F10" s="65" t="s">
        <v>67</v>
      </c>
      <c r="G10" s="136"/>
    </row>
    <row r="11" spans="1:7" ht="63" x14ac:dyDescent="0.2">
      <c r="A11" s="136"/>
      <c r="B11" s="440"/>
      <c r="C11" s="442"/>
      <c r="D11" s="98" t="s">
        <v>20</v>
      </c>
      <c r="E11" s="63" t="s">
        <v>68</v>
      </c>
      <c r="F11" s="65" t="s">
        <v>67</v>
      </c>
      <c r="G11" s="136"/>
    </row>
    <row r="12" spans="1:7" ht="47.25" x14ac:dyDescent="0.2">
      <c r="A12" s="136"/>
      <c r="B12" s="440"/>
      <c r="C12" s="442" t="s">
        <v>21</v>
      </c>
      <c r="D12" s="98" t="s">
        <v>22</v>
      </c>
      <c r="E12" s="63" t="s">
        <v>69</v>
      </c>
      <c r="F12" s="65" t="s">
        <v>67</v>
      </c>
      <c r="G12" s="136"/>
    </row>
    <row r="13" spans="1:7" ht="47.25" x14ac:dyDescent="0.2">
      <c r="A13" s="136"/>
      <c r="B13" s="440"/>
      <c r="C13" s="442"/>
      <c r="D13" s="98" t="s">
        <v>23</v>
      </c>
      <c r="E13" s="63" t="s">
        <v>70</v>
      </c>
      <c r="F13" s="65" t="s">
        <v>67</v>
      </c>
      <c r="G13" s="136"/>
    </row>
    <row r="14" spans="1:7" ht="31.5" x14ac:dyDescent="0.2">
      <c r="A14" s="136"/>
      <c r="B14" s="440"/>
      <c r="C14" s="442" t="s">
        <v>24</v>
      </c>
      <c r="D14" s="98" t="s">
        <v>110</v>
      </c>
      <c r="E14" s="63" t="s">
        <v>113</v>
      </c>
      <c r="F14" s="65" t="s">
        <v>67</v>
      </c>
      <c r="G14" s="136"/>
    </row>
    <row r="15" spans="1:7" ht="32.25" thickBot="1" x14ac:dyDescent="0.25">
      <c r="A15" s="136"/>
      <c r="B15" s="443"/>
      <c r="C15" s="444"/>
      <c r="D15" s="99" t="s">
        <v>111</v>
      </c>
      <c r="E15" s="66" t="s">
        <v>112</v>
      </c>
      <c r="F15" s="67" t="s">
        <v>67</v>
      </c>
      <c r="G15" s="136"/>
    </row>
    <row r="16" spans="1:7" ht="49.5" customHeight="1" x14ac:dyDescent="0.2">
      <c r="A16" s="136"/>
      <c r="B16" s="436" t="s">
        <v>139</v>
      </c>
      <c r="C16" s="436"/>
      <c r="D16" s="436"/>
      <c r="E16" s="436"/>
      <c r="F16" s="436"/>
      <c r="G16" s="136"/>
    </row>
    <row r="17" spans="2:2" ht="27" customHeight="1" x14ac:dyDescent="0.25">
      <c r="B17" s="68"/>
    </row>
  </sheetData>
  <mergeCells count="10">
    <mergeCell ref="B2:F2"/>
    <mergeCell ref="B16:F16"/>
    <mergeCell ref="B4:D4"/>
    <mergeCell ref="B5:B9"/>
    <mergeCell ref="C5:C7"/>
    <mergeCell ref="C8:C9"/>
    <mergeCell ref="B10:B15"/>
    <mergeCell ref="C10:C11"/>
    <mergeCell ref="C12:C13"/>
    <mergeCell ref="C14:C1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19"/>
  <sheetViews>
    <sheetView workbookViewId="0">
      <selection activeCell="E15" sqref="E15"/>
    </sheetView>
  </sheetViews>
  <sheetFormatPr baseColWidth="10" defaultRowHeight="15" x14ac:dyDescent="0.25"/>
  <sheetData>
    <row r="2" spans="2:5" x14ac:dyDescent="0.25">
      <c r="B2" t="s">
        <v>31</v>
      </c>
      <c r="E2" t="s">
        <v>115</v>
      </c>
    </row>
    <row r="3" spans="2:5" x14ac:dyDescent="0.25">
      <c r="B3" t="s">
        <v>32</v>
      </c>
      <c r="E3" t="s">
        <v>114</v>
      </c>
    </row>
    <row r="4" spans="2:5" x14ac:dyDescent="0.25">
      <c r="B4" t="s">
        <v>118</v>
      </c>
      <c r="E4" t="s">
        <v>195</v>
      </c>
    </row>
    <row r="5" spans="2:5" x14ac:dyDescent="0.25">
      <c r="B5" t="s">
        <v>117</v>
      </c>
    </row>
    <row r="8" spans="2:5" x14ac:dyDescent="0.25">
      <c r="B8" t="s">
        <v>187</v>
      </c>
    </row>
    <row r="9" spans="2:5" x14ac:dyDescent="0.25">
      <c r="B9" t="s">
        <v>40</v>
      </c>
    </row>
    <row r="10" spans="2:5" x14ac:dyDescent="0.25">
      <c r="B10" t="s">
        <v>41</v>
      </c>
    </row>
    <row r="13" spans="2:5" x14ac:dyDescent="0.25">
      <c r="B13" t="s">
        <v>194</v>
      </c>
    </row>
    <row r="14" spans="2:5" x14ac:dyDescent="0.25">
      <c r="B14" t="s">
        <v>188</v>
      </c>
    </row>
    <row r="15" spans="2:5" x14ac:dyDescent="0.25">
      <c r="B15" t="s">
        <v>189</v>
      </c>
    </row>
    <row r="16" spans="2:5" x14ac:dyDescent="0.25">
      <c r="B16" t="s">
        <v>190</v>
      </c>
    </row>
    <row r="17" spans="2:2" x14ac:dyDescent="0.25">
      <c r="B17" t="s">
        <v>191</v>
      </c>
    </row>
    <row r="18" spans="2:2" x14ac:dyDescent="0.25">
      <c r="B18" t="s">
        <v>192</v>
      </c>
    </row>
    <row r="19" spans="2:2" x14ac:dyDescent="0.25">
      <c r="B19" t="s">
        <v>193</v>
      </c>
    </row>
  </sheetData>
  <sortState xmlns:xlrd2="http://schemas.microsoft.com/office/spreadsheetml/2017/richdata2" ref="B2:B5">
    <sortCondition ref="B2:B5"/>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Intructivo</vt:lpstr>
      <vt:lpstr>CONTEXTO</vt:lpstr>
      <vt:lpstr>MAPA DE RIESGO</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SANDRA HOLGUIN</cp:lastModifiedBy>
  <cp:lastPrinted>2020-05-13T01:12:22Z</cp:lastPrinted>
  <dcterms:created xsi:type="dcterms:W3CDTF">2020-03-24T23:12:47Z</dcterms:created>
  <dcterms:modified xsi:type="dcterms:W3CDTF">2021-07-01T21:19:49Z</dcterms:modified>
</cp:coreProperties>
</file>