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hidePivotFieldList="1" defaultThemeVersion="124226"/>
  <mc:AlternateContent xmlns:mc="http://schemas.openxmlformats.org/markup-compatibility/2006">
    <mc:Choice Requires="x15">
      <x15ac:absPath xmlns:x15ac="http://schemas.microsoft.com/office/spreadsheetml/2010/11/ac" url="D:\ALCALDIA 2021\MAPA DE RIESGO GESTION 2021\MAPAS DE RIESGOS 2021 DEFINITIVOS POR DEPENDENCIAS OK\"/>
    </mc:Choice>
  </mc:AlternateContent>
  <xr:revisionPtr revIDLastSave="0" documentId="13_ncr:1_{6DE6D1ED-E3E6-4B53-8638-46BDAD4DBE43}" xr6:coauthVersionLast="47" xr6:coauthVersionMax="47" xr10:uidLastSave="{00000000-0000-0000-0000-000000000000}"/>
  <bookViews>
    <workbookView xWindow="-120" yWindow="-120" windowWidth="20730" windowHeight="11160" tabRatio="882" firstSheet="1" activeTab="1" xr2:uid="{00000000-000D-0000-FFFF-FFFF00000000}"/>
  </bookViews>
  <sheets>
    <sheet name="Intructivo" sheetId="20" r:id="rId1"/>
    <sheet name="Contexto" sheetId="22" r:id="rId2"/>
    <sheet name="MAPA DE RIESGO"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externalReferences>
    <externalReference r:id="rId11"/>
  </externalReferences>
  <calcPr calcId="191029"/>
  <pivotCaches>
    <pivotCache cacheId="9"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6" i="1" l="1"/>
  <c r="U17" i="1"/>
  <c r="U18" i="1"/>
  <c r="U19" i="1"/>
  <c r="U20" i="1"/>
  <c r="U21" i="1"/>
  <c r="R18" i="1"/>
  <c r="AC18" i="1" s="1"/>
  <c r="AB18" i="1" s="1"/>
  <c r="R19" i="1"/>
  <c r="Y20" i="1" s="1"/>
  <c r="R20" i="1"/>
  <c r="R21" i="1"/>
  <c r="I16" i="1"/>
  <c r="J16" i="1" s="1"/>
  <c r="F222" i="13"/>
  <c r="F212" i="13"/>
  <c r="F213" i="13"/>
  <c r="F214" i="13"/>
  <c r="F215" i="13"/>
  <c r="F216" i="13"/>
  <c r="F217" i="13"/>
  <c r="F218" i="13"/>
  <c r="F219" i="13"/>
  <c r="F220" i="13"/>
  <c r="F221" i="13"/>
  <c r="F211" i="13"/>
  <c r="R58" i="1"/>
  <c r="R53" i="1"/>
  <c r="R47" i="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U75" i="1"/>
  <c r="R75" i="1"/>
  <c r="AC75" i="1" s="1"/>
  <c r="AB75" i="1" s="1"/>
  <c r="U74" i="1"/>
  <c r="R74" i="1"/>
  <c r="U73" i="1"/>
  <c r="R73" i="1"/>
  <c r="U72" i="1"/>
  <c r="R72" i="1"/>
  <c r="U71" i="1"/>
  <c r="R71" i="1"/>
  <c r="U70" i="1"/>
  <c r="R70" i="1"/>
  <c r="Y70" i="1" s="1"/>
  <c r="I70" i="1"/>
  <c r="J70" i="1" s="1"/>
  <c r="U69" i="1"/>
  <c r="R69" i="1"/>
  <c r="U68" i="1"/>
  <c r="R68" i="1"/>
  <c r="Y68" i="1" s="1"/>
  <c r="U66" i="1"/>
  <c r="R66" i="1"/>
  <c r="U65" i="1"/>
  <c r="R65" i="1"/>
  <c r="U64" i="1"/>
  <c r="R64" i="1"/>
  <c r="I64" i="1"/>
  <c r="J64" i="1" s="1"/>
  <c r="U63" i="1"/>
  <c r="R63" i="1"/>
  <c r="U62" i="1"/>
  <c r="R62" i="1"/>
  <c r="U61" i="1"/>
  <c r="R61" i="1"/>
  <c r="U60" i="1"/>
  <c r="R60" i="1"/>
  <c r="U59" i="1"/>
  <c r="R59" i="1"/>
  <c r="U58" i="1"/>
  <c r="I58" i="1"/>
  <c r="J58" i="1" s="1"/>
  <c r="U57" i="1"/>
  <c r="R57" i="1"/>
  <c r="U56" i="1"/>
  <c r="R56" i="1"/>
  <c r="U55" i="1"/>
  <c r="R55" i="1"/>
  <c r="Y55" i="1" s="1"/>
  <c r="U54" i="1"/>
  <c r="R54" i="1"/>
  <c r="AC54" i="1" s="1"/>
  <c r="AB54" i="1" s="1"/>
  <c r="U53" i="1"/>
  <c r="U52" i="1"/>
  <c r="R52" i="1"/>
  <c r="AC53" i="1" s="1"/>
  <c r="AB53" i="1" s="1"/>
  <c r="I52" i="1"/>
  <c r="J52" i="1" s="1"/>
  <c r="U51" i="1"/>
  <c r="R51" i="1"/>
  <c r="U50" i="1"/>
  <c r="R50" i="1"/>
  <c r="U49" i="1"/>
  <c r="R49" i="1"/>
  <c r="U48" i="1"/>
  <c r="R48" i="1"/>
  <c r="U47" i="1"/>
  <c r="U46" i="1"/>
  <c r="R46" i="1"/>
  <c r="I46" i="1"/>
  <c r="J46" i="1" s="1"/>
  <c r="U45" i="1"/>
  <c r="R45" i="1"/>
  <c r="U44" i="1"/>
  <c r="R44" i="1"/>
  <c r="Y45" i="1" s="1"/>
  <c r="U43" i="1"/>
  <c r="R43" i="1"/>
  <c r="AC44" i="1" s="1"/>
  <c r="AB44" i="1" s="1"/>
  <c r="U42" i="1"/>
  <c r="R42" i="1"/>
  <c r="U41" i="1"/>
  <c r="R41" i="1"/>
  <c r="U40" i="1"/>
  <c r="R40" i="1"/>
  <c r="AC40" i="1" s="1"/>
  <c r="AB40" i="1" s="1"/>
  <c r="I40" i="1"/>
  <c r="J40" i="1" s="1"/>
  <c r="U33" i="1"/>
  <c r="R33" i="1"/>
  <c r="U32" i="1"/>
  <c r="R32" i="1"/>
  <c r="U31" i="1"/>
  <c r="R31" i="1"/>
  <c r="U30" i="1"/>
  <c r="R30" i="1"/>
  <c r="U29" i="1"/>
  <c r="R29" i="1"/>
  <c r="I22" i="1"/>
  <c r="J22" i="1" s="1"/>
  <c r="U27" i="1"/>
  <c r="R27" i="1"/>
  <c r="U26" i="1"/>
  <c r="R26" i="1"/>
  <c r="Y27" i="1" s="1"/>
  <c r="Z27" i="1" s="1"/>
  <c r="U25" i="1"/>
  <c r="R25" i="1"/>
  <c r="U24" i="1"/>
  <c r="R24" i="1"/>
  <c r="U23" i="1"/>
  <c r="R23" i="1"/>
  <c r="U22" i="1"/>
  <c r="R22" i="1"/>
  <c r="AC23" i="1" s="1"/>
  <c r="AB23" i="1" s="1"/>
  <c r="Y64" i="1"/>
  <c r="AA64" i="1" s="1"/>
  <c r="Y58" i="1"/>
  <c r="Z70" i="1"/>
  <c r="AA70" i="1"/>
  <c r="Y71" i="1"/>
  <c r="Y59" i="1"/>
  <c r="Y63" i="1"/>
  <c r="Z63" i="1" s="1"/>
  <c r="Y74" i="1"/>
  <c r="Y16" i="1"/>
  <c r="AA16" i="1" s="1"/>
  <c r="Y17" i="1"/>
  <c r="Z17" i="1" s="1"/>
  <c r="AC59" i="1"/>
  <c r="AB59" i="1" s="1"/>
  <c r="AC58" i="1"/>
  <c r="AB58" i="1" s="1"/>
  <c r="AC71" i="1"/>
  <c r="AB71" i="1" s="1"/>
  <c r="AC61" i="1"/>
  <c r="AB61" i="1" s="1"/>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C63" i="1"/>
  <c r="AB63" i="1" s="1"/>
  <c r="Y41" i="1"/>
  <c r="Y53" i="1"/>
  <c r="AA53" i="1" s="1"/>
  <c r="AC70" i="1"/>
  <c r="AB70" i="1" s="1"/>
  <c r="AC17" i="1"/>
  <c r="AB17" i="1" s="1"/>
  <c r="L20" i="1"/>
  <c r="L62" i="1"/>
  <c r="L44" i="1"/>
  <c r="L75" i="1"/>
  <c r="L26" i="1"/>
  <c r="L60" i="1"/>
  <c r="B222" i="13" a="1"/>
  <c r="B222" i="13" s="1"/>
  <c r="H211" i="13" s="1"/>
  <c r="L21" i="1"/>
  <c r="L25" i="1"/>
  <c r="L56" i="1"/>
  <c r="L45" i="1"/>
  <c r="L50" i="1"/>
  <c r="L23" i="1"/>
  <c r="L41" i="1"/>
  <c r="L42" i="1"/>
  <c r="L54" i="1"/>
  <c r="L18" i="1"/>
  <c r="L59" i="1"/>
  <c r="L71" i="1"/>
  <c r="L55" i="1"/>
  <c r="L68" i="1"/>
  <c r="L74" i="1"/>
  <c r="L24" i="1"/>
  <c r="L19" i="1"/>
  <c r="L69" i="1"/>
  <c r="L66" i="1"/>
  <c r="L43" i="1"/>
  <c r="L53" i="1"/>
  <c r="L65" i="1"/>
  <c r="L51" i="1"/>
  <c r="L47" i="1"/>
  <c r="L63" i="1"/>
  <c r="L49" i="1"/>
  <c r="L48" i="1"/>
  <c r="L72" i="1"/>
  <c r="L27" i="1"/>
  <c r="L57" i="1"/>
  <c r="L61" i="1"/>
  <c r="L73" i="1"/>
  <c r="L17" i="1"/>
  <c r="AC27" i="1" l="1"/>
  <c r="AB27" i="1" s="1"/>
  <c r="AC26" i="1"/>
  <c r="AB26" i="1" s="1"/>
  <c r="Y23" i="1"/>
  <c r="Z23" i="1" s="1"/>
  <c r="Y49" i="1"/>
  <c r="AC65" i="1"/>
  <c r="AB65" i="1" s="1"/>
  <c r="Y26" i="1"/>
  <c r="Y50" i="1"/>
  <c r="Z50" i="1" s="1"/>
  <c r="Y75" i="1"/>
  <c r="AA75" i="1" s="1"/>
  <c r="Y21" i="1"/>
  <c r="AC74" i="1"/>
  <c r="AB74" i="1" s="1"/>
  <c r="O53" i="19"/>
  <c r="Z53" i="1"/>
  <c r="K42" i="19" s="1"/>
  <c r="AC43" i="1"/>
  <c r="AB43" i="1" s="1"/>
  <c r="Y40" i="1"/>
  <c r="AA40" i="1" s="1"/>
  <c r="AA63" i="1"/>
  <c r="Y24" i="1"/>
  <c r="AG37" i="19"/>
  <c r="O27" i="19"/>
  <c r="AA47" i="19"/>
  <c r="AM7" i="19"/>
  <c r="U27" i="19"/>
  <c r="Z40" i="1"/>
  <c r="J20" i="19" s="1"/>
  <c r="AC19" i="1"/>
  <c r="AB19" i="1" s="1"/>
  <c r="Y56" i="1"/>
  <c r="Z56" i="1" s="1"/>
  <c r="AC55" i="1"/>
  <c r="AB55" i="1" s="1"/>
  <c r="Y65" i="1"/>
  <c r="Z65" i="1" s="1"/>
  <c r="AC56" i="1"/>
  <c r="AB56" i="1" s="1"/>
  <c r="AC60" i="1"/>
  <c r="AB60" i="1" s="1"/>
  <c r="AC41" i="1"/>
  <c r="AB41" i="1" s="1"/>
  <c r="AC45" i="1"/>
  <c r="AB45" i="1" s="1"/>
  <c r="AC69" i="1"/>
  <c r="AB69" i="1" s="1"/>
  <c r="AA7" i="19"/>
  <c r="Z64" i="1"/>
  <c r="AA19" i="19"/>
  <c r="AC42" i="1"/>
  <c r="AB42" i="1" s="1"/>
  <c r="Y66" i="1"/>
  <c r="Y25" i="1"/>
  <c r="Z25" i="1" s="1"/>
  <c r="AC68" i="1"/>
  <c r="AB68" i="1" s="1"/>
  <c r="Y44" i="1"/>
  <c r="Z44" i="1" s="1"/>
  <c r="U17" i="19"/>
  <c r="AF50" i="19"/>
  <c r="U23" i="19"/>
  <c r="AG53" i="19"/>
  <c r="AD63" i="1"/>
  <c r="AC32" i="19"/>
  <c r="O33" i="19"/>
  <c r="AA53" i="19"/>
  <c r="AG43" i="19"/>
  <c r="N50" i="19"/>
  <c r="W42" i="19"/>
  <c r="AA13" i="19"/>
  <c r="Q37" i="19"/>
  <c r="Q47" i="19"/>
  <c r="AI7" i="19"/>
  <c r="K47" i="19"/>
  <c r="AC37" i="19"/>
  <c r="K7" i="19"/>
  <c r="AI27" i="19"/>
  <c r="Q27" i="19"/>
  <c r="AD23" i="1"/>
  <c r="AC7" i="19"/>
  <c r="W27" i="19"/>
  <c r="K27" i="19"/>
  <c r="AF10" i="19"/>
  <c r="AG29" i="19"/>
  <c r="Z41" i="1"/>
  <c r="AA41" i="1"/>
  <c r="AL20" i="19"/>
  <c r="AA49" i="19"/>
  <c r="O49" i="19"/>
  <c r="Z45" i="1"/>
  <c r="O30" i="19" s="1"/>
  <c r="AA45" i="1"/>
  <c r="T40" i="19"/>
  <c r="AA44" i="1"/>
  <c r="AM39" i="19"/>
  <c r="AI12" i="19"/>
  <c r="AA74" i="1"/>
  <c r="Z74" i="1"/>
  <c r="Z55" i="19" s="1"/>
  <c r="AA26" i="1"/>
  <c r="Z26" i="1"/>
  <c r="AC12" i="19"/>
  <c r="Z30" i="19"/>
  <c r="AG9" i="19"/>
  <c r="AI22" i="19"/>
  <c r="AA23" i="1"/>
  <c r="Z68" i="1"/>
  <c r="AA68" i="1"/>
  <c r="Z20" i="19"/>
  <c r="K22" i="19"/>
  <c r="U49" i="19"/>
  <c r="AA39" i="19"/>
  <c r="AM29" i="19"/>
  <c r="U39" i="19"/>
  <c r="U29" i="19"/>
  <c r="AA29" i="19"/>
  <c r="AM9" i="19"/>
  <c r="O29" i="19"/>
  <c r="AM19" i="19"/>
  <c r="Z49" i="1"/>
  <c r="AA49" i="1"/>
  <c r="AC24" i="1"/>
  <c r="AB24" i="1" s="1"/>
  <c r="AC25" i="1"/>
  <c r="AB25" i="1" s="1"/>
  <c r="AK17" i="19" s="1"/>
  <c r="AC31" i="1"/>
  <c r="AB31" i="1" s="1"/>
  <c r="Y31" i="1"/>
  <c r="Y61" i="1"/>
  <c r="Y62" i="1"/>
  <c r="AL10" i="19"/>
  <c r="J50" i="19"/>
  <c r="J40" i="19"/>
  <c r="AC48" i="1"/>
  <c r="AB48" i="1" s="1"/>
  <c r="Y48" i="1"/>
  <c r="O47" i="19"/>
  <c r="AD27" i="1"/>
  <c r="U7" i="19"/>
  <c r="AM47" i="19"/>
  <c r="AG27" i="19"/>
  <c r="AM27" i="19"/>
  <c r="AM17" i="19"/>
  <c r="AM49" i="19"/>
  <c r="AC62" i="1"/>
  <c r="AB62" i="1" s="1"/>
  <c r="Y51" i="1"/>
  <c r="AC50" i="1"/>
  <c r="AB50" i="1" s="1"/>
  <c r="Z11" i="19" s="1"/>
  <c r="AC51" i="1"/>
  <c r="AB51" i="1" s="1"/>
  <c r="AA66" i="1"/>
  <c r="Z66" i="1"/>
  <c r="N40" i="19"/>
  <c r="Z40" i="19"/>
  <c r="Z10" i="19"/>
  <c r="AL30" i="19"/>
  <c r="T20" i="19"/>
  <c r="AL50" i="19"/>
  <c r="Q22" i="19"/>
  <c r="Q42" i="19"/>
  <c r="W52" i="19"/>
  <c r="AC42" i="19"/>
  <c r="W12" i="19"/>
  <c r="Q52" i="19"/>
  <c r="AI32" i="19"/>
  <c r="AC52" i="19"/>
  <c r="K52" i="19"/>
  <c r="Q32" i="19"/>
  <c r="K12" i="19"/>
  <c r="AD53" i="1"/>
  <c r="AI52" i="19"/>
  <c r="AI42" i="19"/>
  <c r="AC64" i="1"/>
  <c r="AB64" i="1" s="1"/>
  <c r="Y69" i="1"/>
  <c r="Y19" i="1"/>
  <c r="Z19" i="1" s="1"/>
  <c r="AK36" i="19" s="1"/>
  <c r="AA43" i="19"/>
  <c r="AG23" i="19"/>
  <c r="Y43" i="1"/>
  <c r="Y42" i="1"/>
  <c r="AA23" i="19"/>
  <c r="AM13" i="19"/>
  <c r="AC66" i="1"/>
  <c r="AB66" i="1" s="1"/>
  <c r="R34" i="19" s="1"/>
  <c r="Y18" i="1"/>
  <c r="AA27" i="1"/>
  <c r="AM23" i="19"/>
  <c r="AA33" i="19"/>
  <c r="AG13" i="19"/>
  <c r="AC49" i="1"/>
  <c r="AB49" i="1" s="1"/>
  <c r="Y60" i="1"/>
  <c r="Y54" i="1"/>
  <c r="AC52" i="1"/>
  <c r="AB52" i="1" s="1"/>
  <c r="Y52" i="1"/>
  <c r="V45" i="19"/>
  <c r="P15" i="19"/>
  <c r="J25" i="19"/>
  <c r="V55" i="19"/>
  <c r="AB35" i="19"/>
  <c r="J15" i="19"/>
  <c r="P25" i="19"/>
  <c r="AB25" i="19"/>
  <c r="V15" i="19"/>
  <c r="AD70" i="1"/>
  <c r="AB45" i="19"/>
  <c r="AH35" i="19"/>
  <c r="AB55" i="19"/>
  <c r="P45" i="19"/>
  <c r="V35" i="19"/>
  <c r="J35" i="19"/>
  <c r="AH55" i="19"/>
  <c r="P55" i="19"/>
  <c r="J45" i="19"/>
  <c r="V25" i="19"/>
  <c r="AB15" i="19"/>
  <c r="AH45" i="19"/>
  <c r="P35" i="19"/>
  <c r="J55" i="19"/>
  <c r="T21" i="19"/>
  <c r="AC6" i="19"/>
  <c r="AC36" i="19"/>
  <c r="AI46" i="19"/>
  <c r="K16" i="19"/>
  <c r="AD17" i="1"/>
  <c r="AC46" i="19"/>
  <c r="Q16" i="19"/>
  <c r="AC26" i="19"/>
  <c r="K26" i="19"/>
  <c r="W16" i="19"/>
  <c r="Q6" i="19"/>
  <c r="AI6" i="19"/>
  <c r="Q46" i="19"/>
  <c r="K36" i="19"/>
  <c r="K6" i="19"/>
  <c r="Q36" i="19"/>
  <c r="AC16" i="19"/>
  <c r="AI16" i="19"/>
  <c r="W26" i="19"/>
  <c r="AI36" i="19"/>
  <c r="W46" i="19"/>
  <c r="W6" i="19"/>
  <c r="AI26" i="19"/>
  <c r="W36" i="19"/>
  <c r="K46" i="19"/>
  <c r="Q26" i="19"/>
  <c r="N17" i="19"/>
  <c r="Q24" i="19"/>
  <c r="AC24" i="19"/>
  <c r="Q34" i="19"/>
  <c r="Q14" i="19"/>
  <c r="W14" i="19"/>
  <c r="K44" i="19"/>
  <c r="AI54" i="19"/>
  <c r="K24" i="19"/>
  <c r="W34" i="19"/>
  <c r="Q54" i="19"/>
  <c r="AI44" i="19"/>
  <c r="K14" i="19"/>
  <c r="AI14" i="19"/>
  <c r="AI24" i="19"/>
  <c r="W54" i="19"/>
  <c r="W24" i="19"/>
  <c r="W44" i="19"/>
  <c r="K34" i="19"/>
  <c r="K54" i="19"/>
  <c r="AC54" i="19"/>
  <c r="Q44" i="19"/>
  <c r="AD65" i="1"/>
  <c r="AC34" i="19"/>
  <c r="AC44" i="19"/>
  <c r="AA58" i="1"/>
  <c r="Z58" i="1"/>
  <c r="AC72" i="1"/>
  <c r="AB72" i="1" s="1"/>
  <c r="AC73" i="1"/>
  <c r="AB73" i="1" s="1"/>
  <c r="Y72" i="1"/>
  <c r="Y73" i="1"/>
  <c r="Z20" i="1"/>
  <c r="AA20" i="1"/>
  <c r="AC32" i="1"/>
  <c r="AB32" i="1" s="1"/>
  <c r="Y33" i="1"/>
  <c r="AC33" i="1"/>
  <c r="AB33" i="1" s="1"/>
  <c r="AF47" i="19"/>
  <c r="AL47" i="19"/>
  <c r="T7" i="19"/>
  <c r="AA37" i="19"/>
  <c r="AG17" i="19"/>
  <c r="O17" i="19"/>
  <c r="AD45" i="1"/>
  <c r="T10" i="19"/>
  <c r="T50" i="19"/>
  <c r="N30" i="19"/>
  <c r="Z7" i="19"/>
  <c r="N27" i="19"/>
  <c r="T17" i="19"/>
  <c r="AI47" i="19"/>
  <c r="AC27" i="19"/>
  <c r="K17" i="19"/>
  <c r="AC17" i="19"/>
  <c r="K37" i="19"/>
  <c r="W47" i="19"/>
  <c r="W7" i="19"/>
  <c r="AF35" i="19"/>
  <c r="Z55" i="1"/>
  <c r="AA55" i="1"/>
  <c r="AA27" i="19"/>
  <c r="O7" i="19"/>
  <c r="U47" i="19"/>
  <c r="O37" i="19"/>
  <c r="U10" i="19"/>
  <c r="AF30" i="19"/>
  <c r="N20" i="19"/>
  <c r="AL40" i="19"/>
  <c r="AF40" i="19"/>
  <c r="Z47" i="19"/>
  <c r="AF17" i="19"/>
  <c r="AL37" i="19"/>
  <c r="AG49" i="19"/>
  <c r="U9" i="19"/>
  <c r="AA9" i="19"/>
  <c r="N49" i="19"/>
  <c r="T29" i="19"/>
  <c r="N39" i="19"/>
  <c r="AF19" i="19"/>
  <c r="AI17" i="19"/>
  <c r="AC47" i="19"/>
  <c r="W37" i="19"/>
  <c r="X14" i="19"/>
  <c r="AD44" i="19"/>
  <c r="AJ34" i="19"/>
  <c r="T55" i="19"/>
  <c r="AM37" i="19"/>
  <c r="U37" i="19"/>
  <c r="AG7" i="19"/>
  <c r="U20" i="19"/>
  <c r="Z50" i="19"/>
  <c r="AF20" i="19"/>
  <c r="T30" i="19"/>
  <c r="AL27" i="19"/>
  <c r="Z17" i="19"/>
  <c r="T47" i="19"/>
  <c r="AL25" i="19"/>
  <c r="AM43" i="19"/>
  <c r="O43" i="19"/>
  <c r="U53" i="19"/>
  <c r="O13" i="19"/>
  <c r="U13" i="19"/>
  <c r="U43" i="19"/>
  <c r="AM53" i="19"/>
  <c r="U33" i="19"/>
  <c r="O23" i="19"/>
  <c r="AG33" i="19"/>
  <c r="AM33" i="19"/>
  <c r="Z71" i="1"/>
  <c r="AA71" i="1"/>
  <c r="AA30" i="19"/>
  <c r="AM20" i="19"/>
  <c r="N7" i="19"/>
  <c r="AA50" i="1"/>
  <c r="Q7" i="19"/>
  <c r="W17" i="19"/>
  <c r="T35" i="19"/>
  <c r="AI34" i="19"/>
  <c r="N45" i="19"/>
  <c r="AF25" i="19"/>
  <c r="N15" i="19"/>
  <c r="Z35" i="19"/>
  <c r="AL35" i="19"/>
  <c r="AD74" i="1"/>
  <c r="AL15" i="19"/>
  <c r="AF15" i="19"/>
  <c r="AL55" i="19"/>
  <c r="N35" i="19"/>
  <c r="AF55" i="19"/>
  <c r="Z45" i="19"/>
  <c r="Z25" i="19"/>
  <c r="N55" i="19"/>
  <c r="N25" i="19"/>
  <c r="T15" i="19"/>
  <c r="Z15" i="19"/>
  <c r="T45" i="19"/>
  <c r="T25" i="19"/>
  <c r="Y29" i="1"/>
  <c r="AC29" i="1"/>
  <c r="AB29" i="1" s="1"/>
  <c r="AG50" i="19"/>
  <c r="O50" i="19"/>
  <c r="T27" i="19"/>
  <c r="Z27" i="19"/>
  <c r="AG47" i="19"/>
  <c r="AA17" i="19"/>
  <c r="N10" i="19"/>
  <c r="AD44" i="1"/>
  <c r="Z37" i="19"/>
  <c r="N37" i="19"/>
  <c r="AL17" i="19"/>
  <c r="AK47" i="19"/>
  <c r="O39" i="19"/>
  <c r="AG19" i="19"/>
  <c r="T39" i="19"/>
  <c r="AF39" i="19"/>
  <c r="AL29" i="19"/>
  <c r="AI37" i="19"/>
  <c r="Q17" i="19"/>
  <c r="Z24" i="1"/>
  <c r="AA24" i="1"/>
  <c r="AC14" i="19"/>
  <c r="Y57" i="1"/>
  <c r="AC57" i="1"/>
  <c r="AB57" i="1" s="1"/>
  <c r="AC47" i="1"/>
  <c r="AB47" i="1" s="1"/>
  <c r="Y47" i="1"/>
  <c r="Y46" i="1"/>
  <c r="AC46" i="1"/>
  <c r="AB46" i="1" s="1"/>
  <c r="V20" i="19"/>
  <c r="AB10" i="19"/>
  <c r="P10" i="19"/>
  <c r="AH40" i="19"/>
  <c r="V40" i="19"/>
  <c r="J10" i="19"/>
  <c r="AB30" i="19"/>
  <c r="V30" i="19"/>
  <c r="V10" i="19"/>
  <c r="Y22" i="1"/>
  <c r="Y30" i="1"/>
  <c r="AC30" i="1"/>
  <c r="AB30" i="1" s="1"/>
  <c r="AA59" i="1"/>
  <c r="Z59" i="1"/>
  <c r="K32" i="19"/>
  <c r="AC22" i="19"/>
  <c r="Q12" i="19"/>
  <c r="P20" i="19"/>
  <c r="W32" i="19"/>
  <c r="W22" i="19"/>
  <c r="AB14" i="19"/>
  <c r="AB20" i="19"/>
  <c r="AA17" i="1"/>
  <c r="Z16" i="1"/>
  <c r="P30" i="19"/>
  <c r="AH50" i="19"/>
  <c r="AA65" i="1"/>
  <c r="M26" i="19"/>
  <c r="AE36" i="19"/>
  <c r="P40" i="19"/>
  <c r="AH30" i="19"/>
  <c r="P14" i="19"/>
  <c r="Y32" i="1"/>
  <c r="AA21" i="1"/>
  <c r="Z21" i="1"/>
  <c r="AC21" i="1"/>
  <c r="AB21" i="1" s="1"/>
  <c r="AC20" i="1"/>
  <c r="AB20" i="1" s="1"/>
  <c r="L70" i="1"/>
  <c r="M70" i="1" s="1"/>
  <c r="L52" i="1"/>
  <c r="M52" i="1" s="1"/>
  <c r="L16" i="1"/>
  <c r="M16" i="1" s="1"/>
  <c r="L22" i="1"/>
  <c r="M22" i="1" s="1"/>
  <c r="L40" i="1"/>
  <c r="M40" i="1" s="1"/>
  <c r="L64" i="1"/>
  <c r="M64" i="1" s="1"/>
  <c r="L58" i="1"/>
  <c r="M58" i="1" s="1"/>
  <c r="L46" i="1"/>
  <c r="M46" i="1" s="1"/>
  <c r="V24" i="19" l="1"/>
  <c r="Z75" i="1"/>
  <c r="P24" i="19"/>
  <c r="AH54" i="19"/>
  <c r="P34" i="19"/>
  <c r="T31" i="19"/>
  <c r="V54" i="19"/>
  <c r="V34" i="19"/>
  <c r="J14" i="19"/>
  <c r="AB44" i="19"/>
  <c r="AF31" i="19"/>
  <c r="J24" i="19"/>
  <c r="J44" i="19"/>
  <c r="Z51" i="19"/>
  <c r="S7" i="19"/>
  <c r="AD64" i="1"/>
  <c r="J54" i="19"/>
  <c r="AH44" i="19"/>
  <c r="Y37" i="19"/>
  <c r="M27" i="19"/>
  <c r="T11" i="19"/>
  <c r="P54" i="19"/>
  <c r="AB24" i="19"/>
  <c r="AL41" i="19"/>
  <c r="Q20" i="19"/>
  <c r="AG10" i="19"/>
  <c r="M17" i="19"/>
  <c r="AK27" i="19"/>
  <c r="AA50" i="19"/>
  <c r="J30" i="19"/>
  <c r="AA25" i="1"/>
  <c r="V44" i="19"/>
  <c r="AA56" i="1"/>
  <c r="Y17" i="19"/>
  <c r="AB50" i="19"/>
  <c r="AE17" i="19"/>
  <c r="AG30" i="19"/>
  <c r="AA10" i="19"/>
  <c r="N31" i="19"/>
  <c r="P50" i="19"/>
  <c r="U19" i="19"/>
  <c r="AE37" i="19"/>
  <c r="AG20" i="19"/>
  <c r="U30" i="19"/>
  <c r="V14" i="19"/>
  <c r="O40" i="19"/>
  <c r="M7" i="19"/>
  <c r="AB40" i="19"/>
  <c r="AE7" i="19"/>
  <c r="AK7" i="19"/>
  <c r="AA40" i="19"/>
  <c r="O10" i="19"/>
  <c r="AE47" i="19"/>
  <c r="AG40" i="19"/>
  <c r="AD40" i="1"/>
  <c r="V50" i="19"/>
  <c r="S47" i="19"/>
  <c r="O20" i="19"/>
  <c r="AM30" i="19"/>
  <c r="M47" i="19"/>
  <c r="S27" i="19"/>
  <c r="AE27" i="19"/>
  <c r="O19" i="19"/>
  <c r="AG39" i="19"/>
  <c r="O9" i="19"/>
  <c r="AF51" i="19"/>
  <c r="S37" i="19"/>
  <c r="AL21" i="19"/>
  <c r="Z43" i="1"/>
  <c r="AA43" i="1"/>
  <c r="AA62" i="1"/>
  <c r="Z62" i="1"/>
  <c r="N21" i="19"/>
  <c r="AL31" i="19"/>
  <c r="Z31" i="19"/>
  <c r="Z52" i="1"/>
  <c r="AA52" i="1"/>
  <c r="Z48" i="1"/>
  <c r="AA48" i="1"/>
  <c r="AA61" i="1"/>
  <c r="Z61" i="1"/>
  <c r="T49" i="19"/>
  <c r="Z19" i="19"/>
  <c r="AL19" i="19"/>
  <c r="AF49" i="19"/>
  <c r="AL39" i="19"/>
  <c r="AF9" i="19"/>
  <c r="Z9" i="19"/>
  <c r="Z39" i="19"/>
  <c r="AF29" i="19"/>
  <c r="N29" i="19"/>
  <c r="AL49" i="19"/>
  <c r="Z29" i="19"/>
  <c r="N19" i="19"/>
  <c r="AL9" i="19"/>
  <c r="T19" i="19"/>
  <c r="T9" i="19"/>
  <c r="N9" i="19"/>
  <c r="Z49" i="19"/>
  <c r="U50" i="19"/>
  <c r="AM50" i="19"/>
  <c r="AM10" i="19"/>
  <c r="U40" i="19"/>
  <c r="Z42" i="1"/>
  <c r="AA42" i="1"/>
  <c r="AD41" i="1"/>
  <c r="Q10" i="19"/>
  <c r="Q30" i="19"/>
  <c r="W40" i="19"/>
  <c r="Q40" i="19"/>
  <c r="W20" i="19"/>
  <c r="Q50" i="19"/>
  <c r="AC10" i="19"/>
  <c r="AI20" i="19"/>
  <c r="AC30" i="19"/>
  <c r="AI50" i="19"/>
  <c r="AC50" i="19"/>
  <c r="K10" i="19"/>
  <c r="K30" i="19"/>
  <c r="K20" i="19"/>
  <c r="AI40" i="19"/>
  <c r="AI30" i="19"/>
  <c r="W10" i="19"/>
  <c r="W30" i="19"/>
  <c r="X44" i="19"/>
  <c r="L24" i="19"/>
  <c r="AD54" i="19"/>
  <c r="AD34" i="19"/>
  <c r="AD24" i="19"/>
  <c r="L54" i="19"/>
  <c r="R24" i="19"/>
  <c r="X54" i="19"/>
  <c r="AJ24" i="19"/>
  <c r="R44" i="19"/>
  <c r="AD66" i="1"/>
  <c r="AJ44" i="19"/>
  <c r="R54" i="19"/>
  <c r="K50" i="19"/>
  <c r="AD14" i="19"/>
  <c r="L34" i="19"/>
  <c r="AA19" i="1"/>
  <c r="AC40" i="19"/>
  <c r="AJ54" i="19"/>
  <c r="AM40" i="19"/>
  <c r="AA20" i="19"/>
  <c r="AD50" i="1"/>
  <c r="N41" i="19"/>
  <c r="AF21" i="19"/>
  <c r="Z31" i="1"/>
  <c r="AA31" i="1"/>
  <c r="AD26" i="1"/>
  <c r="N47" i="19"/>
  <c r="AL7" i="19"/>
  <c r="AF27" i="19"/>
  <c r="AF7" i="19"/>
  <c r="AF37" i="19"/>
  <c r="T37" i="19"/>
  <c r="AF45" i="19"/>
  <c r="AL45" i="19"/>
  <c r="S46" i="19"/>
  <c r="AE6" i="19"/>
  <c r="S36" i="19"/>
  <c r="Y36" i="19"/>
  <c r="M36" i="19"/>
  <c r="AE26" i="19"/>
  <c r="M46" i="19"/>
  <c r="AK26" i="19"/>
  <c r="Y16" i="19"/>
  <c r="M16" i="19"/>
  <c r="Y26" i="19"/>
  <c r="AK46" i="19"/>
  <c r="Y46" i="19"/>
  <c r="AK6" i="19"/>
  <c r="S26" i="19"/>
  <c r="S6" i="19"/>
  <c r="AE16" i="19"/>
  <c r="M6" i="19"/>
  <c r="AK16" i="19"/>
  <c r="S16" i="19"/>
  <c r="Y6" i="19"/>
  <c r="AA54" i="1"/>
  <c r="Z54" i="1"/>
  <c r="K40" i="19"/>
  <c r="AJ14" i="19"/>
  <c r="Z41" i="19"/>
  <c r="Z21" i="19"/>
  <c r="AL11" i="19"/>
  <c r="Z69" i="1"/>
  <c r="AA69" i="1"/>
  <c r="Z51" i="1"/>
  <c r="AA51" i="1"/>
  <c r="Y47" i="19"/>
  <c r="AD25" i="1"/>
  <c r="Y11" i="19"/>
  <c r="Y41" i="19"/>
  <c r="AE41" i="19"/>
  <c r="AD49" i="1"/>
  <c r="M21" i="19"/>
  <c r="AE11" i="19"/>
  <c r="S31" i="19"/>
  <c r="M11" i="19"/>
  <c r="Y51" i="19"/>
  <c r="AE21" i="19"/>
  <c r="S41" i="19"/>
  <c r="AK51" i="19"/>
  <c r="Y21" i="19"/>
  <c r="AK41" i="19"/>
  <c r="AK11" i="19"/>
  <c r="S21" i="19"/>
  <c r="M31" i="19"/>
  <c r="S51" i="19"/>
  <c r="AK21" i="19"/>
  <c r="S11" i="19"/>
  <c r="M41" i="19"/>
  <c r="M51" i="19"/>
  <c r="AK31" i="19"/>
  <c r="AE31" i="19"/>
  <c r="AE51" i="19"/>
  <c r="Y31" i="19"/>
  <c r="T44" i="19"/>
  <c r="Z24" i="19"/>
  <c r="AL54" i="19"/>
  <c r="AL34" i="19"/>
  <c r="AD68" i="1"/>
  <c r="N14" i="19"/>
  <c r="T14" i="19"/>
  <c r="T54" i="19"/>
  <c r="N24" i="19"/>
  <c r="N44" i="19"/>
  <c r="N54" i="19"/>
  <c r="AL24" i="19"/>
  <c r="Z14" i="19"/>
  <c r="AF54" i="19"/>
  <c r="T24" i="19"/>
  <c r="T34" i="19"/>
  <c r="Z34" i="19"/>
  <c r="AL14" i="19"/>
  <c r="AF44" i="19"/>
  <c r="AL44" i="19"/>
  <c r="Z44" i="19"/>
  <c r="AF24" i="19"/>
  <c r="Z54" i="19"/>
  <c r="AF14" i="19"/>
  <c r="AF34" i="19"/>
  <c r="N34" i="19"/>
  <c r="W50" i="19"/>
  <c r="X34" i="19"/>
  <c r="Z18" i="1"/>
  <c r="AA18" i="1"/>
  <c r="AE46" i="19"/>
  <c r="AD19" i="1"/>
  <c r="AI10" i="19"/>
  <c r="M37" i="19"/>
  <c r="L44" i="19"/>
  <c r="L14" i="19"/>
  <c r="Y7" i="19"/>
  <c r="Y27" i="19"/>
  <c r="N51" i="19"/>
  <c r="T51" i="19"/>
  <c r="AF11" i="19"/>
  <c r="AF41" i="19"/>
  <c r="AA60" i="1"/>
  <c r="Z60" i="1"/>
  <c r="AB54" i="19"/>
  <c r="P44" i="19"/>
  <c r="J34" i="19"/>
  <c r="AH34" i="19"/>
  <c r="AB34" i="19"/>
  <c r="AC20" i="19"/>
  <c r="R14" i="19"/>
  <c r="X24" i="19"/>
  <c r="AL51" i="19"/>
  <c r="T41" i="19"/>
  <c r="N11" i="19"/>
  <c r="AK37" i="19"/>
  <c r="S17" i="19"/>
  <c r="AD21" i="1"/>
  <c r="U36" i="19"/>
  <c r="AA6" i="19"/>
  <c r="AA26" i="19"/>
  <c r="AG16" i="19"/>
  <c r="AA46" i="19"/>
  <c r="AG26" i="19"/>
  <c r="O6" i="19"/>
  <c r="AM26" i="19"/>
  <c r="O16" i="19"/>
  <c r="AA36" i="19"/>
  <c r="U16" i="19"/>
  <c r="AG36" i="19"/>
  <c r="AM16" i="19"/>
  <c r="O36" i="19"/>
  <c r="O26" i="19"/>
  <c r="AA16" i="19"/>
  <c r="AM6" i="19"/>
  <c r="AM36" i="19"/>
  <c r="AM46" i="19"/>
  <c r="U6" i="19"/>
  <c r="AG46" i="19"/>
  <c r="AG6" i="19"/>
  <c r="O46" i="19"/>
  <c r="U46" i="19"/>
  <c r="U26" i="19"/>
  <c r="Z30" i="1"/>
  <c r="AA30" i="1"/>
  <c r="Z57" i="1"/>
  <c r="AA57" i="1"/>
  <c r="M42" i="19"/>
  <c r="M52" i="19"/>
  <c r="S42" i="19"/>
  <c r="M32" i="19"/>
  <c r="Y22" i="19"/>
  <c r="AE12" i="19"/>
  <c r="M22" i="19"/>
  <c r="AK22" i="19"/>
  <c r="S32" i="19"/>
  <c r="M12" i="19"/>
  <c r="Y42" i="19"/>
  <c r="S52" i="19"/>
  <c r="Y12" i="19"/>
  <c r="Y52" i="19"/>
  <c r="AE32" i="19"/>
  <c r="AD55" i="1"/>
  <c r="AK12" i="19"/>
  <c r="S22" i="19"/>
  <c r="AE42" i="19"/>
  <c r="AE52" i="19"/>
  <c r="AK42" i="19"/>
  <c r="AK52" i="19"/>
  <c r="Y32" i="19"/>
  <c r="S12" i="19"/>
  <c r="AE22" i="19"/>
  <c r="AK32" i="19"/>
  <c r="AA72" i="1"/>
  <c r="Z72" i="1"/>
  <c r="Z73" i="1"/>
  <c r="AA73" i="1"/>
  <c r="AD20" i="1"/>
  <c r="AF6" i="19"/>
  <c r="Z46" i="19"/>
  <c r="Z36" i="19"/>
  <c r="T16" i="19"/>
  <c r="AF46" i="19"/>
  <c r="AL46" i="19"/>
  <c r="N46" i="19"/>
  <c r="T46" i="19"/>
  <c r="T36" i="19"/>
  <c r="Z26" i="19"/>
  <c r="T6" i="19"/>
  <c r="AF16" i="19"/>
  <c r="AL6" i="19"/>
  <c r="AF36" i="19"/>
  <c r="N6" i="19"/>
  <c r="Z6" i="19"/>
  <c r="AL26" i="19"/>
  <c r="N26" i="19"/>
  <c r="Z16" i="19"/>
  <c r="N36" i="19"/>
  <c r="N16" i="19"/>
  <c r="AL16" i="19"/>
  <c r="AF26" i="19"/>
  <c r="AL36" i="19"/>
  <c r="T26" i="19"/>
  <c r="K55" i="19"/>
  <c r="AC55" i="19"/>
  <c r="Q45" i="19"/>
  <c r="K35" i="19"/>
  <c r="AC35" i="19"/>
  <c r="AC45" i="19"/>
  <c r="AC25" i="19"/>
  <c r="AI35" i="19"/>
  <c r="Q25" i="19"/>
  <c r="K45" i="19"/>
  <c r="Q55" i="19"/>
  <c r="W55" i="19"/>
  <c r="AI45" i="19"/>
  <c r="AI25" i="19"/>
  <c r="K25" i="19"/>
  <c r="W45" i="19"/>
  <c r="AD71" i="1"/>
  <c r="W35" i="19"/>
  <c r="AC15" i="19"/>
  <c r="K15" i="19"/>
  <c r="AI15" i="19"/>
  <c r="Q35" i="19"/>
  <c r="Q15" i="19"/>
  <c r="W15" i="19"/>
  <c r="W25" i="19"/>
  <c r="AI55" i="19"/>
  <c r="Z22" i="1"/>
  <c r="AA22" i="1"/>
  <c r="AD27" i="19"/>
  <c r="L17" i="19"/>
  <c r="AJ17" i="19"/>
  <c r="R47" i="19"/>
  <c r="X7" i="19"/>
  <c r="AD7" i="19"/>
  <c r="L37" i="19"/>
  <c r="X17" i="19"/>
  <c r="AD47" i="19"/>
  <c r="AJ47" i="19"/>
  <c r="AD37" i="19"/>
  <c r="X27" i="19"/>
  <c r="X47" i="19"/>
  <c r="AJ27" i="19"/>
  <c r="AJ7" i="19"/>
  <c r="AJ37" i="19"/>
  <c r="AD24" i="1"/>
  <c r="R37" i="19"/>
  <c r="L47" i="19"/>
  <c r="L7" i="19"/>
  <c r="R27" i="19"/>
  <c r="R17" i="19"/>
  <c r="AD17" i="19"/>
  <c r="L27" i="19"/>
  <c r="X37" i="19"/>
  <c r="R7" i="19"/>
  <c r="AA29" i="1"/>
  <c r="Z29" i="1"/>
  <c r="Z33" i="1"/>
  <c r="AA33" i="1"/>
  <c r="J23" i="19"/>
  <c r="J53" i="19"/>
  <c r="V53" i="19"/>
  <c r="AB43" i="19"/>
  <c r="AH53" i="19"/>
  <c r="P43" i="19"/>
  <c r="P53" i="19"/>
  <c r="P23" i="19"/>
  <c r="AB53" i="19"/>
  <c r="V43" i="19"/>
  <c r="AB13" i="19"/>
  <c r="V33" i="19"/>
  <c r="J13" i="19"/>
  <c r="AD58" i="1"/>
  <c r="P13" i="19"/>
  <c r="P33" i="19"/>
  <c r="V13" i="19"/>
  <c r="V23" i="19"/>
  <c r="AH33" i="19"/>
  <c r="AB33" i="19"/>
  <c r="J43" i="19"/>
  <c r="AH43" i="19"/>
  <c r="J33" i="19"/>
  <c r="AB23" i="19"/>
  <c r="Z32" i="1"/>
  <c r="AA32" i="1"/>
  <c r="AA46" i="1"/>
  <c r="Z46" i="1"/>
  <c r="AL42" i="19"/>
  <c r="AL22" i="19"/>
  <c r="Z12" i="19"/>
  <c r="AL32" i="19"/>
  <c r="N12" i="19"/>
  <c r="Z22" i="19"/>
  <c r="N52" i="19"/>
  <c r="Z52" i="19"/>
  <c r="AF42" i="19"/>
  <c r="AL12" i="19"/>
  <c r="Z42" i="19"/>
  <c r="AF22" i="19"/>
  <c r="AL52" i="19"/>
  <c r="T12" i="19"/>
  <c r="AD56" i="1"/>
  <c r="AF32" i="19"/>
  <c r="T22" i="19"/>
  <c r="Z32" i="19"/>
  <c r="T52" i="19"/>
  <c r="AF52" i="19"/>
  <c r="N22" i="19"/>
  <c r="N42" i="19"/>
  <c r="T32" i="19"/>
  <c r="N32" i="19"/>
  <c r="T42" i="19"/>
  <c r="AF12" i="19"/>
  <c r="AI43" i="19"/>
  <c r="K43" i="19"/>
  <c r="AC13" i="19"/>
  <c r="W53" i="19"/>
  <c r="K33" i="19"/>
  <c r="W23" i="19"/>
  <c r="K23" i="19"/>
  <c r="AI33" i="19"/>
  <c r="W33" i="19"/>
  <c r="AC53" i="19"/>
  <c r="AD59" i="1"/>
  <c r="W13" i="19"/>
  <c r="W43" i="19"/>
  <c r="Q33" i="19"/>
  <c r="AI13" i="19"/>
  <c r="Q53" i="19"/>
  <c r="K53" i="19"/>
  <c r="Q23" i="19"/>
  <c r="Q13" i="19"/>
  <c r="Q43" i="19"/>
  <c r="AC43" i="19"/>
  <c r="K13" i="19"/>
  <c r="AI53" i="19"/>
  <c r="AI23" i="19"/>
  <c r="AC33" i="19"/>
  <c r="AC23" i="19"/>
  <c r="Z47" i="1"/>
  <c r="AA47" i="1"/>
  <c r="O45" i="19"/>
  <c r="AM45" i="19"/>
  <c r="AM15" i="19"/>
  <c r="U55" i="19"/>
  <c r="AA25" i="19"/>
  <c r="U45" i="19"/>
  <c r="AG25" i="19"/>
  <c r="O15" i="19"/>
  <c r="AA55" i="19"/>
  <c r="AA35" i="19"/>
  <c r="AD75" i="1"/>
  <c r="AA15" i="19"/>
  <c r="O25" i="19"/>
  <c r="AG15" i="19"/>
  <c r="AM55" i="19"/>
  <c r="U25" i="19"/>
  <c r="U15" i="19"/>
  <c r="AM25" i="19"/>
  <c r="AA45" i="19"/>
  <c r="O55" i="19"/>
  <c r="U35" i="19"/>
  <c r="AG35" i="19"/>
  <c r="AM35" i="19"/>
  <c r="AG45" i="19"/>
  <c r="O35" i="19"/>
  <c r="AG55" i="19"/>
  <c r="AF38" i="18"/>
  <c r="Z38" i="18"/>
  <c r="N22" i="18"/>
  <c r="Z14" i="18"/>
  <c r="N6" i="18"/>
  <c r="Z6" i="18"/>
  <c r="AF6" i="18"/>
  <c r="N38" i="18"/>
  <c r="AF14" i="18"/>
  <c r="AL30" i="18"/>
  <c r="AL22" i="18"/>
  <c r="T6" i="18"/>
  <c r="AF30" i="18"/>
  <c r="Z22" i="18"/>
  <c r="T14" i="18"/>
  <c r="T30" i="18"/>
  <c r="AL38" i="18"/>
  <c r="N14" i="18"/>
  <c r="Z30" i="18"/>
  <c r="AL6" i="18"/>
  <c r="AF22" i="18"/>
  <c r="T38" i="18"/>
  <c r="N30" i="18"/>
  <c r="T22" i="18"/>
  <c r="AL14" i="18"/>
  <c r="L26" i="18"/>
  <c r="R10" i="18"/>
  <c r="X42" i="18"/>
  <c r="L18" i="18"/>
  <c r="X10" i="18"/>
  <c r="AD10" i="18"/>
  <c r="L34" i="18"/>
  <c r="AJ26" i="18"/>
  <c r="L42" i="18"/>
  <c r="AJ42" i="18"/>
  <c r="X18" i="18"/>
  <c r="R42" i="18"/>
  <c r="AD34" i="18"/>
  <c r="AD18" i="18"/>
  <c r="R18" i="18"/>
  <c r="AD26" i="18"/>
  <c r="AJ10" i="18"/>
  <c r="L10" i="18"/>
  <c r="AD42" i="18"/>
  <c r="X34" i="18"/>
  <c r="AJ34" i="18"/>
  <c r="R26" i="18"/>
  <c r="R34" i="18"/>
  <c r="O58" i="1"/>
  <c r="N58" i="1"/>
  <c r="AJ18" i="18"/>
  <c r="X26" i="18"/>
  <c r="T18" i="18"/>
  <c r="AL18" i="18"/>
  <c r="AF10" i="18"/>
  <c r="Z10" i="18"/>
  <c r="N34" i="18"/>
  <c r="T26" i="18"/>
  <c r="N64" i="1"/>
  <c r="Z42" i="18"/>
  <c r="N26" i="18"/>
  <c r="T42" i="18"/>
  <c r="AF34" i="18"/>
  <c r="N10" i="18"/>
  <c r="Z34" i="18"/>
  <c r="AL34" i="18"/>
  <c r="AL42" i="18"/>
  <c r="Z26" i="18"/>
  <c r="T10" i="18"/>
  <c r="O64" i="1"/>
  <c r="AF42" i="18"/>
  <c r="N42" i="18"/>
  <c r="T34" i="18"/>
  <c r="Z18" i="18"/>
  <c r="AL10" i="18"/>
  <c r="AL26" i="18"/>
  <c r="AF18" i="18"/>
  <c r="N18" i="18"/>
  <c r="AF26" i="18"/>
  <c r="AL8" i="18"/>
  <c r="N8" i="18"/>
  <c r="AF24" i="18"/>
  <c r="T16" i="18"/>
  <c r="T8" i="18"/>
  <c r="T40" i="18"/>
  <c r="AL40" i="18"/>
  <c r="Z24" i="18"/>
  <c r="Z40" i="18"/>
  <c r="AF16" i="18"/>
  <c r="AF8" i="18"/>
  <c r="O46" i="1"/>
  <c r="AF40" i="18"/>
  <c r="Z16" i="18"/>
  <c r="AL24" i="18"/>
  <c r="T24" i="18"/>
  <c r="AL32" i="18"/>
  <c r="AF32" i="18"/>
  <c r="N40" i="18"/>
  <c r="Z32" i="18"/>
  <c r="N46" i="1"/>
  <c r="AL16" i="18"/>
  <c r="N32" i="18"/>
  <c r="N24" i="18"/>
  <c r="Z8" i="18"/>
  <c r="T32" i="18"/>
  <c r="N16" i="18"/>
  <c r="AD8" i="18"/>
  <c r="AD24" i="18"/>
  <c r="R32" i="18"/>
  <c r="X16" i="18"/>
  <c r="R8" i="18"/>
  <c r="X24" i="18"/>
  <c r="AJ32" i="18"/>
  <c r="AJ40" i="18"/>
  <c r="X40" i="18"/>
  <c r="AD16" i="18"/>
  <c r="R40" i="18"/>
  <c r="L40" i="18"/>
  <c r="AJ8" i="18"/>
  <c r="AJ24" i="18"/>
  <c r="L16" i="18"/>
  <c r="R16" i="18"/>
  <c r="R24" i="18"/>
  <c r="L24" i="18"/>
  <c r="L8" i="18"/>
  <c r="X32" i="18"/>
  <c r="AD32" i="18"/>
  <c r="AJ16" i="18"/>
  <c r="O40" i="1"/>
  <c r="AD40" i="18"/>
  <c r="X8" i="18"/>
  <c r="L32" i="18"/>
  <c r="N40" i="1"/>
  <c r="L30" i="18"/>
  <c r="O22" i="1"/>
  <c r="R22" i="18"/>
  <c r="L14" i="18"/>
  <c r="R30" i="18"/>
  <c r="L22" i="18"/>
  <c r="X22" i="18"/>
  <c r="X14" i="18"/>
  <c r="R38" i="18"/>
  <c r="AD14" i="18"/>
  <c r="N22" i="1"/>
  <c r="AC22" i="1" s="1"/>
  <c r="AB22" i="1" s="1"/>
  <c r="AD6" i="18"/>
  <c r="AD38" i="18"/>
  <c r="L6" i="18"/>
  <c r="X6" i="18"/>
  <c r="R6" i="18"/>
  <c r="AJ30" i="18"/>
  <c r="AD22" i="18"/>
  <c r="AJ14" i="18"/>
  <c r="AJ6" i="18"/>
  <c r="R14" i="18"/>
  <c r="AD30" i="18"/>
  <c r="X30" i="18"/>
  <c r="AJ38" i="18"/>
  <c r="AJ22" i="18"/>
  <c r="X38" i="18"/>
  <c r="L38" i="18"/>
  <c r="AH38" i="18"/>
  <c r="O16" i="1"/>
  <c r="P14" i="18"/>
  <c r="P22" i="18"/>
  <c r="AH30" i="18"/>
  <c r="V14" i="18"/>
  <c r="AB14" i="18"/>
  <c r="AH14" i="18"/>
  <c r="J22" i="18"/>
  <c r="P30" i="18"/>
  <c r="J14" i="18"/>
  <c r="V30" i="18"/>
  <c r="AB6" i="18"/>
  <c r="V6" i="18"/>
  <c r="J38" i="18"/>
  <c r="AH6" i="18"/>
  <c r="N16" i="1"/>
  <c r="AC16" i="1" s="1"/>
  <c r="AB16" i="1" s="1"/>
  <c r="AB22" i="18"/>
  <c r="J6" i="18"/>
  <c r="V22" i="18"/>
  <c r="J30" i="18"/>
  <c r="P6" i="18"/>
  <c r="AB38" i="18"/>
  <c r="V38" i="18"/>
  <c r="AH22" i="18"/>
  <c r="P38" i="18"/>
  <c r="AB30" i="18"/>
  <c r="P42" i="18"/>
  <c r="P18" i="18"/>
  <c r="AB18" i="18"/>
  <c r="P26" i="18"/>
  <c r="P10" i="18"/>
  <c r="AH26" i="18"/>
  <c r="V34" i="18"/>
  <c r="J26" i="18"/>
  <c r="AH18" i="18"/>
  <c r="V18" i="18"/>
  <c r="J10" i="18"/>
  <c r="O52" i="1"/>
  <c r="AB10" i="18"/>
  <c r="J18" i="18"/>
  <c r="AB34" i="18"/>
  <c r="AH42" i="18"/>
  <c r="AB42" i="18"/>
  <c r="AB26" i="18"/>
  <c r="N52" i="1"/>
  <c r="V42" i="18"/>
  <c r="P34" i="18"/>
  <c r="AH34" i="18"/>
  <c r="J34" i="18"/>
  <c r="J42" i="18"/>
  <c r="V10" i="18"/>
  <c r="V26" i="18"/>
  <c r="AH10" i="18"/>
  <c r="V8" i="18"/>
  <c r="AH16" i="18"/>
  <c r="J16" i="18"/>
  <c r="P16" i="18"/>
  <c r="V24" i="18"/>
  <c r="J24" i="18"/>
  <c r="P24" i="18"/>
  <c r="P8" i="18"/>
  <c r="AH24" i="18"/>
  <c r="AB24" i="18"/>
  <c r="J32" i="18"/>
  <c r="P32" i="18"/>
  <c r="AH8" i="18"/>
  <c r="J8" i="18"/>
  <c r="AH32" i="18"/>
  <c r="AB32" i="18"/>
  <c r="AB8" i="18"/>
  <c r="V16" i="18"/>
  <c r="V40" i="18"/>
  <c r="J40" i="18"/>
  <c r="AB40" i="18"/>
  <c r="V32" i="18"/>
  <c r="P40" i="18"/>
  <c r="AB16" i="18"/>
  <c r="AH40" i="18"/>
  <c r="AH12" i="18"/>
  <c r="V44" i="18"/>
  <c r="P44" i="18"/>
  <c r="V20" i="18"/>
  <c r="P36" i="18"/>
  <c r="N70" i="1"/>
  <c r="AB44" i="18"/>
  <c r="J20" i="18"/>
  <c r="V12" i="18"/>
  <c r="J36" i="18"/>
  <c r="J44" i="18"/>
  <c r="AH36" i="18"/>
  <c r="AB28" i="18"/>
  <c r="P20" i="18"/>
  <c r="O70" i="1"/>
  <c r="P28" i="18"/>
  <c r="J28" i="18"/>
  <c r="P12" i="18"/>
  <c r="AB36" i="18"/>
  <c r="AH20" i="18"/>
  <c r="AB20" i="18"/>
  <c r="V28" i="18"/>
  <c r="AB12" i="18"/>
  <c r="J12" i="18"/>
  <c r="V36" i="18"/>
  <c r="AH44" i="18"/>
  <c r="AH28" i="18"/>
  <c r="AE49" i="19" l="1"/>
  <c r="AK19" i="19"/>
  <c r="AK49" i="19"/>
  <c r="AE29" i="19"/>
  <c r="AE19" i="19"/>
  <c r="S9" i="19"/>
  <c r="AE9" i="19"/>
  <c r="AK29" i="19"/>
  <c r="S19" i="19"/>
  <c r="M19" i="19"/>
  <c r="S49" i="19"/>
  <c r="M9" i="19"/>
  <c r="S39" i="19"/>
  <c r="Y49" i="19"/>
  <c r="M29" i="19"/>
  <c r="Y29" i="19"/>
  <c r="AK9" i="19"/>
  <c r="Y9" i="19"/>
  <c r="M39" i="19"/>
  <c r="Y39" i="19"/>
  <c r="M49" i="19"/>
  <c r="Y19" i="19"/>
  <c r="S29" i="19"/>
  <c r="AE39" i="19"/>
  <c r="AK39" i="19"/>
  <c r="R26" i="19"/>
  <c r="AJ26" i="19"/>
  <c r="AJ6" i="19"/>
  <c r="AD36" i="19"/>
  <c r="AD6" i="19"/>
  <c r="R16" i="19"/>
  <c r="R6" i="19"/>
  <c r="X6" i="19"/>
  <c r="R46" i="19"/>
  <c r="AJ36" i="19"/>
  <c r="R36" i="19"/>
  <c r="AD26" i="19"/>
  <c r="X46" i="19"/>
  <c r="AJ16" i="19"/>
  <c r="L16" i="19"/>
  <c r="L46" i="19"/>
  <c r="X16" i="19"/>
  <c r="AD16" i="19"/>
  <c r="X26" i="19"/>
  <c r="L36" i="19"/>
  <c r="AJ46" i="19"/>
  <c r="L26" i="19"/>
  <c r="AD18" i="1"/>
  <c r="AD46" i="19"/>
  <c r="L6" i="19"/>
  <c r="X36" i="19"/>
  <c r="L50" i="19"/>
  <c r="X10" i="19"/>
  <c r="X40" i="19"/>
  <c r="R20" i="19"/>
  <c r="L10" i="19"/>
  <c r="AJ10" i="19"/>
  <c r="X20" i="19"/>
  <c r="L40" i="19"/>
  <c r="R40" i="19"/>
  <c r="AJ40" i="19"/>
  <c r="AJ30" i="19"/>
  <c r="AD20" i="19"/>
  <c r="AD10" i="19"/>
  <c r="AJ20" i="19"/>
  <c r="R50" i="19"/>
  <c r="AD40" i="19"/>
  <c r="AD42" i="1"/>
  <c r="AJ50" i="19"/>
  <c r="L30" i="19"/>
  <c r="R10" i="19"/>
  <c r="R30" i="19"/>
  <c r="L20" i="19"/>
  <c r="X50" i="19"/>
  <c r="AD50" i="19"/>
  <c r="X30" i="19"/>
  <c r="AD30" i="19"/>
  <c r="M23" i="19"/>
  <c r="AE33" i="19"/>
  <c r="AK13" i="19"/>
  <c r="AD61" i="1"/>
  <c r="S23" i="19"/>
  <c r="Y43" i="19"/>
  <c r="S13" i="19"/>
  <c r="AK43" i="19"/>
  <c r="AE53" i="19"/>
  <c r="AK33" i="19"/>
  <c r="S33" i="19"/>
  <c r="M33" i="19"/>
  <c r="Y53" i="19"/>
  <c r="AE13" i="19"/>
  <c r="Y33" i="19"/>
  <c r="AE23" i="19"/>
  <c r="M53" i="19"/>
  <c r="M43" i="19"/>
  <c r="AK53" i="19"/>
  <c r="S53" i="19"/>
  <c r="AK23" i="19"/>
  <c r="Y23" i="19"/>
  <c r="M13" i="19"/>
  <c r="AE43" i="19"/>
  <c r="Y13" i="19"/>
  <c r="S43" i="19"/>
  <c r="X43" i="19"/>
  <c r="R53" i="19"/>
  <c r="R23" i="19"/>
  <c r="X33" i="19"/>
  <c r="L43" i="19"/>
  <c r="R13" i="19"/>
  <c r="L13" i="19"/>
  <c r="AJ53" i="19"/>
  <c r="X13" i="19"/>
  <c r="AJ33" i="19"/>
  <c r="AD13" i="19"/>
  <c r="AD53" i="19"/>
  <c r="X53" i="19"/>
  <c r="AD23" i="19"/>
  <c r="AJ13" i="19"/>
  <c r="L23" i="19"/>
  <c r="AD33" i="19"/>
  <c r="X23" i="19"/>
  <c r="R33" i="19"/>
  <c r="AD43" i="19"/>
  <c r="L53" i="19"/>
  <c r="L33" i="19"/>
  <c r="AJ23" i="19"/>
  <c r="R43" i="19"/>
  <c r="AD60" i="1"/>
  <c r="AJ43" i="19"/>
  <c r="N33" i="19"/>
  <c r="T33" i="19"/>
  <c r="AF33" i="19"/>
  <c r="AF13" i="19"/>
  <c r="T53" i="19"/>
  <c r="AL43" i="19"/>
  <c r="AL33" i="19"/>
  <c r="Z33" i="19"/>
  <c r="AD62" i="1"/>
  <c r="T13" i="19"/>
  <c r="AL23" i="19"/>
  <c r="T23" i="19"/>
  <c r="N23" i="19"/>
  <c r="AF43" i="19"/>
  <c r="AL53" i="19"/>
  <c r="N53" i="19"/>
  <c r="Z23" i="19"/>
  <c r="Z13" i="19"/>
  <c r="N13" i="19"/>
  <c r="AL13" i="19"/>
  <c r="Z53" i="19"/>
  <c r="T43" i="19"/>
  <c r="Z43" i="19"/>
  <c r="AF53" i="19"/>
  <c r="AF23" i="19"/>
  <c r="N43" i="19"/>
  <c r="AM21" i="19"/>
  <c r="O31" i="19"/>
  <c r="AM31" i="19"/>
  <c r="O51" i="19"/>
  <c r="AM11" i="19"/>
  <c r="AM41" i="19"/>
  <c r="AA11" i="19"/>
  <c r="U11" i="19"/>
  <c r="AA21" i="19"/>
  <c r="AA41" i="19"/>
  <c r="AD51" i="1"/>
  <c r="AG21" i="19"/>
  <c r="AG41" i="19"/>
  <c r="U51" i="19"/>
  <c r="U31" i="19"/>
  <c r="AM51" i="19"/>
  <c r="AG51" i="19"/>
  <c r="O11" i="19"/>
  <c r="AG31" i="19"/>
  <c r="AG11" i="19"/>
  <c r="U41" i="19"/>
  <c r="O41" i="19"/>
  <c r="O21" i="19"/>
  <c r="AA31" i="19"/>
  <c r="U21" i="19"/>
  <c r="AA51" i="19"/>
  <c r="AJ12" i="19"/>
  <c r="AD54" i="1"/>
  <c r="R12" i="19"/>
  <c r="L12" i="19"/>
  <c r="R52" i="19"/>
  <c r="AJ22" i="19"/>
  <c r="AJ32" i="19"/>
  <c r="AJ52" i="19"/>
  <c r="R32" i="19"/>
  <c r="AD52" i="19"/>
  <c r="AD22" i="19"/>
  <c r="X42" i="19"/>
  <c r="X22" i="19"/>
  <c r="R42" i="19"/>
  <c r="AD32" i="19"/>
  <c r="L42" i="19"/>
  <c r="X32" i="19"/>
  <c r="L32" i="19"/>
  <c r="X12" i="19"/>
  <c r="R22" i="19"/>
  <c r="AD42" i="19"/>
  <c r="L52" i="19"/>
  <c r="AJ42" i="19"/>
  <c r="AD12" i="19"/>
  <c r="L22" i="19"/>
  <c r="X52" i="19"/>
  <c r="J32" i="19"/>
  <c r="P42" i="19"/>
  <c r="J42" i="19"/>
  <c r="P32" i="19"/>
  <c r="AB52" i="19"/>
  <c r="P52" i="19"/>
  <c r="AB22" i="19"/>
  <c r="J52" i="19"/>
  <c r="V42" i="19"/>
  <c r="V52" i="19"/>
  <c r="V22" i="19"/>
  <c r="P12" i="19"/>
  <c r="AB12" i="19"/>
  <c r="V12" i="19"/>
  <c r="AH52" i="19"/>
  <c r="AB32" i="19"/>
  <c r="J12" i="19"/>
  <c r="AH42" i="19"/>
  <c r="AD52" i="1"/>
  <c r="V32" i="19"/>
  <c r="AH32" i="19"/>
  <c r="J22" i="19"/>
  <c r="P22" i="19"/>
  <c r="AB42" i="19"/>
  <c r="M38" i="19"/>
  <c r="AE38" i="19"/>
  <c r="AE18" i="19"/>
  <c r="AK28" i="19"/>
  <c r="S28" i="19"/>
  <c r="S48" i="19"/>
  <c r="Y8" i="19"/>
  <c r="AD31" i="1"/>
  <c r="Y48" i="19"/>
  <c r="AK48" i="19"/>
  <c r="AK8" i="19"/>
  <c r="AE8" i="19"/>
  <c r="M48" i="19"/>
  <c r="Y18" i="19"/>
  <c r="AE28" i="19"/>
  <c r="M28" i="19"/>
  <c r="AE48" i="19"/>
  <c r="M18" i="19"/>
  <c r="M8" i="19"/>
  <c r="S38" i="19"/>
  <c r="S18" i="19"/>
  <c r="AK18" i="19"/>
  <c r="S8" i="19"/>
  <c r="AK38" i="19"/>
  <c r="Y28" i="19"/>
  <c r="Y38" i="19"/>
  <c r="AD11" i="19"/>
  <c r="X51" i="19"/>
  <c r="R11" i="19"/>
  <c r="R41" i="19"/>
  <c r="AJ11" i="19"/>
  <c r="AD51" i="19"/>
  <c r="L21" i="19"/>
  <c r="R21" i="19"/>
  <c r="AJ51" i="19"/>
  <c r="X31" i="19"/>
  <c r="AJ41" i="19"/>
  <c r="AD31" i="19"/>
  <c r="L31" i="19"/>
  <c r="AD41" i="19"/>
  <c r="AD48" i="1"/>
  <c r="X41" i="19"/>
  <c r="R51" i="19"/>
  <c r="X21" i="19"/>
  <c r="R31" i="19"/>
  <c r="AJ21" i="19"/>
  <c r="AJ31" i="19"/>
  <c r="AD21" i="19"/>
  <c r="L11" i="19"/>
  <c r="L41" i="19"/>
  <c r="X11" i="19"/>
  <c r="L51" i="19"/>
  <c r="AM14" i="19"/>
  <c r="AM54" i="19"/>
  <c r="U44" i="19"/>
  <c r="AG34" i="19"/>
  <c r="U54" i="19"/>
  <c r="AG54" i="19"/>
  <c r="O34" i="19"/>
  <c r="AG44" i="19"/>
  <c r="AA54" i="19"/>
  <c r="AA24" i="19"/>
  <c r="U14" i="19"/>
  <c r="O24" i="19"/>
  <c r="AM44" i="19"/>
  <c r="AA34" i="19"/>
  <c r="U34" i="19"/>
  <c r="U24" i="19"/>
  <c r="AG24" i="19"/>
  <c r="O54" i="19"/>
  <c r="O44" i="19"/>
  <c r="AM24" i="19"/>
  <c r="AA44" i="19"/>
  <c r="AG14" i="19"/>
  <c r="AD69" i="1"/>
  <c r="O14" i="19"/>
  <c r="AM34" i="19"/>
  <c r="AA14" i="19"/>
  <c r="S20" i="19"/>
  <c r="AE40" i="19"/>
  <c r="S30" i="19"/>
  <c r="M50" i="19"/>
  <c r="Y50" i="19"/>
  <c r="M40" i="19"/>
  <c r="AK50" i="19"/>
  <c r="Y40" i="19"/>
  <c r="AK30" i="19"/>
  <c r="M20" i="19"/>
  <c r="Y20" i="19"/>
  <c r="AE50" i="19"/>
  <c r="M30" i="19"/>
  <c r="AE10" i="19"/>
  <c r="AK40" i="19"/>
  <c r="AE20" i="19"/>
  <c r="M10" i="19"/>
  <c r="AD43" i="1"/>
  <c r="Y10" i="19"/>
  <c r="S50" i="19"/>
  <c r="Y30" i="19"/>
  <c r="S10" i="19"/>
  <c r="AE30" i="19"/>
  <c r="S40" i="19"/>
  <c r="AK20" i="19"/>
  <c r="AK10" i="19"/>
  <c r="AF8" i="19"/>
  <c r="AF28" i="19"/>
  <c r="AF48" i="19"/>
  <c r="N48" i="19"/>
  <c r="Z48" i="19"/>
  <c r="T48" i="19"/>
  <c r="AF38" i="19"/>
  <c r="AL38" i="19"/>
  <c r="N18" i="19"/>
  <c r="Z28" i="19"/>
  <c r="AF18" i="19"/>
  <c r="Z18" i="19"/>
  <c r="AL18" i="19"/>
  <c r="AD32" i="1"/>
  <c r="Z8" i="19"/>
  <c r="N8" i="19"/>
  <c r="AL28" i="19"/>
  <c r="Z38" i="19"/>
  <c r="T18" i="19"/>
  <c r="T28" i="19"/>
  <c r="AL8" i="19"/>
  <c r="AL48" i="19"/>
  <c r="N38" i="19"/>
  <c r="T38" i="19"/>
  <c r="N28" i="19"/>
  <c r="T8" i="19"/>
  <c r="R29" i="19"/>
  <c r="AJ49" i="19"/>
  <c r="L19" i="19"/>
  <c r="R39" i="19"/>
  <c r="X39" i="19"/>
  <c r="AJ19" i="19"/>
  <c r="L49" i="19"/>
  <c r="R19" i="19"/>
  <c r="X9" i="19"/>
  <c r="AJ39" i="19"/>
  <c r="AD39" i="19"/>
  <c r="AJ29" i="19"/>
  <c r="X19" i="19"/>
  <c r="AJ9" i="19"/>
  <c r="X29" i="19"/>
  <c r="AD49" i="19"/>
  <c r="R9" i="19"/>
  <c r="AD9" i="19"/>
  <c r="X49" i="19"/>
  <c r="L9" i="19"/>
  <c r="L39" i="19"/>
  <c r="L29" i="19"/>
  <c r="AD29" i="19"/>
  <c r="AD19" i="19"/>
  <c r="R49" i="19"/>
  <c r="AK35" i="19"/>
  <c r="AD73" i="1"/>
  <c r="M55" i="19"/>
  <c r="AK55" i="19"/>
  <c r="M25" i="19"/>
  <c r="S15" i="19"/>
  <c r="AK45" i="19"/>
  <c r="AE25" i="19"/>
  <c r="AE55" i="19"/>
  <c r="AE15" i="19"/>
  <c r="AE45" i="19"/>
  <c r="AE35" i="19"/>
  <c r="S45" i="19"/>
  <c r="S35" i="19"/>
  <c r="M45" i="19"/>
  <c r="Y35" i="19"/>
  <c r="AK15" i="19"/>
  <c r="Y45" i="19"/>
  <c r="M35" i="19"/>
  <c r="S25" i="19"/>
  <c r="Y55" i="19"/>
  <c r="M15" i="19"/>
  <c r="Y25" i="19"/>
  <c r="AK25" i="19"/>
  <c r="Y15" i="19"/>
  <c r="S55" i="19"/>
  <c r="AM52" i="19"/>
  <c r="U22" i="19"/>
  <c r="O42" i="19"/>
  <c r="O52" i="19"/>
  <c r="AA42" i="19"/>
  <c r="AA22" i="19"/>
  <c r="AM12" i="19"/>
  <c r="AM22" i="19"/>
  <c r="AA52" i="19"/>
  <c r="O32" i="19"/>
  <c r="AM42" i="19"/>
  <c r="U12" i="19"/>
  <c r="AG22" i="19"/>
  <c r="AA32" i="19"/>
  <c r="AD57" i="1"/>
  <c r="AG42" i="19"/>
  <c r="AA12" i="19"/>
  <c r="AG12" i="19"/>
  <c r="AG52" i="19"/>
  <c r="U32" i="19"/>
  <c r="AM32" i="19"/>
  <c r="U42" i="19"/>
  <c r="AG32" i="19"/>
  <c r="O12" i="19"/>
  <c r="O22" i="19"/>
  <c r="U52" i="19"/>
  <c r="J11" i="19"/>
  <c r="P41" i="19"/>
  <c r="AB11" i="19"/>
  <c r="J41" i="19"/>
  <c r="AB41" i="19"/>
  <c r="V31" i="19"/>
  <c r="AD46" i="1"/>
  <c r="P11" i="19"/>
  <c r="AH41" i="19"/>
  <c r="P51" i="19"/>
  <c r="J21" i="19"/>
  <c r="V21" i="19"/>
  <c r="V11" i="19"/>
  <c r="AB31" i="19"/>
  <c r="AH31" i="19"/>
  <c r="P31" i="19"/>
  <c r="P21" i="19"/>
  <c r="J51" i="19"/>
  <c r="AB21" i="19"/>
  <c r="J31" i="19"/>
  <c r="AB51" i="19"/>
  <c r="V51" i="19"/>
  <c r="V41" i="19"/>
  <c r="AH51" i="19"/>
  <c r="R45" i="19"/>
  <c r="L55" i="19"/>
  <c r="AJ15" i="19"/>
  <c r="AD55" i="19"/>
  <c r="AJ35" i="19"/>
  <c r="AJ25" i="19"/>
  <c r="L45" i="19"/>
  <c r="R55" i="19"/>
  <c r="X45" i="19"/>
  <c r="AD35" i="19"/>
  <c r="AD25" i="19"/>
  <c r="L35" i="19"/>
  <c r="R25" i="19"/>
  <c r="X55" i="19"/>
  <c r="R35" i="19"/>
  <c r="L25" i="19"/>
  <c r="AD45" i="19"/>
  <c r="X35" i="19"/>
  <c r="X15" i="19"/>
  <c r="L15" i="19"/>
  <c r="AD72" i="1"/>
  <c r="AJ45" i="19"/>
  <c r="AD15" i="19"/>
  <c r="AJ55" i="19"/>
  <c r="R15" i="19"/>
  <c r="X25" i="19"/>
  <c r="Q51" i="19"/>
  <c r="AC21" i="19"/>
  <c r="AI31" i="19"/>
  <c r="W21" i="19"/>
  <c r="W51" i="19"/>
  <c r="AC31" i="19"/>
  <c r="AC11" i="19"/>
  <c r="Q21" i="19"/>
  <c r="AC51" i="19"/>
  <c r="AI51" i="19"/>
  <c r="Q31" i="19"/>
  <c r="W31" i="19"/>
  <c r="W41" i="19"/>
  <c r="AI21" i="19"/>
  <c r="Q11" i="19"/>
  <c r="K41" i="19"/>
  <c r="K51" i="19"/>
  <c r="AD47" i="1"/>
  <c r="AI41" i="19"/>
  <c r="AC41" i="19"/>
  <c r="Q41" i="19"/>
  <c r="W11" i="19"/>
  <c r="AI11" i="19"/>
  <c r="K21" i="19"/>
  <c r="K31" i="19"/>
  <c r="K11" i="19"/>
  <c r="AM38" i="19"/>
  <c r="AA8" i="19"/>
  <c r="O38" i="19"/>
  <c r="AM18" i="19"/>
  <c r="AM48" i="19"/>
  <c r="AM28" i="19"/>
  <c r="AA28" i="19"/>
  <c r="U28" i="19"/>
  <c r="O8" i="19"/>
  <c r="AG28" i="19"/>
  <c r="U8" i="19"/>
  <c r="AA48" i="19"/>
  <c r="U18" i="19"/>
  <c r="AG8" i="19"/>
  <c r="AG18" i="19"/>
  <c r="AM8" i="19"/>
  <c r="O28" i="19"/>
  <c r="U38" i="19"/>
  <c r="AA38" i="19"/>
  <c r="AA18" i="19"/>
  <c r="AD33" i="1"/>
  <c r="O18" i="19"/>
  <c r="U48" i="19"/>
  <c r="O48" i="19"/>
  <c r="AG48" i="19"/>
  <c r="AG38" i="19"/>
  <c r="L8" i="19"/>
  <c r="X18" i="19"/>
  <c r="AD18" i="19"/>
  <c r="R48" i="19"/>
  <c r="X48" i="19"/>
  <c r="L48" i="19"/>
  <c r="AD38" i="19"/>
  <c r="R28" i="19"/>
  <c r="AJ48" i="19"/>
  <c r="AD8" i="19"/>
  <c r="X28" i="19"/>
  <c r="R38" i="19"/>
  <c r="R18" i="19"/>
  <c r="R8" i="19"/>
  <c r="AD28" i="19"/>
  <c r="AD30" i="1"/>
  <c r="AJ8" i="19"/>
  <c r="X38" i="19"/>
  <c r="AJ38" i="19"/>
  <c r="AJ18" i="19"/>
  <c r="X8" i="19"/>
  <c r="L28" i="19"/>
  <c r="AD48" i="19"/>
  <c r="AJ28" i="19"/>
  <c r="L18" i="19"/>
  <c r="L38" i="19"/>
  <c r="AI49" i="19"/>
  <c r="W39" i="19"/>
  <c r="AI19" i="19"/>
  <c r="W49" i="19"/>
  <c r="AI39" i="19"/>
  <c r="AI29" i="19"/>
  <c r="AC9" i="19"/>
  <c r="K29" i="19"/>
  <c r="AC39" i="19"/>
  <c r="Q29" i="19"/>
  <c r="AC29" i="19"/>
  <c r="W29" i="19"/>
  <c r="Q39" i="19"/>
  <c r="K19" i="19"/>
  <c r="AC19" i="19"/>
  <c r="K9" i="19"/>
  <c r="Q19" i="19"/>
  <c r="K49" i="19"/>
  <c r="K39" i="19"/>
  <c r="Q9" i="19"/>
  <c r="W9" i="19"/>
  <c r="Q49" i="19"/>
  <c r="AI9" i="19"/>
  <c r="W19" i="19"/>
  <c r="AC49" i="19"/>
  <c r="AC18" i="19"/>
  <c r="W18" i="19"/>
  <c r="Q48" i="19"/>
  <c r="Q28" i="19"/>
  <c r="K18" i="19"/>
  <c r="AI8" i="19"/>
  <c r="AC48" i="19"/>
  <c r="AC8" i="19"/>
  <c r="Q8" i="19"/>
  <c r="AI38" i="19"/>
  <c r="AI28" i="19"/>
  <c r="AI18" i="19"/>
  <c r="AD29" i="1"/>
  <c r="K8" i="19"/>
  <c r="K48" i="19"/>
  <c r="W28" i="19"/>
  <c r="K38" i="19"/>
  <c r="K28" i="19"/>
  <c r="W8" i="19"/>
  <c r="AC28" i="19"/>
  <c r="W48" i="19"/>
  <c r="Q38" i="19"/>
  <c r="AC38" i="19"/>
  <c r="W38" i="19"/>
  <c r="AI48" i="19"/>
  <c r="Q18" i="19"/>
  <c r="AB46" i="19"/>
  <c r="V26" i="19"/>
  <c r="AH6" i="19"/>
  <c r="J46" i="19"/>
  <c r="V46" i="19"/>
  <c r="AH26" i="19"/>
  <c r="AH46" i="19"/>
  <c r="J16" i="19"/>
  <c r="AB6" i="19"/>
  <c r="AH36" i="19"/>
  <c r="P26" i="19"/>
  <c r="AD16" i="1"/>
  <c r="AB36" i="19"/>
  <c r="V16" i="19"/>
  <c r="P16" i="19"/>
  <c r="P6" i="19"/>
  <c r="AB16" i="19"/>
  <c r="V36" i="19"/>
  <c r="P36" i="19"/>
  <c r="J36" i="19"/>
  <c r="V6" i="19"/>
  <c r="J26" i="19"/>
  <c r="J6" i="19"/>
  <c r="AB26" i="19"/>
  <c r="P46" i="19"/>
  <c r="AB27" i="19"/>
  <c r="V17" i="19"/>
  <c r="J17" i="19"/>
  <c r="AH47" i="19"/>
  <c r="V7" i="19"/>
  <c r="P7" i="19"/>
  <c r="J47" i="19"/>
  <c r="AH37" i="19"/>
  <c r="AH27" i="19"/>
  <c r="V27" i="19"/>
  <c r="P27" i="19"/>
  <c r="AB47" i="19"/>
  <c r="AH7" i="19"/>
  <c r="AB7" i="19"/>
  <c r="P47" i="19"/>
  <c r="P17" i="19"/>
  <c r="AD22" i="1"/>
  <c r="AB37" i="19"/>
  <c r="J27" i="19"/>
  <c r="P37" i="19"/>
  <c r="AB17" i="19"/>
  <c r="J7" i="19"/>
  <c r="V37" i="19"/>
  <c r="V47" i="19"/>
  <c r="J37" i="19"/>
  <c r="V19" i="19"/>
  <c r="J29" i="19"/>
  <c r="P39" i="19"/>
  <c r="P49" i="19"/>
  <c r="P9" i="19"/>
  <c r="J49" i="19"/>
  <c r="AB9" i="19"/>
  <c r="P19" i="19"/>
  <c r="V39" i="19"/>
  <c r="V49" i="19"/>
  <c r="V9" i="19"/>
  <c r="AH39" i="19"/>
  <c r="J9" i="19"/>
  <c r="J39" i="19"/>
  <c r="AB39" i="19"/>
  <c r="AH49" i="19"/>
  <c r="J19" i="19"/>
  <c r="AH29" i="19"/>
  <c r="V29" i="19"/>
  <c r="P29" i="19"/>
  <c r="AB19" i="19"/>
  <c r="AB49" i="19"/>
  <c r="AB29"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<sst xmlns="http://schemas.openxmlformats.org/spreadsheetml/2006/main" count="399" uniqueCount="276">
  <si>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</si>
  <si>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</si>
  <si>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</si>
  <si>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</si>
  <si>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</si>
  <si>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</si>
  <si>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</si>
  <si>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</si>
  <si>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</si>
  <si>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</si>
  <si>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</si>
  <si>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</si>
  <si>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</si>
  <si>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</si>
  <si>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</si>
  <si>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</si>
  <si>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</si>
  <si>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</si>
  <si>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</si>
  <si>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</si>
  <si>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</si>
  <si>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</si>
  <si>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</si>
  <si>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</si>
  <si>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</si>
  <si>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</si>
  <si>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</si>
  <si>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</si>
  <si>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</si>
  <si>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</si>
  <si>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</si>
  <si>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</si>
  <si>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</si>
  <si>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</si>
  <si>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</si>
  <si>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</si>
  <si>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</si>
  <si>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</si>
  <si>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</si>
  <si>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</si>
  <si>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</si>
  <si>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</si>
  <si>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</si>
  <si>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</si>
  <si>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</si>
  <si>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</si>
  <si>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</si>
  <si>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</si>
  <si>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</si>
  <si>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</si>
  <si>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</si>
  <si>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</si>
  <si>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</si>
  <si>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Afectación Económica (o presupuestal)</t>
  </si>
  <si>
    <t>Pérdida Reputacional</t>
  </si>
  <si>
    <t>Afectación menor a 10 SMLMV .</t>
  </si>
  <si>
    <t xml:space="preserve">Menor-40% </t>
  </si>
  <si>
    <t>Moderado 60%</t>
  </si>
  <si>
    <t>Mayor 80%</t>
  </si>
  <si>
    <t>Catastrófico 100%</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</si>
  <si>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</si>
  <si>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</si>
  <si>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</si>
  <si>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</si>
  <si>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</si>
  <si>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</si>
  <si>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</si>
  <si>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</si>
  <si>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</si>
  <si>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</si>
  <si>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</si>
  <si>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Extremo</t>
  </si>
  <si>
    <t>Alto</t>
  </si>
  <si>
    <t>Moderado</t>
  </si>
  <si>
    <t>Bajo</t>
  </si>
  <si>
    <t>Insignificante</t>
  </si>
  <si>
    <t>Menor</t>
  </si>
  <si>
    <t>Catastrófico</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</si>
  <si>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</si>
  <si>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</si>
  <si>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</si>
  <si>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</si>
  <si>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</si>
  <si>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</si>
  <si>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</si>
  <si>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</si>
  <si>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</si>
  <si>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</si>
  <si>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</si>
  <si>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</si>
  <si>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</si>
  <si>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</si>
  <si>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</si>
  <si>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</si>
  <si>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</si>
  <si>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</si>
  <si>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</si>
  <si>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</si>
  <si>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</si>
  <si>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</si>
  <si>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</si>
  <si>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</si>
  <si>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</si>
  <si>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</si>
  <si>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</si>
  <si>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</si>
  <si>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</si>
  <si>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</si>
  <si>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</si>
  <si>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</si>
  <si>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</si>
  <si>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</si>
  <si>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</si>
  <si>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</si>
  <si>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</si>
  <si>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</si>
  <si>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</si>
  <si>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</si>
  <si>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</si>
  <si>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</si>
  <si>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</si>
  <si>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</si>
  <si>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</si>
  <si>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</si>
  <si>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</si>
  <si>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</si>
  <si>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</si>
  <si>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</si>
  <si>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</si>
  <si>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</si>
  <si>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</si>
  <si>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</si>
  <si>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</si>
  <si>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</si>
  <si>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</si>
  <si>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</si>
  <si>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</si>
  <si>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</si>
  <si>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</si>
  <si>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</si>
  <si>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</si>
  <si>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</si>
  <si>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</si>
  <si>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</si>
  <si>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</si>
  <si>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</si>
  <si>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</si>
  <si>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</si>
  <si>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</si>
  <si>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</si>
  <si>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</si>
  <si>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</si>
  <si>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</si>
  <si>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</si>
  <si>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</si>
  <si>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</si>
  <si>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</si>
  <si>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</si>
  <si>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</si>
  <si>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</si>
  <si>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</si>
  <si>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</si>
  <si>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</si>
  <si>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</si>
  <si>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</si>
  <si>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</si>
  <si>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</si>
  <si>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</si>
  <si>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</si>
  <si>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</si>
  <si>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</si>
  <si>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</si>
  <si>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</si>
  <si>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</si>
  <si>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</si>
  <si>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</si>
  <si>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</si>
  <si>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</si>
  <si>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</si>
  <si>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</si>
  <si>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</si>
  <si>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</si>
  <si>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</si>
  <si>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</si>
  <si>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</si>
  <si>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</si>
  <si>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</si>
  <si>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</si>
  <si>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Plan de acción (solo para la opción reducir)</t>
  </si>
  <si>
    <t>Ejecución y administración de procesos</t>
  </si>
  <si>
    <t>Fallas tecnológicas</t>
  </si>
  <si>
    <t>Fraude externo</t>
  </si>
  <si>
    <t>Fraude interno</t>
  </si>
  <si>
    <t>Relaciones laborales</t>
  </si>
  <si>
    <t>Usuarios, productos y practicas, organizacionales</t>
  </si>
  <si>
    <t>Daños activos físicos</t>
  </si>
  <si>
    <t>Económico y reputacional</t>
  </si>
  <si>
    <t>PLANEACIÓN INSTITUCIONAL</t>
  </si>
  <si>
    <t>OBJETIVOS ESTRATÉGICOS</t>
  </si>
  <si>
    <t>PROCESO:</t>
  </si>
  <si>
    <t>ALCANCE:</t>
  </si>
  <si>
    <t>Código: F-DPM-1210-238,37-013</t>
  </si>
  <si>
    <t>Versión: 2.0</t>
  </si>
  <si>
    <t xml:space="preserve">Página: 1 de 1 </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</si>
  <si>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</si>
  <si>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CONTEXTO ESTRATÉGICO</t>
  </si>
  <si>
    <t>OBJETIVO:</t>
  </si>
  <si>
    <t>PUNTOS DE RIESGO EN LA CADENA DE VALOR</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</si>
  <si>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</si>
  <si>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</si>
  <si>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</si>
  <si>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</si>
  <si>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</si>
  <si>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t>OBJETIVO DEL PROCESO</t>
  </si>
  <si>
    <t>MAPA DE RIESGOS VIGENCIA 2021</t>
  </si>
  <si>
    <t xml:space="preserve"> -  Hoja 3 Mapa de Riesgos Final: Encontrará la totalidad de la estructura para la identificación y valoración de los riesgos por proceso, programa o proyecto, acorde con el nivel de desagregación que la entidad considere necesaria.</t>
  </si>
  <si>
    <t>Objetivos estratégicos</t>
  </si>
  <si>
    <t>Objetivo del proceso</t>
  </si>
  <si>
    <t>Planeación institucional</t>
  </si>
  <si>
    <t>Puntos de riesgo en la cadena de valor</t>
  </si>
  <si>
    <t>Utilice la lista de despligue que se encuentra parametrizada, le aparecerán los cuatro objetivos estratégicos de la entidad, seleccione el de su proceso.</t>
  </si>
  <si>
    <t xml:space="preserve">Describa los productos del proceso. </t>
  </si>
  <si>
    <t>Identifique las actividades del proceso donde exista evidencia de que pueda ocurrir eventos de riesgo operativo.</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</si>
  <si>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</si>
  <si>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OPORTUNIDADES</t>
  </si>
  <si>
    <t>FORTALEZAS</t>
  </si>
  <si>
    <t>AMENAZAS</t>
  </si>
  <si>
    <t>DEBILIDADES</t>
  </si>
  <si>
    <t>MATRIZ DOFA</t>
  </si>
  <si>
    <t>Página: Página 1 de 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</si>
  <si>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</si>
  <si>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</si>
  <si>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Versión: 1.0</t>
  </si>
  <si>
    <t>Hábitat y territorio:
Planear, desarrollar y liderar una ciudad segura y a escala humana, con conectividad digital, espacio público inclusivo, sistema de movilidad sostenible, ambientes de vivienda dignos, y prevención y mitigación de riesgos.</t>
  </si>
  <si>
    <t>Código: F-DPM-1210-238,37-014</t>
  </si>
  <si>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</si>
  <si>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CARACTERÍSTICAS</t>
  </si>
  <si>
    <t>DESCRIPCIÓN</t>
  </si>
  <si>
    <t>PESO</t>
  </si>
  <si>
    <t>TABLA ATRIBUTOS DE PARA EL DISEÑO DEL CONTROL</t>
  </si>
  <si>
    <t>TABLA CRITERIOS PARA DEFINIR EL NIVEL DE PROBABILIDAD</t>
  </si>
  <si>
    <t>TABLA CRITERIOS PARA DEFINIR EL NIVEL DE IMPACTO</t>
  </si>
  <si>
    <t>Fecha: Abril 27-2021</t>
  </si>
  <si>
    <t>Fecha: Abril -28-2021</t>
  </si>
  <si>
    <t>Gestión de la Salud Publica</t>
  </si>
  <si>
    <t>Fortalecer la gestión y vigilancia para el desarrollo operativo y funcional de la Salud Pública, mediante la identificación de las necesidades de la población  y su  acceso  a los  servicios  de  salud, incorporando  los  enfoques  de: derechos,  perspectiva  de  género  y  ciclo  de  vida,  enfoque diferencial y  modelos  determinantes  sociales  de  Salud, con  el fin  de  buscar  el  mejoramiento  de  la  calidad  de vida  de  los  habitantes  del Municipio de Bucaramanga.</t>
  </si>
  <si>
    <t>Se inicia con la planeación integral en salud y termina con la ejecución de las actividades según las competencias municipales</t>
  </si>
  <si>
    <t>Plan territorial de Salud; Resolución de acuerdo municipal   de   aprobación   del Plan Territorial de Salud; Plan  de  Acción  de  Salud. -PAS; Componente   Operativo   Anual de Inversión. -COA</t>
  </si>
  <si>
    <t>Planeación, ejecucion y seguimiento de los planes de acción</t>
  </si>
  <si>
    <t>La pérdida de la curva de aprendizaje por la no continuidad, dado que el 95% es personal contratista</t>
  </si>
  <si>
    <t>Debilidad en el proceso de implementación de la Politica Gestión del Conocimiento</t>
  </si>
  <si>
    <t xml:space="preserve"> Baja gestión en el cumplimiento de los planes de accion en razón a los tramites previos inherentes de los procesos contractuales.</t>
  </si>
  <si>
    <t>Posibilidad de afectacion economica y reputacional por posibles sanciones de entes de control, disminucion de recursos por parte del Ministerio de Salud y Protección Social, debido a la baja gestión en el cumplimiento de los planes de accion en razón a los tramites previos inherentes de los procesos contractuales.</t>
  </si>
  <si>
    <t>Realizar 5 seguimientos al plan de acción de contratación para verificar el avance en el cumplimiento de los contratos proyectados.</t>
  </si>
  <si>
    <t>Subsecretaria de Salud Pública</t>
  </si>
  <si>
    <t>Posible lesión del patrimonio público e investigaciones y sanciones de entes de control</t>
  </si>
  <si>
    <t>Destinacion indebida de recursos del Régimen Subsidiado</t>
  </si>
  <si>
    <t xml:space="preserve">Realizar 5 actas ( 1 mensual) del Cruce de la base de datos de la Liquidación mensual de afiliados LMA. </t>
  </si>
  <si>
    <t>Profesional de Aseguramiento</t>
  </si>
  <si>
    <t>Sanciones por no cumplimiento de procesos misionales de la secretaria de salud pública.
Aumento de indicadores de vigilancia de salud pública que identifica falencias en el control de enfermedades de interés en salud pública. 
Disminución recorte o retiro total de recursos económicos asignados para dar cumplimiento a las actividades de salud pública y ambiente.
Procesos disciplinarios por recibo de dadivas por parte de personal que realiza inspección vigilancia y control.</t>
  </si>
  <si>
    <t>Existen trámites administrativos gerenciales que limitan una adecuada contratación que impide garantizar cumplimiento de actividades relacionadas con salud pública.</t>
  </si>
  <si>
    <t>Insuficiente personal de planta con perfil para garantizar algunos procesos.</t>
  </si>
  <si>
    <t xml:space="preserve">Talento Humano sin sentido de pertenencia para el desarrollo de algunas actividades.  </t>
  </si>
  <si>
    <t>Incumplimiento con informes normativos de entes de control y/o vigilancia y/o requerimientos varios que pueda desencadenar sanciones de cualquier tipo.</t>
  </si>
  <si>
    <t>Puestos de trabajo insuficientes que faciliten el trabajo y desempeño del recurso humano.</t>
  </si>
  <si>
    <t>Recursos designados para el cumplimiento de actividades relacionadas con salud pública y Ambiente</t>
  </si>
  <si>
    <t xml:space="preserve">Procesos estandarizados para la integración al sistema de gestión integral de calidad. </t>
  </si>
  <si>
    <t xml:space="preserve">Personal capacitado para garantizar algunos procesos con salud pública.y Ambiente </t>
  </si>
  <si>
    <t>Existencia de normatividad que permite el direccionamiento y detalle de las actividades a desarrollar en el proceso.</t>
  </si>
  <si>
    <t>Talento Humano contratista garantiza el cumplimiento de las competencias en Salud Pública y Ambiente.</t>
  </si>
  <si>
    <t>Apoyo de asistencia técnica por entes departamentales y/o otras para disponer de una capacitación continua relacionadas con el tema de salud pública.</t>
  </si>
  <si>
    <t>Sanciones de entes de control, disminucion de recursos por parte del Ministerio de Salud y Protección Social.</t>
  </si>
  <si>
    <t>Posibilidad de afectación eocnómica por posible lesión del patrimonio público e investigaciones y sanciones de entes de control, debido a la destinación indebida de recursos del Régimen Subsidiado</t>
  </si>
  <si>
    <t>El profesional de aseguramiento verifica el cumplimiento del procedimiento del cruce de base de datos de la LMA (liquidación mensual de afiliados)</t>
  </si>
  <si>
    <t>GESTION DE LA SALUD PUBLICA</t>
  </si>
  <si>
    <r>
      <t>El Secretario de Salud y Ambiente y su equipo de planaecion, presupuesto y gestión, verifica m</t>
    </r>
    <r>
      <rPr>
        <sz val="12"/>
        <rFont val="Arial Narrow"/>
        <family val="2"/>
      </rPr>
      <t xml:space="preserve">ensualmente el avance del proceso de contratación, a través del plan de acción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</si>
</sst>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6"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6"/>
      <color rgb="FF000000"/>
      <name val="Arial Narrow"/>
      <family val="2"/>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22"/>
      <color theme="1"/>
      <name val="Arial Narrow"/>
      <family val="2"/>
    </font>
    <font>
      <sz val="16"/>
      <color rgb="FFFF0000"/>
      <name val="Arial Narrow"/>
      <family val="2"/>
    </font>
    <font>
      <sz val="12"/>
      <color theme="1"/>
      <name val="Arial Narrow"/>
      <family val="2"/>
    </font>
    <font>
      <b/>
      <sz val="12"/>
      <color rgb="FF000000"/>
      <name val="Arial Narrow"/>
      <family val="2"/>
    </font>
    <font>
      <sz val="12"/>
      <color rgb="FF000000"/>
      <name val="Arial Narrow"/>
      <family val="2"/>
    </font>
    <font>
      <b/>
      <sz val="12"/>
      <color theme="9" tint="-0.249977111117893"/>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sz val="11"/>
      <color theme="1"/>
      <name val="Arial"/>
      <family val="2"/>
    </font>
    <font>
      <b/>
      <sz val="20"/>
      <color theme="0"/>
      <name val="Arial Narrow"/>
      <family val="2"/>
    </font>
    <font>
      <b/>
      <sz val="16"/>
      <color theme="0"/>
      <name val="Arial Narrow"/>
      <family val="2"/>
    </font>
    <font>
      <sz val="12"/>
      <name val="Arial Narrow"/>
      <family val="2"/>
    </font>
    <font>
      <b/>
      <sz val="12"/>
      <color theme="1"/>
      <name val="Arial Narrow"/>
      <family val="2"/>
    </font>
    <font>
      <sz val="16"/>
      <color theme="1"/>
      <name val="Arial Narrow"/>
      <family val="2"/>
    </font>
    <font>
      <b/>
      <sz val="16"/>
      <color rgb="FF000000"/>
      <name val="Calibri"/>
      <family val="2"/>
    </font>
    <font>
      <b/>
      <sz val="26"/>
      <name val="Arial Narrow"/>
      <family val="2"/>
    </font>
    <font>
      <b/>
      <sz val="14"/>
      <color theme="1"/>
      <name val="Arial Narrow"/>
      <family val="2"/>
    </font>
    <font>
      <b/>
      <sz val="10"/>
      <color theme="6" tint="-0.249977111117893"/>
      <name val="Arial Narrow"/>
      <family val="2"/>
    </font>
    <font>
      <sz val="9"/>
      <color theme="1"/>
      <name val="Arial"/>
      <family val="2"/>
    </font>
    <font>
      <b/>
      <sz val="12"/>
      <color rgb="FF000000"/>
      <name val="Arial"/>
      <family val="2"/>
    </font>
    <font>
      <b/>
      <sz val="14"/>
      <color rgb="FF000000"/>
      <name val="Arial"/>
      <family val="2"/>
    </font>
    <font>
      <b/>
      <sz val="11"/>
      <name val="Calibri"/>
      <family val="2"/>
      <scheme val="minor"/>
    </font>
    <font>
      <sz val="11"/>
      <color theme="0"/>
      <name val="Arial Narrow"/>
      <family val="2"/>
    </font>
    <font>
      <sz val="11"/>
      <color rgb="FFFF0000"/>
      <name val="Arial Narrow"/>
      <family val="2"/>
    </font>
    <font>
      <sz val="11"/>
      <color rgb="FF030303"/>
      <name val="Arial Narrow"/>
      <family val="2"/>
    </font>
    <font>
      <b/>
      <sz val="24"/>
      <name val="Arial Narrow"/>
      <family val="2"/>
    </font>
    <font>
      <sz val="16"/>
      <name val="Arial Narrow"/>
      <family val="2"/>
    </font>
    <font>
      <b/>
      <sz val="16"/>
      <color rgb="FF000000"/>
      <name val="Arial Narrow"/>
      <family val="2"/>
    </font>
    <font>
      <sz val="16"/>
      <color rgb="FFFFFFFF"/>
      <name val="Arial Narrow"/>
      <family val="2"/>
    </font>
    <font>
      <sz val="22"/>
      <name val="Arial Narrow"/>
      <family val="2"/>
    </font>
    <font>
      <b/>
      <sz val="22"/>
      <color rgb="FF000000"/>
      <name val="Arial Narrow"/>
      <family val="2"/>
    </font>
    <font>
      <sz val="22"/>
      <color rgb="FF000000"/>
      <name val="Arial Narrow"/>
      <family val="2"/>
    </font>
    <font>
      <sz val="22"/>
      <color rgb="FFFFFFFF"/>
      <name val="Arial Narrow"/>
      <family val="2"/>
    </font>
    <font>
      <b/>
      <sz val="16"/>
      <name val="Arial Narrow"/>
      <family val="2"/>
    </font>
  </fonts>
  <fills count="1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FF"/>
        <bgColor rgb="FF000000"/>
      </patternFill>
    </fill>
    <fill>
      <patternFill patternType="solid">
        <fgColor theme="6" tint="0.39997558519241921"/>
        <bgColor indexed="64"/>
      </patternFill>
    </fill>
    <fill>
      <patternFill patternType="solid">
        <fgColor theme="0"/>
        <bgColor rgb="FF000000"/>
      </patternFill>
    </fill>
    <fill>
      <patternFill patternType="solid">
        <fgColor theme="6" tint="0.59999389629810485"/>
        <bgColor rgb="FF000000"/>
      </patternFill>
    </fill>
    <fill>
      <patternFill patternType="solid">
        <fgColor theme="2" tint="-9.9978637043366805E-2"/>
        <bgColor indexed="64"/>
      </patternFill>
    </fill>
    <fill>
      <patternFill patternType="solid">
        <fgColor theme="6" tint="0.59999389629810485"/>
        <bgColor indexed="64"/>
      </patternFill>
    </fill>
  </fills>
  <borders count="112">
    <border>
      <left/>
      <right/>
      <top/>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diagonal/>
    </border>
    <border>
      <left style="double">
        <color indexed="64"/>
      </left>
      <right style="hair">
        <color indexed="64"/>
      </right>
      <top style="thin">
        <color indexed="64"/>
      </top>
      <bottom style="double">
        <color indexed="64"/>
      </bottom>
      <diagonal/>
    </border>
    <border>
      <left/>
      <right style="double">
        <color indexed="64"/>
      </right>
      <top style="thin">
        <color indexed="64"/>
      </top>
      <bottom style="double">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right/>
      <top style="double">
        <color indexed="64"/>
      </top>
      <bottom style="thin">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style="medium">
        <color indexed="64"/>
      </left>
      <right style="medium">
        <color indexed="64"/>
      </right>
      <top/>
      <bottom/>
      <diagonal/>
    </border>
    <border>
      <left style="medium">
        <color indexed="64"/>
      </left>
      <right style="double">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top/>
      <bottom/>
      <diagonal/>
    </border>
    <border>
      <left/>
      <right style="medium">
        <color rgb="FF000000"/>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rgb="FF000000"/>
      </right>
      <top style="medium">
        <color indexed="64"/>
      </top>
      <bottom/>
      <diagonal/>
    </border>
    <border>
      <left style="medium">
        <color rgb="FF000000"/>
      </left>
      <right/>
      <top style="medium">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5">
    <xf numFmtId="0" fontId="0" fillId="0" borderId="0"/>
    <xf numFmtId="9" fontId="10" fillId="0" borderId="0" applyFont="0" applyFill="0" applyBorder="0" applyAlignment="0" applyProtection="0"/>
    <xf numFmtId="0" fontId="30" fillId="0" borderId="0"/>
    <xf numFmtId="0" fontId="31" fillId="0" borderId="0"/>
    <xf numFmtId="0" fontId="5" fillId="0" borderId="0"/>
  </cellStyleXfs>
  <cellXfs count="597">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1" fillId="0" borderId="0" xfId="0" applyFont="1" applyFill="1" applyAlignment="1">
      <alignment vertical="center"/>
    </xf>
    <xf numFmtId="0" fontId="9" fillId="0" borderId="0" xfId="0" applyFont="1" applyBorder="1" applyAlignment="1">
      <alignment horizontal="justify" vertical="center" wrapText="1" readingOrder="1"/>
    </xf>
    <xf numFmtId="0" fontId="15" fillId="9" borderId="2" xfId="0" applyFont="1" applyFill="1" applyBorder="1" applyAlignment="1" applyProtection="1">
      <alignment horizontal="center" vertical="center" wrapText="1" readingOrder="1"/>
      <protection hidden="1"/>
    </xf>
    <xf numFmtId="0" fontId="15" fillId="9" borderId="9" xfId="0" applyFont="1" applyFill="1" applyBorder="1" applyAlignment="1" applyProtection="1">
      <alignment horizontal="center" vertical="center" wrapText="1" readingOrder="1"/>
      <protection hidden="1"/>
    </xf>
    <xf numFmtId="0" fontId="15" fillId="9" borderId="3" xfId="0" applyFont="1" applyFill="1" applyBorder="1" applyAlignment="1" applyProtection="1">
      <alignment horizontal="center" vertical="center" wrapText="1" readingOrder="1"/>
      <protection hidden="1"/>
    </xf>
    <xf numFmtId="0" fontId="15" fillId="10" borderId="2" xfId="0" applyFont="1" applyFill="1" applyBorder="1" applyAlignment="1" applyProtection="1">
      <alignment horizontal="center" wrapText="1" readingOrder="1"/>
      <protection hidden="1"/>
    </xf>
    <xf numFmtId="0" fontId="15" fillId="10" borderId="9" xfId="0" applyFont="1" applyFill="1" applyBorder="1" applyAlignment="1" applyProtection="1">
      <alignment horizontal="center" wrapText="1" readingOrder="1"/>
      <protection hidden="1"/>
    </xf>
    <xf numFmtId="0" fontId="15" fillId="10" borderId="3" xfId="0" applyFont="1" applyFill="1" applyBorder="1" applyAlignment="1" applyProtection="1">
      <alignment horizontal="center" wrapText="1" readingOrder="1"/>
      <protection hidden="1"/>
    </xf>
    <xf numFmtId="0" fontId="15" fillId="9" borderId="4" xfId="0" applyFont="1" applyFill="1" applyBorder="1" applyAlignment="1" applyProtection="1">
      <alignment horizontal="center" vertical="center" wrapText="1" readingOrder="1"/>
      <protection hidden="1"/>
    </xf>
    <xf numFmtId="0" fontId="15" fillId="9" borderId="0" xfId="0" applyFont="1" applyFill="1" applyBorder="1" applyAlignment="1" applyProtection="1">
      <alignment horizontal="center" vertical="center" wrapText="1" readingOrder="1"/>
      <protection hidden="1"/>
    </xf>
    <xf numFmtId="0" fontId="15" fillId="9" borderId="5" xfId="0" applyFont="1" applyFill="1" applyBorder="1" applyAlignment="1" applyProtection="1">
      <alignment horizontal="center" vertical="center" wrapText="1" readingOrder="1"/>
      <protection hidden="1"/>
    </xf>
    <xf numFmtId="0" fontId="15" fillId="10" borderId="4" xfId="0" applyFont="1" applyFill="1" applyBorder="1" applyAlignment="1" applyProtection="1">
      <alignment horizontal="center" wrapText="1" readingOrder="1"/>
      <protection hidden="1"/>
    </xf>
    <xf numFmtId="0" fontId="15" fillId="10" borderId="0" xfId="0" applyFont="1" applyFill="1" applyBorder="1" applyAlignment="1" applyProtection="1">
      <alignment horizontal="center" wrapText="1" readingOrder="1"/>
      <protection hidden="1"/>
    </xf>
    <xf numFmtId="0" fontId="15" fillId="10" borderId="5" xfId="0" applyFont="1" applyFill="1" applyBorder="1" applyAlignment="1" applyProtection="1">
      <alignment horizontal="center" wrapText="1" readingOrder="1"/>
      <protection hidden="1"/>
    </xf>
    <xf numFmtId="0" fontId="15" fillId="9" borderId="0" xfId="0" applyFont="1" applyFill="1" applyAlignment="1" applyProtection="1">
      <alignment horizontal="center" vertical="center" wrapText="1" readingOrder="1"/>
      <protection hidden="1"/>
    </xf>
    <xf numFmtId="0" fontId="15" fillId="9" borderId="6" xfId="0" applyFont="1" applyFill="1" applyBorder="1" applyAlignment="1" applyProtection="1">
      <alignment horizontal="center" vertical="center" wrapText="1" readingOrder="1"/>
      <protection hidden="1"/>
    </xf>
    <xf numFmtId="0" fontId="15" fillId="9" borderId="8" xfId="0" applyFont="1" applyFill="1" applyBorder="1" applyAlignment="1" applyProtection="1">
      <alignment horizontal="center" vertical="center" wrapText="1" readingOrder="1"/>
      <protection hidden="1"/>
    </xf>
    <xf numFmtId="0" fontId="15" fillId="9" borderId="7" xfId="0" applyFont="1" applyFill="1" applyBorder="1" applyAlignment="1" applyProtection="1">
      <alignment horizontal="center" vertical="center" wrapText="1" readingOrder="1"/>
      <protection hidden="1"/>
    </xf>
    <xf numFmtId="0" fontId="15" fillId="10" borderId="6" xfId="0" applyFont="1" applyFill="1" applyBorder="1" applyAlignment="1" applyProtection="1">
      <alignment horizontal="center" wrapText="1" readingOrder="1"/>
      <protection hidden="1"/>
    </xf>
    <xf numFmtId="0" fontId="15" fillId="10" borderId="8" xfId="0" applyFont="1" applyFill="1" applyBorder="1" applyAlignment="1" applyProtection="1">
      <alignment horizontal="center" wrapText="1" readingOrder="1"/>
      <protection hidden="1"/>
    </xf>
    <xf numFmtId="0" fontId="15" fillId="10" borderId="7" xfId="0" applyFont="1" applyFill="1" applyBorder="1" applyAlignment="1" applyProtection="1">
      <alignment horizontal="center" wrapText="1" readingOrder="1"/>
      <protection hidden="1"/>
    </xf>
    <xf numFmtId="0" fontId="15" fillId="11" borderId="2" xfId="0" applyFont="1" applyFill="1" applyBorder="1" applyAlignment="1" applyProtection="1">
      <alignment horizontal="center" wrapText="1" readingOrder="1"/>
      <protection hidden="1"/>
    </xf>
    <xf numFmtId="0" fontId="15" fillId="11" borderId="9" xfId="0" applyFont="1" applyFill="1" applyBorder="1" applyAlignment="1" applyProtection="1">
      <alignment horizontal="center" wrapText="1" readingOrder="1"/>
      <protection hidden="1"/>
    </xf>
    <xf numFmtId="0" fontId="15" fillId="11" borderId="3" xfId="0" applyFont="1" applyFill="1" applyBorder="1" applyAlignment="1" applyProtection="1">
      <alignment horizontal="center" wrapText="1" readingOrder="1"/>
      <protection hidden="1"/>
    </xf>
    <xf numFmtId="0" fontId="15" fillId="11" borderId="4" xfId="0" applyFont="1" applyFill="1" applyBorder="1" applyAlignment="1" applyProtection="1">
      <alignment horizontal="center" wrapText="1" readingOrder="1"/>
      <protection hidden="1"/>
    </xf>
    <xf numFmtId="0" fontId="15" fillId="11" borderId="0" xfId="0" applyFont="1" applyFill="1" applyBorder="1" applyAlignment="1" applyProtection="1">
      <alignment horizontal="center" wrapText="1" readingOrder="1"/>
      <protection hidden="1"/>
    </xf>
    <xf numFmtId="0" fontId="15" fillId="11" borderId="5" xfId="0" applyFont="1" applyFill="1" applyBorder="1" applyAlignment="1" applyProtection="1">
      <alignment horizontal="center" wrapText="1" readingOrder="1"/>
      <protection hidden="1"/>
    </xf>
    <xf numFmtId="0" fontId="15" fillId="11" borderId="6" xfId="0" applyFont="1" applyFill="1" applyBorder="1" applyAlignment="1" applyProtection="1">
      <alignment horizontal="center" wrapText="1" readingOrder="1"/>
      <protection hidden="1"/>
    </xf>
    <xf numFmtId="0" fontId="15" fillId="11" borderId="8" xfId="0" applyFont="1" applyFill="1" applyBorder="1" applyAlignment="1" applyProtection="1">
      <alignment horizontal="center" wrapText="1" readingOrder="1"/>
      <protection hidden="1"/>
    </xf>
    <xf numFmtId="0" fontId="15" fillId="11" borderId="7" xfId="0" applyFont="1" applyFill="1" applyBorder="1" applyAlignment="1" applyProtection="1">
      <alignment horizontal="center" wrapText="1" readingOrder="1"/>
      <protection hidden="1"/>
    </xf>
    <xf numFmtId="0" fontId="15" fillId="5" borderId="2" xfId="0" applyFont="1" applyFill="1" applyBorder="1" applyAlignment="1" applyProtection="1">
      <alignment horizontal="center" wrapText="1" readingOrder="1"/>
      <protection hidden="1"/>
    </xf>
    <xf numFmtId="0" fontId="15" fillId="5" borderId="9" xfId="0" applyFont="1" applyFill="1" applyBorder="1" applyAlignment="1" applyProtection="1">
      <alignment horizontal="center" wrapText="1" readingOrder="1"/>
      <protection hidden="1"/>
    </xf>
    <xf numFmtId="0" fontId="15" fillId="5" borderId="3" xfId="0" applyFont="1" applyFill="1" applyBorder="1" applyAlignment="1" applyProtection="1">
      <alignment horizontal="center" wrapText="1" readingOrder="1"/>
      <protection hidden="1"/>
    </xf>
    <xf numFmtId="0" fontId="15" fillId="5" borderId="4" xfId="0" applyFont="1" applyFill="1" applyBorder="1" applyAlignment="1" applyProtection="1">
      <alignment horizontal="center" wrapText="1" readingOrder="1"/>
      <protection hidden="1"/>
    </xf>
    <xf numFmtId="0" fontId="15" fillId="5" borderId="0" xfId="0" applyFont="1" applyFill="1" applyBorder="1" applyAlignment="1" applyProtection="1">
      <alignment horizontal="center" wrapText="1" readingOrder="1"/>
      <protection hidden="1"/>
    </xf>
    <xf numFmtId="0" fontId="15" fillId="5" borderId="5" xfId="0" applyFont="1" applyFill="1" applyBorder="1" applyAlignment="1" applyProtection="1">
      <alignment horizontal="center" wrapText="1" readingOrder="1"/>
      <protection hidden="1"/>
    </xf>
    <xf numFmtId="0" fontId="15" fillId="5" borderId="6" xfId="0" applyFont="1" applyFill="1" applyBorder="1" applyAlignment="1" applyProtection="1">
      <alignment horizontal="center" wrapText="1" readingOrder="1"/>
      <protection hidden="1"/>
    </xf>
    <xf numFmtId="0" fontId="15" fillId="5" borderId="8" xfId="0" applyFont="1" applyFill="1" applyBorder="1" applyAlignment="1" applyProtection="1">
      <alignment horizontal="center" wrapText="1" readingOrder="1"/>
      <protection hidden="1"/>
    </xf>
    <xf numFmtId="0" fontId="15" fillId="5" borderId="7"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wrapText="1" readingOrder="1"/>
      <protection hidden="1"/>
    </xf>
    <xf numFmtId="0" fontId="0" fillId="3" borderId="0" xfId="0" applyFill="1"/>
    <xf numFmtId="0" fontId="32" fillId="3" borderId="36" xfId="2" applyFont="1" applyFill="1" applyBorder="1" applyProtection="1"/>
    <xf numFmtId="0" fontId="32" fillId="3" borderId="37" xfId="2" applyFont="1" applyFill="1" applyBorder="1" applyProtection="1"/>
    <xf numFmtId="0" fontId="32" fillId="3" borderId="38" xfId="2" applyFont="1" applyFill="1" applyBorder="1" applyProtection="1"/>
    <xf numFmtId="0" fontId="12" fillId="3" borderId="0" xfId="0" applyFont="1" applyFill="1" applyAlignment="1">
      <alignment vertical="center"/>
    </xf>
    <xf numFmtId="0" fontId="5" fillId="3" borderId="0" xfId="0" applyFont="1" applyFill="1"/>
    <xf numFmtId="0" fontId="24" fillId="3" borderId="19" xfId="0" applyFont="1" applyFill="1" applyBorder="1" applyAlignment="1">
      <alignment horizontal="justify" vertical="center" wrapText="1" readingOrder="1"/>
    </xf>
    <xf numFmtId="9" fontId="23" fillId="3" borderId="28" xfId="0" applyNumberFormat="1" applyFont="1" applyFill="1" applyBorder="1" applyAlignment="1">
      <alignment horizontal="center" vertical="center" wrapText="1" readingOrder="1"/>
    </xf>
    <xf numFmtId="0" fontId="24" fillId="3" borderId="18" xfId="0" applyFont="1" applyFill="1" applyBorder="1" applyAlignment="1">
      <alignment horizontal="justify" vertical="center" wrapText="1" readingOrder="1"/>
    </xf>
    <xf numFmtId="9" fontId="23" fillId="3" borderId="23" xfId="0" applyNumberFormat="1" applyFont="1" applyFill="1" applyBorder="1" applyAlignment="1">
      <alignment horizontal="center" vertical="center" wrapText="1" readingOrder="1"/>
    </xf>
    <xf numFmtId="0" fontId="24" fillId="3" borderId="23" xfId="0" applyFont="1" applyFill="1" applyBorder="1" applyAlignment="1">
      <alignment horizontal="center" vertical="center" wrapText="1" readingOrder="1"/>
    </xf>
    <xf numFmtId="0" fontId="24" fillId="3" borderId="25" xfId="0" applyFont="1" applyFill="1" applyBorder="1" applyAlignment="1">
      <alignment horizontal="justify" vertical="center" wrapText="1" readingOrder="1"/>
    </xf>
    <xf numFmtId="0" fontId="24" fillId="3" borderId="26" xfId="0" applyFont="1" applyFill="1" applyBorder="1" applyAlignment="1">
      <alignment horizontal="center" vertical="center" wrapText="1" readingOrder="1"/>
    </xf>
    <xf numFmtId="0" fontId="29" fillId="3" borderId="0" xfId="0" applyFont="1" applyFill="1"/>
    <xf numFmtId="0" fontId="9" fillId="3" borderId="0" xfId="0" applyFont="1" applyFill="1" applyBorder="1" applyAlignment="1">
      <alignment horizontal="justify" vertical="center" wrapText="1" readingOrder="1"/>
    </xf>
    <xf numFmtId="0" fontId="4" fillId="3" borderId="0" xfId="0" applyFont="1" applyFill="1" applyAlignment="1">
      <alignment vertical="center"/>
    </xf>
    <xf numFmtId="0" fontId="4" fillId="3" borderId="0" xfId="0" applyFont="1" applyFill="1" applyAlignment="1">
      <alignment horizontal="left" vertical="center"/>
    </xf>
    <xf numFmtId="0" fontId="32" fillId="3" borderId="4" xfId="2" applyFont="1" applyFill="1" applyBorder="1" applyProtection="1"/>
    <xf numFmtId="0" fontId="37" fillId="3" borderId="0" xfId="0" applyFont="1" applyFill="1" applyBorder="1" applyAlignment="1" applyProtection="1">
      <alignment horizontal="left" vertical="center" wrapText="1"/>
    </xf>
    <xf numFmtId="0" fontId="38" fillId="3" borderId="0" xfId="0" applyFont="1" applyFill="1" applyBorder="1" applyAlignment="1" applyProtection="1">
      <alignment horizontal="left" vertical="top" wrapText="1"/>
    </xf>
    <xf numFmtId="0" fontId="32" fillId="3" borderId="0" xfId="2" applyFont="1" applyFill="1" applyBorder="1" applyProtection="1"/>
    <xf numFmtId="0" fontId="32" fillId="3" borderId="5" xfId="2" applyFont="1" applyFill="1" applyBorder="1" applyProtection="1"/>
    <xf numFmtId="0" fontId="32" fillId="3" borderId="6" xfId="2" applyFont="1" applyFill="1" applyBorder="1" applyProtection="1"/>
    <xf numFmtId="0" fontId="32" fillId="3" borderId="8" xfId="2" applyFont="1" applyFill="1" applyBorder="1" applyProtection="1"/>
    <xf numFmtId="0" fontId="32" fillId="3" borderId="7" xfId="2" applyFont="1" applyFill="1" applyBorder="1" applyProtection="1"/>
    <xf numFmtId="0" fontId="35" fillId="3" borderId="0" xfId="2" quotePrefix="1" applyFont="1" applyFill="1" applyBorder="1" applyAlignment="1" applyProtection="1">
      <alignment horizontal="left" vertical="top" wrapText="1"/>
    </xf>
    <xf numFmtId="0" fontId="40" fillId="0" borderId="0" xfId="0" applyFont="1" applyAlignment="1">
      <alignment horizontal="center" vertical="center"/>
    </xf>
    <xf numFmtId="0" fontId="40" fillId="0" borderId="0" xfId="0" applyFont="1"/>
    <xf numFmtId="0" fontId="40" fillId="0" borderId="0" xfId="0" applyFont="1" applyAlignment="1">
      <alignment horizontal="center"/>
    </xf>
    <xf numFmtId="0" fontId="18" fillId="3" borderId="0" xfId="0" applyFont="1" applyFill="1"/>
    <xf numFmtId="0" fontId="18" fillId="0" borderId="0" xfId="0" applyFont="1"/>
    <xf numFmtId="0" fontId="6" fillId="0" borderId="18" xfId="0" applyFont="1" applyBorder="1" applyAlignment="1" applyProtection="1">
      <alignment horizontal="justify" vertical="center" wrapText="1"/>
      <protection locked="0"/>
    </xf>
    <xf numFmtId="0" fontId="1" fillId="0" borderId="18" xfId="0" applyFont="1" applyBorder="1" applyAlignment="1" applyProtection="1">
      <alignment horizontal="center" vertical="center"/>
      <protection hidden="1"/>
    </xf>
    <xf numFmtId="0" fontId="1" fillId="0" borderId="18" xfId="0" applyFont="1" applyBorder="1" applyAlignment="1" applyProtection="1">
      <alignment horizontal="center" vertical="center" textRotation="90"/>
      <protection locked="0"/>
    </xf>
    <xf numFmtId="9" fontId="1" fillId="0" borderId="18" xfId="0" applyNumberFormat="1" applyFont="1" applyBorder="1" applyAlignment="1" applyProtection="1">
      <alignment horizontal="center" vertical="center"/>
      <protection hidden="1"/>
    </xf>
    <xf numFmtId="164" fontId="1" fillId="0" borderId="18" xfId="1" applyNumberFormat="1" applyFont="1" applyBorder="1" applyAlignment="1">
      <alignment horizontal="center" vertical="center"/>
    </xf>
    <xf numFmtId="0" fontId="4" fillId="0" borderId="18" xfId="0" applyFont="1" applyFill="1" applyBorder="1" applyAlignment="1" applyProtection="1">
      <alignment horizontal="center" vertical="center" textRotation="90" wrapText="1"/>
      <protection hidden="1"/>
    </xf>
    <xf numFmtId="0" fontId="4" fillId="0" borderId="18" xfId="0" applyFont="1" applyBorder="1" applyAlignment="1" applyProtection="1">
      <alignment horizontal="center" vertical="center" textRotation="90"/>
      <protection hidden="1"/>
    </xf>
    <xf numFmtId="14" fontId="1" fillId="0" borderId="18" xfId="0" applyNumberFormat="1" applyFont="1" applyBorder="1" applyAlignment="1" applyProtection="1">
      <alignment horizontal="center" vertical="center"/>
      <protection locked="0"/>
    </xf>
    <xf numFmtId="0" fontId="1" fillId="0" borderId="18" xfId="0" applyFont="1" applyBorder="1" applyAlignment="1" applyProtection="1">
      <alignment horizontal="justify" vertical="center"/>
      <protection locked="0"/>
    </xf>
    <xf numFmtId="164" fontId="1" fillId="8" borderId="18" xfId="1" applyNumberFormat="1" applyFont="1" applyFill="1" applyBorder="1" applyAlignment="1">
      <alignment horizontal="center" vertical="center"/>
    </xf>
    <xf numFmtId="0" fontId="22" fillId="0" borderId="18" xfId="0" applyFont="1" applyBorder="1" applyAlignment="1" applyProtection="1">
      <alignment horizontal="justify" vertical="center" wrapText="1"/>
      <protection locked="0"/>
    </xf>
    <xf numFmtId="0" fontId="22" fillId="0" borderId="18" xfId="0" applyFont="1" applyBorder="1" applyAlignment="1" applyProtection="1">
      <alignment horizontal="center" vertical="center"/>
      <protection hidden="1"/>
    </xf>
    <xf numFmtId="0" fontId="22" fillId="0" borderId="18" xfId="0" applyFont="1" applyBorder="1" applyAlignment="1" applyProtection="1">
      <alignment horizontal="center" vertical="center" textRotation="90"/>
      <protection locked="0"/>
    </xf>
    <xf numFmtId="9" fontId="22" fillId="0" borderId="18" xfId="0" applyNumberFormat="1" applyFont="1" applyBorder="1" applyAlignment="1" applyProtection="1">
      <alignment horizontal="center" vertical="center"/>
      <protection hidden="1"/>
    </xf>
    <xf numFmtId="164" fontId="22" fillId="0" borderId="18" xfId="1" applyNumberFormat="1" applyFont="1" applyBorder="1" applyAlignment="1">
      <alignment horizontal="center" vertical="center"/>
    </xf>
    <xf numFmtId="0" fontId="44" fillId="0" borderId="18" xfId="0" applyFont="1" applyFill="1" applyBorder="1" applyAlignment="1" applyProtection="1">
      <alignment horizontal="center" vertical="center" textRotation="90" wrapText="1"/>
      <protection hidden="1"/>
    </xf>
    <xf numFmtId="0" fontId="44" fillId="0" borderId="18" xfId="0" applyFont="1" applyBorder="1" applyAlignment="1" applyProtection="1">
      <alignment horizontal="center" vertical="center" textRotation="90"/>
      <protection hidden="1"/>
    </xf>
    <xf numFmtId="14" fontId="22" fillId="0" borderId="18" xfId="0" applyNumberFormat="1" applyFont="1" applyBorder="1" applyAlignment="1" applyProtection="1">
      <alignment horizontal="center" vertical="center"/>
      <protection locked="0"/>
    </xf>
    <xf numFmtId="0" fontId="22" fillId="0" borderId="18" xfId="0" applyFont="1" applyBorder="1" applyAlignment="1" applyProtection="1">
      <alignment horizontal="justify" vertical="center"/>
      <protection locked="0"/>
    </xf>
    <xf numFmtId="0" fontId="45" fillId="3" borderId="0" xfId="0" applyFont="1" applyFill="1" applyBorder="1" applyAlignment="1">
      <alignment horizontal="justify" vertical="center" wrapText="1" readingOrder="1"/>
    </xf>
    <xf numFmtId="0" fontId="45" fillId="0" borderId="0" xfId="0" applyFont="1" applyBorder="1" applyAlignment="1">
      <alignment horizontal="justify" vertical="center" wrapText="1" readingOrder="1"/>
    </xf>
    <xf numFmtId="0" fontId="46" fillId="9" borderId="2" xfId="0" applyFont="1" applyFill="1" applyBorder="1" applyAlignment="1" applyProtection="1">
      <alignment horizontal="center" vertical="center" wrapText="1" readingOrder="1"/>
      <protection hidden="1"/>
    </xf>
    <xf numFmtId="0" fontId="40" fillId="0" borderId="0" xfId="0" applyFont="1" applyAlignment="1">
      <alignment wrapText="1"/>
    </xf>
    <xf numFmtId="0" fontId="1" fillId="3" borderId="0" xfId="0" applyFont="1" applyFill="1" applyAlignment="1">
      <alignment wrapText="1"/>
    </xf>
    <xf numFmtId="0" fontId="1" fillId="0" borderId="0" xfId="0" applyFont="1" applyAlignment="1">
      <alignment wrapText="1"/>
    </xf>
    <xf numFmtId="0" fontId="1" fillId="0" borderId="0" xfId="0" applyFont="1"/>
    <xf numFmtId="0" fontId="1" fillId="0" borderId="18" xfId="0" applyFont="1" applyBorder="1" applyAlignment="1" applyProtection="1">
      <alignment horizontal="center" vertical="center"/>
    </xf>
    <xf numFmtId="0" fontId="1" fillId="0" borderId="18"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xf>
    <xf numFmtId="0" fontId="4" fillId="12" borderId="18" xfId="0" applyFont="1" applyFill="1" applyBorder="1" applyAlignment="1">
      <alignment horizontal="center" vertical="center" textRotation="90"/>
    </xf>
    <xf numFmtId="0" fontId="43" fillId="0" borderId="66" xfId="0" applyFont="1" applyBorder="1" applyAlignment="1">
      <alignment horizontal="center" vertical="center" wrapText="1"/>
    </xf>
    <xf numFmtId="0" fontId="43" fillId="0" borderId="7" xfId="0" applyFont="1" applyBorder="1" applyAlignment="1">
      <alignment horizontal="center" vertical="center" wrapText="1"/>
    </xf>
    <xf numFmtId="0" fontId="22" fillId="0" borderId="23"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0" xfId="0" applyFont="1" applyBorder="1"/>
    <xf numFmtId="0" fontId="1" fillId="0" borderId="0" xfId="0" applyFont="1" applyBorder="1" applyAlignment="1">
      <alignment wrapText="1"/>
    </xf>
    <xf numFmtId="0" fontId="1" fillId="0" borderId="5" xfId="0" applyFont="1" applyBorder="1"/>
    <xf numFmtId="0" fontId="32" fillId="3" borderId="4" xfId="2" applyFont="1" applyFill="1" applyBorder="1" applyAlignment="1" applyProtection="1">
      <alignment horizontal="left" vertical="top" wrapText="1"/>
    </xf>
    <xf numFmtId="0" fontId="32" fillId="3" borderId="0" xfId="2" applyFont="1" applyFill="1" applyBorder="1" applyAlignment="1" applyProtection="1">
      <alignment horizontal="left" vertical="top" wrapText="1"/>
    </xf>
    <xf numFmtId="0" fontId="32" fillId="3" borderId="5" xfId="2" applyFont="1" applyFill="1" applyBorder="1" applyAlignment="1" applyProtection="1">
      <alignment horizontal="left" vertical="top" wrapText="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xf numFmtId="0" fontId="32" fillId="3" borderId="0" xfId="2" quotePrefix="1" applyFont="1" applyFill="1" applyBorder="1" applyAlignment="1" applyProtection="1">
      <alignment horizontal="left" vertical="top" wrapText="1"/>
    </xf>
    <xf numFmtId="0" fontId="35" fillId="3" borderId="82" xfId="2" quotePrefix="1" applyFont="1" applyFill="1" applyBorder="1" applyAlignment="1" applyProtection="1">
      <alignment horizontal="left" vertical="top" wrapText="1"/>
    </xf>
    <xf numFmtId="0" fontId="32" fillId="0" borderId="82" xfId="2" quotePrefix="1" applyFont="1" applyBorder="1" applyAlignment="1" applyProtection="1">
      <alignment horizontal="left" vertical="top" wrapText="1"/>
    </xf>
    <xf numFmtId="0" fontId="32" fillId="3" borderId="82" xfId="2" quotePrefix="1" applyFont="1" applyFill="1" applyBorder="1" applyAlignment="1" applyProtection="1">
      <alignment horizontal="left" vertical="top" wrapText="1"/>
    </xf>
    <xf numFmtId="0" fontId="32" fillId="3" borderId="82" xfId="2" applyFont="1" applyFill="1" applyBorder="1" applyProtection="1"/>
    <xf numFmtId="0" fontId="0" fillId="3" borderId="5" xfId="0" applyFill="1" applyBorder="1"/>
    <xf numFmtId="0" fontId="34" fillId="3" borderId="0" xfId="2" quotePrefix="1" applyFont="1" applyFill="1" applyBorder="1" applyAlignment="1" applyProtection="1">
      <alignment horizontal="left" vertical="top" wrapText="1"/>
    </xf>
    <xf numFmtId="0" fontId="36" fillId="3" borderId="0" xfId="2" quotePrefix="1" applyFont="1" applyFill="1" applyBorder="1" applyAlignment="1" applyProtection="1">
      <alignment horizontal="left" vertical="top" wrapText="1"/>
    </xf>
    <xf numFmtId="0" fontId="36" fillId="3" borderId="82" xfId="2" quotePrefix="1" applyFont="1" applyFill="1" applyBorder="1" applyAlignment="1" applyProtection="1">
      <alignment horizontal="left" vertical="top" wrapText="1"/>
    </xf>
    <xf numFmtId="0" fontId="36" fillId="3" borderId="90" xfId="2" quotePrefix="1" applyFont="1" applyFill="1" applyBorder="1" applyAlignment="1" applyProtection="1">
      <alignment horizontal="left" vertical="top" wrapText="1"/>
    </xf>
    <xf numFmtId="0" fontId="32" fillId="3" borderId="90" xfId="2" applyFont="1" applyFill="1" applyBorder="1" applyProtection="1"/>
    <xf numFmtId="0" fontId="28" fillId="16" borderId="62" xfId="0" applyFont="1" applyFill="1" applyBorder="1" applyAlignment="1">
      <alignment horizontal="left" vertical="center" wrapText="1" indent="1"/>
    </xf>
    <xf numFmtId="0" fontId="28" fillId="16" borderId="91" xfId="0" applyFont="1" applyFill="1" applyBorder="1" applyAlignment="1">
      <alignment horizontal="left" vertical="center" wrapText="1" indent="1"/>
    </xf>
    <xf numFmtId="0" fontId="0" fillId="0" borderId="0" xfId="0" applyAlignment="1">
      <alignment vertical="center"/>
    </xf>
    <xf numFmtId="0" fontId="50" fillId="0" borderId="0" xfId="0" applyFont="1" applyAlignment="1">
      <alignment horizontal="center" vertical="center"/>
    </xf>
    <xf numFmtId="0" fontId="51" fillId="0" borderId="0" xfId="0" applyFont="1" applyAlignment="1">
      <alignment horizontal="center" vertical="center"/>
    </xf>
    <xf numFmtId="0" fontId="11" fillId="17" borderId="0" xfId="0" applyFont="1" applyFill="1" applyAlignment="1">
      <alignment wrapText="1"/>
    </xf>
    <xf numFmtId="0" fontId="40" fillId="0" borderId="0" xfId="0" applyFont="1" applyAlignment="1">
      <alignment vertical="center" wrapText="1"/>
    </xf>
    <xf numFmtId="0" fontId="52" fillId="0" borderId="0" xfId="0" applyFont="1" applyAlignment="1">
      <alignment horizontal="center" vertical="center" wrapText="1"/>
    </xf>
    <xf numFmtId="0" fontId="5" fillId="0" borderId="0" xfId="0" applyFont="1" applyAlignment="1">
      <alignment vertical="top" wrapText="1"/>
    </xf>
    <xf numFmtId="0" fontId="30" fillId="3" borderId="99" xfId="0" applyFont="1" applyFill="1" applyBorder="1" applyAlignment="1">
      <alignment vertical="center" wrapText="1"/>
    </xf>
    <xf numFmtId="0" fontId="11" fillId="17" borderId="0" xfId="0" applyFont="1" applyFill="1" applyAlignment="1">
      <alignment horizontal="left" vertical="top" wrapText="1"/>
    </xf>
    <xf numFmtId="0" fontId="30" fillId="3" borderId="100" xfId="0" applyFont="1" applyFill="1" applyBorder="1" applyAlignment="1">
      <alignment vertical="center" wrapText="1"/>
    </xf>
    <xf numFmtId="0" fontId="18" fillId="0" borderId="0" xfId="0" applyFont="1" applyBorder="1"/>
    <xf numFmtId="0" fontId="23" fillId="18" borderId="30" xfId="0" applyFont="1" applyFill="1" applyBorder="1" applyAlignment="1">
      <alignment horizontal="center" vertical="center" wrapText="1" readingOrder="1"/>
    </xf>
    <xf numFmtId="0" fontId="23" fillId="18" borderId="31" xfId="0" applyFont="1" applyFill="1" applyBorder="1" applyAlignment="1">
      <alignment horizontal="center" vertical="center" wrapText="1" readingOrder="1"/>
    </xf>
    <xf numFmtId="0" fontId="2" fillId="3" borderId="0" xfId="0" applyFont="1" applyFill="1"/>
    <xf numFmtId="0" fontId="54" fillId="3" borderId="0" xfId="0" applyFont="1" applyFill="1"/>
    <xf numFmtId="0" fontId="54" fillId="0" borderId="0" xfId="0" applyFont="1"/>
    <xf numFmtId="0" fontId="1" fillId="0" borderId="0" xfId="0" pivotButton="1" applyFont="1"/>
    <xf numFmtId="0" fontId="21" fillId="0" borderId="0" xfId="0" applyFont="1" applyFill="1"/>
    <xf numFmtId="0" fontId="55" fillId="0" borderId="0" xfId="0" applyFont="1"/>
    <xf numFmtId="0" fontId="56" fillId="0" borderId="0" xfId="0" applyFont="1"/>
    <xf numFmtId="0" fontId="2" fillId="0" borderId="0" xfId="0" applyFont="1"/>
    <xf numFmtId="0" fontId="6" fillId="3" borderId="0" xfId="0" applyFont="1" applyFill="1"/>
    <xf numFmtId="0" fontId="22" fillId="3" borderId="0" xfId="0" applyFont="1" applyFill="1"/>
    <xf numFmtId="0" fontId="58" fillId="0" borderId="0" xfId="0" applyFont="1" applyAlignment="1">
      <alignment horizontal="center" vertical="center" wrapText="1"/>
    </xf>
    <xf numFmtId="0" fontId="59" fillId="18" borderId="102" xfId="0" applyFont="1" applyFill="1" applyBorder="1" applyAlignment="1">
      <alignment horizontal="center" vertical="center" wrapText="1" readingOrder="1"/>
    </xf>
    <xf numFmtId="0" fontId="59" fillId="18" borderId="103" xfId="0" applyFont="1" applyFill="1" applyBorder="1" applyAlignment="1">
      <alignment horizontal="center" vertical="center" wrapText="1" readingOrder="1"/>
    </xf>
    <xf numFmtId="0" fontId="9" fillId="5" borderId="33" xfId="0" applyFont="1" applyFill="1" applyBorder="1" applyAlignment="1">
      <alignment horizontal="center" vertical="center" wrapText="1" readingOrder="1"/>
    </xf>
    <xf numFmtId="0" fontId="9" fillId="0" borderId="62" xfId="0" applyFont="1" applyBorder="1" applyAlignment="1">
      <alignment horizontal="justify" vertical="center" wrapText="1" readingOrder="1"/>
    </xf>
    <xf numFmtId="9" fontId="9" fillId="0" borderId="70" xfId="0" applyNumberFormat="1" applyFont="1" applyBorder="1" applyAlignment="1">
      <alignment horizontal="center" vertical="center" wrapText="1" readingOrder="1"/>
    </xf>
    <xf numFmtId="0" fontId="9" fillId="6" borderId="63" xfId="0" applyFont="1" applyFill="1" applyBorder="1" applyAlignment="1">
      <alignment horizontal="center" vertical="center" wrapText="1" readingOrder="1"/>
    </xf>
    <xf numFmtId="0" fontId="9" fillId="0" borderId="22" xfId="0" applyFont="1" applyBorder="1" applyAlignment="1">
      <alignment horizontal="justify" vertical="center" wrapText="1" readingOrder="1"/>
    </xf>
    <xf numFmtId="9" fontId="9" fillId="0" borderId="23" xfId="0" applyNumberFormat="1" applyFont="1" applyBorder="1" applyAlignment="1">
      <alignment horizontal="center" vertical="center" wrapText="1" readingOrder="1"/>
    </xf>
    <xf numFmtId="0" fontId="9" fillId="4" borderId="63" xfId="0" applyFont="1" applyFill="1" applyBorder="1" applyAlignment="1">
      <alignment horizontal="center" vertical="center" wrapText="1" readingOrder="1"/>
    </xf>
    <xf numFmtId="0" fontId="9" fillId="7" borderId="63" xfId="0" applyFont="1" applyFill="1" applyBorder="1" applyAlignment="1">
      <alignment horizontal="center" vertical="center" wrapText="1" readingOrder="1"/>
    </xf>
    <xf numFmtId="0" fontId="60" fillId="8" borderId="65" xfId="0" applyFont="1" applyFill="1" applyBorder="1" applyAlignment="1">
      <alignment horizontal="center" vertical="center" wrapText="1" readingOrder="1"/>
    </xf>
    <xf numFmtId="0" fontId="9" fillId="0" borderId="24" xfId="0" applyFont="1" applyBorder="1" applyAlignment="1">
      <alignment horizontal="justify" vertical="center" wrapText="1" readingOrder="1"/>
    </xf>
    <xf numFmtId="9" fontId="9" fillId="0" borderId="26" xfId="0" applyNumberFormat="1" applyFont="1" applyBorder="1" applyAlignment="1">
      <alignment horizontal="center" vertical="center" wrapText="1" readingOrder="1"/>
    </xf>
    <xf numFmtId="0" fontId="61" fillId="3" borderId="0" xfId="0" applyFont="1" applyFill="1" applyAlignment="1">
      <alignment horizontal="center" vertical="center" wrapText="1"/>
    </xf>
    <xf numFmtId="0" fontId="62" fillId="18" borderId="2" xfId="0" applyFont="1" applyFill="1" applyBorder="1" applyAlignment="1">
      <alignment horizontal="center" vertical="center" wrapText="1" readingOrder="1"/>
    </xf>
    <xf numFmtId="0" fontId="62" fillId="18" borderId="3" xfId="0" applyFont="1" applyFill="1" applyBorder="1" applyAlignment="1">
      <alignment horizontal="center" vertical="center" wrapText="1" readingOrder="1"/>
    </xf>
    <xf numFmtId="0" fontId="63" fillId="5" borderId="33" xfId="0" applyFont="1" applyFill="1" applyBorder="1" applyAlignment="1">
      <alignment horizontal="center" vertical="center" wrapText="1" readingOrder="1"/>
    </xf>
    <xf numFmtId="0" fontId="63" fillId="0" borderId="62" xfId="0" applyFont="1" applyBorder="1" applyAlignment="1">
      <alignment horizontal="center" vertical="center" wrapText="1" readingOrder="1"/>
    </xf>
    <xf numFmtId="0" fontId="63" fillId="0" borderId="70" xfId="0" applyFont="1" applyBorder="1" applyAlignment="1">
      <alignment horizontal="justify" vertical="center" wrapText="1" readingOrder="1"/>
    </xf>
    <xf numFmtId="0" fontId="63" fillId="6" borderId="63" xfId="0" applyFont="1" applyFill="1" applyBorder="1" applyAlignment="1">
      <alignment horizontal="center" vertical="center" wrapText="1" readingOrder="1"/>
    </xf>
    <xf numFmtId="0" fontId="63" fillId="0" borderId="22" xfId="0" applyFont="1" applyBorder="1" applyAlignment="1">
      <alignment horizontal="center" vertical="center" wrapText="1" readingOrder="1"/>
    </xf>
    <xf numFmtId="0" fontId="63" fillId="0" borderId="23" xfId="0" applyFont="1" applyBorder="1" applyAlignment="1">
      <alignment horizontal="justify" vertical="center" wrapText="1" readingOrder="1"/>
    </xf>
    <xf numFmtId="0" fontId="63" fillId="4" borderId="63" xfId="0" applyFont="1" applyFill="1" applyBorder="1" applyAlignment="1">
      <alignment horizontal="center" vertical="center" wrapText="1" readingOrder="1"/>
    </xf>
    <xf numFmtId="0" fontId="63" fillId="7" borderId="63" xfId="0" applyFont="1" applyFill="1" applyBorder="1" applyAlignment="1">
      <alignment horizontal="center" vertical="center" wrapText="1" readingOrder="1"/>
    </xf>
    <xf numFmtId="0" fontId="64" fillId="8" borderId="65" xfId="0" applyFont="1" applyFill="1" applyBorder="1" applyAlignment="1">
      <alignment horizontal="center" vertical="center" wrapText="1" readingOrder="1"/>
    </xf>
    <xf numFmtId="0" fontId="63" fillId="0" borderId="24" xfId="0" applyFont="1" applyBorder="1" applyAlignment="1">
      <alignment horizontal="center" vertical="center" wrapText="1" readingOrder="1"/>
    </xf>
    <xf numFmtId="0" fontId="63" fillId="0" borderId="26" xfId="0" applyFont="1" applyBorder="1" applyAlignment="1">
      <alignment horizontal="justify" vertical="center" wrapText="1" readingOrder="1"/>
    </xf>
    <xf numFmtId="0" fontId="22" fillId="0" borderId="4" xfId="0" applyFont="1" applyBorder="1" applyAlignment="1">
      <alignment vertical="center" wrapText="1"/>
    </xf>
    <xf numFmtId="0" fontId="22" fillId="0" borderId="0" xfId="0" applyFont="1" applyAlignment="1">
      <alignment vertical="center" wrapText="1"/>
    </xf>
    <xf numFmtId="0" fontId="22" fillId="0" borderId="98" xfId="0" applyFont="1" applyBorder="1" applyAlignment="1">
      <alignment vertical="center" wrapText="1"/>
    </xf>
    <xf numFmtId="0" fontId="22" fillId="0" borderId="18" xfId="0" applyFont="1" applyBorder="1" applyAlignment="1" applyProtection="1">
      <alignment horizontal="center" vertical="center" wrapText="1"/>
      <protection locked="0"/>
    </xf>
    <xf numFmtId="0" fontId="22" fillId="0" borderId="97" xfId="0" applyFont="1" applyBorder="1" applyAlignment="1">
      <alignment vertical="center" wrapText="1"/>
    </xf>
    <xf numFmtId="0" fontId="22" fillId="0" borderId="5" xfId="0" applyFont="1" applyBorder="1" applyAlignment="1">
      <alignment vertical="center" wrapText="1"/>
    </xf>
    <xf numFmtId="0" fontId="22" fillId="0" borderId="6" xfId="0" applyFont="1" applyBorder="1" applyAlignment="1">
      <alignment vertical="center" wrapText="1"/>
    </xf>
    <xf numFmtId="0" fontId="22" fillId="0" borderId="8" xfId="0" applyFont="1" applyBorder="1" applyAlignment="1">
      <alignment vertical="center" wrapText="1"/>
    </xf>
    <xf numFmtId="0" fontId="22" fillId="0" borderId="96" xfId="0" applyFont="1" applyBorder="1" applyAlignment="1">
      <alignment vertical="center" wrapText="1"/>
    </xf>
    <xf numFmtId="0" fontId="22" fillId="0" borderId="95" xfId="0" applyFont="1" applyBorder="1" applyAlignment="1">
      <alignment vertical="center" wrapText="1"/>
    </xf>
    <xf numFmtId="0" fontId="22" fillId="0" borderId="7" xfId="0" applyFont="1" applyBorder="1" applyAlignment="1">
      <alignment vertical="center" wrapText="1"/>
    </xf>
    <xf numFmtId="0" fontId="1" fillId="0" borderId="18" xfId="0" applyFont="1" applyBorder="1" applyAlignment="1" applyProtection="1">
      <alignment horizontal="center" vertical="center" wrapText="1"/>
      <protection locked="0"/>
    </xf>
    <xf numFmtId="0" fontId="1" fillId="0" borderId="104" xfId="0" applyFont="1" applyBorder="1" applyAlignment="1" applyProtection="1">
      <alignment horizontal="center" vertical="center"/>
    </xf>
    <xf numFmtId="0" fontId="1" fillId="0" borderId="19" xfId="0" applyFont="1" applyBorder="1" applyAlignment="1" applyProtection="1">
      <alignment horizontal="center" vertical="center"/>
    </xf>
    <xf numFmtId="0" fontId="22" fillId="0" borderId="19" xfId="0" applyFont="1" applyBorder="1" applyAlignment="1" applyProtection="1">
      <alignment horizontal="left" vertical="center" wrapText="1"/>
      <protection locked="0"/>
    </xf>
    <xf numFmtId="0" fontId="1" fillId="0" borderId="104" xfId="0" applyFont="1" applyBorder="1" applyAlignment="1" applyProtection="1">
      <alignment horizontal="center" vertical="center"/>
      <protection hidden="1"/>
    </xf>
    <xf numFmtId="0" fontId="1" fillId="0" borderId="19" xfId="0" applyFont="1" applyBorder="1" applyAlignment="1" applyProtection="1">
      <alignment horizontal="center" vertical="center"/>
      <protection hidden="1"/>
    </xf>
    <xf numFmtId="0" fontId="1" fillId="0" borderId="104" xfId="0" applyFont="1" applyBorder="1" applyAlignment="1" applyProtection="1">
      <alignment horizontal="center" vertical="center" textRotation="90"/>
      <protection locked="0"/>
    </xf>
    <xf numFmtId="0" fontId="1" fillId="0" borderId="19" xfId="0" applyFont="1" applyBorder="1" applyAlignment="1" applyProtection="1">
      <alignment horizontal="center" vertical="center" textRotation="90"/>
      <protection locked="0"/>
    </xf>
    <xf numFmtId="9" fontId="1" fillId="0" borderId="104" xfId="0" applyNumberFormat="1" applyFont="1" applyBorder="1" applyAlignment="1" applyProtection="1">
      <alignment horizontal="center" vertical="center"/>
      <protection hidden="1"/>
    </xf>
    <xf numFmtId="9" fontId="1" fillId="0" borderId="19" xfId="0" applyNumberFormat="1" applyFont="1" applyBorder="1" applyAlignment="1" applyProtection="1">
      <alignment horizontal="center" vertical="center"/>
      <protection hidden="1"/>
    </xf>
    <xf numFmtId="0" fontId="22" fillId="0" borderId="18" xfId="0" applyFont="1" applyBorder="1" applyAlignment="1" applyProtection="1">
      <alignment horizontal="center" vertical="center" wrapText="1"/>
      <protection locked="0"/>
    </xf>
    <xf numFmtId="0" fontId="22" fillId="0" borderId="19" xfId="0" applyFont="1" applyBorder="1" applyAlignment="1" applyProtection="1">
      <alignment horizontal="center" vertical="center" wrapText="1"/>
      <protection locked="0"/>
    </xf>
    <xf numFmtId="0" fontId="1" fillId="0" borderId="104"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wrapText="1"/>
      <protection locked="0"/>
    </xf>
    <xf numFmtId="14" fontId="55" fillId="0" borderId="18" xfId="0" applyNumberFormat="1" applyFont="1" applyBorder="1" applyAlignment="1" applyProtection="1">
      <alignment horizontal="center" vertical="center"/>
      <protection locked="0"/>
    </xf>
    <xf numFmtId="0" fontId="1" fillId="3" borderId="19" xfId="0" applyFont="1" applyFill="1" applyBorder="1" applyAlignment="1">
      <alignment horizontal="left" vertical="center" wrapText="1"/>
    </xf>
    <xf numFmtId="164" fontId="1" fillId="0" borderId="104" xfId="1" applyNumberFormat="1" applyFont="1" applyBorder="1" applyAlignment="1">
      <alignment horizontal="center" vertical="center"/>
    </xf>
    <xf numFmtId="164" fontId="1" fillId="0" borderId="19" xfId="1" applyNumberFormat="1" applyFont="1" applyBorder="1" applyAlignment="1">
      <alignment horizontal="center" vertical="center"/>
    </xf>
    <xf numFmtId="0" fontId="4" fillId="0" borderId="104" xfId="0" applyFont="1" applyFill="1" applyBorder="1" applyAlignment="1" applyProtection="1">
      <alignment horizontal="center" vertical="center" textRotation="90" wrapText="1"/>
      <protection hidden="1"/>
    </xf>
    <xf numFmtId="0" fontId="4" fillId="0" borderId="19" xfId="0" applyFont="1" applyFill="1" applyBorder="1" applyAlignment="1" applyProtection="1">
      <alignment horizontal="center" vertical="center" textRotation="90" wrapText="1"/>
      <protection hidden="1"/>
    </xf>
    <xf numFmtId="0" fontId="4" fillId="0" borderId="104" xfId="0" applyFont="1" applyBorder="1" applyAlignment="1" applyProtection="1">
      <alignment horizontal="center" vertical="center" textRotation="90"/>
      <protection hidden="1"/>
    </xf>
    <xf numFmtId="0" fontId="4" fillId="0" borderId="19" xfId="0" applyFont="1" applyBorder="1" applyAlignment="1" applyProtection="1">
      <alignment horizontal="center" vertical="center" textRotation="90"/>
      <protection hidden="1"/>
    </xf>
    <xf numFmtId="164" fontId="1" fillId="3" borderId="18" xfId="1" applyNumberFormat="1" applyFont="1" applyFill="1" applyBorder="1" applyAlignment="1">
      <alignment horizontal="center" vertical="center"/>
    </xf>
    <xf numFmtId="0" fontId="6" fillId="0" borderId="104" xfId="0" applyFont="1" applyBorder="1" applyAlignment="1" applyProtection="1">
      <alignment horizontal="justify" vertical="center" wrapText="1"/>
      <protection locked="0"/>
    </xf>
    <xf numFmtId="14" fontId="1" fillId="0" borderId="104" xfId="0" applyNumberFormat="1" applyFont="1" applyBorder="1" applyAlignment="1" applyProtection="1">
      <alignment horizontal="center" vertical="center"/>
      <protection locked="0"/>
    </xf>
    <xf numFmtId="0" fontId="1" fillId="0" borderId="108" xfId="0" applyFont="1" applyBorder="1" applyAlignment="1" applyProtection="1">
      <alignment horizontal="center" vertical="center"/>
      <protection locked="0"/>
    </xf>
    <xf numFmtId="0" fontId="1" fillId="0" borderId="100" xfId="0" applyFont="1" applyBorder="1" applyAlignment="1">
      <alignment horizontal="center" vertical="center"/>
    </xf>
    <xf numFmtId="14" fontId="55" fillId="0" borderId="19" xfId="0" applyNumberFormat="1" applyFont="1" applyBorder="1" applyAlignment="1" applyProtection="1">
      <alignment horizontal="center" vertical="center"/>
      <protection locked="0"/>
    </xf>
    <xf numFmtId="14" fontId="1" fillId="0" borderId="19" xfId="0" applyNumberFormat="1"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25" xfId="0" applyFont="1" applyBorder="1" applyAlignment="1" applyProtection="1">
      <alignment horizontal="center" vertical="center"/>
    </xf>
    <xf numFmtId="0" fontId="6" fillId="0" borderId="25" xfId="0" applyFont="1" applyBorder="1" applyAlignment="1" applyProtection="1">
      <alignment horizontal="justify" vertical="center" wrapText="1"/>
      <protection locked="0"/>
    </xf>
    <xf numFmtId="0" fontId="1" fillId="0" borderId="25" xfId="0" applyFont="1" applyBorder="1" applyAlignment="1" applyProtection="1">
      <alignment horizontal="center" vertical="center"/>
      <protection hidden="1"/>
    </xf>
    <xf numFmtId="0" fontId="1" fillId="0" borderId="25" xfId="0" applyFont="1" applyBorder="1" applyAlignment="1" applyProtection="1">
      <alignment horizontal="center" vertical="center" textRotation="90"/>
      <protection locked="0"/>
    </xf>
    <xf numFmtId="9" fontId="1" fillId="0" borderId="25" xfId="0" applyNumberFormat="1" applyFont="1" applyBorder="1" applyAlignment="1" applyProtection="1">
      <alignment horizontal="center" vertical="center"/>
      <protection hidden="1"/>
    </xf>
    <xf numFmtId="164" fontId="1" fillId="0" borderId="25" xfId="1" applyNumberFormat="1" applyFont="1" applyBorder="1" applyAlignment="1">
      <alignment horizontal="center" vertical="center"/>
    </xf>
    <xf numFmtId="0" fontId="4" fillId="0" borderId="25" xfId="0" applyFont="1" applyFill="1" applyBorder="1" applyAlignment="1" applyProtection="1">
      <alignment horizontal="center" vertical="center" textRotation="90" wrapText="1"/>
      <protection hidden="1"/>
    </xf>
    <xf numFmtId="0" fontId="4" fillId="0" borderId="25" xfId="0" applyFont="1" applyBorder="1" applyAlignment="1" applyProtection="1">
      <alignment horizontal="center" vertical="center" textRotation="90"/>
      <protection hidden="1"/>
    </xf>
    <xf numFmtId="0" fontId="1" fillId="0" borderId="25" xfId="0" applyFont="1" applyBorder="1" applyAlignment="1" applyProtection="1">
      <alignment horizontal="center" vertical="center" wrapText="1"/>
      <protection locked="0"/>
    </xf>
    <xf numFmtId="14" fontId="1" fillId="0" borderId="25" xfId="0" applyNumberFormat="1" applyFont="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37" fillId="3" borderId="75" xfId="3" applyFont="1" applyFill="1" applyBorder="1" applyAlignment="1" applyProtection="1">
      <alignment horizontal="left" vertical="top" wrapText="1" readingOrder="1"/>
    </xf>
    <xf numFmtId="0" fontId="37" fillId="3" borderId="78" xfId="3" applyFont="1" applyFill="1" applyBorder="1" applyAlignment="1" applyProtection="1">
      <alignment horizontal="left" vertical="top" wrapText="1" readingOrder="1"/>
    </xf>
    <xf numFmtId="0" fontId="37" fillId="3" borderId="41" xfId="3" applyFont="1" applyFill="1" applyBorder="1" applyAlignment="1" applyProtection="1">
      <alignment horizontal="left" vertical="top" wrapText="1" readingOrder="1"/>
    </xf>
    <xf numFmtId="0" fontId="37" fillId="3" borderId="77" xfId="3" applyFont="1" applyFill="1" applyBorder="1" applyAlignment="1" applyProtection="1">
      <alignment horizontal="left" vertical="top" wrapText="1" readingOrder="1"/>
    </xf>
    <xf numFmtId="0" fontId="38" fillId="3" borderId="59" xfId="2" applyFont="1" applyFill="1" applyBorder="1" applyAlignment="1" applyProtection="1">
      <alignment horizontal="justify" vertical="center" wrapText="1"/>
    </xf>
    <xf numFmtId="0" fontId="38" fillId="3" borderId="73" xfId="2" applyFont="1" applyFill="1" applyBorder="1" applyAlignment="1" applyProtection="1">
      <alignment horizontal="justify" vertical="center" wrapText="1"/>
    </xf>
    <xf numFmtId="0" fontId="38" fillId="3" borderId="58" xfId="2" applyFont="1" applyFill="1" applyBorder="1" applyAlignment="1" applyProtection="1">
      <alignment horizontal="justify" vertical="center" wrapText="1"/>
    </xf>
    <xf numFmtId="0" fontId="38" fillId="3" borderId="88" xfId="2" applyFont="1" applyFill="1" applyBorder="1" applyAlignment="1" applyProtection="1">
      <alignment horizontal="justify" vertical="center" wrapText="1"/>
    </xf>
    <xf numFmtId="0" fontId="38" fillId="3" borderId="76" xfId="2" applyFont="1" applyFill="1" applyBorder="1" applyAlignment="1" applyProtection="1">
      <alignment horizontal="justify" vertical="center" wrapText="1"/>
    </xf>
    <xf numFmtId="0" fontId="37" fillId="3" borderId="87" xfId="3" applyFont="1" applyFill="1" applyBorder="1" applyAlignment="1" applyProtection="1">
      <alignment horizontal="left" vertical="top" wrapText="1" readingOrder="1"/>
    </xf>
    <xf numFmtId="0" fontId="37" fillId="3" borderId="42" xfId="3" applyFont="1" applyFill="1" applyBorder="1" applyAlignment="1" applyProtection="1">
      <alignment horizontal="left" vertical="top" wrapText="1" readingOrder="1"/>
    </xf>
    <xf numFmtId="0" fontId="38" fillId="3" borderId="72" xfId="2" applyFont="1" applyFill="1" applyBorder="1" applyAlignment="1" applyProtection="1">
      <alignment horizontal="justify" vertical="center" wrapText="1"/>
    </xf>
    <xf numFmtId="0" fontId="33" fillId="14" borderId="33" xfId="2" applyFont="1" applyFill="1" applyBorder="1" applyAlignment="1" applyProtection="1">
      <alignment horizontal="center" vertical="center" wrapText="1"/>
    </xf>
    <xf numFmtId="0" fontId="33" fillId="14" borderId="34" xfId="2" applyFont="1" applyFill="1" applyBorder="1" applyAlignment="1" applyProtection="1">
      <alignment horizontal="center" vertical="center" wrapText="1"/>
    </xf>
    <xf numFmtId="0" fontId="33" fillId="14" borderId="35" xfId="2" applyFont="1" applyFill="1" applyBorder="1" applyAlignment="1" applyProtection="1">
      <alignment horizontal="center" vertical="center" wrapText="1"/>
    </xf>
    <xf numFmtId="0" fontId="32" fillId="0" borderId="4" xfId="2" quotePrefix="1" applyFont="1" applyBorder="1" applyAlignment="1" applyProtection="1">
      <alignment horizontal="left" vertical="center" wrapText="1"/>
    </xf>
    <xf numFmtId="0" fontId="32" fillId="0" borderId="0" xfId="2" quotePrefix="1" applyFont="1" applyBorder="1" applyAlignment="1" applyProtection="1">
      <alignment horizontal="left" vertical="center" wrapText="1"/>
    </xf>
    <xf numFmtId="0" fontId="32" fillId="0" borderId="5" xfId="2" quotePrefix="1" applyFont="1" applyBorder="1" applyAlignment="1" applyProtection="1">
      <alignment horizontal="left" vertical="center" wrapText="1"/>
    </xf>
    <xf numFmtId="0" fontId="32" fillId="0" borderId="51" xfId="2" quotePrefix="1" applyFont="1" applyBorder="1" applyAlignment="1" applyProtection="1">
      <alignment horizontal="left" vertical="center" wrapText="1"/>
    </xf>
    <xf numFmtId="0" fontId="32" fillId="0" borderId="52" xfId="2" quotePrefix="1" applyFont="1" applyBorder="1" applyAlignment="1" applyProtection="1">
      <alignment horizontal="left" vertical="center" wrapText="1"/>
    </xf>
    <xf numFmtId="0" fontId="32" fillId="0" borderId="53" xfId="2" quotePrefix="1" applyFont="1" applyBorder="1" applyAlignment="1" applyProtection="1">
      <alignment horizontal="left" vertical="center" wrapText="1"/>
    </xf>
    <xf numFmtId="0" fontId="34" fillId="3" borderId="37" xfId="2" quotePrefix="1" applyFont="1" applyFill="1" applyBorder="1" applyAlignment="1" applyProtection="1">
      <alignment horizontal="left" vertical="top" wrapText="1"/>
    </xf>
    <xf numFmtId="0" fontId="35" fillId="3" borderId="37" xfId="2" quotePrefix="1" applyFont="1" applyFill="1" applyBorder="1" applyAlignment="1" applyProtection="1">
      <alignment horizontal="left" vertical="top" wrapText="1"/>
    </xf>
    <xf numFmtId="0" fontId="35" fillId="3" borderId="74" xfId="2" quotePrefix="1" applyFont="1" applyFill="1" applyBorder="1" applyAlignment="1" applyProtection="1">
      <alignment horizontal="left" vertical="top" wrapText="1"/>
    </xf>
    <xf numFmtId="0" fontId="32" fillId="3" borderId="0" xfId="2" quotePrefix="1" applyFont="1" applyFill="1" applyBorder="1" applyAlignment="1" applyProtection="1">
      <alignment horizontal="left" vertical="top" wrapText="1"/>
    </xf>
    <xf numFmtId="0" fontId="32" fillId="3" borderId="82" xfId="2" quotePrefix="1" applyFont="1" applyFill="1" applyBorder="1" applyAlignment="1" applyProtection="1">
      <alignment horizontal="left" vertical="top" wrapText="1"/>
    </xf>
    <xf numFmtId="0" fontId="37" fillId="14" borderId="85" xfId="3" applyFont="1" applyFill="1" applyBorder="1" applyAlignment="1" applyProtection="1">
      <alignment horizontal="center" vertical="center" wrapText="1"/>
    </xf>
    <xf numFmtId="0" fontId="37" fillId="14" borderId="84" xfId="3" applyFont="1" applyFill="1" applyBorder="1" applyAlignment="1" applyProtection="1">
      <alignment horizontal="center" vertical="center" wrapText="1"/>
    </xf>
    <xf numFmtId="0" fontId="37" fillId="14" borderId="39" xfId="2" applyFont="1" applyFill="1" applyBorder="1" applyAlignment="1" applyProtection="1">
      <alignment horizontal="center" vertical="center"/>
    </xf>
    <xf numFmtId="0" fontId="37" fillId="14" borderId="40" xfId="2" applyFont="1" applyFill="1" applyBorder="1" applyAlignment="1" applyProtection="1">
      <alignment horizontal="center" vertical="center"/>
    </xf>
    <xf numFmtId="0" fontId="2" fillId="3" borderId="52" xfId="2" quotePrefix="1" applyFont="1" applyFill="1" applyBorder="1" applyAlignment="1" applyProtection="1">
      <alignment horizontal="justify" vertical="center" wrapText="1"/>
    </xf>
    <xf numFmtId="0" fontId="2" fillId="3" borderId="64" xfId="2" quotePrefix="1" applyFont="1" applyFill="1" applyBorder="1" applyAlignment="1" applyProtection="1">
      <alignment horizontal="justify" vertical="center" wrapText="1"/>
    </xf>
    <xf numFmtId="0" fontId="37" fillId="14" borderId="83" xfId="3" applyFont="1" applyFill="1" applyBorder="1" applyAlignment="1" applyProtection="1">
      <alignment horizontal="center" vertical="center" wrapText="1"/>
    </xf>
    <xf numFmtId="0" fontId="36" fillId="3" borderId="4" xfId="2" quotePrefix="1" applyFont="1" applyFill="1" applyBorder="1" applyAlignment="1" applyProtection="1">
      <alignment horizontal="center" vertical="top" wrapText="1"/>
    </xf>
    <xf numFmtId="0" fontId="36" fillId="3" borderId="0" xfId="2" quotePrefix="1" applyFont="1" applyFill="1" applyBorder="1" applyAlignment="1" applyProtection="1">
      <alignment horizontal="center" vertical="top" wrapText="1"/>
    </xf>
    <xf numFmtId="0" fontId="36" fillId="3" borderId="82" xfId="2" quotePrefix="1" applyFont="1" applyFill="1" applyBorder="1" applyAlignment="1" applyProtection="1">
      <alignment horizontal="center" vertical="top" wrapText="1"/>
    </xf>
    <xf numFmtId="0" fontId="37" fillId="3" borderId="54" xfId="0" applyFont="1" applyFill="1" applyBorder="1" applyAlignment="1" applyProtection="1">
      <alignment horizontal="left" vertical="center" wrapText="1"/>
    </xf>
    <xf numFmtId="0" fontId="37" fillId="3" borderId="55" xfId="0" applyFont="1" applyFill="1" applyBorder="1" applyAlignment="1" applyProtection="1">
      <alignment horizontal="left" vertical="center" wrapText="1"/>
    </xf>
    <xf numFmtId="0" fontId="38" fillId="3" borderId="47" xfId="2" applyFont="1" applyFill="1" applyBorder="1" applyAlignment="1" applyProtection="1">
      <alignment horizontal="justify" vertical="center" wrapText="1"/>
    </xf>
    <xf numFmtId="0" fontId="38" fillId="3" borderId="48" xfId="2" applyFont="1" applyFill="1" applyBorder="1" applyAlignment="1" applyProtection="1">
      <alignment horizontal="justify" vertical="center" wrapText="1"/>
    </xf>
    <xf numFmtId="0" fontId="37" fillId="3" borderId="86" xfId="3" applyFont="1" applyFill="1" applyBorder="1" applyAlignment="1" applyProtection="1">
      <alignment horizontal="left" vertical="top" wrapText="1" readingOrder="1"/>
    </xf>
    <xf numFmtId="0" fontId="37" fillId="3" borderId="79" xfId="3" applyFont="1" applyFill="1" applyBorder="1" applyAlignment="1" applyProtection="1">
      <alignment horizontal="left" vertical="top" wrapText="1" readingOrder="1"/>
    </xf>
    <xf numFmtId="0" fontId="38" fillId="3" borderId="80" xfId="2" applyFont="1" applyFill="1" applyBorder="1" applyAlignment="1" applyProtection="1">
      <alignment horizontal="justify" vertical="center" wrapText="1"/>
    </xf>
    <xf numFmtId="0" fontId="38" fillId="3" borderId="81" xfId="2" applyFont="1" applyFill="1" applyBorder="1" applyAlignment="1" applyProtection="1">
      <alignment horizontal="justify" vertical="center" wrapText="1"/>
    </xf>
    <xf numFmtId="0" fontId="37" fillId="3" borderId="46" xfId="0" applyFont="1" applyFill="1" applyBorder="1" applyAlignment="1" applyProtection="1">
      <alignment horizontal="left" vertical="center" wrapText="1"/>
    </xf>
    <xf numFmtId="0" fontId="37" fillId="3" borderId="45" xfId="0" applyFont="1" applyFill="1" applyBorder="1" applyAlignment="1" applyProtection="1">
      <alignment horizontal="left" vertical="center" wrapText="1"/>
    </xf>
    <xf numFmtId="0" fontId="38" fillId="3" borderId="43" xfId="2" applyFont="1" applyFill="1" applyBorder="1" applyAlignment="1" applyProtection="1">
      <alignment horizontal="justify" vertical="center" wrapText="1"/>
    </xf>
    <xf numFmtId="0" fontId="38" fillId="3" borderId="44" xfId="2" applyFont="1" applyFill="1" applyBorder="1" applyAlignment="1" applyProtection="1">
      <alignment horizontal="justify" vertical="center" wrapText="1"/>
    </xf>
    <xf numFmtId="0" fontId="37" fillId="3" borderId="56" xfId="0" applyFont="1" applyFill="1" applyBorder="1" applyAlignment="1" applyProtection="1">
      <alignment horizontal="left" vertical="center" wrapText="1"/>
    </xf>
    <xf numFmtId="0" fontId="37" fillId="3" borderId="57" xfId="0" applyFont="1" applyFill="1" applyBorder="1" applyAlignment="1" applyProtection="1">
      <alignment horizontal="left" vertical="center" wrapText="1"/>
    </xf>
    <xf numFmtId="0" fontId="38" fillId="3" borderId="49" xfId="0" applyFont="1" applyFill="1" applyBorder="1" applyAlignment="1" applyProtection="1">
      <alignment horizontal="justify" vertical="center" wrapText="1"/>
    </xf>
    <xf numFmtId="0" fontId="38" fillId="3" borderId="50" xfId="0" applyFont="1" applyFill="1" applyBorder="1" applyAlignment="1" applyProtection="1">
      <alignment horizontal="justify" vertical="center" wrapText="1"/>
    </xf>
    <xf numFmtId="0" fontId="5" fillId="0" borderId="101" xfId="0" applyFont="1" applyBorder="1" applyAlignment="1">
      <alignment vertical="top" wrapText="1"/>
    </xf>
    <xf numFmtId="0" fontId="5" fillId="0" borderId="89" xfId="0" applyFont="1" applyBorder="1" applyAlignment="1">
      <alignment vertical="top" wrapText="1"/>
    </xf>
    <xf numFmtId="0" fontId="5" fillId="0" borderId="99" xfId="0" applyFont="1" applyBorder="1" applyAlignment="1">
      <alignment vertical="top" wrapText="1"/>
    </xf>
    <xf numFmtId="0" fontId="51" fillId="0" borderId="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4" xfId="0" applyFont="1" applyBorder="1" applyAlignment="1">
      <alignment horizontal="center" vertical="center" wrapText="1"/>
    </xf>
    <xf numFmtId="0" fontId="51" fillId="0" borderId="0" xfId="0" applyFont="1" applyAlignment="1">
      <alignment horizontal="center" vertical="center" wrapText="1"/>
    </xf>
    <xf numFmtId="0" fontId="51" fillId="0" borderId="6" xfId="0" applyFont="1" applyBorder="1" applyAlignment="1">
      <alignment horizontal="center" vertical="center" wrapText="1"/>
    </xf>
    <xf numFmtId="0" fontId="51" fillId="0" borderId="8" xfId="0" applyFont="1" applyBorder="1" applyAlignment="1">
      <alignment horizontal="center" vertical="center" wrapText="1"/>
    </xf>
    <xf numFmtId="0" fontId="28" fillId="18" borderId="20" xfId="0" applyFont="1" applyFill="1" applyBorder="1" applyAlignment="1">
      <alignment horizontal="center" vertical="center" wrapText="1"/>
    </xf>
    <xf numFmtId="0" fontId="28" fillId="18" borderId="21" xfId="0" applyFont="1" applyFill="1" applyBorder="1" applyAlignment="1">
      <alignment horizontal="center" vertical="center" wrapText="1"/>
    </xf>
    <xf numFmtId="0" fontId="28" fillId="18" borderId="32" xfId="0" applyFont="1" applyFill="1" applyBorder="1" applyAlignment="1">
      <alignment horizontal="center" vertical="center" wrapText="1"/>
    </xf>
    <xf numFmtId="0" fontId="28" fillId="15" borderId="61" xfId="0" applyFont="1" applyFill="1" applyBorder="1" applyAlignment="1">
      <alignment horizontal="left" vertical="center" wrapText="1" indent="1"/>
    </xf>
    <xf numFmtId="0" fontId="28" fillId="15" borderId="34" xfId="0" applyFont="1" applyFill="1" applyBorder="1" applyAlignment="1">
      <alignment horizontal="left" vertical="center" wrapText="1" indent="1"/>
    </xf>
    <xf numFmtId="0" fontId="28" fillId="15" borderId="35" xfId="0" applyFont="1" applyFill="1" applyBorder="1" applyAlignment="1">
      <alignment horizontal="left" vertical="center" wrapText="1" indent="1"/>
    </xf>
    <xf numFmtId="0" fontId="43" fillId="15" borderId="92" xfId="0" applyFont="1" applyFill="1" applyBorder="1" applyAlignment="1">
      <alignment horizontal="left" vertical="center" wrapText="1" indent="1"/>
    </xf>
    <xf numFmtId="0" fontId="43" fillId="15" borderId="93" xfId="0" applyFont="1" applyFill="1" applyBorder="1" applyAlignment="1">
      <alignment horizontal="left" vertical="center" wrapText="1" indent="1"/>
    </xf>
    <xf numFmtId="0" fontId="43" fillId="15" borderId="94" xfId="0" applyFont="1" applyFill="1" applyBorder="1" applyAlignment="1">
      <alignment horizontal="left" vertical="center" wrapText="1" indent="1"/>
    </xf>
    <xf numFmtId="0" fontId="23" fillId="13" borderId="0" xfId="0" applyFont="1" applyFill="1" applyAlignment="1">
      <alignment horizontal="center" vertical="center" wrapText="1"/>
    </xf>
    <xf numFmtId="0" fontId="52" fillId="0" borderId="0" xfId="0" applyFont="1" applyAlignment="1">
      <alignment horizontal="center" vertical="center"/>
    </xf>
    <xf numFmtId="0" fontId="22" fillId="0" borderId="97" xfId="0" applyFont="1" applyBorder="1" applyAlignment="1">
      <alignment horizontal="left" vertical="center" wrapText="1"/>
    </xf>
    <xf numFmtId="0" fontId="22" fillId="0" borderId="5" xfId="0" applyFont="1" applyBorder="1" applyAlignment="1">
      <alignment horizontal="left" vertical="center" wrapText="1"/>
    </xf>
    <xf numFmtId="0" fontId="22" fillId="0" borderId="0" xfId="0" applyFont="1" applyAlignment="1">
      <alignment horizontal="left" vertical="center" wrapText="1"/>
    </xf>
    <xf numFmtId="0" fontId="22" fillId="0" borderId="4" xfId="0" applyFont="1" applyBorder="1" applyAlignment="1">
      <alignment horizontal="left" vertical="center" wrapText="1"/>
    </xf>
    <xf numFmtId="0" fontId="22" fillId="0" borderId="98" xfId="0" applyFont="1" applyBorder="1" applyAlignment="1">
      <alignment horizontal="left" vertical="center" wrapText="1"/>
    </xf>
    <xf numFmtId="0" fontId="22" fillId="0" borderId="18" xfId="0" applyFont="1" applyBorder="1" applyAlignment="1">
      <alignment horizontal="left" vertical="center" wrapText="1"/>
    </xf>
    <xf numFmtId="0" fontId="22" fillId="0" borderId="2" xfId="0" applyFont="1" applyBorder="1" applyAlignment="1">
      <alignment horizontal="left" vertical="center" wrapText="1"/>
    </xf>
    <xf numFmtId="0" fontId="22" fillId="0" borderId="9" xfId="0" applyFont="1" applyBorder="1" applyAlignment="1">
      <alignment horizontal="left" vertical="center" wrapText="1"/>
    </xf>
    <xf numFmtId="0" fontId="22" fillId="0" borderId="106" xfId="0" applyFont="1" applyBorder="1" applyAlignment="1">
      <alignment horizontal="left" vertical="center" wrapText="1"/>
    </xf>
    <xf numFmtId="0" fontId="22" fillId="0" borderId="107" xfId="0" applyFont="1" applyBorder="1" applyAlignment="1">
      <alignment horizontal="left" vertical="center" wrapText="1"/>
    </xf>
    <xf numFmtId="0" fontId="22" fillId="0" borderId="3" xfId="0" applyFont="1" applyBorder="1" applyAlignment="1">
      <alignment horizontal="left" vertical="center" wrapText="1"/>
    </xf>
    <xf numFmtId="0" fontId="22" fillId="0" borderId="18"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protection locked="0"/>
    </xf>
    <xf numFmtId="0" fontId="44" fillId="0" borderId="18" xfId="0" applyFont="1" applyFill="1" applyBorder="1" applyAlignment="1" applyProtection="1">
      <alignment horizontal="center" vertical="center" wrapText="1"/>
      <protection hidden="1"/>
    </xf>
    <xf numFmtId="0" fontId="22" fillId="0" borderId="22" xfId="0" applyFont="1" applyBorder="1" applyAlignment="1" applyProtection="1">
      <alignment horizontal="center" vertical="center"/>
    </xf>
    <xf numFmtId="0" fontId="22" fillId="0" borderId="104" xfId="0" applyFont="1" applyBorder="1" applyAlignment="1" applyProtection="1">
      <alignment horizontal="center" vertical="center" wrapText="1"/>
      <protection locked="0"/>
    </xf>
    <xf numFmtId="0" fontId="22" fillId="0" borderId="105" xfId="0" applyFont="1" applyBorder="1" applyAlignment="1" applyProtection="1">
      <alignment horizontal="center" vertical="center" wrapText="1"/>
      <protection locked="0"/>
    </xf>
    <xf numFmtId="0" fontId="22" fillId="0" borderId="19" xfId="0" applyFont="1" applyBorder="1" applyAlignment="1" applyProtection="1">
      <alignment horizontal="center" vertical="center" wrapText="1"/>
      <protection locked="0"/>
    </xf>
    <xf numFmtId="0" fontId="43" fillId="0" borderId="104" xfId="0" applyFont="1" applyBorder="1" applyAlignment="1" applyProtection="1">
      <alignment horizontal="center" vertical="center" wrapText="1"/>
      <protection locked="0"/>
    </xf>
    <xf numFmtId="0" fontId="43" fillId="0" borderId="105" xfId="0" applyFont="1" applyBorder="1" applyAlignment="1" applyProtection="1">
      <alignment horizontal="center" vertical="center" wrapText="1"/>
      <protection locked="0"/>
    </xf>
    <xf numFmtId="0" fontId="43" fillId="0" borderId="19" xfId="0" applyFont="1" applyBorder="1" applyAlignment="1" applyProtection="1">
      <alignment horizontal="center" vertical="center" wrapText="1"/>
      <protection locked="0"/>
    </xf>
    <xf numFmtId="0" fontId="44" fillId="0" borderId="18" xfId="0" applyFont="1" applyBorder="1" applyAlignment="1" applyProtection="1">
      <alignment horizontal="center" vertical="center"/>
      <protection hidden="1"/>
    </xf>
    <xf numFmtId="9" fontId="22" fillId="0" borderId="18" xfId="0" applyNumberFormat="1" applyFont="1" applyBorder="1" applyAlignment="1" applyProtection="1">
      <alignment horizontal="center" vertical="center" wrapText="1"/>
      <protection hidden="1"/>
    </xf>
    <xf numFmtId="9" fontId="22" fillId="0" borderId="18" xfId="0" applyNumberFormat="1" applyFont="1" applyBorder="1" applyAlignment="1" applyProtection="1">
      <alignment horizontal="center" vertical="center" wrapText="1"/>
      <protection locked="0"/>
    </xf>
    <xf numFmtId="0" fontId="4" fillId="12" borderId="69" xfId="0" applyFont="1" applyFill="1" applyBorder="1" applyAlignment="1">
      <alignment horizontal="center" vertical="center"/>
    </xf>
    <xf numFmtId="0" fontId="4" fillId="12" borderId="18" xfId="0" applyFont="1" applyFill="1" applyBorder="1" applyAlignment="1">
      <alignment horizontal="center" vertical="center"/>
    </xf>
    <xf numFmtId="0" fontId="4" fillId="12" borderId="69" xfId="0" applyFont="1" applyFill="1" applyBorder="1" applyAlignment="1">
      <alignment horizontal="center" vertical="center" wrapText="1"/>
    </xf>
    <xf numFmtId="0" fontId="4" fillId="12" borderId="18" xfId="0" applyFont="1" applyFill="1" applyBorder="1" applyAlignment="1">
      <alignment horizontal="center" vertical="center" wrapText="1"/>
    </xf>
    <xf numFmtId="0" fontId="1" fillId="0" borderId="104" xfId="0" applyFont="1" applyBorder="1" applyAlignment="1" applyProtection="1">
      <alignment horizontal="center" vertical="center" wrapText="1"/>
      <protection locked="0"/>
    </xf>
    <xf numFmtId="0" fontId="1" fillId="0" borderId="105" xfId="0" applyFont="1" applyBorder="1" applyAlignment="1" applyProtection="1">
      <alignment horizontal="center" vertical="center" wrapText="1"/>
      <protection locked="0"/>
    </xf>
    <xf numFmtId="0" fontId="1" fillId="0" borderId="111" xfId="0" applyFont="1" applyBorder="1" applyAlignment="1" applyProtection="1">
      <alignment horizontal="center" vertical="center" wrapText="1"/>
      <protection locked="0"/>
    </xf>
    <xf numFmtId="0" fontId="2" fillId="0" borderId="104" xfId="0" applyFont="1" applyBorder="1" applyAlignment="1" applyProtection="1">
      <alignment horizontal="center" vertical="center" wrapText="1"/>
      <protection locked="0"/>
    </xf>
    <xf numFmtId="0" fontId="2" fillId="0" borderId="105" xfId="0" applyFont="1" applyBorder="1" applyAlignment="1" applyProtection="1">
      <alignment horizontal="center" vertical="center" wrapText="1"/>
      <protection locked="0"/>
    </xf>
    <xf numFmtId="0" fontId="2" fillId="0" borderId="111" xfId="0" applyFont="1" applyBorder="1" applyAlignment="1" applyProtection="1">
      <alignment horizontal="center" vertical="center" wrapText="1"/>
      <protection locked="0"/>
    </xf>
    <xf numFmtId="0" fontId="4" fillId="12" borderId="70" xfId="0" applyFont="1" applyFill="1" applyBorder="1" applyAlignment="1">
      <alignment horizontal="center" vertical="center" wrapText="1"/>
    </xf>
    <xf numFmtId="0" fontId="4" fillId="12" borderId="23" xfId="0" applyFont="1" applyFill="1" applyBorder="1" applyAlignment="1">
      <alignment horizontal="center" vertical="center" wrapText="1"/>
    </xf>
    <xf numFmtId="0" fontId="48" fillId="12" borderId="62" xfId="0" applyFont="1" applyFill="1" applyBorder="1" applyAlignment="1">
      <alignment horizontal="center" vertical="center" textRotation="90"/>
    </xf>
    <xf numFmtId="0" fontId="48" fillId="12" borderId="22" xfId="0" applyFont="1" applyFill="1" applyBorder="1" applyAlignment="1">
      <alignment horizontal="center" vertical="center" textRotation="90"/>
    </xf>
    <xf numFmtId="0" fontId="4" fillId="12" borderId="69" xfId="0" applyFont="1" applyFill="1" applyBorder="1" applyAlignment="1">
      <alignment horizontal="center" vertical="center" textRotation="90" wrapText="1"/>
    </xf>
    <xf numFmtId="0" fontId="4" fillId="12" borderId="18" xfId="0" applyFont="1" applyFill="1" applyBorder="1" applyAlignment="1">
      <alignment horizontal="center" vertical="center" textRotation="90" wrapText="1"/>
    </xf>
    <xf numFmtId="9" fontId="1" fillId="0" borderId="18" xfId="0" applyNumberFormat="1" applyFont="1" applyBorder="1" applyAlignment="1" applyProtection="1">
      <alignment horizontal="center" vertical="center" wrapText="1"/>
      <protection hidden="1"/>
    </xf>
    <xf numFmtId="9" fontId="1" fillId="0" borderId="25" xfId="0" applyNumberFormat="1" applyFont="1" applyBorder="1" applyAlignment="1" applyProtection="1">
      <alignment horizontal="center" vertical="center" wrapText="1"/>
      <protection hidden="1"/>
    </xf>
    <xf numFmtId="0" fontId="4" fillId="0" borderId="18" xfId="0" applyFont="1" applyFill="1" applyBorder="1" applyAlignment="1" applyProtection="1">
      <alignment horizontal="center" vertical="center" wrapText="1"/>
      <protection hidden="1"/>
    </xf>
    <xf numFmtId="0" fontId="4" fillId="0" borderId="25" xfId="0" applyFont="1" applyFill="1" applyBorder="1" applyAlignment="1" applyProtection="1">
      <alignment horizontal="center" vertical="center" wrapText="1"/>
      <protection hidden="1"/>
    </xf>
    <xf numFmtId="0" fontId="4" fillId="0" borderId="18" xfId="0" applyFont="1" applyBorder="1" applyAlignment="1" applyProtection="1">
      <alignment horizontal="center" vertical="center"/>
      <protection hidden="1"/>
    </xf>
    <xf numFmtId="0" fontId="4" fillId="0" borderId="25" xfId="0" applyFont="1" applyBorder="1" applyAlignment="1" applyProtection="1">
      <alignment horizontal="center" vertical="center"/>
      <protection hidden="1"/>
    </xf>
    <xf numFmtId="0" fontId="1" fillId="0" borderId="27" xfId="0" applyFont="1" applyBorder="1" applyAlignment="1" applyProtection="1">
      <alignment horizontal="center" vertical="center"/>
    </xf>
    <xf numFmtId="0" fontId="1" fillId="0" borderId="22" xfId="0" applyFont="1" applyBorder="1" applyAlignment="1" applyProtection="1">
      <alignment horizontal="center" vertical="center"/>
    </xf>
    <xf numFmtId="0" fontId="1" fillId="0" borderId="19"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4" fillId="0" borderId="19" xfId="0" applyFont="1" applyFill="1" applyBorder="1" applyAlignment="1" applyProtection="1">
      <alignment horizontal="center" vertical="center" wrapText="1"/>
      <protection hidden="1"/>
    </xf>
    <xf numFmtId="9" fontId="1" fillId="0" borderId="19" xfId="0" applyNumberFormat="1" applyFont="1" applyBorder="1" applyAlignment="1" applyProtection="1">
      <alignment horizontal="center" vertical="center" wrapText="1"/>
      <protection hidden="1"/>
    </xf>
    <xf numFmtId="9" fontId="1" fillId="0" borderId="19" xfId="0" applyNumberFormat="1" applyFont="1" applyBorder="1" applyAlignment="1" applyProtection="1">
      <alignment horizontal="center" vertical="center" wrapText="1"/>
      <protection locked="0"/>
    </xf>
    <xf numFmtId="9" fontId="1" fillId="0" borderId="18" xfId="0" applyNumberFormat="1" applyFont="1" applyBorder="1" applyAlignment="1" applyProtection="1">
      <alignment horizontal="center" vertical="center" wrapText="1"/>
      <protection locked="0"/>
    </xf>
    <xf numFmtId="0" fontId="1" fillId="0" borderId="25" xfId="0" applyFont="1" applyBorder="1" applyAlignment="1" applyProtection="1">
      <alignment horizontal="center" vertical="center" wrapText="1"/>
      <protection locked="0"/>
    </xf>
    <xf numFmtId="0" fontId="1" fillId="0" borderId="25" xfId="0" applyFont="1" applyBorder="1" applyAlignment="1" applyProtection="1">
      <alignment horizontal="center" vertical="center"/>
      <protection locked="0"/>
    </xf>
    <xf numFmtId="9" fontId="1" fillId="0" borderId="25" xfId="0" applyNumberFormat="1" applyFont="1" applyBorder="1" applyAlignment="1" applyProtection="1">
      <alignment horizontal="center" vertical="center" wrapText="1"/>
      <protection locked="0"/>
    </xf>
    <xf numFmtId="0" fontId="1" fillId="0" borderId="24" xfId="0" applyFont="1" applyBorder="1" applyAlignment="1" applyProtection="1">
      <alignment horizontal="center" vertical="center"/>
    </xf>
    <xf numFmtId="0" fontId="4" fillId="0" borderId="19" xfId="0" applyFont="1" applyBorder="1" applyAlignment="1" applyProtection="1">
      <alignment horizontal="center" vertical="center"/>
      <protection hidden="1"/>
    </xf>
    <xf numFmtId="0" fontId="1" fillId="0" borderId="0" xfId="0" applyFont="1" applyBorder="1"/>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center"/>
    </xf>
    <xf numFmtId="0" fontId="33" fillId="14" borderId="110" xfId="0" applyFont="1" applyFill="1" applyBorder="1" applyAlignment="1">
      <alignment horizontal="center" vertical="center"/>
    </xf>
    <xf numFmtId="0" fontId="33" fillId="14" borderId="104" xfId="0" applyFont="1" applyFill="1" applyBorder="1" applyAlignment="1">
      <alignment horizontal="center" vertical="center"/>
    </xf>
    <xf numFmtId="0" fontId="33" fillId="14" borderId="108" xfId="0" applyFont="1" applyFill="1" applyBorder="1" applyAlignment="1">
      <alignment horizontal="center" vertical="center"/>
    </xf>
    <xf numFmtId="0" fontId="1" fillId="0" borderId="109" xfId="0" applyFont="1" applyBorder="1" applyAlignment="1">
      <alignment horizontal="left" vertical="center" wrapText="1"/>
    </xf>
    <xf numFmtId="0" fontId="1" fillId="0" borderId="30" xfId="0" applyFont="1" applyBorder="1" applyAlignment="1">
      <alignment horizontal="left" vertical="center" wrapText="1"/>
    </xf>
    <xf numFmtId="0" fontId="1" fillId="0" borderId="31" xfId="0" applyFont="1" applyBorder="1" applyAlignment="1">
      <alignment horizontal="left" vertical="center" wrapText="1"/>
    </xf>
    <xf numFmtId="0" fontId="1" fillId="0" borderId="110" xfId="0" applyFont="1" applyBorder="1" applyAlignment="1" applyProtection="1">
      <alignment horizontal="center" vertical="center"/>
    </xf>
    <xf numFmtId="0" fontId="1" fillId="0" borderId="104" xfId="0" applyFont="1" applyBorder="1" applyAlignment="1" applyProtection="1">
      <alignment horizontal="center" vertical="center"/>
      <protection locked="0"/>
    </xf>
    <xf numFmtId="0" fontId="4" fillId="0" borderId="104" xfId="0" applyFont="1" applyFill="1" applyBorder="1" applyAlignment="1" applyProtection="1">
      <alignment horizontal="center" vertical="center" wrapText="1"/>
      <protection hidden="1"/>
    </xf>
    <xf numFmtId="9" fontId="1" fillId="0" borderId="104" xfId="0" applyNumberFormat="1" applyFont="1" applyBorder="1" applyAlignment="1" applyProtection="1">
      <alignment horizontal="center" vertical="center" wrapText="1"/>
      <protection hidden="1"/>
    </xf>
    <xf numFmtId="9" fontId="1" fillId="0" borderId="104" xfId="0" applyNumberFormat="1" applyFont="1" applyBorder="1" applyAlignment="1" applyProtection="1">
      <alignment horizontal="center" vertical="center" wrapText="1"/>
      <protection locked="0"/>
    </xf>
    <xf numFmtId="0" fontId="4" fillId="0" borderId="104" xfId="0" applyFont="1" applyBorder="1" applyAlignment="1" applyProtection="1">
      <alignment horizontal="center" vertical="center"/>
      <protection hidden="1"/>
    </xf>
    <xf numFmtId="0" fontId="40" fillId="3" borderId="18" xfId="0" applyFont="1" applyFill="1" applyBorder="1" applyAlignment="1">
      <alignment horizontal="left"/>
    </xf>
    <xf numFmtId="0" fontId="40" fillId="3" borderId="23" xfId="0" applyFont="1" applyFill="1" applyBorder="1" applyAlignment="1">
      <alignment horizontal="left"/>
    </xf>
    <xf numFmtId="0" fontId="40" fillId="3" borderId="69" xfId="0" applyFont="1" applyFill="1" applyBorder="1" applyAlignment="1">
      <alignment horizontal="left"/>
    </xf>
    <xf numFmtId="0" fontId="40" fillId="3" borderId="70" xfId="0" applyFont="1" applyFill="1" applyBorder="1" applyAlignment="1">
      <alignment horizontal="left"/>
    </xf>
    <xf numFmtId="0" fontId="47" fillId="3" borderId="68" xfId="0" applyFont="1" applyFill="1" applyBorder="1" applyAlignment="1">
      <alignment horizontal="center" vertical="center"/>
    </xf>
    <xf numFmtId="0" fontId="47" fillId="3" borderId="9" xfId="0" applyFont="1" applyFill="1" applyBorder="1" applyAlignment="1">
      <alignment horizontal="center" vertical="center"/>
    </xf>
    <xf numFmtId="0" fontId="47" fillId="3" borderId="67" xfId="0" applyFont="1" applyFill="1" applyBorder="1" applyAlignment="1">
      <alignment horizontal="center" vertical="center"/>
    </xf>
    <xf numFmtId="0" fontId="47" fillId="3" borderId="0" xfId="0" applyFont="1" applyFill="1" applyBorder="1" applyAlignment="1">
      <alignment horizontal="center" vertical="center"/>
    </xf>
    <xf numFmtId="0" fontId="47" fillId="3" borderId="71" xfId="0" applyFont="1" applyFill="1" applyBorder="1" applyAlignment="1">
      <alignment horizontal="center" vertical="center"/>
    </xf>
    <xf numFmtId="0" fontId="47" fillId="3" borderId="8"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9" xfId="0" applyFont="1" applyFill="1" applyBorder="1" applyAlignment="1">
      <alignment horizontal="center" vertical="center"/>
    </xf>
    <xf numFmtId="0" fontId="41" fillId="3" borderId="4" xfId="0" applyFont="1" applyFill="1" applyBorder="1" applyAlignment="1">
      <alignment horizontal="center" vertical="center"/>
    </xf>
    <xf numFmtId="0" fontId="41" fillId="3" borderId="0" xfId="0" applyFont="1" applyFill="1" applyBorder="1" applyAlignment="1">
      <alignment horizontal="center" vertical="center"/>
    </xf>
    <xf numFmtId="0" fontId="41" fillId="3" borderId="6" xfId="0" applyFont="1" applyFill="1" applyBorder="1" applyAlignment="1">
      <alignment horizontal="center" vertical="center"/>
    </xf>
    <xf numFmtId="0" fontId="41" fillId="3" borderId="8" xfId="0" applyFont="1" applyFill="1" applyBorder="1" applyAlignment="1">
      <alignment horizontal="center" vertical="center"/>
    </xf>
    <xf numFmtId="0" fontId="42" fillId="3" borderId="51" xfId="0" applyFont="1" applyFill="1" applyBorder="1" applyAlignment="1">
      <alignment horizontal="center" vertical="center"/>
    </xf>
    <xf numFmtId="0" fontId="42" fillId="3" borderId="52" xfId="0" applyFont="1" applyFill="1" applyBorder="1" applyAlignment="1">
      <alignment horizontal="center" vertical="center"/>
    </xf>
    <xf numFmtId="0" fontId="42" fillId="3" borderId="53" xfId="0" applyFont="1" applyFill="1" applyBorder="1" applyAlignment="1">
      <alignment horizontal="center" vertical="center"/>
    </xf>
    <xf numFmtId="0" fontId="28" fillId="16" borderId="62" xfId="0" applyFont="1" applyFill="1" applyBorder="1" applyAlignment="1">
      <alignment horizontal="left" vertical="center" wrapText="1" indent="1"/>
    </xf>
    <xf numFmtId="0" fontId="28" fillId="16" borderId="69" xfId="0" applyFont="1" applyFill="1" applyBorder="1" applyAlignment="1">
      <alignment horizontal="left" vertical="center" wrapText="1" indent="1"/>
    </xf>
    <xf numFmtId="0" fontId="28" fillId="16" borderId="22" xfId="0" applyFont="1" applyFill="1" applyBorder="1" applyAlignment="1">
      <alignment horizontal="left" vertical="center" wrapText="1" indent="1"/>
    </xf>
    <xf numFmtId="0" fontId="28" fillId="16" borderId="18" xfId="0" applyFont="1" applyFill="1" applyBorder="1" applyAlignment="1">
      <alignment horizontal="left" vertical="center" wrapText="1" indent="1"/>
    </xf>
    <xf numFmtId="0" fontId="28" fillId="16" borderId="24" xfId="0" applyFont="1" applyFill="1" applyBorder="1" applyAlignment="1">
      <alignment horizontal="left" vertical="center" wrapText="1" indent="1"/>
    </xf>
    <xf numFmtId="0" fontId="28" fillId="16" borderId="25" xfId="0" applyFont="1" applyFill="1" applyBorder="1" applyAlignment="1">
      <alignment horizontal="left" vertical="center" wrapText="1" indent="1"/>
    </xf>
    <xf numFmtId="0" fontId="48" fillId="3" borderId="69" xfId="0" applyFont="1" applyFill="1" applyBorder="1" applyAlignment="1" applyProtection="1">
      <alignment horizontal="left" vertical="center" indent="1"/>
      <protection locked="0"/>
    </xf>
    <xf numFmtId="0" fontId="48" fillId="3" borderId="70" xfId="0" applyFont="1" applyFill="1" applyBorder="1" applyAlignment="1" applyProtection="1">
      <alignment horizontal="left" vertical="center" indent="1"/>
      <protection locked="0"/>
    </xf>
    <xf numFmtId="0" fontId="8" fillId="3" borderId="18" xfId="0" applyFont="1" applyFill="1" applyBorder="1" applyAlignment="1" applyProtection="1">
      <alignment horizontal="left" vertical="center" wrapText="1" indent="1"/>
      <protection locked="0"/>
    </xf>
    <xf numFmtId="0" fontId="8" fillId="3" borderId="18" xfId="0" applyFont="1" applyFill="1" applyBorder="1" applyAlignment="1" applyProtection="1">
      <alignment horizontal="left" vertical="center" indent="1"/>
      <protection locked="0"/>
    </xf>
    <xf numFmtId="0" fontId="8" fillId="3" borderId="23" xfId="0" applyFont="1" applyFill="1" applyBorder="1" applyAlignment="1" applyProtection="1">
      <alignment horizontal="left" vertical="center" indent="1"/>
      <protection locked="0"/>
    </xf>
    <xf numFmtId="0" fontId="8" fillId="3" borderId="25" xfId="0" applyFont="1" applyFill="1" applyBorder="1" applyAlignment="1" applyProtection="1">
      <alignment horizontal="left" vertical="center" indent="1"/>
      <protection locked="0"/>
    </xf>
    <xf numFmtId="0" fontId="8" fillId="3" borderId="26" xfId="0" applyFont="1" applyFill="1" applyBorder="1" applyAlignment="1" applyProtection="1">
      <alignment horizontal="left" vertical="center" indent="1"/>
      <protection locked="0"/>
    </xf>
    <xf numFmtId="0" fontId="40" fillId="3" borderId="25" xfId="0" applyFont="1" applyFill="1" applyBorder="1" applyAlignment="1">
      <alignment horizontal="left"/>
    </xf>
    <xf numFmtId="0" fontId="40" fillId="3" borderId="26" xfId="0" applyFont="1" applyFill="1" applyBorder="1" applyAlignment="1">
      <alignment horizontal="left"/>
    </xf>
    <xf numFmtId="0" fontId="20" fillId="0" borderId="0" xfId="0" applyFont="1" applyAlignment="1">
      <alignment horizontal="center" vertical="center" wrapText="1"/>
    </xf>
    <xf numFmtId="0" fontId="16" fillId="5" borderId="4" xfId="0" applyFont="1" applyFill="1" applyBorder="1" applyAlignment="1" applyProtection="1">
      <alignment horizontal="center" wrapText="1" readingOrder="1"/>
      <protection hidden="1"/>
    </xf>
    <xf numFmtId="0" fontId="16" fillId="5" borderId="0" xfId="0" applyFont="1" applyFill="1" applyBorder="1" applyAlignment="1" applyProtection="1">
      <alignment horizontal="center" wrapText="1" readingOrder="1"/>
      <protection hidden="1"/>
    </xf>
    <xf numFmtId="0" fontId="16" fillId="5" borderId="5" xfId="0" applyFont="1" applyFill="1" applyBorder="1" applyAlignment="1" applyProtection="1">
      <alignment horizontal="center" wrapText="1" readingOrder="1"/>
      <protection hidden="1"/>
    </xf>
    <xf numFmtId="0" fontId="16" fillId="5" borderId="6" xfId="0" applyFont="1" applyFill="1" applyBorder="1" applyAlignment="1" applyProtection="1">
      <alignment horizontal="center" wrapText="1" readingOrder="1"/>
      <protection hidden="1"/>
    </xf>
    <xf numFmtId="0" fontId="16" fillId="5" borderId="8" xfId="0" applyFont="1" applyFill="1" applyBorder="1" applyAlignment="1" applyProtection="1">
      <alignment horizontal="center" wrapText="1" readingOrder="1"/>
      <protection hidden="1"/>
    </xf>
    <xf numFmtId="0" fontId="16" fillId="5" borderId="7" xfId="0" applyFont="1" applyFill="1" applyBorder="1" applyAlignment="1" applyProtection="1">
      <alignment horizontal="center" wrapText="1" readingOrder="1"/>
      <protection hidden="1"/>
    </xf>
    <xf numFmtId="0" fontId="16" fillId="5" borderId="2" xfId="0" applyFont="1" applyFill="1" applyBorder="1" applyAlignment="1" applyProtection="1">
      <alignment horizontal="center" wrapText="1" readingOrder="1"/>
      <protection hidden="1"/>
    </xf>
    <xf numFmtId="0" fontId="16" fillId="5" borderId="9" xfId="0" applyFont="1" applyFill="1" applyBorder="1" applyAlignment="1" applyProtection="1">
      <alignment horizontal="center" wrapText="1" readingOrder="1"/>
      <protection hidden="1"/>
    </xf>
    <xf numFmtId="0" fontId="16" fillId="5" borderId="3" xfId="0" applyFont="1" applyFill="1" applyBorder="1" applyAlignment="1" applyProtection="1">
      <alignment horizontal="center" wrapText="1" readingOrder="1"/>
      <protection hidden="1"/>
    </xf>
    <xf numFmtId="0" fontId="16" fillId="11" borderId="4" xfId="0" applyFont="1" applyFill="1" applyBorder="1" applyAlignment="1" applyProtection="1">
      <alignment horizontal="center" wrapText="1" readingOrder="1"/>
      <protection hidden="1"/>
    </xf>
    <xf numFmtId="0" fontId="16" fillId="11" borderId="0" xfId="0" applyFont="1" applyFill="1" applyBorder="1" applyAlignment="1" applyProtection="1">
      <alignment horizontal="center" wrapText="1" readingOrder="1"/>
      <protection hidden="1"/>
    </xf>
    <xf numFmtId="0" fontId="16" fillId="11" borderId="5" xfId="0" applyFont="1" applyFill="1" applyBorder="1" applyAlignment="1" applyProtection="1">
      <alignment horizontal="center" wrapText="1" readingOrder="1"/>
      <protection hidden="1"/>
    </xf>
    <xf numFmtId="0" fontId="16" fillId="11" borderId="6" xfId="0" applyFont="1" applyFill="1" applyBorder="1" applyAlignment="1" applyProtection="1">
      <alignment horizontal="center" wrapText="1" readingOrder="1"/>
      <protection hidden="1"/>
    </xf>
    <xf numFmtId="0" fontId="16" fillId="11" borderId="8" xfId="0" applyFont="1" applyFill="1" applyBorder="1" applyAlignment="1" applyProtection="1">
      <alignment horizontal="center" wrapText="1" readingOrder="1"/>
      <protection hidden="1"/>
    </xf>
    <xf numFmtId="0" fontId="16" fillId="11" borderId="7" xfId="0" applyFont="1" applyFill="1" applyBorder="1" applyAlignment="1" applyProtection="1">
      <alignment horizontal="center" wrapText="1" readingOrder="1"/>
      <protection hidden="1"/>
    </xf>
    <xf numFmtId="0" fontId="16" fillId="11" borderId="2" xfId="0" applyFont="1" applyFill="1" applyBorder="1" applyAlignment="1" applyProtection="1">
      <alignment horizontal="center" wrapText="1" readingOrder="1"/>
      <protection hidden="1"/>
    </xf>
    <xf numFmtId="0" fontId="16" fillId="11" borderId="9" xfId="0" applyFont="1" applyFill="1" applyBorder="1" applyAlignment="1" applyProtection="1">
      <alignment horizontal="center" wrapText="1" readingOrder="1"/>
      <protection hidden="1"/>
    </xf>
    <xf numFmtId="0" fontId="16" fillId="11" borderId="3" xfId="0" applyFont="1" applyFill="1" applyBorder="1" applyAlignment="1" applyProtection="1">
      <alignment horizontal="center" wrapText="1" readingOrder="1"/>
      <protection hidden="1"/>
    </xf>
    <xf numFmtId="0" fontId="16" fillId="10" borderId="4" xfId="0" applyFont="1" applyFill="1" applyBorder="1" applyAlignment="1" applyProtection="1">
      <alignment horizontal="center" wrapText="1" readingOrder="1"/>
      <protection hidden="1"/>
    </xf>
    <xf numFmtId="0" fontId="16" fillId="10" borderId="0" xfId="0" applyFont="1" applyFill="1" applyBorder="1" applyAlignment="1" applyProtection="1">
      <alignment horizontal="center" wrapText="1" readingOrder="1"/>
      <protection hidden="1"/>
    </xf>
    <xf numFmtId="0" fontId="16" fillId="10" borderId="5" xfId="0" applyFont="1" applyFill="1" applyBorder="1" applyAlignment="1" applyProtection="1">
      <alignment horizontal="center" wrapText="1" readingOrder="1"/>
      <protection hidden="1"/>
    </xf>
    <xf numFmtId="0" fontId="16" fillId="10" borderId="6" xfId="0" applyFont="1" applyFill="1" applyBorder="1" applyAlignment="1" applyProtection="1">
      <alignment horizontal="center" wrapText="1" readingOrder="1"/>
      <protection hidden="1"/>
    </xf>
    <xf numFmtId="0" fontId="16" fillId="10" borderId="8" xfId="0" applyFont="1" applyFill="1" applyBorder="1" applyAlignment="1" applyProtection="1">
      <alignment horizontal="center" wrapText="1" readingOrder="1"/>
      <protection hidden="1"/>
    </xf>
    <xf numFmtId="0" fontId="16" fillId="10" borderId="7" xfId="0" applyFont="1" applyFill="1" applyBorder="1" applyAlignment="1" applyProtection="1">
      <alignment horizontal="center" wrapText="1" readingOrder="1"/>
      <protection hidden="1"/>
    </xf>
    <xf numFmtId="0" fontId="16" fillId="10" borderId="2" xfId="0" applyFont="1" applyFill="1" applyBorder="1" applyAlignment="1" applyProtection="1">
      <alignment horizontal="center" wrapText="1" readingOrder="1"/>
      <protection hidden="1"/>
    </xf>
    <xf numFmtId="0" fontId="16" fillId="10" borderId="9" xfId="0" applyFont="1" applyFill="1" applyBorder="1" applyAlignment="1" applyProtection="1">
      <alignment horizontal="center" wrapText="1" readingOrder="1"/>
      <protection hidden="1"/>
    </xf>
    <xf numFmtId="0" fontId="16" fillId="10" borderId="3" xfId="0" applyFont="1" applyFill="1" applyBorder="1" applyAlignment="1" applyProtection="1">
      <alignment horizontal="center" wrapText="1" readingOrder="1"/>
      <protection hidden="1"/>
    </xf>
    <xf numFmtId="0" fontId="16" fillId="9" borderId="4" xfId="0" applyFont="1" applyFill="1" applyBorder="1" applyAlignment="1" applyProtection="1">
      <alignment horizontal="center" vertical="center" wrapText="1" readingOrder="1"/>
      <protection hidden="1"/>
    </xf>
    <xf numFmtId="0" fontId="16" fillId="9" borderId="0" xfId="0" applyFont="1" applyFill="1" applyBorder="1" applyAlignment="1" applyProtection="1">
      <alignment horizontal="center" vertical="center" wrapText="1" readingOrder="1"/>
      <protection hidden="1"/>
    </xf>
    <xf numFmtId="0" fontId="16" fillId="9" borderId="0" xfId="0" applyFont="1" applyFill="1" applyAlignment="1" applyProtection="1">
      <alignment horizontal="center" vertical="center" wrapText="1" readingOrder="1"/>
      <protection hidden="1"/>
    </xf>
    <xf numFmtId="0" fontId="16" fillId="9" borderId="5" xfId="0" applyFont="1" applyFill="1" applyBorder="1" applyAlignment="1" applyProtection="1">
      <alignment horizontal="center" vertical="center" wrapText="1" readingOrder="1"/>
      <protection hidden="1"/>
    </xf>
    <xf numFmtId="0" fontId="16" fillId="9" borderId="6" xfId="0" applyFont="1" applyFill="1" applyBorder="1" applyAlignment="1" applyProtection="1">
      <alignment horizontal="center" vertical="center" wrapText="1" readingOrder="1"/>
      <protection hidden="1"/>
    </xf>
    <xf numFmtId="0" fontId="16" fillId="9" borderId="8" xfId="0" applyFont="1" applyFill="1" applyBorder="1" applyAlignment="1" applyProtection="1">
      <alignment horizontal="center" vertical="center" wrapText="1" readingOrder="1"/>
      <protection hidden="1"/>
    </xf>
    <xf numFmtId="0" fontId="16" fillId="9" borderId="7" xfId="0" applyFont="1" applyFill="1" applyBorder="1" applyAlignment="1" applyProtection="1">
      <alignment horizontal="center" vertical="center" wrapText="1" readingOrder="1"/>
      <protection hidden="1"/>
    </xf>
    <xf numFmtId="0" fontId="16" fillId="9" borderId="2" xfId="0" applyFont="1" applyFill="1" applyBorder="1" applyAlignment="1" applyProtection="1">
      <alignment horizontal="center" vertical="center" wrapText="1" readingOrder="1"/>
      <protection hidden="1"/>
    </xf>
    <xf numFmtId="0" fontId="16" fillId="9" borderId="9" xfId="0" applyFont="1" applyFill="1" applyBorder="1" applyAlignment="1" applyProtection="1">
      <alignment horizontal="center" vertical="center" wrapText="1" readingOrder="1"/>
      <protection hidden="1"/>
    </xf>
    <xf numFmtId="0" fontId="16" fillId="9" borderId="3" xfId="0" applyFont="1" applyFill="1" applyBorder="1" applyAlignment="1" applyProtection="1">
      <alignment horizontal="center" vertical="center" wrapText="1" readingOrder="1"/>
      <protection hidden="1"/>
    </xf>
    <xf numFmtId="0" fontId="14" fillId="18" borderId="0" xfId="0" applyFont="1" applyFill="1" applyAlignment="1">
      <alignment horizontal="center" vertical="center" wrapText="1" readingOrder="1"/>
    </xf>
    <xf numFmtId="0" fontId="13" fillId="0" borderId="2" xfId="0" applyFont="1" applyBorder="1" applyAlignment="1">
      <alignment horizontal="center" vertical="center" wrapText="1"/>
    </xf>
    <xf numFmtId="0" fontId="13" fillId="0" borderId="9"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3" fillId="0" borderId="0" xfId="0" applyFont="1" applyBorder="1" applyAlignment="1">
      <alignment horizontal="center" vertical="center"/>
    </xf>
    <xf numFmtId="0" fontId="13" fillId="0" borderId="9" xfId="0" applyFont="1" applyBorder="1" applyAlignment="1">
      <alignment horizontal="center" vertical="center" wrapText="1"/>
    </xf>
    <xf numFmtId="0" fontId="14" fillId="18" borderId="0" xfId="0" applyFont="1" applyFill="1" applyAlignment="1">
      <alignment horizontal="center" vertical="center" textRotation="90" wrapText="1" readingOrder="1"/>
    </xf>
    <xf numFmtId="0" fontId="14" fillId="18" borderId="5" xfId="0" applyFont="1" applyFill="1" applyBorder="1" applyAlignment="1">
      <alignment horizontal="center" vertical="center" textRotation="90" wrapText="1" readingOrder="1"/>
    </xf>
    <xf numFmtId="0" fontId="17" fillId="10" borderId="10" xfId="0" applyFont="1" applyFill="1" applyBorder="1" applyAlignment="1">
      <alignment horizontal="center" vertical="center" wrapText="1" readingOrder="1"/>
    </xf>
    <xf numFmtId="0" fontId="17" fillId="10" borderId="11" xfId="0" applyFont="1" applyFill="1" applyBorder="1" applyAlignment="1">
      <alignment horizontal="center" vertical="center" wrapText="1" readingOrder="1"/>
    </xf>
    <xf numFmtId="0" fontId="17" fillId="10" borderId="12" xfId="0" applyFont="1" applyFill="1" applyBorder="1" applyAlignment="1">
      <alignment horizontal="center" vertical="center" wrapText="1" readingOrder="1"/>
    </xf>
    <xf numFmtId="0" fontId="17" fillId="10" borderId="13" xfId="0" applyFont="1" applyFill="1" applyBorder="1" applyAlignment="1">
      <alignment horizontal="center" vertical="center" wrapText="1" readingOrder="1"/>
    </xf>
    <xf numFmtId="0" fontId="17" fillId="10" borderId="0" xfId="0" applyFont="1" applyFill="1" applyBorder="1" applyAlignment="1">
      <alignment horizontal="center" vertical="center" wrapText="1" readingOrder="1"/>
    </xf>
    <xf numFmtId="0" fontId="17" fillId="10" borderId="14" xfId="0" applyFont="1" applyFill="1" applyBorder="1" applyAlignment="1">
      <alignment horizontal="center" vertical="center" wrapText="1" readingOrder="1"/>
    </xf>
    <xf numFmtId="0" fontId="17" fillId="10" borderId="15" xfId="0" applyFont="1" applyFill="1" applyBorder="1" applyAlignment="1">
      <alignment horizontal="center" vertical="center" wrapText="1" readingOrder="1"/>
    </xf>
    <xf numFmtId="0" fontId="17" fillId="10" borderId="16" xfId="0" applyFont="1" applyFill="1" applyBorder="1" applyAlignment="1">
      <alignment horizontal="center" vertical="center" wrapText="1" readingOrder="1"/>
    </xf>
    <xf numFmtId="0" fontId="17" fillId="10" borderId="17" xfId="0" applyFont="1" applyFill="1" applyBorder="1" applyAlignment="1">
      <alignment horizontal="center" vertical="center" wrapText="1" readingOrder="1"/>
    </xf>
    <xf numFmtId="0" fontId="17" fillId="9" borderId="10" xfId="0" applyFont="1" applyFill="1" applyBorder="1" applyAlignment="1">
      <alignment horizontal="center" vertical="center" wrapText="1" readingOrder="1"/>
    </xf>
    <xf numFmtId="0" fontId="17" fillId="9" borderId="11" xfId="0" applyFont="1" applyFill="1" applyBorder="1" applyAlignment="1">
      <alignment horizontal="center" vertical="center" wrapText="1" readingOrder="1"/>
    </xf>
    <xf numFmtId="0" fontId="17" fillId="9" borderId="12" xfId="0" applyFont="1" applyFill="1" applyBorder="1" applyAlignment="1">
      <alignment horizontal="center" vertical="center" wrapText="1" readingOrder="1"/>
    </xf>
    <xf numFmtId="0" fontId="17" fillId="9" borderId="13" xfId="0" applyFont="1" applyFill="1" applyBorder="1" applyAlignment="1">
      <alignment horizontal="center" vertical="center" wrapText="1" readingOrder="1"/>
    </xf>
    <xf numFmtId="0" fontId="17" fillId="9" borderId="0" xfId="0" applyFont="1" applyFill="1" applyBorder="1" applyAlignment="1">
      <alignment horizontal="center" vertical="center" wrapText="1" readingOrder="1"/>
    </xf>
    <xf numFmtId="0" fontId="17" fillId="9" borderId="14" xfId="0" applyFont="1" applyFill="1" applyBorder="1" applyAlignment="1">
      <alignment horizontal="center" vertical="center" wrapText="1" readingOrder="1"/>
    </xf>
    <xf numFmtId="0" fontId="17" fillId="9" borderId="15" xfId="0" applyFont="1" applyFill="1" applyBorder="1" applyAlignment="1">
      <alignment horizontal="center" vertical="center" wrapText="1" readingOrder="1"/>
    </xf>
    <xf numFmtId="0" fontId="17" fillId="9" borderId="16" xfId="0" applyFont="1" applyFill="1" applyBorder="1" applyAlignment="1">
      <alignment horizontal="center" vertical="center" wrapText="1" readingOrder="1"/>
    </xf>
    <xf numFmtId="0" fontId="17" fillId="9" borderId="17" xfId="0" applyFont="1" applyFill="1" applyBorder="1" applyAlignment="1">
      <alignment horizontal="center" vertical="center" wrapText="1" readingOrder="1"/>
    </xf>
    <xf numFmtId="0" fontId="17" fillId="11" borderId="10" xfId="0" applyFont="1" applyFill="1" applyBorder="1" applyAlignment="1">
      <alignment horizontal="center" vertical="center" wrapText="1" readingOrder="1"/>
    </xf>
    <xf numFmtId="0" fontId="17" fillId="11" borderId="11" xfId="0" applyFont="1" applyFill="1" applyBorder="1" applyAlignment="1">
      <alignment horizontal="center" vertical="center" wrapText="1" readingOrder="1"/>
    </xf>
    <xf numFmtId="0" fontId="17" fillId="11" borderId="12" xfId="0" applyFont="1" applyFill="1" applyBorder="1" applyAlignment="1">
      <alignment horizontal="center" vertical="center" wrapText="1" readingOrder="1"/>
    </xf>
    <xf numFmtId="0" fontId="17" fillId="11" borderId="13" xfId="0" applyFont="1" applyFill="1" applyBorder="1" applyAlignment="1">
      <alignment horizontal="center" vertical="center" wrapText="1" readingOrder="1"/>
    </xf>
    <xf numFmtId="0" fontId="17" fillId="11" borderId="0" xfId="0" applyFont="1" applyFill="1" applyBorder="1" applyAlignment="1">
      <alignment horizontal="center" vertical="center" wrapText="1" readingOrder="1"/>
    </xf>
    <xf numFmtId="0" fontId="17" fillId="11" borderId="14" xfId="0" applyFont="1" applyFill="1" applyBorder="1" applyAlignment="1">
      <alignment horizontal="center" vertical="center" wrapText="1" readingOrder="1"/>
    </xf>
    <xf numFmtId="0" fontId="17" fillId="11" borderId="15" xfId="0" applyFont="1" applyFill="1" applyBorder="1" applyAlignment="1">
      <alignment horizontal="center" vertical="center" wrapText="1" readingOrder="1"/>
    </xf>
    <xf numFmtId="0" fontId="17" fillId="11" borderId="16" xfId="0" applyFont="1" applyFill="1" applyBorder="1" applyAlignment="1">
      <alignment horizontal="center" vertical="center" wrapText="1" readingOrder="1"/>
    </xf>
    <xf numFmtId="0" fontId="17" fillId="11" borderId="17" xfId="0" applyFont="1" applyFill="1" applyBorder="1" applyAlignment="1">
      <alignment horizontal="center" vertical="center" wrapText="1" readingOrder="1"/>
    </xf>
    <xf numFmtId="0" fontId="17" fillId="5" borderId="10" xfId="0" applyFont="1" applyFill="1" applyBorder="1" applyAlignment="1">
      <alignment horizontal="center" vertical="center" wrapText="1" readingOrder="1"/>
    </xf>
    <xf numFmtId="0" fontId="17" fillId="5" borderId="11" xfId="0" applyFont="1" applyFill="1" applyBorder="1" applyAlignment="1">
      <alignment horizontal="center" vertical="center" wrapText="1" readingOrder="1"/>
    </xf>
    <xf numFmtId="0" fontId="17" fillId="5" borderId="12" xfId="0" applyFont="1" applyFill="1" applyBorder="1" applyAlignment="1">
      <alignment horizontal="center" vertical="center" wrapText="1" readingOrder="1"/>
    </xf>
    <xf numFmtId="0" fontId="17" fillId="5" borderId="13" xfId="0" applyFont="1" applyFill="1" applyBorder="1" applyAlignment="1">
      <alignment horizontal="center" vertical="center" wrapText="1" readingOrder="1"/>
    </xf>
    <xf numFmtId="0" fontId="17" fillId="5" borderId="0" xfId="0" applyFont="1" applyFill="1" applyBorder="1" applyAlignment="1">
      <alignment horizontal="center" vertical="center" wrapText="1" readingOrder="1"/>
    </xf>
    <xf numFmtId="0" fontId="17" fillId="5" borderId="14" xfId="0" applyFont="1" applyFill="1" applyBorder="1" applyAlignment="1">
      <alignment horizontal="center" vertical="center" wrapText="1" readingOrder="1"/>
    </xf>
    <xf numFmtId="0" fontId="17" fillId="5" borderId="15" xfId="0" applyFont="1" applyFill="1" applyBorder="1" applyAlignment="1">
      <alignment horizontal="center" vertical="center" wrapText="1" readingOrder="1"/>
    </xf>
    <xf numFmtId="0" fontId="17" fillId="5" borderId="16" xfId="0" applyFont="1" applyFill="1" applyBorder="1" applyAlignment="1">
      <alignment horizontal="center" vertical="center" wrapText="1" readingOrder="1"/>
    </xf>
    <xf numFmtId="0" fontId="17" fillId="5" borderId="17" xfId="0" applyFont="1" applyFill="1" applyBorder="1" applyAlignment="1">
      <alignment horizontal="center" vertical="center" wrapText="1" readingOrder="1"/>
    </xf>
    <xf numFmtId="0" fontId="27" fillId="0" borderId="2" xfId="0" applyFont="1" applyBorder="1" applyAlignment="1">
      <alignment horizontal="center" vertical="center" wrapText="1"/>
    </xf>
    <xf numFmtId="0" fontId="27" fillId="0" borderId="9"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7" fillId="0" borderId="8" xfId="0" applyFont="1" applyBorder="1" applyAlignment="1">
      <alignment horizontal="center" vertical="center"/>
    </xf>
    <xf numFmtId="0" fontId="27" fillId="0" borderId="7" xfId="0" applyFont="1" applyBorder="1" applyAlignment="1">
      <alignment horizontal="center" vertical="center"/>
    </xf>
    <xf numFmtId="0" fontId="27" fillId="0" borderId="9" xfId="0" applyFont="1" applyBorder="1" applyAlignment="1">
      <alignment horizontal="center" vertical="center" wrapText="1"/>
    </xf>
    <xf numFmtId="0" fontId="26" fillId="9" borderId="10" xfId="0" applyFont="1" applyFill="1" applyBorder="1" applyAlignment="1">
      <alignment horizontal="center" vertical="center" wrapText="1" readingOrder="1"/>
    </xf>
    <xf numFmtId="0" fontId="26" fillId="9" borderId="11" xfId="0" applyFont="1" applyFill="1" applyBorder="1" applyAlignment="1">
      <alignment horizontal="center" vertical="center" wrapText="1" readingOrder="1"/>
    </xf>
    <xf numFmtId="0" fontId="26" fillId="9" borderId="12" xfId="0" applyFont="1" applyFill="1" applyBorder="1" applyAlignment="1">
      <alignment horizontal="center" vertical="center" wrapText="1" readingOrder="1"/>
    </xf>
    <xf numFmtId="0" fontId="26" fillId="9" borderId="13" xfId="0" applyFont="1" applyFill="1" applyBorder="1" applyAlignment="1">
      <alignment horizontal="center" vertical="center" wrapText="1" readingOrder="1"/>
    </xf>
    <xf numFmtId="0" fontId="26" fillId="9" borderId="0" xfId="0" applyFont="1" applyFill="1" applyBorder="1" applyAlignment="1">
      <alignment horizontal="center" vertical="center" wrapText="1" readingOrder="1"/>
    </xf>
    <xf numFmtId="0" fontId="26" fillId="9" borderId="14" xfId="0" applyFont="1" applyFill="1" applyBorder="1" applyAlignment="1">
      <alignment horizontal="center" vertical="center" wrapText="1" readingOrder="1"/>
    </xf>
    <xf numFmtId="0" fontId="26" fillId="9" borderId="15" xfId="0" applyFont="1" applyFill="1" applyBorder="1" applyAlignment="1">
      <alignment horizontal="center" vertical="center" wrapText="1" readingOrder="1"/>
    </xf>
    <xf numFmtId="0" fontId="26" fillId="9" borderId="16" xfId="0" applyFont="1" applyFill="1" applyBorder="1" applyAlignment="1">
      <alignment horizontal="center" vertical="center" wrapText="1" readingOrder="1"/>
    </xf>
    <xf numFmtId="0" fontId="26" fillId="9" borderId="17" xfId="0" applyFont="1" applyFill="1" applyBorder="1" applyAlignment="1">
      <alignment horizontal="center" vertical="center" wrapText="1" readingOrder="1"/>
    </xf>
    <xf numFmtId="0" fontId="27" fillId="0" borderId="4" xfId="0" applyFont="1" applyBorder="1" applyAlignment="1">
      <alignment horizontal="center" vertical="center" wrapText="1"/>
    </xf>
    <xf numFmtId="0" fontId="27" fillId="0" borderId="0" xfId="0" applyFont="1" applyBorder="1" applyAlignment="1">
      <alignment horizontal="center" vertical="center"/>
    </xf>
    <xf numFmtId="0" fontId="26" fillId="10" borderId="10" xfId="0" applyFont="1" applyFill="1" applyBorder="1" applyAlignment="1">
      <alignment horizontal="center" vertical="center" wrapText="1" readingOrder="1"/>
    </xf>
    <xf numFmtId="0" fontId="26" fillId="10" borderId="11" xfId="0" applyFont="1" applyFill="1" applyBorder="1" applyAlignment="1">
      <alignment horizontal="center" vertical="center" wrapText="1" readingOrder="1"/>
    </xf>
    <xf numFmtId="0" fontId="26" fillId="10" borderId="12" xfId="0" applyFont="1" applyFill="1" applyBorder="1" applyAlignment="1">
      <alignment horizontal="center" vertical="center" wrapText="1" readingOrder="1"/>
    </xf>
    <xf numFmtId="0" fontId="26" fillId="10" borderId="13" xfId="0" applyFont="1" applyFill="1" applyBorder="1" applyAlignment="1">
      <alignment horizontal="center" vertical="center" wrapText="1" readingOrder="1"/>
    </xf>
    <xf numFmtId="0" fontId="26" fillId="10" borderId="0" xfId="0" applyFont="1" applyFill="1" applyBorder="1" applyAlignment="1">
      <alignment horizontal="center" vertical="center" wrapText="1" readingOrder="1"/>
    </xf>
    <xf numFmtId="0" fontId="26" fillId="10" borderId="14" xfId="0" applyFont="1" applyFill="1" applyBorder="1" applyAlignment="1">
      <alignment horizontal="center" vertical="center" wrapText="1" readingOrder="1"/>
    </xf>
    <xf numFmtId="0" fontId="26" fillId="10" borderId="15" xfId="0" applyFont="1" applyFill="1" applyBorder="1" applyAlignment="1">
      <alignment horizontal="center" vertical="center" wrapText="1" readingOrder="1"/>
    </xf>
    <xf numFmtId="0" fontId="26" fillId="10" borderId="16" xfId="0" applyFont="1" applyFill="1" applyBorder="1" applyAlignment="1">
      <alignment horizontal="center" vertical="center" wrapText="1" readingOrder="1"/>
    </xf>
    <xf numFmtId="0" fontId="26" fillId="10" borderId="17" xfId="0" applyFont="1" applyFill="1" applyBorder="1" applyAlignment="1">
      <alignment horizontal="center" vertical="center" wrapText="1" readingOrder="1"/>
    </xf>
    <xf numFmtId="0" fontId="26" fillId="5" borderId="10" xfId="0" applyFont="1" applyFill="1" applyBorder="1" applyAlignment="1">
      <alignment horizontal="center" vertical="center" wrapText="1" readingOrder="1"/>
    </xf>
    <xf numFmtId="0" fontId="26" fillId="5" borderId="11" xfId="0" applyFont="1" applyFill="1" applyBorder="1" applyAlignment="1">
      <alignment horizontal="center" vertical="center" wrapText="1" readingOrder="1"/>
    </xf>
    <xf numFmtId="0" fontId="26" fillId="5" borderId="12" xfId="0" applyFont="1" applyFill="1" applyBorder="1" applyAlignment="1">
      <alignment horizontal="center" vertical="center" wrapText="1" readingOrder="1"/>
    </xf>
    <xf numFmtId="0" fontId="26" fillId="5" borderId="13" xfId="0" applyFont="1" applyFill="1" applyBorder="1" applyAlignment="1">
      <alignment horizontal="center" vertical="center" wrapText="1" readingOrder="1"/>
    </xf>
    <xf numFmtId="0" fontId="26" fillId="5" borderId="0" xfId="0" applyFont="1" applyFill="1" applyBorder="1" applyAlignment="1">
      <alignment horizontal="center" vertical="center" wrapText="1" readingOrder="1"/>
    </xf>
    <xf numFmtId="0" fontId="26" fillId="5" borderId="14" xfId="0" applyFont="1" applyFill="1" applyBorder="1" applyAlignment="1">
      <alignment horizontal="center" vertical="center" wrapText="1" readingOrder="1"/>
    </xf>
    <xf numFmtId="0" fontId="26" fillId="5" borderId="15" xfId="0" applyFont="1" applyFill="1" applyBorder="1" applyAlignment="1">
      <alignment horizontal="center" vertical="center" wrapText="1" readingOrder="1"/>
    </xf>
    <xf numFmtId="0" fontId="26" fillId="5" borderId="16" xfId="0" applyFont="1" applyFill="1" applyBorder="1" applyAlignment="1">
      <alignment horizontal="center" vertical="center" wrapText="1" readingOrder="1"/>
    </xf>
    <xf numFmtId="0" fontId="26" fillId="5" borderId="17" xfId="0" applyFont="1" applyFill="1" applyBorder="1" applyAlignment="1">
      <alignment horizontal="center" vertical="center" wrapText="1" readingOrder="1"/>
    </xf>
    <xf numFmtId="0" fontId="26" fillId="11" borderId="10" xfId="0" applyFont="1" applyFill="1" applyBorder="1" applyAlignment="1">
      <alignment horizontal="center" vertical="center" wrapText="1" readingOrder="1"/>
    </xf>
    <xf numFmtId="0" fontId="26" fillId="11" borderId="11" xfId="0" applyFont="1" applyFill="1" applyBorder="1" applyAlignment="1">
      <alignment horizontal="center" vertical="center" wrapText="1" readingOrder="1"/>
    </xf>
    <xf numFmtId="0" fontId="26" fillId="11" borderId="12" xfId="0" applyFont="1" applyFill="1" applyBorder="1" applyAlignment="1">
      <alignment horizontal="center" vertical="center" wrapText="1" readingOrder="1"/>
    </xf>
    <xf numFmtId="0" fontId="26" fillId="11" borderId="13" xfId="0" applyFont="1" applyFill="1" applyBorder="1" applyAlignment="1">
      <alignment horizontal="center" vertical="center" wrapText="1" readingOrder="1"/>
    </xf>
    <xf numFmtId="0" fontId="26" fillId="11" borderId="0" xfId="0" applyFont="1" applyFill="1" applyBorder="1" applyAlignment="1">
      <alignment horizontal="center" vertical="center" wrapText="1" readingOrder="1"/>
    </xf>
    <xf numFmtId="0" fontId="26" fillId="11" borderId="14" xfId="0" applyFont="1" applyFill="1" applyBorder="1" applyAlignment="1">
      <alignment horizontal="center" vertical="center" wrapText="1" readingOrder="1"/>
    </xf>
    <xf numFmtId="0" fontId="26" fillId="11" borderId="15" xfId="0" applyFont="1" applyFill="1" applyBorder="1" applyAlignment="1">
      <alignment horizontal="center" vertical="center" wrapText="1" readingOrder="1"/>
    </xf>
    <xf numFmtId="0" fontId="26" fillId="11" borderId="16" xfId="0" applyFont="1" applyFill="1" applyBorder="1" applyAlignment="1">
      <alignment horizontal="center" vertical="center" wrapText="1" readingOrder="1"/>
    </xf>
    <xf numFmtId="0" fontId="26" fillId="11" borderId="17" xfId="0" applyFont="1" applyFill="1" applyBorder="1" applyAlignment="1">
      <alignment horizontal="center" vertical="center" wrapText="1" readingOrder="1"/>
    </xf>
    <xf numFmtId="0" fontId="65" fillId="18" borderId="20" xfId="0" applyFont="1" applyFill="1" applyBorder="1" applyAlignment="1">
      <alignment horizontal="center" vertical="center" wrapText="1" readingOrder="1"/>
    </xf>
    <xf numFmtId="0" fontId="65" fillId="18" borderId="21" xfId="0" applyFont="1" applyFill="1" applyBorder="1" applyAlignment="1">
      <alignment horizontal="center" vertical="center" wrapText="1" readingOrder="1"/>
    </xf>
    <xf numFmtId="0" fontId="65" fillId="18" borderId="32" xfId="0" applyFont="1" applyFill="1" applyBorder="1" applyAlignment="1">
      <alignment horizontal="center" vertical="center" wrapText="1" readingOrder="1"/>
    </xf>
    <xf numFmtId="0" fontId="57" fillId="18" borderId="20" xfId="0" applyFont="1" applyFill="1" applyBorder="1" applyAlignment="1">
      <alignment horizontal="center" vertical="center" wrapText="1" readingOrder="1"/>
    </xf>
    <xf numFmtId="0" fontId="57" fillId="18" borderId="21" xfId="0" applyFont="1" applyFill="1" applyBorder="1" applyAlignment="1">
      <alignment horizontal="center" vertical="center" wrapText="1" readingOrder="1"/>
    </xf>
    <xf numFmtId="0" fontId="22" fillId="3" borderId="0" xfId="0" applyFont="1" applyFill="1" applyBorder="1" applyAlignment="1">
      <alignment horizontal="justify" vertical="center" wrapText="1"/>
    </xf>
    <xf numFmtId="0" fontId="23" fillId="18" borderId="29" xfId="0" applyFont="1" applyFill="1" applyBorder="1" applyAlignment="1">
      <alignment horizontal="center" vertical="center" wrapText="1" readingOrder="1"/>
    </xf>
    <xf numFmtId="0" fontId="23" fillId="18" borderId="30" xfId="0" applyFont="1" applyFill="1" applyBorder="1" applyAlignment="1">
      <alignment horizontal="center" vertical="center" wrapText="1" readingOrder="1"/>
    </xf>
    <xf numFmtId="0" fontId="23" fillId="3" borderId="27" xfId="0" applyFont="1" applyFill="1" applyBorder="1" applyAlignment="1">
      <alignment horizontal="center" vertical="center" wrapText="1" readingOrder="1"/>
    </xf>
    <xf numFmtId="0" fontId="23" fillId="3" borderId="22" xfId="0" applyFont="1" applyFill="1" applyBorder="1" applyAlignment="1">
      <alignment horizontal="center" vertical="center" wrapText="1" readingOrder="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4"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xf numFmtId="0" fontId="28" fillId="16" borderId="20" xfId="0" applyFont="1" applyFill="1" applyBorder="1" applyAlignment="1">
      <alignment horizontal="center" vertical="center" wrapText="1"/>
    </xf>
    <xf numFmtId="0" fontId="28" fillId="16" borderId="21" xfId="0" applyFont="1" applyFill="1" applyBorder="1" applyAlignment="1">
      <alignment horizontal="center" vertical="center" wrapText="1"/>
    </xf>
    <xf numFmtId="0" fontId="28" fillId="16" borderId="32" xfId="0" applyFont="1" applyFill="1" applyBorder="1" applyAlignment="1">
      <alignment horizontal="center" vertical="center" wrapText="1"/>
    </xf>
    <xf numFmtId="0" fontId="43" fillId="0" borderId="6" xfId="0" applyFont="1" applyBorder="1" applyAlignment="1">
      <alignment horizontal="left" vertical="center" wrapText="1"/>
    </xf>
    <xf numFmtId="0" fontId="43" fillId="0" borderId="66" xfId="0" applyFont="1" applyBorder="1" applyAlignment="1">
      <alignment horizontal="left" vertical="center" wrapText="1"/>
    </xf>
    <xf numFmtId="0" fontId="44" fillId="16" borderId="20" xfId="0" applyFont="1" applyFill="1" applyBorder="1" applyAlignment="1">
      <alignment horizontal="center" vertical="center" wrapText="1"/>
    </xf>
    <xf numFmtId="0" fontId="44" fillId="16" borderId="32" xfId="0" applyFont="1" applyFill="1" applyBorder="1" applyAlignment="1">
      <alignment horizontal="center" vertical="center" wrapText="1"/>
    </xf>
    <xf numFmtId="0" fontId="44" fillId="16" borderId="32" xfId="0" applyFont="1" applyFill="1" applyBorder="1" applyAlignment="1">
      <alignment horizontal="center" vertical="center" wrapText="1"/>
    </xf>
    <xf numFmtId="0" fontId="44" fillId="16" borderId="20" xfId="0" applyFont="1" applyFill="1" applyBorder="1" applyAlignment="1">
      <alignment horizontal="center" vertical="center" wrapText="1"/>
    </xf>
    <xf numFmtId="0" fontId="44" fillId="16" borderId="100" xfId="0" applyFont="1" applyFill="1" applyBorder="1" applyAlignment="1">
      <alignment horizontal="center" vertical="center" wrapText="1"/>
    </xf>
    <xf numFmtId="0" fontId="22" fillId="0" borderId="0" xfId="0" applyFont="1" applyBorder="1" applyAlignment="1">
      <alignment horizontal="left" vertical="center" wrapText="1"/>
    </xf>
    <xf numFmtId="0" fontId="22" fillId="0" borderId="60" xfId="0" applyFont="1" applyBorder="1" applyAlignment="1">
      <alignment horizontal="left" vertical="center" wrapText="1"/>
    </xf>
    <xf numFmtId="0" fontId="22" fillId="0" borderId="64" xfId="0" applyFont="1" applyBorder="1" applyAlignment="1">
      <alignment horizontal="left" vertical="center" wrapText="1"/>
    </xf>
    <xf numFmtId="0" fontId="22" fillId="0" borderId="19" xfId="0" applyFont="1" applyBorder="1" applyAlignment="1">
      <alignment horizontal="left" vertical="center" wrapText="1"/>
    </xf>
    <xf numFmtId="0" fontId="22" fillId="0" borderId="74" xfId="0" applyFont="1" applyBorder="1" applyAlignment="1">
      <alignment horizontal="left" vertical="center" wrapText="1"/>
    </xf>
    <xf numFmtId="0" fontId="22" fillId="0" borderId="104" xfId="0" applyFont="1" applyBorder="1" applyAlignment="1">
      <alignment horizontal="left" vertical="center" wrapText="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27">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00CD99"/>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2820551-2059-4016-8C7F-8FC244B9FB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164" y="495440"/>
          <a:ext cx="824699" cy="655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920750</xdr:colOff>
      <xdr:row>3</xdr:row>
      <xdr:rowOff>52387</xdr:rowOff>
    </xdr:from>
    <xdr:to>
      <xdr:col>3</xdr:col>
      <xdr:colOff>746126</xdr:colOff>
      <xdr:row>6</xdr:row>
      <xdr:rowOff>134937</xdr:rowOff>
    </xdr:to>
    <xdr:pic>
      <xdr:nvPicPr>
        <xdr:cNvPr id="2" name="Imagen 1">
          <a:extLst>
            <a:ext uri="{FF2B5EF4-FFF2-40B4-BE49-F238E27FC236}">
              <a16:creationId xmlns:a16="http://schemas.microsoft.com/office/drawing/2014/main" id="{83986E98-DAE3-4EBD-975D-03EBC1966525}"/>
            </a:ext>
          </a:extLst>
        </xdr:cNvPr>
        <xdr:cNvPicPr>
          <a:picLocks noChangeAspect="1"/>
        </xdr:cNvPicPr>
      </xdr:nvPicPr>
      <xdr:blipFill>
        <a:blip xmlns:r="http://schemas.openxmlformats.org/officeDocument/2006/relationships" r:embed="rId1"/>
        <a:stretch>
          <a:fillRect/>
        </a:stretch>
      </xdr:blipFill>
      <xdr:spPr>
        <a:xfrm>
          <a:off x="1547813" y="584200"/>
          <a:ext cx="817563" cy="6540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DPM-1210-238,37-013%20MAPA%20DE%20RIESGOS%20SECRETARIA%20DE%20SALUD%20Y%20AMBIEN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iones Tratamiento"/>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1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9"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10:E222"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6">
    <format dxfId="9">
      <pivotArea type="all" dataOnly="0" outline="0" fieldPosition="0"/>
    </format>
    <format dxfId="8">
      <pivotArea field="0" type="button" dataOnly="0" labelOnly="1" outline="0" axis="axisRow" fieldPosition="0"/>
    </format>
    <format dxfId="7">
      <pivotArea field="1" type="button" dataOnly="0" labelOnly="1" outline="0" axis="axisRow" fieldPosition="1"/>
    </format>
    <format dxfId="6">
      <pivotArea dataOnly="0" labelOnly="1" outline="0" fieldPosition="0">
        <references count="1">
          <reference field="0" count="0"/>
        </references>
      </pivotArea>
    </format>
    <format dxfId="5">
      <pivotArea dataOnly="0" labelOnly="1" outline="0" fieldPosition="0">
        <references count="2">
          <reference field="0" count="1" selected="0">
            <x v="0"/>
          </reference>
          <reference field="1" count="5">
            <x v="0"/>
            <x v="6"/>
            <x v="7"/>
            <x v="8"/>
            <x v="9"/>
          </reference>
        </references>
      </pivotArea>
    </format>
    <format dxfId="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10:C220" totalsRowShown="0" headerRowDxfId="3" dataDxfId="2">
  <autoFilter ref="B210:C220"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
  <sheetViews>
    <sheetView topLeftCell="A9" zoomScale="120" zoomScaleNormal="120" workbookViewId="0">
      <selection activeCell="C18" sqref="C18:D18"/>
    </sheetView>
  </sheetViews>
  <sheetFormatPr baseColWidth="10" defaultColWidth="11.42578125" defaultRowHeight="15" x14ac:dyDescent="0.25"/>
  <cols>
    <col min="1" max="1" width="2.7109375" style="55" customWidth="1" collapsed="1"/>
    <col min="2" max="3" width="24.7109375" style="55" customWidth="1" collapsed="1"/>
    <col min="4" max="4" width="16" style="55" customWidth="1" collapsed="1"/>
    <col min="5" max="5" width="24.7109375" style="55" customWidth="1" collapsed="1"/>
    <col min="6" max="6" width="27.7109375" style="55" customWidth="1" collapsed="1"/>
    <col min="7" max="8" width="24.7109375" style="55" customWidth="1" collapsed="1"/>
    <col min="9" max="16384" width="11.42578125" style="55" collapsed="1"/>
  </cols>
  <sheetData>
    <row r="1" spans="1:8" ht="15.75" thickBot="1" x14ac:dyDescent="0.3"/>
    <row r="2" spans="1:8" ht="18" x14ac:dyDescent="0.25">
      <c r="B2" s="258" t="s">
        <v>147</v>
      </c>
      <c r="C2" s="259"/>
      <c r="D2" s="259"/>
      <c r="E2" s="259"/>
      <c r="F2" s="259"/>
      <c r="G2" s="259"/>
      <c r="H2" s="260"/>
    </row>
    <row r="3" spans="1:8" x14ac:dyDescent="0.25">
      <c r="B3" s="56"/>
      <c r="C3" s="57"/>
      <c r="D3" s="57"/>
      <c r="E3" s="57"/>
      <c r="F3" s="57"/>
      <c r="G3" s="57"/>
      <c r="H3" s="58"/>
    </row>
    <row r="4" spans="1:8" ht="63" customHeight="1" x14ac:dyDescent="0.25">
      <c r="B4" s="261" t="s">
        <v>204</v>
      </c>
      <c r="C4" s="262"/>
      <c r="D4" s="262"/>
      <c r="E4" s="262"/>
      <c r="F4" s="262"/>
      <c r="G4" s="262"/>
      <c r="H4" s="263"/>
    </row>
    <row r="5" spans="1:8" ht="63" customHeight="1" x14ac:dyDescent="0.25">
      <c r="B5" s="264"/>
      <c r="C5" s="265"/>
      <c r="D5" s="265"/>
      <c r="E5" s="265"/>
      <c r="F5" s="265"/>
      <c r="G5" s="265"/>
      <c r="H5" s="266"/>
    </row>
    <row r="6" spans="1:8" ht="16.5" x14ac:dyDescent="0.25">
      <c r="A6" s="134"/>
      <c r="B6" s="267" t="s">
        <v>145</v>
      </c>
      <c r="C6" s="268"/>
      <c r="D6" s="268"/>
      <c r="E6" s="268"/>
      <c r="F6" s="268"/>
      <c r="G6" s="268"/>
      <c r="H6" s="269"/>
    </row>
    <row r="7" spans="1:8" ht="95.25" customHeight="1" x14ac:dyDescent="0.25">
      <c r="A7" s="134"/>
      <c r="B7" s="276" t="s">
        <v>150</v>
      </c>
      <c r="C7" s="276"/>
      <c r="D7" s="276"/>
      <c r="E7" s="276"/>
      <c r="F7" s="276"/>
      <c r="G7" s="276"/>
      <c r="H7" s="277"/>
    </row>
    <row r="8" spans="1:8" ht="16.5" x14ac:dyDescent="0.25">
      <c r="A8" s="134"/>
      <c r="B8" s="135"/>
      <c r="C8" s="80"/>
      <c r="D8" s="80"/>
      <c r="E8" s="80"/>
      <c r="F8" s="80"/>
      <c r="G8" s="80"/>
      <c r="H8" s="130"/>
    </row>
    <row r="9" spans="1:8" ht="16.5" customHeight="1" x14ac:dyDescent="0.25">
      <c r="A9" s="134"/>
      <c r="B9" s="270" t="s">
        <v>223</v>
      </c>
      <c r="C9" s="270"/>
      <c r="D9" s="270"/>
      <c r="E9" s="270"/>
      <c r="F9" s="270"/>
      <c r="G9" s="270"/>
      <c r="H9" s="271"/>
    </row>
    <row r="10" spans="1:8" ht="16.5" customHeight="1" x14ac:dyDescent="0.25">
      <c r="A10" s="134"/>
      <c r="B10" s="270"/>
      <c r="C10" s="270"/>
      <c r="D10" s="270"/>
      <c r="E10" s="270"/>
      <c r="F10" s="270"/>
      <c r="G10" s="270"/>
      <c r="H10" s="271"/>
    </row>
    <row r="11" spans="1:8" ht="11.65" customHeight="1" x14ac:dyDescent="0.25">
      <c r="A11" s="134"/>
      <c r="B11" s="270"/>
      <c r="C11" s="270"/>
      <c r="D11" s="270"/>
      <c r="E11" s="270"/>
      <c r="F11" s="270"/>
      <c r="G11" s="270"/>
      <c r="H11" s="271"/>
    </row>
    <row r="12" spans="1:8" ht="11.65" customHeight="1" thickBot="1" x14ac:dyDescent="0.3">
      <c r="A12" s="134"/>
      <c r="B12" s="129"/>
      <c r="C12" s="129"/>
      <c r="D12" s="129"/>
      <c r="E12" s="129"/>
      <c r="F12" s="129"/>
      <c r="G12" s="129"/>
      <c r="H12" s="132"/>
    </row>
    <row r="13" spans="1:8" ht="15.4" customHeight="1" thickTop="1" x14ac:dyDescent="0.25">
      <c r="A13" s="134"/>
      <c r="B13" s="129"/>
      <c r="C13" s="278" t="s">
        <v>146</v>
      </c>
      <c r="D13" s="273"/>
      <c r="E13" s="274" t="s">
        <v>183</v>
      </c>
      <c r="F13" s="275"/>
      <c r="G13" s="129"/>
      <c r="H13" s="132"/>
    </row>
    <row r="14" spans="1:8" ht="11.65" customHeight="1" x14ac:dyDescent="0.25">
      <c r="A14" s="134"/>
      <c r="B14" s="129"/>
      <c r="C14" s="248" t="s">
        <v>177</v>
      </c>
      <c r="D14" s="249"/>
      <c r="E14" s="250" t="s">
        <v>182</v>
      </c>
      <c r="F14" s="251"/>
      <c r="G14" s="129"/>
      <c r="H14" s="132"/>
    </row>
    <row r="15" spans="1:8" ht="11.65" customHeight="1" x14ac:dyDescent="0.25">
      <c r="A15" s="134"/>
      <c r="B15" s="129"/>
      <c r="C15" s="248" t="s">
        <v>179</v>
      </c>
      <c r="D15" s="249"/>
      <c r="E15" s="250" t="s">
        <v>181</v>
      </c>
      <c r="F15" s="251"/>
      <c r="G15" s="129"/>
      <c r="H15" s="132"/>
    </row>
    <row r="16" spans="1:8" ht="11.65" customHeight="1" x14ac:dyDescent="0.25">
      <c r="A16" s="134"/>
      <c r="B16" s="129"/>
      <c r="C16" s="248" t="s">
        <v>216</v>
      </c>
      <c r="D16" s="249"/>
      <c r="E16" s="250" t="s">
        <v>220</v>
      </c>
      <c r="F16" s="251"/>
      <c r="G16" s="129"/>
      <c r="H16" s="132"/>
    </row>
    <row r="17" spans="1:8" ht="13.5" customHeight="1" x14ac:dyDescent="0.25">
      <c r="A17" s="134"/>
      <c r="B17" s="129"/>
      <c r="C17" s="248" t="s">
        <v>217</v>
      </c>
      <c r="D17" s="249"/>
      <c r="E17" s="250" t="s">
        <v>180</v>
      </c>
      <c r="F17" s="251"/>
      <c r="G17" s="129"/>
      <c r="H17" s="131"/>
    </row>
    <row r="18" spans="1:8" ht="12.4" customHeight="1" x14ac:dyDescent="0.25">
      <c r="A18" s="134"/>
      <c r="B18" s="129"/>
      <c r="C18" s="248" t="s">
        <v>218</v>
      </c>
      <c r="D18" s="249"/>
      <c r="E18" s="252" t="s">
        <v>221</v>
      </c>
      <c r="F18" s="251"/>
      <c r="G18" s="129"/>
      <c r="H18" s="132"/>
    </row>
    <row r="19" spans="1:8" ht="24" customHeight="1" thickBot="1" x14ac:dyDescent="0.3">
      <c r="A19" s="134"/>
      <c r="B19" s="129"/>
      <c r="C19" s="246" t="s">
        <v>219</v>
      </c>
      <c r="D19" s="247"/>
      <c r="E19" s="253" t="s">
        <v>222</v>
      </c>
      <c r="F19" s="254"/>
      <c r="G19" s="129"/>
      <c r="H19" s="132"/>
    </row>
    <row r="20" spans="1:8" ht="11.65" customHeight="1" thickTop="1" x14ac:dyDescent="0.25">
      <c r="A20" s="134"/>
      <c r="B20" s="129"/>
      <c r="C20" s="136"/>
      <c r="D20" s="136"/>
      <c r="E20" s="136"/>
      <c r="F20" s="136"/>
      <c r="G20" s="129"/>
      <c r="H20" s="132"/>
    </row>
    <row r="21" spans="1:8" ht="27.4" customHeight="1" thickBot="1" x14ac:dyDescent="0.3">
      <c r="A21" s="134"/>
      <c r="B21" s="279" t="s">
        <v>215</v>
      </c>
      <c r="C21" s="280"/>
      <c r="D21" s="280"/>
      <c r="E21" s="280"/>
      <c r="F21" s="280"/>
      <c r="G21" s="280"/>
      <c r="H21" s="281"/>
    </row>
    <row r="22" spans="1:8" ht="15.75" thickTop="1" x14ac:dyDescent="0.25">
      <c r="A22" s="134"/>
      <c r="B22" s="138"/>
      <c r="C22" s="272" t="s">
        <v>146</v>
      </c>
      <c r="D22" s="273"/>
      <c r="E22" s="274" t="s">
        <v>183</v>
      </c>
      <c r="F22" s="275"/>
      <c r="G22" s="136"/>
      <c r="H22" s="137"/>
    </row>
    <row r="23" spans="1:8" ht="13.5" customHeight="1" x14ac:dyDescent="0.25">
      <c r="A23" s="134"/>
      <c r="B23" s="139"/>
      <c r="C23" s="286" t="s">
        <v>177</v>
      </c>
      <c r="D23" s="287"/>
      <c r="E23" s="288" t="s">
        <v>182</v>
      </c>
      <c r="F23" s="289"/>
      <c r="G23" s="75"/>
      <c r="H23" s="133"/>
    </row>
    <row r="24" spans="1:8" ht="13.5" customHeight="1" x14ac:dyDescent="0.25">
      <c r="A24" s="134"/>
      <c r="B24" s="139"/>
      <c r="C24" s="255" t="s">
        <v>178</v>
      </c>
      <c r="D24" s="256"/>
      <c r="E24" s="257" t="s">
        <v>180</v>
      </c>
      <c r="F24" s="251"/>
      <c r="G24" s="75"/>
      <c r="H24" s="133"/>
    </row>
    <row r="25" spans="1:8" ht="13.5" customHeight="1" x14ac:dyDescent="0.25">
      <c r="A25" s="134"/>
      <c r="B25" s="139"/>
      <c r="C25" s="255" t="s">
        <v>179</v>
      </c>
      <c r="D25" s="256"/>
      <c r="E25" s="257" t="s">
        <v>181</v>
      </c>
      <c r="F25" s="251"/>
      <c r="G25" s="75"/>
      <c r="H25" s="133"/>
    </row>
    <row r="26" spans="1:8" ht="22.9" customHeight="1" x14ac:dyDescent="0.25">
      <c r="A26" s="134"/>
      <c r="B26" s="139"/>
      <c r="C26" s="255" t="s">
        <v>148</v>
      </c>
      <c r="D26" s="256"/>
      <c r="E26" s="292" t="s">
        <v>149</v>
      </c>
      <c r="F26" s="293"/>
      <c r="G26" s="75"/>
      <c r="H26" s="133"/>
    </row>
    <row r="27" spans="1:8" ht="69.75" customHeight="1" x14ac:dyDescent="0.25">
      <c r="A27" s="134"/>
      <c r="B27" s="139"/>
      <c r="C27" s="283" t="s">
        <v>2</v>
      </c>
      <c r="D27" s="290"/>
      <c r="E27" s="284" t="s">
        <v>184</v>
      </c>
      <c r="F27" s="285"/>
      <c r="G27" s="75"/>
      <c r="H27" s="76"/>
    </row>
    <row r="28" spans="1:8" ht="34.5" customHeight="1" x14ac:dyDescent="0.25">
      <c r="B28" s="72"/>
      <c r="C28" s="291" t="s">
        <v>3</v>
      </c>
      <c r="D28" s="290"/>
      <c r="E28" s="284" t="s">
        <v>185</v>
      </c>
      <c r="F28" s="285"/>
      <c r="G28" s="75"/>
      <c r="H28" s="76"/>
    </row>
    <row r="29" spans="1:8" ht="27.75" customHeight="1" x14ac:dyDescent="0.25">
      <c r="B29" s="72"/>
      <c r="C29" s="291" t="s">
        <v>42</v>
      </c>
      <c r="D29" s="290"/>
      <c r="E29" s="284" t="s">
        <v>186</v>
      </c>
      <c r="F29" s="285"/>
      <c r="G29" s="75"/>
      <c r="H29" s="76"/>
    </row>
    <row r="30" spans="1:8" ht="28.5" customHeight="1" x14ac:dyDescent="0.25">
      <c r="B30" s="72"/>
      <c r="C30" s="291" t="s">
        <v>1</v>
      </c>
      <c r="D30" s="290"/>
      <c r="E30" s="284" t="s">
        <v>187</v>
      </c>
      <c r="F30" s="285"/>
      <c r="G30" s="75"/>
      <c r="H30" s="76"/>
    </row>
    <row r="31" spans="1:8" ht="72.75" customHeight="1" x14ac:dyDescent="0.25">
      <c r="B31" s="72"/>
      <c r="C31" s="291" t="s">
        <v>48</v>
      </c>
      <c r="D31" s="290"/>
      <c r="E31" s="284" t="s">
        <v>152</v>
      </c>
      <c r="F31" s="285"/>
      <c r="G31" s="75"/>
      <c r="H31" s="76"/>
    </row>
    <row r="32" spans="1:8" ht="64.5" customHeight="1" x14ac:dyDescent="0.25">
      <c r="B32" s="72"/>
      <c r="C32" s="291" t="s">
        <v>151</v>
      </c>
      <c r="D32" s="290"/>
      <c r="E32" s="284" t="s">
        <v>153</v>
      </c>
      <c r="F32" s="285"/>
      <c r="G32" s="75"/>
      <c r="H32" s="76"/>
    </row>
    <row r="33" spans="2:8" ht="71.25" customHeight="1" x14ac:dyDescent="0.25">
      <c r="B33" s="72"/>
      <c r="C33" s="282" t="s">
        <v>154</v>
      </c>
      <c r="D33" s="283"/>
      <c r="E33" s="284" t="s">
        <v>155</v>
      </c>
      <c r="F33" s="285"/>
      <c r="G33" s="75"/>
      <c r="H33" s="76"/>
    </row>
    <row r="34" spans="2:8" ht="55.5" customHeight="1" x14ac:dyDescent="0.25">
      <c r="B34" s="72"/>
      <c r="C34" s="282" t="s">
        <v>46</v>
      </c>
      <c r="D34" s="283"/>
      <c r="E34" s="284" t="s">
        <v>156</v>
      </c>
      <c r="F34" s="285"/>
      <c r="G34" s="75"/>
      <c r="H34" s="76"/>
    </row>
    <row r="35" spans="2:8" ht="42" customHeight="1" x14ac:dyDescent="0.25">
      <c r="B35" s="72"/>
      <c r="C35" s="282" t="s">
        <v>144</v>
      </c>
      <c r="D35" s="283"/>
      <c r="E35" s="284" t="s">
        <v>157</v>
      </c>
      <c r="F35" s="285"/>
      <c r="G35" s="75"/>
      <c r="H35" s="76"/>
    </row>
    <row r="36" spans="2:8" ht="59.25" customHeight="1" x14ac:dyDescent="0.25">
      <c r="B36" s="72"/>
      <c r="C36" s="282" t="s">
        <v>12</v>
      </c>
      <c r="D36" s="283"/>
      <c r="E36" s="284" t="s">
        <v>158</v>
      </c>
      <c r="F36" s="285"/>
      <c r="G36" s="75"/>
      <c r="H36" s="76"/>
    </row>
    <row r="37" spans="2:8" ht="23.25" customHeight="1" x14ac:dyDescent="0.25">
      <c r="B37" s="72"/>
      <c r="C37" s="282" t="s">
        <v>162</v>
      </c>
      <c r="D37" s="283"/>
      <c r="E37" s="284" t="s">
        <v>159</v>
      </c>
      <c r="F37" s="285"/>
      <c r="G37" s="75"/>
      <c r="H37" s="76"/>
    </row>
    <row r="38" spans="2:8" ht="30.75" customHeight="1" x14ac:dyDescent="0.25">
      <c r="B38" s="72"/>
      <c r="C38" s="282" t="s">
        <v>163</v>
      </c>
      <c r="D38" s="283"/>
      <c r="E38" s="284" t="s">
        <v>160</v>
      </c>
      <c r="F38" s="285"/>
      <c r="G38" s="75"/>
      <c r="H38" s="76"/>
    </row>
    <row r="39" spans="2:8" ht="35.25" customHeight="1" x14ac:dyDescent="0.25">
      <c r="B39" s="72"/>
      <c r="C39" s="282" t="s">
        <v>163</v>
      </c>
      <c r="D39" s="283"/>
      <c r="E39" s="284" t="s">
        <v>160</v>
      </c>
      <c r="F39" s="285"/>
      <c r="G39" s="75"/>
      <c r="H39" s="76"/>
    </row>
    <row r="40" spans="2:8" ht="33" customHeight="1" x14ac:dyDescent="0.25">
      <c r="B40" s="72"/>
      <c r="C40" s="282" t="s">
        <v>164</v>
      </c>
      <c r="D40" s="283"/>
      <c r="E40" s="284" t="s">
        <v>161</v>
      </c>
      <c r="F40" s="285"/>
      <c r="G40" s="75"/>
      <c r="H40" s="76"/>
    </row>
    <row r="41" spans="2:8" ht="30" customHeight="1" x14ac:dyDescent="0.25">
      <c r="B41" s="72"/>
      <c r="C41" s="282" t="s">
        <v>165</v>
      </c>
      <c r="D41" s="283"/>
      <c r="E41" s="284" t="s">
        <v>166</v>
      </c>
      <c r="F41" s="285"/>
      <c r="G41" s="75"/>
      <c r="H41" s="76"/>
    </row>
    <row r="42" spans="2:8" ht="35.25" customHeight="1" x14ac:dyDescent="0.25">
      <c r="B42" s="72"/>
      <c r="C42" s="282" t="s">
        <v>167</v>
      </c>
      <c r="D42" s="283"/>
      <c r="E42" s="284" t="s">
        <v>168</v>
      </c>
      <c r="F42" s="285"/>
      <c r="G42" s="75"/>
      <c r="H42" s="76"/>
    </row>
    <row r="43" spans="2:8" ht="31.5" customHeight="1" x14ac:dyDescent="0.25">
      <c r="B43" s="72"/>
      <c r="C43" s="282" t="s">
        <v>169</v>
      </c>
      <c r="D43" s="283"/>
      <c r="E43" s="284" t="s">
        <v>170</v>
      </c>
      <c r="F43" s="285"/>
      <c r="G43" s="75"/>
      <c r="H43" s="76"/>
    </row>
    <row r="44" spans="2:8" ht="35.25" customHeight="1" x14ac:dyDescent="0.25">
      <c r="B44" s="72"/>
      <c r="C44" s="282" t="s">
        <v>171</v>
      </c>
      <c r="D44" s="283"/>
      <c r="E44" s="284" t="s">
        <v>172</v>
      </c>
      <c r="F44" s="285"/>
      <c r="G44" s="75"/>
      <c r="H44" s="76"/>
    </row>
    <row r="45" spans="2:8" ht="59.25" customHeight="1" x14ac:dyDescent="0.25">
      <c r="B45" s="72"/>
      <c r="C45" s="282" t="s">
        <v>29</v>
      </c>
      <c r="D45" s="283"/>
      <c r="E45" s="284" t="s">
        <v>173</v>
      </c>
      <c r="F45" s="285"/>
      <c r="G45" s="75"/>
      <c r="H45" s="76"/>
    </row>
    <row r="46" spans="2:8" ht="29.25" customHeight="1" x14ac:dyDescent="0.25">
      <c r="B46" s="72"/>
      <c r="C46" s="282" t="s">
        <v>175</v>
      </c>
      <c r="D46" s="283"/>
      <c r="E46" s="284" t="s">
        <v>174</v>
      </c>
      <c r="F46" s="285"/>
      <c r="G46" s="75"/>
      <c r="H46" s="76"/>
    </row>
    <row r="47" spans="2:8" ht="82.5" customHeight="1" x14ac:dyDescent="0.25">
      <c r="B47" s="72"/>
      <c r="C47" s="282" t="s">
        <v>39</v>
      </c>
      <c r="D47" s="283"/>
      <c r="E47" s="284" t="s">
        <v>176</v>
      </c>
      <c r="F47" s="285"/>
      <c r="G47" s="75"/>
      <c r="H47" s="76"/>
    </row>
    <row r="48" spans="2:8" ht="46.5" customHeight="1" thickBot="1" x14ac:dyDescent="0.3">
      <c r="B48" s="72"/>
      <c r="C48" s="294"/>
      <c r="D48" s="295"/>
      <c r="E48" s="296"/>
      <c r="F48" s="297"/>
      <c r="G48" s="75"/>
      <c r="H48" s="76"/>
    </row>
    <row r="49" spans="2:8" ht="6.75" customHeight="1" thickTop="1" x14ac:dyDescent="0.25">
      <c r="B49" s="72"/>
      <c r="C49" s="73"/>
      <c r="D49" s="73"/>
      <c r="E49" s="74"/>
      <c r="F49" s="74"/>
      <c r="G49" s="75"/>
      <c r="H49" s="76"/>
    </row>
    <row r="50" spans="2:8" x14ac:dyDescent="0.25">
      <c r="B50" s="72"/>
      <c r="C50" s="124"/>
      <c r="D50" s="124"/>
      <c r="E50" s="124"/>
      <c r="F50" s="124"/>
      <c r="G50" s="75"/>
      <c r="H50" s="76"/>
    </row>
    <row r="51" spans="2:8" ht="21" customHeight="1" x14ac:dyDescent="0.25">
      <c r="B51" s="123" t="s">
        <v>208</v>
      </c>
      <c r="C51" s="124"/>
      <c r="D51" s="124"/>
      <c r="E51" s="124"/>
      <c r="F51" s="124"/>
      <c r="G51" s="124"/>
      <c r="H51" s="125"/>
    </row>
    <row r="52" spans="2:8" ht="20.25" customHeight="1" x14ac:dyDescent="0.25">
      <c r="B52" s="123" t="s">
        <v>209</v>
      </c>
      <c r="C52" s="124"/>
      <c r="D52" s="124"/>
      <c r="E52" s="124"/>
      <c r="F52" s="124"/>
      <c r="G52" s="124"/>
      <c r="H52" s="125"/>
    </row>
    <row r="53" spans="2:8" ht="20.25" customHeight="1" x14ac:dyDescent="0.25">
      <c r="B53" s="123" t="s">
        <v>210</v>
      </c>
      <c r="C53" s="124"/>
      <c r="D53" s="124"/>
      <c r="E53" s="124"/>
      <c r="F53" s="124"/>
      <c r="G53" s="124"/>
      <c r="H53" s="125"/>
    </row>
    <row r="54" spans="2:8" ht="20.25" customHeight="1" x14ac:dyDescent="0.25">
      <c r="B54" s="123" t="s">
        <v>211</v>
      </c>
      <c r="C54" s="124"/>
      <c r="D54" s="124"/>
      <c r="E54" s="124"/>
      <c r="F54" s="124"/>
      <c r="G54" s="124"/>
      <c r="H54" s="125"/>
    </row>
    <row r="55" spans="2:8" ht="14.65" customHeight="1" x14ac:dyDescent="0.25">
      <c r="B55" s="123" t="s">
        <v>212</v>
      </c>
      <c r="C55" s="124"/>
      <c r="D55" s="124"/>
      <c r="E55" s="124"/>
      <c r="F55" s="124"/>
      <c r="G55" s="124"/>
      <c r="H55" s="125"/>
    </row>
    <row r="56" spans="2:8" ht="15.75" thickBot="1" x14ac:dyDescent="0.3">
      <c r="B56" s="77"/>
      <c r="C56" s="78"/>
      <c r="D56" s="78"/>
      <c r="E56" s="78"/>
      <c r="F56" s="78"/>
      <c r="G56" s="78"/>
      <c r="H56" s="79"/>
    </row>
  </sheetData>
  <mergeCells count="74">
    <mergeCell ref="C25:D25"/>
    <mergeCell ref="E25:F25"/>
    <mergeCell ref="E32:F32"/>
    <mergeCell ref="C32:D32"/>
    <mergeCell ref="C35:D35"/>
    <mergeCell ref="E35:F35"/>
    <mergeCell ref="E33:F33"/>
    <mergeCell ref="C33:D33"/>
    <mergeCell ref="C34:D34"/>
    <mergeCell ref="E34:F34"/>
    <mergeCell ref="C45:D45"/>
    <mergeCell ref="E45:F45"/>
    <mergeCell ref="C46:D46"/>
    <mergeCell ref="E46:F46"/>
    <mergeCell ref="C48:D48"/>
    <mergeCell ref="E48:F48"/>
    <mergeCell ref="C47:D47"/>
    <mergeCell ref="E47:F47"/>
    <mergeCell ref="C37:D37"/>
    <mergeCell ref="E37:F37"/>
    <mergeCell ref="C43:D43"/>
    <mergeCell ref="C39:D39"/>
    <mergeCell ref="E39:F39"/>
    <mergeCell ref="C40:D40"/>
    <mergeCell ref="E40:F40"/>
    <mergeCell ref="E43:F43"/>
    <mergeCell ref="E38:F38"/>
    <mergeCell ref="C38:D38"/>
    <mergeCell ref="E44:F44"/>
    <mergeCell ref="C42:D42"/>
    <mergeCell ref="C41:D41"/>
    <mergeCell ref="E41:F41"/>
    <mergeCell ref="E42:F42"/>
    <mergeCell ref="C44:D44"/>
    <mergeCell ref="C36:D36"/>
    <mergeCell ref="E36:F36"/>
    <mergeCell ref="C23:D23"/>
    <mergeCell ref="E23:F23"/>
    <mergeCell ref="C27:D27"/>
    <mergeCell ref="E27:F27"/>
    <mergeCell ref="C31:D31"/>
    <mergeCell ref="C28:D28"/>
    <mergeCell ref="C29:D29"/>
    <mergeCell ref="C30:D30"/>
    <mergeCell ref="E28:F28"/>
    <mergeCell ref="E29:F29"/>
    <mergeCell ref="E30:F30"/>
    <mergeCell ref="E31:F31"/>
    <mergeCell ref="C26:D26"/>
    <mergeCell ref="E26:F26"/>
    <mergeCell ref="C24:D24"/>
    <mergeCell ref="E24:F24"/>
    <mergeCell ref="B2:H2"/>
    <mergeCell ref="B4:H5"/>
    <mergeCell ref="B6:H6"/>
    <mergeCell ref="B9:H11"/>
    <mergeCell ref="C22:D22"/>
    <mergeCell ref="E22:F22"/>
    <mergeCell ref="B7:H7"/>
    <mergeCell ref="C13:D13"/>
    <mergeCell ref="E13:F13"/>
    <mergeCell ref="C14:D14"/>
    <mergeCell ref="C15:D15"/>
    <mergeCell ref="E14:F14"/>
    <mergeCell ref="E15:F15"/>
    <mergeCell ref="B21:H21"/>
    <mergeCell ref="C19:D19"/>
    <mergeCell ref="C18:D18"/>
    <mergeCell ref="C17:D17"/>
    <mergeCell ref="C16:D16"/>
    <mergeCell ref="E16:F16"/>
    <mergeCell ref="E17:F17"/>
    <mergeCell ref="E18:F18"/>
    <mergeCell ref="E19:F1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B1:AZ35"/>
  <sheetViews>
    <sheetView showGridLines="0" tabSelected="1" topLeftCell="A23" zoomScale="91" zoomScaleNormal="91" workbookViewId="0">
      <selection activeCell="E27" sqref="E27:F27"/>
    </sheetView>
  </sheetViews>
  <sheetFormatPr baseColWidth="10" defaultRowHeight="15" x14ac:dyDescent="0.2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50" t="s">
        <v>235</v>
      </c>
    </row>
    <row r="2" spans="2:52" ht="18" customHeight="1" thickBot="1" x14ac:dyDescent="0.3">
      <c r="B2" s="298"/>
      <c r="C2" s="301" t="s">
        <v>205</v>
      </c>
      <c r="D2" s="302"/>
      <c r="E2" s="302"/>
      <c r="F2" s="151" t="s">
        <v>234</v>
      </c>
      <c r="AZ2" s="150" t="s">
        <v>233</v>
      </c>
    </row>
    <row r="3" spans="2:52" ht="18" customHeight="1" thickBot="1" x14ac:dyDescent="0.3">
      <c r="B3" s="299"/>
      <c r="C3" s="303"/>
      <c r="D3" s="304"/>
      <c r="E3" s="304"/>
      <c r="F3" s="149" t="s">
        <v>232</v>
      </c>
      <c r="AZ3" s="150" t="s">
        <v>231</v>
      </c>
    </row>
    <row r="4" spans="2:52" ht="18" customHeight="1" thickBot="1" x14ac:dyDescent="0.3">
      <c r="B4" s="299"/>
      <c r="C4" s="303"/>
      <c r="D4" s="304"/>
      <c r="E4" s="304"/>
      <c r="F4" s="149" t="s">
        <v>242</v>
      </c>
      <c r="AZ4" s="150" t="s">
        <v>230</v>
      </c>
    </row>
    <row r="5" spans="2:52" ht="18" customHeight="1" thickBot="1" x14ac:dyDescent="0.3">
      <c r="B5" s="300"/>
      <c r="C5" s="305"/>
      <c r="D5" s="306"/>
      <c r="E5" s="306"/>
      <c r="F5" s="149" t="s">
        <v>229</v>
      </c>
      <c r="AZ5" s="145"/>
    </row>
    <row r="6" spans="2:52" ht="18" customHeight="1" thickBot="1" x14ac:dyDescent="0.3">
      <c r="B6" s="148"/>
      <c r="C6" s="147"/>
      <c r="D6" s="147"/>
      <c r="E6" s="147"/>
      <c r="F6" s="146"/>
      <c r="AZ6" s="145"/>
    </row>
    <row r="7" spans="2:52" ht="33.4" customHeight="1" x14ac:dyDescent="0.25">
      <c r="B7" s="140" t="s">
        <v>199</v>
      </c>
      <c r="C7" s="310" t="s">
        <v>244</v>
      </c>
      <c r="D7" s="311"/>
      <c r="E7" s="311"/>
      <c r="F7" s="312"/>
      <c r="AZ7" s="145"/>
    </row>
    <row r="8" spans="2:52" ht="25.9" customHeight="1" thickBot="1" x14ac:dyDescent="0.3">
      <c r="B8" s="141" t="s">
        <v>200</v>
      </c>
      <c r="C8" s="313" t="s">
        <v>246</v>
      </c>
      <c r="D8" s="314"/>
      <c r="E8" s="314"/>
      <c r="F8" s="315"/>
      <c r="AZ8" s="145"/>
    </row>
    <row r="9" spans="2:52" ht="16.5" thickBot="1" x14ac:dyDescent="0.3">
      <c r="B9" s="316"/>
      <c r="C9" s="316"/>
      <c r="D9" s="316"/>
      <c r="E9" s="316"/>
      <c r="F9" s="316"/>
    </row>
    <row r="10" spans="2:52" ht="15.6" customHeight="1" thickBot="1" x14ac:dyDescent="0.3">
      <c r="B10" s="581" t="s">
        <v>205</v>
      </c>
      <c r="C10" s="582"/>
      <c r="D10" s="582"/>
      <c r="E10" s="582"/>
      <c r="F10" s="583"/>
    </row>
    <row r="11" spans="2:52" ht="32.25" thickBot="1" x14ac:dyDescent="0.3">
      <c r="B11" s="586" t="s">
        <v>198</v>
      </c>
      <c r="C11" s="587"/>
      <c r="D11" s="589" t="s">
        <v>213</v>
      </c>
      <c r="E11" s="590" t="s">
        <v>197</v>
      </c>
      <c r="F11" s="588" t="s">
        <v>207</v>
      </c>
    </row>
    <row r="12" spans="2:52" ht="174.75" customHeight="1" thickBot="1" x14ac:dyDescent="0.3">
      <c r="B12" s="584" t="s">
        <v>230</v>
      </c>
      <c r="C12" s="585"/>
      <c r="D12" s="116" t="s">
        <v>245</v>
      </c>
      <c r="E12" s="116" t="s">
        <v>247</v>
      </c>
      <c r="F12" s="117" t="s">
        <v>248</v>
      </c>
    </row>
    <row r="15" spans="2:52" ht="18" x14ac:dyDescent="0.25">
      <c r="B15" s="317" t="s">
        <v>228</v>
      </c>
      <c r="C15" s="317"/>
      <c r="D15" s="317"/>
      <c r="E15" s="317"/>
      <c r="F15" s="317"/>
    </row>
    <row r="16" spans="2:52" ht="15.75" x14ac:dyDescent="0.25">
      <c r="B16" s="144"/>
    </row>
    <row r="17" spans="2:6" ht="15.75" thickBot="1" x14ac:dyDescent="0.3">
      <c r="B17" s="143"/>
    </row>
    <row r="18" spans="2:6" ht="16.5" thickBot="1" x14ac:dyDescent="0.3">
      <c r="B18" s="307" t="s">
        <v>227</v>
      </c>
      <c r="C18" s="308"/>
      <c r="D18" s="309"/>
      <c r="E18" s="307" t="s">
        <v>226</v>
      </c>
      <c r="F18" s="309"/>
    </row>
    <row r="19" spans="2:6" ht="15" customHeight="1" x14ac:dyDescent="0.25">
      <c r="B19" s="324" t="s">
        <v>249</v>
      </c>
      <c r="C19" s="325"/>
      <c r="D19" s="328"/>
      <c r="E19" s="593" t="s">
        <v>259</v>
      </c>
      <c r="F19" s="594"/>
    </row>
    <row r="20" spans="2:6" ht="15" customHeight="1" x14ac:dyDescent="0.25">
      <c r="B20" s="321" t="s">
        <v>250</v>
      </c>
      <c r="C20" s="591"/>
      <c r="D20" s="319"/>
      <c r="E20" s="592"/>
      <c r="F20" s="323"/>
    </row>
    <row r="21" spans="2:6" ht="34.5" customHeight="1" x14ac:dyDescent="0.25">
      <c r="B21" s="321" t="s">
        <v>260</v>
      </c>
      <c r="C21" s="591"/>
      <c r="D21" s="319"/>
      <c r="E21" s="592"/>
      <c r="F21" s="323"/>
    </row>
    <row r="22" spans="2:6" ht="17.25" customHeight="1" x14ac:dyDescent="0.25">
      <c r="B22" s="321" t="s">
        <v>261</v>
      </c>
      <c r="C22" s="591"/>
      <c r="D22" s="319"/>
      <c r="E22" s="592"/>
      <c r="F22" s="323"/>
    </row>
    <row r="23" spans="2:6" ht="21" customHeight="1" x14ac:dyDescent="0.25">
      <c r="B23" s="321" t="s">
        <v>262</v>
      </c>
      <c r="C23" s="591"/>
      <c r="D23" s="319"/>
      <c r="E23" s="592"/>
      <c r="F23" s="323"/>
    </row>
    <row r="24" spans="2:6" ht="37.5" customHeight="1" x14ac:dyDescent="0.25">
      <c r="B24" s="321" t="s">
        <v>263</v>
      </c>
      <c r="C24" s="591"/>
      <c r="D24" s="319"/>
      <c r="E24" s="592"/>
      <c r="F24" s="323"/>
    </row>
    <row r="25" spans="2:6" ht="23.25" customHeight="1" x14ac:dyDescent="0.25">
      <c r="B25" s="321" t="s">
        <v>264</v>
      </c>
      <c r="C25" s="591"/>
      <c r="D25" s="319"/>
      <c r="E25" s="592"/>
      <c r="F25" s="323"/>
    </row>
    <row r="26" spans="2:6" ht="15.75" customHeight="1" thickBot="1" x14ac:dyDescent="0.3">
      <c r="B26" s="199"/>
      <c r="C26" s="200"/>
      <c r="D26" s="203"/>
      <c r="E26" s="595"/>
      <c r="F26" s="596"/>
    </row>
    <row r="27" spans="2:6" ht="16.5" thickBot="1" x14ac:dyDescent="0.3">
      <c r="B27" s="307" t="s">
        <v>225</v>
      </c>
      <c r="C27" s="308"/>
      <c r="D27" s="309"/>
      <c r="E27" s="307" t="s">
        <v>224</v>
      </c>
      <c r="F27" s="309"/>
    </row>
    <row r="28" spans="2:6" ht="15" customHeight="1" x14ac:dyDescent="0.25">
      <c r="B28" s="324" t="s">
        <v>265</v>
      </c>
      <c r="C28" s="325"/>
      <c r="D28" s="326"/>
      <c r="E28" s="327" t="s">
        <v>266</v>
      </c>
      <c r="F28" s="328"/>
    </row>
    <row r="29" spans="2:6" ht="15" customHeight="1" x14ac:dyDescent="0.25">
      <c r="B29" s="321"/>
      <c r="C29" s="320"/>
      <c r="D29" s="322"/>
      <c r="E29" s="197"/>
      <c r="F29" s="198"/>
    </row>
    <row r="30" spans="2:6" ht="30.75" customHeight="1" x14ac:dyDescent="0.25">
      <c r="B30" s="321" t="s">
        <v>267</v>
      </c>
      <c r="C30" s="320"/>
      <c r="D30" s="322"/>
      <c r="E30" s="318" t="s">
        <v>268</v>
      </c>
      <c r="F30" s="319"/>
    </row>
    <row r="31" spans="2:6" ht="15" customHeight="1" x14ac:dyDescent="0.25">
      <c r="B31" s="193"/>
      <c r="C31" s="194"/>
      <c r="D31" s="195"/>
      <c r="E31" s="197"/>
      <c r="F31" s="198"/>
    </row>
    <row r="32" spans="2:6" ht="33" customHeight="1" x14ac:dyDescent="0.25">
      <c r="B32" s="321" t="s">
        <v>269</v>
      </c>
      <c r="C32" s="320"/>
      <c r="D32" s="322"/>
      <c r="E32" s="318" t="s">
        <v>270</v>
      </c>
      <c r="F32" s="319"/>
    </row>
    <row r="33" spans="2:6" ht="15" customHeight="1" x14ac:dyDescent="0.25">
      <c r="B33" s="193"/>
      <c r="C33" s="194"/>
      <c r="D33" s="195"/>
      <c r="E33" s="197"/>
      <c r="F33" s="198"/>
    </row>
    <row r="34" spans="2:6" ht="15.75" customHeight="1" thickBot="1" x14ac:dyDescent="0.3">
      <c r="B34" s="199"/>
      <c r="C34" s="200"/>
      <c r="D34" s="201"/>
      <c r="E34" s="202"/>
      <c r="F34" s="203"/>
    </row>
    <row r="35" spans="2:6" x14ac:dyDescent="0.25">
      <c r="B35" s="142"/>
    </row>
  </sheetData>
  <mergeCells count="27">
    <mergeCell ref="B27:D27"/>
    <mergeCell ref="B22:D22"/>
    <mergeCell ref="B23:D23"/>
    <mergeCell ref="B24:D24"/>
    <mergeCell ref="B25:D25"/>
    <mergeCell ref="B28:D29"/>
    <mergeCell ref="E28:F28"/>
    <mergeCell ref="B30:D30"/>
    <mergeCell ref="E30:F30"/>
    <mergeCell ref="B32:D32"/>
    <mergeCell ref="E32:F32"/>
    <mergeCell ref="B2:B5"/>
    <mergeCell ref="C2:E5"/>
    <mergeCell ref="B18:D18"/>
    <mergeCell ref="E27:F27"/>
    <mergeCell ref="C7:F7"/>
    <mergeCell ref="C8:F8"/>
    <mergeCell ref="B9:F9"/>
    <mergeCell ref="B10:F10"/>
    <mergeCell ref="B11:C11"/>
    <mergeCell ref="B12:C12"/>
    <mergeCell ref="B15:F15"/>
    <mergeCell ref="E18:F18"/>
    <mergeCell ref="E19:F26"/>
    <mergeCell ref="B19:D19"/>
    <mergeCell ref="B20:D20"/>
    <mergeCell ref="B21:D21"/>
  </mergeCells>
  <dataValidations count="1">
    <dataValidation type="list" allowBlank="1" showInputMessage="1" showErrorMessage="1" sqref="B12:C12" xr:uid="{00000000-0002-0000-0100-000000000000}">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sheetPr>
  <dimension ref="A1:BQ78"/>
  <sheetViews>
    <sheetView showGridLines="0" zoomScale="80" zoomScaleNormal="80" workbookViewId="0">
      <selection activeCell="F16" sqref="F16:F21"/>
    </sheetView>
  </sheetViews>
  <sheetFormatPr baseColWidth="10" defaultColWidth="11.42578125" defaultRowHeight="16.5" x14ac:dyDescent="0.3"/>
  <cols>
    <col min="1" max="1" width="5" style="111" customWidth="1"/>
    <col min="2" max="2" width="4" style="2" bestFit="1" customWidth="1" collapsed="1"/>
    <col min="3" max="3" width="14.28515625" style="2" customWidth="1" collapsed="1"/>
    <col min="4" max="4" width="13.28515625" style="2" customWidth="1" collapsed="1"/>
    <col min="5" max="5" width="25.7109375" style="2" customWidth="1" collapsed="1"/>
    <col min="6" max="6" width="32.42578125" style="1" customWidth="1" collapsed="1"/>
    <col min="7" max="7" width="19" style="5" customWidth="1" collapsed="1"/>
    <col min="8" max="8" width="17.7109375" style="1" customWidth="1" collapsed="1"/>
    <col min="9" max="9" width="16.5703125" style="1" customWidth="1" collapsed="1"/>
    <col min="10" max="10" width="6.28515625" style="1" bestFit="1" customWidth="1" collapsed="1"/>
    <col min="11" max="11" width="27.28515625" style="1" bestFit="1" customWidth="1" collapsed="1"/>
    <col min="12" max="12" width="30.5703125" style="1" hidden="1" customWidth="1" collapsed="1"/>
    <col min="13" max="13" width="17.5703125" style="1" customWidth="1" collapsed="1"/>
    <col min="14" max="14" width="6.28515625" style="1" bestFit="1" customWidth="1" collapsed="1"/>
    <col min="15" max="15" width="16" style="1" customWidth="1" collapsed="1"/>
    <col min="16" max="16" width="5.7109375" style="1" customWidth="1" collapsed="1"/>
    <col min="17" max="17" width="46.42578125" style="1" customWidth="1" collapsed="1"/>
    <col min="18" max="18" width="10.7109375" style="1" customWidth="1" collapsed="1"/>
    <col min="19" max="19" width="6.7109375" style="1" customWidth="1" collapsed="1"/>
    <col min="20" max="20" width="5" style="1" customWidth="1" collapsed="1"/>
    <col min="21" max="21" width="5.5703125" style="1" customWidth="1" collapsed="1"/>
    <col min="22" max="22" width="7.28515625" style="1" customWidth="1" collapsed="1"/>
    <col min="23" max="23" width="6.7109375" style="1" customWidth="1" collapsed="1"/>
    <col min="24" max="24" width="7.5703125" style="1" customWidth="1" collapsed="1"/>
    <col min="25" max="25" width="7.140625" style="1" customWidth="1" collapsed="1"/>
    <col min="26" max="26" width="7.42578125" style="1" hidden="1" customWidth="1" collapsed="1"/>
    <col min="27" max="27" width="10.42578125" style="1" hidden="1" customWidth="1" collapsed="1"/>
    <col min="28" max="29" width="9.28515625" style="1" hidden="1" customWidth="1" collapsed="1"/>
    <col min="30" max="30" width="8.42578125" style="1" hidden="1" customWidth="1" collapsed="1"/>
    <col min="31" max="31" width="7.28515625" style="1" hidden="1" customWidth="1" collapsed="1"/>
    <col min="32" max="32" width="27.28515625" style="1" customWidth="1" collapsed="1"/>
    <col min="33" max="33" width="18.7109375" style="110" customWidth="1" collapsed="1"/>
    <col min="34" max="34" width="16.7109375" style="1" customWidth="1" collapsed="1"/>
    <col min="35" max="35" width="14.7109375" style="1" customWidth="1" collapsed="1"/>
    <col min="36" max="36" width="18.5703125" style="1" customWidth="1" collapsed="1"/>
    <col min="37" max="37" width="21" style="1" customWidth="1" collapsed="1"/>
    <col min="38" max="16384" width="11.42578125" style="1" collapsed="1"/>
  </cols>
  <sheetData>
    <row r="1" spans="1:69" s="82" customFormat="1" ht="14.25" x14ac:dyDescent="0.2">
      <c r="B1" s="81"/>
      <c r="C1" s="81"/>
      <c r="D1" s="81"/>
      <c r="E1" s="81"/>
      <c r="G1" s="83"/>
      <c r="AG1" s="108"/>
    </row>
    <row r="2" spans="1:69" s="82" customFormat="1" ht="14.25" x14ac:dyDescent="0.2">
      <c r="B2" s="81"/>
      <c r="C2" s="81"/>
      <c r="D2" s="81"/>
      <c r="E2" s="81"/>
      <c r="G2" s="83"/>
      <c r="AG2" s="108"/>
    </row>
    <row r="3" spans="1:69" s="82" customFormat="1" ht="15" thickBot="1" x14ac:dyDescent="0.25">
      <c r="B3" s="81"/>
      <c r="C3" s="81"/>
      <c r="D3" s="81"/>
      <c r="E3" s="81"/>
      <c r="G3" s="83"/>
      <c r="AG3" s="108"/>
    </row>
    <row r="4" spans="1:69" s="82" customFormat="1" ht="14.65" customHeight="1" x14ac:dyDescent="0.2">
      <c r="B4" s="407"/>
      <c r="C4" s="408"/>
      <c r="D4" s="408"/>
      <c r="E4" s="408"/>
      <c r="F4" s="401" t="s">
        <v>214</v>
      </c>
      <c r="G4" s="402"/>
      <c r="H4" s="402"/>
      <c r="I4" s="402"/>
      <c r="J4" s="402"/>
      <c r="K4" s="402"/>
      <c r="L4" s="402"/>
      <c r="M4" s="402"/>
      <c r="N4" s="402"/>
      <c r="O4" s="402"/>
      <c r="P4" s="402"/>
      <c r="Q4" s="402"/>
      <c r="R4" s="402"/>
      <c r="S4" s="402"/>
      <c r="T4" s="402"/>
      <c r="U4" s="402"/>
      <c r="V4" s="402"/>
      <c r="W4" s="402"/>
      <c r="X4" s="402"/>
      <c r="Y4" s="402"/>
      <c r="Z4" s="402"/>
      <c r="AA4" s="402"/>
      <c r="AB4" s="402"/>
      <c r="AC4" s="402"/>
      <c r="AD4" s="402"/>
      <c r="AE4" s="402"/>
      <c r="AF4" s="402"/>
      <c r="AG4" s="402"/>
      <c r="AH4" s="402"/>
      <c r="AI4" s="402"/>
      <c r="AJ4" s="399" t="s">
        <v>201</v>
      </c>
      <c r="AK4" s="400"/>
    </row>
    <row r="5" spans="1:69" s="82" customFormat="1" ht="14.65" customHeight="1" x14ac:dyDescent="0.2">
      <c r="B5" s="409"/>
      <c r="C5" s="410"/>
      <c r="D5" s="410"/>
      <c r="E5" s="410"/>
      <c r="F5" s="403"/>
      <c r="G5" s="404"/>
      <c r="H5" s="404"/>
      <c r="I5" s="404"/>
      <c r="J5" s="404"/>
      <c r="K5" s="404"/>
      <c r="L5" s="404"/>
      <c r="M5" s="404"/>
      <c r="N5" s="404"/>
      <c r="O5" s="404"/>
      <c r="P5" s="404"/>
      <c r="Q5" s="404"/>
      <c r="R5" s="404"/>
      <c r="S5" s="404"/>
      <c r="T5" s="404"/>
      <c r="U5" s="404"/>
      <c r="V5" s="404"/>
      <c r="W5" s="404"/>
      <c r="X5" s="404"/>
      <c r="Y5" s="404"/>
      <c r="Z5" s="404"/>
      <c r="AA5" s="404"/>
      <c r="AB5" s="404"/>
      <c r="AC5" s="404"/>
      <c r="AD5" s="404"/>
      <c r="AE5" s="404"/>
      <c r="AF5" s="404"/>
      <c r="AG5" s="404"/>
      <c r="AH5" s="404"/>
      <c r="AI5" s="404"/>
      <c r="AJ5" s="397" t="s">
        <v>202</v>
      </c>
      <c r="AK5" s="398"/>
    </row>
    <row r="6" spans="1:69" ht="16.5" customHeight="1" x14ac:dyDescent="0.3">
      <c r="B6" s="409"/>
      <c r="C6" s="410"/>
      <c r="D6" s="410"/>
      <c r="E6" s="410"/>
      <c r="F6" s="403"/>
      <c r="G6" s="404"/>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397" t="s">
        <v>243</v>
      </c>
      <c r="AK6" s="398"/>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row>
    <row r="7" spans="1:69" ht="16.899999999999999" customHeight="1" thickBot="1" x14ac:dyDescent="0.35">
      <c r="B7" s="411"/>
      <c r="C7" s="412"/>
      <c r="D7" s="412"/>
      <c r="E7" s="412"/>
      <c r="F7" s="405"/>
      <c r="G7" s="406"/>
      <c r="H7" s="406"/>
      <c r="I7" s="406"/>
      <c r="J7" s="406"/>
      <c r="K7" s="406"/>
      <c r="L7" s="406"/>
      <c r="M7" s="406"/>
      <c r="N7" s="406"/>
      <c r="O7" s="406"/>
      <c r="P7" s="406"/>
      <c r="Q7" s="406"/>
      <c r="R7" s="406"/>
      <c r="S7" s="406"/>
      <c r="T7" s="406"/>
      <c r="U7" s="406"/>
      <c r="V7" s="406"/>
      <c r="W7" s="406"/>
      <c r="X7" s="406"/>
      <c r="Y7" s="406"/>
      <c r="Z7" s="406"/>
      <c r="AA7" s="406"/>
      <c r="AB7" s="406"/>
      <c r="AC7" s="406"/>
      <c r="AD7" s="406"/>
      <c r="AE7" s="406"/>
      <c r="AF7" s="406"/>
      <c r="AG7" s="406"/>
      <c r="AH7" s="406"/>
      <c r="AI7" s="406"/>
      <c r="AJ7" s="429" t="s">
        <v>203</v>
      </c>
      <c r="AK7" s="430"/>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row>
    <row r="8" spans="1:69" ht="12.6" customHeight="1" thickBot="1" x14ac:dyDescent="0.35">
      <c r="B8" s="13"/>
      <c r="C8" s="14"/>
      <c r="D8" s="13"/>
      <c r="E8" s="13"/>
      <c r="F8" s="6"/>
      <c r="G8" s="12"/>
      <c r="H8" s="6"/>
      <c r="I8" s="6"/>
      <c r="J8" s="6"/>
      <c r="K8" s="6"/>
      <c r="L8" s="6"/>
      <c r="M8" s="6"/>
      <c r="N8" s="6"/>
      <c r="O8" s="6"/>
      <c r="P8" s="6"/>
      <c r="Q8" s="6"/>
      <c r="R8" s="6"/>
      <c r="S8" s="6"/>
      <c r="T8" s="6"/>
      <c r="U8" s="6"/>
      <c r="V8" s="6"/>
      <c r="W8" s="6"/>
      <c r="X8" s="6"/>
      <c r="Y8" s="6"/>
      <c r="Z8" s="6"/>
      <c r="AA8" s="6"/>
      <c r="AB8" s="6"/>
      <c r="AC8" s="6"/>
      <c r="AD8" s="6"/>
      <c r="AE8" s="6"/>
      <c r="AF8" s="6"/>
      <c r="AG8" s="109"/>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row>
    <row r="9" spans="1:69" s="85" customFormat="1" ht="28.5" customHeight="1" x14ac:dyDescent="0.35">
      <c r="A9" s="152"/>
      <c r="B9" s="416" t="s">
        <v>199</v>
      </c>
      <c r="C9" s="417"/>
      <c r="D9" s="422" t="s">
        <v>274</v>
      </c>
      <c r="E9" s="422"/>
      <c r="F9" s="422"/>
      <c r="G9" s="422"/>
      <c r="H9" s="422"/>
      <c r="I9" s="422"/>
      <c r="J9" s="422"/>
      <c r="K9" s="422"/>
      <c r="L9" s="422"/>
      <c r="M9" s="422"/>
      <c r="N9" s="422"/>
      <c r="O9" s="422"/>
      <c r="P9" s="422"/>
      <c r="Q9" s="422"/>
      <c r="R9" s="422"/>
      <c r="S9" s="422"/>
      <c r="T9" s="422"/>
      <c r="U9" s="422"/>
      <c r="V9" s="422"/>
      <c r="W9" s="422"/>
      <c r="X9" s="422"/>
      <c r="Y9" s="422"/>
      <c r="Z9" s="422"/>
      <c r="AA9" s="422"/>
      <c r="AB9" s="422"/>
      <c r="AC9" s="422"/>
      <c r="AD9" s="422"/>
      <c r="AE9" s="422"/>
      <c r="AF9" s="422"/>
      <c r="AG9" s="422"/>
      <c r="AH9" s="422"/>
      <c r="AI9" s="422"/>
      <c r="AJ9" s="422"/>
      <c r="AK9" s="423"/>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row>
    <row r="10" spans="1:69" s="85" customFormat="1" ht="42.75" customHeight="1" x14ac:dyDescent="0.35">
      <c r="A10" s="152"/>
      <c r="B10" s="418" t="s">
        <v>206</v>
      </c>
      <c r="C10" s="419"/>
      <c r="D10" s="424" t="s">
        <v>245</v>
      </c>
      <c r="E10" s="425"/>
      <c r="F10" s="425"/>
      <c r="G10" s="425"/>
      <c r="H10" s="425"/>
      <c r="I10" s="425"/>
      <c r="J10" s="425"/>
      <c r="K10" s="425"/>
      <c r="L10" s="425"/>
      <c r="M10" s="425"/>
      <c r="N10" s="425"/>
      <c r="O10" s="425"/>
      <c r="P10" s="425"/>
      <c r="Q10" s="425"/>
      <c r="R10" s="425"/>
      <c r="S10" s="425"/>
      <c r="T10" s="425"/>
      <c r="U10" s="425"/>
      <c r="V10" s="425"/>
      <c r="W10" s="425"/>
      <c r="X10" s="425"/>
      <c r="Y10" s="425"/>
      <c r="Z10" s="425"/>
      <c r="AA10" s="425"/>
      <c r="AB10" s="425"/>
      <c r="AC10" s="425"/>
      <c r="AD10" s="425"/>
      <c r="AE10" s="425"/>
      <c r="AF10" s="425"/>
      <c r="AG10" s="425"/>
      <c r="AH10" s="425"/>
      <c r="AI10" s="425"/>
      <c r="AJ10" s="425"/>
      <c r="AK10" s="426"/>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row>
    <row r="11" spans="1:69" s="85" customFormat="1" ht="39" customHeight="1" thickBot="1" x14ac:dyDescent="0.4">
      <c r="B11" s="420" t="s">
        <v>200</v>
      </c>
      <c r="C11" s="421"/>
      <c r="D11" s="427" t="s">
        <v>246</v>
      </c>
      <c r="E11" s="427"/>
      <c r="F11" s="427"/>
      <c r="G11" s="427"/>
      <c r="H11" s="427"/>
      <c r="I11" s="427"/>
      <c r="J11" s="427"/>
      <c r="K11" s="427"/>
      <c r="L11" s="427"/>
      <c r="M11" s="427"/>
      <c r="N11" s="427"/>
      <c r="O11" s="427"/>
      <c r="P11" s="427"/>
      <c r="Q11" s="427"/>
      <c r="R11" s="427"/>
      <c r="S11" s="427"/>
      <c r="T11" s="427"/>
      <c r="U11" s="427"/>
      <c r="V11" s="427"/>
      <c r="W11" s="427"/>
      <c r="X11" s="427"/>
      <c r="Y11" s="427"/>
      <c r="Z11" s="427"/>
      <c r="AA11" s="427"/>
      <c r="AB11" s="427"/>
      <c r="AC11" s="427"/>
      <c r="AD11" s="427"/>
      <c r="AE11" s="427"/>
      <c r="AF11" s="427"/>
      <c r="AG11" s="427"/>
      <c r="AH11" s="427"/>
      <c r="AI11" s="427"/>
      <c r="AJ11" s="427"/>
      <c r="AK11" s="428"/>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row>
    <row r="12" spans="1:69" s="85" customFormat="1" ht="15" customHeight="1" x14ac:dyDescent="0.35">
      <c r="B12" s="413"/>
      <c r="C12" s="414"/>
      <c r="D12" s="414"/>
      <c r="E12" s="414"/>
      <c r="F12" s="414"/>
      <c r="G12" s="414"/>
      <c r="H12" s="414"/>
      <c r="I12" s="414"/>
      <c r="J12" s="414"/>
      <c r="K12" s="414"/>
      <c r="L12" s="414"/>
      <c r="M12" s="414"/>
      <c r="N12" s="414"/>
      <c r="O12" s="414"/>
      <c r="P12" s="414"/>
      <c r="Q12" s="414"/>
      <c r="R12" s="414"/>
      <c r="S12" s="414"/>
      <c r="T12" s="414"/>
      <c r="U12" s="414"/>
      <c r="V12" s="414"/>
      <c r="W12" s="414"/>
      <c r="X12" s="414"/>
      <c r="Y12" s="414"/>
      <c r="Z12" s="414"/>
      <c r="AA12" s="414"/>
      <c r="AB12" s="414"/>
      <c r="AC12" s="414"/>
      <c r="AD12" s="414"/>
      <c r="AE12" s="414"/>
      <c r="AF12" s="414"/>
      <c r="AG12" s="414"/>
      <c r="AH12" s="414"/>
      <c r="AI12" s="414"/>
      <c r="AJ12" s="414"/>
      <c r="AK12" s="415"/>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row>
    <row r="13" spans="1:69" ht="18.75" thickBot="1" x14ac:dyDescent="0.35">
      <c r="B13" s="385" t="s">
        <v>121</v>
      </c>
      <c r="C13" s="386"/>
      <c r="D13" s="386"/>
      <c r="E13" s="386"/>
      <c r="F13" s="386"/>
      <c r="G13" s="386"/>
      <c r="H13" s="386"/>
      <c r="I13" s="386" t="s">
        <v>122</v>
      </c>
      <c r="J13" s="386"/>
      <c r="K13" s="386"/>
      <c r="L13" s="386"/>
      <c r="M13" s="386"/>
      <c r="N13" s="386"/>
      <c r="O13" s="386"/>
      <c r="P13" s="386" t="s">
        <v>123</v>
      </c>
      <c r="Q13" s="386"/>
      <c r="R13" s="386"/>
      <c r="S13" s="386"/>
      <c r="T13" s="386"/>
      <c r="U13" s="386"/>
      <c r="V13" s="386"/>
      <c r="W13" s="386"/>
      <c r="X13" s="386"/>
      <c r="Y13" s="386" t="s">
        <v>124</v>
      </c>
      <c r="Z13" s="386"/>
      <c r="AA13" s="386"/>
      <c r="AB13" s="386"/>
      <c r="AC13" s="386"/>
      <c r="AD13" s="386"/>
      <c r="AE13" s="386"/>
      <c r="AF13" s="386" t="s">
        <v>34</v>
      </c>
      <c r="AG13" s="386"/>
      <c r="AH13" s="386"/>
      <c r="AI13" s="386"/>
      <c r="AJ13" s="386"/>
      <c r="AK13" s="387"/>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row>
    <row r="14" spans="1:69" ht="16.5" customHeight="1" x14ac:dyDescent="0.3">
      <c r="B14" s="354" t="s">
        <v>0</v>
      </c>
      <c r="C14" s="342" t="s">
        <v>2</v>
      </c>
      <c r="D14" s="344" t="s">
        <v>3</v>
      </c>
      <c r="E14" s="344" t="s">
        <v>42</v>
      </c>
      <c r="F14" s="342" t="s">
        <v>1</v>
      </c>
      <c r="G14" s="344" t="s">
        <v>48</v>
      </c>
      <c r="H14" s="344" t="s">
        <v>117</v>
      </c>
      <c r="I14" s="344" t="s">
        <v>33</v>
      </c>
      <c r="J14" s="342" t="s">
        <v>5</v>
      </c>
      <c r="K14" s="344" t="s">
        <v>78</v>
      </c>
      <c r="L14" s="344" t="s">
        <v>83</v>
      </c>
      <c r="M14" s="344" t="s">
        <v>43</v>
      </c>
      <c r="N14" s="342" t="s">
        <v>5</v>
      </c>
      <c r="O14" s="344" t="s">
        <v>46</v>
      </c>
      <c r="P14" s="356" t="s">
        <v>11</v>
      </c>
      <c r="Q14" s="344" t="s">
        <v>144</v>
      </c>
      <c r="R14" s="344" t="s">
        <v>12</v>
      </c>
      <c r="S14" s="344" t="s">
        <v>8</v>
      </c>
      <c r="T14" s="344"/>
      <c r="U14" s="344"/>
      <c r="V14" s="344"/>
      <c r="W14" s="344"/>
      <c r="X14" s="344"/>
      <c r="Y14" s="356" t="s">
        <v>120</v>
      </c>
      <c r="Z14" s="356" t="s">
        <v>44</v>
      </c>
      <c r="AA14" s="356" t="s">
        <v>5</v>
      </c>
      <c r="AB14" s="356" t="s">
        <v>45</v>
      </c>
      <c r="AC14" s="356" t="s">
        <v>5</v>
      </c>
      <c r="AD14" s="356" t="s">
        <v>47</v>
      </c>
      <c r="AE14" s="356" t="s">
        <v>29</v>
      </c>
      <c r="AF14" s="344" t="s">
        <v>34</v>
      </c>
      <c r="AG14" s="344" t="s">
        <v>35</v>
      </c>
      <c r="AH14" s="344" t="s">
        <v>36</v>
      </c>
      <c r="AI14" s="344" t="s">
        <v>38</v>
      </c>
      <c r="AJ14" s="344" t="s">
        <v>37</v>
      </c>
      <c r="AK14" s="352" t="s">
        <v>39</v>
      </c>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row>
    <row r="15" spans="1:69" s="4" customFormat="1" ht="94.5" customHeight="1" x14ac:dyDescent="0.3">
      <c r="A15" s="111"/>
      <c r="B15" s="355"/>
      <c r="C15" s="343"/>
      <c r="D15" s="345"/>
      <c r="E15" s="345"/>
      <c r="F15" s="343"/>
      <c r="G15" s="345"/>
      <c r="H15" s="345"/>
      <c r="I15" s="345"/>
      <c r="J15" s="343"/>
      <c r="K15" s="345"/>
      <c r="L15" s="345"/>
      <c r="M15" s="343"/>
      <c r="N15" s="343"/>
      <c r="O15" s="345"/>
      <c r="P15" s="357"/>
      <c r="Q15" s="345"/>
      <c r="R15" s="345"/>
      <c r="S15" s="115" t="s">
        <v>13</v>
      </c>
      <c r="T15" s="115" t="s">
        <v>17</v>
      </c>
      <c r="U15" s="115" t="s">
        <v>28</v>
      </c>
      <c r="V15" s="115" t="s">
        <v>18</v>
      </c>
      <c r="W15" s="115" t="s">
        <v>21</v>
      </c>
      <c r="X15" s="115" t="s">
        <v>24</v>
      </c>
      <c r="Y15" s="357"/>
      <c r="Z15" s="357"/>
      <c r="AA15" s="357"/>
      <c r="AB15" s="357"/>
      <c r="AC15" s="357"/>
      <c r="AD15" s="357"/>
      <c r="AE15" s="357"/>
      <c r="AF15" s="345"/>
      <c r="AG15" s="345"/>
      <c r="AH15" s="345"/>
      <c r="AI15" s="345"/>
      <c r="AJ15" s="345"/>
      <c r="AK15" s="353"/>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row>
    <row r="16" spans="1:69" s="3" customFormat="1" ht="165" customHeight="1" x14ac:dyDescent="0.25">
      <c r="B16" s="332">
        <v>1</v>
      </c>
      <c r="C16" s="329" t="s">
        <v>196</v>
      </c>
      <c r="D16" s="333" t="s">
        <v>271</v>
      </c>
      <c r="E16" s="333" t="s">
        <v>251</v>
      </c>
      <c r="F16" s="336" t="s">
        <v>252</v>
      </c>
      <c r="G16" s="329" t="s">
        <v>189</v>
      </c>
      <c r="H16" s="330">
        <v>200</v>
      </c>
      <c r="I16" s="331" t="str">
        <f>IF(H16&lt;=0,"",IF(H16&lt;=2,"Muy Baja",IF(H16&lt;=24,"Baja",IF(H16&lt;=500,"Media",IF(H16&lt;=5000,"Alta","Muy Alta")))))</f>
        <v>Media</v>
      </c>
      <c r="J16" s="340">
        <f>IF(I16="","",IF(I16="Muy Baja",0.2,IF(I16="Baja",0.4,IF(I16="Media",0.6,IF(I16="Alta",0.8,IF(I16="Muy Alta",1,))))))</f>
        <v>0.6</v>
      </c>
      <c r="K16" s="341" t="s">
        <v>132</v>
      </c>
      <c r="L16" s="340" t="str">
        <f>IF(NOT(ISERROR(MATCH(K16,'Tabla Impacto'!$B$222:$B$224,0))),'Tabla Impacto'!$F$224&amp;"Por favor no seleccionar los criterios de impacto(Afectación Económica o presupuestal y Pérdida Reputacional)",K16)</f>
        <v xml:space="preserve">     Entre 100 y 500 SMLMV </v>
      </c>
      <c r="M16" s="331" t="str">
        <f>IF(OR(L16='Tabla Impacto'!$C$12,L16='Tabla Impacto'!$D$12),"Leve",IF(OR(L16='Tabla Impacto'!$C$13,L16='Tabla Impacto'!$D$13),"Menor",IF(OR(L16='Tabla Impacto'!$C$14,L16='Tabla Impacto'!$D$14),"Moderado",IF(OR(L16='Tabla Impacto'!$C$15,L16='Tabla Impacto'!$D$15),"Mayor",IF(OR(L16='Tabla Impacto'!$C$16,L16='Tabla Impacto'!$D$16),"Catastrófico","")))))</f>
        <v>Mayor</v>
      </c>
      <c r="N16" s="340">
        <f>IF(M16="","",IF(M16="Leve",0.2,IF(M16="Menor",0.4,IF(M16="Moderado",0.6,IF(M16="Mayor",0.8,IF(M16="Catastrófico",1,))))))</f>
        <v>0.8</v>
      </c>
      <c r="O16" s="339" t="str">
        <f>IF(OR(AND(I16="Muy Baja",M16="Leve"),AND(I16="Muy Baja",M16="Menor"),AND(I16="Baja",M16="Leve")),"Bajo",IF(OR(AND(I16="Muy baja",M16="Moderado"),AND(I16="Baja",M16="Menor"),AND(I16="Baja",M16="Moderado"),AND(I16="Media",M16="Leve"),AND(I16="Media",M16="Menor"),AND(I16="Media",M16="Moderado"),AND(I16="Alta",M16="Leve"),AND(I16="Alta",M16="Menor")),"Moderado",IF(OR(AND(I16="Muy Baja",M16="Mayor"),AND(I16="Baja",M16="Mayor"),AND(I16="Media",M16="Mayor"),AND(I16="Alta",M16="Moderado"),AND(I16="Alta",M16="Mayor"),AND(I16="Muy Alta",M16="Leve"),AND(I16="Muy Alta",M16="Menor"),AND(I16="Muy Alta",M16="Moderado"),AND(I16="Muy Alta",M16="Mayor")),"Alto",IF(OR(AND(I16="Muy Baja",M16="Catastrófico"),AND(I16="Baja",M16="Catastrófico"),AND(I16="Media",M16="Catastrófico"),AND(I16="Alta",M16="Catastrófico"),AND(I16="Muy Alta",M16="Catastrófico")),"Extremo",""))))</f>
        <v>Alto</v>
      </c>
      <c r="P16" s="114">
        <v>1</v>
      </c>
      <c r="Q16" s="96" t="s">
        <v>275</v>
      </c>
      <c r="R16" s="97" t="s">
        <v>4</v>
      </c>
      <c r="S16" s="98" t="s">
        <v>15</v>
      </c>
      <c r="T16" s="98" t="s">
        <v>9</v>
      </c>
      <c r="U16" s="89" t="str">
        <f t="shared" ref="U16:U21" si="0">IF(AND(S16="Preventivo",T16="Automático"),"50%",IF(AND(S16="Preventivo",T16="Manual"),"40%",IF(AND(S16="Detectivo",T16="Automático"),"40%",IF(AND(S16="Detectivo",T16="Manual"),"30%",IF(AND(S16="Correctivo",T16="Automático"),"35%",IF(AND(S16="Correctivo",T16="Manual"),"25%",""))))))</f>
        <v>30%</v>
      </c>
      <c r="V16" s="98" t="s">
        <v>19</v>
      </c>
      <c r="W16" s="98" t="s">
        <v>22</v>
      </c>
      <c r="X16" s="98" t="s">
        <v>110</v>
      </c>
      <c r="Y16" s="100">
        <f>IFERROR(IF(R16="Probabilidad",(J16-(+J16*U16)),IF(R16="Impacto",J16,"")),"")</f>
        <v>0.42</v>
      </c>
      <c r="Z16" s="101" t="str">
        <f>IFERROR(IF(Y16="","",IF(Y16&lt;=0.2,"Muy Baja",IF(Y16&lt;=0.4,"Baja",IF(Y16&lt;=0.6,"Media",IF(Y16&lt;=0.8,"Alta","Muy Alta"))))),"")</f>
        <v>Media</v>
      </c>
      <c r="AA16" s="99">
        <f>+Y16</f>
        <v>0.42</v>
      </c>
      <c r="AB16" s="101" t="str">
        <f>IFERROR(IF(AC16="","",IF(AC16&lt;=0.2,"Leve",IF(AC16&lt;=0.4,"Menor",IF(AC16&lt;=0.6,"Moderado",IF(AC16&lt;=0.8,"Mayor","Catastrófico"))))),"")</f>
        <v>Mayor</v>
      </c>
      <c r="AC16" s="99">
        <f>IFERROR(IF(R16="Impacto",(N16-(+N16*U16)),IF(R16="Probabilidad",N16,"")),"")</f>
        <v>0.8</v>
      </c>
      <c r="AD16" s="102" t="str">
        <f>IFERROR(IF(OR(AND(Z16="Muy Baja",AB16="Leve"),AND(Z16="Muy Baja",AB16="Menor"),AND(Z16="Baja",AB16="Leve")),"Bajo",IF(OR(AND(Z16="Muy baja",AB16="Moderado"),AND(Z16="Baja",AB16="Menor"),AND(Z16="Baja",AB16="Moderado"),AND(Z16="Media",AB16="Leve"),AND(Z16="Media",AB16="Menor"),AND(Z16="Media",AB16="Moderado"),AND(Z16="Alta",AB16="Leve"),AND(Z16="Alta",AB16="Menor")),"Moderado",IF(OR(AND(Z16="Muy Baja",AB16="Mayor"),AND(Z16="Baja",AB16="Mayor"),AND(Z16="Media",AB16="Mayor"),AND(Z16="Alta",AB16="Moderado"),AND(Z16="Alta",AB16="Mayor"),AND(Z16="Muy Alta",AB16="Leve"),AND(Z16="Muy Alta",AB16="Menor"),AND(Z16="Muy Alta",AB16="Moderado"),AND(Z16="Muy Alta",AB16="Mayor")),"Alto",IF(OR(AND(Z16="Muy Baja",AB16="Catastrófico"),AND(Z16="Baja",AB16="Catastrófico"),AND(Z16="Media",AB16="Catastrófico"),AND(Z16="Alta",AB16="Catastrófico"),AND(Z16="Muy Alta",AB16="Catastrófico")),"Extremo","")))),"")</f>
        <v>Alto</v>
      </c>
      <c r="AE16" s="98" t="s">
        <v>118</v>
      </c>
      <c r="AF16" s="214" t="s">
        <v>253</v>
      </c>
      <c r="AG16" s="214" t="s">
        <v>254</v>
      </c>
      <c r="AH16" s="93">
        <v>44407</v>
      </c>
      <c r="AI16" s="103"/>
      <c r="AJ16" s="214"/>
      <c r="AK16" s="118"/>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row>
    <row r="17" spans="2:69" ht="45" hidden="1" customHeight="1" x14ac:dyDescent="0.3">
      <c r="B17" s="332"/>
      <c r="C17" s="329"/>
      <c r="D17" s="334"/>
      <c r="E17" s="334"/>
      <c r="F17" s="337"/>
      <c r="G17" s="329"/>
      <c r="H17" s="330"/>
      <c r="I17" s="331"/>
      <c r="J17" s="340"/>
      <c r="K17" s="341"/>
      <c r="L17" s="340">
        <f>IF(NOT(ISERROR(MATCH(K17,_xlfn.ANCHORARRAY(F28),0))),J30&amp;"Por favor no seleccionar los criterios de impacto",K17)</f>
        <v>0</v>
      </c>
      <c r="M17" s="331"/>
      <c r="N17" s="340"/>
      <c r="O17" s="339"/>
      <c r="P17" s="114">
        <v>2</v>
      </c>
      <c r="Q17" s="96"/>
      <c r="R17" s="97"/>
      <c r="S17" s="98"/>
      <c r="T17" s="98"/>
      <c r="U17" s="89" t="str">
        <f t="shared" si="0"/>
        <v/>
      </c>
      <c r="V17" s="98"/>
      <c r="W17" s="98"/>
      <c r="X17" s="98"/>
      <c r="Y17" s="100" t="str">
        <f>IFERROR(IF(AND(R16="Probabilidad",R17="Probabilidad"),(AA16-(+AA16*U17)),IF(R17="Probabilidad",(J16-(+J16*U17)),IF(R17="Impacto",AA16,""))),"")</f>
        <v/>
      </c>
      <c r="Z17" s="101" t="str">
        <f t="shared" ref="Z17:Z75" si="1">IFERROR(IF(Y17="","",IF(Y17&lt;=0.2,"Muy Baja",IF(Y17&lt;=0.4,"Baja",IF(Y17&lt;=0.6,"Media",IF(Y17&lt;=0.8,"Alta","Muy Alta"))))),"")</f>
        <v/>
      </c>
      <c r="AA17" s="99" t="str">
        <f t="shared" ref="AA17:AA21" si="2">+Y17</f>
        <v/>
      </c>
      <c r="AB17" s="101" t="str">
        <f t="shared" ref="AB17:AB75" si="3">IFERROR(IF(AC17="","",IF(AC17&lt;=0.2,"Leve",IF(AC17&lt;=0.4,"Menor",IF(AC17&lt;=0.6,"Moderado",IF(AC17&lt;=0.8,"Mayor","Catastrófico"))))),"")</f>
        <v/>
      </c>
      <c r="AC17" s="99" t="str">
        <f>IFERROR(IF(AND(R16="Impacto",R17="Impacto"),(AC16-(+AC16*U17)),IF(R17="Impacto",($N$16-(+$N$16*U17)),IF(R17="Probabilidad",AC16,""))),"")</f>
        <v/>
      </c>
      <c r="AD17" s="102" t="str">
        <f t="shared" ref="AD17:AD21" si="4">IFERROR(IF(OR(AND(Z17="Muy Baja",AB17="Leve"),AND(Z17="Muy Baja",AB17="Menor"),AND(Z17="Baja",AB17="Leve")),"Bajo",IF(OR(AND(Z17="Muy baja",AB17="Moderado"),AND(Z17="Baja",AB17="Menor"),AND(Z17="Baja",AB17="Moderado"),AND(Z17="Media",AB17="Leve"),AND(Z17="Media",AB17="Menor"),AND(Z17="Media",AB17="Moderado"),AND(Z17="Alta",AB17="Leve"),AND(Z17="Alta",AB17="Menor")),"Moderado",IF(OR(AND(Z17="Muy Baja",AB17="Mayor"),AND(Z17="Baja",AB17="Mayor"),AND(Z17="Media",AB17="Mayor"),AND(Z17="Alta",AB17="Moderado"),AND(Z17="Alta",AB17="Mayor"),AND(Z17="Muy Alta",AB17="Leve"),AND(Z17="Muy Alta",AB17="Menor"),AND(Z17="Muy Alta",AB17="Moderado"),AND(Z17="Muy Alta",AB17="Mayor")),"Alto",IF(OR(AND(Z17="Muy Baja",AB17="Catastrófico"),AND(Z17="Baja",AB17="Catastrófico"),AND(Z17="Media",AB17="Catastrófico"),AND(Z17="Alta",AB17="Catastrófico"),AND(Z17="Muy Alta",AB17="Catastrófico")),"Extremo","")))),"")</f>
        <v/>
      </c>
      <c r="AE17" s="98"/>
      <c r="AF17" s="214"/>
      <c r="AG17" s="214"/>
      <c r="AH17" s="103"/>
      <c r="AI17" s="103"/>
      <c r="AJ17" s="214"/>
      <c r="AK17" s="118"/>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row>
    <row r="18" spans="2:69" ht="24" hidden="1" customHeight="1" x14ac:dyDescent="0.3">
      <c r="B18" s="332"/>
      <c r="C18" s="329"/>
      <c r="D18" s="334"/>
      <c r="E18" s="334"/>
      <c r="F18" s="337"/>
      <c r="G18" s="329"/>
      <c r="H18" s="330"/>
      <c r="I18" s="331"/>
      <c r="J18" s="340"/>
      <c r="K18" s="341"/>
      <c r="L18" s="340">
        <f>IF(NOT(ISERROR(MATCH(K18,_xlfn.ANCHORARRAY(F29),0))),J31&amp;"Por favor no seleccionar los criterios de impacto",K18)</f>
        <v>0</v>
      </c>
      <c r="M18" s="331"/>
      <c r="N18" s="340"/>
      <c r="O18" s="339"/>
      <c r="P18" s="114">
        <v>3</v>
      </c>
      <c r="Q18" s="104"/>
      <c r="R18" s="97" t="str">
        <f>IF(OR(S18="Preventivo",S18="Detectivo"),"Probabilidad",IF(S18="Correctivo","Impacto",""))</f>
        <v/>
      </c>
      <c r="S18" s="98"/>
      <c r="T18" s="98"/>
      <c r="U18" s="89" t="str">
        <f t="shared" si="0"/>
        <v/>
      </c>
      <c r="V18" s="98"/>
      <c r="W18" s="98"/>
      <c r="X18" s="98"/>
      <c r="Y18" s="100" t="str">
        <f>IFERROR(IF(AND(R17="Probabilidad",R18="Probabilidad"),(AA17-(+AA17*U18)),IF(AND(R17="Impacto",R18="Probabilidad"),(AA16-(+AA16*U18)),IF(R18="Impacto",AA17,""))),"")</f>
        <v/>
      </c>
      <c r="Z18" s="101" t="str">
        <f t="shared" si="1"/>
        <v/>
      </c>
      <c r="AA18" s="99" t="str">
        <f t="shared" si="2"/>
        <v/>
      </c>
      <c r="AB18" s="101" t="str">
        <f t="shared" si="3"/>
        <v/>
      </c>
      <c r="AC18" s="99" t="str">
        <f>IFERROR(IF(AND(R17="Impacto",R18="Impacto"),(AC17-(+AC17*U18)),IF(AND(R17="Probabilidad",R18="Impacto"),(AC16-(+AC16*U18)),IF(R18="Probabilidad",AC17,""))),"")</f>
        <v/>
      </c>
      <c r="AD18" s="102" t="str">
        <f t="shared" si="4"/>
        <v/>
      </c>
      <c r="AE18" s="98"/>
      <c r="AF18" s="214"/>
      <c r="AG18" s="214"/>
      <c r="AH18" s="103"/>
      <c r="AI18" s="103"/>
      <c r="AJ18" s="214"/>
      <c r="AK18" s="118"/>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row>
    <row r="19" spans="2:69" ht="24" hidden="1" customHeight="1" x14ac:dyDescent="0.3">
      <c r="B19" s="332"/>
      <c r="C19" s="329"/>
      <c r="D19" s="334"/>
      <c r="E19" s="334"/>
      <c r="F19" s="337"/>
      <c r="G19" s="329"/>
      <c r="H19" s="330"/>
      <c r="I19" s="331"/>
      <c r="J19" s="340"/>
      <c r="K19" s="341"/>
      <c r="L19" s="340">
        <f>IF(NOT(ISERROR(MATCH(K19,_xlfn.ANCHORARRAY(F30),0))),J32&amp;"Por favor no seleccionar los criterios de impacto",K19)</f>
        <v>0</v>
      </c>
      <c r="M19" s="331"/>
      <c r="N19" s="340"/>
      <c r="O19" s="339"/>
      <c r="P19" s="114">
        <v>4</v>
      </c>
      <c r="Q19" s="96"/>
      <c r="R19" s="97" t="str">
        <f t="shared" ref="R19:R21" si="5">IF(OR(S19="Preventivo",S19="Detectivo"),"Probabilidad",IF(S19="Correctivo","Impacto",""))</f>
        <v/>
      </c>
      <c r="S19" s="98"/>
      <c r="T19" s="98"/>
      <c r="U19" s="89" t="str">
        <f t="shared" si="0"/>
        <v/>
      </c>
      <c r="V19" s="98"/>
      <c r="W19" s="98"/>
      <c r="X19" s="98"/>
      <c r="Y19" s="100" t="str">
        <f t="shared" ref="Y19:Y21" si="6">IFERROR(IF(AND(R18="Probabilidad",R19="Probabilidad"),(AA18-(+AA18*U19)),IF(AND(R18="Impacto",R19="Probabilidad"),(AA17-(+AA17*U19)),IF(R19="Impacto",AA18,""))),"")</f>
        <v/>
      </c>
      <c r="Z19" s="101" t="str">
        <f t="shared" si="1"/>
        <v/>
      </c>
      <c r="AA19" s="99" t="str">
        <f t="shared" si="2"/>
        <v/>
      </c>
      <c r="AB19" s="101" t="str">
        <f t="shared" si="3"/>
        <v/>
      </c>
      <c r="AC19" s="99" t="str">
        <f t="shared" ref="AC19:AC21" si="7">IFERROR(IF(AND(R18="Impacto",R19="Impacto"),(AC18-(+AC18*U19)),IF(AND(R18="Probabilidad",R19="Impacto"),(AC17-(+AC17*U19)),IF(R19="Probabilidad",AC18,""))),"")</f>
        <v/>
      </c>
      <c r="AD19" s="102" t="str">
        <f>IFERROR(IF(OR(AND(Z19="Muy Baja",AB19="Leve"),AND(Z19="Muy Baja",AB19="Menor"),AND(Z19="Baja",AB19="Leve")),"Bajo",IF(OR(AND(Z19="Muy baja",AB19="Moderado"),AND(Z19="Baja",AB19="Menor"),AND(Z19="Baja",AB19="Moderado"),AND(Z19="Media",AB19="Leve"),AND(Z19="Media",AB19="Menor"),AND(Z19="Media",AB19="Moderado"),AND(Z19="Alta",AB19="Leve"),AND(Z19="Alta",AB19="Menor")),"Moderado",IF(OR(AND(Z19="Muy Baja",AB19="Mayor"),AND(Z19="Baja",AB19="Mayor"),AND(Z19="Media",AB19="Mayor"),AND(Z19="Alta",AB19="Moderado"),AND(Z19="Alta",AB19="Mayor"),AND(Z19="Muy Alta",AB19="Leve"),AND(Z19="Muy Alta",AB19="Menor"),AND(Z19="Muy Alta",AB19="Moderado"),AND(Z19="Muy Alta",AB19="Mayor")),"Alto",IF(OR(AND(Z19="Muy Baja",AB19="Catastrófico"),AND(Z19="Baja",AB19="Catastrófico"),AND(Z19="Media",AB19="Catastrófico"),AND(Z19="Alta",AB19="Catastrófico"),AND(Z19="Muy Alta",AB19="Catastrófico")),"Extremo","")))),"")</f>
        <v/>
      </c>
      <c r="AE19" s="98"/>
      <c r="AF19" s="214"/>
      <c r="AG19" s="214"/>
      <c r="AH19" s="103"/>
      <c r="AI19" s="103"/>
      <c r="AJ19" s="214"/>
      <c r="AK19" s="118"/>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row>
    <row r="20" spans="2:69" ht="24" hidden="1" customHeight="1" x14ac:dyDescent="0.3">
      <c r="B20" s="332"/>
      <c r="C20" s="329"/>
      <c r="D20" s="334"/>
      <c r="E20" s="334"/>
      <c r="F20" s="337"/>
      <c r="G20" s="329"/>
      <c r="H20" s="330"/>
      <c r="I20" s="331"/>
      <c r="J20" s="340"/>
      <c r="K20" s="341"/>
      <c r="L20" s="340">
        <f>IF(NOT(ISERROR(MATCH(K20,_xlfn.ANCHORARRAY(F31),0))),J33&amp;"Por favor no seleccionar los criterios de impacto",K20)</f>
        <v>0</v>
      </c>
      <c r="M20" s="331"/>
      <c r="N20" s="340"/>
      <c r="O20" s="339"/>
      <c r="P20" s="114">
        <v>5</v>
      </c>
      <c r="Q20" s="96"/>
      <c r="R20" s="97" t="str">
        <f t="shared" si="5"/>
        <v/>
      </c>
      <c r="S20" s="98"/>
      <c r="T20" s="98"/>
      <c r="U20" s="89" t="str">
        <f t="shared" si="0"/>
        <v/>
      </c>
      <c r="V20" s="98"/>
      <c r="W20" s="98"/>
      <c r="X20" s="98"/>
      <c r="Y20" s="100" t="str">
        <f t="shared" si="6"/>
        <v/>
      </c>
      <c r="Z20" s="101" t="str">
        <f t="shared" si="1"/>
        <v/>
      </c>
      <c r="AA20" s="99" t="str">
        <f t="shared" si="2"/>
        <v/>
      </c>
      <c r="AB20" s="101" t="str">
        <f t="shared" si="3"/>
        <v/>
      </c>
      <c r="AC20" s="99" t="str">
        <f t="shared" si="7"/>
        <v/>
      </c>
      <c r="AD20" s="102" t="str">
        <f t="shared" si="4"/>
        <v/>
      </c>
      <c r="AE20" s="98"/>
      <c r="AF20" s="214"/>
      <c r="AG20" s="214"/>
      <c r="AH20" s="103"/>
      <c r="AI20" s="103"/>
      <c r="AJ20" s="214"/>
      <c r="AK20" s="118"/>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row>
    <row r="21" spans="2:69" ht="24" hidden="1" customHeight="1" x14ac:dyDescent="0.3">
      <c r="B21" s="332"/>
      <c r="C21" s="329"/>
      <c r="D21" s="335"/>
      <c r="E21" s="335"/>
      <c r="F21" s="338"/>
      <c r="G21" s="329"/>
      <c r="H21" s="330"/>
      <c r="I21" s="331"/>
      <c r="J21" s="340"/>
      <c r="K21" s="341"/>
      <c r="L21" s="340">
        <f>IF(NOT(ISERROR(MATCH(K21,_xlfn.ANCHORARRAY(F32),0))),J34&amp;"Por favor no seleccionar los criterios de impacto",K21)</f>
        <v>0</v>
      </c>
      <c r="M21" s="331"/>
      <c r="N21" s="340"/>
      <c r="O21" s="339"/>
      <c r="P21" s="114">
        <v>6</v>
      </c>
      <c r="Q21" s="96"/>
      <c r="R21" s="97" t="str">
        <f t="shared" si="5"/>
        <v/>
      </c>
      <c r="S21" s="98"/>
      <c r="T21" s="98"/>
      <c r="U21" s="89" t="str">
        <f t="shared" si="0"/>
        <v/>
      </c>
      <c r="V21" s="98"/>
      <c r="W21" s="98"/>
      <c r="X21" s="98"/>
      <c r="Y21" s="100" t="str">
        <f t="shared" si="6"/>
        <v/>
      </c>
      <c r="Z21" s="101" t="str">
        <f t="shared" si="1"/>
        <v/>
      </c>
      <c r="AA21" s="99" t="str">
        <f t="shared" si="2"/>
        <v/>
      </c>
      <c r="AB21" s="101" t="str">
        <f t="shared" si="3"/>
        <v/>
      </c>
      <c r="AC21" s="99" t="str">
        <f t="shared" si="7"/>
        <v/>
      </c>
      <c r="AD21" s="102" t="str">
        <f t="shared" si="4"/>
        <v/>
      </c>
      <c r="AE21" s="98"/>
      <c r="AF21" s="214"/>
      <c r="AG21" s="214"/>
      <c r="AH21" s="103"/>
      <c r="AI21" s="103"/>
      <c r="AJ21" s="214"/>
      <c r="AK21" s="118"/>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row>
    <row r="22" spans="2:69" ht="116.25" customHeight="1" thickBot="1" x14ac:dyDescent="0.35">
      <c r="B22" s="365">
        <v>2</v>
      </c>
      <c r="C22" s="367" t="s">
        <v>116</v>
      </c>
      <c r="D22" s="367" t="s">
        <v>255</v>
      </c>
      <c r="E22" s="346" t="s">
        <v>256</v>
      </c>
      <c r="F22" s="349" t="s">
        <v>272</v>
      </c>
      <c r="G22" s="367" t="s">
        <v>189</v>
      </c>
      <c r="H22" s="371">
        <v>12</v>
      </c>
      <c r="I22" s="360" t="str">
        <f>IF(H22&lt;=0,"",IF(H22&lt;=2,"Muy Baja",IF(H22&lt;=24,"Baja",IF(H22&lt;=500,"Media",IF(H22&lt;=5000,"Alta","Muy Alta")))))</f>
        <v>Baja</v>
      </c>
      <c r="J22" s="358">
        <f>IF(I22="","",IF(I22="Muy Baja",0.2,IF(I22="Baja",0.4,IF(I22="Media",0.6,IF(I22="Alta",0.8,IF(I22="Muy Alta",1,))))))</f>
        <v>0.4</v>
      </c>
      <c r="K22" s="375" t="s">
        <v>133</v>
      </c>
      <c r="L22" s="358" t="str">
        <f>IF(NOT(ISERROR(MATCH(K22,'Tabla Impacto'!$B$222:$B$224,0))),'Tabla Impacto'!$F$224&amp;"Por favor no seleccionar los criterios de impacto(Afectación Económica o presupuestal y Pérdida Reputacional)",K22)</f>
        <v xml:space="preserve">     Mayor a 500 SMLMV </v>
      </c>
      <c r="M22" s="360" t="str">
        <f>IF(OR(L22='Tabla Impacto'!$C$12,L22='Tabla Impacto'!$D$12),"Leve",IF(OR(L22='Tabla Impacto'!$C$13,L22='Tabla Impacto'!$D$13),"Menor",IF(OR(L22='Tabla Impacto'!$C$14,L22='Tabla Impacto'!$D$14),"Moderado",IF(OR(L22='Tabla Impacto'!$C$15,L22='Tabla Impacto'!$D$15),"Mayor",IF(OR(L22='Tabla Impacto'!$C$16,L22='Tabla Impacto'!$D$16),"Catastrófico","")))))</f>
        <v>Catastrófico</v>
      </c>
      <c r="N22" s="358">
        <f>IF(M22="","",IF(M22="Leve",0.2,IF(M22="Menor",0.4,IF(M22="Moderado",0.6,IF(M22="Mayor",0.8,IF(M22="Catastrófico",1,))))))</f>
        <v>1</v>
      </c>
      <c r="O22" s="362" t="str">
        <f>IF(OR(AND(I22="Muy Baja",M22="Leve"),AND(I22="Muy Baja",M22="Menor"),AND(I22="Baja",M22="Leve")),"Bajo",IF(OR(AND(I22="Muy baja",M22="Moderado"),AND(I22="Baja",M22="Menor"),AND(I22="Baja",M22="Moderado"),AND(I22="Media",M22="Leve"),AND(I22="Media",M22="Menor"),AND(I22="Media",M22="Moderado"),AND(I22="Alta",M22="Leve"),AND(I22="Alta",M22="Menor")),"Moderado",IF(OR(AND(I22="Muy Baja",M22="Mayor"),AND(I22="Baja",M22="Mayor"),AND(I22="Media",M22="Mayor"),AND(I22="Alta",M22="Moderado"),AND(I22="Alta",M22="Mayor"),AND(I22="Muy Alta",M22="Leve"),AND(I22="Muy Alta",M22="Menor"),AND(I22="Muy Alta",M22="Moderado"),AND(I22="Muy Alta",M22="Mayor")),"Alto",IF(OR(AND(I22="Muy Baja",M22="Catastrófico"),AND(I22="Baja",M22="Catastrófico"),AND(I22="Media",M22="Catastrófico"),AND(I22="Alta",M22="Catastrófico"),AND(I22="Muy Alta",M22="Catastrófico")),"Extremo",""))))</f>
        <v>Extremo</v>
      </c>
      <c r="P22" s="112">
        <v>1</v>
      </c>
      <c r="Q22" s="96" t="s">
        <v>273</v>
      </c>
      <c r="R22" s="87" t="str">
        <f>IF(OR(S22="Preventivo",S22="Detectivo"),"Probabilidad",IF(S22="Correctivo","Impacto",""))</f>
        <v>Probabilidad</v>
      </c>
      <c r="S22" s="88" t="s">
        <v>15</v>
      </c>
      <c r="T22" s="88" t="s">
        <v>9</v>
      </c>
      <c r="U22" s="89" t="str">
        <f>IF(AND(S22="Preventivo",T22="Automático"),"50%",IF(AND(S22="Preventivo",T22="Manual"),"40%",IF(AND(S22="Detectivo",T22="Automático"),"40%",IF(AND(S22="Detectivo",T22="Manual"),"30%",IF(AND(S22="Correctivo",T22="Automático"),"35%",IF(AND(S22="Correctivo",T22="Manual"),"25%",""))))))</f>
        <v>30%</v>
      </c>
      <c r="V22" s="88" t="s">
        <v>19</v>
      </c>
      <c r="W22" s="88" t="s">
        <v>22</v>
      </c>
      <c r="X22" s="88" t="s">
        <v>110</v>
      </c>
      <c r="Y22" s="90">
        <f>IFERROR(IF(R22="Probabilidad",(J22-(+J22*U22)),IF(R22="Impacto",J22,"")),"")</f>
        <v>0.28000000000000003</v>
      </c>
      <c r="Z22" s="91" t="str">
        <f>IFERROR(IF(Y22="","",IF(Y22&lt;=0.2,"Muy Baja",IF(Y22&lt;=0.4,"Baja",IF(Y22&lt;=0.6,"Media",IF(Y22&lt;=0.8,"Alta","Muy Alta"))))),"")</f>
        <v>Baja</v>
      </c>
      <c r="AA22" s="89">
        <f>+Y22</f>
        <v>0.28000000000000003</v>
      </c>
      <c r="AB22" s="91" t="str">
        <f>IFERROR(IF(AC22="","",IF(AC22&lt;=0.2,"Leve",IF(AC22&lt;=0.4,"Menor",IF(AC22&lt;=0.6,"Moderado",IF(AC22&lt;=0.8,"Mayor","Catastrófico"))))),"")</f>
        <v>Catastrófico</v>
      </c>
      <c r="AC22" s="89">
        <f>IFERROR(IF(R22="Impacto",(N22-(+N22*U22)),IF(R22="Probabilidad",N22,"")),"")</f>
        <v>1</v>
      </c>
      <c r="AD22" s="92" t="str">
        <f>IFERROR(IF(OR(AND(Z22="Muy Baja",AB22="Leve"),AND(Z22="Muy Baja",AB22="Menor"),AND(Z22="Baja",AB22="Leve")),"Bajo",IF(OR(AND(Z22="Muy baja",AB22="Moderado"),AND(Z22="Baja",AB22="Menor"),AND(Z22="Baja",AB22="Moderado"),AND(Z22="Media",AB22="Leve"),AND(Z22="Media",AB22="Menor"),AND(Z22="Media",AB22="Moderado"),AND(Z22="Alta",AB22="Leve"),AND(Z22="Alta",AB22="Menor")),"Moderado",IF(OR(AND(Z22="Muy Baja",AB22="Mayor"),AND(Z22="Baja",AB22="Mayor"),AND(Z22="Media",AB22="Mayor"),AND(Z22="Alta",AB22="Moderado"),AND(Z22="Alta",AB22="Mayor"),AND(Z22="Muy Alta",AB22="Leve"),AND(Z22="Muy Alta",AB22="Menor"),AND(Z22="Muy Alta",AB22="Moderado"),AND(Z22="Muy Alta",AB22="Mayor")),"Alto",IF(OR(AND(Z22="Muy Baja",AB22="Catastrófico"),AND(Z22="Baja",AB22="Catastrófico"),AND(Z22="Media",AB22="Catastrófico"),AND(Z22="Alta",AB22="Catastrófico"),AND(Z22="Muy Alta",AB22="Catastrófico")),"Extremo","")))),"")</f>
        <v>Extremo</v>
      </c>
      <c r="AE22" s="88" t="s">
        <v>118</v>
      </c>
      <c r="AF22" s="214" t="s">
        <v>257</v>
      </c>
      <c r="AG22" s="214" t="s">
        <v>258</v>
      </c>
      <c r="AH22" s="93">
        <v>44407</v>
      </c>
      <c r="AI22" s="93"/>
      <c r="AJ22" s="218"/>
      <c r="AK22" s="119"/>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row>
    <row r="23" spans="2:69" ht="43.5" hidden="1" customHeight="1" x14ac:dyDescent="0.3">
      <c r="B23" s="365"/>
      <c r="C23" s="367"/>
      <c r="D23" s="367"/>
      <c r="E23" s="347"/>
      <c r="F23" s="350"/>
      <c r="G23" s="367"/>
      <c r="H23" s="371"/>
      <c r="I23" s="360"/>
      <c r="J23" s="358"/>
      <c r="K23" s="375"/>
      <c r="L23" s="358">
        <f>IF(NOT(ISERROR(MATCH(K23,_xlfn.ANCHORARRAY(F34),0))),J36&amp;"Por favor no seleccionar los criterios de impacto",K23)</f>
        <v>0</v>
      </c>
      <c r="M23" s="360"/>
      <c r="N23" s="358"/>
      <c r="O23" s="362"/>
      <c r="P23" s="112">
        <v>2</v>
      </c>
      <c r="Q23" s="86"/>
      <c r="R23" s="87" t="str">
        <f>IF(OR(S23="Preventivo",S23="Detectivo"),"Probabilidad",IF(S23="Correctivo","Impacto",""))</f>
        <v/>
      </c>
      <c r="S23" s="88"/>
      <c r="T23" s="88"/>
      <c r="U23" s="89" t="str">
        <f t="shared" ref="U23:U27" si="8">IF(AND(S23="Preventivo",T23="Automático"),"50%",IF(AND(S23="Preventivo",T23="Manual"),"40%",IF(AND(S23="Detectivo",T23="Automático"),"40%",IF(AND(S23="Detectivo",T23="Manual"),"30%",IF(AND(S23="Correctivo",T23="Automático"),"35%",IF(AND(S23="Correctivo",T23="Manual"),"25%",""))))))</f>
        <v/>
      </c>
      <c r="V23" s="88"/>
      <c r="W23" s="88"/>
      <c r="X23" s="88"/>
      <c r="Y23" s="90" t="str">
        <f>IFERROR(IF(AND(R22="Probabilidad",R23="Probabilidad"),(AA22-(+AA22*U23)),IF(R23="Probabilidad",(J22-(+J22*U23)),IF(R23="Impacto",AA22,""))),"")</f>
        <v/>
      </c>
      <c r="Z23" s="91" t="str">
        <f t="shared" si="1"/>
        <v/>
      </c>
      <c r="AA23" s="89" t="str">
        <f t="shared" ref="AA23:AA27" si="9">+Y23</f>
        <v/>
      </c>
      <c r="AB23" s="91" t="str">
        <f t="shared" si="3"/>
        <v/>
      </c>
      <c r="AC23" s="89" t="str">
        <f>IFERROR(IF(AND(R22="Impacto",R23="Impacto"),(AC16-(+AC16*U23)),IF(R23="Impacto",($N$22-(+$N$22*U23)),IF(R23="Probabilidad",AC16,""))),"")</f>
        <v/>
      </c>
      <c r="AD23" s="92" t="str">
        <f t="shared" ref="AD23:AD24" si="10">IFERROR(IF(OR(AND(Z23="Muy Baja",AB23="Leve"),AND(Z23="Muy Baja",AB23="Menor"),AND(Z23="Baja",AB23="Leve")),"Bajo",IF(OR(AND(Z23="Muy baja",AB23="Moderado"),AND(Z23="Baja",AB23="Menor"),AND(Z23="Baja",AB23="Moderado"),AND(Z23="Media",AB23="Leve"),AND(Z23="Media",AB23="Menor"),AND(Z23="Media",AB23="Moderado"),AND(Z23="Alta",AB23="Leve"),AND(Z23="Alta",AB23="Menor")),"Moderado",IF(OR(AND(Z23="Muy Baja",AB23="Mayor"),AND(Z23="Baja",AB23="Mayor"),AND(Z23="Media",AB23="Mayor"),AND(Z23="Alta",AB23="Moderado"),AND(Z23="Alta",AB23="Mayor"),AND(Z23="Muy Alta",AB23="Leve"),AND(Z23="Muy Alta",AB23="Menor"),AND(Z23="Muy Alta",AB23="Moderado"),AND(Z23="Muy Alta",AB23="Mayor")),"Alto",IF(OR(AND(Z23="Muy Baja",AB23="Catastrófico"),AND(Z23="Baja",AB23="Catastrófico"),AND(Z23="Media",AB23="Catastrófico"),AND(Z23="Alta",AB23="Catastrófico"),AND(Z23="Muy Alta",AB23="Catastrófico")),"Extremo","")))),"")</f>
        <v/>
      </c>
      <c r="AE23" s="88"/>
      <c r="AF23" s="218"/>
      <c r="AG23" s="218"/>
      <c r="AH23" s="93"/>
      <c r="AI23" s="93"/>
      <c r="AJ23" s="218"/>
      <c r="AK23" s="119"/>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row>
    <row r="24" spans="2:69" ht="36" hidden="1" customHeight="1" x14ac:dyDescent="0.3">
      <c r="B24" s="365"/>
      <c r="C24" s="367"/>
      <c r="D24" s="367"/>
      <c r="E24" s="347"/>
      <c r="F24" s="350"/>
      <c r="G24" s="367"/>
      <c r="H24" s="371"/>
      <c r="I24" s="360"/>
      <c r="J24" s="358"/>
      <c r="K24" s="375"/>
      <c r="L24" s="358">
        <f>IF(NOT(ISERROR(MATCH(K24,_xlfn.ANCHORARRAY(F35),0))),J37&amp;"Por favor no seleccionar los criterios de impacto",K24)</f>
        <v>0</v>
      </c>
      <c r="M24" s="360"/>
      <c r="N24" s="358"/>
      <c r="O24" s="362"/>
      <c r="P24" s="112">
        <v>3</v>
      </c>
      <c r="Q24" s="94"/>
      <c r="R24" s="87" t="str">
        <f>IF(OR(S24="Preventivo",S24="Detectivo"),"Probabilidad",IF(S24="Correctivo","Impacto",""))</f>
        <v/>
      </c>
      <c r="S24" s="88"/>
      <c r="T24" s="88"/>
      <c r="U24" s="89" t="str">
        <f t="shared" si="8"/>
        <v/>
      </c>
      <c r="V24" s="88"/>
      <c r="W24" s="88"/>
      <c r="X24" s="88"/>
      <c r="Y24" s="90" t="str">
        <f>IFERROR(IF(AND(R23="Probabilidad",R24="Probabilidad"),(AA23-(+AA23*U24)),IF(AND(R23="Impacto",R24="Probabilidad"),(AA22-(+AA22*U24)),IF(R24="Impacto",AA23,""))),"")</f>
        <v/>
      </c>
      <c r="Z24" s="91" t="str">
        <f t="shared" si="1"/>
        <v/>
      </c>
      <c r="AA24" s="89" t="str">
        <f t="shared" si="9"/>
        <v/>
      </c>
      <c r="AB24" s="91" t="str">
        <f t="shared" si="3"/>
        <v/>
      </c>
      <c r="AC24" s="89" t="str">
        <f>IFERROR(IF(AND(R23="Impacto",R24="Impacto"),(AC23-(+AC23*U24)),IF(AND(R23="Probabilidad",R24="Impacto"),(AC22-(+AC22*U24)),IF(R24="Probabilidad",AC23,""))),"")</f>
        <v/>
      </c>
      <c r="AD24" s="92" t="str">
        <f t="shared" si="10"/>
        <v/>
      </c>
      <c r="AE24" s="88"/>
      <c r="AF24" s="218"/>
      <c r="AG24" s="218"/>
      <c r="AH24" s="93"/>
      <c r="AI24" s="93"/>
      <c r="AJ24" s="218"/>
      <c r="AK24" s="119"/>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row>
    <row r="25" spans="2:69" ht="24.75" hidden="1" customHeight="1" x14ac:dyDescent="0.3">
      <c r="B25" s="365"/>
      <c r="C25" s="367"/>
      <c r="D25" s="367"/>
      <c r="E25" s="347"/>
      <c r="F25" s="350"/>
      <c r="G25" s="367"/>
      <c r="H25" s="371"/>
      <c r="I25" s="360"/>
      <c r="J25" s="358"/>
      <c r="K25" s="375"/>
      <c r="L25" s="358">
        <f>IF(NOT(ISERROR(MATCH(K25,_xlfn.ANCHORARRAY(F36),0))),J38&amp;"Por favor no seleccionar los criterios de impacto",K25)</f>
        <v>0</v>
      </c>
      <c r="M25" s="360"/>
      <c r="N25" s="358"/>
      <c r="O25" s="362"/>
      <c r="P25" s="112">
        <v>4</v>
      </c>
      <c r="Q25" s="86"/>
      <c r="R25" s="87" t="str">
        <f t="shared" ref="R25:R27" si="11">IF(OR(S25="Preventivo",S25="Detectivo"),"Probabilidad",IF(S25="Correctivo","Impacto",""))</f>
        <v/>
      </c>
      <c r="S25" s="88"/>
      <c r="T25" s="88"/>
      <c r="U25" s="89" t="str">
        <f t="shared" si="8"/>
        <v/>
      </c>
      <c r="V25" s="88"/>
      <c r="W25" s="88"/>
      <c r="X25" s="88"/>
      <c r="Y25" s="90" t="str">
        <f t="shared" ref="Y25:Y27" si="12">IFERROR(IF(AND(R24="Probabilidad",R25="Probabilidad"),(AA24-(+AA24*U25)),IF(AND(R24="Impacto",R25="Probabilidad"),(AA23-(+AA23*U25)),IF(R25="Impacto",AA24,""))),"")</f>
        <v/>
      </c>
      <c r="Z25" s="91" t="str">
        <f t="shared" si="1"/>
        <v/>
      </c>
      <c r="AA25" s="89" t="str">
        <f t="shared" si="9"/>
        <v/>
      </c>
      <c r="AB25" s="91" t="str">
        <f t="shared" si="3"/>
        <v/>
      </c>
      <c r="AC25" s="89" t="str">
        <f t="shared" ref="AC25:AC27" si="13">IFERROR(IF(AND(R24="Impacto",R25="Impacto"),(AC24-(+AC24*U25)),IF(AND(R24="Probabilidad",R25="Impacto"),(AC23-(+AC23*U25)),IF(R25="Probabilidad",AC24,""))),"")</f>
        <v/>
      </c>
      <c r="AD25" s="92" t="str">
        <f>IFERROR(IF(OR(AND(Z25="Muy Baja",AB25="Leve"),AND(Z25="Muy Baja",AB25="Menor"),AND(Z25="Baja",AB25="Leve")),"Bajo",IF(OR(AND(Z25="Muy baja",AB25="Moderado"),AND(Z25="Baja",AB25="Menor"),AND(Z25="Baja",AB25="Moderado"),AND(Z25="Media",AB25="Leve"),AND(Z25="Media",AB25="Menor"),AND(Z25="Media",AB25="Moderado"),AND(Z25="Alta",AB25="Leve"),AND(Z25="Alta",AB25="Menor")),"Moderado",IF(OR(AND(Z25="Muy Baja",AB25="Mayor"),AND(Z25="Baja",AB25="Mayor"),AND(Z25="Media",AB25="Mayor"),AND(Z25="Alta",AB25="Moderado"),AND(Z25="Alta",AB25="Mayor"),AND(Z25="Muy Alta",AB25="Leve"),AND(Z25="Muy Alta",AB25="Menor"),AND(Z25="Muy Alta",AB25="Moderado"),AND(Z25="Muy Alta",AB25="Mayor")),"Alto",IF(OR(AND(Z25="Muy Baja",AB25="Catastrófico"),AND(Z25="Baja",AB25="Catastrófico"),AND(Z25="Media",AB25="Catastrófico"),AND(Z25="Alta",AB25="Catastrófico"),AND(Z25="Muy Alta",AB25="Catastrófico")),"Extremo","")))),"")</f>
        <v/>
      </c>
      <c r="AE25" s="88"/>
      <c r="AF25" s="218"/>
      <c r="AG25" s="218"/>
      <c r="AH25" s="93"/>
      <c r="AI25" s="93"/>
      <c r="AJ25" s="218"/>
      <c r="AK25" s="119"/>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row>
    <row r="26" spans="2:69" ht="29.25" hidden="1" customHeight="1" x14ac:dyDescent="0.3">
      <c r="B26" s="365"/>
      <c r="C26" s="367"/>
      <c r="D26" s="367"/>
      <c r="E26" s="347"/>
      <c r="F26" s="350"/>
      <c r="G26" s="367"/>
      <c r="H26" s="371"/>
      <c r="I26" s="360"/>
      <c r="J26" s="358"/>
      <c r="K26" s="375"/>
      <c r="L26" s="358">
        <f>IF(NOT(ISERROR(MATCH(K26,_xlfn.ANCHORARRAY(F37),0))),J39&amp;"Por favor no seleccionar los criterios de impacto",K26)</f>
        <v>0</v>
      </c>
      <c r="M26" s="360"/>
      <c r="N26" s="358"/>
      <c r="O26" s="362"/>
      <c r="P26" s="112">
        <v>5</v>
      </c>
      <c r="Q26" s="86"/>
      <c r="R26" s="87" t="str">
        <f t="shared" si="11"/>
        <v/>
      </c>
      <c r="S26" s="88"/>
      <c r="T26" s="88"/>
      <c r="U26" s="89" t="str">
        <f t="shared" si="8"/>
        <v/>
      </c>
      <c r="V26" s="88"/>
      <c r="W26" s="88"/>
      <c r="X26" s="88"/>
      <c r="Y26" s="90" t="str">
        <f t="shared" si="12"/>
        <v/>
      </c>
      <c r="Z26" s="91" t="str">
        <f t="shared" si="1"/>
        <v/>
      </c>
      <c r="AA26" s="89" t="str">
        <f t="shared" si="9"/>
        <v/>
      </c>
      <c r="AB26" s="91" t="str">
        <f t="shared" si="3"/>
        <v/>
      </c>
      <c r="AC26" s="89" t="str">
        <f t="shared" si="13"/>
        <v/>
      </c>
      <c r="AD26" s="92" t="str">
        <f t="shared" ref="AD26:AD27" si="14">IFERROR(IF(OR(AND(Z26="Muy Baja",AB26="Leve"),AND(Z26="Muy Baja",AB26="Menor"),AND(Z26="Baja",AB26="Leve")),"Bajo",IF(OR(AND(Z26="Muy baja",AB26="Moderado"),AND(Z26="Baja",AB26="Menor"),AND(Z26="Baja",AB26="Moderado"),AND(Z26="Media",AB26="Leve"),AND(Z26="Media",AB26="Menor"),AND(Z26="Media",AB26="Moderado"),AND(Z26="Alta",AB26="Leve"),AND(Z26="Alta",AB26="Menor")),"Moderado",IF(OR(AND(Z26="Muy Baja",AB26="Mayor"),AND(Z26="Baja",AB26="Mayor"),AND(Z26="Media",AB26="Mayor"),AND(Z26="Alta",AB26="Moderado"),AND(Z26="Alta",AB26="Mayor"),AND(Z26="Muy Alta",AB26="Leve"),AND(Z26="Muy Alta",AB26="Menor"),AND(Z26="Muy Alta",AB26="Moderado"),AND(Z26="Muy Alta",AB26="Mayor")),"Alto",IF(OR(AND(Z26="Muy Baja",AB26="Catastrófico"),AND(Z26="Baja",AB26="Catastrófico"),AND(Z26="Media",AB26="Catastrófico"),AND(Z26="Alta",AB26="Catastrófico"),AND(Z26="Muy Alta",AB26="Catastrófico")),"Extremo","")))),"")</f>
        <v/>
      </c>
      <c r="AE26" s="88"/>
      <c r="AF26" s="218"/>
      <c r="AG26" s="218"/>
      <c r="AH26" s="93"/>
      <c r="AI26" s="93"/>
      <c r="AJ26" s="218"/>
      <c r="AK26" s="119"/>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row>
    <row r="27" spans="2:69" ht="29.25" hidden="1" customHeight="1" x14ac:dyDescent="0.3">
      <c r="B27" s="379"/>
      <c r="C27" s="376"/>
      <c r="D27" s="376"/>
      <c r="E27" s="348"/>
      <c r="F27" s="351"/>
      <c r="G27" s="376"/>
      <c r="H27" s="377"/>
      <c r="I27" s="361"/>
      <c r="J27" s="359"/>
      <c r="K27" s="378"/>
      <c r="L27" s="359">
        <f>IF(NOT(ISERROR(MATCH(K27,_xlfn.ANCHORARRAY(F38),0))),J40&amp;"Por favor no seleccionar los criterios de impacto",K27)</f>
        <v>0</v>
      </c>
      <c r="M27" s="361"/>
      <c r="N27" s="359"/>
      <c r="O27" s="363"/>
      <c r="P27" s="235">
        <v>6</v>
      </c>
      <c r="Q27" s="236"/>
      <c r="R27" s="237" t="str">
        <f t="shared" si="11"/>
        <v/>
      </c>
      <c r="S27" s="238"/>
      <c r="T27" s="238"/>
      <c r="U27" s="239" t="str">
        <f t="shared" si="8"/>
        <v/>
      </c>
      <c r="V27" s="238"/>
      <c r="W27" s="238"/>
      <c r="X27" s="238"/>
      <c r="Y27" s="240" t="str">
        <f t="shared" si="12"/>
        <v/>
      </c>
      <c r="Z27" s="241" t="str">
        <f t="shared" si="1"/>
        <v/>
      </c>
      <c r="AA27" s="239" t="str">
        <f t="shared" si="9"/>
        <v/>
      </c>
      <c r="AB27" s="241" t="str">
        <f t="shared" si="3"/>
        <v/>
      </c>
      <c r="AC27" s="239" t="str">
        <f t="shared" si="13"/>
        <v/>
      </c>
      <c r="AD27" s="242" t="str">
        <f t="shared" si="14"/>
        <v/>
      </c>
      <c r="AE27" s="238"/>
      <c r="AF27" s="243"/>
      <c r="AG27" s="243"/>
      <c r="AH27" s="244"/>
      <c r="AI27" s="244"/>
      <c r="AJ27" s="243"/>
      <c r="AK27" s="245"/>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row>
    <row r="28" spans="2:69" ht="23.25" hidden="1" customHeight="1" x14ac:dyDescent="0.3">
      <c r="B28" s="364">
        <v>3</v>
      </c>
      <c r="C28" s="366"/>
      <c r="D28" s="366"/>
      <c r="E28" s="366"/>
      <c r="F28" s="368"/>
      <c r="G28" s="366"/>
      <c r="H28" s="370"/>
      <c r="I28" s="372"/>
      <c r="J28" s="373"/>
      <c r="K28" s="374"/>
      <c r="L28" s="373"/>
      <c r="M28" s="372"/>
      <c r="N28" s="373"/>
      <c r="O28" s="380"/>
      <c r="P28" s="206">
        <v>1</v>
      </c>
      <c r="Q28" s="207"/>
      <c r="R28" s="209"/>
      <c r="S28" s="211"/>
      <c r="T28" s="211"/>
      <c r="U28" s="213"/>
      <c r="V28" s="211"/>
      <c r="W28" s="211"/>
      <c r="X28" s="211"/>
      <c r="Y28" s="222"/>
      <c r="Z28" s="224"/>
      <c r="AA28" s="213"/>
      <c r="AB28" s="224"/>
      <c r="AC28" s="213"/>
      <c r="AD28" s="226"/>
      <c r="AE28" s="211"/>
      <c r="AF28" s="220"/>
      <c r="AG28" s="215"/>
      <c r="AH28" s="232"/>
      <c r="AI28" s="233"/>
      <c r="AJ28" s="217"/>
      <c r="AK28" s="234"/>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row>
    <row r="29" spans="2:69" ht="23.25" hidden="1" customHeight="1" x14ac:dyDescent="0.3">
      <c r="B29" s="365"/>
      <c r="C29" s="367"/>
      <c r="D29" s="367"/>
      <c r="E29" s="367"/>
      <c r="F29" s="369"/>
      <c r="G29" s="367"/>
      <c r="H29" s="371"/>
      <c r="I29" s="360"/>
      <c r="J29" s="358"/>
      <c r="K29" s="375"/>
      <c r="L29" s="358"/>
      <c r="M29" s="360"/>
      <c r="N29" s="358"/>
      <c r="O29" s="362"/>
      <c r="P29" s="112">
        <v>2</v>
      </c>
      <c r="Q29" s="86"/>
      <c r="R29" s="87" t="str">
        <f>IF(OR(S29="Preventivo",S29="Detectivo"),"Probabilidad",IF(S29="Correctivo","Impacto",""))</f>
        <v/>
      </c>
      <c r="S29" s="88"/>
      <c r="T29" s="88"/>
      <c r="U29" s="89" t="str">
        <f t="shared" ref="U29:U33" si="15">IF(AND(S29="Preventivo",T29="Automático"),"50%",IF(AND(S29="Preventivo",T29="Manual"),"40%",IF(AND(S29="Detectivo",T29="Automático"),"40%",IF(AND(S29="Detectivo",T29="Manual"),"30%",IF(AND(S29="Correctivo",T29="Automático"),"35%",IF(AND(S29="Correctivo",T29="Manual"),"25%",""))))))</f>
        <v/>
      </c>
      <c r="V29" s="88"/>
      <c r="W29" s="88"/>
      <c r="X29" s="88"/>
      <c r="Y29" s="95" t="str">
        <f>IFERROR(IF(AND(#REF!="Probabilidad",R29="Probabilidad"),(#REF!-(+#REF!*U29)),IF(R29="Probabilidad",(J28-(+J28*U29)),IF(R29="Impacto",#REF!,""))),"")</f>
        <v/>
      </c>
      <c r="Z29" s="91" t="str">
        <f t="shared" si="1"/>
        <v/>
      </c>
      <c r="AA29" s="89" t="str">
        <f t="shared" ref="AA29:AA33" si="16">+Y29</f>
        <v/>
      </c>
      <c r="AB29" s="91" t="str">
        <f t="shared" si="3"/>
        <v/>
      </c>
      <c r="AC29" s="89" t="str">
        <f>IFERROR(IF(AND(#REF!="Impacto",R29="Impacto"),(AC22-(+AC22*U29)),IF(R29="Impacto",($N$28-(+$N$28*U29)),IF(R29="Probabilidad",AC22,""))),"")</f>
        <v/>
      </c>
      <c r="AD29" s="92" t="str">
        <f t="shared" ref="AD29:AD30" si="17">IFERROR(IF(OR(AND(Z29="Muy Baja",AB29="Leve"),AND(Z29="Muy Baja",AB29="Menor"),AND(Z29="Baja",AB29="Leve")),"Bajo",IF(OR(AND(Z29="Muy baja",AB29="Moderado"),AND(Z29="Baja",AB29="Menor"),AND(Z29="Baja",AB29="Moderado"),AND(Z29="Media",AB29="Leve"),AND(Z29="Media",AB29="Menor"),AND(Z29="Media",AB29="Moderado"),AND(Z29="Alta",AB29="Leve"),AND(Z29="Alta",AB29="Menor")),"Moderado",IF(OR(AND(Z29="Muy Baja",AB29="Mayor"),AND(Z29="Baja",AB29="Mayor"),AND(Z29="Media",AB29="Mayor"),AND(Z29="Alta",AB29="Moderado"),AND(Z29="Alta",AB29="Mayor"),AND(Z29="Muy Alta",AB29="Leve"),AND(Z29="Muy Alta",AB29="Menor"),AND(Z29="Muy Alta",AB29="Moderado"),AND(Z29="Muy Alta",AB29="Mayor")),"Alto",IF(OR(AND(Z29="Muy Baja",AB29="Catastrófico"),AND(Z29="Baja",AB29="Catastrófico"),AND(Z29="Media",AB29="Catastrófico"),AND(Z29="Alta",AB29="Catastrófico"),AND(Z29="Muy Alta",AB29="Catastrófico")),"Extremo","")))),"")</f>
        <v/>
      </c>
      <c r="AE29" s="88"/>
      <c r="AF29" s="204"/>
      <c r="AG29" s="113"/>
      <c r="AH29" s="93"/>
      <c r="AI29" s="93"/>
      <c r="AJ29" s="113"/>
      <c r="AK29" s="119"/>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row>
    <row r="30" spans="2:69" ht="23.25" hidden="1" customHeight="1" x14ac:dyDescent="0.3">
      <c r="B30" s="365"/>
      <c r="C30" s="367"/>
      <c r="D30" s="367"/>
      <c r="E30" s="367"/>
      <c r="F30" s="369"/>
      <c r="G30" s="367"/>
      <c r="H30" s="371"/>
      <c r="I30" s="360"/>
      <c r="J30" s="358"/>
      <c r="K30" s="375"/>
      <c r="L30" s="358"/>
      <c r="M30" s="360"/>
      <c r="N30" s="358"/>
      <c r="O30" s="362"/>
      <c r="P30" s="112">
        <v>3</v>
      </c>
      <c r="Q30" s="94"/>
      <c r="R30" s="87" t="str">
        <f>IF(OR(S30="Preventivo",S30="Detectivo"),"Probabilidad",IF(S30="Correctivo","Impacto",""))</f>
        <v/>
      </c>
      <c r="S30" s="88"/>
      <c r="T30" s="88"/>
      <c r="U30" s="89" t="str">
        <f t="shared" si="15"/>
        <v/>
      </c>
      <c r="V30" s="88"/>
      <c r="W30" s="88"/>
      <c r="X30" s="88"/>
      <c r="Y30" s="90" t="str">
        <f>IFERROR(IF(AND(R29="Probabilidad",R30="Probabilidad"),(AA29-(+AA29*U30)),IF(AND(R29="Impacto",R30="Probabilidad"),(#REF!-(+#REF!*U30)),IF(R30="Impacto",AA29,""))),"")</f>
        <v/>
      </c>
      <c r="Z30" s="91" t="str">
        <f t="shared" si="1"/>
        <v/>
      </c>
      <c r="AA30" s="89" t="str">
        <f t="shared" si="16"/>
        <v/>
      </c>
      <c r="AB30" s="91" t="str">
        <f t="shared" si="3"/>
        <v/>
      </c>
      <c r="AC30" s="89" t="str">
        <f>IFERROR(IF(AND(R29="Impacto",R30="Impacto"),(AC29-(+AC29*U30)),IF(AND(R29="Probabilidad",R30="Impacto"),(#REF!-(+#REF!*U30)),IF(R30="Probabilidad",AC29,""))),"")</f>
        <v/>
      </c>
      <c r="AD30" s="92" t="str">
        <f t="shared" si="17"/>
        <v/>
      </c>
      <c r="AE30" s="88"/>
      <c r="AF30" s="113"/>
      <c r="AG30" s="113"/>
      <c r="AH30" s="93"/>
      <c r="AI30" s="93"/>
      <c r="AJ30" s="113"/>
      <c r="AK30" s="119"/>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row>
    <row r="31" spans="2:69" ht="23.25" hidden="1" customHeight="1" x14ac:dyDescent="0.3">
      <c r="B31" s="365"/>
      <c r="C31" s="367"/>
      <c r="D31" s="367"/>
      <c r="E31" s="367"/>
      <c r="F31" s="369"/>
      <c r="G31" s="367"/>
      <c r="H31" s="371"/>
      <c r="I31" s="360"/>
      <c r="J31" s="358"/>
      <c r="K31" s="375"/>
      <c r="L31" s="358"/>
      <c r="M31" s="360"/>
      <c r="N31" s="358"/>
      <c r="O31" s="362"/>
      <c r="P31" s="112">
        <v>4</v>
      </c>
      <c r="Q31" s="86"/>
      <c r="R31" s="87" t="str">
        <f t="shared" ref="R31:R33" si="18">IF(OR(S31="Preventivo",S31="Detectivo"),"Probabilidad",IF(S31="Correctivo","Impacto",""))</f>
        <v/>
      </c>
      <c r="S31" s="88"/>
      <c r="T31" s="88"/>
      <c r="U31" s="89" t="str">
        <f t="shared" si="15"/>
        <v/>
      </c>
      <c r="V31" s="88"/>
      <c r="W31" s="88"/>
      <c r="X31" s="88"/>
      <c r="Y31" s="90" t="str">
        <f t="shared" ref="Y31:Y33" si="19">IFERROR(IF(AND(R30="Probabilidad",R31="Probabilidad"),(AA30-(+AA30*U31)),IF(AND(R30="Impacto",R31="Probabilidad"),(AA29-(+AA29*U31)),IF(R31="Impacto",AA30,""))),"")</f>
        <v/>
      </c>
      <c r="Z31" s="91" t="str">
        <f t="shared" si="1"/>
        <v/>
      </c>
      <c r="AA31" s="89" t="str">
        <f t="shared" si="16"/>
        <v/>
      </c>
      <c r="AB31" s="91" t="str">
        <f t="shared" si="3"/>
        <v/>
      </c>
      <c r="AC31" s="89" t="str">
        <f t="shared" ref="AC31:AC33" si="20">IFERROR(IF(AND(R30="Impacto",R31="Impacto"),(AC30-(+AC30*U31)),IF(AND(R30="Probabilidad",R31="Impacto"),(AC29-(+AC29*U31)),IF(R31="Probabilidad",AC30,""))),"")</f>
        <v/>
      </c>
      <c r="AD31" s="92" t="str">
        <f>IFERROR(IF(OR(AND(Z31="Muy Baja",AB31="Leve"),AND(Z31="Muy Baja",AB31="Menor"),AND(Z31="Baja",AB31="Leve")),"Bajo",IF(OR(AND(Z31="Muy baja",AB31="Moderado"),AND(Z31="Baja",AB31="Menor"),AND(Z31="Baja",AB31="Moderado"),AND(Z31="Media",AB31="Leve"),AND(Z31="Media",AB31="Menor"),AND(Z31="Media",AB31="Moderado"),AND(Z31="Alta",AB31="Leve"),AND(Z31="Alta",AB31="Menor")),"Moderado",IF(OR(AND(Z31="Muy Baja",AB31="Mayor"),AND(Z31="Baja",AB31="Mayor"),AND(Z31="Media",AB31="Mayor"),AND(Z31="Alta",AB31="Moderado"),AND(Z31="Alta",AB31="Mayor"),AND(Z31="Muy Alta",AB31="Leve"),AND(Z31="Muy Alta",AB31="Menor"),AND(Z31="Muy Alta",AB31="Moderado"),AND(Z31="Muy Alta",AB31="Mayor")),"Alto",IF(OR(AND(Z31="Muy Baja",AB31="Catastrófico"),AND(Z31="Baja",AB31="Catastrófico"),AND(Z31="Media",AB31="Catastrófico"),AND(Z31="Alta",AB31="Catastrófico"),AND(Z31="Muy Alta",AB31="Catastrófico")),"Extremo","")))),"")</f>
        <v/>
      </c>
      <c r="AE31" s="88"/>
      <c r="AF31" s="113"/>
      <c r="AG31" s="113"/>
      <c r="AH31" s="93"/>
      <c r="AI31" s="93"/>
      <c r="AJ31" s="113"/>
      <c r="AK31" s="119"/>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row>
    <row r="32" spans="2:69" ht="23.25" hidden="1" customHeight="1" x14ac:dyDescent="0.3">
      <c r="B32" s="365"/>
      <c r="C32" s="367"/>
      <c r="D32" s="367"/>
      <c r="E32" s="367"/>
      <c r="F32" s="369"/>
      <c r="G32" s="367"/>
      <c r="H32" s="371"/>
      <c r="I32" s="360"/>
      <c r="J32" s="358"/>
      <c r="K32" s="375"/>
      <c r="L32" s="358"/>
      <c r="M32" s="360"/>
      <c r="N32" s="358"/>
      <c r="O32" s="362"/>
      <c r="P32" s="112">
        <v>5</v>
      </c>
      <c r="Q32" s="86"/>
      <c r="R32" s="87" t="str">
        <f t="shared" si="18"/>
        <v/>
      </c>
      <c r="S32" s="88"/>
      <c r="T32" s="88"/>
      <c r="U32" s="89" t="str">
        <f t="shared" si="15"/>
        <v/>
      </c>
      <c r="V32" s="88"/>
      <c r="W32" s="88"/>
      <c r="X32" s="88"/>
      <c r="Y32" s="90" t="str">
        <f t="shared" si="19"/>
        <v/>
      </c>
      <c r="Z32" s="91" t="str">
        <f t="shared" si="1"/>
        <v/>
      </c>
      <c r="AA32" s="89" t="str">
        <f t="shared" si="16"/>
        <v/>
      </c>
      <c r="AB32" s="91" t="str">
        <f t="shared" si="3"/>
        <v/>
      </c>
      <c r="AC32" s="89" t="str">
        <f t="shared" si="20"/>
        <v/>
      </c>
      <c r="AD32" s="92" t="str">
        <f t="shared" ref="AD32:AD33" si="21">IFERROR(IF(OR(AND(Z32="Muy Baja",AB32="Leve"),AND(Z32="Muy Baja",AB32="Menor"),AND(Z32="Baja",AB32="Leve")),"Bajo",IF(OR(AND(Z32="Muy baja",AB32="Moderado"),AND(Z32="Baja",AB32="Menor"),AND(Z32="Baja",AB32="Moderado"),AND(Z32="Media",AB32="Leve"),AND(Z32="Media",AB32="Menor"),AND(Z32="Media",AB32="Moderado"),AND(Z32="Alta",AB32="Leve"),AND(Z32="Alta",AB32="Menor")),"Moderado",IF(OR(AND(Z32="Muy Baja",AB32="Mayor"),AND(Z32="Baja",AB32="Mayor"),AND(Z32="Media",AB32="Mayor"),AND(Z32="Alta",AB32="Moderado"),AND(Z32="Alta",AB32="Mayor"),AND(Z32="Muy Alta",AB32="Leve"),AND(Z32="Muy Alta",AB32="Menor"),AND(Z32="Muy Alta",AB32="Moderado"),AND(Z32="Muy Alta",AB32="Mayor")),"Alto",IF(OR(AND(Z32="Muy Baja",AB32="Catastrófico"),AND(Z32="Baja",AB32="Catastrófico"),AND(Z32="Media",AB32="Catastrófico"),AND(Z32="Alta",AB32="Catastrófico"),AND(Z32="Muy Alta",AB32="Catastrófico")),"Extremo","")))),"")</f>
        <v/>
      </c>
      <c r="AE32" s="88"/>
      <c r="AF32" s="113"/>
      <c r="AG32" s="113"/>
      <c r="AH32" s="93"/>
      <c r="AI32" s="93"/>
      <c r="AJ32" s="113"/>
      <c r="AK32" s="119"/>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row>
    <row r="33" spans="2:69" ht="23.25" hidden="1" customHeight="1" x14ac:dyDescent="0.3">
      <c r="B33" s="365"/>
      <c r="C33" s="367"/>
      <c r="D33" s="367"/>
      <c r="E33" s="367"/>
      <c r="F33" s="369"/>
      <c r="G33" s="367"/>
      <c r="H33" s="371"/>
      <c r="I33" s="360"/>
      <c r="J33" s="358"/>
      <c r="K33" s="375"/>
      <c r="L33" s="358"/>
      <c r="M33" s="360"/>
      <c r="N33" s="358"/>
      <c r="O33" s="362"/>
      <c r="P33" s="112">
        <v>6</v>
      </c>
      <c r="Q33" s="86"/>
      <c r="R33" s="87" t="str">
        <f t="shared" si="18"/>
        <v/>
      </c>
      <c r="S33" s="88"/>
      <c r="T33" s="88"/>
      <c r="U33" s="89" t="str">
        <f t="shared" si="15"/>
        <v/>
      </c>
      <c r="V33" s="88"/>
      <c r="W33" s="88"/>
      <c r="X33" s="88"/>
      <c r="Y33" s="90" t="str">
        <f t="shared" si="19"/>
        <v/>
      </c>
      <c r="Z33" s="91" t="str">
        <f t="shared" si="1"/>
        <v/>
      </c>
      <c r="AA33" s="89" t="str">
        <f t="shared" si="16"/>
        <v/>
      </c>
      <c r="AB33" s="91" t="str">
        <f t="shared" si="3"/>
        <v/>
      </c>
      <c r="AC33" s="89" t="str">
        <f t="shared" si="20"/>
        <v/>
      </c>
      <c r="AD33" s="92" t="str">
        <f t="shared" si="21"/>
        <v/>
      </c>
      <c r="AE33" s="88"/>
      <c r="AF33" s="113"/>
      <c r="AG33" s="113"/>
      <c r="AH33" s="93"/>
      <c r="AI33" s="93"/>
      <c r="AJ33" s="113"/>
      <c r="AK33" s="119"/>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row>
    <row r="34" spans="2:69" ht="186.75" hidden="1" customHeight="1" x14ac:dyDescent="0.3">
      <c r="B34" s="365">
        <v>4</v>
      </c>
      <c r="C34" s="367"/>
      <c r="D34" s="367"/>
      <c r="E34" s="367"/>
      <c r="F34" s="369"/>
      <c r="G34" s="367"/>
      <c r="H34" s="371"/>
      <c r="I34" s="360"/>
      <c r="J34" s="358"/>
      <c r="K34" s="375"/>
      <c r="L34" s="358"/>
      <c r="M34" s="360"/>
      <c r="N34" s="358"/>
      <c r="O34" s="362"/>
      <c r="P34" s="112"/>
      <c r="Q34" s="96"/>
      <c r="R34" s="87"/>
      <c r="S34" s="88"/>
      <c r="T34" s="88"/>
      <c r="U34" s="89"/>
      <c r="V34" s="88"/>
      <c r="W34" s="88"/>
      <c r="X34" s="88"/>
      <c r="Y34" s="90"/>
      <c r="Z34" s="91"/>
      <c r="AA34" s="89"/>
      <c r="AB34" s="91"/>
      <c r="AC34" s="89"/>
      <c r="AD34" s="92"/>
      <c r="AE34" s="88"/>
      <c r="AF34" s="196"/>
      <c r="AG34" s="196"/>
      <c r="AH34" s="219"/>
      <c r="AI34" s="93"/>
      <c r="AJ34" s="113"/>
      <c r="AK34" s="119"/>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row>
    <row r="35" spans="2:69" ht="32.25" hidden="1" customHeight="1" x14ac:dyDescent="0.3">
      <c r="B35" s="365"/>
      <c r="C35" s="367"/>
      <c r="D35" s="367"/>
      <c r="E35" s="367"/>
      <c r="F35" s="369"/>
      <c r="G35" s="367"/>
      <c r="H35" s="371"/>
      <c r="I35" s="360"/>
      <c r="J35" s="358"/>
      <c r="K35" s="375"/>
      <c r="L35" s="358"/>
      <c r="M35" s="360"/>
      <c r="N35" s="358"/>
      <c r="O35" s="362"/>
      <c r="P35" s="112"/>
      <c r="Q35" s="86"/>
      <c r="R35" s="87"/>
      <c r="S35" s="88"/>
      <c r="T35" s="88"/>
      <c r="U35" s="89"/>
      <c r="V35" s="88"/>
      <c r="W35" s="88"/>
      <c r="X35" s="88"/>
      <c r="Y35" s="90"/>
      <c r="Z35" s="91"/>
      <c r="AA35" s="89"/>
      <c r="AB35" s="91"/>
      <c r="AC35" s="89"/>
      <c r="AD35" s="92"/>
      <c r="AE35" s="88"/>
      <c r="AF35" s="113"/>
      <c r="AG35" s="113"/>
      <c r="AH35" s="93"/>
      <c r="AI35" s="93"/>
      <c r="AJ35" s="113"/>
      <c r="AK35" s="119"/>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row>
    <row r="36" spans="2:69" ht="41.25" hidden="1" customHeight="1" x14ac:dyDescent="0.3">
      <c r="B36" s="365"/>
      <c r="C36" s="367"/>
      <c r="D36" s="367"/>
      <c r="E36" s="367"/>
      <c r="F36" s="369"/>
      <c r="G36" s="367"/>
      <c r="H36" s="371"/>
      <c r="I36" s="360"/>
      <c r="J36" s="358"/>
      <c r="K36" s="375"/>
      <c r="L36" s="358"/>
      <c r="M36" s="360"/>
      <c r="N36" s="358"/>
      <c r="O36" s="362"/>
      <c r="P36" s="112"/>
      <c r="Q36" s="94"/>
      <c r="R36" s="87"/>
      <c r="S36" s="88"/>
      <c r="T36" s="88"/>
      <c r="U36" s="89"/>
      <c r="V36" s="88"/>
      <c r="W36" s="88"/>
      <c r="X36" s="88"/>
      <c r="Y36" s="90"/>
      <c r="Z36" s="91"/>
      <c r="AA36" s="89"/>
      <c r="AB36" s="91"/>
      <c r="AC36" s="89"/>
      <c r="AD36" s="92"/>
      <c r="AE36" s="88"/>
      <c r="AF36" s="113"/>
      <c r="AG36" s="113"/>
      <c r="AH36" s="93"/>
      <c r="AI36" s="93"/>
      <c r="AJ36" s="113"/>
      <c r="AK36" s="119"/>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row>
    <row r="37" spans="2:69" ht="29.25" hidden="1" customHeight="1" x14ac:dyDescent="0.3">
      <c r="B37" s="365"/>
      <c r="C37" s="367"/>
      <c r="D37" s="367"/>
      <c r="E37" s="367"/>
      <c r="F37" s="369"/>
      <c r="G37" s="367"/>
      <c r="H37" s="371"/>
      <c r="I37" s="360"/>
      <c r="J37" s="358"/>
      <c r="K37" s="375"/>
      <c r="L37" s="358"/>
      <c r="M37" s="360"/>
      <c r="N37" s="358"/>
      <c r="O37" s="362"/>
      <c r="P37" s="112"/>
      <c r="Q37" s="86"/>
      <c r="R37" s="87"/>
      <c r="S37" s="88"/>
      <c r="T37" s="88"/>
      <c r="U37" s="89"/>
      <c r="V37" s="88"/>
      <c r="W37" s="88"/>
      <c r="X37" s="88"/>
      <c r="Y37" s="90"/>
      <c r="Z37" s="91"/>
      <c r="AA37" s="89"/>
      <c r="AB37" s="91"/>
      <c r="AC37" s="89"/>
      <c r="AD37" s="92"/>
      <c r="AE37" s="88"/>
      <c r="AF37" s="113"/>
      <c r="AG37" s="113"/>
      <c r="AH37" s="93"/>
      <c r="AI37" s="93"/>
      <c r="AJ37" s="113"/>
      <c r="AK37" s="119"/>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row>
    <row r="38" spans="2:69" ht="33.75" hidden="1" customHeight="1" x14ac:dyDescent="0.3">
      <c r="B38" s="365"/>
      <c r="C38" s="367"/>
      <c r="D38" s="367"/>
      <c r="E38" s="367"/>
      <c r="F38" s="369"/>
      <c r="G38" s="367"/>
      <c r="H38" s="371"/>
      <c r="I38" s="360"/>
      <c r="J38" s="358"/>
      <c r="K38" s="375"/>
      <c r="L38" s="358"/>
      <c r="M38" s="360"/>
      <c r="N38" s="358"/>
      <c r="O38" s="362"/>
      <c r="P38" s="112"/>
      <c r="Q38" s="86"/>
      <c r="R38" s="87"/>
      <c r="S38" s="88"/>
      <c r="T38" s="88"/>
      <c r="U38" s="89"/>
      <c r="V38" s="88"/>
      <c r="W38" s="88"/>
      <c r="X38" s="88"/>
      <c r="Y38" s="227"/>
      <c r="Z38" s="91"/>
      <c r="AA38" s="89"/>
      <c r="AB38" s="91"/>
      <c r="AC38" s="89"/>
      <c r="AD38" s="92"/>
      <c r="AE38" s="88"/>
      <c r="AF38" s="113"/>
      <c r="AG38" s="113"/>
      <c r="AH38" s="93"/>
      <c r="AI38" s="93"/>
      <c r="AJ38" s="113"/>
      <c r="AK38" s="119"/>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row>
    <row r="39" spans="2:69" ht="24" hidden="1" customHeight="1" x14ac:dyDescent="0.3">
      <c r="B39" s="365"/>
      <c r="C39" s="367"/>
      <c r="D39" s="367"/>
      <c r="E39" s="367"/>
      <c r="F39" s="369"/>
      <c r="G39" s="367"/>
      <c r="H39" s="371"/>
      <c r="I39" s="360"/>
      <c r="J39" s="358"/>
      <c r="K39" s="375"/>
      <c r="L39" s="358"/>
      <c r="M39" s="360"/>
      <c r="N39" s="358"/>
      <c r="O39" s="362"/>
      <c r="P39" s="112"/>
      <c r="Q39" s="86"/>
      <c r="R39" s="87"/>
      <c r="S39" s="88"/>
      <c r="T39" s="88"/>
      <c r="U39" s="89"/>
      <c r="V39" s="88"/>
      <c r="W39" s="88"/>
      <c r="X39" s="88"/>
      <c r="Y39" s="90"/>
      <c r="Z39" s="91"/>
      <c r="AA39" s="89"/>
      <c r="AB39" s="91"/>
      <c r="AC39" s="89"/>
      <c r="AD39" s="92"/>
      <c r="AE39" s="88"/>
      <c r="AF39" s="113"/>
      <c r="AG39" s="113"/>
      <c r="AH39" s="93"/>
      <c r="AI39" s="93"/>
      <c r="AJ39" s="113"/>
      <c r="AK39" s="119"/>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row>
    <row r="40" spans="2:69" ht="151.5" hidden="1" customHeight="1" x14ac:dyDescent="0.3">
      <c r="B40" s="365">
        <v>5</v>
      </c>
      <c r="C40" s="367"/>
      <c r="D40" s="367"/>
      <c r="E40" s="367"/>
      <c r="F40" s="369"/>
      <c r="G40" s="367"/>
      <c r="H40" s="371"/>
      <c r="I40" s="360" t="str">
        <f>IF(H40&lt;=0,"",IF(H40&lt;=2,"Muy Baja",IF(H40&lt;=24,"Baja",IF(H40&lt;=500,"Media",IF(H40&lt;=5000,"Alta","Muy Alta")))))</f>
        <v/>
      </c>
      <c r="J40" s="358" t="str">
        <f>IF(I40="","",IF(I40="Muy Baja",0.2,IF(I40="Baja",0.4,IF(I40="Media",0.6,IF(I40="Alta",0.8,IF(I40="Muy Alta",1,))))))</f>
        <v/>
      </c>
      <c r="K40" s="375"/>
      <c r="L40" s="358">
        <f>IF(NOT(ISERROR(MATCH(K40,'Tabla Impacto'!$B$222:$B$224,0))),'Tabla Impacto'!$F$224&amp;"Por favor no seleccionar los criterios de impacto(Afectación Económica o presupuestal y Pérdida Reputacional)",K40)</f>
        <v>0</v>
      </c>
      <c r="M40" s="360" t="str">
        <f>IF(OR(L40='Tabla Impacto'!$C$12,L40='Tabla Impacto'!$D$12),"Leve",IF(OR(L40='Tabla Impacto'!$C$13,L40='Tabla Impacto'!$D$13),"Menor",IF(OR(L40='Tabla Impacto'!$C$14,L40='Tabla Impacto'!$D$14),"Moderado",IF(OR(L40='Tabla Impacto'!$C$15,L40='Tabla Impacto'!$D$15),"Mayor",IF(OR(L40='Tabla Impacto'!$C$16,L40='Tabla Impacto'!$D$16),"Catastrófico","")))))</f>
        <v/>
      </c>
      <c r="N40" s="358" t="str">
        <f>IF(M40="","",IF(M40="Leve",0.2,IF(M40="Menor",0.4,IF(M40="Moderado",0.6,IF(M40="Mayor",0.8,IF(M40="Catastrófico",1,))))))</f>
        <v/>
      </c>
      <c r="O40" s="362" t="str">
        <f>IF(OR(AND(I40="Muy Baja",M40="Leve"),AND(I40="Muy Baja",M40="Menor"),AND(I40="Baja",M40="Leve")),"Bajo",IF(OR(AND(I40="Muy baja",M40="Moderado"),AND(I40="Baja",M40="Menor"),AND(I40="Baja",M40="Moderado"),AND(I40="Media",M40="Leve"),AND(I40="Media",M40="Menor"),AND(I40="Media",M40="Moderado"),AND(I40="Alta",M40="Leve"),AND(I40="Alta",M40="Menor")),"Moderado",IF(OR(AND(I40="Muy Baja",M40="Mayor"),AND(I40="Baja",M40="Mayor"),AND(I40="Media",M40="Mayor"),AND(I40="Alta",M40="Moderado"),AND(I40="Alta",M40="Mayor"),AND(I40="Muy Alta",M40="Leve"),AND(I40="Muy Alta",M40="Menor"),AND(I40="Muy Alta",M40="Moderado"),AND(I40="Muy Alta",M40="Mayor")),"Alto",IF(OR(AND(I40="Muy Baja",M40="Catastrófico"),AND(I40="Baja",M40="Catastrófico"),AND(I40="Media",M40="Catastrófico"),AND(I40="Alta",M40="Catastrófico"),AND(I40="Muy Alta",M40="Catastrófico")),"Extremo",""))))</f>
        <v/>
      </c>
      <c r="P40" s="112">
        <v>1</v>
      </c>
      <c r="Q40" s="86"/>
      <c r="R40" s="87" t="str">
        <f>IF(OR(S40="Preventivo",S40="Detectivo"),"Probabilidad",IF(S40="Correctivo","Impacto",""))</f>
        <v/>
      </c>
      <c r="S40" s="88"/>
      <c r="T40" s="88"/>
      <c r="U40" s="89" t="str">
        <f>IF(AND(S40="Preventivo",T40="Automático"),"50%",IF(AND(S40="Preventivo",T40="Manual"),"40%",IF(AND(S40="Detectivo",T40="Automático"),"40%",IF(AND(S40="Detectivo",T40="Manual"),"30%",IF(AND(S40="Correctivo",T40="Automático"),"35%",IF(AND(S40="Correctivo",T40="Manual"),"25%",""))))))</f>
        <v/>
      </c>
      <c r="V40" s="88"/>
      <c r="W40" s="88"/>
      <c r="X40" s="88"/>
      <c r="Y40" s="90" t="str">
        <f>IFERROR(IF(R40="Probabilidad",(J40-(+J40*U40)),IF(R40="Impacto",J40,"")),"")</f>
        <v/>
      </c>
      <c r="Z40" s="91" t="str">
        <f>IFERROR(IF(Y40="","",IF(Y40&lt;=0.2,"Muy Baja",IF(Y40&lt;=0.4,"Baja",IF(Y40&lt;=0.6,"Media",IF(Y40&lt;=0.8,"Alta","Muy Alta"))))),"")</f>
        <v/>
      </c>
      <c r="AA40" s="89" t="str">
        <f>+Y40</f>
        <v/>
      </c>
      <c r="AB40" s="91" t="str">
        <f>IFERROR(IF(AC40="","",IF(AC40&lt;=0.2,"Leve",IF(AC40&lt;=0.4,"Menor",IF(AC40&lt;=0.6,"Moderado",IF(AC40&lt;=0.8,"Mayor","Catastrófico"))))),"")</f>
        <v/>
      </c>
      <c r="AC40" s="89" t="str">
        <f>IFERROR(IF(R40="Impacto",(N40-(+N40*U40)),IF(R40="Probabilidad",N40,"")),"")</f>
        <v/>
      </c>
      <c r="AD40" s="92" t="str">
        <f>IFERROR(IF(OR(AND(Z40="Muy Baja",AB40="Leve"),AND(Z40="Muy Baja",AB40="Menor"),AND(Z40="Baja",AB40="Leve")),"Bajo",IF(OR(AND(Z40="Muy baja",AB40="Moderado"),AND(Z40="Baja",AB40="Menor"),AND(Z40="Baja",AB40="Moderado"),AND(Z40="Media",AB40="Leve"),AND(Z40="Media",AB40="Menor"),AND(Z40="Media",AB40="Moderado"),AND(Z40="Alta",AB40="Leve"),AND(Z40="Alta",AB40="Menor")),"Moderado",IF(OR(AND(Z40="Muy Baja",AB40="Mayor"),AND(Z40="Baja",AB40="Mayor"),AND(Z40="Media",AB40="Mayor"),AND(Z40="Alta",AB40="Moderado"),AND(Z40="Alta",AB40="Mayor"),AND(Z40="Muy Alta",AB40="Leve"),AND(Z40="Muy Alta",AB40="Menor"),AND(Z40="Muy Alta",AB40="Moderado"),AND(Z40="Muy Alta",AB40="Mayor")),"Alto",IF(OR(AND(Z40="Muy Baja",AB40="Catastrófico"),AND(Z40="Baja",AB40="Catastrófico"),AND(Z40="Media",AB40="Catastrófico"),AND(Z40="Alta",AB40="Catastrófico"),AND(Z40="Muy Alta",AB40="Catastrófico")),"Extremo","")))),"")</f>
        <v/>
      </c>
      <c r="AE40" s="88"/>
      <c r="AF40" s="113"/>
      <c r="AG40" s="113"/>
      <c r="AH40" s="93"/>
      <c r="AI40" s="93"/>
      <c r="AJ40" s="113"/>
      <c r="AK40" s="119"/>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row>
    <row r="41" spans="2:69" ht="151.5" hidden="1" customHeight="1" x14ac:dyDescent="0.3">
      <c r="B41" s="365"/>
      <c r="C41" s="367"/>
      <c r="D41" s="367"/>
      <c r="E41" s="367"/>
      <c r="F41" s="369"/>
      <c r="G41" s="367"/>
      <c r="H41" s="371"/>
      <c r="I41" s="360"/>
      <c r="J41" s="358"/>
      <c r="K41" s="375"/>
      <c r="L41" s="358">
        <f t="shared" ref="L41:L45" si="22">IF(NOT(ISERROR(MATCH(K41,_xlfn.ANCHORARRAY(F52),0))),J54&amp;"Por favor no seleccionar los criterios de impacto",K41)</f>
        <v>0</v>
      </c>
      <c r="M41" s="360"/>
      <c r="N41" s="358"/>
      <c r="O41" s="362"/>
      <c r="P41" s="112">
        <v>2</v>
      </c>
      <c r="Q41" s="86"/>
      <c r="R41" s="87" t="str">
        <f>IF(OR(S41="Preventivo",S41="Detectivo"),"Probabilidad",IF(S41="Correctivo","Impacto",""))</f>
        <v/>
      </c>
      <c r="S41" s="88"/>
      <c r="T41" s="88"/>
      <c r="U41" s="89" t="str">
        <f t="shared" ref="U41:U45" si="23">IF(AND(S41="Preventivo",T41="Automático"),"50%",IF(AND(S41="Preventivo",T41="Manual"),"40%",IF(AND(S41="Detectivo",T41="Automático"),"40%",IF(AND(S41="Detectivo",T41="Manual"),"30%",IF(AND(S41="Correctivo",T41="Automático"),"35%",IF(AND(S41="Correctivo",T41="Manual"),"25%",""))))))</f>
        <v/>
      </c>
      <c r="V41" s="88"/>
      <c r="W41" s="88"/>
      <c r="X41" s="88"/>
      <c r="Y41" s="90" t="str">
        <f>IFERROR(IF(AND(R40="Probabilidad",R41="Probabilidad"),(AA40-(+AA40*U41)),IF(R41="Probabilidad",(J40-(+J40*U41)),IF(R41="Impacto",AA40,""))),"")</f>
        <v/>
      </c>
      <c r="Z41" s="91" t="str">
        <f t="shared" si="1"/>
        <v/>
      </c>
      <c r="AA41" s="89" t="str">
        <f t="shared" ref="AA41:AA45" si="24">+Y41</f>
        <v/>
      </c>
      <c r="AB41" s="91" t="str">
        <f t="shared" si="3"/>
        <v/>
      </c>
      <c r="AC41" s="89" t="str">
        <f>IFERROR(IF(AND(R40="Impacto",R41="Impacto"),(AC34-(+AC34*U41)),IF(R41="Impacto",($N$40-(+$N$40*U41)),IF(R41="Probabilidad",AC34,""))),"")</f>
        <v/>
      </c>
      <c r="AD41" s="92" t="str">
        <f t="shared" ref="AD41:AD42" si="25">IFERROR(IF(OR(AND(Z41="Muy Baja",AB41="Leve"),AND(Z41="Muy Baja",AB41="Menor"),AND(Z41="Baja",AB41="Leve")),"Bajo",IF(OR(AND(Z41="Muy baja",AB41="Moderado"),AND(Z41="Baja",AB41="Menor"),AND(Z41="Baja",AB41="Moderado"),AND(Z41="Media",AB41="Leve"),AND(Z41="Media",AB41="Menor"),AND(Z41="Media",AB41="Moderado"),AND(Z41="Alta",AB41="Leve"),AND(Z41="Alta",AB41="Menor")),"Moderado",IF(OR(AND(Z41="Muy Baja",AB41="Mayor"),AND(Z41="Baja",AB41="Mayor"),AND(Z41="Media",AB41="Mayor"),AND(Z41="Alta",AB41="Moderado"),AND(Z41="Alta",AB41="Mayor"),AND(Z41="Muy Alta",AB41="Leve"),AND(Z41="Muy Alta",AB41="Menor"),AND(Z41="Muy Alta",AB41="Moderado"),AND(Z41="Muy Alta",AB41="Mayor")),"Alto",IF(OR(AND(Z41="Muy Baja",AB41="Catastrófico"),AND(Z41="Baja",AB41="Catastrófico"),AND(Z41="Media",AB41="Catastrófico"),AND(Z41="Alta",AB41="Catastrófico"),AND(Z41="Muy Alta",AB41="Catastrófico")),"Extremo","")))),"")</f>
        <v/>
      </c>
      <c r="AE41" s="88"/>
      <c r="AF41" s="113"/>
      <c r="AG41" s="113"/>
      <c r="AH41" s="93"/>
      <c r="AI41" s="93"/>
      <c r="AJ41" s="113"/>
      <c r="AK41" s="119"/>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row>
    <row r="42" spans="2:69" ht="151.5" hidden="1" customHeight="1" x14ac:dyDescent="0.3">
      <c r="B42" s="365"/>
      <c r="C42" s="367"/>
      <c r="D42" s="367"/>
      <c r="E42" s="367"/>
      <c r="F42" s="369"/>
      <c r="G42" s="367"/>
      <c r="H42" s="371"/>
      <c r="I42" s="360"/>
      <c r="J42" s="358"/>
      <c r="K42" s="375"/>
      <c r="L42" s="358">
        <f t="shared" si="22"/>
        <v>0</v>
      </c>
      <c r="M42" s="360"/>
      <c r="N42" s="358"/>
      <c r="O42" s="362"/>
      <c r="P42" s="112">
        <v>3</v>
      </c>
      <c r="Q42" s="94"/>
      <c r="R42" s="87" t="str">
        <f>IF(OR(S42="Preventivo",S42="Detectivo"),"Probabilidad",IF(S42="Correctivo","Impacto",""))</f>
        <v/>
      </c>
      <c r="S42" s="88"/>
      <c r="T42" s="88"/>
      <c r="U42" s="89" t="str">
        <f t="shared" si="23"/>
        <v/>
      </c>
      <c r="V42" s="88"/>
      <c r="W42" s="88"/>
      <c r="X42" s="88"/>
      <c r="Y42" s="90" t="str">
        <f>IFERROR(IF(AND(R41="Probabilidad",R42="Probabilidad"),(AA41-(+AA41*U42)),IF(AND(R41="Impacto",R42="Probabilidad"),(AA40-(+AA40*U42)),IF(R42="Impacto",AA41,""))),"")</f>
        <v/>
      </c>
      <c r="Z42" s="91" t="str">
        <f t="shared" si="1"/>
        <v/>
      </c>
      <c r="AA42" s="89" t="str">
        <f t="shared" si="24"/>
        <v/>
      </c>
      <c r="AB42" s="91" t="str">
        <f t="shared" si="3"/>
        <v/>
      </c>
      <c r="AC42" s="89" t="str">
        <f>IFERROR(IF(AND(R41="Impacto",R42="Impacto"),(AC41-(+AC41*U42)),IF(AND(R41="Probabilidad",R42="Impacto"),(AC40-(+AC40*U42)),IF(R42="Probabilidad",AC41,""))),"")</f>
        <v/>
      </c>
      <c r="AD42" s="92" t="str">
        <f t="shared" si="25"/>
        <v/>
      </c>
      <c r="AE42" s="88"/>
      <c r="AF42" s="113"/>
      <c r="AG42" s="113"/>
      <c r="AH42" s="93"/>
      <c r="AI42" s="93"/>
      <c r="AJ42" s="113"/>
      <c r="AK42" s="119"/>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row>
    <row r="43" spans="2:69" ht="151.5" hidden="1" customHeight="1" x14ac:dyDescent="0.3">
      <c r="B43" s="365"/>
      <c r="C43" s="367"/>
      <c r="D43" s="367"/>
      <c r="E43" s="367"/>
      <c r="F43" s="369"/>
      <c r="G43" s="367"/>
      <c r="H43" s="371"/>
      <c r="I43" s="360"/>
      <c r="J43" s="358"/>
      <c r="K43" s="375"/>
      <c r="L43" s="358">
        <f t="shared" si="22"/>
        <v>0</v>
      </c>
      <c r="M43" s="360"/>
      <c r="N43" s="358"/>
      <c r="O43" s="362"/>
      <c r="P43" s="112">
        <v>4</v>
      </c>
      <c r="Q43" s="86"/>
      <c r="R43" s="87" t="str">
        <f t="shared" ref="R43:R45" si="26">IF(OR(S43="Preventivo",S43="Detectivo"),"Probabilidad",IF(S43="Correctivo","Impacto",""))</f>
        <v/>
      </c>
      <c r="S43" s="88"/>
      <c r="T43" s="88"/>
      <c r="U43" s="89" t="str">
        <f t="shared" si="23"/>
        <v/>
      </c>
      <c r="V43" s="88"/>
      <c r="W43" s="88"/>
      <c r="X43" s="88"/>
      <c r="Y43" s="90" t="str">
        <f t="shared" ref="Y43:Y45" si="27">IFERROR(IF(AND(R42="Probabilidad",R43="Probabilidad"),(AA42-(+AA42*U43)),IF(AND(R42="Impacto",R43="Probabilidad"),(AA41-(+AA41*U43)),IF(R43="Impacto",AA42,""))),"")</f>
        <v/>
      </c>
      <c r="Z43" s="91" t="str">
        <f t="shared" si="1"/>
        <v/>
      </c>
      <c r="AA43" s="89" t="str">
        <f t="shared" si="24"/>
        <v/>
      </c>
      <c r="AB43" s="91" t="str">
        <f t="shared" si="3"/>
        <v/>
      </c>
      <c r="AC43" s="89" t="str">
        <f t="shared" ref="AC43:AC45" si="28">IFERROR(IF(AND(R42="Impacto",R43="Impacto"),(AC42-(+AC42*U43)),IF(AND(R42="Probabilidad",R43="Impacto"),(AC41-(+AC41*U43)),IF(R43="Probabilidad",AC42,""))),"")</f>
        <v/>
      </c>
      <c r="AD43" s="92" t="str">
        <f>IFERROR(IF(OR(AND(Z43="Muy Baja",AB43="Leve"),AND(Z43="Muy Baja",AB43="Menor"),AND(Z43="Baja",AB43="Leve")),"Bajo",IF(OR(AND(Z43="Muy baja",AB43="Moderado"),AND(Z43="Baja",AB43="Menor"),AND(Z43="Baja",AB43="Moderado"),AND(Z43="Media",AB43="Leve"),AND(Z43="Media",AB43="Menor"),AND(Z43="Media",AB43="Moderado"),AND(Z43="Alta",AB43="Leve"),AND(Z43="Alta",AB43="Menor")),"Moderado",IF(OR(AND(Z43="Muy Baja",AB43="Mayor"),AND(Z43="Baja",AB43="Mayor"),AND(Z43="Media",AB43="Mayor"),AND(Z43="Alta",AB43="Moderado"),AND(Z43="Alta",AB43="Mayor"),AND(Z43="Muy Alta",AB43="Leve"),AND(Z43="Muy Alta",AB43="Menor"),AND(Z43="Muy Alta",AB43="Moderado"),AND(Z43="Muy Alta",AB43="Mayor")),"Alto",IF(OR(AND(Z43="Muy Baja",AB43="Catastrófico"),AND(Z43="Baja",AB43="Catastrófico"),AND(Z43="Media",AB43="Catastrófico"),AND(Z43="Alta",AB43="Catastrófico"),AND(Z43="Muy Alta",AB43="Catastrófico")),"Extremo","")))),"")</f>
        <v/>
      </c>
      <c r="AE43" s="88"/>
      <c r="AF43" s="113"/>
      <c r="AG43" s="113"/>
      <c r="AH43" s="93"/>
      <c r="AI43" s="93"/>
      <c r="AJ43" s="113"/>
      <c r="AK43" s="119"/>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row>
    <row r="44" spans="2:69" ht="151.5" hidden="1" customHeight="1" x14ac:dyDescent="0.3">
      <c r="B44" s="365"/>
      <c r="C44" s="367"/>
      <c r="D44" s="367"/>
      <c r="E44" s="367"/>
      <c r="F44" s="369"/>
      <c r="G44" s="367"/>
      <c r="H44" s="371"/>
      <c r="I44" s="360"/>
      <c r="J44" s="358"/>
      <c r="K44" s="375"/>
      <c r="L44" s="358">
        <f t="shared" si="22"/>
        <v>0</v>
      </c>
      <c r="M44" s="360"/>
      <c r="N44" s="358"/>
      <c r="O44" s="362"/>
      <c r="P44" s="112">
        <v>5</v>
      </c>
      <c r="Q44" s="86"/>
      <c r="R44" s="87" t="str">
        <f t="shared" si="26"/>
        <v/>
      </c>
      <c r="S44" s="88"/>
      <c r="T44" s="88"/>
      <c r="U44" s="89" t="str">
        <f t="shared" si="23"/>
        <v/>
      </c>
      <c r="V44" s="88"/>
      <c r="W44" s="88"/>
      <c r="X44" s="88"/>
      <c r="Y44" s="90" t="str">
        <f t="shared" si="27"/>
        <v/>
      </c>
      <c r="Z44" s="91" t="str">
        <f t="shared" si="1"/>
        <v/>
      </c>
      <c r="AA44" s="89" t="str">
        <f t="shared" si="24"/>
        <v/>
      </c>
      <c r="AB44" s="91" t="str">
        <f t="shared" si="3"/>
        <v/>
      </c>
      <c r="AC44" s="89" t="str">
        <f t="shared" si="28"/>
        <v/>
      </c>
      <c r="AD44" s="92" t="str">
        <f t="shared" ref="AD44:AD45" si="29">IFERROR(IF(OR(AND(Z44="Muy Baja",AB44="Leve"),AND(Z44="Muy Baja",AB44="Menor"),AND(Z44="Baja",AB44="Leve")),"Bajo",IF(OR(AND(Z44="Muy baja",AB44="Moderado"),AND(Z44="Baja",AB44="Menor"),AND(Z44="Baja",AB44="Moderado"),AND(Z44="Media",AB44="Leve"),AND(Z44="Media",AB44="Menor"),AND(Z44="Media",AB44="Moderado"),AND(Z44="Alta",AB44="Leve"),AND(Z44="Alta",AB44="Menor")),"Moderado",IF(OR(AND(Z44="Muy Baja",AB44="Mayor"),AND(Z44="Baja",AB44="Mayor"),AND(Z44="Media",AB44="Mayor"),AND(Z44="Alta",AB44="Moderado"),AND(Z44="Alta",AB44="Mayor"),AND(Z44="Muy Alta",AB44="Leve"),AND(Z44="Muy Alta",AB44="Menor"),AND(Z44="Muy Alta",AB44="Moderado"),AND(Z44="Muy Alta",AB44="Mayor")),"Alto",IF(OR(AND(Z44="Muy Baja",AB44="Catastrófico"),AND(Z44="Baja",AB44="Catastrófico"),AND(Z44="Media",AB44="Catastrófico"),AND(Z44="Alta",AB44="Catastrófico"),AND(Z44="Muy Alta",AB44="Catastrófico")),"Extremo","")))),"")</f>
        <v/>
      </c>
      <c r="AE44" s="88"/>
      <c r="AF44" s="113"/>
      <c r="AG44" s="113"/>
      <c r="AH44" s="93"/>
      <c r="AI44" s="93"/>
      <c r="AJ44" s="113"/>
      <c r="AK44" s="119"/>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row>
    <row r="45" spans="2:69" ht="151.5" hidden="1" customHeight="1" x14ac:dyDescent="0.3">
      <c r="B45" s="365"/>
      <c r="C45" s="367"/>
      <c r="D45" s="367"/>
      <c r="E45" s="367"/>
      <c r="F45" s="369"/>
      <c r="G45" s="367"/>
      <c r="H45" s="371"/>
      <c r="I45" s="360"/>
      <c r="J45" s="358"/>
      <c r="K45" s="375"/>
      <c r="L45" s="358">
        <f t="shared" si="22"/>
        <v>0</v>
      </c>
      <c r="M45" s="360"/>
      <c r="N45" s="358"/>
      <c r="O45" s="362"/>
      <c r="P45" s="112">
        <v>6</v>
      </c>
      <c r="Q45" s="86"/>
      <c r="R45" s="87" t="str">
        <f t="shared" si="26"/>
        <v/>
      </c>
      <c r="S45" s="88"/>
      <c r="T45" s="88"/>
      <c r="U45" s="89" t="str">
        <f t="shared" si="23"/>
        <v/>
      </c>
      <c r="V45" s="88"/>
      <c r="W45" s="88"/>
      <c r="X45" s="88"/>
      <c r="Y45" s="90" t="str">
        <f t="shared" si="27"/>
        <v/>
      </c>
      <c r="Z45" s="91" t="str">
        <f t="shared" si="1"/>
        <v/>
      </c>
      <c r="AA45" s="89" t="str">
        <f t="shared" si="24"/>
        <v/>
      </c>
      <c r="AB45" s="91" t="str">
        <f t="shared" si="3"/>
        <v/>
      </c>
      <c r="AC45" s="89" t="str">
        <f t="shared" si="28"/>
        <v/>
      </c>
      <c r="AD45" s="92" t="str">
        <f t="shared" si="29"/>
        <v/>
      </c>
      <c r="AE45" s="88"/>
      <c r="AF45" s="113"/>
      <c r="AG45" s="113"/>
      <c r="AH45" s="93"/>
      <c r="AI45" s="93"/>
      <c r="AJ45" s="113"/>
      <c r="AK45" s="119"/>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row>
    <row r="46" spans="2:69" ht="151.5" hidden="1" customHeight="1" x14ac:dyDescent="0.3">
      <c r="B46" s="365">
        <v>6</v>
      </c>
      <c r="C46" s="367"/>
      <c r="D46" s="367"/>
      <c r="E46" s="367"/>
      <c r="F46" s="369"/>
      <c r="G46" s="367"/>
      <c r="H46" s="371"/>
      <c r="I46" s="360" t="str">
        <f>IF(H46&lt;=0,"",IF(H46&lt;=2,"Muy Baja",IF(H46&lt;=24,"Baja",IF(H46&lt;=500,"Media",IF(H46&lt;=5000,"Alta","Muy Alta")))))</f>
        <v/>
      </c>
      <c r="J46" s="358" t="str">
        <f>IF(I46="","",IF(I46="Muy Baja",0.2,IF(I46="Baja",0.4,IF(I46="Media",0.6,IF(I46="Alta",0.8,IF(I46="Muy Alta",1,))))))</f>
        <v/>
      </c>
      <c r="K46" s="375"/>
      <c r="L46" s="358">
        <f>IF(NOT(ISERROR(MATCH(K46,'Tabla Impacto'!$B$222:$B$224,0))),'Tabla Impacto'!$F$224&amp;"Por favor no seleccionar los criterios de impacto(Afectación Económica o presupuestal y Pérdida Reputacional)",K46)</f>
        <v>0</v>
      </c>
      <c r="M46" s="360" t="str">
        <f>IF(OR(L46='Tabla Impacto'!$C$12,L46='Tabla Impacto'!$D$12),"Leve",IF(OR(L46='Tabla Impacto'!$C$13,L46='Tabla Impacto'!$D$13),"Menor",IF(OR(L46='Tabla Impacto'!$C$14,L46='Tabla Impacto'!$D$14),"Moderado",IF(OR(L46='Tabla Impacto'!$C$15,L46='Tabla Impacto'!$D$15),"Mayor",IF(OR(L46='Tabla Impacto'!$C$16,L46='Tabla Impacto'!$D$16),"Catastrófico","")))))</f>
        <v/>
      </c>
      <c r="N46" s="358" t="str">
        <f>IF(M46="","",IF(M46="Leve",0.2,IF(M46="Menor",0.4,IF(M46="Moderado",0.6,IF(M46="Mayor",0.8,IF(M46="Catastrófico",1,))))))</f>
        <v/>
      </c>
      <c r="O46" s="362" t="str">
        <f>IF(OR(AND(I46="Muy Baja",M46="Leve"),AND(I46="Muy Baja",M46="Menor"),AND(I46="Baja",M46="Leve")),"Bajo",IF(OR(AND(I46="Muy baja",M46="Moderado"),AND(I46="Baja",M46="Menor"),AND(I46="Baja",M46="Moderado"),AND(I46="Media",M46="Leve"),AND(I46="Media",M46="Menor"),AND(I46="Media",M46="Moderado"),AND(I46="Alta",M46="Leve"),AND(I46="Alta",M46="Menor")),"Moderado",IF(OR(AND(I46="Muy Baja",M46="Mayor"),AND(I46="Baja",M46="Mayor"),AND(I46="Media",M46="Mayor"),AND(I46="Alta",M46="Moderado"),AND(I46="Alta",M46="Mayor"),AND(I46="Muy Alta",M46="Leve"),AND(I46="Muy Alta",M46="Menor"),AND(I46="Muy Alta",M46="Moderado"),AND(I46="Muy Alta",M46="Mayor")),"Alto",IF(OR(AND(I46="Muy Baja",M46="Catastrófico"),AND(I46="Baja",M46="Catastrófico"),AND(I46="Media",M46="Catastrófico"),AND(I46="Alta",M46="Catastrófico"),AND(I46="Muy Alta",M46="Catastrófico")),"Extremo",""))))</f>
        <v/>
      </c>
      <c r="P46" s="112">
        <v>1</v>
      </c>
      <c r="Q46" s="86"/>
      <c r="R46" s="87" t="str">
        <f>IF(OR(S46="Preventivo",S46="Detectivo"),"Probabilidad",IF(S46="Correctivo","Impacto",""))</f>
        <v/>
      </c>
      <c r="S46" s="88"/>
      <c r="T46" s="88"/>
      <c r="U46" s="89" t="str">
        <f>IF(AND(S46="Preventivo",T46="Automático"),"50%",IF(AND(S46="Preventivo",T46="Manual"),"40%",IF(AND(S46="Detectivo",T46="Automático"),"40%",IF(AND(S46="Detectivo",T46="Manual"),"30%",IF(AND(S46="Correctivo",T46="Automático"),"35%",IF(AND(S46="Correctivo",T46="Manual"),"25%",""))))))</f>
        <v/>
      </c>
      <c r="V46" s="88"/>
      <c r="W46" s="88"/>
      <c r="X46" s="88"/>
      <c r="Y46" s="90" t="str">
        <f>IFERROR(IF(R46="Probabilidad",(J46-(+J46*U46)),IF(R46="Impacto",J46,"")),"")</f>
        <v/>
      </c>
      <c r="Z46" s="91" t="str">
        <f>IFERROR(IF(Y46="","",IF(Y46&lt;=0.2,"Muy Baja",IF(Y46&lt;=0.4,"Baja",IF(Y46&lt;=0.6,"Media",IF(Y46&lt;=0.8,"Alta","Muy Alta"))))),"")</f>
        <v/>
      </c>
      <c r="AA46" s="89" t="str">
        <f>+Y46</f>
        <v/>
      </c>
      <c r="AB46" s="91" t="str">
        <f>IFERROR(IF(AC46="","",IF(AC46&lt;=0.2,"Leve",IF(AC46&lt;=0.4,"Menor",IF(AC46&lt;=0.6,"Moderado",IF(AC46&lt;=0.8,"Mayor","Catastrófico"))))),"")</f>
        <v/>
      </c>
      <c r="AC46" s="89" t="str">
        <f>IFERROR(IF(R46="Impacto",(N46-(+N46*U46)),IF(R46="Probabilidad",N46,"")),"")</f>
        <v/>
      </c>
      <c r="AD46" s="92" t="str">
        <f>IFERROR(IF(OR(AND(Z46="Muy Baja",AB46="Leve"),AND(Z46="Muy Baja",AB46="Menor"),AND(Z46="Baja",AB46="Leve")),"Bajo",IF(OR(AND(Z46="Muy baja",AB46="Moderado"),AND(Z46="Baja",AB46="Menor"),AND(Z46="Baja",AB46="Moderado"),AND(Z46="Media",AB46="Leve"),AND(Z46="Media",AB46="Menor"),AND(Z46="Media",AB46="Moderado"),AND(Z46="Alta",AB46="Leve"),AND(Z46="Alta",AB46="Menor")),"Moderado",IF(OR(AND(Z46="Muy Baja",AB46="Mayor"),AND(Z46="Baja",AB46="Mayor"),AND(Z46="Media",AB46="Mayor"),AND(Z46="Alta",AB46="Moderado"),AND(Z46="Alta",AB46="Mayor"),AND(Z46="Muy Alta",AB46="Leve"),AND(Z46="Muy Alta",AB46="Menor"),AND(Z46="Muy Alta",AB46="Moderado"),AND(Z46="Muy Alta",AB46="Mayor")),"Alto",IF(OR(AND(Z46="Muy Baja",AB46="Catastrófico"),AND(Z46="Baja",AB46="Catastrófico"),AND(Z46="Media",AB46="Catastrófico"),AND(Z46="Alta",AB46="Catastrófico"),AND(Z46="Muy Alta",AB46="Catastrófico")),"Extremo","")))),"")</f>
        <v/>
      </c>
      <c r="AE46" s="88"/>
      <c r="AF46" s="113"/>
      <c r="AG46" s="113"/>
      <c r="AH46" s="93"/>
      <c r="AI46" s="93"/>
      <c r="AJ46" s="113"/>
      <c r="AK46" s="119"/>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row>
    <row r="47" spans="2:69" ht="151.5" hidden="1" customHeight="1" x14ac:dyDescent="0.3">
      <c r="B47" s="365"/>
      <c r="C47" s="367"/>
      <c r="D47" s="367"/>
      <c r="E47" s="367"/>
      <c r="F47" s="369"/>
      <c r="G47" s="367"/>
      <c r="H47" s="371"/>
      <c r="I47" s="360"/>
      <c r="J47" s="358"/>
      <c r="K47" s="375"/>
      <c r="L47" s="358">
        <f t="shared" ref="L47:L51" si="30">IF(NOT(ISERROR(MATCH(K47,_xlfn.ANCHORARRAY(F58),0))),J60&amp;"Por favor no seleccionar los criterios de impacto",K47)</f>
        <v>0</v>
      </c>
      <c r="M47" s="360"/>
      <c r="N47" s="358"/>
      <c r="O47" s="362"/>
      <c r="P47" s="112">
        <v>2</v>
      </c>
      <c r="Q47" s="86"/>
      <c r="R47" s="87" t="str">
        <f>IF(OR(S47="Preventivo",S47="Detectivo"),"Probabilidad",IF(S47="Correctivo","Impacto",""))</f>
        <v/>
      </c>
      <c r="S47" s="88"/>
      <c r="T47" s="88"/>
      <c r="U47" s="89" t="str">
        <f t="shared" ref="U47:U51" si="31">IF(AND(S47="Preventivo",T47="Automático"),"50%",IF(AND(S47="Preventivo",T47="Manual"),"40%",IF(AND(S47="Detectivo",T47="Automático"),"40%",IF(AND(S47="Detectivo",T47="Manual"),"30%",IF(AND(S47="Correctivo",T47="Automático"),"35%",IF(AND(S47="Correctivo",T47="Manual"),"25%",""))))))</f>
        <v/>
      </c>
      <c r="V47" s="88"/>
      <c r="W47" s="88"/>
      <c r="X47" s="88"/>
      <c r="Y47" s="90" t="str">
        <f>IFERROR(IF(AND(R46="Probabilidad",R47="Probabilidad"),(AA46-(+AA46*U47)),IF(R47="Probabilidad",(J46-(+J46*U47)),IF(R47="Impacto",AA46,""))),"")</f>
        <v/>
      </c>
      <c r="Z47" s="91" t="str">
        <f t="shared" si="1"/>
        <v/>
      </c>
      <c r="AA47" s="89" t="str">
        <f t="shared" ref="AA47:AA51" si="32">+Y47</f>
        <v/>
      </c>
      <c r="AB47" s="91" t="str">
        <f t="shared" si="3"/>
        <v/>
      </c>
      <c r="AC47" s="89" t="str">
        <f>IFERROR(IF(AND(R46="Impacto",R47="Impacto"),(AC40-(+AC40*U47)),IF(R47="Impacto",($N$46-(+$N$46*U47)),IF(R47="Probabilidad",AC40,""))),"")</f>
        <v/>
      </c>
      <c r="AD47" s="92" t="str">
        <f t="shared" ref="AD47:AD48" si="33">IFERROR(IF(OR(AND(Z47="Muy Baja",AB47="Leve"),AND(Z47="Muy Baja",AB47="Menor"),AND(Z47="Baja",AB47="Leve")),"Bajo",IF(OR(AND(Z47="Muy baja",AB47="Moderado"),AND(Z47="Baja",AB47="Menor"),AND(Z47="Baja",AB47="Moderado"),AND(Z47="Media",AB47="Leve"),AND(Z47="Media",AB47="Menor"),AND(Z47="Media",AB47="Moderado"),AND(Z47="Alta",AB47="Leve"),AND(Z47="Alta",AB47="Menor")),"Moderado",IF(OR(AND(Z47="Muy Baja",AB47="Mayor"),AND(Z47="Baja",AB47="Mayor"),AND(Z47="Media",AB47="Mayor"),AND(Z47="Alta",AB47="Moderado"),AND(Z47="Alta",AB47="Mayor"),AND(Z47="Muy Alta",AB47="Leve"),AND(Z47="Muy Alta",AB47="Menor"),AND(Z47="Muy Alta",AB47="Moderado"),AND(Z47="Muy Alta",AB47="Mayor")),"Alto",IF(OR(AND(Z47="Muy Baja",AB47="Catastrófico"),AND(Z47="Baja",AB47="Catastrófico"),AND(Z47="Media",AB47="Catastrófico"),AND(Z47="Alta",AB47="Catastrófico"),AND(Z47="Muy Alta",AB47="Catastrófico")),"Extremo","")))),"")</f>
        <v/>
      </c>
      <c r="AE47" s="88"/>
      <c r="AF47" s="113"/>
      <c r="AG47" s="113"/>
      <c r="AH47" s="93"/>
      <c r="AI47" s="93"/>
      <c r="AJ47" s="113"/>
      <c r="AK47" s="119"/>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row>
    <row r="48" spans="2:69" ht="151.5" hidden="1" customHeight="1" x14ac:dyDescent="0.3">
      <c r="B48" s="365"/>
      <c r="C48" s="367"/>
      <c r="D48" s="367"/>
      <c r="E48" s="367"/>
      <c r="F48" s="369"/>
      <c r="G48" s="367"/>
      <c r="H48" s="371"/>
      <c r="I48" s="360"/>
      <c r="J48" s="358"/>
      <c r="K48" s="375"/>
      <c r="L48" s="358">
        <f t="shared" si="30"/>
        <v>0</v>
      </c>
      <c r="M48" s="360"/>
      <c r="N48" s="358"/>
      <c r="O48" s="362"/>
      <c r="P48" s="112">
        <v>3</v>
      </c>
      <c r="Q48" s="94"/>
      <c r="R48" s="87" t="str">
        <f>IF(OR(S48="Preventivo",S48="Detectivo"),"Probabilidad",IF(S48="Correctivo","Impacto",""))</f>
        <v/>
      </c>
      <c r="S48" s="88"/>
      <c r="T48" s="88"/>
      <c r="U48" s="89" t="str">
        <f t="shared" si="31"/>
        <v/>
      </c>
      <c r="V48" s="88"/>
      <c r="W48" s="88"/>
      <c r="X48" s="88"/>
      <c r="Y48" s="90" t="str">
        <f>IFERROR(IF(AND(R47="Probabilidad",R48="Probabilidad"),(AA47-(+AA47*U48)),IF(AND(R47="Impacto",R48="Probabilidad"),(AA46-(+AA46*U48)),IF(R48="Impacto",AA47,""))),"")</f>
        <v/>
      </c>
      <c r="Z48" s="91" t="str">
        <f t="shared" si="1"/>
        <v/>
      </c>
      <c r="AA48" s="89" t="str">
        <f t="shared" si="32"/>
        <v/>
      </c>
      <c r="AB48" s="91" t="str">
        <f t="shared" si="3"/>
        <v/>
      </c>
      <c r="AC48" s="89" t="str">
        <f>IFERROR(IF(AND(R47="Impacto",R48="Impacto"),(AC47-(+AC47*U48)),IF(AND(R47="Probabilidad",R48="Impacto"),(AC46-(+AC46*U48)),IF(R48="Probabilidad",AC47,""))),"")</f>
        <v/>
      </c>
      <c r="AD48" s="92" t="str">
        <f t="shared" si="33"/>
        <v/>
      </c>
      <c r="AE48" s="88"/>
      <c r="AF48" s="113"/>
      <c r="AG48" s="113"/>
      <c r="AH48" s="93"/>
      <c r="AI48" s="93"/>
      <c r="AJ48" s="113"/>
      <c r="AK48" s="119"/>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row>
    <row r="49" spans="2:69" ht="151.5" hidden="1" customHeight="1" x14ac:dyDescent="0.3">
      <c r="B49" s="365"/>
      <c r="C49" s="367"/>
      <c r="D49" s="367"/>
      <c r="E49" s="367"/>
      <c r="F49" s="369"/>
      <c r="G49" s="367"/>
      <c r="H49" s="371"/>
      <c r="I49" s="360"/>
      <c r="J49" s="358"/>
      <c r="K49" s="375"/>
      <c r="L49" s="358">
        <f t="shared" si="30"/>
        <v>0</v>
      </c>
      <c r="M49" s="360"/>
      <c r="N49" s="358"/>
      <c r="O49" s="362"/>
      <c r="P49" s="112">
        <v>4</v>
      </c>
      <c r="Q49" s="86"/>
      <c r="R49" s="87" t="str">
        <f t="shared" ref="R49:R51" si="34">IF(OR(S49="Preventivo",S49="Detectivo"),"Probabilidad",IF(S49="Correctivo","Impacto",""))</f>
        <v/>
      </c>
      <c r="S49" s="88"/>
      <c r="T49" s="88"/>
      <c r="U49" s="89" t="str">
        <f t="shared" si="31"/>
        <v/>
      </c>
      <c r="V49" s="88"/>
      <c r="W49" s="88"/>
      <c r="X49" s="88"/>
      <c r="Y49" s="90" t="str">
        <f t="shared" ref="Y49:Y51" si="35">IFERROR(IF(AND(R48="Probabilidad",R49="Probabilidad"),(AA48-(+AA48*U49)),IF(AND(R48="Impacto",R49="Probabilidad"),(AA47-(+AA47*U49)),IF(R49="Impacto",AA48,""))),"")</f>
        <v/>
      </c>
      <c r="Z49" s="91" t="str">
        <f t="shared" si="1"/>
        <v/>
      </c>
      <c r="AA49" s="89" t="str">
        <f t="shared" si="32"/>
        <v/>
      </c>
      <c r="AB49" s="91" t="str">
        <f t="shared" si="3"/>
        <v/>
      </c>
      <c r="AC49" s="89" t="str">
        <f t="shared" ref="AC49:AC51" si="36">IFERROR(IF(AND(R48="Impacto",R49="Impacto"),(AC48-(+AC48*U49)),IF(AND(R48="Probabilidad",R49="Impacto"),(AC47-(+AC47*U49)),IF(R49="Probabilidad",AC48,""))),"")</f>
        <v/>
      </c>
      <c r="AD49" s="92" t="str">
        <f>IFERROR(IF(OR(AND(Z49="Muy Baja",AB49="Leve"),AND(Z49="Muy Baja",AB49="Menor"),AND(Z49="Baja",AB49="Leve")),"Bajo",IF(OR(AND(Z49="Muy baja",AB49="Moderado"),AND(Z49="Baja",AB49="Menor"),AND(Z49="Baja",AB49="Moderado"),AND(Z49="Media",AB49="Leve"),AND(Z49="Media",AB49="Menor"),AND(Z49="Media",AB49="Moderado"),AND(Z49="Alta",AB49="Leve"),AND(Z49="Alta",AB49="Menor")),"Moderado",IF(OR(AND(Z49="Muy Baja",AB49="Mayor"),AND(Z49="Baja",AB49="Mayor"),AND(Z49="Media",AB49="Mayor"),AND(Z49="Alta",AB49="Moderado"),AND(Z49="Alta",AB49="Mayor"),AND(Z49="Muy Alta",AB49="Leve"),AND(Z49="Muy Alta",AB49="Menor"),AND(Z49="Muy Alta",AB49="Moderado"),AND(Z49="Muy Alta",AB49="Mayor")),"Alto",IF(OR(AND(Z49="Muy Baja",AB49="Catastrófico"),AND(Z49="Baja",AB49="Catastrófico"),AND(Z49="Media",AB49="Catastrófico"),AND(Z49="Alta",AB49="Catastrófico"),AND(Z49="Muy Alta",AB49="Catastrófico")),"Extremo","")))),"")</f>
        <v/>
      </c>
      <c r="AE49" s="88"/>
      <c r="AF49" s="113"/>
      <c r="AG49" s="113"/>
      <c r="AH49" s="93"/>
      <c r="AI49" s="93"/>
      <c r="AJ49" s="113"/>
      <c r="AK49" s="119"/>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row>
    <row r="50" spans="2:69" ht="151.5" hidden="1" customHeight="1" x14ac:dyDescent="0.3">
      <c r="B50" s="365"/>
      <c r="C50" s="367"/>
      <c r="D50" s="367"/>
      <c r="E50" s="367"/>
      <c r="F50" s="369"/>
      <c r="G50" s="367"/>
      <c r="H50" s="371"/>
      <c r="I50" s="360"/>
      <c r="J50" s="358"/>
      <c r="K50" s="375"/>
      <c r="L50" s="358">
        <f t="shared" si="30"/>
        <v>0</v>
      </c>
      <c r="M50" s="360"/>
      <c r="N50" s="358"/>
      <c r="O50" s="362"/>
      <c r="P50" s="112">
        <v>5</v>
      </c>
      <c r="Q50" s="86"/>
      <c r="R50" s="87" t="str">
        <f t="shared" si="34"/>
        <v/>
      </c>
      <c r="S50" s="88"/>
      <c r="T50" s="88"/>
      <c r="U50" s="89" t="str">
        <f t="shared" si="31"/>
        <v/>
      </c>
      <c r="V50" s="88"/>
      <c r="W50" s="88"/>
      <c r="X50" s="88"/>
      <c r="Y50" s="90" t="str">
        <f t="shared" si="35"/>
        <v/>
      </c>
      <c r="Z50" s="91" t="str">
        <f t="shared" si="1"/>
        <v/>
      </c>
      <c r="AA50" s="89" t="str">
        <f t="shared" si="32"/>
        <v/>
      </c>
      <c r="AB50" s="91" t="str">
        <f t="shared" si="3"/>
        <v/>
      </c>
      <c r="AC50" s="89" t="str">
        <f t="shared" si="36"/>
        <v/>
      </c>
      <c r="AD50" s="92" t="str">
        <f t="shared" ref="AD50" si="37">IFERROR(IF(OR(AND(Z50="Muy Baja",AB50="Leve"),AND(Z50="Muy Baja",AB50="Menor"),AND(Z50="Baja",AB50="Leve")),"Bajo",IF(OR(AND(Z50="Muy baja",AB50="Moderado"),AND(Z50="Baja",AB50="Menor"),AND(Z50="Baja",AB50="Moderado"),AND(Z50="Media",AB50="Leve"),AND(Z50="Media",AB50="Menor"),AND(Z50="Media",AB50="Moderado"),AND(Z50="Alta",AB50="Leve"),AND(Z50="Alta",AB50="Menor")),"Moderado",IF(OR(AND(Z50="Muy Baja",AB50="Mayor"),AND(Z50="Baja",AB50="Mayor"),AND(Z50="Media",AB50="Mayor"),AND(Z50="Alta",AB50="Moderado"),AND(Z50="Alta",AB50="Mayor"),AND(Z50="Muy Alta",AB50="Leve"),AND(Z50="Muy Alta",AB50="Menor"),AND(Z50="Muy Alta",AB50="Moderado"),AND(Z50="Muy Alta",AB50="Mayor")),"Alto",IF(OR(AND(Z50="Muy Baja",AB50="Catastrófico"),AND(Z50="Baja",AB50="Catastrófico"),AND(Z50="Media",AB50="Catastrófico"),AND(Z50="Alta",AB50="Catastrófico"),AND(Z50="Muy Alta",AB50="Catastrófico")),"Extremo","")))),"")</f>
        <v/>
      </c>
      <c r="AE50" s="88"/>
      <c r="AF50" s="113"/>
      <c r="AG50" s="113"/>
      <c r="AH50" s="93"/>
      <c r="AI50" s="93"/>
      <c r="AJ50" s="113"/>
      <c r="AK50" s="119"/>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row>
    <row r="51" spans="2:69" ht="151.5" hidden="1" customHeight="1" x14ac:dyDescent="0.3">
      <c r="B51" s="365"/>
      <c r="C51" s="367"/>
      <c r="D51" s="367"/>
      <c r="E51" s="367"/>
      <c r="F51" s="369"/>
      <c r="G51" s="367"/>
      <c r="H51" s="371"/>
      <c r="I51" s="360"/>
      <c r="J51" s="358"/>
      <c r="K51" s="375"/>
      <c r="L51" s="358">
        <f t="shared" si="30"/>
        <v>0</v>
      </c>
      <c r="M51" s="360"/>
      <c r="N51" s="358"/>
      <c r="O51" s="362"/>
      <c r="P51" s="112">
        <v>6</v>
      </c>
      <c r="Q51" s="86"/>
      <c r="R51" s="87" t="str">
        <f t="shared" si="34"/>
        <v/>
      </c>
      <c r="S51" s="88"/>
      <c r="T51" s="88"/>
      <c r="U51" s="89" t="str">
        <f t="shared" si="31"/>
        <v/>
      </c>
      <c r="V51" s="88"/>
      <c r="W51" s="88"/>
      <c r="X51" s="88"/>
      <c r="Y51" s="90" t="str">
        <f t="shared" si="35"/>
        <v/>
      </c>
      <c r="Z51" s="91" t="str">
        <f t="shared" si="1"/>
        <v/>
      </c>
      <c r="AA51" s="89" t="str">
        <f t="shared" si="32"/>
        <v/>
      </c>
      <c r="AB51" s="91" t="str">
        <f>IFERROR(IF(AC51="","",IF(AC51&lt;=0.2,"Leve",IF(AC51&lt;=0.4,"Menor",IF(AC51&lt;=0.6,"Moderado",IF(AC51&lt;=0.8,"Mayor","Catastrófico"))))),"")</f>
        <v/>
      </c>
      <c r="AC51" s="89" t="str">
        <f t="shared" si="36"/>
        <v/>
      </c>
      <c r="AD51" s="92" t="str">
        <f>IFERROR(IF(OR(AND(Z51="Muy Baja",AB51="Leve"),AND(Z51="Muy Baja",AB51="Menor"),AND(Z51="Baja",AB51="Leve")),"Bajo",IF(OR(AND(Z51="Muy baja",AB51="Moderado"),AND(Z51="Baja",AB51="Menor"),AND(Z51="Baja",AB51="Moderado"),AND(Z51="Media",AB51="Leve"),AND(Z51="Media",AB51="Menor"),AND(Z51="Media",AB51="Moderado"),AND(Z51="Alta",AB51="Leve"),AND(Z51="Alta",AB51="Menor")),"Moderado",IF(OR(AND(Z51="Muy Baja",AB51="Mayor"),AND(Z51="Baja",AB51="Mayor"),AND(Z51="Media",AB51="Mayor"),AND(Z51="Alta",AB51="Moderado"),AND(Z51="Alta",AB51="Mayor"),AND(Z51="Muy Alta",AB51="Leve"),AND(Z51="Muy Alta",AB51="Menor"),AND(Z51="Muy Alta",AB51="Moderado"),AND(Z51="Muy Alta",AB51="Mayor")),"Alto",IF(OR(AND(Z51="Muy Baja",AB51="Catastrófico"),AND(Z51="Baja",AB51="Catastrófico"),AND(Z51="Media",AB51="Catastrófico"),AND(Z51="Alta",AB51="Catastrófico"),AND(Z51="Muy Alta",AB51="Catastrófico")),"Extremo","")))),"")</f>
        <v/>
      </c>
      <c r="AE51" s="88"/>
      <c r="AF51" s="113"/>
      <c r="AG51" s="113"/>
      <c r="AH51" s="93"/>
      <c r="AI51" s="93"/>
      <c r="AJ51" s="113"/>
      <c r="AK51" s="119"/>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row>
    <row r="52" spans="2:69" ht="151.5" hidden="1" customHeight="1" x14ac:dyDescent="0.3">
      <c r="B52" s="365">
        <v>7</v>
      </c>
      <c r="C52" s="367"/>
      <c r="D52" s="367"/>
      <c r="E52" s="367"/>
      <c r="F52" s="369"/>
      <c r="G52" s="367"/>
      <c r="H52" s="371"/>
      <c r="I52" s="360" t="str">
        <f>IF(H52&lt;=0,"",IF(H52&lt;=2,"Muy Baja",IF(H52&lt;=24,"Baja",IF(H52&lt;=500,"Media",IF(H52&lt;=5000,"Alta","Muy Alta")))))</f>
        <v/>
      </c>
      <c r="J52" s="358" t="str">
        <f>IF(I52="","",IF(I52="Muy Baja",0.2,IF(I52="Baja",0.4,IF(I52="Media",0.6,IF(I52="Alta",0.8,IF(I52="Muy Alta",1,))))))</f>
        <v/>
      </c>
      <c r="K52" s="375"/>
      <c r="L52" s="358">
        <f>IF(NOT(ISERROR(MATCH(K52,'Tabla Impacto'!$B$222:$B$224,0))),'Tabla Impacto'!$F$224&amp;"Por favor no seleccionar los criterios de impacto(Afectación Económica o presupuestal y Pérdida Reputacional)",K52)</f>
        <v>0</v>
      </c>
      <c r="M52" s="360" t="str">
        <f>IF(OR(L52='Tabla Impacto'!$C$12,L52='Tabla Impacto'!$D$12),"Leve",IF(OR(L52='Tabla Impacto'!$C$13,L52='Tabla Impacto'!$D$13),"Menor",IF(OR(L52='Tabla Impacto'!$C$14,L52='Tabla Impacto'!$D$14),"Moderado",IF(OR(L52='Tabla Impacto'!$C$15,L52='Tabla Impacto'!$D$15),"Mayor",IF(OR(L52='Tabla Impacto'!$C$16,L52='Tabla Impacto'!$D$16),"Catastrófico","")))))</f>
        <v/>
      </c>
      <c r="N52" s="358" t="str">
        <f>IF(M52="","",IF(M52="Leve",0.2,IF(M52="Menor",0.4,IF(M52="Moderado",0.6,IF(M52="Mayor",0.8,IF(M52="Catastrófico",1,))))))</f>
        <v/>
      </c>
      <c r="O52" s="362" t="str">
        <f>IF(OR(AND(I52="Muy Baja",M52="Leve"),AND(I52="Muy Baja",M52="Menor"),AND(I52="Baja",M52="Leve")),"Bajo",IF(OR(AND(I52="Muy baja",M52="Moderado"),AND(I52="Baja",M52="Menor"),AND(I52="Baja",M52="Moderado"),AND(I52="Media",M52="Leve"),AND(I52="Media",M52="Menor"),AND(I52="Media",M52="Moderado"),AND(I52="Alta",M52="Leve"),AND(I52="Alta",M52="Menor")),"Moderado",IF(OR(AND(I52="Muy Baja",M52="Mayor"),AND(I52="Baja",M52="Mayor"),AND(I52="Media",M52="Mayor"),AND(I52="Alta",M52="Moderado"),AND(I52="Alta",M52="Mayor"),AND(I52="Muy Alta",M52="Leve"),AND(I52="Muy Alta",M52="Menor"),AND(I52="Muy Alta",M52="Moderado"),AND(I52="Muy Alta",M52="Mayor")),"Alto",IF(OR(AND(I52="Muy Baja",M52="Catastrófico"),AND(I52="Baja",M52="Catastrófico"),AND(I52="Media",M52="Catastrófico"),AND(I52="Alta",M52="Catastrófico"),AND(I52="Muy Alta",M52="Catastrófico")),"Extremo",""))))</f>
        <v/>
      </c>
      <c r="P52" s="112">
        <v>1</v>
      </c>
      <c r="Q52" s="86"/>
      <c r="R52" s="87" t="str">
        <f>IF(OR(S52="Preventivo",S52="Detectivo"),"Probabilidad",IF(S52="Correctivo","Impacto",""))</f>
        <v/>
      </c>
      <c r="S52" s="88"/>
      <c r="T52" s="88"/>
      <c r="U52" s="89" t="str">
        <f>IF(AND(S52="Preventivo",T52="Automático"),"50%",IF(AND(S52="Preventivo",T52="Manual"),"40%",IF(AND(S52="Detectivo",T52="Automático"),"40%",IF(AND(S52="Detectivo",T52="Manual"),"30%",IF(AND(S52="Correctivo",T52="Automático"),"35%",IF(AND(S52="Correctivo",T52="Manual"),"25%",""))))))</f>
        <v/>
      </c>
      <c r="V52" s="88"/>
      <c r="W52" s="88"/>
      <c r="X52" s="88"/>
      <c r="Y52" s="90" t="str">
        <f>IFERROR(IF(R52="Probabilidad",(J52-(+J52*U52)),IF(R52="Impacto",J52,"")),"")</f>
        <v/>
      </c>
      <c r="Z52" s="91" t="str">
        <f>IFERROR(IF(Y52="","",IF(Y52&lt;=0.2,"Muy Baja",IF(Y52&lt;=0.4,"Baja",IF(Y52&lt;=0.6,"Media",IF(Y52&lt;=0.8,"Alta","Muy Alta"))))),"")</f>
        <v/>
      </c>
      <c r="AA52" s="89" t="str">
        <f>+Y52</f>
        <v/>
      </c>
      <c r="AB52" s="91" t="str">
        <f>IFERROR(IF(AC52="","",IF(AC52&lt;=0.2,"Leve",IF(AC52&lt;=0.4,"Menor",IF(AC52&lt;=0.6,"Moderado",IF(AC52&lt;=0.8,"Mayor","Catastrófico"))))),"")</f>
        <v/>
      </c>
      <c r="AC52" s="89" t="str">
        <f>IFERROR(IF(R52="Impacto",(N52-(+N52*U52)),IF(R52="Probabilidad",N52,"")),"")</f>
        <v/>
      </c>
      <c r="AD52" s="92" t="str">
        <f>IFERROR(IF(OR(AND(Z52="Muy Baja",AB52="Leve"),AND(Z52="Muy Baja",AB52="Menor"),AND(Z52="Baja",AB52="Leve")),"Bajo",IF(OR(AND(Z52="Muy baja",AB52="Moderado"),AND(Z52="Baja",AB52="Menor"),AND(Z52="Baja",AB52="Moderado"),AND(Z52="Media",AB52="Leve"),AND(Z52="Media",AB52="Menor"),AND(Z52="Media",AB52="Moderado"),AND(Z52="Alta",AB52="Leve"),AND(Z52="Alta",AB52="Menor")),"Moderado",IF(OR(AND(Z52="Muy Baja",AB52="Mayor"),AND(Z52="Baja",AB52="Mayor"),AND(Z52="Media",AB52="Mayor"),AND(Z52="Alta",AB52="Moderado"),AND(Z52="Alta",AB52="Mayor"),AND(Z52="Muy Alta",AB52="Leve"),AND(Z52="Muy Alta",AB52="Menor"),AND(Z52="Muy Alta",AB52="Moderado"),AND(Z52="Muy Alta",AB52="Mayor")),"Alto",IF(OR(AND(Z52="Muy Baja",AB52="Catastrófico"),AND(Z52="Baja",AB52="Catastrófico"),AND(Z52="Media",AB52="Catastrófico"),AND(Z52="Alta",AB52="Catastrófico"),AND(Z52="Muy Alta",AB52="Catastrófico")),"Extremo","")))),"")</f>
        <v/>
      </c>
      <c r="AE52" s="88"/>
      <c r="AF52" s="113"/>
      <c r="AG52" s="113"/>
      <c r="AH52" s="93"/>
      <c r="AI52" s="93"/>
      <c r="AJ52" s="113"/>
      <c r="AK52" s="119"/>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row>
    <row r="53" spans="2:69" ht="151.5" hidden="1" customHeight="1" x14ac:dyDescent="0.3">
      <c r="B53" s="365"/>
      <c r="C53" s="367"/>
      <c r="D53" s="367"/>
      <c r="E53" s="367"/>
      <c r="F53" s="369"/>
      <c r="G53" s="367"/>
      <c r="H53" s="371"/>
      <c r="I53" s="360"/>
      <c r="J53" s="358"/>
      <c r="K53" s="375"/>
      <c r="L53" s="358">
        <f t="shared" ref="L53:L57" si="38">IF(NOT(ISERROR(MATCH(K53,_xlfn.ANCHORARRAY(F64),0))),J66&amp;"Por favor no seleccionar los criterios de impacto",K53)</f>
        <v>0</v>
      </c>
      <c r="M53" s="360"/>
      <c r="N53" s="358"/>
      <c r="O53" s="362"/>
      <c r="P53" s="112">
        <v>2</v>
      </c>
      <c r="Q53" s="86"/>
      <c r="R53" s="87" t="str">
        <f>IF(OR(S53="Preventivo",S53="Detectivo"),"Probabilidad",IF(S53="Correctivo","Impacto",""))</f>
        <v/>
      </c>
      <c r="S53" s="88"/>
      <c r="T53" s="88"/>
      <c r="U53" s="89" t="str">
        <f t="shared" ref="U53:U57" si="39">IF(AND(S53="Preventivo",T53="Automático"),"50%",IF(AND(S53="Preventivo",T53="Manual"),"40%",IF(AND(S53="Detectivo",T53="Automático"),"40%",IF(AND(S53="Detectivo",T53="Manual"),"30%",IF(AND(S53="Correctivo",T53="Automático"),"35%",IF(AND(S53="Correctivo",T53="Manual"),"25%",""))))))</f>
        <v/>
      </c>
      <c r="V53" s="88"/>
      <c r="W53" s="88"/>
      <c r="X53" s="88"/>
      <c r="Y53" s="90" t="str">
        <f>IFERROR(IF(AND(R52="Probabilidad",R53="Probabilidad"),(AA52-(+AA52*U53)),IF(R53="Probabilidad",(J52-(+J52*U53)),IF(R53="Impacto",AA52,""))),"")</f>
        <v/>
      </c>
      <c r="Z53" s="91" t="str">
        <f t="shared" si="1"/>
        <v/>
      </c>
      <c r="AA53" s="89" t="str">
        <f t="shared" ref="AA53:AA57" si="40">+Y53</f>
        <v/>
      </c>
      <c r="AB53" s="91" t="str">
        <f t="shared" si="3"/>
        <v/>
      </c>
      <c r="AC53" s="89" t="str">
        <f>IFERROR(IF(AND(R52="Impacto",R53="Impacto"),(AC46-(+AC46*U53)),IF(R53="Impacto",($N$52-(+$N$52*U53)),IF(R53="Probabilidad",AC46,""))),"")</f>
        <v/>
      </c>
      <c r="AD53" s="92" t="str">
        <f t="shared" ref="AD53:AD54" si="41">IFERROR(IF(OR(AND(Z53="Muy Baja",AB53="Leve"),AND(Z53="Muy Baja",AB53="Menor"),AND(Z53="Baja",AB53="Leve")),"Bajo",IF(OR(AND(Z53="Muy baja",AB53="Moderado"),AND(Z53="Baja",AB53="Menor"),AND(Z53="Baja",AB53="Moderado"),AND(Z53="Media",AB53="Leve"),AND(Z53="Media",AB53="Menor"),AND(Z53="Media",AB53="Moderado"),AND(Z53="Alta",AB53="Leve"),AND(Z53="Alta",AB53="Menor")),"Moderado",IF(OR(AND(Z53="Muy Baja",AB53="Mayor"),AND(Z53="Baja",AB53="Mayor"),AND(Z53="Media",AB53="Mayor"),AND(Z53="Alta",AB53="Moderado"),AND(Z53="Alta",AB53="Mayor"),AND(Z53="Muy Alta",AB53="Leve"),AND(Z53="Muy Alta",AB53="Menor"),AND(Z53="Muy Alta",AB53="Moderado"),AND(Z53="Muy Alta",AB53="Mayor")),"Alto",IF(OR(AND(Z53="Muy Baja",AB53="Catastrófico"),AND(Z53="Baja",AB53="Catastrófico"),AND(Z53="Media",AB53="Catastrófico"),AND(Z53="Alta",AB53="Catastrófico"),AND(Z53="Muy Alta",AB53="Catastrófico")),"Extremo","")))),"")</f>
        <v/>
      </c>
      <c r="AE53" s="88"/>
      <c r="AF53" s="113"/>
      <c r="AG53" s="113"/>
      <c r="AH53" s="93"/>
      <c r="AI53" s="93"/>
      <c r="AJ53" s="113"/>
      <c r="AK53" s="119"/>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row>
    <row r="54" spans="2:69" ht="151.5" hidden="1" customHeight="1" x14ac:dyDescent="0.3">
      <c r="B54" s="365"/>
      <c r="C54" s="367"/>
      <c r="D54" s="367"/>
      <c r="E54" s="367"/>
      <c r="F54" s="369"/>
      <c r="G54" s="367"/>
      <c r="H54" s="371"/>
      <c r="I54" s="360"/>
      <c r="J54" s="358"/>
      <c r="K54" s="375"/>
      <c r="L54" s="358">
        <f t="shared" si="38"/>
        <v>0</v>
      </c>
      <c r="M54" s="360"/>
      <c r="N54" s="358"/>
      <c r="O54" s="362"/>
      <c r="P54" s="112">
        <v>3</v>
      </c>
      <c r="Q54" s="94"/>
      <c r="R54" s="87" t="str">
        <f>IF(OR(S54="Preventivo",S54="Detectivo"),"Probabilidad",IF(S54="Correctivo","Impacto",""))</f>
        <v/>
      </c>
      <c r="S54" s="88"/>
      <c r="T54" s="88"/>
      <c r="U54" s="89" t="str">
        <f t="shared" si="39"/>
        <v/>
      </c>
      <c r="V54" s="88"/>
      <c r="W54" s="88"/>
      <c r="X54" s="88"/>
      <c r="Y54" s="90" t="str">
        <f>IFERROR(IF(AND(R53="Probabilidad",R54="Probabilidad"),(AA53-(+AA53*U54)),IF(AND(R53="Impacto",R54="Probabilidad"),(AA52-(+AA52*U54)),IF(R54="Impacto",AA53,""))),"")</f>
        <v/>
      </c>
      <c r="Z54" s="91" t="str">
        <f t="shared" si="1"/>
        <v/>
      </c>
      <c r="AA54" s="89" t="str">
        <f t="shared" si="40"/>
        <v/>
      </c>
      <c r="AB54" s="91" t="str">
        <f t="shared" si="3"/>
        <v/>
      </c>
      <c r="AC54" s="89" t="str">
        <f>IFERROR(IF(AND(R53="Impacto",R54="Impacto"),(AC53-(+AC53*U54)),IF(AND(R53="Probabilidad",R54="Impacto"),(AC52-(+AC52*U54)),IF(R54="Probabilidad",AC53,""))),"")</f>
        <v/>
      </c>
      <c r="AD54" s="92" t="str">
        <f t="shared" si="41"/>
        <v/>
      </c>
      <c r="AE54" s="88"/>
      <c r="AF54" s="113"/>
      <c r="AG54" s="113"/>
      <c r="AH54" s="93"/>
      <c r="AI54" s="93"/>
      <c r="AJ54" s="113"/>
      <c r="AK54" s="119"/>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row>
    <row r="55" spans="2:69" ht="151.5" hidden="1" customHeight="1" x14ac:dyDescent="0.3">
      <c r="B55" s="365"/>
      <c r="C55" s="367"/>
      <c r="D55" s="367"/>
      <c r="E55" s="367"/>
      <c r="F55" s="369"/>
      <c r="G55" s="367"/>
      <c r="H55" s="371"/>
      <c r="I55" s="360"/>
      <c r="J55" s="358"/>
      <c r="K55" s="375"/>
      <c r="L55" s="358">
        <f t="shared" si="38"/>
        <v>0</v>
      </c>
      <c r="M55" s="360"/>
      <c r="N55" s="358"/>
      <c r="O55" s="362"/>
      <c r="P55" s="112">
        <v>4</v>
      </c>
      <c r="Q55" s="86"/>
      <c r="R55" s="87" t="str">
        <f t="shared" ref="R55:R57" si="42">IF(OR(S55="Preventivo",S55="Detectivo"),"Probabilidad",IF(S55="Correctivo","Impacto",""))</f>
        <v/>
      </c>
      <c r="S55" s="88"/>
      <c r="T55" s="88"/>
      <c r="U55" s="89" t="str">
        <f t="shared" si="39"/>
        <v/>
      </c>
      <c r="V55" s="88"/>
      <c r="W55" s="88"/>
      <c r="X55" s="88"/>
      <c r="Y55" s="90" t="str">
        <f t="shared" ref="Y55:Y57" si="43">IFERROR(IF(AND(R54="Probabilidad",R55="Probabilidad"),(AA54-(+AA54*U55)),IF(AND(R54="Impacto",R55="Probabilidad"),(AA53-(+AA53*U55)),IF(R55="Impacto",AA54,""))),"")</f>
        <v/>
      </c>
      <c r="Z55" s="91" t="str">
        <f t="shared" si="1"/>
        <v/>
      </c>
      <c r="AA55" s="89" t="str">
        <f t="shared" si="40"/>
        <v/>
      </c>
      <c r="AB55" s="91" t="str">
        <f t="shared" si="3"/>
        <v/>
      </c>
      <c r="AC55" s="89" t="str">
        <f t="shared" ref="AC55:AC57" si="44">IFERROR(IF(AND(R54="Impacto",R55="Impacto"),(AC54-(+AC54*U55)),IF(AND(R54="Probabilidad",R55="Impacto"),(AC53-(+AC53*U55)),IF(R55="Probabilidad",AC54,""))),"")</f>
        <v/>
      </c>
      <c r="AD55" s="92" t="str">
        <f>IFERROR(IF(OR(AND(Z55="Muy Baja",AB55="Leve"),AND(Z55="Muy Baja",AB55="Menor"),AND(Z55="Baja",AB55="Leve")),"Bajo",IF(OR(AND(Z55="Muy baja",AB55="Moderado"),AND(Z55="Baja",AB55="Menor"),AND(Z55="Baja",AB55="Moderado"),AND(Z55="Media",AB55="Leve"),AND(Z55="Media",AB55="Menor"),AND(Z55="Media",AB55="Moderado"),AND(Z55="Alta",AB55="Leve"),AND(Z55="Alta",AB55="Menor")),"Moderado",IF(OR(AND(Z55="Muy Baja",AB55="Mayor"),AND(Z55="Baja",AB55="Mayor"),AND(Z55="Media",AB55="Mayor"),AND(Z55="Alta",AB55="Moderado"),AND(Z55="Alta",AB55="Mayor"),AND(Z55="Muy Alta",AB55="Leve"),AND(Z55="Muy Alta",AB55="Menor"),AND(Z55="Muy Alta",AB55="Moderado"),AND(Z55="Muy Alta",AB55="Mayor")),"Alto",IF(OR(AND(Z55="Muy Baja",AB55="Catastrófico"),AND(Z55="Baja",AB55="Catastrófico"),AND(Z55="Media",AB55="Catastrófico"),AND(Z55="Alta",AB55="Catastrófico"),AND(Z55="Muy Alta",AB55="Catastrófico")),"Extremo","")))),"")</f>
        <v/>
      </c>
      <c r="AE55" s="88"/>
      <c r="AF55" s="113"/>
      <c r="AG55" s="113"/>
      <c r="AH55" s="93"/>
      <c r="AI55" s="93"/>
      <c r="AJ55" s="113"/>
      <c r="AK55" s="119"/>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row>
    <row r="56" spans="2:69" ht="151.5" hidden="1" customHeight="1" x14ac:dyDescent="0.3">
      <c r="B56" s="365"/>
      <c r="C56" s="367"/>
      <c r="D56" s="367"/>
      <c r="E56" s="367"/>
      <c r="F56" s="369"/>
      <c r="G56" s="367"/>
      <c r="H56" s="371"/>
      <c r="I56" s="360"/>
      <c r="J56" s="358"/>
      <c r="K56" s="375"/>
      <c r="L56" s="358">
        <f t="shared" si="38"/>
        <v>0</v>
      </c>
      <c r="M56" s="360"/>
      <c r="N56" s="358"/>
      <c r="O56" s="362"/>
      <c r="P56" s="112">
        <v>5</v>
      </c>
      <c r="Q56" s="86"/>
      <c r="R56" s="87" t="str">
        <f t="shared" si="42"/>
        <v/>
      </c>
      <c r="S56" s="88"/>
      <c r="T56" s="88"/>
      <c r="U56" s="89" t="str">
        <f t="shared" si="39"/>
        <v/>
      </c>
      <c r="V56" s="88"/>
      <c r="W56" s="88"/>
      <c r="X56" s="88"/>
      <c r="Y56" s="90" t="str">
        <f t="shared" si="43"/>
        <v/>
      </c>
      <c r="Z56" s="91" t="str">
        <f t="shared" si="1"/>
        <v/>
      </c>
      <c r="AA56" s="89" t="str">
        <f t="shared" si="40"/>
        <v/>
      </c>
      <c r="AB56" s="91" t="str">
        <f t="shared" si="3"/>
        <v/>
      </c>
      <c r="AC56" s="89" t="str">
        <f t="shared" si="44"/>
        <v/>
      </c>
      <c r="AD56" s="92" t="str">
        <f t="shared" ref="AD56:AD57" si="45">IFERROR(IF(OR(AND(Z56="Muy Baja",AB56="Leve"),AND(Z56="Muy Baja",AB56="Menor"),AND(Z56="Baja",AB56="Leve")),"Bajo",IF(OR(AND(Z56="Muy baja",AB56="Moderado"),AND(Z56="Baja",AB56="Menor"),AND(Z56="Baja",AB56="Moderado"),AND(Z56="Media",AB56="Leve"),AND(Z56="Media",AB56="Menor"),AND(Z56="Media",AB56="Moderado"),AND(Z56="Alta",AB56="Leve"),AND(Z56="Alta",AB56="Menor")),"Moderado",IF(OR(AND(Z56="Muy Baja",AB56="Mayor"),AND(Z56="Baja",AB56="Mayor"),AND(Z56="Media",AB56="Mayor"),AND(Z56="Alta",AB56="Moderado"),AND(Z56="Alta",AB56="Mayor"),AND(Z56="Muy Alta",AB56="Leve"),AND(Z56="Muy Alta",AB56="Menor"),AND(Z56="Muy Alta",AB56="Moderado"),AND(Z56="Muy Alta",AB56="Mayor")),"Alto",IF(OR(AND(Z56="Muy Baja",AB56="Catastrófico"),AND(Z56="Baja",AB56="Catastrófico"),AND(Z56="Media",AB56="Catastrófico"),AND(Z56="Alta",AB56="Catastrófico"),AND(Z56="Muy Alta",AB56="Catastrófico")),"Extremo","")))),"")</f>
        <v/>
      </c>
      <c r="AE56" s="88"/>
      <c r="AF56" s="113"/>
      <c r="AG56" s="113"/>
      <c r="AH56" s="93"/>
      <c r="AI56" s="93"/>
      <c r="AJ56" s="113"/>
      <c r="AK56" s="119"/>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row>
    <row r="57" spans="2:69" ht="151.5" hidden="1" customHeight="1" x14ac:dyDescent="0.3">
      <c r="B57" s="365"/>
      <c r="C57" s="367"/>
      <c r="D57" s="367"/>
      <c r="E57" s="367"/>
      <c r="F57" s="369"/>
      <c r="G57" s="367"/>
      <c r="H57" s="371"/>
      <c r="I57" s="360"/>
      <c r="J57" s="358"/>
      <c r="K57" s="375"/>
      <c r="L57" s="358">
        <f t="shared" si="38"/>
        <v>0</v>
      </c>
      <c r="M57" s="360"/>
      <c r="N57" s="358"/>
      <c r="O57" s="362"/>
      <c r="P57" s="112">
        <v>6</v>
      </c>
      <c r="Q57" s="86"/>
      <c r="R57" s="87" t="str">
        <f t="shared" si="42"/>
        <v/>
      </c>
      <c r="S57" s="88"/>
      <c r="T57" s="88"/>
      <c r="U57" s="89" t="str">
        <f t="shared" si="39"/>
        <v/>
      </c>
      <c r="V57" s="88"/>
      <c r="W57" s="88"/>
      <c r="X57" s="88"/>
      <c r="Y57" s="90" t="str">
        <f t="shared" si="43"/>
        <v/>
      </c>
      <c r="Z57" s="91" t="str">
        <f t="shared" si="1"/>
        <v/>
      </c>
      <c r="AA57" s="89" t="str">
        <f t="shared" si="40"/>
        <v/>
      </c>
      <c r="AB57" s="91" t="str">
        <f t="shared" si="3"/>
        <v/>
      </c>
      <c r="AC57" s="89" t="str">
        <f t="shared" si="44"/>
        <v/>
      </c>
      <c r="AD57" s="92" t="str">
        <f t="shared" si="45"/>
        <v/>
      </c>
      <c r="AE57" s="88"/>
      <c r="AF57" s="113"/>
      <c r="AG57" s="113"/>
      <c r="AH57" s="93"/>
      <c r="AI57" s="93"/>
      <c r="AJ57" s="113"/>
      <c r="AK57" s="119"/>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row>
    <row r="58" spans="2:69" ht="151.5" hidden="1" customHeight="1" x14ac:dyDescent="0.3">
      <c r="B58" s="365">
        <v>8</v>
      </c>
      <c r="C58" s="367"/>
      <c r="D58" s="367"/>
      <c r="E58" s="367"/>
      <c r="F58" s="369"/>
      <c r="G58" s="367"/>
      <c r="H58" s="371"/>
      <c r="I58" s="360" t="str">
        <f>IF(H58&lt;=0,"",IF(H58&lt;=2,"Muy Baja",IF(H58&lt;=24,"Baja",IF(H58&lt;=500,"Media",IF(H58&lt;=5000,"Alta","Muy Alta")))))</f>
        <v/>
      </c>
      <c r="J58" s="358" t="str">
        <f>IF(I58="","",IF(I58="Muy Baja",0.2,IF(I58="Baja",0.4,IF(I58="Media",0.6,IF(I58="Alta",0.8,IF(I58="Muy Alta",1,))))))</f>
        <v/>
      </c>
      <c r="K58" s="375"/>
      <c r="L58" s="358">
        <f>IF(NOT(ISERROR(MATCH(K58,'Tabla Impacto'!$B$222:$B$224,0))),'Tabla Impacto'!$F$224&amp;"Por favor no seleccionar los criterios de impacto(Afectación Económica o presupuestal y Pérdida Reputacional)",K58)</f>
        <v>0</v>
      </c>
      <c r="M58" s="360" t="str">
        <f>IF(OR(L58='Tabla Impacto'!$C$12,L58='Tabla Impacto'!$D$12),"Leve",IF(OR(L58='Tabla Impacto'!$C$13,L58='Tabla Impacto'!$D$13),"Menor",IF(OR(L58='Tabla Impacto'!$C$14,L58='Tabla Impacto'!$D$14),"Moderado",IF(OR(L58='Tabla Impacto'!$C$15,L58='Tabla Impacto'!$D$15),"Mayor",IF(OR(L58='Tabla Impacto'!$C$16,L58='Tabla Impacto'!$D$16),"Catastrófico","")))))</f>
        <v/>
      </c>
      <c r="N58" s="358" t="str">
        <f>IF(M58="","",IF(M58="Leve",0.2,IF(M58="Menor",0.4,IF(M58="Moderado",0.6,IF(M58="Mayor",0.8,IF(M58="Catastrófico",1,))))))</f>
        <v/>
      </c>
      <c r="O58" s="362" t="str">
        <f>IF(OR(AND(I58="Muy Baja",M58="Leve"),AND(I58="Muy Baja",M58="Menor"),AND(I58="Baja",M58="Leve")),"Bajo",IF(OR(AND(I58="Muy baja",M58="Moderado"),AND(I58="Baja",M58="Menor"),AND(I58="Baja",M58="Moderado"),AND(I58="Media",M58="Leve"),AND(I58="Media",M58="Menor"),AND(I58="Media",M58="Moderado"),AND(I58="Alta",M58="Leve"),AND(I58="Alta",M58="Menor")),"Moderado",IF(OR(AND(I58="Muy Baja",M58="Mayor"),AND(I58="Baja",M58="Mayor"),AND(I58="Media",M58="Mayor"),AND(I58="Alta",M58="Moderado"),AND(I58="Alta",M58="Mayor"),AND(I58="Muy Alta",M58="Leve"),AND(I58="Muy Alta",M58="Menor"),AND(I58="Muy Alta",M58="Moderado"),AND(I58="Muy Alta",M58="Mayor")),"Alto",IF(OR(AND(I58="Muy Baja",M58="Catastrófico"),AND(I58="Baja",M58="Catastrófico"),AND(I58="Media",M58="Catastrófico"),AND(I58="Alta",M58="Catastrófico"),AND(I58="Muy Alta",M58="Catastrófico")),"Extremo",""))))</f>
        <v/>
      </c>
      <c r="P58" s="112">
        <v>1</v>
      </c>
      <c r="Q58" s="86"/>
      <c r="R58" s="87" t="str">
        <f>IF(OR(S58="Preventivo",S58="Detectivo"),"Probabilidad",IF(S58="Correctivo","Impacto",""))</f>
        <v/>
      </c>
      <c r="S58" s="88"/>
      <c r="T58" s="88"/>
      <c r="U58" s="89" t="str">
        <f>IF(AND(S58="Preventivo",T58="Automático"),"50%",IF(AND(S58="Preventivo",T58="Manual"),"40%",IF(AND(S58="Detectivo",T58="Automático"),"40%",IF(AND(S58="Detectivo",T58="Manual"),"30%",IF(AND(S58="Correctivo",T58="Automático"),"35%",IF(AND(S58="Correctivo",T58="Manual"),"25%",""))))))</f>
        <v/>
      </c>
      <c r="V58" s="88"/>
      <c r="W58" s="88"/>
      <c r="X58" s="88"/>
      <c r="Y58" s="90" t="str">
        <f>IFERROR(IF(R58="Probabilidad",(J58-(+J58*U58)),IF(R58="Impacto",J58,"")),"")</f>
        <v/>
      </c>
      <c r="Z58" s="91" t="str">
        <f>IFERROR(IF(Y58="","",IF(Y58&lt;=0.2,"Muy Baja",IF(Y58&lt;=0.4,"Baja",IF(Y58&lt;=0.6,"Media",IF(Y58&lt;=0.8,"Alta","Muy Alta"))))),"")</f>
        <v/>
      </c>
      <c r="AA58" s="89" t="str">
        <f>+Y58</f>
        <v/>
      </c>
      <c r="AB58" s="91" t="str">
        <f>IFERROR(IF(AC58="","",IF(AC58&lt;=0.2,"Leve",IF(AC58&lt;=0.4,"Menor",IF(AC58&lt;=0.6,"Moderado",IF(AC58&lt;=0.8,"Mayor","Catastrófico"))))),"")</f>
        <v/>
      </c>
      <c r="AC58" s="89" t="str">
        <f>IFERROR(IF(R58="Impacto",(N58-(+N58*U58)),IF(R58="Probabilidad",N58,"")),"")</f>
        <v/>
      </c>
      <c r="AD58" s="92" t="str">
        <f>IFERROR(IF(OR(AND(Z58="Muy Baja",AB58="Leve"),AND(Z58="Muy Baja",AB58="Menor"),AND(Z58="Baja",AB58="Leve")),"Bajo",IF(OR(AND(Z58="Muy baja",AB58="Moderado"),AND(Z58="Baja",AB58="Menor"),AND(Z58="Baja",AB58="Moderado"),AND(Z58="Media",AB58="Leve"),AND(Z58="Media",AB58="Menor"),AND(Z58="Media",AB58="Moderado"),AND(Z58="Alta",AB58="Leve"),AND(Z58="Alta",AB58="Menor")),"Moderado",IF(OR(AND(Z58="Muy Baja",AB58="Mayor"),AND(Z58="Baja",AB58="Mayor"),AND(Z58="Media",AB58="Mayor"),AND(Z58="Alta",AB58="Moderado"),AND(Z58="Alta",AB58="Mayor"),AND(Z58="Muy Alta",AB58="Leve"),AND(Z58="Muy Alta",AB58="Menor"),AND(Z58="Muy Alta",AB58="Moderado"),AND(Z58="Muy Alta",AB58="Mayor")),"Alto",IF(OR(AND(Z58="Muy Baja",AB58="Catastrófico"),AND(Z58="Baja",AB58="Catastrófico"),AND(Z58="Media",AB58="Catastrófico"),AND(Z58="Alta",AB58="Catastrófico"),AND(Z58="Muy Alta",AB58="Catastrófico")),"Extremo","")))),"")</f>
        <v/>
      </c>
      <c r="AE58" s="88"/>
      <c r="AF58" s="113"/>
      <c r="AG58" s="113"/>
      <c r="AH58" s="93"/>
      <c r="AI58" s="93"/>
      <c r="AJ58" s="113"/>
      <c r="AK58" s="119"/>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row>
    <row r="59" spans="2:69" ht="151.5" hidden="1" customHeight="1" x14ac:dyDescent="0.3">
      <c r="B59" s="365"/>
      <c r="C59" s="367"/>
      <c r="D59" s="367"/>
      <c r="E59" s="367"/>
      <c r="F59" s="369"/>
      <c r="G59" s="367"/>
      <c r="H59" s="371"/>
      <c r="I59" s="360"/>
      <c r="J59" s="358"/>
      <c r="K59" s="375"/>
      <c r="L59" s="358">
        <f>IF(NOT(ISERROR(MATCH(K59,_xlfn.ANCHORARRAY(F70),0))),J72&amp;"Por favor no seleccionar los criterios de impacto",K59)</f>
        <v>0</v>
      </c>
      <c r="M59" s="360"/>
      <c r="N59" s="358"/>
      <c r="O59" s="362"/>
      <c r="P59" s="112">
        <v>2</v>
      </c>
      <c r="Q59" s="86"/>
      <c r="R59" s="87" t="str">
        <f>IF(OR(S59="Preventivo",S59="Detectivo"),"Probabilidad",IF(S59="Correctivo","Impacto",""))</f>
        <v/>
      </c>
      <c r="S59" s="88"/>
      <c r="T59" s="88"/>
      <c r="U59" s="89" t="str">
        <f t="shared" ref="U59:U63" si="46">IF(AND(S59="Preventivo",T59="Automático"),"50%",IF(AND(S59="Preventivo",T59="Manual"),"40%",IF(AND(S59="Detectivo",T59="Automático"),"40%",IF(AND(S59="Detectivo",T59="Manual"),"30%",IF(AND(S59="Correctivo",T59="Automático"),"35%",IF(AND(S59="Correctivo",T59="Manual"),"25%",""))))))</f>
        <v/>
      </c>
      <c r="V59" s="88"/>
      <c r="W59" s="88"/>
      <c r="X59" s="88"/>
      <c r="Y59" s="90" t="str">
        <f>IFERROR(IF(AND(R58="Probabilidad",R59="Probabilidad"),(AA58-(+AA58*U59)),IF(R59="Probabilidad",(J58-(+J58*U59)),IF(R59="Impacto",AA58,""))),"")</f>
        <v/>
      </c>
      <c r="Z59" s="91" t="str">
        <f t="shared" si="1"/>
        <v/>
      </c>
      <c r="AA59" s="89" t="str">
        <f t="shared" ref="AA59:AA63" si="47">+Y59</f>
        <v/>
      </c>
      <c r="AB59" s="91" t="str">
        <f t="shared" si="3"/>
        <v/>
      </c>
      <c r="AC59" s="89" t="str">
        <f>IFERROR(IF(AND(R58="Impacto",R59="Impacto"),(AC52-(+AC52*U59)),IF(R59="Impacto",($N$58-(+$N$58*U59)),IF(R59="Probabilidad",AC52,""))),"")</f>
        <v/>
      </c>
      <c r="AD59" s="92" t="str">
        <f t="shared" ref="AD59:AD60" si="48">IFERROR(IF(OR(AND(Z59="Muy Baja",AB59="Leve"),AND(Z59="Muy Baja",AB59="Menor"),AND(Z59="Baja",AB59="Leve")),"Bajo",IF(OR(AND(Z59="Muy baja",AB59="Moderado"),AND(Z59="Baja",AB59="Menor"),AND(Z59="Baja",AB59="Moderado"),AND(Z59="Media",AB59="Leve"),AND(Z59="Media",AB59="Menor"),AND(Z59="Media",AB59="Moderado"),AND(Z59="Alta",AB59="Leve"),AND(Z59="Alta",AB59="Menor")),"Moderado",IF(OR(AND(Z59="Muy Baja",AB59="Mayor"),AND(Z59="Baja",AB59="Mayor"),AND(Z59="Media",AB59="Mayor"),AND(Z59="Alta",AB59="Moderado"),AND(Z59="Alta",AB59="Mayor"),AND(Z59="Muy Alta",AB59="Leve"),AND(Z59="Muy Alta",AB59="Menor"),AND(Z59="Muy Alta",AB59="Moderado"),AND(Z59="Muy Alta",AB59="Mayor")),"Alto",IF(OR(AND(Z59="Muy Baja",AB59="Catastrófico"),AND(Z59="Baja",AB59="Catastrófico"),AND(Z59="Media",AB59="Catastrófico"),AND(Z59="Alta",AB59="Catastrófico"),AND(Z59="Muy Alta",AB59="Catastrófico")),"Extremo","")))),"")</f>
        <v/>
      </c>
      <c r="AE59" s="88"/>
      <c r="AF59" s="113"/>
      <c r="AG59" s="113"/>
      <c r="AH59" s="93"/>
      <c r="AI59" s="93"/>
      <c r="AJ59" s="113"/>
      <c r="AK59" s="119"/>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row>
    <row r="60" spans="2:69" ht="151.5" hidden="1" customHeight="1" x14ac:dyDescent="0.3">
      <c r="B60" s="365"/>
      <c r="C60" s="367"/>
      <c r="D60" s="367"/>
      <c r="E60" s="367"/>
      <c r="F60" s="369"/>
      <c r="G60" s="367"/>
      <c r="H60" s="371"/>
      <c r="I60" s="360"/>
      <c r="J60" s="358"/>
      <c r="K60" s="375"/>
      <c r="L60" s="358">
        <f>IF(NOT(ISERROR(MATCH(K60,_xlfn.ANCHORARRAY(F71),0))),J73&amp;"Por favor no seleccionar los criterios de impacto",K60)</f>
        <v>0</v>
      </c>
      <c r="M60" s="360"/>
      <c r="N60" s="358"/>
      <c r="O60" s="362"/>
      <c r="P60" s="112">
        <v>3</v>
      </c>
      <c r="Q60" s="94"/>
      <c r="R60" s="87" t="str">
        <f>IF(OR(S60="Preventivo",S60="Detectivo"),"Probabilidad",IF(S60="Correctivo","Impacto",""))</f>
        <v/>
      </c>
      <c r="S60" s="88"/>
      <c r="T60" s="88"/>
      <c r="U60" s="89" t="str">
        <f t="shared" si="46"/>
        <v/>
      </c>
      <c r="V60" s="88"/>
      <c r="W60" s="88"/>
      <c r="X60" s="88"/>
      <c r="Y60" s="90" t="str">
        <f>IFERROR(IF(AND(R59="Probabilidad",R60="Probabilidad"),(AA59-(+AA59*U60)),IF(AND(R59="Impacto",R60="Probabilidad"),(AA58-(+AA58*U60)),IF(R60="Impacto",AA59,""))),"")</f>
        <v/>
      </c>
      <c r="Z60" s="91" t="str">
        <f t="shared" si="1"/>
        <v/>
      </c>
      <c r="AA60" s="89" t="str">
        <f t="shared" si="47"/>
        <v/>
      </c>
      <c r="AB60" s="91" t="str">
        <f t="shared" si="3"/>
        <v/>
      </c>
      <c r="AC60" s="89" t="str">
        <f>IFERROR(IF(AND(R59="Impacto",R60="Impacto"),(AC59-(+AC59*U60)),IF(AND(R59="Probabilidad",R60="Impacto"),(AC58-(+AC58*U60)),IF(R60="Probabilidad",AC59,""))),"")</f>
        <v/>
      </c>
      <c r="AD60" s="92" t="str">
        <f t="shared" si="48"/>
        <v/>
      </c>
      <c r="AE60" s="88"/>
      <c r="AF60" s="113"/>
      <c r="AG60" s="113"/>
      <c r="AH60" s="93"/>
      <c r="AI60" s="93"/>
      <c r="AJ60" s="113"/>
      <c r="AK60" s="119"/>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row>
    <row r="61" spans="2:69" ht="151.5" hidden="1" customHeight="1" x14ac:dyDescent="0.3">
      <c r="B61" s="365"/>
      <c r="C61" s="367"/>
      <c r="D61" s="367"/>
      <c r="E61" s="367"/>
      <c r="F61" s="369"/>
      <c r="G61" s="367"/>
      <c r="H61" s="371"/>
      <c r="I61" s="360"/>
      <c r="J61" s="358"/>
      <c r="K61" s="375"/>
      <c r="L61" s="358">
        <f>IF(NOT(ISERROR(MATCH(K61,_xlfn.ANCHORARRAY(F72),0))),J74&amp;"Por favor no seleccionar los criterios de impacto",K61)</f>
        <v>0</v>
      </c>
      <c r="M61" s="360"/>
      <c r="N61" s="358"/>
      <c r="O61" s="362"/>
      <c r="P61" s="112">
        <v>4</v>
      </c>
      <c r="Q61" s="86"/>
      <c r="R61" s="87" t="str">
        <f t="shared" ref="R61:R63" si="49">IF(OR(S61="Preventivo",S61="Detectivo"),"Probabilidad",IF(S61="Correctivo","Impacto",""))</f>
        <v/>
      </c>
      <c r="S61" s="88"/>
      <c r="T61" s="88"/>
      <c r="U61" s="89" t="str">
        <f t="shared" si="46"/>
        <v/>
      </c>
      <c r="V61" s="88"/>
      <c r="W61" s="88"/>
      <c r="X61" s="88"/>
      <c r="Y61" s="90" t="str">
        <f t="shared" ref="Y61:Y63" si="50">IFERROR(IF(AND(R60="Probabilidad",R61="Probabilidad"),(AA60-(+AA60*U61)),IF(AND(R60="Impacto",R61="Probabilidad"),(AA59-(+AA59*U61)),IF(R61="Impacto",AA60,""))),"")</f>
        <v/>
      </c>
      <c r="Z61" s="91" t="str">
        <f t="shared" si="1"/>
        <v/>
      </c>
      <c r="AA61" s="89" t="str">
        <f t="shared" si="47"/>
        <v/>
      </c>
      <c r="AB61" s="91" t="str">
        <f t="shared" si="3"/>
        <v/>
      </c>
      <c r="AC61" s="89" t="str">
        <f t="shared" ref="AC61:AC63" si="51">IFERROR(IF(AND(R60="Impacto",R61="Impacto"),(AC60-(+AC60*U61)),IF(AND(R60="Probabilidad",R61="Impacto"),(AC59-(+AC59*U61)),IF(R61="Probabilidad",AC60,""))),"")</f>
        <v/>
      </c>
      <c r="AD61" s="92" t="str">
        <f>IFERROR(IF(OR(AND(Z61="Muy Baja",AB61="Leve"),AND(Z61="Muy Baja",AB61="Menor"),AND(Z61="Baja",AB61="Leve")),"Bajo",IF(OR(AND(Z61="Muy baja",AB61="Moderado"),AND(Z61="Baja",AB61="Menor"),AND(Z61="Baja",AB61="Moderado"),AND(Z61="Media",AB61="Leve"),AND(Z61="Media",AB61="Menor"),AND(Z61="Media",AB61="Moderado"),AND(Z61="Alta",AB61="Leve"),AND(Z61="Alta",AB61="Menor")),"Moderado",IF(OR(AND(Z61="Muy Baja",AB61="Mayor"),AND(Z61="Baja",AB61="Mayor"),AND(Z61="Media",AB61="Mayor"),AND(Z61="Alta",AB61="Moderado"),AND(Z61="Alta",AB61="Mayor"),AND(Z61="Muy Alta",AB61="Leve"),AND(Z61="Muy Alta",AB61="Menor"),AND(Z61="Muy Alta",AB61="Moderado"),AND(Z61="Muy Alta",AB61="Mayor")),"Alto",IF(OR(AND(Z61="Muy Baja",AB61="Catastrófico"),AND(Z61="Baja",AB61="Catastrófico"),AND(Z61="Media",AB61="Catastrófico"),AND(Z61="Alta",AB61="Catastrófico"),AND(Z61="Muy Alta",AB61="Catastrófico")),"Extremo","")))),"")</f>
        <v/>
      </c>
      <c r="AE61" s="88"/>
      <c r="AF61" s="113"/>
      <c r="AG61" s="113"/>
      <c r="AH61" s="93"/>
      <c r="AI61" s="93"/>
      <c r="AJ61" s="113"/>
      <c r="AK61" s="119"/>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row>
    <row r="62" spans="2:69" ht="151.5" hidden="1" customHeight="1" x14ac:dyDescent="0.3">
      <c r="B62" s="365"/>
      <c r="C62" s="367"/>
      <c r="D62" s="367"/>
      <c r="E62" s="367"/>
      <c r="F62" s="369"/>
      <c r="G62" s="367"/>
      <c r="H62" s="371"/>
      <c r="I62" s="360"/>
      <c r="J62" s="358"/>
      <c r="K62" s="375"/>
      <c r="L62" s="358">
        <f>IF(NOT(ISERROR(MATCH(K62,_xlfn.ANCHORARRAY(F73),0))),J75&amp;"Por favor no seleccionar los criterios de impacto",K62)</f>
        <v>0</v>
      </c>
      <c r="M62" s="360"/>
      <c r="N62" s="358"/>
      <c r="O62" s="362"/>
      <c r="P62" s="112">
        <v>5</v>
      </c>
      <c r="Q62" s="86"/>
      <c r="R62" s="87" t="str">
        <f t="shared" si="49"/>
        <v/>
      </c>
      <c r="S62" s="88"/>
      <c r="T62" s="88"/>
      <c r="U62" s="89" t="str">
        <f t="shared" si="46"/>
        <v/>
      </c>
      <c r="V62" s="88"/>
      <c r="W62" s="88"/>
      <c r="X62" s="88"/>
      <c r="Y62" s="90" t="str">
        <f t="shared" si="50"/>
        <v/>
      </c>
      <c r="Z62" s="91" t="str">
        <f t="shared" si="1"/>
        <v/>
      </c>
      <c r="AA62" s="89" t="str">
        <f t="shared" si="47"/>
        <v/>
      </c>
      <c r="AB62" s="91" t="str">
        <f t="shared" si="3"/>
        <v/>
      </c>
      <c r="AC62" s="89" t="str">
        <f t="shared" si="51"/>
        <v/>
      </c>
      <c r="AD62" s="92" t="str">
        <f t="shared" ref="AD62:AD63" si="52">IFERROR(IF(OR(AND(Z62="Muy Baja",AB62="Leve"),AND(Z62="Muy Baja",AB62="Menor"),AND(Z62="Baja",AB62="Leve")),"Bajo",IF(OR(AND(Z62="Muy baja",AB62="Moderado"),AND(Z62="Baja",AB62="Menor"),AND(Z62="Baja",AB62="Moderado"),AND(Z62="Media",AB62="Leve"),AND(Z62="Media",AB62="Menor"),AND(Z62="Media",AB62="Moderado"),AND(Z62="Alta",AB62="Leve"),AND(Z62="Alta",AB62="Menor")),"Moderado",IF(OR(AND(Z62="Muy Baja",AB62="Mayor"),AND(Z62="Baja",AB62="Mayor"),AND(Z62="Media",AB62="Mayor"),AND(Z62="Alta",AB62="Moderado"),AND(Z62="Alta",AB62="Mayor"),AND(Z62="Muy Alta",AB62="Leve"),AND(Z62="Muy Alta",AB62="Menor"),AND(Z62="Muy Alta",AB62="Moderado"),AND(Z62="Muy Alta",AB62="Mayor")),"Alto",IF(OR(AND(Z62="Muy Baja",AB62="Catastrófico"),AND(Z62="Baja",AB62="Catastrófico"),AND(Z62="Media",AB62="Catastrófico"),AND(Z62="Alta",AB62="Catastrófico"),AND(Z62="Muy Alta",AB62="Catastrófico")),"Extremo","")))),"")</f>
        <v/>
      </c>
      <c r="AE62" s="88"/>
      <c r="AF62" s="113"/>
      <c r="AG62" s="113"/>
      <c r="AH62" s="93"/>
      <c r="AI62" s="93"/>
      <c r="AJ62" s="113"/>
      <c r="AK62" s="119"/>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row>
    <row r="63" spans="2:69" ht="151.5" hidden="1" customHeight="1" x14ac:dyDescent="0.3">
      <c r="B63" s="365"/>
      <c r="C63" s="367"/>
      <c r="D63" s="367"/>
      <c r="E63" s="367"/>
      <c r="F63" s="369"/>
      <c r="G63" s="367"/>
      <c r="H63" s="371"/>
      <c r="I63" s="360"/>
      <c r="J63" s="358"/>
      <c r="K63" s="375"/>
      <c r="L63" s="358">
        <f>IF(NOT(ISERROR(MATCH(K63,_xlfn.ANCHORARRAY(F74),0))),J76&amp;"Por favor no seleccionar los criterios de impacto",K63)</f>
        <v>0</v>
      </c>
      <c r="M63" s="360"/>
      <c r="N63" s="358"/>
      <c r="O63" s="362"/>
      <c r="P63" s="112">
        <v>6</v>
      </c>
      <c r="Q63" s="86"/>
      <c r="R63" s="87" t="str">
        <f t="shared" si="49"/>
        <v/>
      </c>
      <c r="S63" s="88"/>
      <c r="T63" s="88"/>
      <c r="U63" s="89" t="str">
        <f t="shared" si="46"/>
        <v/>
      </c>
      <c r="V63" s="88"/>
      <c r="W63" s="88"/>
      <c r="X63" s="88"/>
      <c r="Y63" s="90" t="str">
        <f t="shared" si="50"/>
        <v/>
      </c>
      <c r="Z63" s="91" t="str">
        <f t="shared" si="1"/>
        <v/>
      </c>
      <c r="AA63" s="89" t="str">
        <f t="shared" si="47"/>
        <v/>
      </c>
      <c r="AB63" s="91" t="str">
        <f t="shared" si="3"/>
        <v/>
      </c>
      <c r="AC63" s="89" t="str">
        <f t="shared" si="51"/>
        <v/>
      </c>
      <c r="AD63" s="92" t="str">
        <f t="shared" si="52"/>
        <v/>
      </c>
      <c r="AE63" s="88"/>
      <c r="AF63" s="113"/>
      <c r="AG63" s="113"/>
      <c r="AH63" s="93"/>
      <c r="AI63" s="93"/>
      <c r="AJ63" s="113"/>
      <c r="AK63" s="119"/>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row>
    <row r="64" spans="2:69" ht="151.5" hidden="1" customHeight="1" x14ac:dyDescent="0.3">
      <c r="B64" s="365">
        <v>9</v>
      </c>
      <c r="C64" s="367"/>
      <c r="D64" s="367"/>
      <c r="E64" s="367"/>
      <c r="F64" s="369"/>
      <c r="G64" s="367"/>
      <c r="H64" s="371"/>
      <c r="I64" s="360" t="str">
        <f>IF(H64&lt;=0,"",IF(H64&lt;=2,"Muy Baja",IF(H64&lt;=24,"Baja",IF(H64&lt;=500,"Media",IF(H64&lt;=5000,"Alta","Muy Alta")))))</f>
        <v/>
      </c>
      <c r="J64" s="358" t="str">
        <f>IF(I64="","",IF(I64="Muy Baja",0.2,IF(I64="Baja",0.4,IF(I64="Media",0.6,IF(I64="Alta",0.8,IF(I64="Muy Alta",1,))))))</f>
        <v/>
      </c>
      <c r="K64" s="375"/>
      <c r="L64" s="358">
        <f>IF(NOT(ISERROR(MATCH(K64,'Tabla Impacto'!$B$222:$B$224,0))),'Tabla Impacto'!$F$224&amp;"Por favor no seleccionar los criterios de impacto(Afectación Económica o presupuestal y Pérdida Reputacional)",K64)</f>
        <v>0</v>
      </c>
      <c r="M64" s="360" t="str">
        <f>IF(OR(L64='Tabla Impacto'!$C$12,L64='Tabla Impacto'!$D$12),"Leve",IF(OR(L64='Tabla Impacto'!$C$13,L64='Tabla Impacto'!$D$13),"Menor",IF(OR(L64='Tabla Impacto'!$C$14,L64='Tabla Impacto'!$D$14),"Moderado",IF(OR(L64='Tabla Impacto'!$C$15,L64='Tabla Impacto'!$D$15),"Mayor",IF(OR(L64='Tabla Impacto'!$C$16,L64='Tabla Impacto'!$D$16),"Catastrófico","")))))</f>
        <v/>
      </c>
      <c r="N64" s="358" t="str">
        <f>IF(M64="","",IF(M64="Leve",0.2,IF(M64="Menor",0.4,IF(M64="Moderado",0.6,IF(M64="Mayor",0.8,IF(M64="Catastrófico",1,))))))</f>
        <v/>
      </c>
      <c r="O64" s="362" t="str">
        <f>IF(OR(AND(I64="Muy Baja",M64="Leve"),AND(I64="Muy Baja",M64="Menor"),AND(I64="Baja",M64="Leve")),"Bajo",IF(OR(AND(I64="Muy baja",M64="Moderado"),AND(I64="Baja",M64="Menor"),AND(I64="Baja",M64="Moderado"),AND(I64="Media",M64="Leve"),AND(I64="Media",M64="Menor"),AND(I64="Media",M64="Moderado"),AND(I64="Alta",M64="Leve"),AND(I64="Alta",M64="Menor")),"Moderado",IF(OR(AND(I64="Muy Baja",M64="Mayor"),AND(I64="Baja",M64="Mayor"),AND(I64="Media",M64="Mayor"),AND(I64="Alta",M64="Moderado"),AND(I64="Alta",M64="Mayor"),AND(I64="Muy Alta",M64="Leve"),AND(I64="Muy Alta",M64="Menor"),AND(I64="Muy Alta",M64="Moderado"),AND(I64="Muy Alta",M64="Mayor")),"Alto",IF(OR(AND(I64="Muy Baja",M64="Catastrófico"),AND(I64="Baja",M64="Catastrófico"),AND(I64="Media",M64="Catastrófico"),AND(I64="Alta",M64="Catastrófico"),AND(I64="Muy Alta",M64="Catastrófico")),"Extremo",""))))</f>
        <v/>
      </c>
      <c r="P64" s="112">
        <v>1</v>
      </c>
      <c r="Q64" s="86"/>
      <c r="R64" s="87" t="str">
        <f>IF(OR(S64="Preventivo",S64="Detectivo"),"Probabilidad",IF(S64="Correctivo","Impacto",""))</f>
        <v/>
      </c>
      <c r="S64" s="88"/>
      <c r="T64" s="88"/>
      <c r="U64" s="89" t="str">
        <f>IF(AND(S64="Preventivo",T64="Automático"),"50%",IF(AND(S64="Preventivo",T64="Manual"),"40%",IF(AND(S64="Detectivo",T64="Automático"),"40%",IF(AND(S64="Detectivo",T64="Manual"),"30%",IF(AND(S64="Correctivo",T64="Automático"),"35%",IF(AND(S64="Correctivo",T64="Manual"),"25%",""))))))</f>
        <v/>
      </c>
      <c r="V64" s="88"/>
      <c r="W64" s="88"/>
      <c r="X64" s="88"/>
      <c r="Y64" s="90" t="str">
        <f>IFERROR(IF(R64="Probabilidad",(J64-(+J64*U64)),IF(R64="Impacto",J64,"")),"")</f>
        <v/>
      </c>
      <c r="Z64" s="91" t="str">
        <f>IFERROR(IF(Y64="","",IF(Y64&lt;=0.2,"Muy Baja",IF(Y64&lt;=0.4,"Baja",IF(Y64&lt;=0.6,"Media",IF(Y64&lt;=0.8,"Alta","Muy Alta"))))),"")</f>
        <v/>
      </c>
      <c r="AA64" s="89" t="str">
        <f>+Y64</f>
        <v/>
      </c>
      <c r="AB64" s="91" t="str">
        <f>IFERROR(IF(AC64="","",IF(AC64&lt;=0.2,"Leve",IF(AC64&lt;=0.4,"Menor",IF(AC64&lt;=0.6,"Moderado",IF(AC64&lt;=0.8,"Mayor","Catastrófico"))))),"")</f>
        <v/>
      </c>
      <c r="AC64" s="89" t="str">
        <f>IFERROR(IF(R64="Impacto",(N64-(+N64*U64)),IF(R64="Probabilidad",N64,"")),"")</f>
        <v/>
      </c>
      <c r="AD64" s="92" t="str">
        <f>IFERROR(IF(OR(AND(Z64="Muy Baja",AB64="Leve"),AND(Z64="Muy Baja",AB64="Menor"),AND(Z64="Baja",AB64="Leve")),"Bajo",IF(OR(AND(Z64="Muy baja",AB64="Moderado"),AND(Z64="Baja",AB64="Menor"),AND(Z64="Baja",AB64="Moderado"),AND(Z64="Media",AB64="Leve"),AND(Z64="Media",AB64="Menor"),AND(Z64="Media",AB64="Moderado"),AND(Z64="Alta",AB64="Leve"),AND(Z64="Alta",AB64="Menor")),"Moderado",IF(OR(AND(Z64="Muy Baja",AB64="Mayor"),AND(Z64="Baja",AB64="Mayor"),AND(Z64="Media",AB64="Mayor"),AND(Z64="Alta",AB64="Moderado"),AND(Z64="Alta",AB64="Mayor"),AND(Z64="Muy Alta",AB64="Leve"),AND(Z64="Muy Alta",AB64="Menor"),AND(Z64="Muy Alta",AB64="Moderado"),AND(Z64="Muy Alta",AB64="Mayor")),"Alto",IF(OR(AND(Z64="Muy Baja",AB64="Catastrófico"),AND(Z64="Baja",AB64="Catastrófico"),AND(Z64="Media",AB64="Catastrófico"),AND(Z64="Alta",AB64="Catastrófico"),AND(Z64="Muy Alta",AB64="Catastrófico")),"Extremo","")))),"")</f>
        <v/>
      </c>
      <c r="AE64" s="88"/>
      <c r="AF64" s="113"/>
      <c r="AG64" s="113"/>
      <c r="AH64" s="93"/>
      <c r="AI64" s="93"/>
      <c r="AJ64" s="113"/>
      <c r="AK64" s="119"/>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row>
    <row r="65" spans="2:69" ht="151.5" hidden="1" customHeight="1" x14ac:dyDescent="0.3">
      <c r="B65" s="365"/>
      <c r="C65" s="367"/>
      <c r="D65" s="367"/>
      <c r="E65" s="367"/>
      <c r="F65" s="369"/>
      <c r="G65" s="367"/>
      <c r="H65" s="371"/>
      <c r="I65" s="360"/>
      <c r="J65" s="358"/>
      <c r="K65" s="375"/>
      <c r="L65" s="358">
        <f>IF(NOT(ISERROR(MATCH(K65,_xlfn.ANCHORARRAY(F76),0))),J78&amp;"Por favor no seleccionar los criterios de impacto",K65)</f>
        <v>0</v>
      </c>
      <c r="M65" s="360"/>
      <c r="N65" s="358"/>
      <c r="O65" s="362"/>
      <c r="P65" s="112">
        <v>2</v>
      </c>
      <c r="Q65" s="86"/>
      <c r="R65" s="87" t="str">
        <f>IF(OR(S65="Preventivo",S65="Detectivo"),"Probabilidad",IF(S65="Correctivo","Impacto",""))</f>
        <v/>
      </c>
      <c r="S65" s="88"/>
      <c r="T65" s="88"/>
      <c r="U65" s="89" t="str">
        <f t="shared" ref="U65:U69" si="53">IF(AND(S65="Preventivo",T65="Automático"),"50%",IF(AND(S65="Preventivo",T65="Manual"),"40%",IF(AND(S65="Detectivo",T65="Automático"),"40%",IF(AND(S65="Detectivo",T65="Manual"),"30%",IF(AND(S65="Correctivo",T65="Automático"),"35%",IF(AND(S65="Correctivo",T65="Manual"),"25%",""))))))</f>
        <v/>
      </c>
      <c r="V65" s="88"/>
      <c r="W65" s="88"/>
      <c r="X65" s="88"/>
      <c r="Y65" s="90" t="str">
        <f>IFERROR(IF(AND(R64="Probabilidad",R65="Probabilidad"),(AA64-(+AA64*U65)),IF(R65="Probabilidad",(J64-(+J64*U65)),IF(R65="Impacto",AA64,""))),"")</f>
        <v/>
      </c>
      <c r="Z65" s="91" t="str">
        <f t="shared" si="1"/>
        <v/>
      </c>
      <c r="AA65" s="89" t="str">
        <f t="shared" ref="AA65:AA69" si="54">+Y65</f>
        <v/>
      </c>
      <c r="AB65" s="91" t="str">
        <f t="shared" si="3"/>
        <v/>
      </c>
      <c r="AC65" s="89" t="str">
        <f>IFERROR(IF(AND(R64="Impacto",R65="Impacto"),(AC58-(+AC58*U65)),IF(R65="Impacto",($N$64-(+$N$64*U65)),IF(R65="Probabilidad",AC58,""))),"")</f>
        <v/>
      </c>
      <c r="AD65" s="92" t="str">
        <f t="shared" ref="AD65:AD66" si="55">IFERROR(IF(OR(AND(Z65="Muy Baja",AB65="Leve"),AND(Z65="Muy Baja",AB65="Menor"),AND(Z65="Baja",AB65="Leve")),"Bajo",IF(OR(AND(Z65="Muy baja",AB65="Moderado"),AND(Z65="Baja",AB65="Menor"),AND(Z65="Baja",AB65="Moderado"),AND(Z65="Media",AB65="Leve"),AND(Z65="Media",AB65="Menor"),AND(Z65="Media",AB65="Moderado"),AND(Z65="Alta",AB65="Leve"),AND(Z65="Alta",AB65="Menor")),"Moderado",IF(OR(AND(Z65="Muy Baja",AB65="Mayor"),AND(Z65="Baja",AB65="Mayor"),AND(Z65="Media",AB65="Mayor"),AND(Z65="Alta",AB65="Moderado"),AND(Z65="Alta",AB65="Mayor"),AND(Z65="Muy Alta",AB65="Leve"),AND(Z65="Muy Alta",AB65="Menor"),AND(Z65="Muy Alta",AB65="Moderado"),AND(Z65="Muy Alta",AB65="Mayor")),"Alto",IF(OR(AND(Z65="Muy Baja",AB65="Catastrófico"),AND(Z65="Baja",AB65="Catastrófico"),AND(Z65="Media",AB65="Catastrófico"),AND(Z65="Alta",AB65="Catastrófico"),AND(Z65="Muy Alta",AB65="Catastrófico")),"Extremo","")))),"")</f>
        <v/>
      </c>
      <c r="AE65" s="88"/>
      <c r="AF65" s="113"/>
      <c r="AG65" s="113"/>
      <c r="AH65" s="93"/>
      <c r="AI65" s="93"/>
      <c r="AJ65" s="113"/>
      <c r="AK65" s="119"/>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row>
    <row r="66" spans="2:69" ht="151.5" hidden="1" customHeight="1" x14ac:dyDescent="0.3">
      <c r="B66" s="365"/>
      <c r="C66" s="367"/>
      <c r="D66" s="367"/>
      <c r="E66" s="367"/>
      <c r="F66" s="369"/>
      <c r="G66" s="367"/>
      <c r="H66" s="371"/>
      <c r="I66" s="360"/>
      <c r="J66" s="358"/>
      <c r="K66" s="375"/>
      <c r="L66" s="358">
        <f>IF(NOT(ISERROR(MATCH(K66,_xlfn.ANCHORARRAY(F77),0))),J79&amp;"Por favor no seleccionar los criterios de impacto",K66)</f>
        <v>0</v>
      </c>
      <c r="M66" s="360"/>
      <c r="N66" s="358"/>
      <c r="O66" s="362"/>
      <c r="P66" s="112">
        <v>3</v>
      </c>
      <c r="Q66" s="94"/>
      <c r="R66" s="87" t="str">
        <f>IF(OR(S66="Preventivo",S66="Detectivo"),"Probabilidad",IF(S66="Correctivo","Impacto",""))</f>
        <v/>
      </c>
      <c r="S66" s="88"/>
      <c r="T66" s="88"/>
      <c r="U66" s="89" t="str">
        <f t="shared" si="53"/>
        <v/>
      </c>
      <c r="V66" s="88"/>
      <c r="W66" s="88"/>
      <c r="X66" s="88"/>
      <c r="Y66" s="90" t="str">
        <f>IFERROR(IF(AND(R65="Probabilidad",R66="Probabilidad"),(AA65-(+AA65*U66)),IF(AND(R65="Impacto",R66="Probabilidad"),(AA64-(+AA64*U66)),IF(R66="Impacto",AA65,""))),"")</f>
        <v/>
      </c>
      <c r="Z66" s="91" t="str">
        <f t="shared" si="1"/>
        <v/>
      </c>
      <c r="AA66" s="89" t="str">
        <f t="shared" si="54"/>
        <v/>
      </c>
      <c r="AB66" s="91" t="str">
        <f t="shared" si="3"/>
        <v/>
      </c>
      <c r="AC66" s="89" t="str">
        <f>IFERROR(IF(AND(R65="Impacto",R66="Impacto"),(AC65-(+AC65*U66)),IF(AND(R65="Probabilidad",R66="Impacto"),(AC64-(+AC64*U66)),IF(R66="Probabilidad",AC65,""))),"")</f>
        <v/>
      </c>
      <c r="AD66" s="92" t="str">
        <f t="shared" si="55"/>
        <v/>
      </c>
      <c r="AE66" s="88"/>
      <c r="AF66" s="113"/>
      <c r="AG66" s="113"/>
      <c r="AH66" s="93"/>
      <c r="AI66" s="93"/>
      <c r="AJ66" s="113"/>
      <c r="AK66" s="119"/>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row>
    <row r="67" spans="2:69" hidden="1" x14ac:dyDescent="0.3">
      <c r="B67" s="382"/>
      <c r="C67" s="383"/>
      <c r="D67" s="383"/>
      <c r="E67" s="383"/>
      <c r="F67" s="381"/>
      <c r="G67" s="384"/>
      <c r="H67" s="381"/>
      <c r="I67" s="381"/>
      <c r="J67" s="381"/>
      <c r="K67" s="381"/>
      <c r="L67" s="381"/>
      <c r="M67" s="381"/>
      <c r="N67" s="381"/>
      <c r="O67" s="381"/>
      <c r="P67" s="120"/>
      <c r="Q67" s="120"/>
      <c r="R67" s="120"/>
      <c r="S67" s="120"/>
      <c r="T67" s="120"/>
      <c r="U67" s="120"/>
      <c r="V67" s="120"/>
      <c r="W67" s="120"/>
      <c r="X67" s="120"/>
      <c r="Y67" s="120"/>
      <c r="Z67" s="120"/>
      <c r="AA67" s="120"/>
      <c r="AB67" s="120"/>
      <c r="AC67" s="120"/>
      <c r="AD67" s="120"/>
      <c r="AE67" s="120"/>
      <c r="AF67" s="120"/>
      <c r="AG67" s="121"/>
      <c r="AH67" s="120"/>
      <c r="AI67" s="120"/>
      <c r="AJ67" s="120"/>
      <c r="AK67" s="122"/>
    </row>
    <row r="68" spans="2:69" ht="151.5" hidden="1" customHeight="1" x14ac:dyDescent="0.3">
      <c r="B68" s="365"/>
      <c r="C68" s="367"/>
      <c r="D68" s="367"/>
      <c r="E68" s="367"/>
      <c r="F68" s="369"/>
      <c r="G68" s="367"/>
      <c r="H68" s="371"/>
      <c r="I68" s="360"/>
      <c r="J68" s="358"/>
      <c r="K68" s="375"/>
      <c r="L68" s="358">
        <f>IF(NOT(ISERROR(MATCH(K68,_xlfn.ANCHORARRAY(F79),0))),J81&amp;"Por favor no seleccionar los criterios de impacto",K68)</f>
        <v>0</v>
      </c>
      <c r="M68" s="360"/>
      <c r="N68" s="358"/>
      <c r="O68" s="362"/>
      <c r="P68" s="112">
        <v>5</v>
      </c>
      <c r="Q68" s="86"/>
      <c r="R68" s="87" t="str">
        <f t="shared" ref="R68:R69" si="56">IF(OR(S68="Preventivo",S68="Detectivo"),"Probabilidad",IF(S68="Correctivo","Impacto",""))</f>
        <v/>
      </c>
      <c r="S68" s="88"/>
      <c r="T68" s="88"/>
      <c r="U68" s="89" t="str">
        <f t="shared" si="53"/>
        <v/>
      </c>
      <c r="V68" s="88"/>
      <c r="W68" s="88"/>
      <c r="X68" s="88"/>
      <c r="Y68" s="90" t="str">
        <f t="shared" ref="Y68:Y69" si="57">IFERROR(IF(AND(R67="Probabilidad",R68="Probabilidad"),(AA67-(+AA67*U68)),IF(AND(R67="Impacto",R68="Probabilidad"),(AA66-(+AA66*U68)),IF(R68="Impacto",AA67,""))),"")</f>
        <v/>
      </c>
      <c r="Z68" s="91" t="str">
        <f t="shared" si="1"/>
        <v/>
      </c>
      <c r="AA68" s="89" t="str">
        <f t="shared" si="54"/>
        <v/>
      </c>
      <c r="AB68" s="91" t="str">
        <f t="shared" si="3"/>
        <v/>
      </c>
      <c r="AC68" s="89" t="str">
        <f t="shared" ref="AC68:AC69" si="58">IFERROR(IF(AND(R67="Impacto",R68="Impacto"),(AC67-(+AC67*U68)),IF(AND(R67="Probabilidad",R68="Impacto"),(AC66-(+AC66*U68)),IF(R68="Probabilidad",AC67,""))),"")</f>
        <v/>
      </c>
      <c r="AD68" s="92" t="str">
        <f t="shared" ref="AD68:AD69" si="59">IFERROR(IF(OR(AND(Z68="Muy Baja",AB68="Leve"),AND(Z68="Muy Baja",AB68="Menor"),AND(Z68="Baja",AB68="Leve")),"Bajo",IF(OR(AND(Z68="Muy baja",AB68="Moderado"),AND(Z68="Baja",AB68="Menor"),AND(Z68="Baja",AB68="Moderado"),AND(Z68="Media",AB68="Leve"),AND(Z68="Media",AB68="Menor"),AND(Z68="Media",AB68="Moderado"),AND(Z68="Alta",AB68="Leve"),AND(Z68="Alta",AB68="Menor")),"Moderado",IF(OR(AND(Z68="Muy Baja",AB68="Mayor"),AND(Z68="Baja",AB68="Mayor"),AND(Z68="Media",AB68="Mayor"),AND(Z68="Alta",AB68="Moderado"),AND(Z68="Alta",AB68="Mayor"),AND(Z68="Muy Alta",AB68="Leve"),AND(Z68="Muy Alta",AB68="Menor"),AND(Z68="Muy Alta",AB68="Moderado"),AND(Z68="Muy Alta",AB68="Mayor")),"Alto",IF(OR(AND(Z68="Muy Baja",AB68="Catastrófico"),AND(Z68="Baja",AB68="Catastrófico"),AND(Z68="Media",AB68="Catastrófico"),AND(Z68="Alta",AB68="Catastrófico"),AND(Z68="Muy Alta",AB68="Catastrófico")),"Extremo","")))),"")</f>
        <v/>
      </c>
      <c r="AE68" s="88"/>
      <c r="AF68" s="113"/>
      <c r="AG68" s="113"/>
      <c r="AH68" s="93"/>
      <c r="AI68" s="93"/>
      <c r="AJ68" s="113"/>
      <c r="AK68" s="119"/>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row>
    <row r="69" spans="2:69" ht="151.5" hidden="1" customHeight="1" x14ac:dyDescent="0.3">
      <c r="B69" s="365"/>
      <c r="C69" s="367"/>
      <c r="D69" s="367"/>
      <c r="E69" s="367"/>
      <c r="F69" s="369"/>
      <c r="G69" s="367"/>
      <c r="H69" s="371"/>
      <c r="I69" s="360"/>
      <c r="J69" s="358"/>
      <c r="K69" s="375"/>
      <c r="L69" s="358">
        <f>IF(NOT(ISERROR(MATCH(K69,_xlfn.ANCHORARRAY(F80),0))),J82&amp;"Por favor no seleccionar los criterios de impacto",K69)</f>
        <v>0</v>
      </c>
      <c r="M69" s="360"/>
      <c r="N69" s="358"/>
      <c r="O69" s="362"/>
      <c r="P69" s="112">
        <v>6</v>
      </c>
      <c r="Q69" s="86"/>
      <c r="R69" s="87" t="str">
        <f t="shared" si="56"/>
        <v/>
      </c>
      <c r="S69" s="88"/>
      <c r="T69" s="88"/>
      <c r="U69" s="89" t="str">
        <f t="shared" si="53"/>
        <v/>
      </c>
      <c r="V69" s="88"/>
      <c r="W69" s="88"/>
      <c r="X69" s="88"/>
      <c r="Y69" s="90" t="str">
        <f t="shared" si="57"/>
        <v/>
      </c>
      <c r="Z69" s="91" t="str">
        <f t="shared" si="1"/>
        <v/>
      </c>
      <c r="AA69" s="89" t="str">
        <f t="shared" si="54"/>
        <v/>
      </c>
      <c r="AB69" s="91" t="str">
        <f t="shared" si="3"/>
        <v/>
      </c>
      <c r="AC69" s="89" t="str">
        <f t="shared" si="58"/>
        <v/>
      </c>
      <c r="AD69" s="92" t="str">
        <f t="shared" si="59"/>
        <v/>
      </c>
      <c r="AE69" s="88"/>
      <c r="AF69" s="113"/>
      <c r="AG69" s="113"/>
      <c r="AH69" s="93"/>
      <c r="AI69" s="93"/>
      <c r="AJ69" s="113"/>
      <c r="AK69" s="119"/>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row>
    <row r="70" spans="2:69" ht="151.5" hidden="1" customHeight="1" x14ac:dyDescent="0.3">
      <c r="B70" s="365">
        <v>10</v>
      </c>
      <c r="C70" s="367"/>
      <c r="D70" s="367"/>
      <c r="E70" s="367"/>
      <c r="F70" s="369"/>
      <c r="G70" s="367"/>
      <c r="H70" s="371"/>
      <c r="I70" s="360" t="str">
        <f>IF(H70&lt;=0,"",IF(H70&lt;=2,"Muy Baja",IF(H70&lt;=24,"Baja",IF(H70&lt;=500,"Media",IF(H70&lt;=5000,"Alta","Muy Alta")))))</f>
        <v/>
      </c>
      <c r="J70" s="358" t="str">
        <f>IF(I70="","",IF(I70="Muy Baja",0.2,IF(I70="Baja",0.4,IF(I70="Media",0.6,IF(I70="Alta",0.8,IF(I70="Muy Alta",1,))))))</f>
        <v/>
      </c>
      <c r="K70" s="375"/>
      <c r="L70" s="358">
        <f>IF(NOT(ISERROR(MATCH(K70,'Tabla Impacto'!$B$222:$B$224,0))),'Tabla Impacto'!$F$224&amp;"Por favor no seleccionar los criterios de impacto(Afectación Económica o presupuestal y Pérdida Reputacional)",K70)</f>
        <v>0</v>
      </c>
      <c r="M70" s="360" t="str">
        <f>IF(OR(L70='Tabla Impacto'!$C$12,L70='Tabla Impacto'!$D$12),"Leve",IF(OR(L70='Tabla Impacto'!$C$13,L70='Tabla Impacto'!$D$13),"Menor",IF(OR(L70='Tabla Impacto'!$C$14,L70='Tabla Impacto'!$D$14),"Moderado",IF(OR(L70='Tabla Impacto'!$C$15,L70='Tabla Impacto'!$D$15),"Mayor",IF(OR(L70='Tabla Impacto'!$C$16,L70='Tabla Impacto'!$D$16),"Catastrófico","")))))</f>
        <v/>
      </c>
      <c r="N70" s="358" t="str">
        <f>IF(M70="","",IF(M70="Leve",0.2,IF(M70="Menor",0.4,IF(M70="Moderado",0.6,IF(M70="Mayor",0.8,IF(M70="Catastrófico",1,))))))</f>
        <v/>
      </c>
      <c r="O70" s="362" t="str">
        <f>IF(OR(AND(I70="Muy Baja",M70="Leve"),AND(I70="Muy Baja",M70="Menor"),AND(I70="Baja",M70="Leve")),"Bajo",IF(OR(AND(I70="Muy baja",M70="Moderado"),AND(I70="Baja",M70="Menor"),AND(I70="Baja",M70="Moderado"),AND(I70="Media",M70="Leve"),AND(I70="Media",M70="Menor"),AND(I70="Media",M70="Moderado"),AND(I70="Alta",M70="Leve"),AND(I70="Alta",M70="Menor")),"Moderado",IF(OR(AND(I70="Muy Baja",M70="Mayor"),AND(I70="Baja",M70="Mayor"),AND(I70="Media",M70="Mayor"),AND(I70="Alta",M70="Moderado"),AND(I70="Alta",M70="Mayor"),AND(I70="Muy Alta",M70="Leve"),AND(I70="Muy Alta",M70="Menor"),AND(I70="Muy Alta",M70="Moderado"),AND(I70="Muy Alta",M70="Mayor")),"Alto",IF(OR(AND(I70="Muy Baja",M70="Catastrófico"),AND(I70="Baja",M70="Catastrófico"),AND(I70="Media",M70="Catastrófico"),AND(I70="Alta",M70="Catastrófico"),AND(I70="Muy Alta",M70="Catastrófico")),"Extremo",""))))</f>
        <v/>
      </c>
      <c r="P70" s="112">
        <v>1</v>
      </c>
      <c r="Q70" s="86"/>
      <c r="R70" s="87" t="str">
        <f>IF(OR(S70="Preventivo",S70="Detectivo"),"Probabilidad",IF(S70="Correctivo","Impacto",""))</f>
        <v/>
      </c>
      <c r="S70" s="88"/>
      <c r="T70" s="88"/>
      <c r="U70" s="89" t="str">
        <f>IF(AND(S70="Preventivo",T70="Automático"),"50%",IF(AND(S70="Preventivo",T70="Manual"),"40%",IF(AND(S70="Detectivo",T70="Automático"),"40%",IF(AND(S70="Detectivo",T70="Manual"),"30%",IF(AND(S70="Correctivo",T70="Automático"),"35%",IF(AND(S70="Correctivo",T70="Manual"),"25%",""))))))</f>
        <v/>
      </c>
      <c r="V70" s="88"/>
      <c r="W70" s="88"/>
      <c r="X70" s="88"/>
      <c r="Y70" s="90" t="str">
        <f>IFERROR(IF(R70="Probabilidad",(J70-(+J70*U70)),IF(R70="Impacto",J70,"")),"")</f>
        <v/>
      </c>
      <c r="Z70" s="91" t="str">
        <f>IFERROR(IF(Y70="","",IF(Y70&lt;=0.2,"Muy Baja",IF(Y70&lt;=0.4,"Baja",IF(Y70&lt;=0.6,"Media",IF(Y70&lt;=0.8,"Alta","Muy Alta"))))),"")</f>
        <v/>
      </c>
      <c r="AA70" s="89" t="str">
        <f>+Y70</f>
        <v/>
      </c>
      <c r="AB70" s="91" t="str">
        <f>IFERROR(IF(AC70="","",IF(AC70&lt;=0.2,"Leve",IF(AC70&lt;=0.4,"Menor",IF(AC70&lt;=0.6,"Moderado",IF(AC70&lt;=0.8,"Mayor","Catastrófico"))))),"")</f>
        <v/>
      </c>
      <c r="AC70" s="89" t="str">
        <f>IFERROR(IF(R70="Impacto",(N70-(+N70*U70)),IF(R70="Probabilidad",N70,"")),"")</f>
        <v/>
      </c>
      <c r="AD70" s="92" t="str">
        <f>IFERROR(IF(OR(AND(Z70="Muy Baja",AB70="Leve"),AND(Z70="Muy Baja",AB70="Menor"),AND(Z70="Baja",AB70="Leve")),"Bajo",IF(OR(AND(Z70="Muy baja",AB70="Moderado"),AND(Z70="Baja",AB70="Menor"),AND(Z70="Baja",AB70="Moderado"),AND(Z70="Media",AB70="Leve"),AND(Z70="Media",AB70="Menor"),AND(Z70="Media",AB70="Moderado"),AND(Z70="Alta",AB70="Leve"),AND(Z70="Alta",AB70="Menor")),"Moderado",IF(OR(AND(Z70="Muy Baja",AB70="Mayor"),AND(Z70="Baja",AB70="Mayor"),AND(Z70="Media",AB70="Mayor"),AND(Z70="Alta",AB70="Moderado"),AND(Z70="Alta",AB70="Mayor"),AND(Z70="Muy Alta",AB70="Leve"),AND(Z70="Muy Alta",AB70="Menor"),AND(Z70="Muy Alta",AB70="Moderado"),AND(Z70="Muy Alta",AB70="Mayor")),"Alto",IF(OR(AND(Z70="Muy Baja",AB70="Catastrófico"),AND(Z70="Baja",AB70="Catastrófico"),AND(Z70="Media",AB70="Catastrófico"),AND(Z70="Alta",AB70="Catastrófico"),AND(Z70="Muy Alta",AB70="Catastrófico")),"Extremo","")))),"")</f>
        <v/>
      </c>
      <c r="AE70" s="88"/>
      <c r="AF70" s="113"/>
      <c r="AG70" s="113"/>
      <c r="AH70" s="93"/>
      <c r="AI70" s="93"/>
      <c r="AJ70" s="113"/>
      <c r="AK70" s="119"/>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row>
    <row r="71" spans="2:69" ht="151.5" hidden="1" customHeight="1" x14ac:dyDescent="0.3">
      <c r="B71" s="365"/>
      <c r="C71" s="367"/>
      <c r="D71" s="367"/>
      <c r="E71" s="367"/>
      <c r="F71" s="369"/>
      <c r="G71" s="367"/>
      <c r="H71" s="371"/>
      <c r="I71" s="360"/>
      <c r="J71" s="358"/>
      <c r="K71" s="375"/>
      <c r="L71" s="358">
        <f>IF(NOT(ISERROR(MATCH(K71,_xlfn.ANCHORARRAY(F82),0))),J84&amp;"Por favor no seleccionar los criterios de impacto",K71)</f>
        <v>0</v>
      </c>
      <c r="M71" s="360"/>
      <c r="N71" s="358"/>
      <c r="O71" s="362"/>
      <c r="P71" s="112">
        <v>2</v>
      </c>
      <c r="Q71" s="86"/>
      <c r="R71" s="87" t="str">
        <f>IF(OR(S71="Preventivo",S71="Detectivo"),"Probabilidad",IF(S71="Correctivo","Impacto",""))</f>
        <v/>
      </c>
      <c r="S71" s="88"/>
      <c r="T71" s="88"/>
      <c r="U71" s="89" t="str">
        <f t="shared" ref="U71:U75" si="60">IF(AND(S71="Preventivo",T71="Automático"),"50%",IF(AND(S71="Preventivo",T71="Manual"),"40%",IF(AND(S71="Detectivo",T71="Automático"),"40%",IF(AND(S71="Detectivo",T71="Manual"),"30%",IF(AND(S71="Correctivo",T71="Automático"),"35%",IF(AND(S71="Correctivo",T71="Manual"),"25%",""))))))</f>
        <v/>
      </c>
      <c r="V71" s="88"/>
      <c r="W71" s="88"/>
      <c r="X71" s="88"/>
      <c r="Y71" s="90" t="str">
        <f>IFERROR(IF(AND(R70="Probabilidad",R71="Probabilidad"),(AA70-(+AA70*U71)),IF(R71="Probabilidad",(J70-(+J70*U71)),IF(R71="Impacto",AA70,""))),"")</f>
        <v/>
      </c>
      <c r="Z71" s="91" t="str">
        <f t="shared" si="1"/>
        <v/>
      </c>
      <c r="AA71" s="89" t="str">
        <f t="shared" ref="AA71:AA75" si="61">+Y71</f>
        <v/>
      </c>
      <c r="AB71" s="91" t="str">
        <f t="shared" si="3"/>
        <v/>
      </c>
      <c r="AC71" s="89" t="str">
        <f>IFERROR(IF(AND(R70="Impacto",R71="Impacto"),(AC64-(+AC64*U71)),IF(R71="Impacto",($N$70-(+$N$70*U71)),IF(R71="Probabilidad",AC64,""))),"")</f>
        <v/>
      </c>
      <c r="AD71" s="92" t="str">
        <f t="shared" ref="AD71:AD72" si="62">IFERROR(IF(OR(AND(Z71="Muy Baja",AB71="Leve"),AND(Z71="Muy Baja",AB71="Menor"),AND(Z71="Baja",AB71="Leve")),"Bajo",IF(OR(AND(Z71="Muy baja",AB71="Moderado"),AND(Z71="Baja",AB71="Menor"),AND(Z71="Baja",AB71="Moderado"),AND(Z71="Media",AB71="Leve"),AND(Z71="Media",AB71="Menor"),AND(Z71="Media",AB71="Moderado"),AND(Z71="Alta",AB71="Leve"),AND(Z71="Alta",AB71="Menor")),"Moderado",IF(OR(AND(Z71="Muy Baja",AB71="Mayor"),AND(Z71="Baja",AB71="Mayor"),AND(Z71="Media",AB71="Mayor"),AND(Z71="Alta",AB71="Moderado"),AND(Z71="Alta",AB71="Mayor"),AND(Z71="Muy Alta",AB71="Leve"),AND(Z71="Muy Alta",AB71="Menor"),AND(Z71="Muy Alta",AB71="Moderado"),AND(Z71="Muy Alta",AB71="Mayor")),"Alto",IF(OR(AND(Z71="Muy Baja",AB71="Catastrófico"),AND(Z71="Baja",AB71="Catastrófico"),AND(Z71="Media",AB71="Catastrófico"),AND(Z71="Alta",AB71="Catastrófico"),AND(Z71="Muy Alta",AB71="Catastrófico")),"Extremo","")))),"")</f>
        <v/>
      </c>
      <c r="AE71" s="88"/>
      <c r="AF71" s="113"/>
      <c r="AG71" s="113"/>
      <c r="AH71" s="93"/>
      <c r="AI71" s="93"/>
      <c r="AJ71" s="113"/>
      <c r="AK71" s="119"/>
    </row>
    <row r="72" spans="2:69" ht="151.5" hidden="1" customHeight="1" x14ac:dyDescent="0.3">
      <c r="B72" s="365"/>
      <c r="C72" s="367"/>
      <c r="D72" s="367"/>
      <c r="E72" s="367"/>
      <c r="F72" s="369"/>
      <c r="G72" s="367"/>
      <c r="H72" s="371"/>
      <c r="I72" s="360"/>
      <c r="J72" s="358"/>
      <c r="K72" s="375"/>
      <c r="L72" s="358">
        <f>IF(NOT(ISERROR(MATCH(K72,_xlfn.ANCHORARRAY(F83),0))),J85&amp;"Por favor no seleccionar los criterios de impacto",K72)</f>
        <v>0</v>
      </c>
      <c r="M72" s="360"/>
      <c r="N72" s="358"/>
      <c r="O72" s="362"/>
      <c r="P72" s="112">
        <v>3</v>
      </c>
      <c r="Q72" s="94"/>
      <c r="R72" s="87" t="str">
        <f>IF(OR(S72="Preventivo",S72="Detectivo"),"Probabilidad",IF(S72="Correctivo","Impacto",""))</f>
        <v/>
      </c>
      <c r="S72" s="88"/>
      <c r="T72" s="88"/>
      <c r="U72" s="89" t="str">
        <f t="shared" si="60"/>
        <v/>
      </c>
      <c r="V72" s="88"/>
      <c r="W72" s="88"/>
      <c r="X72" s="88"/>
      <c r="Y72" s="90" t="str">
        <f>IFERROR(IF(AND(R71="Probabilidad",R72="Probabilidad"),(AA71-(+AA71*U72)),IF(AND(R71="Impacto",R72="Probabilidad"),(AA70-(+AA70*U72)),IF(R72="Impacto",AA71,""))),"")</f>
        <v/>
      </c>
      <c r="Z72" s="91" t="str">
        <f t="shared" si="1"/>
        <v/>
      </c>
      <c r="AA72" s="89" t="str">
        <f t="shared" si="61"/>
        <v/>
      </c>
      <c r="AB72" s="91" t="str">
        <f t="shared" si="3"/>
        <v/>
      </c>
      <c r="AC72" s="89" t="str">
        <f>IFERROR(IF(AND(R71="Impacto",R72="Impacto"),(AC71-(+AC71*U72)),IF(AND(R71="Probabilidad",R72="Impacto"),(AC70-(+AC70*U72)),IF(R72="Probabilidad",AC71,""))),"")</f>
        <v/>
      </c>
      <c r="AD72" s="92" t="str">
        <f t="shared" si="62"/>
        <v/>
      </c>
      <c r="AE72" s="88"/>
      <c r="AF72" s="113"/>
      <c r="AG72" s="113"/>
      <c r="AH72" s="93"/>
      <c r="AI72" s="93"/>
      <c r="AJ72" s="113"/>
      <c r="AK72" s="119"/>
    </row>
    <row r="73" spans="2:69" ht="151.5" hidden="1" customHeight="1" x14ac:dyDescent="0.3">
      <c r="B73" s="365"/>
      <c r="C73" s="367"/>
      <c r="D73" s="367"/>
      <c r="E73" s="367"/>
      <c r="F73" s="369"/>
      <c r="G73" s="367"/>
      <c r="H73" s="371"/>
      <c r="I73" s="360"/>
      <c r="J73" s="358"/>
      <c r="K73" s="375"/>
      <c r="L73" s="358">
        <f>IF(NOT(ISERROR(MATCH(K73,_xlfn.ANCHORARRAY(F84),0))),J86&amp;"Por favor no seleccionar los criterios de impacto",K73)</f>
        <v>0</v>
      </c>
      <c r="M73" s="360"/>
      <c r="N73" s="358"/>
      <c r="O73" s="362"/>
      <c r="P73" s="112">
        <v>4</v>
      </c>
      <c r="Q73" s="86"/>
      <c r="R73" s="87" t="str">
        <f t="shared" ref="R73:R75" si="63">IF(OR(S73="Preventivo",S73="Detectivo"),"Probabilidad",IF(S73="Correctivo","Impacto",""))</f>
        <v/>
      </c>
      <c r="S73" s="88"/>
      <c r="T73" s="88"/>
      <c r="U73" s="89" t="str">
        <f t="shared" si="60"/>
        <v/>
      </c>
      <c r="V73" s="88"/>
      <c r="W73" s="88"/>
      <c r="X73" s="88"/>
      <c r="Y73" s="90" t="str">
        <f t="shared" ref="Y73:Y75" si="64">IFERROR(IF(AND(R72="Probabilidad",R73="Probabilidad"),(AA72-(+AA72*U73)),IF(AND(R72="Impacto",R73="Probabilidad"),(AA71-(+AA71*U73)),IF(R73="Impacto",AA72,""))),"")</f>
        <v/>
      </c>
      <c r="Z73" s="91" t="str">
        <f t="shared" si="1"/>
        <v/>
      </c>
      <c r="AA73" s="89" t="str">
        <f t="shared" si="61"/>
        <v/>
      </c>
      <c r="AB73" s="91" t="str">
        <f t="shared" si="3"/>
        <v/>
      </c>
      <c r="AC73" s="89" t="str">
        <f t="shared" ref="AC73:AC75" si="65">IFERROR(IF(AND(R72="Impacto",R73="Impacto"),(AC72-(+AC72*U73)),IF(AND(R72="Probabilidad",R73="Impacto"),(AC71-(+AC71*U73)),IF(R73="Probabilidad",AC72,""))),"")</f>
        <v/>
      </c>
      <c r="AD73" s="92" t="str">
        <f>IFERROR(IF(OR(AND(Z73="Muy Baja",AB73="Leve"),AND(Z73="Muy Baja",AB73="Menor"),AND(Z73="Baja",AB73="Leve")),"Bajo",IF(OR(AND(Z73="Muy baja",AB73="Moderado"),AND(Z73="Baja",AB73="Menor"),AND(Z73="Baja",AB73="Moderado"),AND(Z73="Media",AB73="Leve"),AND(Z73="Media",AB73="Menor"),AND(Z73="Media",AB73="Moderado"),AND(Z73="Alta",AB73="Leve"),AND(Z73="Alta",AB73="Menor")),"Moderado",IF(OR(AND(Z73="Muy Baja",AB73="Mayor"),AND(Z73="Baja",AB73="Mayor"),AND(Z73="Media",AB73="Mayor"),AND(Z73="Alta",AB73="Moderado"),AND(Z73="Alta",AB73="Mayor"),AND(Z73="Muy Alta",AB73="Leve"),AND(Z73="Muy Alta",AB73="Menor"),AND(Z73="Muy Alta",AB73="Moderado"),AND(Z73="Muy Alta",AB73="Mayor")),"Alto",IF(OR(AND(Z73="Muy Baja",AB73="Catastrófico"),AND(Z73="Baja",AB73="Catastrófico"),AND(Z73="Media",AB73="Catastrófico"),AND(Z73="Alta",AB73="Catastrófico"),AND(Z73="Muy Alta",AB73="Catastrófico")),"Extremo","")))),"")</f>
        <v/>
      </c>
      <c r="AE73" s="88"/>
      <c r="AF73" s="113"/>
      <c r="AG73" s="113"/>
      <c r="AH73" s="93"/>
      <c r="AI73" s="93"/>
      <c r="AJ73" s="113"/>
      <c r="AK73" s="119"/>
    </row>
    <row r="74" spans="2:69" ht="151.5" hidden="1" customHeight="1" x14ac:dyDescent="0.3">
      <c r="B74" s="365"/>
      <c r="C74" s="367"/>
      <c r="D74" s="367"/>
      <c r="E74" s="367"/>
      <c r="F74" s="369"/>
      <c r="G74" s="367"/>
      <c r="H74" s="371"/>
      <c r="I74" s="360"/>
      <c r="J74" s="358"/>
      <c r="K74" s="375"/>
      <c r="L74" s="358">
        <f>IF(NOT(ISERROR(MATCH(K74,_xlfn.ANCHORARRAY(F85),0))),J87&amp;"Por favor no seleccionar los criterios de impacto",K74)</f>
        <v>0</v>
      </c>
      <c r="M74" s="360"/>
      <c r="N74" s="358"/>
      <c r="O74" s="362"/>
      <c r="P74" s="112">
        <v>5</v>
      </c>
      <c r="Q74" s="86"/>
      <c r="R74" s="87" t="str">
        <f t="shared" si="63"/>
        <v/>
      </c>
      <c r="S74" s="88"/>
      <c r="T74" s="88"/>
      <c r="U74" s="89" t="str">
        <f t="shared" si="60"/>
        <v/>
      </c>
      <c r="V74" s="88"/>
      <c r="W74" s="88"/>
      <c r="X74" s="88"/>
      <c r="Y74" s="90" t="str">
        <f t="shared" si="64"/>
        <v/>
      </c>
      <c r="Z74" s="91" t="str">
        <f t="shared" si="1"/>
        <v/>
      </c>
      <c r="AA74" s="89" t="str">
        <f t="shared" si="61"/>
        <v/>
      </c>
      <c r="AB74" s="91" t="str">
        <f t="shared" si="3"/>
        <v/>
      </c>
      <c r="AC74" s="89" t="str">
        <f t="shared" si="65"/>
        <v/>
      </c>
      <c r="AD74" s="92" t="str">
        <f t="shared" ref="AD74:AD75" si="66">IFERROR(IF(OR(AND(Z74="Muy Baja",AB74="Leve"),AND(Z74="Muy Baja",AB74="Menor"),AND(Z74="Baja",AB74="Leve")),"Bajo",IF(OR(AND(Z74="Muy baja",AB74="Moderado"),AND(Z74="Baja",AB74="Menor"),AND(Z74="Baja",AB74="Moderado"),AND(Z74="Media",AB74="Leve"),AND(Z74="Media",AB74="Menor"),AND(Z74="Media",AB74="Moderado"),AND(Z74="Alta",AB74="Leve"),AND(Z74="Alta",AB74="Menor")),"Moderado",IF(OR(AND(Z74="Muy Baja",AB74="Mayor"),AND(Z74="Baja",AB74="Mayor"),AND(Z74="Media",AB74="Mayor"),AND(Z74="Alta",AB74="Moderado"),AND(Z74="Alta",AB74="Mayor"),AND(Z74="Muy Alta",AB74="Leve"),AND(Z74="Muy Alta",AB74="Menor"),AND(Z74="Muy Alta",AB74="Moderado"),AND(Z74="Muy Alta",AB74="Mayor")),"Alto",IF(OR(AND(Z74="Muy Baja",AB74="Catastrófico"),AND(Z74="Baja",AB74="Catastrófico"),AND(Z74="Media",AB74="Catastrófico"),AND(Z74="Alta",AB74="Catastrófico"),AND(Z74="Muy Alta",AB74="Catastrófico")),"Extremo","")))),"")</f>
        <v/>
      </c>
      <c r="AE74" s="88"/>
      <c r="AF74" s="113"/>
      <c r="AG74" s="113"/>
      <c r="AH74" s="93"/>
      <c r="AI74" s="93"/>
      <c r="AJ74" s="113"/>
      <c r="AK74" s="119"/>
    </row>
    <row r="75" spans="2:69" ht="21" hidden="1" customHeight="1" x14ac:dyDescent="0.3">
      <c r="B75" s="391"/>
      <c r="C75" s="346"/>
      <c r="D75" s="346"/>
      <c r="E75" s="346"/>
      <c r="F75" s="349"/>
      <c r="G75" s="346"/>
      <c r="H75" s="392"/>
      <c r="I75" s="393"/>
      <c r="J75" s="394"/>
      <c r="K75" s="395"/>
      <c r="L75" s="394">
        <f>IF(NOT(ISERROR(MATCH(K75,_xlfn.ANCHORARRAY(F86),0))),J88&amp;"Por favor no seleccionar los criterios de impacto",K75)</f>
        <v>0</v>
      </c>
      <c r="M75" s="393"/>
      <c r="N75" s="394"/>
      <c r="O75" s="396"/>
      <c r="P75" s="205">
        <v>6</v>
      </c>
      <c r="Q75" s="228"/>
      <c r="R75" s="208" t="str">
        <f t="shared" si="63"/>
        <v/>
      </c>
      <c r="S75" s="210"/>
      <c r="T75" s="210"/>
      <c r="U75" s="212" t="str">
        <f t="shared" si="60"/>
        <v/>
      </c>
      <c r="V75" s="210"/>
      <c r="W75" s="210"/>
      <c r="X75" s="210"/>
      <c r="Y75" s="221" t="str">
        <f t="shared" si="64"/>
        <v/>
      </c>
      <c r="Z75" s="223" t="str">
        <f t="shared" si="1"/>
        <v/>
      </c>
      <c r="AA75" s="212" t="str">
        <f t="shared" si="61"/>
        <v/>
      </c>
      <c r="AB75" s="223" t="str">
        <f t="shared" si="3"/>
        <v/>
      </c>
      <c r="AC75" s="212" t="str">
        <f t="shared" si="65"/>
        <v/>
      </c>
      <c r="AD75" s="225" t="str">
        <f t="shared" si="66"/>
        <v/>
      </c>
      <c r="AE75" s="210"/>
      <c r="AF75" s="216"/>
      <c r="AG75" s="216"/>
      <c r="AH75" s="229"/>
      <c r="AI75" s="229"/>
      <c r="AJ75" s="216"/>
      <c r="AK75" s="230"/>
    </row>
    <row r="76" spans="2:69" ht="49.5" customHeight="1" thickBot="1" x14ac:dyDescent="0.35">
      <c r="B76" s="231"/>
      <c r="C76" s="388" t="s">
        <v>114</v>
      </c>
      <c r="D76" s="389"/>
      <c r="E76" s="389"/>
      <c r="F76" s="389"/>
      <c r="G76" s="389"/>
      <c r="H76" s="389"/>
      <c r="I76" s="389"/>
      <c r="J76" s="389"/>
      <c r="K76" s="389"/>
      <c r="L76" s="389"/>
      <c r="M76" s="389"/>
      <c r="N76" s="389"/>
      <c r="O76" s="389"/>
      <c r="P76" s="389"/>
      <c r="Q76" s="389"/>
      <c r="R76" s="389"/>
      <c r="S76" s="389"/>
      <c r="T76" s="389"/>
      <c r="U76" s="389"/>
      <c r="V76" s="389"/>
      <c r="W76" s="389"/>
      <c r="X76" s="389"/>
      <c r="Y76" s="389"/>
      <c r="Z76" s="389"/>
      <c r="AA76" s="389"/>
      <c r="AB76" s="389"/>
      <c r="AC76" s="389"/>
      <c r="AD76" s="389"/>
      <c r="AE76" s="389"/>
      <c r="AF76" s="389"/>
      <c r="AG76" s="389"/>
      <c r="AH76" s="389"/>
      <c r="AI76" s="389"/>
      <c r="AJ76" s="389"/>
      <c r="AK76" s="390"/>
    </row>
    <row r="78" spans="2:69" x14ac:dyDescent="0.3">
      <c r="B78" s="1"/>
      <c r="C78" s="9" t="s">
        <v>125</v>
      </c>
      <c r="D78" s="1"/>
      <c r="E78" s="1"/>
      <c r="G78" s="1"/>
    </row>
  </sheetData>
  <dataConsolidate/>
  <mergeCells count="190">
    <mergeCell ref="AJ5:AK5"/>
    <mergeCell ref="AJ4:AK4"/>
    <mergeCell ref="F4:AI7"/>
    <mergeCell ref="B4:E7"/>
    <mergeCell ref="B12:AK12"/>
    <mergeCell ref="B9:C9"/>
    <mergeCell ref="B10:C10"/>
    <mergeCell ref="B11:C11"/>
    <mergeCell ref="D9:AK9"/>
    <mergeCell ref="D10:AK10"/>
    <mergeCell ref="D11:AK11"/>
    <mergeCell ref="AJ7:AK7"/>
    <mergeCell ref="AJ6:AK6"/>
    <mergeCell ref="B13:H13"/>
    <mergeCell ref="I13:O13"/>
    <mergeCell ref="P13:X13"/>
    <mergeCell ref="Y13:AE13"/>
    <mergeCell ref="AF13:AK13"/>
    <mergeCell ref="C76:AK76"/>
    <mergeCell ref="N64:N69"/>
    <mergeCell ref="O64:O69"/>
    <mergeCell ref="B70:B75"/>
    <mergeCell ref="C70:C75"/>
    <mergeCell ref="D70:D75"/>
    <mergeCell ref="E70:E75"/>
    <mergeCell ref="F70:F75"/>
    <mergeCell ref="G70:G75"/>
    <mergeCell ref="H70:H75"/>
    <mergeCell ref="I70:I75"/>
    <mergeCell ref="J70:J75"/>
    <mergeCell ref="K70:K75"/>
    <mergeCell ref="L70:L75"/>
    <mergeCell ref="M70:M75"/>
    <mergeCell ref="N70:N75"/>
    <mergeCell ref="O70:O75"/>
    <mergeCell ref="K64:K69"/>
    <mergeCell ref="L64:L69"/>
    <mergeCell ref="M64:M69"/>
    <mergeCell ref="B64:B69"/>
    <mergeCell ref="C64:C69"/>
    <mergeCell ref="D64:D69"/>
    <mergeCell ref="E64:E69"/>
    <mergeCell ref="F64:F69"/>
    <mergeCell ref="G64:G69"/>
    <mergeCell ref="H64:H69"/>
    <mergeCell ref="I64:I69"/>
    <mergeCell ref="J64:J69"/>
    <mergeCell ref="N52:N57"/>
    <mergeCell ref="O52:O57"/>
    <mergeCell ref="G58:G63"/>
    <mergeCell ref="H58:H63"/>
    <mergeCell ref="I58:I63"/>
    <mergeCell ref="J58:J63"/>
    <mergeCell ref="K58:K63"/>
    <mergeCell ref="G52:G57"/>
    <mergeCell ref="H52:H57"/>
    <mergeCell ref="I52:I57"/>
    <mergeCell ref="J52:J57"/>
    <mergeCell ref="L58:L63"/>
    <mergeCell ref="M58:M63"/>
    <mergeCell ref="N58:N63"/>
    <mergeCell ref="O58:O63"/>
    <mergeCell ref="J40:J45"/>
    <mergeCell ref="K40:K45"/>
    <mergeCell ref="H46:H51"/>
    <mergeCell ref="I46:I51"/>
    <mergeCell ref="J46:J51"/>
    <mergeCell ref="L40:L45"/>
    <mergeCell ref="M40:M45"/>
    <mergeCell ref="B58:B63"/>
    <mergeCell ref="C58:C63"/>
    <mergeCell ref="D58:D63"/>
    <mergeCell ref="E58:E63"/>
    <mergeCell ref="F58:F63"/>
    <mergeCell ref="B52:B57"/>
    <mergeCell ref="C52:C57"/>
    <mergeCell ref="D52:D57"/>
    <mergeCell ref="E52:E57"/>
    <mergeCell ref="F52:F57"/>
    <mergeCell ref="N40:N45"/>
    <mergeCell ref="O40:O45"/>
    <mergeCell ref="N46:N51"/>
    <mergeCell ref="O46:O51"/>
    <mergeCell ref="K52:K57"/>
    <mergeCell ref="L52:L57"/>
    <mergeCell ref="M52:M57"/>
    <mergeCell ref="B40:B45"/>
    <mergeCell ref="C40:C45"/>
    <mergeCell ref="D40:D45"/>
    <mergeCell ref="B46:B51"/>
    <mergeCell ref="C46:C51"/>
    <mergeCell ref="D46:D51"/>
    <mergeCell ref="E46:E51"/>
    <mergeCell ref="F46:F51"/>
    <mergeCell ref="G46:G51"/>
    <mergeCell ref="E40:E45"/>
    <mergeCell ref="F40:F45"/>
    <mergeCell ref="K46:K51"/>
    <mergeCell ref="L46:L51"/>
    <mergeCell ref="M46:M51"/>
    <mergeCell ref="G40:G45"/>
    <mergeCell ref="H40:H45"/>
    <mergeCell ref="I40:I45"/>
    <mergeCell ref="N28:N33"/>
    <mergeCell ref="O28:O33"/>
    <mergeCell ref="B34:B39"/>
    <mergeCell ref="C34:C39"/>
    <mergeCell ref="D34:D39"/>
    <mergeCell ref="E34:E39"/>
    <mergeCell ref="F34:F39"/>
    <mergeCell ref="G34:G39"/>
    <mergeCell ref="H34:H39"/>
    <mergeCell ref="I34:I39"/>
    <mergeCell ref="J34:J39"/>
    <mergeCell ref="K34:K39"/>
    <mergeCell ref="L34:L39"/>
    <mergeCell ref="M34:M39"/>
    <mergeCell ref="N34:N39"/>
    <mergeCell ref="O34:O39"/>
    <mergeCell ref="L22:L27"/>
    <mergeCell ref="M22:M27"/>
    <mergeCell ref="N22:N27"/>
    <mergeCell ref="O22:O27"/>
    <mergeCell ref="B28:B33"/>
    <mergeCell ref="C28:C33"/>
    <mergeCell ref="D28:D33"/>
    <mergeCell ref="E28:E33"/>
    <mergeCell ref="F28:F33"/>
    <mergeCell ref="G28:G33"/>
    <mergeCell ref="H28:H33"/>
    <mergeCell ref="I28:I33"/>
    <mergeCell ref="J28:J33"/>
    <mergeCell ref="K28:K33"/>
    <mergeCell ref="L28:L33"/>
    <mergeCell ref="M28:M33"/>
    <mergeCell ref="G22:G27"/>
    <mergeCell ref="H22:H27"/>
    <mergeCell ref="I22:I27"/>
    <mergeCell ref="J22:J27"/>
    <mergeCell ref="K22:K27"/>
    <mergeCell ref="B22:B27"/>
    <mergeCell ref="C22:C27"/>
    <mergeCell ref="D22:D27"/>
    <mergeCell ref="E22:E27"/>
    <mergeCell ref="F22:F27"/>
    <mergeCell ref="AF14:AF15"/>
    <mergeCell ref="AK14:AK15"/>
    <mergeCell ref="AJ14:AJ15"/>
    <mergeCell ref="AI14:AI15"/>
    <mergeCell ref="AH14:AH15"/>
    <mergeCell ref="AG14:AG15"/>
    <mergeCell ref="B14:B15"/>
    <mergeCell ref="G14:G15"/>
    <mergeCell ref="F14:F15"/>
    <mergeCell ref="E14:E15"/>
    <mergeCell ref="D14:D15"/>
    <mergeCell ref="AE14:AE15"/>
    <mergeCell ref="P14:P15"/>
    <mergeCell ref="AD14:AD15"/>
    <mergeCell ref="AC14:AC15"/>
    <mergeCell ref="Y14:Y15"/>
    <mergeCell ref="Q14:Q15"/>
    <mergeCell ref="AB14:AB15"/>
    <mergeCell ref="Z14:Z15"/>
    <mergeCell ref="AA14:AA15"/>
    <mergeCell ref="H14:H15"/>
    <mergeCell ref="I14:I15"/>
    <mergeCell ref="J14:J15"/>
    <mergeCell ref="M14:M15"/>
    <mergeCell ref="N14:N15"/>
    <mergeCell ref="C14:C15"/>
    <mergeCell ref="O14:O15"/>
    <mergeCell ref="K14:K15"/>
    <mergeCell ref="L14:L15"/>
    <mergeCell ref="R14:R15"/>
    <mergeCell ref="S14:X14"/>
    <mergeCell ref="G16:G21"/>
    <mergeCell ref="H16:H21"/>
    <mergeCell ref="I16:I21"/>
    <mergeCell ref="B16:B21"/>
    <mergeCell ref="C16:C21"/>
    <mergeCell ref="D16:D21"/>
    <mergeCell ref="E16:E21"/>
    <mergeCell ref="F16:F21"/>
    <mergeCell ref="O16:O21"/>
    <mergeCell ref="J16:J21"/>
    <mergeCell ref="K16:K21"/>
    <mergeCell ref="L16:L21"/>
    <mergeCell ref="M16:M21"/>
    <mergeCell ref="N16:N21"/>
  </mergeCells>
  <conditionalFormatting sqref="I16 I22 Z29:Z33">
    <cfRule type="cellIs" dxfId="226" priority="319" operator="equal">
      <formula>"Muy Alta"</formula>
    </cfRule>
    <cfRule type="cellIs" dxfId="225" priority="320" operator="equal">
      <formula>"Alta"</formula>
    </cfRule>
    <cfRule type="cellIs" dxfId="224" priority="321" operator="equal">
      <formula>"Media"</formula>
    </cfRule>
    <cfRule type="cellIs" dxfId="223" priority="322" operator="equal">
      <formula>"Baja"</formula>
    </cfRule>
    <cfRule type="cellIs" dxfId="222" priority="323" operator="equal">
      <formula>"Muy Baja"</formula>
    </cfRule>
  </conditionalFormatting>
  <conditionalFormatting sqref="M16 M22 M28 M34 M40 M46 M52 M58 M64 M70 AB29:AB33">
    <cfRule type="cellIs" dxfId="221" priority="314" operator="equal">
      <formula>"Catastrófico"</formula>
    </cfRule>
    <cfRule type="cellIs" dxfId="220" priority="315" operator="equal">
      <formula>"Mayor"</formula>
    </cfRule>
    <cfRule type="cellIs" dxfId="219" priority="316" operator="equal">
      <formula>"Moderado"</formula>
    </cfRule>
    <cfRule type="cellIs" dxfId="218" priority="317" operator="equal">
      <formula>"Menor"</formula>
    </cfRule>
    <cfRule type="cellIs" dxfId="217" priority="318" operator="equal">
      <formula>"Leve"</formula>
    </cfRule>
  </conditionalFormatting>
  <conditionalFormatting sqref="O16 AD29:AD33">
    <cfRule type="cellIs" dxfId="216" priority="310" operator="equal">
      <formula>"Extremo"</formula>
    </cfRule>
    <cfRule type="cellIs" dxfId="215" priority="311" operator="equal">
      <formula>"Alto"</formula>
    </cfRule>
    <cfRule type="cellIs" dxfId="214" priority="312" operator="equal">
      <formula>"Moderado"</formula>
    </cfRule>
    <cfRule type="cellIs" dxfId="213" priority="313" operator="equal">
      <formula>"Bajo"</formula>
    </cfRule>
  </conditionalFormatting>
  <conditionalFormatting sqref="Z16:Z21">
    <cfRule type="cellIs" dxfId="212" priority="305" operator="equal">
      <formula>"Muy Alta"</formula>
    </cfRule>
    <cfRule type="cellIs" dxfId="211" priority="306" operator="equal">
      <formula>"Alta"</formula>
    </cfRule>
    <cfRule type="cellIs" dxfId="210" priority="307" operator="equal">
      <formula>"Media"</formula>
    </cfRule>
    <cfRule type="cellIs" dxfId="209" priority="308" operator="equal">
      <formula>"Baja"</formula>
    </cfRule>
    <cfRule type="cellIs" dxfId="208" priority="309" operator="equal">
      <formula>"Muy Baja"</formula>
    </cfRule>
  </conditionalFormatting>
  <conditionalFormatting sqref="AB16:AB21">
    <cfRule type="cellIs" dxfId="207" priority="300" operator="equal">
      <formula>"Catastrófico"</formula>
    </cfRule>
    <cfRule type="cellIs" dxfId="206" priority="301" operator="equal">
      <formula>"Mayor"</formula>
    </cfRule>
    <cfRule type="cellIs" dxfId="205" priority="302" operator="equal">
      <formula>"Moderado"</formula>
    </cfRule>
    <cfRule type="cellIs" dxfId="204" priority="303" operator="equal">
      <formula>"Menor"</formula>
    </cfRule>
    <cfRule type="cellIs" dxfId="203" priority="304" operator="equal">
      <formula>"Leve"</formula>
    </cfRule>
  </conditionalFormatting>
  <conditionalFormatting sqref="AD16:AD21">
    <cfRule type="cellIs" dxfId="202" priority="296" operator="equal">
      <formula>"Extremo"</formula>
    </cfRule>
    <cfRule type="cellIs" dxfId="201" priority="297" operator="equal">
      <formula>"Alto"</formula>
    </cfRule>
    <cfRule type="cellIs" dxfId="200" priority="298" operator="equal">
      <formula>"Moderado"</formula>
    </cfRule>
    <cfRule type="cellIs" dxfId="199" priority="299" operator="equal">
      <formula>"Bajo"</formula>
    </cfRule>
  </conditionalFormatting>
  <conditionalFormatting sqref="I64">
    <cfRule type="cellIs" dxfId="198" priority="53" operator="equal">
      <formula>"Muy Alta"</formula>
    </cfRule>
    <cfRule type="cellIs" dxfId="197" priority="54" operator="equal">
      <formula>"Alta"</formula>
    </cfRule>
    <cfRule type="cellIs" dxfId="196" priority="55" operator="equal">
      <formula>"Media"</formula>
    </cfRule>
    <cfRule type="cellIs" dxfId="195" priority="56" operator="equal">
      <formula>"Baja"</formula>
    </cfRule>
    <cfRule type="cellIs" dxfId="194" priority="57" operator="equal">
      <formula>"Muy Baja"</formula>
    </cfRule>
  </conditionalFormatting>
  <conditionalFormatting sqref="O22">
    <cfRule type="cellIs" dxfId="193" priority="240" operator="equal">
      <formula>"Extremo"</formula>
    </cfRule>
    <cfRule type="cellIs" dxfId="192" priority="241" operator="equal">
      <formula>"Alto"</formula>
    </cfRule>
    <cfRule type="cellIs" dxfId="191" priority="242" operator="equal">
      <formula>"Moderado"</formula>
    </cfRule>
    <cfRule type="cellIs" dxfId="190" priority="243" operator="equal">
      <formula>"Bajo"</formula>
    </cfRule>
  </conditionalFormatting>
  <conditionalFormatting sqref="Z22:Z27">
    <cfRule type="cellIs" dxfId="189" priority="235" operator="equal">
      <formula>"Muy Alta"</formula>
    </cfRule>
    <cfRule type="cellIs" dxfId="188" priority="236" operator="equal">
      <formula>"Alta"</formula>
    </cfRule>
    <cfRule type="cellIs" dxfId="187" priority="237" operator="equal">
      <formula>"Media"</formula>
    </cfRule>
    <cfRule type="cellIs" dxfId="186" priority="238" operator="equal">
      <formula>"Baja"</formula>
    </cfRule>
    <cfRule type="cellIs" dxfId="185" priority="239" operator="equal">
      <formula>"Muy Baja"</formula>
    </cfRule>
  </conditionalFormatting>
  <conditionalFormatting sqref="AB22:AB27">
    <cfRule type="cellIs" dxfId="184" priority="230" operator="equal">
      <formula>"Catastrófico"</formula>
    </cfRule>
    <cfRule type="cellIs" dxfId="183" priority="231" operator="equal">
      <formula>"Mayor"</formula>
    </cfRule>
    <cfRule type="cellIs" dxfId="182" priority="232" operator="equal">
      <formula>"Moderado"</formula>
    </cfRule>
    <cfRule type="cellIs" dxfId="181" priority="233" operator="equal">
      <formula>"Menor"</formula>
    </cfRule>
    <cfRule type="cellIs" dxfId="180" priority="234" operator="equal">
      <formula>"Leve"</formula>
    </cfRule>
  </conditionalFormatting>
  <conditionalFormatting sqref="AD22:AD27">
    <cfRule type="cellIs" dxfId="179" priority="226" operator="equal">
      <formula>"Extremo"</formula>
    </cfRule>
    <cfRule type="cellIs" dxfId="178" priority="227" operator="equal">
      <formula>"Alto"</formula>
    </cfRule>
    <cfRule type="cellIs" dxfId="177" priority="228" operator="equal">
      <formula>"Moderado"</formula>
    </cfRule>
    <cfRule type="cellIs" dxfId="176" priority="229" operator="equal">
      <formula>"Bajo"</formula>
    </cfRule>
  </conditionalFormatting>
  <conditionalFormatting sqref="I28">
    <cfRule type="cellIs" dxfId="175" priority="221" operator="equal">
      <formula>"Muy Alta"</formula>
    </cfRule>
    <cfRule type="cellIs" dxfId="174" priority="222" operator="equal">
      <formula>"Alta"</formula>
    </cfRule>
    <cfRule type="cellIs" dxfId="173" priority="223" operator="equal">
      <formula>"Media"</formula>
    </cfRule>
    <cfRule type="cellIs" dxfId="172" priority="224" operator="equal">
      <formula>"Baja"</formula>
    </cfRule>
    <cfRule type="cellIs" dxfId="171" priority="225" operator="equal">
      <formula>"Muy Baja"</formula>
    </cfRule>
  </conditionalFormatting>
  <conditionalFormatting sqref="O28">
    <cfRule type="cellIs" dxfId="170" priority="212" operator="equal">
      <formula>"Extremo"</formula>
    </cfRule>
    <cfRule type="cellIs" dxfId="169" priority="213" operator="equal">
      <formula>"Alto"</formula>
    </cfRule>
    <cfRule type="cellIs" dxfId="168" priority="214" operator="equal">
      <formula>"Moderado"</formula>
    </cfRule>
    <cfRule type="cellIs" dxfId="167" priority="215" operator="equal">
      <formula>"Bajo"</formula>
    </cfRule>
  </conditionalFormatting>
  <conditionalFormatting sqref="I34">
    <cfRule type="cellIs" dxfId="166" priority="193" operator="equal">
      <formula>"Muy Alta"</formula>
    </cfRule>
    <cfRule type="cellIs" dxfId="165" priority="194" operator="equal">
      <formula>"Alta"</formula>
    </cfRule>
    <cfRule type="cellIs" dxfId="164" priority="195" operator="equal">
      <formula>"Media"</formula>
    </cfRule>
    <cfRule type="cellIs" dxfId="163" priority="196" operator="equal">
      <formula>"Baja"</formula>
    </cfRule>
    <cfRule type="cellIs" dxfId="162" priority="197" operator="equal">
      <formula>"Muy Baja"</formula>
    </cfRule>
  </conditionalFormatting>
  <conditionalFormatting sqref="O34">
    <cfRule type="cellIs" dxfId="161" priority="184" operator="equal">
      <formula>"Extremo"</formula>
    </cfRule>
    <cfRule type="cellIs" dxfId="160" priority="185" operator="equal">
      <formula>"Alto"</formula>
    </cfRule>
    <cfRule type="cellIs" dxfId="159" priority="186" operator="equal">
      <formula>"Moderado"</formula>
    </cfRule>
    <cfRule type="cellIs" dxfId="158" priority="187" operator="equal">
      <formula>"Bajo"</formula>
    </cfRule>
  </conditionalFormatting>
  <conditionalFormatting sqref="Z34:Z39">
    <cfRule type="cellIs" dxfId="157" priority="179" operator="equal">
      <formula>"Muy Alta"</formula>
    </cfRule>
    <cfRule type="cellIs" dxfId="156" priority="180" operator="equal">
      <formula>"Alta"</formula>
    </cfRule>
    <cfRule type="cellIs" dxfId="155" priority="181" operator="equal">
      <formula>"Media"</formula>
    </cfRule>
    <cfRule type="cellIs" dxfId="154" priority="182" operator="equal">
      <formula>"Baja"</formula>
    </cfRule>
    <cfRule type="cellIs" dxfId="153" priority="183" operator="equal">
      <formula>"Muy Baja"</formula>
    </cfRule>
  </conditionalFormatting>
  <conditionalFormatting sqref="AB34:AB39">
    <cfRule type="cellIs" dxfId="152" priority="174" operator="equal">
      <formula>"Catastrófico"</formula>
    </cfRule>
    <cfRule type="cellIs" dxfId="151" priority="175" operator="equal">
      <formula>"Mayor"</formula>
    </cfRule>
    <cfRule type="cellIs" dxfId="150" priority="176" operator="equal">
      <formula>"Moderado"</formula>
    </cfRule>
    <cfRule type="cellIs" dxfId="149" priority="177" operator="equal">
      <formula>"Menor"</formula>
    </cfRule>
    <cfRule type="cellIs" dxfId="148" priority="178" operator="equal">
      <formula>"Leve"</formula>
    </cfRule>
  </conditionalFormatting>
  <conditionalFormatting sqref="AD34:AD39">
    <cfRule type="cellIs" dxfId="147" priority="170" operator="equal">
      <formula>"Extremo"</formula>
    </cfRule>
    <cfRule type="cellIs" dxfId="146" priority="171" operator="equal">
      <formula>"Alto"</formula>
    </cfRule>
    <cfRule type="cellIs" dxfId="145" priority="172" operator="equal">
      <formula>"Moderado"</formula>
    </cfRule>
    <cfRule type="cellIs" dxfId="144" priority="173" operator="equal">
      <formula>"Bajo"</formula>
    </cfRule>
  </conditionalFormatting>
  <conditionalFormatting sqref="I40">
    <cfRule type="cellIs" dxfId="143" priority="165" operator="equal">
      <formula>"Muy Alta"</formula>
    </cfRule>
    <cfRule type="cellIs" dxfId="142" priority="166" operator="equal">
      <formula>"Alta"</formula>
    </cfRule>
    <cfRule type="cellIs" dxfId="141" priority="167" operator="equal">
      <formula>"Media"</formula>
    </cfRule>
    <cfRule type="cellIs" dxfId="140" priority="168" operator="equal">
      <formula>"Baja"</formula>
    </cfRule>
    <cfRule type="cellIs" dxfId="139" priority="169" operator="equal">
      <formula>"Muy Baja"</formula>
    </cfRule>
  </conditionalFormatting>
  <conditionalFormatting sqref="O40">
    <cfRule type="cellIs" dxfId="138" priority="156" operator="equal">
      <formula>"Extremo"</formula>
    </cfRule>
    <cfRule type="cellIs" dxfId="137" priority="157" operator="equal">
      <formula>"Alto"</formula>
    </cfRule>
    <cfRule type="cellIs" dxfId="136" priority="158" operator="equal">
      <formula>"Moderado"</formula>
    </cfRule>
    <cfRule type="cellIs" dxfId="135" priority="159" operator="equal">
      <formula>"Bajo"</formula>
    </cfRule>
  </conditionalFormatting>
  <conditionalFormatting sqref="Z40:Z45">
    <cfRule type="cellIs" dxfId="134" priority="151" operator="equal">
      <formula>"Muy Alta"</formula>
    </cfRule>
    <cfRule type="cellIs" dxfId="133" priority="152" operator="equal">
      <formula>"Alta"</formula>
    </cfRule>
    <cfRule type="cellIs" dxfId="132" priority="153" operator="equal">
      <formula>"Media"</formula>
    </cfRule>
    <cfRule type="cellIs" dxfId="131" priority="154" operator="equal">
      <formula>"Baja"</formula>
    </cfRule>
    <cfRule type="cellIs" dxfId="130" priority="155" operator="equal">
      <formula>"Muy Baja"</formula>
    </cfRule>
  </conditionalFormatting>
  <conditionalFormatting sqref="AB40:AB45">
    <cfRule type="cellIs" dxfId="129" priority="146" operator="equal">
      <formula>"Catastrófico"</formula>
    </cfRule>
    <cfRule type="cellIs" dxfId="128" priority="147" operator="equal">
      <formula>"Mayor"</formula>
    </cfRule>
    <cfRule type="cellIs" dxfId="127" priority="148" operator="equal">
      <formula>"Moderado"</formula>
    </cfRule>
    <cfRule type="cellIs" dxfId="126" priority="149" operator="equal">
      <formula>"Menor"</formula>
    </cfRule>
    <cfRule type="cellIs" dxfId="125" priority="150" operator="equal">
      <formula>"Leve"</formula>
    </cfRule>
  </conditionalFormatting>
  <conditionalFormatting sqref="AD40:AD45">
    <cfRule type="cellIs" dxfId="124" priority="142" operator="equal">
      <formula>"Extremo"</formula>
    </cfRule>
    <cfRule type="cellIs" dxfId="123" priority="143" operator="equal">
      <formula>"Alto"</formula>
    </cfRule>
    <cfRule type="cellIs" dxfId="122" priority="144" operator="equal">
      <formula>"Moderado"</formula>
    </cfRule>
    <cfRule type="cellIs" dxfId="121" priority="145" operator="equal">
      <formula>"Bajo"</formula>
    </cfRule>
  </conditionalFormatting>
  <conditionalFormatting sqref="I46">
    <cfRule type="cellIs" dxfId="120" priority="137" operator="equal">
      <formula>"Muy Alta"</formula>
    </cfRule>
    <cfRule type="cellIs" dxfId="119" priority="138" operator="equal">
      <formula>"Alta"</formula>
    </cfRule>
    <cfRule type="cellIs" dxfId="118" priority="139" operator="equal">
      <formula>"Media"</formula>
    </cfRule>
    <cfRule type="cellIs" dxfId="117" priority="140" operator="equal">
      <formula>"Baja"</formula>
    </cfRule>
    <cfRule type="cellIs" dxfId="116" priority="141" operator="equal">
      <formula>"Muy Baja"</formula>
    </cfRule>
  </conditionalFormatting>
  <conditionalFormatting sqref="O46">
    <cfRule type="cellIs" dxfId="115" priority="128" operator="equal">
      <formula>"Extremo"</formula>
    </cfRule>
    <cfRule type="cellIs" dxfId="114" priority="129" operator="equal">
      <formula>"Alto"</formula>
    </cfRule>
    <cfRule type="cellIs" dxfId="113" priority="130" operator="equal">
      <formula>"Moderado"</formula>
    </cfRule>
    <cfRule type="cellIs" dxfId="112" priority="131" operator="equal">
      <formula>"Bajo"</formula>
    </cfRule>
  </conditionalFormatting>
  <conditionalFormatting sqref="Z46:Z51">
    <cfRule type="cellIs" dxfId="111" priority="123" operator="equal">
      <formula>"Muy Alta"</formula>
    </cfRule>
    <cfRule type="cellIs" dxfId="110" priority="124" operator="equal">
      <formula>"Alta"</formula>
    </cfRule>
    <cfRule type="cellIs" dxfId="109" priority="125" operator="equal">
      <formula>"Media"</formula>
    </cfRule>
    <cfRule type="cellIs" dxfId="108" priority="126" operator="equal">
      <formula>"Baja"</formula>
    </cfRule>
    <cfRule type="cellIs" dxfId="107" priority="127" operator="equal">
      <formula>"Muy Baja"</formula>
    </cfRule>
  </conditionalFormatting>
  <conditionalFormatting sqref="AB46:AB51">
    <cfRule type="cellIs" dxfId="106" priority="118" operator="equal">
      <formula>"Catastrófico"</formula>
    </cfRule>
    <cfRule type="cellIs" dxfId="105" priority="119" operator="equal">
      <formula>"Mayor"</formula>
    </cfRule>
    <cfRule type="cellIs" dxfId="104" priority="120" operator="equal">
      <formula>"Moderado"</formula>
    </cfRule>
    <cfRule type="cellIs" dxfId="103" priority="121" operator="equal">
      <formula>"Menor"</formula>
    </cfRule>
    <cfRule type="cellIs" dxfId="102" priority="122" operator="equal">
      <formula>"Leve"</formula>
    </cfRule>
  </conditionalFormatting>
  <conditionalFormatting sqref="AD46:AD51">
    <cfRule type="cellIs" dxfId="101" priority="114" operator="equal">
      <formula>"Extremo"</formula>
    </cfRule>
    <cfRule type="cellIs" dxfId="100" priority="115" operator="equal">
      <formula>"Alto"</formula>
    </cfRule>
    <cfRule type="cellIs" dxfId="99" priority="116" operator="equal">
      <formula>"Moderado"</formula>
    </cfRule>
    <cfRule type="cellIs" dxfId="98" priority="117" operator="equal">
      <formula>"Bajo"</formula>
    </cfRule>
  </conditionalFormatting>
  <conditionalFormatting sqref="I52">
    <cfRule type="cellIs" dxfId="97" priority="109" operator="equal">
      <formula>"Muy Alta"</formula>
    </cfRule>
    <cfRule type="cellIs" dxfId="96" priority="110" operator="equal">
      <formula>"Alta"</formula>
    </cfRule>
    <cfRule type="cellIs" dxfId="95" priority="111" operator="equal">
      <formula>"Media"</formula>
    </cfRule>
    <cfRule type="cellIs" dxfId="94" priority="112" operator="equal">
      <formula>"Baja"</formula>
    </cfRule>
    <cfRule type="cellIs" dxfId="93" priority="113" operator="equal">
      <formula>"Muy Baja"</formula>
    </cfRule>
  </conditionalFormatting>
  <conditionalFormatting sqref="O52">
    <cfRule type="cellIs" dxfId="92" priority="100" operator="equal">
      <formula>"Extremo"</formula>
    </cfRule>
    <cfRule type="cellIs" dxfId="91" priority="101" operator="equal">
      <formula>"Alto"</formula>
    </cfRule>
    <cfRule type="cellIs" dxfId="90" priority="102" operator="equal">
      <formula>"Moderado"</formula>
    </cfRule>
    <cfRule type="cellIs" dxfId="89" priority="103" operator="equal">
      <formula>"Bajo"</formula>
    </cfRule>
  </conditionalFormatting>
  <conditionalFormatting sqref="Z52:Z57">
    <cfRule type="cellIs" dxfId="88" priority="95" operator="equal">
      <formula>"Muy Alta"</formula>
    </cfRule>
    <cfRule type="cellIs" dxfId="87" priority="96" operator="equal">
      <formula>"Alta"</formula>
    </cfRule>
    <cfRule type="cellIs" dxfId="86" priority="97" operator="equal">
      <formula>"Media"</formula>
    </cfRule>
    <cfRule type="cellIs" dxfId="85" priority="98" operator="equal">
      <formula>"Baja"</formula>
    </cfRule>
    <cfRule type="cellIs" dxfId="84" priority="99" operator="equal">
      <formula>"Muy Baja"</formula>
    </cfRule>
  </conditionalFormatting>
  <conditionalFormatting sqref="AB52:AB57">
    <cfRule type="cellIs" dxfId="83" priority="90" operator="equal">
      <formula>"Catastrófico"</formula>
    </cfRule>
    <cfRule type="cellIs" dxfId="82" priority="91" operator="equal">
      <formula>"Mayor"</formula>
    </cfRule>
    <cfRule type="cellIs" dxfId="81" priority="92" operator="equal">
      <formula>"Moderado"</formula>
    </cfRule>
    <cfRule type="cellIs" dxfId="80" priority="93" operator="equal">
      <formula>"Menor"</formula>
    </cfRule>
    <cfRule type="cellIs" dxfId="79" priority="94" operator="equal">
      <formula>"Leve"</formula>
    </cfRule>
  </conditionalFormatting>
  <conditionalFormatting sqref="AD52:AD57">
    <cfRule type="cellIs" dxfId="78" priority="86" operator="equal">
      <formula>"Extremo"</formula>
    </cfRule>
    <cfRule type="cellIs" dxfId="77" priority="87" operator="equal">
      <formula>"Alto"</formula>
    </cfRule>
    <cfRule type="cellIs" dxfId="76" priority="88" operator="equal">
      <formula>"Moderado"</formula>
    </cfRule>
    <cfRule type="cellIs" dxfId="75" priority="89" operator="equal">
      <formula>"Bajo"</formula>
    </cfRule>
  </conditionalFormatting>
  <conditionalFormatting sqref="I58">
    <cfRule type="cellIs" dxfId="74" priority="81" operator="equal">
      <formula>"Muy Alta"</formula>
    </cfRule>
    <cfRule type="cellIs" dxfId="73" priority="82" operator="equal">
      <formula>"Alta"</formula>
    </cfRule>
    <cfRule type="cellIs" dxfId="72" priority="83" operator="equal">
      <formula>"Media"</formula>
    </cfRule>
    <cfRule type="cellIs" dxfId="71" priority="84" operator="equal">
      <formula>"Baja"</formula>
    </cfRule>
    <cfRule type="cellIs" dxfId="70" priority="85" operator="equal">
      <formula>"Muy Baja"</formula>
    </cfRule>
  </conditionalFormatting>
  <conditionalFormatting sqref="O58">
    <cfRule type="cellIs" dxfId="69" priority="72" operator="equal">
      <formula>"Extremo"</formula>
    </cfRule>
    <cfRule type="cellIs" dxfId="68" priority="73" operator="equal">
      <formula>"Alto"</formula>
    </cfRule>
    <cfRule type="cellIs" dxfId="67" priority="74" operator="equal">
      <formula>"Moderado"</formula>
    </cfRule>
    <cfRule type="cellIs" dxfId="66" priority="75" operator="equal">
      <formula>"Bajo"</formula>
    </cfRule>
  </conditionalFormatting>
  <conditionalFormatting sqref="Z58:Z63">
    <cfRule type="cellIs" dxfId="65" priority="67" operator="equal">
      <formula>"Muy Alta"</formula>
    </cfRule>
    <cfRule type="cellIs" dxfId="64" priority="68" operator="equal">
      <formula>"Alta"</formula>
    </cfRule>
    <cfRule type="cellIs" dxfId="63" priority="69" operator="equal">
      <formula>"Media"</formula>
    </cfRule>
    <cfRule type="cellIs" dxfId="62" priority="70" operator="equal">
      <formula>"Baja"</formula>
    </cfRule>
    <cfRule type="cellIs" dxfId="61" priority="71" operator="equal">
      <formula>"Muy Baja"</formula>
    </cfRule>
  </conditionalFormatting>
  <conditionalFormatting sqref="AB58:AB63">
    <cfRule type="cellIs" dxfId="60" priority="62" operator="equal">
      <formula>"Catastrófico"</formula>
    </cfRule>
    <cfRule type="cellIs" dxfId="59" priority="63" operator="equal">
      <formula>"Mayor"</formula>
    </cfRule>
    <cfRule type="cellIs" dxfId="58" priority="64" operator="equal">
      <formula>"Moderado"</formula>
    </cfRule>
    <cfRule type="cellIs" dxfId="57" priority="65" operator="equal">
      <formula>"Menor"</formula>
    </cfRule>
    <cfRule type="cellIs" dxfId="56" priority="66" operator="equal">
      <formula>"Leve"</formula>
    </cfRule>
  </conditionalFormatting>
  <conditionalFormatting sqref="AD58:AD63">
    <cfRule type="cellIs" dxfId="55" priority="58" operator="equal">
      <formula>"Extremo"</formula>
    </cfRule>
    <cfRule type="cellIs" dxfId="54" priority="59" operator="equal">
      <formula>"Alto"</formula>
    </cfRule>
    <cfRule type="cellIs" dxfId="53" priority="60" operator="equal">
      <formula>"Moderado"</formula>
    </cfRule>
    <cfRule type="cellIs" dxfId="52" priority="61" operator="equal">
      <formula>"Bajo"</formula>
    </cfRule>
  </conditionalFormatting>
  <conditionalFormatting sqref="O64">
    <cfRule type="cellIs" dxfId="51" priority="44" operator="equal">
      <formula>"Extremo"</formula>
    </cfRule>
    <cfRule type="cellIs" dxfId="50" priority="45" operator="equal">
      <formula>"Alto"</formula>
    </cfRule>
    <cfRule type="cellIs" dxfId="49" priority="46" operator="equal">
      <formula>"Moderado"</formula>
    </cfRule>
    <cfRule type="cellIs" dxfId="48" priority="47" operator="equal">
      <formula>"Bajo"</formula>
    </cfRule>
  </conditionalFormatting>
  <conditionalFormatting sqref="Z64:Z69">
    <cfRule type="cellIs" dxfId="47" priority="39" operator="equal">
      <formula>"Muy Alta"</formula>
    </cfRule>
    <cfRule type="cellIs" dxfId="46" priority="40" operator="equal">
      <formula>"Alta"</formula>
    </cfRule>
    <cfRule type="cellIs" dxfId="45" priority="41" operator="equal">
      <formula>"Media"</formula>
    </cfRule>
    <cfRule type="cellIs" dxfId="44" priority="42" operator="equal">
      <formula>"Baja"</formula>
    </cfRule>
    <cfRule type="cellIs" dxfId="43" priority="43" operator="equal">
      <formula>"Muy Baja"</formula>
    </cfRule>
  </conditionalFormatting>
  <conditionalFormatting sqref="AB64:AB69">
    <cfRule type="cellIs" dxfId="42" priority="34" operator="equal">
      <formula>"Catastrófico"</formula>
    </cfRule>
    <cfRule type="cellIs" dxfId="41" priority="35" operator="equal">
      <formula>"Mayor"</formula>
    </cfRule>
    <cfRule type="cellIs" dxfId="40" priority="36" operator="equal">
      <formula>"Moderado"</formula>
    </cfRule>
    <cfRule type="cellIs" dxfId="39" priority="37" operator="equal">
      <formula>"Menor"</formula>
    </cfRule>
    <cfRule type="cellIs" dxfId="38" priority="38" operator="equal">
      <formula>"Leve"</formula>
    </cfRule>
  </conditionalFormatting>
  <conditionalFormatting sqref="AD64:AD69">
    <cfRule type="cellIs" dxfId="37" priority="30" operator="equal">
      <formula>"Extremo"</formula>
    </cfRule>
    <cfRule type="cellIs" dxfId="36" priority="31" operator="equal">
      <formula>"Alto"</formula>
    </cfRule>
    <cfRule type="cellIs" dxfId="35" priority="32" operator="equal">
      <formula>"Moderado"</formula>
    </cfRule>
    <cfRule type="cellIs" dxfId="34" priority="33" operator="equal">
      <formula>"Bajo"</formula>
    </cfRule>
  </conditionalFormatting>
  <conditionalFormatting sqref="I70">
    <cfRule type="cellIs" dxfId="33" priority="25" operator="equal">
      <formula>"Muy Alta"</formula>
    </cfRule>
    <cfRule type="cellIs" dxfId="32" priority="26" operator="equal">
      <formula>"Alta"</formula>
    </cfRule>
    <cfRule type="cellIs" dxfId="31" priority="27" operator="equal">
      <formula>"Media"</formula>
    </cfRule>
    <cfRule type="cellIs" dxfId="30" priority="28" operator="equal">
      <formula>"Baja"</formula>
    </cfRule>
    <cfRule type="cellIs" dxfId="29" priority="29" operator="equal">
      <formula>"Muy Baja"</formula>
    </cfRule>
  </conditionalFormatting>
  <conditionalFormatting sqref="O70">
    <cfRule type="cellIs" dxfId="28" priority="16" operator="equal">
      <formula>"Extremo"</formula>
    </cfRule>
    <cfRule type="cellIs" dxfId="27" priority="17" operator="equal">
      <formula>"Alto"</formula>
    </cfRule>
    <cfRule type="cellIs" dxfId="26" priority="18" operator="equal">
      <formula>"Moderado"</formula>
    </cfRule>
    <cfRule type="cellIs" dxfId="25" priority="19" operator="equal">
      <formula>"Bajo"</formula>
    </cfRule>
  </conditionalFormatting>
  <conditionalFormatting sqref="Z70:Z75">
    <cfRule type="cellIs" dxfId="24" priority="11" operator="equal">
      <formula>"Muy Alta"</formula>
    </cfRule>
    <cfRule type="cellIs" dxfId="23" priority="12" operator="equal">
      <formula>"Alta"</formula>
    </cfRule>
    <cfRule type="cellIs" dxfId="22" priority="13" operator="equal">
      <formula>"Media"</formula>
    </cfRule>
    <cfRule type="cellIs" dxfId="21" priority="14" operator="equal">
      <formula>"Baja"</formula>
    </cfRule>
    <cfRule type="cellIs" dxfId="20" priority="15" operator="equal">
      <formula>"Muy Baja"</formula>
    </cfRule>
  </conditionalFormatting>
  <conditionalFormatting sqref="AB70:AB75">
    <cfRule type="cellIs" dxfId="19" priority="6" operator="equal">
      <formula>"Catastrófico"</formula>
    </cfRule>
    <cfRule type="cellIs" dxfId="18" priority="7" operator="equal">
      <formula>"Mayor"</formula>
    </cfRule>
    <cfRule type="cellIs" dxfId="17" priority="8" operator="equal">
      <formula>"Moderado"</formula>
    </cfRule>
    <cfRule type="cellIs" dxfId="16" priority="9" operator="equal">
      <formula>"Menor"</formula>
    </cfRule>
    <cfRule type="cellIs" dxfId="15" priority="10" operator="equal">
      <formula>"Leve"</formula>
    </cfRule>
  </conditionalFormatting>
  <conditionalFormatting sqref="AD70:AD75">
    <cfRule type="cellIs" dxfId="14" priority="2" operator="equal">
      <formula>"Extremo"</formula>
    </cfRule>
    <cfRule type="cellIs" dxfId="13" priority="3" operator="equal">
      <formula>"Alto"</formula>
    </cfRule>
    <cfRule type="cellIs" dxfId="12" priority="4" operator="equal">
      <formula>"Moderado"</formula>
    </cfRule>
    <cfRule type="cellIs" dxfId="11" priority="5" operator="equal">
      <formula>"Bajo"</formula>
    </cfRule>
  </conditionalFormatting>
  <conditionalFormatting sqref="L16:L75">
    <cfRule type="containsText" dxfId="10" priority="1" operator="containsText" text="❌">
      <formula>NOT(ISERROR(SEARCH("❌",L16)))</formula>
    </cfRule>
  </conditionalFormatting>
  <dataValidations count="1">
    <dataValidation allowBlank="1" showInputMessage="1" showErrorMessage="1" error="Recuerde que las acciones se generan bajo la medida de mitigar el riesgo" sqref="AG16" xr:uid="{00000000-0002-0000-0200-000000000000}"/>
  </dataValidations>
  <pageMargins left="0.7" right="0.7" top="0.75" bottom="0.75" header="0.3" footer="0.3"/>
  <pageSetup orientation="portrait" r:id="rId1"/>
  <ignoredErrors>
    <ignoredError sqref="AC18" formula="1"/>
  </ignoredErrors>
  <drawing r:id="rId2"/>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200-000001000000}">
          <x14:formula1>
            <xm:f>'Tabla Valoración controles'!$D$5:$D$7</xm:f>
          </x14:formula1>
          <xm:sqref>S16:S27 S29:S75</xm:sqref>
        </x14:dataValidation>
        <x14:dataValidation type="list" allowBlank="1" showInputMessage="1" showErrorMessage="1" xr:uid="{00000000-0002-0000-0200-000002000000}">
          <x14:formula1>
            <xm:f>'Tabla Valoración controles'!$D$8:$D$9</xm:f>
          </x14:formula1>
          <xm:sqref>T16:T27 T29:T75</xm:sqref>
        </x14:dataValidation>
        <x14:dataValidation type="list" allowBlank="1" showInputMessage="1" showErrorMessage="1" xr:uid="{00000000-0002-0000-0200-000003000000}">
          <x14:formula1>
            <xm:f>'Tabla Valoración controles'!$D$10:$D$11</xm:f>
          </x14:formula1>
          <xm:sqref>V16:V27 V29:V75</xm:sqref>
        </x14:dataValidation>
        <x14:dataValidation type="list" allowBlank="1" showInputMessage="1" showErrorMessage="1" xr:uid="{00000000-0002-0000-0200-000004000000}">
          <x14:formula1>
            <xm:f>'Tabla Valoración controles'!$D$12:$D$13</xm:f>
          </x14:formula1>
          <xm:sqref>W16:W27 W29:W75</xm:sqref>
        </x14:dataValidation>
        <x14:dataValidation type="list" allowBlank="1" showInputMessage="1" showErrorMessage="1" xr:uid="{00000000-0002-0000-0200-000005000000}">
          <x14:formula1>
            <xm:f>'Opciones Tratamiento'!$B$9:$B$10</xm:f>
          </x14:formula1>
          <xm:sqref>AK16:AK17 AK19:AK20 AK22:AK23 AK25:AK26 AK28:AK29 AK31:AK32 AK34:AK35 AK37:AK38 AK40:AK41 AK43:AK44 AK46:AK47 AK49:AK50 AK52:AK53 AK55:AK56 AK58:AK59 AK61:AK62 AK64:AK65 AK67:AK68 AK70:AK71 AK73:AK74</xm:sqref>
        </x14:dataValidation>
        <x14:dataValidation type="list" allowBlank="1" showInputMessage="1" showErrorMessage="1" xr:uid="{00000000-0002-0000-0200-000006000000}">
          <x14:formula1>
            <xm:f>'Tabla Valoración controles'!$D$14:$D$15</xm:f>
          </x14:formula1>
          <xm:sqref>X16:X27 X29:X75</xm:sqref>
        </x14:dataValidation>
        <x14:dataValidation type="list" allowBlank="1" showInputMessage="1" showErrorMessage="1" xr:uid="{00000000-0002-0000-0200-000007000000}">
          <x14:formula1>
            <xm:f>'Opciones Tratamiento'!$B$2:$B$5</xm:f>
          </x14:formula1>
          <xm:sqref>AE16:AE27 AE29:AE75</xm:sqref>
        </x14:dataValidation>
        <x14:dataValidation type="custom" allowBlank="1" showInputMessage="1" showErrorMessage="1" error="Recuerde que las acciones se generan bajo la medida de mitigar el riesgo" xr:uid="{00000000-0002-0000-0200-000008000000}">
          <x14:formula1>
            <xm:f>IF(OR(AE17='Opciones Tratamiento'!$B$2,AE17='Opciones Tratamiento'!$B$3,AE17='Opciones Tratamiento'!$B$4),ISBLANK(AE17),ISTEXT(AE17))</xm:f>
          </x14:formula1>
          <xm:sqref>AF17:AF21 AF35:AF75 AF29:AF33 AF23:AF27</xm:sqref>
        </x14:dataValidation>
        <x14:dataValidation type="custom" allowBlank="1" showInputMessage="1" showErrorMessage="1" error="Recuerde que las acciones se generan bajo la medida de mitigar el riesgo" xr:uid="{00000000-0002-0000-0200-000009000000}">
          <x14:formula1>
            <xm:f>IF(OR(AE17='Opciones Tratamiento'!$B$2,AE17='Opciones Tratamiento'!$B$3,AE17='Opciones Tratamiento'!$B$4),ISBLANK(AE17),ISTEXT(AE17))</xm:f>
          </x14:formula1>
          <xm:sqref>AG17:AG21 AG29:AG33 AG35:AG75 AG23:AG27</xm:sqref>
        </x14:dataValidation>
        <x14:dataValidation type="custom" allowBlank="1" showInputMessage="1" showErrorMessage="1" error="Recuerde que las acciones se generan bajo la medida de mitigar el riesgo" xr:uid="{00000000-0002-0000-0200-00000A000000}">
          <x14:formula1>
            <xm:f>IF(OR(AE16='Opciones Tratamiento'!$B$2,AE16='Opciones Tratamiento'!$B$3,AE16='Opciones Tratamiento'!$B$4),ISBLANK(AE16),ISTEXT(AE16))</xm:f>
          </x14:formula1>
          <xm:sqref>AI16:AI17 AH16:AH75</xm:sqref>
        </x14:dataValidation>
        <x14:dataValidation type="custom" allowBlank="1" showInputMessage="1" showErrorMessage="1" error="Recuerde que las acciones se generan bajo la medida de mitigar el riesgo" xr:uid="{00000000-0002-0000-0200-00000B000000}">
          <x14:formula1>
            <xm:f>IF(OR(AE16='[F-DPM-1210-238,37-013 MAPA DE RIESGOS SECRETARIA DE SALUD Y AMBIENTE.xlsx]Opciones Tratamiento'!#REF!,AE16='[F-DPM-1210-238,37-013 MAPA DE RIESGOS SECRETARIA DE SALUD Y AMBIENTE.xlsx]Opciones Tratamiento'!#REF!,AE16='[F-DPM-1210-238,37-013 MAPA DE RIESGOS SECRETARIA DE SALUD Y AMBIENTE.xlsx]Opciones Tratamiento'!#REF!),ISBLANK(AE16),ISTEXT(AE16))</xm:f>
          </x14:formula1>
          <xm:sqref>AF16 AF22 AF34</xm:sqref>
        </x14:dataValidation>
        <x14:dataValidation type="custom" allowBlank="1" showInputMessage="1" showErrorMessage="1" error="Recuerde que las acciones se generan bajo la medida de mitigar el riesgo" xr:uid="{00000000-0002-0000-0200-00000C000000}">
          <x14:formula1>
            <xm:f>IF(OR(AE22='[F-DPM-1210-238,37-013 MAPA DE RIESGOS SECRETARIA DE SALUD Y AMBIENTE.xlsx]Opciones Tratamiento'!#REF!,AE22='[F-DPM-1210-238,37-013 MAPA DE RIESGOS SECRETARIA DE SALUD Y AMBIENTE.xlsx]Opciones Tratamiento'!#REF!,AE22='[F-DPM-1210-238,37-013 MAPA DE RIESGOS SECRETARIA DE SALUD Y AMBIENTE.xlsx]Opciones Tratamiento'!#REF!),ISBLANK(AE22),ISTEXT(AE22))</xm:f>
          </x14:formula1>
          <xm:sqref>AG22 AG34</xm:sqref>
        </x14:dataValidation>
        <x14:dataValidation type="custom" allowBlank="1" showInputMessage="1" showErrorMessage="1" error="Recuerde que las acciones se generan bajo la medida de mitigar el riesgo" xr:uid="{00000000-0002-0000-0200-00000D000000}">
          <x14:formula1>
            <xm:f>IF(OR(#REF!='[F-DPM-1210-238,37-013 MAPA DE RIESGOS SECRETARIA DE SALUD Y AMBIENTE.xlsx]Opciones Tratamiento'!#REF!,#REF!='[F-DPM-1210-238,37-013 MAPA DE RIESGOS SECRETARIA DE SALUD Y AMBIENTE.xlsx]Opciones Tratamiento'!#REF!,#REF!='[F-DPM-1210-238,37-013 MAPA DE RIESGOS SECRETARIA DE SALUD Y AMBIENTE.xlsx]Opciones Tratamiento'!#REF!),ISBLANK(#REF!),ISTEXT(#REF!))</xm:f>
          </x14:formula1>
          <xm:sqref>AF28</xm:sqref>
        </x14:dataValidation>
        <x14:dataValidation type="custom" allowBlank="1" showInputMessage="1" showErrorMessage="1" error="Recuerde que las acciones se generan bajo la medida de mitigar el riesgo" xr:uid="{00000000-0002-0000-0200-00000E000000}">
          <x14:formula1>
            <xm:f>IF(OR(#REF!='[F-DPM-1210-238,37-013 MAPA DE RIESGOS SECRETARIA DE SALUD Y AMBIENTE.xlsx]Opciones Tratamiento'!#REF!,#REF!='[F-DPM-1210-238,37-013 MAPA DE RIESGOS SECRETARIA DE SALUD Y AMBIENTE.xlsx]Opciones Tratamiento'!#REF!,#REF!='[F-DPM-1210-238,37-013 MAPA DE RIESGOS SECRETARIA DE SALUD Y AMBIENTE.xlsx]Opciones Tratamiento'!#REF!),ISBLANK(#REF!),ISTEXT(#REF!))</xm:f>
          </x14:formula1>
          <xm:sqref>AG28</xm:sqref>
        </x14:dataValidation>
        <x14:dataValidation type="list" allowBlank="1" showInputMessage="1" showErrorMessage="1" xr:uid="{00000000-0002-0000-0200-00000F000000}">
          <x14:formula1>
            <xm:f>'Opciones Tratamiento'!$B$13:$B$19</xm:f>
          </x14:formula1>
          <xm:sqref>G16:G75</xm:sqref>
        </x14:dataValidation>
        <x14:dataValidation type="list" allowBlank="1" showInputMessage="1" showErrorMessage="1" xr:uid="{00000000-0002-0000-0200-000010000000}">
          <x14:formula1>
            <xm:f>'Opciones Tratamiento'!$E$2:$E$4</xm:f>
          </x14:formula1>
          <xm:sqref>C16:C75</xm:sqref>
        </x14:dataValidation>
        <x14:dataValidation type="list" allowBlank="1" showInputMessage="1" showErrorMessage="1" xr:uid="{00000000-0002-0000-0200-000011000000}">
          <x14:formula1>
            <xm:f>'Tabla Impacto'!$F$211:$F$222</xm:f>
          </x14:formula1>
          <xm:sqref>K16:K75</xm:sqref>
        </x14:dataValidation>
        <x14:dataValidation type="custom" allowBlank="1" showInputMessage="1" showErrorMessage="1" error="Recuerde que las acciones se generan bajo la medida de mitigar el riesgo" xr:uid="{00000000-0002-0000-0200-000012000000}">
          <x14:formula1>
            <xm:f>IF(OR(AE18='Opciones Tratamiento'!$B$2,AE18='Opciones Tratamiento'!$B$3,AE18='Opciones Tratamiento'!$B$4),ISBLANK(AE18),ISTEXT(AE18))</xm:f>
          </x14:formula1>
          <xm:sqref>AI18:AI75</xm:sqref>
        </x14:dataValidation>
        <x14:dataValidation type="custom" allowBlank="1" showInputMessage="1" showErrorMessage="1" error="Recuerde que las acciones se generan bajo la medida de mitigar el riesgo" xr:uid="{00000000-0002-0000-0200-000013000000}">
          <x14:formula1>
            <xm:f>IF(OR(AE16='Opciones Tratamiento'!$B$2,AE16='Opciones Tratamiento'!$B$3,AE16='Opciones Tratamiento'!$B$4),ISBLANK(AE16),ISTEXT(AE16))</xm:f>
          </x14:formula1>
          <xm:sqref>AJ16:AJ75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heetViews>
  <sheetFormatPr baseColWidth="10" defaultRowHeight="15" x14ac:dyDescent="0.25"/>
  <cols>
    <col min="2" max="39" width="5.7109375" customWidth="1" collapsed="1"/>
    <col min="41" max="46" width="5.7109375" customWidth="1" collapsed="1"/>
  </cols>
  <sheetData>
    <row r="1" spans="1:99"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row>
    <row r="2" spans="1:99" ht="18" customHeight="1" x14ac:dyDescent="0.25">
      <c r="A2" s="55"/>
      <c r="B2" s="431" t="s">
        <v>142</v>
      </c>
      <c r="C2" s="431"/>
      <c r="D2" s="431"/>
      <c r="E2" s="431"/>
      <c r="F2" s="431"/>
      <c r="G2" s="431"/>
      <c r="H2" s="431"/>
      <c r="I2" s="431"/>
      <c r="J2" s="469" t="s">
        <v>2</v>
      </c>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row>
    <row r="3" spans="1:99" ht="18.75" customHeight="1" x14ac:dyDescent="0.25">
      <c r="A3" s="55"/>
      <c r="B3" s="431"/>
      <c r="C3" s="431"/>
      <c r="D3" s="431"/>
      <c r="E3" s="431"/>
      <c r="F3" s="431"/>
      <c r="G3" s="431"/>
      <c r="H3" s="431"/>
      <c r="I3" s="431"/>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row>
    <row r="4" spans="1:99" ht="15" customHeight="1" x14ac:dyDescent="0.25">
      <c r="A4" s="55"/>
      <c r="B4" s="431"/>
      <c r="C4" s="431"/>
      <c r="D4" s="431"/>
      <c r="E4" s="431"/>
      <c r="F4" s="431"/>
      <c r="G4" s="431"/>
      <c r="H4" s="431"/>
      <c r="I4" s="431"/>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c r="AK4" s="469"/>
      <c r="AL4" s="469"/>
      <c r="AM4" s="469"/>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row>
    <row r="5" spans="1:99"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row>
    <row r="6" spans="1:99" ht="15" customHeight="1" x14ac:dyDescent="0.25">
      <c r="A6" s="55"/>
      <c r="B6" s="481" t="s">
        <v>4</v>
      </c>
      <c r="C6" s="481"/>
      <c r="D6" s="482"/>
      <c r="E6" s="470" t="s">
        <v>107</v>
      </c>
      <c r="F6" s="471"/>
      <c r="G6" s="471"/>
      <c r="H6" s="471"/>
      <c r="I6" s="472"/>
      <c r="J6" s="466" t="str">
        <f>IF(AND('MAPA DE RIESGO'!$I$16="Muy Alta",'MAPA DE RIESGO'!$M$16="Leve"),CONCATENATE("R",'MAPA DE RIESGO'!$B$16),"")</f>
        <v/>
      </c>
      <c r="K6" s="467"/>
      <c r="L6" s="467" t="str">
        <f>IF(AND('MAPA DE RIESGO'!$I$22="Muy Alta",'MAPA DE RIESGO'!$M$22="Leve"),CONCATENATE("R",'MAPA DE RIESGO'!$B$22),"")</f>
        <v/>
      </c>
      <c r="M6" s="467"/>
      <c r="N6" s="467" t="str">
        <f>IF(AND('MAPA DE RIESGO'!$I$28="Muy Alta",'MAPA DE RIESGO'!$M$28="Leve"),CONCATENATE("R",'MAPA DE RIESGO'!$B$28),"")</f>
        <v/>
      </c>
      <c r="O6" s="468"/>
      <c r="P6" s="466" t="str">
        <f>IF(AND('MAPA DE RIESGO'!$I$16="Muy Alta",'MAPA DE RIESGO'!$M$16="Menor"),CONCATENATE("R",'MAPA DE RIESGO'!$B$16),"")</f>
        <v/>
      </c>
      <c r="Q6" s="467"/>
      <c r="R6" s="467" t="str">
        <f>IF(AND('MAPA DE RIESGO'!$I$22="Muy Alta",'MAPA DE RIESGO'!$M$22="Menor"),CONCATENATE("R",'MAPA DE RIESGO'!$B$22),"")</f>
        <v/>
      </c>
      <c r="S6" s="467"/>
      <c r="T6" s="467" t="str">
        <f>IF(AND('MAPA DE RIESGO'!$I$28="Muy Alta",'MAPA DE RIESGO'!$M$28="Menor"),CONCATENATE("R",'MAPA DE RIESGO'!$B$28),"")</f>
        <v/>
      </c>
      <c r="U6" s="468"/>
      <c r="V6" s="466" t="str">
        <f>IF(AND('MAPA DE RIESGO'!$I$16="Muy Alta",'MAPA DE RIESGO'!$M$16="Moderado"),CONCATENATE("R",'MAPA DE RIESGO'!$B$16),"")</f>
        <v/>
      </c>
      <c r="W6" s="467"/>
      <c r="X6" s="467" t="str">
        <f>IF(AND('MAPA DE RIESGO'!$I$22="Muy Alta",'MAPA DE RIESGO'!$M$22="Moderado"),CONCATENATE("R",'MAPA DE RIESGO'!$B$22),"")</f>
        <v/>
      </c>
      <c r="Y6" s="467"/>
      <c r="Z6" s="467" t="str">
        <f>IF(AND('MAPA DE RIESGO'!$I$28="Muy Alta",'MAPA DE RIESGO'!$M$28="Moderado"),CONCATENATE("R",'MAPA DE RIESGO'!$B$28),"")</f>
        <v/>
      </c>
      <c r="AA6" s="468"/>
      <c r="AB6" s="466" t="str">
        <f>IF(AND('MAPA DE RIESGO'!$I$16="Muy Alta",'MAPA DE RIESGO'!$M$16="Mayor"),CONCATENATE("R",'MAPA DE RIESGO'!$B$16),"")</f>
        <v/>
      </c>
      <c r="AC6" s="467"/>
      <c r="AD6" s="467" t="str">
        <f>IF(AND('MAPA DE RIESGO'!$I$22="Muy Alta",'MAPA DE RIESGO'!$M$22="Mayor"),CONCATENATE("R",'MAPA DE RIESGO'!$B$22),"")</f>
        <v/>
      </c>
      <c r="AE6" s="467"/>
      <c r="AF6" s="467" t="str">
        <f>IF(AND('MAPA DE RIESGO'!$I$28="Muy Alta",'MAPA DE RIESGO'!$M$28="Mayor"),CONCATENATE("R",'MAPA DE RIESGO'!$B$28),"")</f>
        <v/>
      </c>
      <c r="AG6" s="468"/>
      <c r="AH6" s="456" t="str">
        <f>IF(AND('MAPA DE RIESGO'!$I$16="Muy Alta",'MAPA DE RIESGO'!$M$16="Catastrófico"),CONCATENATE("R",'MAPA DE RIESGO'!$B$16),"")</f>
        <v/>
      </c>
      <c r="AI6" s="457"/>
      <c r="AJ6" s="457" t="str">
        <f>IF(AND('MAPA DE RIESGO'!$I$22="Muy Alta",'MAPA DE RIESGO'!$M$22="Catastrófico"),CONCATENATE("R",'MAPA DE RIESGO'!$B$22),"")</f>
        <v/>
      </c>
      <c r="AK6" s="457"/>
      <c r="AL6" s="457" t="str">
        <f>IF(AND('MAPA DE RIESGO'!$I$28="Muy Alta",'MAPA DE RIESGO'!$M$28="Catastrófico"),CONCATENATE("R",'MAPA DE RIESGO'!$B$28),"")</f>
        <v/>
      </c>
      <c r="AM6" s="458"/>
      <c r="AO6" s="483" t="s">
        <v>71</v>
      </c>
      <c r="AP6" s="484"/>
      <c r="AQ6" s="484"/>
      <c r="AR6" s="484"/>
      <c r="AS6" s="484"/>
      <c r="AT6" s="48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row>
    <row r="7" spans="1:99" ht="15" customHeight="1" x14ac:dyDescent="0.25">
      <c r="A7" s="55"/>
      <c r="B7" s="481"/>
      <c r="C7" s="481"/>
      <c r="D7" s="482"/>
      <c r="E7" s="473"/>
      <c r="F7" s="474"/>
      <c r="G7" s="474"/>
      <c r="H7" s="474"/>
      <c r="I7" s="475"/>
      <c r="J7" s="459"/>
      <c r="K7" s="460"/>
      <c r="L7" s="460"/>
      <c r="M7" s="460"/>
      <c r="N7" s="460"/>
      <c r="O7" s="462"/>
      <c r="P7" s="459"/>
      <c r="Q7" s="460"/>
      <c r="R7" s="460"/>
      <c r="S7" s="460"/>
      <c r="T7" s="460"/>
      <c r="U7" s="462"/>
      <c r="V7" s="459"/>
      <c r="W7" s="460"/>
      <c r="X7" s="460"/>
      <c r="Y7" s="460"/>
      <c r="Z7" s="460"/>
      <c r="AA7" s="462"/>
      <c r="AB7" s="459"/>
      <c r="AC7" s="460"/>
      <c r="AD7" s="460"/>
      <c r="AE7" s="460"/>
      <c r="AF7" s="460"/>
      <c r="AG7" s="462"/>
      <c r="AH7" s="450"/>
      <c r="AI7" s="451"/>
      <c r="AJ7" s="451"/>
      <c r="AK7" s="451"/>
      <c r="AL7" s="451"/>
      <c r="AM7" s="452"/>
      <c r="AN7" s="55"/>
      <c r="AO7" s="486"/>
      <c r="AP7" s="487"/>
      <c r="AQ7" s="487"/>
      <c r="AR7" s="487"/>
      <c r="AS7" s="487"/>
      <c r="AT7" s="488"/>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row>
    <row r="8" spans="1:99" ht="15" customHeight="1" x14ac:dyDescent="0.25">
      <c r="A8" s="55"/>
      <c r="B8" s="481"/>
      <c r="C8" s="481"/>
      <c r="D8" s="482"/>
      <c r="E8" s="473"/>
      <c r="F8" s="474"/>
      <c r="G8" s="474"/>
      <c r="H8" s="474"/>
      <c r="I8" s="475"/>
      <c r="J8" s="459" t="str">
        <f>IF(AND('MAPA DE RIESGO'!$I$34="Muy Alta",'MAPA DE RIESGO'!$M$34="Leve"),CONCATENATE("R",'MAPA DE RIESGO'!$B$34),"")</f>
        <v/>
      </c>
      <c r="K8" s="460"/>
      <c r="L8" s="461" t="str">
        <f>IF(AND('MAPA DE RIESGO'!$I$40="Muy Alta",'MAPA DE RIESGO'!$M$40="Leve"),CONCATENATE("R",'MAPA DE RIESGO'!$B$40),"")</f>
        <v/>
      </c>
      <c r="M8" s="461"/>
      <c r="N8" s="461" t="str">
        <f>IF(AND('MAPA DE RIESGO'!$I$46="Muy Alta",'MAPA DE RIESGO'!$M$46="Leve"),CONCATENATE("R",'MAPA DE RIESGO'!$B$46),"")</f>
        <v/>
      </c>
      <c r="O8" s="462"/>
      <c r="P8" s="459" t="str">
        <f>IF(AND('MAPA DE RIESGO'!$I$34="Muy Alta",'MAPA DE RIESGO'!$M$34="Menor"),CONCATENATE("R",'MAPA DE RIESGO'!$B$34),"")</f>
        <v/>
      </c>
      <c r="Q8" s="460"/>
      <c r="R8" s="461" t="str">
        <f>IF(AND('MAPA DE RIESGO'!$I$40="Muy Alta",'MAPA DE RIESGO'!$M$40="Menor"),CONCATENATE("R",'MAPA DE RIESGO'!$B$40),"")</f>
        <v/>
      </c>
      <c r="S8" s="461"/>
      <c r="T8" s="461" t="str">
        <f>IF(AND('MAPA DE RIESGO'!$I$46="Muy Alta",'MAPA DE RIESGO'!$M$46="Menor"),CONCATENATE("R",'MAPA DE RIESGO'!$B$46),"")</f>
        <v/>
      </c>
      <c r="U8" s="462"/>
      <c r="V8" s="459" t="str">
        <f>IF(AND('MAPA DE RIESGO'!$I$34="Muy Alta",'MAPA DE RIESGO'!$M$34="Moderado"),CONCATENATE("R",'MAPA DE RIESGO'!$B$34),"")</f>
        <v/>
      </c>
      <c r="W8" s="460"/>
      <c r="X8" s="461" t="str">
        <f>IF(AND('MAPA DE RIESGO'!$I$40="Muy Alta",'MAPA DE RIESGO'!$M$40="Moderado"),CONCATENATE("R",'MAPA DE RIESGO'!$B$40),"")</f>
        <v/>
      </c>
      <c r="Y8" s="461"/>
      <c r="Z8" s="461" t="str">
        <f>IF(AND('MAPA DE RIESGO'!$I$46="Muy Alta",'MAPA DE RIESGO'!$M$46="Moderado"),CONCATENATE("R",'MAPA DE RIESGO'!$B$46),"")</f>
        <v/>
      </c>
      <c r="AA8" s="462"/>
      <c r="AB8" s="459" t="str">
        <f>IF(AND('MAPA DE RIESGO'!$I$34="Muy Alta",'MAPA DE RIESGO'!$M$34="Mayor"),CONCATENATE("R",'MAPA DE RIESGO'!$B$34),"")</f>
        <v/>
      </c>
      <c r="AC8" s="460"/>
      <c r="AD8" s="461" t="str">
        <f>IF(AND('MAPA DE RIESGO'!$I$40="Muy Alta",'MAPA DE RIESGO'!$M$40="Mayor"),CONCATENATE("R",'MAPA DE RIESGO'!$B$40),"")</f>
        <v/>
      </c>
      <c r="AE8" s="461"/>
      <c r="AF8" s="461" t="str">
        <f>IF(AND('MAPA DE RIESGO'!$I$46="Muy Alta",'MAPA DE RIESGO'!$M$46="Mayor"),CONCATENATE("R",'MAPA DE RIESGO'!$B$46),"")</f>
        <v/>
      </c>
      <c r="AG8" s="462"/>
      <c r="AH8" s="450" t="str">
        <f>IF(AND('MAPA DE RIESGO'!$I$34="Muy Alta",'MAPA DE RIESGO'!$M$34="Catastrófico"),CONCATENATE("R",'MAPA DE RIESGO'!$B$34),"")</f>
        <v/>
      </c>
      <c r="AI8" s="451"/>
      <c r="AJ8" s="451" t="str">
        <f>IF(AND('MAPA DE RIESGO'!$I$40="Muy Alta",'MAPA DE RIESGO'!$M$40="Catastrófico"),CONCATENATE("R",'MAPA DE RIESGO'!$B$40),"")</f>
        <v/>
      </c>
      <c r="AK8" s="451"/>
      <c r="AL8" s="451" t="str">
        <f>IF(AND('MAPA DE RIESGO'!$I$46="Muy Alta",'MAPA DE RIESGO'!$M$46="Catastrófico"),CONCATENATE("R",'MAPA DE RIESGO'!$B$46),"")</f>
        <v/>
      </c>
      <c r="AM8" s="452"/>
      <c r="AN8" s="55"/>
      <c r="AO8" s="486"/>
      <c r="AP8" s="487"/>
      <c r="AQ8" s="487"/>
      <c r="AR8" s="487"/>
      <c r="AS8" s="487"/>
      <c r="AT8" s="488"/>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row>
    <row r="9" spans="1:99" ht="15" customHeight="1" x14ac:dyDescent="0.25">
      <c r="A9" s="55"/>
      <c r="B9" s="481"/>
      <c r="C9" s="481"/>
      <c r="D9" s="482"/>
      <c r="E9" s="473"/>
      <c r="F9" s="474"/>
      <c r="G9" s="474"/>
      <c r="H9" s="474"/>
      <c r="I9" s="475"/>
      <c r="J9" s="459"/>
      <c r="K9" s="460"/>
      <c r="L9" s="461"/>
      <c r="M9" s="461"/>
      <c r="N9" s="461"/>
      <c r="O9" s="462"/>
      <c r="P9" s="459"/>
      <c r="Q9" s="460"/>
      <c r="R9" s="461"/>
      <c r="S9" s="461"/>
      <c r="T9" s="461"/>
      <c r="U9" s="462"/>
      <c r="V9" s="459"/>
      <c r="W9" s="460"/>
      <c r="X9" s="461"/>
      <c r="Y9" s="461"/>
      <c r="Z9" s="461"/>
      <c r="AA9" s="462"/>
      <c r="AB9" s="459"/>
      <c r="AC9" s="460"/>
      <c r="AD9" s="461"/>
      <c r="AE9" s="461"/>
      <c r="AF9" s="461"/>
      <c r="AG9" s="462"/>
      <c r="AH9" s="450"/>
      <c r="AI9" s="451"/>
      <c r="AJ9" s="451"/>
      <c r="AK9" s="451"/>
      <c r="AL9" s="451"/>
      <c r="AM9" s="452"/>
      <c r="AN9" s="55"/>
      <c r="AO9" s="486"/>
      <c r="AP9" s="487"/>
      <c r="AQ9" s="487"/>
      <c r="AR9" s="487"/>
      <c r="AS9" s="487"/>
      <c r="AT9" s="488"/>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row>
    <row r="10" spans="1:99" ht="15" customHeight="1" x14ac:dyDescent="0.25">
      <c r="A10" s="55"/>
      <c r="B10" s="481"/>
      <c r="C10" s="481"/>
      <c r="D10" s="482"/>
      <c r="E10" s="473"/>
      <c r="F10" s="474"/>
      <c r="G10" s="474"/>
      <c r="H10" s="474"/>
      <c r="I10" s="475"/>
      <c r="J10" s="459" t="str">
        <f>IF(AND('MAPA DE RIESGO'!$I$52="Muy Alta",'MAPA DE RIESGO'!$M$52="Leve"),CONCATENATE("R",'MAPA DE RIESGO'!$B$52),"")</f>
        <v/>
      </c>
      <c r="K10" s="460"/>
      <c r="L10" s="461" t="str">
        <f>IF(AND('MAPA DE RIESGO'!$I$58="Muy Alta",'MAPA DE RIESGO'!$M$58="Leve"),CONCATENATE("R",'MAPA DE RIESGO'!$B$58),"")</f>
        <v/>
      </c>
      <c r="M10" s="461"/>
      <c r="N10" s="461" t="str">
        <f>IF(AND('MAPA DE RIESGO'!$I$64="Muy Alta",'MAPA DE RIESGO'!$M$64="Leve"),CONCATENATE("R",'MAPA DE RIESGO'!$B$64),"")</f>
        <v/>
      </c>
      <c r="O10" s="462"/>
      <c r="P10" s="459" t="str">
        <f>IF(AND('MAPA DE RIESGO'!$I$52="Muy Alta",'MAPA DE RIESGO'!$M$52="Menor"),CONCATENATE("R",'MAPA DE RIESGO'!$B$52),"")</f>
        <v/>
      </c>
      <c r="Q10" s="460"/>
      <c r="R10" s="461" t="str">
        <f>IF(AND('MAPA DE RIESGO'!$I$58="Muy Alta",'MAPA DE RIESGO'!$M$58="Menor"),CONCATENATE("R",'MAPA DE RIESGO'!$B$58),"")</f>
        <v/>
      </c>
      <c r="S10" s="461"/>
      <c r="T10" s="461" t="str">
        <f>IF(AND('MAPA DE RIESGO'!$I$64="Muy Alta",'MAPA DE RIESGO'!$M$64="Menor"),CONCATENATE("R",'MAPA DE RIESGO'!$B$64),"")</f>
        <v/>
      </c>
      <c r="U10" s="462"/>
      <c r="V10" s="459" t="str">
        <f>IF(AND('MAPA DE RIESGO'!$I$52="Muy Alta",'MAPA DE RIESGO'!$M$52="Moderado"),CONCATENATE("R",'MAPA DE RIESGO'!$B$52),"")</f>
        <v/>
      </c>
      <c r="W10" s="460"/>
      <c r="X10" s="461" t="str">
        <f>IF(AND('MAPA DE RIESGO'!$I$58="Muy Alta",'MAPA DE RIESGO'!$M$58="Moderado"),CONCATENATE("R",'MAPA DE RIESGO'!$B$58),"")</f>
        <v/>
      </c>
      <c r="Y10" s="461"/>
      <c r="Z10" s="461" t="str">
        <f>IF(AND('MAPA DE RIESGO'!$I$64="Muy Alta",'MAPA DE RIESGO'!$M$64="Moderado"),CONCATENATE("R",'MAPA DE RIESGO'!$B$64),"")</f>
        <v/>
      </c>
      <c r="AA10" s="462"/>
      <c r="AB10" s="459" t="str">
        <f>IF(AND('MAPA DE RIESGO'!$I$52="Muy Alta",'MAPA DE RIESGO'!$M$52="Mayor"),CONCATENATE("R",'MAPA DE RIESGO'!$B$52),"")</f>
        <v/>
      </c>
      <c r="AC10" s="460"/>
      <c r="AD10" s="461" t="str">
        <f>IF(AND('MAPA DE RIESGO'!$I$58="Muy Alta",'MAPA DE RIESGO'!$M$58="Mayor"),CONCATENATE("R",'MAPA DE RIESGO'!$B$58),"")</f>
        <v/>
      </c>
      <c r="AE10" s="461"/>
      <c r="AF10" s="461" t="str">
        <f>IF(AND('MAPA DE RIESGO'!$I$64="Muy Alta",'MAPA DE RIESGO'!$M$64="Mayor"),CONCATENATE("R",'MAPA DE RIESGO'!$B$64),"")</f>
        <v/>
      </c>
      <c r="AG10" s="462"/>
      <c r="AH10" s="450" t="str">
        <f>IF(AND('MAPA DE RIESGO'!$I$52="Muy Alta",'MAPA DE RIESGO'!$M$52="Catastrófico"),CONCATENATE("R",'MAPA DE RIESGO'!$B$52),"")</f>
        <v/>
      </c>
      <c r="AI10" s="451"/>
      <c r="AJ10" s="451" t="str">
        <f>IF(AND('MAPA DE RIESGO'!$I$58="Muy Alta",'MAPA DE RIESGO'!$M$58="Catastrófico"),CONCATENATE("R",'MAPA DE RIESGO'!$B$58),"")</f>
        <v/>
      </c>
      <c r="AK10" s="451"/>
      <c r="AL10" s="451" t="str">
        <f>IF(AND('MAPA DE RIESGO'!$I$64="Muy Alta",'MAPA DE RIESGO'!$M$64="Catastrófico"),CONCATENATE("R",'MAPA DE RIESGO'!$B$64),"")</f>
        <v/>
      </c>
      <c r="AM10" s="452"/>
      <c r="AN10" s="55"/>
      <c r="AO10" s="486"/>
      <c r="AP10" s="487"/>
      <c r="AQ10" s="487"/>
      <c r="AR10" s="487"/>
      <c r="AS10" s="487"/>
      <c r="AT10" s="488"/>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row>
    <row r="11" spans="1:99" ht="15" customHeight="1" x14ac:dyDescent="0.25">
      <c r="A11" s="55"/>
      <c r="B11" s="481"/>
      <c r="C11" s="481"/>
      <c r="D11" s="482"/>
      <c r="E11" s="473"/>
      <c r="F11" s="474"/>
      <c r="G11" s="474"/>
      <c r="H11" s="474"/>
      <c r="I11" s="475"/>
      <c r="J11" s="459"/>
      <c r="K11" s="460"/>
      <c r="L11" s="461"/>
      <c r="M11" s="461"/>
      <c r="N11" s="461"/>
      <c r="O11" s="462"/>
      <c r="P11" s="459"/>
      <c r="Q11" s="460"/>
      <c r="R11" s="461"/>
      <c r="S11" s="461"/>
      <c r="T11" s="461"/>
      <c r="U11" s="462"/>
      <c r="V11" s="459"/>
      <c r="W11" s="460"/>
      <c r="X11" s="461"/>
      <c r="Y11" s="461"/>
      <c r="Z11" s="461"/>
      <c r="AA11" s="462"/>
      <c r="AB11" s="459"/>
      <c r="AC11" s="460"/>
      <c r="AD11" s="461"/>
      <c r="AE11" s="461"/>
      <c r="AF11" s="461"/>
      <c r="AG11" s="462"/>
      <c r="AH11" s="450"/>
      <c r="AI11" s="451"/>
      <c r="AJ11" s="451"/>
      <c r="AK11" s="451"/>
      <c r="AL11" s="451"/>
      <c r="AM11" s="452"/>
      <c r="AN11" s="55"/>
      <c r="AO11" s="486"/>
      <c r="AP11" s="487"/>
      <c r="AQ11" s="487"/>
      <c r="AR11" s="487"/>
      <c r="AS11" s="487"/>
      <c r="AT11" s="488"/>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row>
    <row r="12" spans="1:99" ht="15" customHeight="1" x14ac:dyDescent="0.25">
      <c r="A12" s="55"/>
      <c r="B12" s="481"/>
      <c r="C12" s="481"/>
      <c r="D12" s="482"/>
      <c r="E12" s="473"/>
      <c r="F12" s="474"/>
      <c r="G12" s="474"/>
      <c r="H12" s="474"/>
      <c r="I12" s="475"/>
      <c r="J12" s="459" t="str">
        <f>IF(AND('MAPA DE RIESGO'!$I$70="Muy Alta",'MAPA DE RIESGO'!$M$70="Leve"),CONCATENATE("R",'MAPA DE RIESGO'!$B$70),"")</f>
        <v/>
      </c>
      <c r="K12" s="460"/>
      <c r="L12" s="461" t="str">
        <f>IF(AND('MAPA DE RIESGO'!$I$76="Muy Alta",'MAPA DE RIESGO'!$M$76="Leve"),CONCATENATE("R",'MAPA DE RIESGO'!$B$76),"")</f>
        <v/>
      </c>
      <c r="M12" s="461"/>
      <c r="N12" s="461" t="str">
        <f>IF(AND('MAPA DE RIESGO'!$I$82="Muy Alta",'MAPA DE RIESGO'!$M$82="Leve"),CONCATENATE("R",'MAPA DE RIESGO'!$B$82),"")</f>
        <v/>
      </c>
      <c r="O12" s="462"/>
      <c r="P12" s="459" t="str">
        <f>IF(AND('MAPA DE RIESGO'!$I$70="Muy Alta",'MAPA DE RIESGO'!$M$70="Menor"),CONCATENATE("R",'MAPA DE RIESGO'!$B$70),"")</f>
        <v/>
      </c>
      <c r="Q12" s="460"/>
      <c r="R12" s="461" t="str">
        <f>IF(AND('MAPA DE RIESGO'!$I$76="Muy Alta",'MAPA DE RIESGO'!$M$76="Menor"),CONCATENATE("R",'MAPA DE RIESGO'!$B$76),"")</f>
        <v/>
      </c>
      <c r="S12" s="461"/>
      <c r="T12" s="461" t="str">
        <f>IF(AND('MAPA DE RIESGO'!$I$82="Muy Alta",'MAPA DE RIESGO'!$M$82="Menor"),CONCATENATE("R",'MAPA DE RIESGO'!$B$82),"")</f>
        <v/>
      </c>
      <c r="U12" s="462"/>
      <c r="V12" s="459" t="str">
        <f>IF(AND('MAPA DE RIESGO'!$I$70="Muy Alta",'MAPA DE RIESGO'!$M$70="Moderado"),CONCATENATE("R",'MAPA DE RIESGO'!$B$70),"")</f>
        <v/>
      </c>
      <c r="W12" s="460"/>
      <c r="X12" s="461" t="str">
        <f>IF(AND('MAPA DE RIESGO'!$I$76="Muy Alta",'MAPA DE RIESGO'!$M$76="Moderado"),CONCATENATE("R",'MAPA DE RIESGO'!$B$76),"")</f>
        <v/>
      </c>
      <c r="Y12" s="461"/>
      <c r="Z12" s="461" t="str">
        <f>IF(AND('MAPA DE RIESGO'!$I$82="Muy Alta",'MAPA DE RIESGO'!$M$82="Moderado"),CONCATENATE("R",'MAPA DE RIESGO'!$B$82),"")</f>
        <v/>
      </c>
      <c r="AA12" s="462"/>
      <c r="AB12" s="459" t="str">
        <f>IF(AND('MAPA DE RIESGO'!$I$70="Muy Alta",'MAPA DE RIESGO'!$M$70="Mayor"),CONCATENATE("R",'MAPA DE RIESGO'!$B$70),"")</f>
        <v/>
      </c>
      <c r="AC12" s="460"/>
      <c r="AD12" s="461" t="str">
        <f>IF(AND('MAPA DE RIESGO'!$I$76="Muy Alta",'MAPA DE RIESGO'!$M$76="Mayor"),CONCATENATE("R",'MAPA DE RIESGO'!$B$76),"")</f>
        <v/>
      </c>
      <c r="AE12" s="461"/>
      <c r="AF12" s="461" t="str">
        <f>IF(AND('MAPA DE RIESGO'!$I$82="Muy Alta",'MAPA DE RIESGO'!$M$82="Mayor"),CONCATENATE("R",'MAPA DE RIESGO'!$B$82),"")</f>
        <v/>
      </c>
      <c r="AG12" s="462"/>
      <c r="AH12" s="450" t="str">
        <f>IF(AND('MAPA DE RIESGO'!$I$70="Muy Alta",'MAPA DE RIESGO'!$M$70="Catastrófico"),CONCATENATE("R",'MAPA DE RIESGO'!$B$70),"")</f>
        <v/>
      </c>
      <c r="AI12" s="451"/>
      <c r="AJ12" s="451" t="str">
        <f>IF(AND('MAPA DE RIESGO'!$I$76="Muy Alta",'MAPA DE RIESGO'!$M$76="Catastrófico"),CONCATENATE("R",'MAPA DE RIESGO'!$B$76),"")</f>
        <v/>
      </c>
      <c r="AK12" s="451"/>
      <c r="AL12" s="451" t="str">
        <f>IF(AND('MAPA DE RIESGO'!$I$82="Muy Alta",'MAPA DE RIESGO'!$M$82="Catastrófico"),CONCATENATE("R",'MAPA DE RIESGO'!$B$82),"")</f>
        <v/>
      </c>
      <c r="AM12" s="452"/>
      <c r="AN12" s="55"/>
      <c r="AO12" s="486"/>
      <c r="AP12" s="487"/>
      <c r="AQ12" s="487"/>
      <c r="AR12" s="487"/>
      <c r="AS12" s="487"/>
      <c r="AT12" s="488"/>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row>
    <row r="13" spans="1:99" ht="15.75" customHeight="1" thickBot="1" x14ac:dyDescent="0.3">
      <c r="A13" s="55"/>
      <c r="B13" s="481"/>
      <c r="C13" s="481"/>
      <c r="D13" s="482"/>
      <c r="E13" s="476"/>
      <c r="F13" s="477"/>
      <c r="G13" s="477"/>
      <c r="H13" s="477"/>
      <c r="I13" s="478"/>
      <c r="J13" s="459"/>
      <c r="K13" s="460"/>
      <c r="L13" s="460"/>
      <c r="M13" s="460"/>
      <c r="N13" s="460"/>
      <c r="O13" s="462"/>
      <c r="P13" s="459"/>
      <c r="Q13" s="460"/>
      <c r="R13" s="460"/>
      <c r="S13" s="460"/>
      <c r="T13" s="460"/>
      <c r="U13" s="462"/>
      <c r="V13" s="459"/>
      <c r="W13" s="460"/>
      <c r="X13" s="460"/>
      <c r="Y13" s="460"/>
      <c r="Z13" s="460"/>
      <c r="AA13" s="462"/>
      <c r="AB13" s="459"/>
      <c r="AC13" s="460"/>
      <c r="AD13" s="460"/>
      <c r="AE13" s="460"/>
      <c r="AF13" s="460"/>
      <c r="AG13" s="462"/>
      <c r="AH13" s="453"/>
      <c r="AI13" s="454"/>
      <c r="AJ13" s="454"/>
      <c r="AK13" s="454"/>
      <c r="AL13" s="454"/>
      <c r="AM13" s="455"/>
      <c r="AN13" s="55"/>
      <c r="AO13" s="489"/>
      <c r="AP13" s="490"/>
      <c r="AQ13" s="490"/>
      <c r="AR13" s="490"/>
      <c r="AS13" s="490"/>
      <c r="AT13" s="491"/>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row>
    <row r="14" spans="1:99" ht="15" customHeight="1" x14ac:dyDescent="0.25">
      <c r="A14" s="55"/>
      <c r="B14" s="481"/>
      <c r="C14" s="481"/>
      <c r="D14" s="482"/>
      <c r="E14" s="470" t="s">
        <v>106</v>
      </c>
      <c r="F14" s="471"/>
      <c r="G14" s="471"/>
      <c r="H14" s="471"/>
      <c r="I14" s="471"/>
      <c r="J14" s="447" t="str">
        <f>IF(AND('MAPA DE RIESGO'!$I$16="Alta",'MAPA DE RIESGO'!$M$16="Leve"),CONCATENATE("R",'MAPA DE RIESGO'!$B$16),"")</f>
        <v/>
      </c>
      <c r="K14" s="448"/>
      <c r="L14" s="448" t="str">
        <f>IF(AND('MAPA DE RIESGO'!$I$22="Alta",'MAPA DE RIESGO'!$M$22="Leve"),CONCATENATE("R",'MAPA DE RIESGO'!$B$22),"")</f>
        <v/>
      </c>
      <c r="M14" s="448"/>
      <c r="N14" s="448" t="str">
        <f>IF(AND('MAPA DE RIESGO'!$I$28="Alta",'MAPA DE RIESGO'!$M$28="Leve"),CONCATENATE("R",'MAPA DE RIESGO'!$B$28),"")</f>
        <v/>
      </c>
      <c r="O14" s="449"/>
      <c r="P14" s="447" t="str">
        <f>IF(AND('MAPA DE RIESGO'!$I$16="Alta",'MAPA DE RIESGO'!$M$16="Menor"),CONCATENATE("R",'MAPA DE RIESGO'!$B$16),"")</f>
        <v/>
      </c>
      <c r="Q14" s="448"/>
      <c r="R14" s="448" t="str">
        <f>IF(AND('MAPA DE RIESGO'!$I$22="Alta",'MAPA DE RIESGO'!$M$22="Menor"),CONCATENATE("R",'MAPA DE RIESGO'!$B$22),"")</f>
        <v/>
      </c>
      <c r="S14" s="448"/>
      <c r="T14" s="448" t="str">
        <f>IF(AND('MAPA DE RIESGO'!$I$28="Alta",'MAPA DE RIESGO'!$M$28="Menor"),CONCATENATE("R",'MAPA DE RIESGO'!$B$28),"")</f>
        <v/>
      </c>
      <c r="U14" s="449"/>
      <c r="V14" s="466" t="str">
        <f>IF(AND('MAPA DE RIESGO'!$I$16="Alta",'MAPA DE RIESGO'!$M$16="Moderado"),CONCATENATE("R",'MAPA DE RIESGO'!$B$16),"")</f>
        <v/>
      </c>
      <c r="W14" s="467"/>
      <c r="X14" s="467" t="str">
        <f>IF(AND('MAPA DE RIESGO'!$I$22="Alta",'MAPA DE RIESGO'!$M$22="Moderado"),CONCATENATE("R",'MAPA DE RIESGO'!$B$22),"")</f>
        <v/>
      </c>
      <c r="Y14" s="467"/>
      <c r="Z14" s="467" t="str">
        <f>IF(AND('MAPA DE RIESGO'!$I$28="Alta",'MAPA DE RIESGO'!$M$28="Moderado"),CONCATENATE("R",'MAPA DE RIESGO'!$B$28),"")</f>
        <v/>
      </c>
      <c r="AA14" s="468"/>
      <c r="AB14" s="466" t="str">
        <f>IF(AND('MAPA DE RIESGO'!$I$16="Alta",'MAPA DE RIESGO'!$M$16="Mayor"),CONCATENATE("R",'MAPA DE RIESGO'!$B$16),"")</f>
        <v/>
      </c>
      <c r="AC14" s="467"/>
      <c r="AD14" s="467" t="str">
        <f>IF(AND('MAPA DE RIESGO'!$I$22="Alta",'MAPA DE RIESGO'!$M$22="Mayor"),CONCATENATE("R",'MAPA DE RIESGO'!$B$22),"")</f>
        <v/>
      </c>
      <c r="AE14" s="467"/>
      <c r="AF14" s="467" t="str">
        <f>IF(AND('MAPA DE RIESGO'!$I$28="Alta",'MAPA DE RIESGO'!$M$28="Mayor"),CONCATENATE("R",'MAPA DE RIESGO'!$B$28),"")</f>
        <v/>
      </c>
      <c r="AG14" s="468"/>
      <c r="AH14" s="456" t="str">
        <f>IF(AND('MAPA DE RIESGO'!$I$16="Alta",'MAPA DE RIESGO'!$M$16="Catastrófico"),CONCATENATE("R",'MAPA DE RIESGO'!$B$16),"")</f>
        <v/>
      </c>
      <c r="AI14" s="457"/>
      <c r="AJ14" s="457" t="str">
        <f>IF(AND('MAPA DE RIESGO'!$I$22="Alta",'MAPA DE RIESGO'!$M$22="Catastrófico"),CONCATENATE("R",'MAPA DE RIESGO'!$B$22),"")</f>
        <v/>
      </c>
      <c r="AK14" s="457"/>
      <c r="AL14" s="457" t="str">
        <f>IF(AND('MAPA DE RIESGO'!$I$28="Alta",'MAPA DE RIESGO'!$M$28="Catastrófico"),CONCATENATE("R",'MAPA DE RIESGO'!$B$28),"")</f>
        <v/>
      </c>
      <c r="AM14" s="458"/>
      <c r="AN14" s="55"/>
      <c r="AO14" s="492" t="s">
        <v>72</v>
      </c>
      <c r="AP14" s="493"/>
      <c r="AQ14" s="493"/>
      <c r="AR14" s="493"/>
      <c r="AS14" s="493"/>
      <c r="AT14" s="494"/>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row>
    <row r="15" spans="1:99" ht="15" customHeight="1" x14ac:dyDescent="0.25">
      <c r="A15" s="55"/>
      <c r="B15" s="481"/>
      <c r="C15" s="481"/>
      <c r="D15" s="482"/>
      <c r="E15" s="473"/>
      <c r="F15" s="474"/>
      <c r="G15" s="474"/>
      <c r="H15" s="474"/>
      <c r="I15" s="479"/>
      <c r="J15" s="441"/>
      <c r="K15" s="442"/>
      <c r="L15" s="442"/>
      <c r="M15" s="442"/>
      <c r="N15" s="442"/>
      <c r="O15" s="443"/>
      <c r="P15" s="441"/>
      <c r="Q15" s="442"/>
      <c r="R15" s="442"/>
      <c r="S15" s="442"/>
      <c r="T15" s="442"/>
      <c r="U15" s="443"/>
      <c r="V15" s="459"/>
      <c r="W15" s="460"/>
      <c r="X15" s="460"/>
      <c r="Y15" s="460"/>
      <c r="Z15" s="460"/>
      <c r="AA15" s="462"/>
      <c r="AB15" s="459"/>
      <c r="AC15" s="460"/>
      <c r="AD15" s="460"/>
      <c r="AE15" s="460"/>
      <c r="AF15" s="460"/>
      <c r="AG15" s="462"/>
      <c r="AH15" s="450"/>
      <c r="AI15" s="451"/>
      <c r="AJ15" s="451"/>
      <c r="AK15" s="451"/>
      <c r="AL15" s="451"/>
      <c r="AM15" s="452"/>
      <c r="AN15" s="55"/>
      <c r="AO15" s="495"/>
      <c r="AP15" s="496"/>
      <c r="AQ15" s="496"/>
      <c r="AR15" s="496"/>
      <c r="AS15" s="496"/>
      <c r="AT15" s="497"/>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row>
    <row r="16" spans="1:99" ht="15" customHeight="1" x14ac:dyDescent="0.25">
      <c r="A16" s="55"/>
      <c r="B16" s="481"/>
      <c r="C16" s="481"/>
      <c r="D16" s="482"/>
      <c r="E16" s="473"/>
      <c r="F16" s="474"/>
      <c r="G16" s="474"/>
      <c r="H16" s="474"/>
      <c r="I16" s="479"/>
      <c r="J16" s="441" t="str">
        <f>IF(AND('MAPA DE RIESGO'!$I$34="Alta",'MAPA DE RIESGO'!$M$34="Leve"),CONCATENATE("R",'MAPA DE RIESGO'!$B$34),"")</f>
        <v/>
      </c>
      <c r="K16" s="442"/>
      <c r="L16" s="442" t="str">
        <f>IF(AND('MAPA DE RIESGO'!$I$40="Alta",'MAPA DE RIESGO'!$M$40="Leve"),CONCATENATE("R",'MAPA DE RIESGO'!$B$40),"")</f>
        <v/>
      </c>
      <c r="M16" s="442"/>
      <c r="N16" s="442" t="str">
        <f>IF(AND('MAPA DE RIESGO'!$I$46="Alta",'MAPA DE RIESGO'!$M$46="Leve"),CONCATENATE("R",'MAPA DE RIESGO'!$B$46),"")</f>
        <v/>
      </c>
      <c r="O16" s="443"/>
      <c r="P16" s="441" t="str">
        <f>IF(AND('MAPA DE RIESGO'!$I$34="Alta",'MAPA DE RIESGO'!$M$34="Menor"),CONCATENATE("R",'MAPA DE RIESGO'!$B$34),"")</f>
        <v/>
      </c>
      <c r="Q16" s="442"/>
      <c r="R16" s="442" t="str">
        <f>IF(AND('MAPA DE RIESGO'!$I$40="Alta",'MAPA DE RIESGO'!$M$40="Menor"),CONCATENATE("R",'MAPA DE RIESGO'!$B$40),"")</f>
        <v/>
      </c>
      <c r="S16" s="442"/>
      <c r="T16" s="442" t="str">
        <f>IF(AND('MAPA DE RIESGO'!$I$46="Alta",'MAPA DE RIESGO'!$M$46="Menor"),CONCATENATE("R",'MAPA DE RIESGO'!$B$46),"")</f>
        <v/>
      </c>
      <c r="U16" s="443"/>
      <c r="V16" s="459" t="str">
        <f>IF(AND('MAPA DE RIESGO'!$I$34="Alta",'MAPA DE RIESGO'!$M$34="Moderado"),CONCATENATE("R",'MAPA DE RIESGO'!$B$34),"")</f>
        <v/>
      </c>
      <c r="W16" s="460"/>
      <c r="X16" s="461" t="str">
        <f>IF(AND('MAPA DE RIESGO'!$I$40="Alta",'MAPA DE RIESGO'!$M$40="Moderado"),CONCATENATE("R",'MAPA DE RIESGO'!$B$40),"")</f>
        <v/>
      </c>
      <c r="Y16" s="461"/>
      <c r="Z16" s="461" t="str">
        <f>IF(AND('MAPA DE RIESGO'!$I$46="Alta",'MAPA DE RIESGO'!$M$46="Moderado"),CONCATENATE("R",'MAPA DE RIESGO'!$B$46),"")</f>
        <v/>
      </c>
      <c r="AA16" s="462"/>
      <c r="AB16" s="459" t="str">
        <f>IF(AND('MAPA DE RIESGO'!$I$34="Alta",'MAPA DE RIESGO'!$M$34="Mayor"),CONCATENATE("R",'MAPA DE RIESGO'!$B$34),"")</f>
        <v/>
      </c>
      <c r="AC16" s="460"/>
      <c r="AD16" s="461" t="str">
        <f>IF(AND('MAPA DE RIESGO'!$I$40="Alta",'MAPA DE RIESGO'!$M$40="Mayor"),CONCATENATE("R",'MAPA DE RIESGO'!$B$40),"")</f>
        <v/>
      </c>
      <c r="AE16" s="461"/>
      <c r="AF16" s="461" t="str">
        <f>IF(AND('MAPA DE RIESGO'!$I$46="Alta",'MAPA DE RIESGO'!$M$46="Mayor"),CONCATENATE("R",'MAPA DE RIESGO'!$B$46),"")</f>
        <v/>
      </c>
      <c r="AG16" s="462"/>
      <c r="AH16" s="450" t="str">
        <f>IF(AND('MAPA DE RIESGO'!$I$34="Alta",'MAPA DE RIESGO'!$M$34="Catastrófico"),CONCATENATE("R",'MAPA DE RIESGO'!$B$34),"")</f>
        <v/>
      </c>
      <c r="AI16" s="451"/>
      <c r="AJ16" s="451" t="str">
        <f>IF(AND('MAPA DE RIESGO'!$I$40="Alta",'MAPA DE RIESGO'!$M$40="Catastrófico"),CONCATENATE("R",'MAPA DE RIESGO'!$B$40),"")</f>
        <v/>
      </c>
      <c r="AK16" s="451"/>
      <c r="AL16" s="451" t="str">
        <f>IF(AND('MAPA DE RIESGO'!$I$46="Alta",'MAPA DE RIESGO'!$M$46="Catastrófico"),CONCATENATE("R",'MAPA DE RIESGO'!$B$46),"")</f>
        <v/>
      </c>
      <c r="AM16" s="452"/>
      <c r="AN16" s="55"/>
      <c r="AO16" s="495"/>
      <c r="AP16" s="496"/>
      <c r="AQ16" s="496"/>
      <c r="AR16" s="496"/>
      <c r="AS16" s="496"/>
      <c r="AT16" s="497"/>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row>
    <row r="17" spans="1:80" ht="15" customHeight="1" x14ac:dyDescent="0.25">
      <c r="A17" s="55"/>
      <c r="B17" s="481"/>
      <c r="C17" s="481"/>
      <c r="D17" s="482"/>
      <c r="E17" s="473"/>
      <c r="F17" s="474"/>
      <c r="G17" s="474"/>
      <c r="H17" s="474"/>
      <c r="I17" s="479"/>
      <c r="J17" s="441"/>
      <c r="K17" s="442"/>
      <c r="L17" s="442"/>
      <c r="M17" s="442"/>
      <c r="N17" s="442"/>
      <c r="O17" s="443"/>
      <c r="P17" s="441"/>
      <c r="Q17" s="442"/>
      <c r="R17" s="442"/>
      <c r="S17" s="442"/>
      <c r="T17" s="442"/>
      <c r="U17" s="443"/>
      <c r="V17" s="459"/>
      <c r="W17" s="460"/>
      <c r="X17" s="461"/>
      <c r="Y17" s="461"/>
      <c r="Z17" s="461"/>
      <c r="AA17" s="462"/>
      <c r="AB17" s="459"/>
      <c r="AC17" s="460"/>
      <c r="AD17" s="461"/>
      <c r="AE17" s="461"/>
      <c r="AF17" s="461"/>
      <c r="AG17" s="462"/>
      <c r="AH17" s="450"/>
      <c r="AI17" s="451"/>
      <c r="AJ17" s="451"/>
      <c r="AK17" s="451"/>
      <c r="AL17" s="451"/>
      <c r="AM17" s="452"/>
      <c r="AN17" s="55"/>
      <c r="AO17" s="495"/>
      <c r="AP17" s="496"/>
      <c r="AQ17" s="496"/>
      <c r="AR17" s="496"/>
      <c r="AS17" s="496"/>
      <c r="AT17" s="497"/>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row>
    <row r="18" spans="1:80" ht="15" customHeight="1" x14ac:dyDescent="0.25">
      <c r="A18" s="55"/>
      <c r="B18" s="481"/>
      <c r="C18" s="481"/>
      <c r="D18" s="482"/>
      <c r="E18" s="473"/>
      <c r="F18" s="474"/>
      <c r="G18" s="474"/>
      <c r="H18" s="474"/>
      <c r="I18" s="479"/>
      <c r="J18" s="441" t="str">
        <f>IF(AND('MAPA DE RIESGO'!$I$52="Alta",'MAPA DE RIESGO'!$M$52="Leve"),CONCATENATE("R",'MAPA DE RIESGO'!$B$52),"")</f>
        <v/>
      </c>
      <c r="K18" s="442"/>
      <c r="L18" s="442" t="str">
        <f>IF(AND('MAPA DE RIESGO'!$I$58="Alta",'MAPA DE RIESGO'!$M$58="Leve"),CONCATENATE("R",'MAPA DE RIESGO'!$B$58),"")</f>
        <v/>
      </c>
      <c r="M18" s="442"/>
      <c r="N18" s="442" t="str">
        <f>IF(AND('MAPA DE RIESGO'!$I$64="Alta",'MAPA DE RIESGO'!$M$64="Leve"),CONCATENATE("R",'MAPA DE RIESGO'!$B$64),"")</f>
        <v/>
      </c>
      <c r="O18" s="443"/>
      <c r="P18" s="441" t="str">
        <f>IF(AND('MAPA DE RIESGO'!$I$52="Alta",'MAPA DE RIESGO'!$M$52="Menor"),CONCATENATE("R",'MAPA DE RIESGO'!$B$52),"")</f>
        <v/>
      </c>
      <c r="Q18" s="442"/>
      <c r="R18" s="442" t="str">
        <f>IF(AND('MAPA DE RIESGO'!$I$58="Alta",'MAPA DE RIESGO'!$M$58="Menor"),CONCATENATE("R",'MAPA DE RIESGO'!$B$58),"")</f>
        <v/>
      </c>
      <c r="S18" s="442"/>
      <c r="T18" s="442" t="str">
        <f>IF(AND('MAPA DE RIESGO'!$I$64="Alta",'MAPA DE RIESGO'!$M$64="Menor"),CONCATENATE("R",'MAPA DE RIESGO'!$B$64),"")</f>
        <v/>
      </c>
      <c r="U18" s="443"/>
      <c r="V18" s="459" t="str">
        <f>IF(AND('MAPA DE RIESGO'!$I$52="Alta",'MAPA DE RIESGO'!$M$52="Moderado"),CONCATENATE("R",'MAPA DE RIESGO'!$B$52),"")</f>
        <v/>
      </c>
      <c r="W18" s="460"/>
      <c r="X18" s="461" t="str">
        <f>IF(AND('MAPA DE RIESGO'!$I$58="Alta",'MAPA DE RIESGO'!$M$58="Moderado"),CONCATENATE("R",'MAPA DE RIESGO'!$B$58),"")</f>
        <v/>
      </c>
      <c r="Y18" s="461"/>
      <c r="Z18" s="461" t="str">
        <f>IF(AND('MAPA DE RIESGO'!$I$64="Alta",'MAPA DE RIESGO'!$M$64="Moderado"),CONCATENATE("R",'MAPA DE RIESGO'!$B$64),"")</f>
        <v/>
      </c>
      <c r="AA18" s="462"/>
      <c r="AB18" s="459" t="str">
        <f>IF(AND('MAPA DE RIESGO'!$I$52="Alta",'MAPA DE RIESGO'!$M$52="Mayor"),CONCATENATE("R",'MAPA DE RIESGO'!$B$52),"")</f>
        <v/>
      </c>
      <c r="AC18" s="460"/>
      <c r="AD18" s="461" t="str">
        <f>IF(AND('MAPA DE RIESGO'!$I$58="Alta",'MAPA DE RIESGO'!$M$58="Mayor"),CONCATENATE("R",'MAPA DE RIESGO'!$B$58),"")</f>
        <v/>
      </c>
      <c r="AE18" s="461"/>
      <c r="AF18" s="461" t="str">
        <f>IF(AND('MAPA DE RIESGO'!$I$64="Alta",'MAPA DE RIESGO'!$M$64="Mayor"),CONCATENATE("R",'MAPA DE RIESGO'!$B$64),"")</f>
        <v/>
      </c>
      <c r="AG18" s="462"/>
      <c r="AH18" s="450" t="str">
        <f>IF(AND('MAPA DE RIESGO'!$I$52="Alta",'MAPA DE RIESGO'!$M$52="Catastrófico"),CONCATENATE("R",'MAPA DE RIESGO'!$B$52),"")</f>
        <v/>
      </c>
      <c r="AI18" s="451"/>
      <c r="AJ18" s="451" t="str">
        <f>IF(AND('MAPA DE RIESGO'!$I$58="Alta",'MAPA DE RIESGO'!$M$58="Catastrófico"),CONCATENATE("R",'MAPA DE RIESGO'!$B$58),"")</f>
        <v/>
      </c>
      <c r="AK18" s="451"/>
      <c r="AL18" s="451" t="str">
        <f>IF(AND('MAPA DE RIESGO'!$I$64="Alta",'MAPA DE RIESGO'!$M$64="Catastrófico"),CONCATENATE("R",'MAPA DE RIESGO'!$B$64),"")</f>
        <v/>
      </c>
      <c r="AM18" s="452"/>
      <c r="AN18" s="55"/>
      <c r="AO18" s="495"/>
      <c r="AP18" s="496"/>
      <c r="AQ18" s="496"/>
      <c r="AR18" s="496"/>
      <c r="AS18" s="496"/>
      <c r="AT18" s="497"/>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row>
    <row r="19" spans="1:80" ht="15" customHeight="1" x14ac:dyDescent="0.25">
      <c r="A19" s="55"/>
      <c r="B19" s="481"/>
      <c r="C19" s="481"/>
      <c r="D19" s="482"/>
      <c r="E19" s="473"/>
      <c r="F19" s="474"/>
      <c r="G19" s="474"/>
      <c r="H19" s="474"/>
      <c r="I19" s="479"/>
      <c r="J19" s="441"/>
      <c r="K19" s="442"/>
      <c r="L19" s="442"/>
      <c r="M19" s="442"/>
      <c r="N19" s="442"/>
      <c r="O19" s="443"/>
      <c r="P19" s="441"/>
      <c r="Q19" s="442"/>
      <c r="R19" s="442"/>
      <c r="S19" s="442"/>
      <c r="T19" s="442"/>
      <c r="U19" s="443"/>
      <c r="V19" s="459"/>
      <c r="W19" s="460"/>
      <c r="X19" s="461"/>
      <c r="Y19" s="461"/>
      <c r="Z19" s="461"/>
      <c r="AA19" s="462"/>
      <c r="AB19" s="459"/>
      <c r="AC19" s="460"/>
      <c r="AD19" s="461"/>
      <c r="AE19" s="461"/>
      <c r="AF19" s="461"/>
      <c r="AG19" s="462"/>
      <c r="AH19" s="450"/>
      <c r="AI19" s="451"/>
      <c r="AJ19" s="451"/>
      <c r="AK19" s="451"/>
      <c r="AL19" s="451"/>
      <c r="AM19" s="452"/>
      <c r="AN19" s="55"/>
      <c r="AO19" s="495"/>
      <c r="AP19" s="496"/>
      <c r="AQ19" s="496"/>
      <c r="AR19" s="496"/>
      <c r="AS19" s="496"/>
      <c r="AT19" s="497"/>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row>
    <row r="20" spans="1:80" ht="15" customHeight="1" x14ac:dyDescent="0.25">
      <c r="A20" s="55"/>
      <c r="B20" s="481"/>
      <c r="C20" s="481"/>
      <c r="D20" s="482"/>
      <c r="E20" s="473"/>
      <c r="F20" s="474"/>
      <c r="G20" s="474"/>
      <c r="H20" s="474"/>
      <c r="I20" s="479"/>
      <c r="J20" s="441" t="str">
        <f>IF(AND('MAPA DE RIESGO'!$I$70="Alta",'MAPA DE RIESGO'!$M$70="Leve"),CONCATENATE("R",'MAPA DE RIESGO'!$B$70),"")</f>
        <v/>
      </c>
      <c r="K20" s="442"/>
      <c r="L20" s="442" t="str">
        <f>IF(AND('MAPA DE RIESGO'!$I$76="Alta",'MAPA DE RIESGO'!$M$76="Leve"),CONCATENATE("R",'MAPA DE RIESGO'!$B$76),"")</f>
        <v/>
      </c>
      <c r="M20" s="442"/>
      <c r="N20" s="442" t="str">
        <f>IF(AND('MAPA DE RIESGO'!$I$82="Alta",'MAPA DE RIESGO'!$M$82="Leve"),CONCATENATE("R",'MAPA DE RIESGO'!$B$82),"")</f>
        <v/>
      </c>
      <c r="O20" s="443"/>
      <c r="P20" s="441" t="str">
        <f>IF(AND('MAPA DE RIESGO'!$I$70="Alta",'MAPA DE RIESGO'!$M$70="Menor"),CONCATENATE("R",'MAPA DE RIESGO'!$B$70),"")</f>
        <v/>
      </c>
      <c r="Q20" s="442"/>
      <c r="R20" s="442" t="str">
        <f>IF(AND('MAPA DE RIESGO'!$I$76="Alta",'MAPA DE RIESGO'!$M$76="Menor"),CONCATENATE("R",'MAPA DE RIESGO'!$B$76),"")</f>
        <v/>
      </c>
      <c r="S20" s="442"/>
      <c r="T20" s="442" t="str">
        <f>IF(AND('MAPA DE RIESGO'!$I$82="Alta",'MAPA DE RIESGO'!$M$82="Menor"),CONCATENATE("R",'MAPA DE RIESGO'!$B$82),"")</f>
        <v/>
      </c>
      <c r="U20" s="443"/>
      <c r="V20" s="459" t="str">
        <f>IF(AND('MAPA DE RIESGO'!$I$70="Alta",'MAPA DE RIESGO'!$M$70="Moderado"),CONCATENATE("R",'MAPA DE RIESGO'!$B$70),"")</f>
        <v/>
      </c>
      <c r="W20" s="460"/>
      <c r="X20" s="461" t="str">
        <f>IF(AND('MAPA DE RIESGO'!$I$76="Alta",'MAPA DE RIESGO'!$M$76="Moderado"),CONCATENATE("R",'MAPA DE RIESGO'!$B$76),"")</f>
        <v/>
      </c>
      <c r="Y20" s="461"/>
      <c r="Z20" s="461" t="str">
        <f>IF(AND('MAPA DE RIESGO'!$I$82="Alta",'MAPA DE RIESGO'!$M$82="Moderado"),CONCATENATE("R",'MAPA DE RIESGO'!$B$82),"")</f>
        <v/>
      </c>
      <c r="AA20" s="462"/>
      <c r="AB20" s="459" t="str">
        <f>IF(AND('MAPA DE RIESGO'!$I$70="Alta",'MAPA DE RIESGO'!$M$70="Mayor"),CONCATENATE("R",'MAPA DE RIESGO'!$B$70),"")</f>
        <v/>
      </c>
      <c r="AC20" s="460"/>
      <c r="AD20" s="461" t="str">
        <f>IF(AND('MAPA DE RIESGO'!$I$76="Alta",'MAPA DE RIESGO'!$M$76="Mayor"),CONCATENATE("R",'MAPA DE RIESGO'!$B$76),"")</f>
        <v/>
      </c>
      <c r="AE20" s="461"/>
      <c r="AF20" s="461" t="str">
        <f>IF(AND('MAPA DE RIESGO'!$I$82="Alta",'MAPA DE RIESGO'!$M$82="Mayor"),CONCATENATE("R",'MAPA DE RIESGO'!$B$82),"")</f>
        <v/>
      </c>
      <c r="AG20" s="462"/>
      <c r="AH20" s="450" t="str">
        <f>IF(AND('MAPA DE RIESGO'!$I$70="Alta",'MAPA DE RIESGO'!$M$70="Catastrófico"),CONCATENATE("R",'MAPA DE RIESGO'!$B$70),"")</f>
        <v/>
      </c>
      <c r="AI20" s="451"/>
      <c r="AJ20" s="451" t="str">
        <f>IF(AND('MAPA DE RIESGO'!$I$76="Alta",'MAPA DE RIESGO'!$M$76="Catastrófico"),CONCATENATE("R",'MAPA DE RIESGO'!$B$76),"")</f>
        <v/>
      </c>
      <c r="AK20" s="451"/>
      <c r="AL20" s="451" t="str">
        <f>IF(AND('MAPA DE RIESGO'!$I$82="Alta",'MAPA DE RIESGO'!$M$82="Catastrófico"),CONCATENATE("R",'MAPA DE RIESGO'!$B$82),"")</f>
        <v/>
      </c>
      <c r="AM20" s="452"/>
      <c r="AN20" s="55"/>
      <c r="AO20" s="495"/>
      <c r="AP20" s="496"/>
      <c r="AQ20" s="496"/>
      <c r="AR20" s="496"/>
      <c r="AS20" s="496"/>
      <c r="AT20" s="497"/>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row>
    <row r="21" spans="1:80" ht="15.75" customHeight="1" thickBot="1" x14ac:dyDescent="0.3">
      <c r="A21" s="55"/>
      <c r="B21" s="481"/>
      <c r="C21" s="481"/>
      <c r="D21" s="482"/>
      <c r="E21" s="476"/>
      <c r="F21" s="477"/>
      <c r="G21" s="477"/>
      <c r="H21" s="477"/>
      <c r="I21" s="477"/>
      <c r="J21" s="444"/>
      <c r="K21" s="445"/>
      <c r="L21" s="445"/>
      <c r="M21" s="445"/>
      <c r="N21" s="445"/>
      <c r="O21" s="446"/>
      <c r="P21" s="444"/>
      <c r="Q21" s="445"/>
      <c r="R21" s="445"/>
      <c r="S21" s="445"/>
      <c r="T21" s="445"/>
      <c r="U21" s="446"/>
      <c r="V21" s="463"/>
      <c r="W21" s="464"/>
      <c r="X21" s="464"/>
      <c r="Y21" s="464"/>
      <c r="Z21" s="464"/>
      <c r="AA21" s="465"/>
      <c r="AB21" s="463"/>
      <c r="AC21" s="464"/>
      <c r="AD21" s="464"/>
      <c r="AE21" s="464"/>
      <c r="AF21" s="464"/>
      <c r="AG21" s="465"/>
      <c r="AH21" s="453"/>
      <c r="AI21" s="454"/>
      <c r="AJ21" s="454"/>
      <c r="AK21" s="454"/>
      <c r="AL21" s="454"/>
      <c r="AM21" s="455"/>
      <c r="AN21" s="55"/>
      <c r="AO21" s="498"/>
      <c r="AP21" s="499"/>
      <c r="AQ21" s="499"/>
      <c r="AR21" s="499"/>
      <c r="AS21" s="499"/>
      <c r="AT21" s="500"/>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row>
    <row r="22" spans="1:80" x14ac:dyDescent="0.25">
      <c r="A22" s="55"/>
      <c r="B22" s="481"/>
      <c r="C22" s="481"/>
      <c r="D22" s="482"/>
      <c r="E22" s="470" t="s">
        <v>108</v>
      </c>
      <c r="F22" s="471"/>
      <c r="G22" s="471"/>
      <c r="H22" s="471"/>
      <c r="I22" s="472"/>
      <c r="J22" s="447" t="str">
        <f>IF(AND('MAPA DE RIESGO'!$I$16="Media",'MAPA DE RIESGO'!$M$16="Leve"),CONCATENATE("R",'MAPA DE RIESGO'!$B$16),"")</f>
        <v/>
      </c>
      <c r="K22" s="448"/>
      <c r="L22" s="448" t="str">
        <f>IF(AND('MAPA DE RIESGO'!$I$22="Media",'MAPA DE RIESGO'!$M$22="Leve"),CONCATENATE("R",'MAPA DE RIESGO'!$B$22),"")</f>
        <v/>
      </c>
      <c r="M22" s="448"/>
      <c r="N22" s="448" t="str">
        <f>IF(AND('MAPA DE RIESGO'!$I$28="Media",'MAPA DE RIESGO'!$M$28="Leve"),CONCATENATE("R",'MAPA DE RIESGO'!$B$28),"")</f>
        <v/>
      </c>
      <c r="O22" s="449"/>
      <c r="P22" s="447" t="str">
        <f>IF(AND('MAPA DE RIESGO'!$I$16="Media",'MAPA DE RIESGO'!$M$16="Menor"),CONCATENATE("R",'MAPA DE RIESGO'!$B$16),"")</f>
        <v/>
      </c>
      <c r="Q22" s="448"/>
      <c r="R22" s="448" t="str">
        <f>IF(AND('MAPA DE RIESGO'!$I$22="Media",'MAPA DE RIESGO'!$M$22="Menor"),CONCATENATE("R",'MAPA DE RIESGO'!$B$22),"")</f>
        <v/>
      </c>
      <c r="S22" s="448"/>
      <c r="T22" s="448" t="str">
        <f>IF(AND('MAPA DE RIESGO'!$I$28="Media",'MAPA DE RIESGO'!$M$28="Menor"),CONCATENATE("R",'MAPA DE RIESGO'!$B$28),"")</f>
        <v/>
      </c>
      <c r="U22" s="449"/>
      <c r="V22" s="447" t="str">
        <f>IF(AND('MAPA DE RIESGO'!$I$16="Media",'MAPA DE RIESGO'!$M$16="Moderado"),CONCATENATE("R",'MAPA DE RIESGO'!$B$16),"")</f>
        <v/>
      </c>
      <c r="W22" s="448"/>
      <c r="X22" s="448" t="str">
        <f>IF(AND('MAPA DE RIESGO'!$I$22="Media",'MAPA DE RIESGO'!$M$22="Moderado"),CONCATENATE("R",'MAPA DE RIESGO'!$B$22),"")</f>
        <v/>
      </c>
      <c r="Y22" s="448"/>
      <c r="Z22" s="448" t="str">
        <f>IF(AND('MAPA DE RIESGO'!$I$28="Media",'MAPA DE RIESGO'!$M$28="Moderado"),CONCATENATE("R",'MAPA DE RIESGO'!$B$28),"")</f>
        <v/>
      </c>
      <c r="AA22" s="449"/>
      <c r="AB22" s="466" t="str">
        <f>IF(AND('MAPA DE RIESGO'!$I$16="Media",'MAPA DE RIESGO'!$M$16="Mayor"),CONCATENATE("R",'MAPA DE RIESGO'!$B$16),"")</f>
        <v>R1</v>
      </c>
      <c r="AC22" s="467"/>
      <c r="AD22" s="467" t="str">
        <f>IF(AND('MAPA DE RIESGO'!$I$22="Media",'MAPA DE RIESGO'!$M$22="Mayor"),CONCATENATE("R",'MAPA DE RIESGO'!$B$22),"")</f>
        <v/>
      </c>
      <c r="AE22" s="467"/>
      <c r="AF22" s="467" t="str">
        <f>IF(AND('MAPA DE RIESGO'!$I$28="Media",'MAPA DE RIESGO'!$M$28="Mayor"),CONCATENATE("R",'MAPA DE RIESGO'!$B$28),"")</f>
        <v/>
      </c>
      <c r="AG22" s="468"/>
      <c r="AH22" s="456" t="str">
        <f>IF(AND('MAPA DE RIESGO'!$I$16="Media",'MAPA DE RIESGO'!$M$16="Catastrófico"),CONCATENATE("R",'MAPA DE RIESGO'!$B$16),"")</f>
        <v/>
      </c>
      <c r="AI22" s="457"/>
      <c r="AJ22" s="457" t="str">
        <f>IF(AND('MAPA DE RIESGO'!$I$22="Media",'MAPA DE RIESGO'!$M$22="Catastrófico"),CONCATENATE("R",'MAPA DE RIESGO'!$B$22),"")</f>
        <v/>
      </c>
      <c r="AK22" s="457"/>
      <c r="AL22" s="457" t="str">
        <f>IF(AND('MAPA DE RIESGO'!$I$28="Media",'MAPA DE RIESGO'!$M$28="Catastrófico"),CONCATENATE("R",'MAPA DE RIESGO'!$B$28),"")</f>
        <v/>
      </c>
      <c r="AM22" s="458"/>
      <c r="AN22" s="55"/>
      <c r="AO22" s="501" t="s">
        <v>73</v>
      </c>
      <c r="AP22" s="502"/>
      <c r="AQ22" s="502"/>
      <c r="AR22" s="502"/>
      <c r="AS22" s="502"/>
      <c r="AT22" s="503"/>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row>
    <row r="23" spans="1:80" x14ac:dyDescent="0.25">
      <c r="A23" s="55"/>
      <c r="B23" s="481"/>
      <c r="C23" s="481"/>
      <c r="D23" s="482"/>
      <c r="E23" s="473"/>
      <c r="F23" s="474"/>
      <c r="G23" s="474"/>
      <c r="H23" s="474"/>
      <c r="I23" s="475"/>
      <c r="J23" s="441"/>
      <c r="K23" s="442"/>
      <c r="L23" s="442"/>
      <c r="M23" s="442"/>
      <c r="N23" s="442"/>
      <c r="O23" s="443"/>
      <c r="P23" s="441"/>
      <c r="Q23" s="442"/>
      <c r="R23" s="442"/>
      <c r="S23" s="442"/>
      <c r="T23" s="442"/>
      <c r="U23" s="443"/>
      <c r="V23" s="441"/>
      <c r="W23" s="442"/>
      <c r="X23" s="442"/>
      <c r="Y23" s="442"/>
      <c r="Z23" s="442"/>
      <c r="AA23" s="443"/>
      <c r="AB23" s="459"/>
      <c r="AC23" s="460"/>
      <c r="AD23" s="460"/>
      <c r="AE23" s="460"/>
      <c r="AF23" s="460"/>
      <c r="AG23" s="462"/>
      <c r="AH23" s="450"/>
      <c r="AI23" s="451"/>
      <c r="AJ23" s="451"/>
      <c r="AK23" s="451"/>
      <c r="AL23" s="451"/>
      <c r="AM23" s="452"/>
      <c r="AN23" s="55"/>
      <c r="AO23" s="504"/>
      <c r="AP23" s="505"/>
      <c r="AQ23" s="505"/>
      <c r="AR23" s="505"/>
      <c r="AS23" s="505"/>
      <c r="AT23" s="506"/>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row>
    <row r="24" spans="1:80" x14ac:dyDescent="0.25">
      <c r="A24" s="55"/>
      <c r="B24" s="481"/>
      <c r="C24" s="481"/>
      <c r="D24" s="482"/>
      <c r="E24" s="473"/>
      <c r="F24" s="474"/>
      <c r="G24" s="474"/>
      <c r="H24" s="474"/>
      <c r="I24" s="475"/>
      <c r="J24" s="441" t="str">
        <f>IF(AND('MAPA DE RIESGO'!$I$34="Media",'MAPA DE RIESGO'!$M$34="Leve"),CONCATENATE("R",'MAPA DE RIESGO'!$B$34),"")</f>
        <v/>
      </c>
      <c r="K24" s="442"/>
      <c r="L24" s="442" t="str">
        <f>IF(AND('MAPA DE RIESGO'!$I$40="Media",'MAPA DE RIESGO'!$M$40="Leve"),CONCATENATE("R",'MAPA DE RIESGO'!$B$40),"")</f>
        <v/>
      </c>
      <c r="M24" s="442"/>
      <c r="N24" s="442" t="str">
        <f>IF(AND('MAPA DE RIESGO'!$I$46="Media",'MAPA DE RIESGO'!$M$46="Leve"),CONCATENATE("R",'MAPA DE RIESGO'!$B$46),"")</f>
        <v/>
      </c>
      <c r="O24" s="443"/>
      <c r="P24" s="441" t="str">
        <f>IF(AND('MAPA DE RIESGO'!$I$34="Media",'MAPA DE RIESGO'!$M$34="Menor"),CONCATENATE("R",'MAPA DE RIESGO'!$B$34),"")</f>
        <v/>
      </c>
      <c r="Q24" s="442"/>
      <c r="R24" s="442" t="str">
        <f>IF(AND('MAPA DE RIESGO'!$I$40="Media",'MAPA DE RIESGO'!$M$40="Menor"),CONCATENATE("R",'MAPA DE RIESGO'!$B$40),"")</f>
        <v/>
      </c>
      <c r="S24" s="442"/>
      <c r="T24" s="442" t="str">
        <f>IF(AND('MAPA DE RIESGO'!$I$46="Media",'MAPA DE RIESGO'!$M$46="Menor"),CONCATENATE("R",'MAPA DE RIESGO'!$B$46),"")</f>
        <v/>
      </c>
      <c r="U24" s="443"/>
      <c r="V24" s="441" t="str">
        <f>IF(AND('MAPA DE RIESGO'!$I$34="Media",'MAPA DE RIESGO'!$M$34="Moderado"),CONCATENATE("R",'MAPA DE RIESGO'!$B$34),"")</f>
        <v/>
      </c>
      <c r="W24" s="442"/>
      <c r="X24" s="442" t="str">
        <f>IF(AND('MAPA DE RIESGO'!$I$40="Media",'MAPA DE RIESGO'!$M$40="Moderado"),CONCATENATE("R",'MAPA DE RIESGO'!$B$40),"")</f>
        <v/>
      </c>
      <c r="Y24" s="442"/>
      <c r="Z24" s="442" t="str">
        <f>IF(AND('MAPA DE RIESGO'!$I$46="Media",'MAPA DE RIESGO'!$M$46="Moderado"),CONCATENATE("R",'MAPA DE RIESGO'!$B$46),"")</f>
        <v/>
      </c>
      <c r="AA24" s="443"/>
      <c r="AB24" s="459" t="str">
        <f>IF(AND('MAPA DE RIESGO'!$I$34="Media",'MAPA DE RIESGO'!$M$34="Mayor"),CONCATENATE("R",'MAPA DE RIESGO'!$B$34),"")</f>
        <v/>
      </c>
      <c r="AC24" s="460"/>
      <c r="AD24" s="461" t="str">
        <f>IF(AND('MAPA DE RIESGO'!$I$40="Media",'MAPA DE RIESGO'!$M$40="Mayor"),CONCATENATE("R",'MAPA DE RIESGO'!$B$40),"")</f>
        <v/>
      </c>
      <c r="AE24" s="461"/>
      <c r="AF24" s="461" t="str">
        <f>IF(AND('MAPA DE RIESGO'!$I$46="Media",'MAPA DE RIESGO'!$M$46="Mayor"),CONCATENATE("R",'MAPA DE RIESGO'!$B$46),"")</f>
        <v/>
      </c>
      <c r="AG24" s="462"/>
      <c r="AH24" s="450" t="str">
        <f>IF(AND('MAPA DE RIESGO'!$I$34="Media",'MAPA DE RIESGO'!$M$34="Catastrófico"),CONCATENATE("R",'MAPA DE RIESGO'!$B$34),"")</f>
        <v/>
      </c>
      <c r="AI24" s="451"/>
      <c r="AJ24" s="451" t="str">
        <f>IF(AND('MAPA DE RIESGO'!$I$40="Media",'MAPA DE RIESGO'!$M$40="Catastrófico"),CONCATENATE("R",'MAPA DE RIESGO'!$B$40),"")</f>
        <v/>
      </c>
      <c r="AK24" s="451"/>
      <c r="AL24" s="451" t="str">
        <f>IF(AND('MAPA DE RIESGO'!$I$46="Media",'MAPA DE RIESGO'!$M$46="Catastrófico"),CONCATENATE("R",'MAPA DE RIESGO'!$B$46),"")</f>
        <v/>
      </c>
      <c r="AM24" s="452"/>
      <c r="AN24" s="55"/>
      <c r="AO24" s="504"/>
      <c r="AP24" s="505"/>
      <c r="AQ24" s="505"/>
      <c r="AR24" s="505"/>
      <c r="AS24" s="505"/>
      <c r="AT24" s="506"/>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row>
    <row r="25" spans="1:80" x14ac:dyDescent="0.25">
      <c r="A25" s="55"/>
      <c r="B25" s="481"/>
      <c r="C25" s="481"/>
      <c r="D25" s="482"/>
      <c r="E25" s="473"/>
      <c r="F25" s="474"/>
      <c r="G25" s="474"/>
      <c r="H25" s="474"/>
      <c r="I25" s="475"/>
      <c r="J25" s="441"/>
      <c r="K25" s="442"/>
      <c r="L25" s="442"/>
      <c r="M25" s="442"/>
      <c r="N25" s="442"/>
      <c r="O25" s="443"/>
      <c r="P25" s="441"/>
      <c r="Q25" s="442"/>
      <c r="R25" s="442"/>
      <c r="S25" s="442"/>
      <c r="T25" s="442"/>
      <c r="U25" s="443"/>
      <c r="V25" s="441"/>
      <c r="W25" s="442"/>
      <c r="X25" s="442"/>
      <c r="Y25" s="442"/>
      <c r="Z25" s="442"/>
      <c r="AA25" s="443"/>
      <c r="AB25" s="459"/>
      <c r="AC25" s="460"/>
      <c r="AD25" s="461"/>
      <c r="AE25" s="461"/>
      <c r="AF25" s="461"/>
      <c r="AG25" s="462"/>
      <c r="AH25" s="450"/>
      <c r="AI25" s="451"/>
      <c r="AJ25" s="451"/>
      <c r="AK25" s="451"/>
      <c r="AL25" s="451"/>
      <c r="AM25" s="452"/>
      <c r="AN25" s="55"/>
      <c r="AO25" s="504"/>
      <c r="AP25" s="505"/>
      <c r="AQ25" s="505"/>
      <c r="AR25" s="505"/>
      <c r="AS25" s="505"/>
      <c r="AT25" s="506"/>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row>
    <row r="26" spans="1:80" x14ac:dyDescent="0.25">
      <c r="A26" s="55"/>
      <c r="B26" s="481"/>
      <c r="C26" s="481"/>
      <c r="D26" s="482"/>
      <c r="E26" s="473"/>
      <c r="F26" s="474"/>
      <c r="G26" s="474"/>
      <c r="H26" s="474"/>
      <c r="I26" s="475"/>
      <c r="J26" s="441" t="str">
        <f>IF(AND('MAPA DE RIESGO'!$I$52="Media",'MAPA DE RIESGO'!$M$52="Leve"),CONCATENATE("R",'MAPA DE RIESGO'!$B$52),"")</f>
        <v/>
      </c>
      <c r="K26" s="442"/>
      <c r="L26" s="442" t="str">
        <f>IF(AND('MAPA DE RIESGO'!$I$58="Media",'MAPA DE RIESGO'!$M$58="Leve"),CONCATENATE("R",'MAPA DE RIESGO'!$B$58),"")</f>
        <v/>
      </c>
      <c r="M26" s="442"/>
      <c r="N26" s="442" t="str">
        <f>IF(AND('MAPA DE RIESGO'!$I$64="Media",'MAPA DE RIESGO'!$M$64="Leve"),CONCATENATE("R",'MAPA DE RIESGO'!$B$64),"")</f>
        <v/>
      </c>
      <c r="O26" s="443"/>
      <c r="P26" s="441" t="str">
        <f>IF(AND('MAPA DE RIESGO'!$I$52="Media",'MAPA DE RIESGO'!$M$52="Menor"),CONCATENATE("R",'MAPA DE RIESGO'!$B$52),"")</f>
        <v/>
      </c>
      <c r="Q26" s="442"/>
      <c r="R26" s="442" t="str">
        <f>IF(AND('MAPA DE RIESGO'!$I$58="Media",'MAPA DE RIESGO'!$M$58="Menor"),CONCATENATE("R",'MAPA DE RIESGO'!$B$58),"")</f>
        <v/>
      </c>
      <c r="S26" s="442"/>
      <c r="T26" s="442" t="str">
        <f>IF(AND('MAPA DE RIESGO'!$I$64="Media",'MAPA DE RIESGO'!$M$64="Menor"),CONCATENATE("R",'MAPA DE RIESGO'!$B$64),"")</f>
        <v/>
      </c>
      <c r="U26" s="443"/>
      <c r="V26" s="441" t="str">
        <f>IF(AND('MAPA DE RIESGO'!$I$52="Media",'MAPA DE RIESGO'!$M$52="Moderado"),CONCATENATE("R",'MAPA DE RIESGO'!$B$52),"")</f>
        <v/>
      </c>
      <c r="W26" s="442"/>
      <c r="X26" s="442" t="str">
        <f>IF(AND('MAPA DE RIESGO'!$I$58="Media",'MAPA DE RIESGO'!$M$58="Moderado"),CONCATENATE("R",'MAPA DE RIESGO'!$B$58),"")</f>
        <v/>
      </c>
      <c r="Y26" s="442"/>
      <c r="Z26" s="442" t="str">
        <f>IF(AND('MAPA DE RIESGO'!$I$64="Media",'MAPA DE RIESGO'!$M$64="Moderado"),CONCATENATE("R",'MAPA DE RIESGO'!$B$64),"")</f>
        <v/>
      </c>
      <c r="AA26" s="443"/>
      <c r="AB26" s="459" t="str">
        <f>IF(AND('MAPA DE RIESGO'!$I$52="Media",'MAPA DE RIESGO'!$M$52="Mayor"),CONCATENATE("R",'MAPA DE RIESGO'!$B$52),"")</f>
        <v/>
      </c>
      <c r="AC26" s="460"/>
      <c r="AD26" s="461" t="str">
        <f>IF(AND('MAPA DE RIESGO'!$I$58="Media",'MAPA DE RIESGO'!$M$58="Mayor"),CONCATENATE("R",'MAPA DE RIESGO'!$B$58),"")</f>
        <v/>
      </c>
      <c r="AE26" s="461"/>
      <c r="AF26" s="461" t="str">
        <f>IF(AND('MAPA DE RIESGO'!$I$64="Media",'MAPA DE RIESGO'!$M$64="Mayor"),CONCATENATE("R",'MAPA DE RIESGO'!$B$64),"")</f>
        <v/>
      </c>
      <c r="AG26" s="462"/>
      <c r="AH26" s="450" t="str">
        <f>IF(AND('MAPA DE RIESGO'!$I$52="Media",'MAPA DE RIESGO'!$M$52="Catastrófico"),CONCATENATE("R",'MAPA DE RIESGO'!$B$52),"")</f>
        <v/>
      </c>
      <c r="AI26" s="451"/>
      <c r="AJ26" s="451" t="str">
        <f>IF(AND('MAPA DE RIESGO'!$I$58="Media",'MAPA DE RIESGO'!$M$58="Catastrófico"),CONCATENATE("R",'MAPA DE RIESGO'!$B$58),"")</f>
        <v/>
      </c>
      <c r="AK26" s="451"/>
      <c r="AL26" s="451" t="str">
        <f>IF(AND('MAPA DE RIESGO'!$I$64="Media",'MAPA DE RIESGO'!$M$64="Catastrófico"),CONCATENATE("R",'MAPA DE RIESGO'!$B$64),"")</f>
        <v/>
      </c>
      <c r="AM26" s="452"/>
      <c r="AN26" s="55"/>
      <c r="AO26" s="504"/>
      <c r="AP26" s="505"/>
      <c r="AQ26" s="505"/>
      <c r="AR26" s="505"/>
      <c r="AS26" s="505"/>
      <c r="AT26" s="506"/>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row>
    <row r="27" spans="1:80" x14ac:dyDescent="0.25">
      <c r="A27" s="55"/>
      <c r="B27" s="481"/>
      <c r="C27" s="481"/>
      <c r="D27" s="482"/>
      <c r="E27" s="473"/>
      <c r="F27" s="474"/>
      <c r="G27" s="474"/>
      <c r="H27" s="474"/>
      <c r="I27" s="475"/>
      <c r="J27" s="441"/>
      <c r="K27" s="442"/>
      <c r="L27" s="442"/>
      <c r="M27" s="442"/>
      <c r="N27" s="442"/>
      <c r="O27" s="443"/>
      <c r="P27" s="441"/>
      <c r="Q27" s="442"/>
      <c r="R27" s="442"/>
      <c r="S27" s="442"/>
      <c r="T27" s="442"/>
      <c r="U27" s="443"/>
      <c r="V27" s="441"/>
      <c r="W27" s="442"/>
      <c r="X27" s="442"/>
      <c r="Y27" s="442"/>
      <c r="Z27" s="442"/>
      <c r="AA27" s="443"/>
      <c r="AB27" s="459"/>
      <c r="AC27" s="460"/>
      <c r="AD27" s="461"/>
      <c r="AE27" s="461"/>
      <c r="AF27" s="461"/>
      <c r="AG27" s="462"/>
      <c r="AH27" s="450"/>
      <c r="AI27" s="451"/>
      <c r="AJ27" s="451"/>
      <c r="AK27" s="451"/>
      <c r="AL27" s="451"/>
      <c r="AM27" s="452"/>
      <c r="AN27" s="55"/>
      <c r="AO27" s="504"/>
      <c r="AP27" s="505"/>
      <c r="AQ27" s="505"/>
      <c r="AR27" s="505"/>
      <c r="AS27" s="505"/>
      <c r="AT27" s="506"/>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row>
    <row r="28" spans="1:80" x14ac:dyDescent="0.25">
      <c r="A28" s="55"/>
      <c r="B28" s="481"/>
      <c r="C28" s="481"/>
      <c r="D28" s="482"/>
      <c r="E28" s="473"/>
      <c r="F28" s="474"/>
      <c r="G28" s="474"/>
      <c r="H28" s="474"/>
      <c r="I28" s="475"/>
      <c r="J28" s="441" t="str">
        <f>IF(AND('MAPA DE RIESGO'!$I$70="Media",'MAPA DE RIESGO'!$M$70="Leve"),CONCATENATE("R",'MAPA DE RIESGO'!$B$70),"")</f>
        <v/>
      </c>
      <c r="K28" s="442"/>
      <c r="L28" s="442" t="str">
        <f>IF(AND('MAPA DE RIESGO'!$I$76="Media",'MAPA DE RIESGO'!$M$76="Leve"),CONCATENATE("R",'MAPA DE RIESGO'!$B$76),"")</f>
        <v/>
      </c>
      <c r="M28" s="442"/>
      <c r="N28" s="442" t="str">
        <f>IF(AND('MAPA DE RIESGO'!$I$82="Media",'MAPA DE RIESGO'!$M$82="Leve"),CONCATENATE("R",'MAPA DE RIESGO'!$B$82),"")</f>
        <v/>
      </c>
      <c r="O28" s="443"/>
      <c r="P28" s="441" t="str">
        <f>IF(AND('MAPA DE RIESGO'!$I$70="Media",'MAPA DE RIESGO'!$M$70="Menor"),CONCATENATE("R",'MAPA DE RIESGO'!$B$70),"")</f>
        <v/>
      </c>
      <c r="Q28" s="442"/>
      <c r="R28" s="442" t="str">
        <f>IF(AND('MAPA DE RIESGO'!$I$76="Media",'MAPA DE RIESGO'!$M$76="Menor"),CONCATENATE("R",'MAPA DE RIESGO'!$B$76),"")</f>
        <v/>
      </c>
      <c r="S28" s="442"/>
      <c r="T28" s="442" t="str">
        <f>IF(AND('MAPA DE RIESGO'!$I$82="Media",'MAPA DE RIESGO'!$M$82="Menor"),CONCATENATE("R",'MAPA DE RIESGO'!$B$82),"")</f>
        <v/>
      </c>
      <c r="U28" s="443"/>
      <c r="V28" s="441" t="str">
        <f>IF(AND('MAPA DE RIESGO'!$I$70="Media",'MAPA DE RIESGO'!$M$70="Moderado"),CONCATENATE("R",'MAPA DE RIESGO'!$B$70),"")</f>
        <v/>
      </c>
      <c r="W28" s="442"/>
      <c r="X28" s="442" t="str">
        <f>IF(AND('MAPA DE RIESGO'!$I$76="Media",'MAPA DE RIESGO'!$M$76="Moderado"),CONCATENATE("R",'MAPA DE RIESGO'!$B$76),"")</f>
        <v/>
      </c>
      <c r="Y28" s="442"/>
      <c r="Z28" s="442" t="str">
        <f>IF(AND('MAPA DE RIESGO'!$I$82="Media",'MAPA DE RIESGO'!$M$82="Moderado"),CONCATENATE("R",'MAPA DE RIESGO'!$B$82),"")</f>
        <v/>
      </c>
      <c r="AA28" s="443"/>
      <c r="AB28" s="459" t="str">
        <f>IF(AND('MAPA DE RIESGO'!$I$70="Media",'MAPA DE RIESGO'!$M$70="Mayor"),CONCATENATE("R",'MAPA DE RIESGO'!$B$70),"")</f>
        <v/>
      </c>
      <c r="AC28" s="460"/>
      <c r="AD28" s="461" t="str">
        <f>IF(AND('MAPA DE RIESGO'!$I$76="Media",'MAPA DE RIESGO'!$M$76="Mayor"),CONCATENATE("R",'MAPA DE RIESGO'!$B$76),"")</f>
        <v/>
      </c>
      <c r="AE28" s="461"/>
      <c r="AF28" s="461" t="str">
        <f>IF(AND('MAPA DE RIESGO'!$I$82="Media",'MAPA DE RIESGO'!$M$82="Mayor"),CONCATENATE("R",'MAPA DE RIESGO'!$B$82),"")</f>
        <v/>
      </c>
      <c r="AG28" s="462"/>
      <c r="AH28" s="450" t="str">
        <f>IF(AND('MAPA DE RIESGO'!$I$70="Media",'MAPA DE RIESGO'!$M$70="Catastrófico"),CONCATENATE("R",'MAPA DE RIESGO'!$B$70),"")</f>
        <v/>
      </c>
      <c r="AI28" s="451"/>
      <c r="AJ28" s="451" t="str">
        <f>IF(AND('MAPA DE RIESGO'!$I$76="Media",'MAPA DE RIESGO'!$M$76="Catastrófico"),CONCATENATE("R",'MAPA DE RIESGO'!$B$76),"")</f>
        <v/>
      </c>
      <c r="AK28" s="451"/>
      <c r="AL28" s="451" t="str">
        <f>IF(AND('MAPA DE RIESGO'!$I$82="Media",'MAPA DE RIESGO'!$M$82="Catastrófico"),CONCATENATE("R",'MAPA DE RIESGO'!$B$82),"")</f>
        <v/>
      </c>
      <c r="AM28" s="452"/>
      <c r="AN28" s="55"/>
      <c r="AO28" s="504"/>
      <c r="AP28" s="505"/>
      <c r="AQ28" s="505"/>
      <c r="AR28" s="505"/>
      <c r="AS28" s="505"/>
      <c r="AT28" s="506"/>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row>
    <row r="29" spans="1:80" ht="15.75" thickBot="1" x14ac:dyDescent="0.3">
      <c r="A29" s="55"/>
      <c r="B29" s="481"/>
      <c r="C29" s="481"/>
      <c r="D29" s="482"/>
      <c r="E29" s="476"/>
      <c r="F29" s="477"/>
      <c r="G29" s="477"/>
      <c r="H29" s="477"/>
      <c r="I29" s="478"/>
      <c r="J29" s="441"/>
      <c r="K29" s="442"/>
      <c r="L29" s="442"/>
      <c r="M29" s="442"/>
      <c r="N29" s="442"/>
      <c r="O29" s="443"/>
      <c r="P29" s="444"/>
      <c r="Q29" s="445"/>
      <c r="R29" s="445"/>
      <c r="S29" s="445"/>
      <c r="T29" s="445"/>
      <c r="U29" s="446"/>
      <c r="V29" s="444"/>
      <c r="W29" s="445"/>
      <c r="X29" s="445"/>
      <c r="Y29" s="445"/>
      <c r="Z29" s="445"/>
      <c r="AA29" s="446"/>
      <c r="AB29" s="463"/>
      <c r="AC29" s="464"/>
      <c r="AD29" s="464"/>
      <c r="AE29" s="464"/>
      <c r="AF29" s="464"/>
      <c r="AG29" s="465"/>
      <c r="AH29" s="453"/>
      <c r="AI29" s="454"/>
      <c r="AJ29" s="454"/>
      <c r="AK29" s="454"/>
      <c r="AL29" s="454"/>
      <c r="AM29" s="455"/>
      <c r="AN29" s="55"/>
      <c r="AO29" s="507"/>
      <c r="AP29" s="508"/>
      <c r="AQ29" s="508"/>
      <c r="AR29" s="508"/>
      <c r="AS29" s="508"/>
      <c r="AT29" s="509"/>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row>
    <row r="30" spans="1:80" x14ac:dyDescent="0.25">
      <c r="A30" s="55"/>
      <c r="B30" s="481"/>
      <c r="C30" s="481"/>
      <c r="D30" s="482"/>
      <c r="E30" s="470" t="s">
        <v>105</v>
      </c>
      <c r="F30" s="471"/>
      <c r="G30" s="471"/>
      <c r="H30" s="471"/>
      <c r="I30" s="471"/>
      <c r="J30" s="438" t="str">
        <f>IF(AND('MAPA DE RIESGO'!$I$16="Baja",'MAPA DE RIESGO'!$M$16="Leve"),CONCATENATE("R",'MAPA DE RIESGO'!$B$16),"")</f>
        <v/>
      </c>
      <c r="K30" s="439"/>
      <c r="L30" s="439" t="str">
        <f>IF(AND('MAPA DE RIESGO'!$I$22="Baja",'MAPA DE RIESGO'!$M$22="Leve"),CONCATENATE("R",'MAPA DE RIESGO'!$B$22),"")</f>
        <v/>
      </c>
      <c r="M30" s="439"/>
      <c r="N30" s="439" t="str">
        <f>IF(AND('MAPA DE RIESGO'!$I$28="Baja",'MAPA DE RIESGO'!$M$28="Leve"),CONCATENATE("R",'MAPA DE RIESGO'!$B$28),"")</f>
        <v/>
      </c>
      <c r="O30" s="440"/>
      <c r="P30" s="448" t="str">
        <f>IF(AND('MAPA DE RIESGO'!$I$16="Baja",'MAPA DE RIESGO'!$M$16="Menor"),CONCATENATE("R",'MAPA DE RIESGO'!$B$16),"")</f>
        <v/>
      </c>
      <c r="Q30" s="448"/>
      <c r="R30" s="448" t="str">
        <f>IF(AND('MAPA DE RIESGO'!$I$22="Baja",'MAPA DE RIESGO'!$M$22="Menor"),CONCATENATE("R",'MAPA DE RIESGO'!$B$22),"")</f>
        <v/>
      </c>
      <c r="S30" s="448"/>
      <c r="T30" s="448" t="str">
        <f>IF(AND('MAPA DE RIESGO'!$I$28="Baja",'MAPA DE RIESGO'!$M$28="Menor"),CONCATENATE("R",'MAPA DE RIESGO'!$B$28),"")</f>
        <v/>
      </c>
      <c r="U30" s="449"/>
      <c r="V30" s="447" t="str">
        <f>IF(AND('MAPA DE RIESGO'!$I$16="Baja",'MAPA DE RIESGO'!$M$16="Moderado"),CONCATENATE("R",'MAPA DE RIESGO'!$B$16),"")</f>
        <v/>
      </c>
      <c r="W30" s="448"/>
      <c r="X30" s="448" t="str">
        <f>IF(AND('MAPA DE RIESGO'!$I$22="Baja",'MAPA DE RIESGO'!$M$22="Moderado"),CONCATENATE("R",'MAPA DE RIESGO'!$B$22),"")</f>
        <v/>
      </c>
      <c r="Y30" s="448"/>
      <c r="Z30" s="448" t="str">
        <f>IF(AND('MAPA DE RIESGO'!$I$28="Baja",'MAPA DE RIESGO'!$M$28="Moderado"),CONCATENATE("R",'MAPA DE RIESGO'!$B$28),"")</f>
        <v/>
      </c>
      <c r="AA30" s="449"/>
      <c r="AB30" s="466" t="str">
        <f>IF(AND('MAPA DE RIESGO'!$I$16="Baja",'MAPA DE RIESGO'!$M$16="Mayor"),CONCATENATE("R",'MAPA DE RIESGO'!$B$16),"")</f>
        <v/>
      </c>
      <c r="AC30" s="467"/>
      <c r="AD30" s="467" t="str">
        <f>IF(AND('MAPA DE RIESGO'!$I$22="Baja",'MAPA DE RIESGO'!$M$22="Mayor"),CONCATENATE("R",'MAPA DE RIESGO'!$B$22),"")</f>
        <v/>
      </c>
      <c r="AE30" s="467"/>
      <c r="AF30" s="467" t="str">
        <f>IF(AND('MAPA DE RIESGO'!$I$28="Baja",'MAPA DE RIESGO'!$M$28="Mayor"),CONCATENATE("R",'MAPA DE RIESGO'!$B$28),"")</f>
        <v/>
      </c>
      <c r="AG30" s="468"/>
      <c r="AH30" s="456" t="str">
        <f>IF(AND('MAPA DE RIESGO'!$I$16="Baja",'MAPA DE RIESGO'!$M$16="Catastrófico"),CONCATENATE("R",'MAPA DE RIESGO'!$B$16),"")</f>
        <v/>
      </c>
      <c r="AI30" s="457"/>
      <c r="AJ30" s="457" t="str">
        <f>IF(AND('MAPA DE RIESGO'!$I$22="Baja",'MAPA DE RIESGO'!$M$22="Catastrófico"),CONCATENATE("R",'MAPA DE RIESGO'!$B$22),"")</f>
        <v>R2</v>
      </c>
      <c r="AK30" s="457"/>
      <c r="AL30" s="457" t="str">
        <f>IF(AND('MAPA DE RIESGO'!$I$28="Baja",'MAPA DE RIESGO'!$M$28="Catastrófico"),CONCATENATE("R",'MAPA DE RIESGO'!$B$28),"")</f>
        <v/>
      </c>
      <c r="AM30" s="458"/>
      <c r="AN30" s="55"/>
      <c r="AO30" s="510" t="s">
        <v>74</v>
      </c>
      <c r="AP30" s="511"/>
      <c r="AQ30" s="511"/>
      <c r="AR30" s="511"/>
      <c r="AS30" s="511"/>
      <c r="AT30" s="512"/>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row>
    <row r="31" spans="1:80" x14ac:dyDescent="0.25">
      <c r="A31" s="55"/>
      <c r="B31" s="481"/>
      <c r="C31" s="481"/>
      <c r="D31" s="482"/>
      <c r="E31" s="473"/>
      <c r="F31" s="474"/>
      <c r="G31" s="474"/>
      <c r="H31" s="474"/>
      <c r="I31" s="479"/>
      <c r="J31" s="432"/>
      <c r="K31" s="433"/>
      <c r="L31" s="433"/>
      <c r="M31" s="433"/>
      <c r="N31" s="433"/>
      <c r="O31" s="434"/>
      <c r="P31" s="442"/>
      <c r="Q31" s="442"/>
      <c r="R31" s="442"/>
      <c r="S31" s="442"/>
      <c r="T31" s="442"/>
      <c r="U31" s="443"/>
      <c r="V31" s="441"/>
      <c r="W31" s="442"/>
      <c r="X31" s="442"/>
      <c r="Y31" s="442"/>
      <c r="Z31" s="442"/>
      <c r="AA31" s="443"/>
      <c r="AB31" s="459"/>
      <c r="AC31" s="460"/>
      <c r="AD31" s="460"/>
      <c r="AE31" s="460"/>
      <c r="AF31" s="460"/>
      <c r="AG31" s="462"/>
      <c r="AH31" s="450"/>
      <c r="AI31" s="451"/>
      <c r="AJ31" s="451"/>
      <c r="AK31" s="451"/>
      <c r="AL31" s="451"/>
      <c r="AM31" s="452"/>
      <c r="AN31" s="55"/>
      <c r="AO31" s="513"/>
      <c r="AP31" s="514"/>
      <c r="AQ31" s="514"/>
      <c r="AR31" s="514"/>
      <c r="AS31" s="514"/>
      <c r="AT31" s="51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row>
    <row r="32" spans="1:80" x14ac:dyDescent="0.25">
      <c r="A32" s="55"/>
      <c r="B32" s="481"/>
      <c r="C32" s="481"/>
      <c r="D32" s="482"/>
      <c r="E32" s="473"/>
      <c r="F32" s="474"/>
      <c r="G32" s="474"/>
      <c r="H32" s="474"/>
      <c r="I32" s="479"/>
      <c r="J32" s="432" t="str">
        <f>IF(AND('MAPA DE RIESGO'!$I$34="Baja",'MAPA DE RIESGO'!$M$34="Leve"),CONCATENATE("R",'MAPA DE RIESGO'!$B$34),"")</f>
        <v/>
      </c>
      <c r="K32" s="433"/>
      <c r="L32" s="433" t="str">
        <f>IF(AND('MAPA DE RIESGO'!$I$40="Baja",'MAPA DE RIESGO'!$M$40="Leve"),CONCATENATE("R",'MAPA DE RIESGO'!$B$40),"")</f>
        <v/>
      </c>
      <c r="M32" s="433"/>
      <c r="N32" s="433" t="str">
        <f>IF(AND('MAPA DE RIESGO'!$I$46="Baja",'MAPA DE RIESGO'!$M$46="Leve"),CONCATENATE("R",'MAPA DE RIESGO'!$B$46),"")</f>
        <v/>
      </c>
      <c r="O32" s="434"/>
      <c r="P32" s="442" t="str">
        <f>IF(AND('MAPA DE RIESGO'!$I$34="Baja",'MAPA DE RIESGO'!$M$34="Menor"),CONCATENATE("R",'MAPA DE RIESGO'!$B$34),"")</f>
        <v/>
      </c>
      <c r="Q32" s="442"/>
      <c r="R32" s="442" t="str">
        <f>IF(AND('MAPA DE RIESGO'!$I$40="Baja",'MAPA DE RIESGO'!$M$40="Menor"),CONCATENATE("R",'MAPA DE RIESGO'!$B$40),"")</f>
        <v/>
      </c>
      <c r="S32" s="442"/>
      <c r="T32" s="442" t="str">
        <f>IF(AND('MAPA DE RIESGO'!$I$46="Baja",'MAPA DE RIESGO'!$M$46="Menor"),CONCATENATE("R",'MAPA DE RIESGO'!$B$46),"")</f>
        <v/>
      </c>
      <c r="U32" s="443"/>
      <c r="V32" s="441" t="str">
        <f>IF(AND('MAPA DE RIESGO'!$I$34="Baja",'MAPA DE RIESGO'!$M$34="Moderado"),CONCATENATE("R",'MAPA DE RIESGO'!$B$34),"")</f>
        <v/>
      </c>
      <c r="W32" s="442"/>
      <c r="X32" s="442" t="str">
        <f>IF(AND('MAPA DE RIESGO'!$I$40="Baja",'MAPA DE RIESGO'!$M$40="Moderado"),CONCATENATE("R",'MAPA DE RIESGO'!$B$40),"")</f>
        <v/>
      </c>
      <c r="Y32" s="442"/>
      <c r="Z32" s="442" t="str">
        <f>IF(AND('MAPA DE RIESGO'!$I$46="Baja",'MAPA DE RIESGO'!$M$46="Moderado"),CONCATENATE("R",'MAPA DE RIESGO'!$B$46),"")</f>
        <v/>
      </c>
      <c r="AA32" s="443"/>
      <c r="AB32" s="459" t="str">
        <f>IF(AND('MAPA DE RIESGO'!$I$34="Baja",'MAPA DE RIESGO'!$M$34="Mayor"),CONCATENATE("R",'MAPA DE RIESGO'!$B$34),"")</f>
        <v/>
      </c>
      <c r="AC32" s="460"/>
      <c r="AD32" s="461" t="str">
        <f>IF(AND('MAPA DE RIESGO'!$I$40="Baja",'MAPA DE RIESGO'!$M$40="Mayor"),CONCATENATE("R",'MAPA DE RIESGO'!$B$40),"")</f>
        <v/>
      </c>
      <c r="AE32" s="461"/>
      <c r="AF32" s="461" t="str">
        <f>IF(AND('MAPA DE RIESGO'!$I$46="Baja",'MAPA DE RIESGO'!$M$46="Mayor"),CONCATENATE("R",'MAPA DE RIESGO'!$B$46),"")</f>
        <v/>
      </c>
      <c r="AG32" s="462"/>
      <c r="AH32" s="450" t="str">
        <f>IF(AND('MAPA DE RIESGO'!$I$34="Baja",'MAPA DE RIESGO'!$M$34="Catastrófico"),CONCATENATE("R",'MAPA DE RIESGO'!$B$34),"")</f>
        <v/>
      </c>
      <c r="AI32" s="451"/>
      <c r="AJ32" s="451" t="str">
        <f>IF(AND('MAPA DE RIESGO'!$I$40="Baja",'MAPA DE RIESGO'!$M$40="Catastrófico"),CONCATENATE("R",'MAPA DE RIESGO'!$B$40),"")</f>
        <v/>
      </c>
      <c r="AK32" s="451"/>
      <c r="AL32" s="451" t="str">
        <f>IF(AND('MAPA DE RIESGO'!$I$46="Baja",'MAPA DE RIESGO'!$M$46="Catastrófico"),CONCATENATE("R",'MAPA DE RIESGO'!$B$46),"")</f>
        <v/>
      </c>
      <c r="AM32" s="452"/>
      <c r="AN32" s="55"/>
      <c r="AO32" s="513"/>
      <c r="AP32" s="514"/>
      <c r="AQ32" s="514"/>
      <c r="AR32" s="514"/>
      <c r="AS32" s="514"/>
      <c r="AT32" s="51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row>
    <row r="33" spans="1:80" x14ac:dyDescent="0.25">
      <c r="A33" s="55"/>
      <c r="B33" s="481"/>
      <c r="C33" s="481"/>
      <c r="D33" s="482"/>
      <c r="E33" s="473"/>
      <c r="F33" s="474"/>
      <c r="G33" s="474"/>
      <c r="H33" s="474"/>
      <c r="I33" s="479"/>
      <c r="J33" s="432"/>
      <c r="K33" s="433"/>
      <c r="L33" s="433"/>
      <c r="M33" s="433"/>
      <c r="N33" s="433"/>
      <c r="O33" s="434"/>
      <c r="P33" s="442"/>
      <c r="Q33" s="442"/>
      <c r="R33" s="442"/>
      <c r="S33" s="442"/>
      <c r="T33" s="442"/>
      <c r="U33" s="443"/>
      <c r="V33" s="441"/>
      <c r="W33" s="442"/>
      <c r="X33" s="442"/>
      <c r="Y33" s="442"/>
      <c r="Z33" s="442"/>
      <c r="AA33" s="443"/>
      <c r="AB33" s="459"/>
      <c r="AC33" s="460"/>
      <c r="AD33" s="461"/>
      <c r="AE33" s="461"/>
      <c r="AF33" s="461"/>
      <c r="AG33" s="462"/>
      <c r="AH33" s="450"/>
      <c r="AI33" s="451"/>
      <c r="AJ33" s="451"/>
      <c r="AK33" s="451"/>
      <c r="AL33" s="451"/>
      <c r="AM33" s="452"/>
      <c r="AN33" s="55"/>
      <c r="AO33" s="513"/>
      <c r="AP33" s="514"/>
      <c r="AQ33" s="514"/>
      <c r="AR33" s="514"/>
      <c r="AS33" s="514"/>
      <c r="AT33" s="51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row>
    <row r="34" spans="1:80" x14ac:dyDescent="0.25">
      <c r="A34" s="55"/>
      <c r="B34" s="481"/>
      <c r="C34" s="481"/>
      <c r="D34" s="482"/>
      <c r="E34" s="473"/>
      <c r="F34" s="474"/>
      <c r="G34" s="474"/>
      <c r="H34" s="474"/>
      <c r="I34" s="479"/>
      <c r="J34" s="432" t="str">
        <f>IF(AND('MAPA DE RIESGO'!$I$52="Baja",'MAPA DE RIESGO'!$M$52="Leve"),CONCATENATE("R",'MAPA DE RIESGO'!$B$52),"")</f>
        <v/>
      </c>
      <c r="K34" s="433"/>
      <c r="L34" s="433" t="str">
        <f>IF(AND('MAPA DE RIESGO'!$I$58="Baja",'MAPA DE RIESGO'!$M$58="Leve"),CONCATENATE("R",'MAPA DE RIESGO'!$B$58),"")</f>
        <v/>
      </c>
      <c r="M34" s="433"/>
      <c r="N34" s="433" t="str">
        <f>IF(AND('MAPA DE RIESGO'!$I$64="Baja",'MAPA DE RIESGO'!$M$64="Leve"),CONCATENATE("R",'MAPA DE RIESGO'!$B$64),"")</f>
        <v/>
      </c>
      <c r="O34" s="434"/>
      <c r="P34" s="442" t="str">
        <f>IF(AND('MAPA DE RIESGO'!$I$52="Baja",'MAPA DE RIESGO'!$M$52="Menor"),CONCATENATE("R",'MAPA DE RIESGO'!$B$52),"")</f>
        <v/>
      </c>
      <c r="Q34" s="442"/>
      <c r="R34" s="442" t="str">
        <f>IF(AND('MAPA DE RIESGO'!$I$58="Baja",'MAPA DE RIESGO'!$M$58="Menor"),CONCATENATE("R",'MAPA DE RIESGO'!$B$58),"")</f>
        <v/>
      </c>
      <c r="S34" s="442"/>
      <c r="T34" s="442" t="str">
        <f>IF(AND('MAPA DE RIESGO'!$I$64="Baja",'MAPA DE RIESGO'!$M$64="Menor"),CONCATENATE("R",'MAPA DE RIESGO'!$B$64),"")</f>
        <v/>
      </c>
      <c r="U34" s="443"/>
      <c r="V34" s="441" t="str">
        <f>IF(AND('MAPA DE RIESGO'!$I$52="Baja",'MAPA DE RIESGO'!$M$52="Moderado"),CONCATENATE("R",'MAPA DE RIESGO'!$B$52),"")</f>
        <v/>
      </c>
      <c r="W34" s="442"/>
      <c r="X34" s="442" t="str">
        <f>IF(AND('MAPA DE RIESGO'!$I$58="Baja",'MAPA DE RIESGO'!$M$58="Moderado"),CONCATENATE("R",'MAPA DE RIESGO'!$B$58),"")</f>
        <v/>
      </c>
      <c r="Y34" s="442"/>
      <c r="Z34" s="442" t="str">
        <f>IF(AND('MAPA DE RIESGO'!$I$64="Baja",'MAPA DE RIESGO'!$M$64="Moderado"),CONCATENATE("R",'MAPA DE RIESGO'!$B$64),"")</f>
        <v/>
      </c>
      <c r="AA34" s="443"/>
      <c r="AB34" s="459" t="str">
        <f>IF(AND('MAPA DE RIESGO'!$I$52="Baja",'MAPA DE RIESGO'!$M$52="Mayor"),CONCATENATE("R",'MAPA DE RIESGO'!$B$52),"")</f>
        <v/>
      </c>
      <c r="AC34" s="460"/>
      <c r="AD34" s="461" t="str">
        <f>IF(AND('MAPA DE RIESGO'!$I$58="Baja",'MAPA DE RIESGO'!$M$58="Mayor"),CONCATENATE("R",'MAPA DE RIESGO'!$B$58),"")</f>
        <v/>
      </c>
      <c r="AE34" s="461"/>
      <c r="AF34" s="461" t="str">
        <f>IF(AND('MAPA DE RIESGO'!$I$64="Baja",'MAPA DE RIESGO'!$M$64="Mayor"),CONCATENATE("R",'MAPA DE RIESGO'!$B$64),"")</f>
        <v/>
      </c>
      <c r="AG34" s="462"/>
      <c r="AH34" s="450" t="str">
        <f>IF(AND('MAPA DE RIESGO'!$I$52="Baja",'MAPA DE RIESGO'!$M$52="Catastrófico"),CONCATENATE("R",'MAPA DE RIESGO'!$B$52),"")</f>
        <v/>
      </c>
      <c r="AI34" s="451"/>
      <c r="AJ34" s="451" t="str">
        <f>IF(AND('MAPA DE RIESGO'!$I$58="Baja",'MAPA DE RIESGO'!$M$58="Catastrófico"),CONCATENATE("R",'MAPA DE RIESGO'!$B$58),"")</f>
        <v/>
      </c>
      <c r="AK34" s="451"/>
      <c r="AL34" s="451" t="str">
        <f>IF(AND('MAPA DE RIESGO'!$I$64="Baja",'MAPA DE RIESGO'!$M$64="Catastrófico"),CONCATENATE("R",'MAPA DE RIESGO'!$B$64),"")</f>
        <v/>
      </c>
      <c r="AM34" s="452"/>
      <c r="AN34" s="55"/>
      <c r="AO34" s="513"/>
      <c r="AP34" s="514"/>
      <c r="AQ34" s="514"/>
      <c r="AR34" s="514"/>
      <c r="AS34" s="514"/>
      <c r="AT34" s="51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row>
    <row r="35" spans="1:80" x14ac:dyDescent="0.25">
      <c r="A35" s="55"/>
      <c r="B35" s="481"/>
      <c r="C35" s="481"/>
      <c r="D35" s="482"/>
      <c r="E35" s="473"/>
      <c r="F35" s="474"/>
      <c r="G35" s="474"/>
      <c r="H35" s="474"/>
      <c r="I35" s="479"/>
      <c r="J35" s="432"/>
      <c r="K35" s="433"/>
      <c r="L35" s="433"/>
      <c r="M35" s="433"/>
      <c r="N35" s="433"/>
      <c r="O35" s="434"/>
      <c r="P35" s="442"/>
      <c r="Q35" s="442"/>
      <c r="R35" s="442"/>
      <c r="S35" s="442"/>
      <c r="T35" s="442"/>
      <c r="U35" s="443"/>
      <c r="V35" s="441"/>
      <c r="W35" s="442"/>
      <c r="X35" s="442"/>
      <c r="Y35" s="442"/>
      <c r="Z35" s="442"/>
      <c r="AA35" s="443"/>
      <c r="AB35" s="459"/>
      <c r="AC35" s="460"/>
      <c r="AD35" s="461"/>
      <c r="AE35" s="461"/>
      <c r="AF35" s="461"/>
      <c r="AG35" s="462"/>
      <c r="AH35" s="450"/>
      <c r="AI35" s="451"/>
      <c r="AJ35" s="451"/>
      <c r="AK35" s="451"/>
      <c r="AL35" s="451"/>
      <c r="AM35" s="452"/>
      <c r="AN35" s="55"/>
      <c r="AO35" s="513"/>
      <c r="AP35" s="514"/>
      <c r="AQ35" s="514"/>
      <c r="AR35" s="514"/>
      <c r="AS35" s="514"/>
      <c r="AT35" s="51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row>
    <row r="36" spans="1:80" x14ac:dyDescent="0.25">
      <c r="A36" s="55"/>
      <c r="B36" s="481"/>
      <c r="C36" s="481"/>
      <c r="D36" s="482"/>
      <c r="E36" s="473"/>
      <c r="F36" s="474"/>
      <c r="G36" s="474"/>
      <c r="H36" s="474"/>
      <c r="I36" s="479"/>
      <c r="J36" s="432" t="str">
        <f>IF(AND('MAPA DE RIESGO'!$I$70="Baja",'MAPA DE RIESGO'!$M$70="Leve"),CONCATENATE("R",'MAPA DE RIESGO'!$B$70),"")</f>
        <v/>
      </c>
      <c r="K36" s="433"/>
      <c r="L36" s="433" t="str">
        <f>IF(AND('MAPA DE RIESGO'!$I$76="Baja",'MAPA DE RIESGO'!$M$76="Leve"),CONCATENATE("R",'MAPA DE RIESGO'!$B$76),"")</f>
        <v/>
      </c>
      <c r="M36" s="433"/>
      <c r="N36" s="433" t="str">
        <f>IF(AND('MAPA DE RIESGO'!$I$82="Baja",'MAPA DE RIESGO'!$M$82="Leve"),CONCATENATE("R",'MAPA DE RIESGO'!$B$82),"")</f>
        <v/>
      </c>
      <c r="O36" s="434"/>
      <c r="P36" s="442" t="str">
        <f>IF(AND('MAPA DE RIESGO'!$I$70="Baja",'MAPA DE RIESGO'!$M$70="Menor"),CONCATENATE("R",'MAPA DE RIESGO'!$B$70),"")</f>
        <v/>
      </c>
      <c r="Q36" s="442"/>
      <c r="R36" s="442" t="str">
        <f>IF(AND('MAPA DE RIESGO'!$I$76="Baja",'MAPA DE RIESGO'!$M$76="Menor"),CONCATENATE("R",'MAPA DE RIESGO'!$B$76),"")</f>
        <v/>
      </c>
      <c r="S36" s="442"/>
      <c r="T36" s="442" t="str">
        <f>IF(AND('MAPA DE RIESGO'!$I$82="Baja",'MAPA DE RIESGO'!$M$82="Menor"),CONCATENATE("R",'MAPA DE RIESGO'!$B$82),"")</f>
        <v/>
      </c>
      <c r="U36" s="443"/>
      <c r="V36" s="441" t="str">
        <f>IF(AND('MAPA DE RIESGO'!$I$70="Baja",'MAPA DE RIESGO'!$M$70="Moderado"),CONCATENATE("R",'MAPA DE RIESGO'!$B$70),"")</f>
        <v/>
      </c>
      <c r="W36" s="442"/>
      <c r="X36" s="442" t="str">
        <f>IF(AND('MAPA DE RIESGO'!$I$76="Baja",'MAPA DE RIESGO'!$M$76="Moderado"),CONCATENATE("R",'MAPA DE RIESGO'!$B$76),"")</f>
        <v/>
      </c>
      <c r="Y36" s="442"/>
      <c r="Z36" s="442" t="str">
        <f>IF(AND('MAPA DE RIESGO'!$I$82="Baja",'MAPA DE RIESGO'!$M$82="Moderado"),CONCATENATE("R",'MAPA DE RIESGO'!$B$82),"")</f>
        <v/>
      </c>
      <c r="AA36" s="443"/>
      <c r="AB36" s="459" t="str">
        <f>IF(AND('MAPA DE RIESGO'!$I$70="Baja",'MAPA DE RIESGO'!$M$70="Mayor"),CONCATENATE("R",'MAPA DE RIESGO'!$B$70),"")</f>
        <v/>
      </c>
      <c r="AC36" s="460"/>
      <c r="AD36" s="461" t="str">
        <f>IF(AND('MAPA DE RIESGO'!$I$76="Baja",'MAPA DE RIESGO'!$M$76="Mayor"),CONCATENATE("R",'MAPA DE RIESGO'!$B$76),"")</f>
        <v/>
      </c>
      <c r="AE36" s="461"/>
      <c r="AF36" s="461" t="str">
        <f>IF(AND('MAPA DE RIESGO'!$I$82="Baja",'MAPA DE RIESGO'!$M$82="Mayor"),CONCATENATE("R",'MAPA DE RIESGO'!$B$82),"")</f>
        <v/>
      </c>
      <c r="AG36" s="462"/>
      <c r="AH36" s="450" t="str">
        <f>IF(AND('MAPA DE RIESGO'!$I$70="Baja",'MAPA DE RIESGO'!$M$70="Catastrófico"),CONCATENATE("R",'MAPA DE RIESGO'!$B$70),"")</f>
        <v/>
      </c>
      <c r="AI36" s="451"/>
      <c r="AJ36" s="451" t="str">
        <f>IF(AND('MAPA DE RIESGO'!$I$76="Baja",'MAPA DE RIESGO'!$M$76="Catastrófico"),CONCATENATE("R",'MAPA DE RIESGO'!$B$76),"")</f>
        <v/>
      </c>
      <c r="AK36" s="451"/>
      <c r="AL36" s="451" t="str">
        <f>IF(AND('MAPA DE RIESGO'!$I$82="Baja",'MAPA DE RIESGO'!$M$82="Catastrófico"),CONCATENATE("R",'MAPA DE RIESGO'!$B$82),"")</f>
        <v/>
      </c>
      <c r="AM36" s="452"/>
      <c r="AN36" s="55"/>
      <c r="AO36" s="513"/>
      <c r="AP36" s="514"/>
      <c r="AQ36" s="514"/>
      <c r="AR36" s="514"/>
      <c r="AS36" s="514"/>
      <c r="AT36" s="51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row>
    <row r="37" spans="1:80" ht="15.75" thickBot="1" x14ac:dyDescent="0.3">
      <c r="A37" s="55"/>
      <c r="B37" s="481"/>
      <c r="C37" s="481"/>
      <c r="D37" s="482"/>
      <c r="E37" s="476"/>
      <c r="F37" s="477"/>
      <c r="G37" s="477"/>
      <c r="H37" s="477"/>
      <c r="I37" s="477"/>
      <c r="J37" s="435"/>
      <c r="K37" s="436"/>
      <c r="L37" s="436"/>
      <c r="M37" s="436"/>
      <c r="N37" s="436"/>
      <c r="O37" s="437"/>
      <c r="P37" s="445"/>
      <c r="Q37" s="445"/>
      <c r="R37" s="445"/>
      <c r="S37" s="445"/>
      <c r="T37" s="445"/>
      <c r="U37" s="446"/>
      <c r="V37" s="444"/>
      <c r="W37" s="445"/>
      <c r="X37" s="445"/>
      <c r="Y37" s="445"/>
      <c r="Z37" s="445"/>
      <c r="AA37" s="446"/>
      <c r="AB37" s="463"/>
      <c r="AC37" s="464"/>
      <c r="AD37" s="464"/>
      <c r="AE37" s="464"/>
      <c r="AF37" s="464"/>
      <c r="AG37" s="465"/>
      <c r="AH37" s="453"/>
      <c r="AI37" s="454"/>
      <c r="AJ37" s="454"/>
      <c r="AK37" s="454"/>
      <c r="AL37" s="454"/>
      <c r="AM37" s="455"/>
      <c r="AN37" s="55"/>
      <c r="AO37" s="516"/>
      <c r="AP37" s="517"/>
      <c r="AQ37" s="517"/>
      <c r="AR37" s="517"/>
      <c r="AS37" s="517"/>
      <c r="AT37" s="518"/>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row>
    <row r="38" spans="1:80" x14ac:dyDescent="0.25">
      <c r="A38" s="55"/>
      <c r="B38" s="481"/>
      <c r="C38" s="481"/>
      <c r="D38" s="482"/>
      <c r="E38" s="470" t="s">
        <v>104</v>
      </c>
      <c r="F38" s="471"/>
      <c r="G38" s="471"/>
      <c r="H38" s="471"/>
      <c r="I38" s="472"/>
      <c r="J38" s="438" t="str">
        <f>IF(AND('MAPA DE RIESGO'!$I$16="Muy Baja",'MAPA DE RIESGO'!$M$16="Leve"),CONCATENATE("R",'MAPA DE RIESGO'!$B$16),"")</f>
        <v/>
      </c>
      <c r="K38" s="439"/>
      <c r="L38" s="439" t="str">
        <f>IF(AND('MAPA DE RIESGO'!$I$22="Muy Baja",'MAPA DE RIESGO'!$M$22="Leve"),CONCATENATE("R",'MAPA DE RIESGO'!$B$22),"")</f>
        <v/>
      </c>
      <c r="M38" s="439"/>
      <c r="N38" s="439" t="str">
        <f>IF(AND('MAPA DE RIESGO'!$I$28="Muy Baja",'MAPA DE RIESGO'!$M$28="Leve"),CONCATENATE("R",'MAPA DE RIESGO'!$B$28),"")</f>
        <v/>
      </c>
      <c r="O38" s="440"/>
      <c r="P38" s="438" t="str">
        <f>IF(AND('MAPA DE RIESGO'!$I$16="Muy Baja",'MAPA DE RIESGO'!$M$16="Menor"),CONCATENATE("R",'MAPA DE RIESGO'!$B$16),"")</f>
        <v/>
      </c>
      <c r="Q38" s="439"/>
      <c r="R38" s="439" t="str">
        <f>IF(AND('MAPA DE RIESGO'!$I$22="Muy Baja",'MAPA DE RIESGO'!$M$22="Menor"),CONCATENATE("R",'MAPA DE RIESGO'!$B$22),"")</f>
        <v/>
      </c>
      <c r="S38" s="439"/>
      <c r="T38" s="439" t="str">
        <f>IF(AND('MAPA DE RIESGO'!$I$28="Muy Baja",'MAPA DE RIESGO'!$M$28="Menor"),CONCATENATE("R",'MAPA DE RIESGO'!$B$28),"")</f>
        <v/>
      </c>
      <c r="U38" s="440"/>
      <c r="V38" s="447" t="str">
        <f>IF(AND('MAPA DE RIESGO'!$I$16="Muy Baja",'MAPA DE RIESGO'!$M$16="Moderado"),CONCATENATE("R",'MAPA DE RIESGO'!$B$16),"")</f>
        <v/>
      </c>
      <c r="W38" s="448"/>
      <c r="X38" s="448" t="str">
        <f>IF(AND('MAPA DE RIESGO'!$I$22="Muy Baja",'MAPA DE RIESGO'!$M$22="Moderado"),CONCATENATE("R",'MAPA DE RIESGO'!$B$22),"")</f>
        <v/>
      </c>
      <c r="Y38" s="448"/>
      <c r="Z38" s="448" t="str">
        <f>IF(AND('MAPA DE RIESGO'!$I$28="Muy Baja",'MAPA DE RIESGO'!$M$28="Moderado"),CONCATENATE("R",'MAPA DE RIESGO'!$B$28),"")</f>
        <v/>
      </c>
      <c r="AA38" s="449"/>
      <c r="AB38" s="466" t="str">
        <f>IF(AND('MAPA DE RIESGO'!$I$16="Muy Baja",'MAPA DE RIESGO'!$M$16="Mayor"),CONCATENATE("R",'MAPA DE RIESGO'!$B$16),"")</f>
        <v/>
      </c>
      <c r="AC38" s="467"/>
      <c r="AD38" s="467" t="str">
        <f>IF(AND('MAPA DE RIESGO'!$I$22="Muy Baja",'MAPA DE RIESGO'!$M$22="Mayor"),CONCATENATE("R",'MAPA DE RIESGO'!$B$22),"")</f>
        <v/>
      </c>
      <c r="AE38" s="467"/>
      <c r="AF38" s="467" t="str">
        <f>IF(AND('MAPA DE RIESGO'!$I$28="Muy Baja",'MAPA DE RIESGO'!$M$28="Mayor"),CONCATENATE("R",'MAPA DE RIESGO'!$B$28),"")</f>
        <v/>
      </c>
      <c r="AG38" s="468"/>
      <c r="AH38" s="456" t="str">
        <f>IF(AND('MAPA DE RIESGO'!$I$16="Muy Baja",'MAPA DE RIESGO'!$M$16="Catastrófico"),CONCATENATE("R",'MAPA DE RIESGO'!$B$16),"")</f>
        <v/>
      </c>
      <c r="AI38" s="457"/>
      <c r="AJ38" s="457" t="str">
        <f>IF(AND('MAPA DE RIESGO'!$I$22="Muy Baja",'MAPA DE RIESGO'!$M$22="Catastrófico"),CONCATENATE("R",'MAPA DE RIESGO'!$B$22),"")</f>
        <v/>
      </c>
      <c r="AK38" s="457"/>
      <c r="AL38" s="457" t="str">
        <f>IF(AND('MAPA DE RIESGO'!$I$28="Muy Baja",'MAPA DE RIESGO'!$M$28="Catastrófico"),CONCATENATE("R",'MAPA DE RIESGO'!$B$28),"")</f>
        <v/>
      </c>
      <c r="AM38" s="458"/>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row>
    <row r="39" spans="1:80" x14ac:dyDescent="0.25">
      <c r="A39" s="55"/>
      <c r="B39" s="481"/>
      <c r="C39" s="481"/>
      <c r="D39" s="482"/>
      <c r="E39" s="473"/>
      <c r="F39" s="474"/>
      <c r="G39" s="474"/>
      <c r="H39" s="474"/>
      <c r="I39" s="475"/>
      <c r="J39" s="432"/>
      <c r="K39" s="433"/>
      <c r="L39" s="433"/>
      <c r="M39" s="433"/>
      <c r="N39" s="433"/>
      <c r="O39" s="434"/>
      <c r="P39" s="432"/>
      <c r="Q39" s="433"/>
      <c r="R39" s="433"/>
      <c r="S39" s="433"/>
      <c r="T39" s="433"/>
      <c r="U39" s="434"/>
      <c r="V39" s="441"/>
      <c r="W39" s="442"/>
      <c r="X39" s="442"/>
      <c r="Y39" s="442"/>
      <c r="Z39" s="442"/>
      <c r="AA39" s="443"/>
      <c r="AB39" s="459"/>
      <c r="AC39" s="460"/>
      <c r="AD39" s="460"/>
      <c r="AE39" s="460"/>
      <c r="AF39" s="460"/>
      <c r="AG39" s="462"/>
      <c r="AH39" s="450"/>
      <c r="AI39" s="451"/>
      <c r="AJ39" s="451"/>
      <c r="AK39" s="451"/>
      <c r="AL39" s="451"/>
      <c r="AM39" s="452"/>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row>
    <row r="40" spans="1:80" x14ac:dyDescent="0.25">
      <c r="A40" s="55"/>
      <c r="B40" s="481"/>
      <c r="C40" s="481"/>
      <c r="D40" s="482"/>
      <c r="E40" s="473"/>
      <c r="F40" s="474"/>
      <c r="G40" s="474"/>
      <c r="H40" s="474"/>
      <c r="I40" s="475"/>
      <c r="J40" s="432" t="str">
        <f>IF(AND('MAPA DE RIESGO'!$I$34="Muy Baja",'MAPA DE RIESGO'!$M$34="Leve"),CONCATENATE("R",'MAPA DE RIESGO'!$B$34),"")</f>
        <v/>
      </c>
      <c r="K40" s="433"/>
      <c r="L40" s="433" t="str">
        <f>IF(AND('MAPA DE RIESGO'!$I$40="Muy Baja",'MAPA DE RIESGO'!$M$40="Leve"),CONCATENATE("R",'MAPA DE RIESGO'!$B$40),"")</f>
        <v/>
      </c>
      <c r="M40" s="433"/>
      <c r="N40" s="433" t="str">
        <f>IF(AND('MAPA DE RIESGO'!$I$46="Muy Baja",'MAPA DE RIESGO'!$M$46="Leve"),CONCATENATE("R",'MAPA DE RIESGO'!$B$46),"")</f>
        <v/>
      </c>
      <c r="O40" s="434"/>
      <c r="P40" s="432" t="str">
        <f>IF(AND('MAPA DE RIESGO'!$I$34="Muy Baja",'MAPA DE RIESGO'!$M$34="Menor"),CONCATENATE("R",'MAPA DE RIESGO'!$B$34),"")</f>
        <v/>
      </c>
      <c r="Q40" s="433"/>
      <c r="R40" s="433" t="str">
        <f>IF(AND('MAPA DE RIESGO'!$I$40="Muy Baja",'MAPA DE RIESGO'!$M$40="Menor"),CONCATENATE("R",'MAPA DE RIESGO'!$B$40),"")</f>
        <v/>
      </c>
      <c r="S40" s="433"/>
      <c r="T40" s="433" t="str">
        <f>IF(AND('MAPA DE RIESGO'!$I$46="Muy Baja",'MAPA DE RIESGO'!$M$46="Menor"),CONCATENATE("R",'MAPA DE RIESGO'!$B$46),"")</f>
        <v/>
      </c>
      <c r="U40" s="434"/>
      <c r="V40" s="441" t="str">
        <f>IF(AND('MAPA DE RIESGO'!$I$34="Muy Baja",'MAPA DE RIESGO'!$M$34="Moderado"),CONCATENATE("R",'MAPA DE RIESGO'!$B$34),"")</f>
        <v/>
      </c>
      <c r="W40" s="442"/>
      <c r="X40" s="442" t="str">
        <f>IF(AND('MAPA DE RIESGO'!$I$40="Muy Baja",'MAPA DE RIESGO'!$M$40="Moderado"),CONCATENATE("R",'MAPA DE RIESGO'!$B$40),"")</f>
        <v/>
      </c>
      <c r="Y40" s="442"/>
      <c r="Z40" s="442" t="str">
        <f>IF(AND('MAPA DE RIESGO'!$I$46="Muy Baja",'MAPA DE RIESGO'!$M$46="Moderado"),CONCATENATE("R",'MAPA DE RIESGO'!$B$46),"")</f>
        <v/>
      </c>
      <c r="AA40" s="443"/>
      <c r="AB40" s="459" t="str">
        <f>IF(AND('MAPA DE RIESGO'!$I$34="Muy Baja",'MAPA DE RIESGO'!$M$34="Mayor"),CONCATENATE("R",'MAPA DE RIESGO'!$B$34),"")</f>
        <v/>
      </c>
      <c r="AC40" s="460"/>
      <c r="AD40" s="461" t="str">
        <f>IF(AND('MAPA DE RIESGO'!$I$40="Muy Baja",'MAPA DE RIESGO'!$M$40="Mayor"),CONCATENATE("R",'MAPA DE RIESGO'!$B$40),"")</f>
        <v/>
      </c>
      <c r="AE40" s="461"/>
      <c r="AF40" s="461" t="str">
        <f>IF(AND('MAPA DE RIESGO'!$I$46="Muy Baja",'MAPA DE RIESGO'!$M$46="Mayor"),CONCATENATE("R",'MAPA DE RIESGO'!$B$46),"")</f>
        <v/>
      </c>
      <c r="AG40" s="462"/>
      <c r="AH40" s="450" t="str">
        <f>IF(AND('MAPA DE RIESGO'!$I$34="Muy Baja",'MAPA DE RIESGO'!$M$34="Catastrófico"),CONCATENATE("R",'MAPA DE RIESGO'!$B$34),"")</f>
        <v/>
      </c>
      <c r="AI40" s="451"/>
      <c r="AJ40" s="451" t="str">
        <f>IF(AND('MAPA DE RIESGO'!$I$40="Muy Baja",'MAPA DE RIESGO'!$M$40="Catastrófico"),CONCATENATE("R",'MAPA DE RIESGO'!$B$40),"")</f>
        <v/>
      </c>
      <c r="AK40" s="451"/>
      <c r="AL40" s="451" t="str">
        <f>IF(AND('MAPA DE RIESGO'!$I$46="Muy Baja",'MAPA DE RIESGO'!$M$46="Catastrófico"),CONCATENATE("R",'MAPA DE RIESGO'!$B$46),"")</f>
        <v/>
      </c>
      <c r="AM40" s="452"/>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row>
    <row r="41" spans="1:80" x14ac:dyDescent="0.25">
      <c r="A41" s="55"/>
      <c r="B41" s="481"/>
      <c r="C41" s="481"/>
      <c r="D41" s="482"/>
      <c r="E41" s="473"/>
      <c r="F41" s="474"/>
      <c r="G41" s="474"/>
      <c r="H41" s="474"/>
      <c r="I41" s="475"/>
      <c r="J41" s="432"/>
      <c r="K41" s="433"/>
      <c r="L41" s="433"/>
      <c r="M41" s="433"/>
      <c r="N41" s="433"/>
      <c r="O41" s="434"/>
      <c r="P41" s="432"/>
      <c r="Q41" s="433"/>
      <c r="R41" s="433"/>
      <c r="S41" s="433"/>
      <c r="T41" s="433"/>
      <c r="U41" s="434"/>
      <c r="V41" s="441"/>
      <c r="W41" s="442"/>
      <c r="X41" s="442"/>
      <c r="Y41" s="442"/>
      <c r="Z41" s="442"/>
      <c r="AA41" s="443"/>
      <c r="AB41" s="459"/>
      <c r="AC41" s="460"/>
      <c r="AD41" s="461"/>
      <c r="AE41" s="461"/>
      <c r="AF41" s="461"/>
      <c r="AG41" s="462"/>
      <c r="AH41" s="450"/>
      <c r="AI41" s="451"/>
      <c r="AJ41" s="451"/>
      <c r="AK41" s="451"/>
      <c r="AL41" s="451"/>
      <c r="AM41" s="452"/>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row>
    <row r="42" spans="1:80" x14ac:dyDescent="0.25">
      <c r="A42" s="55"/>
      <c r="B42" s="481"/>
      <c r="C42" s="481"/>
      <c r="D42" s="482"/>
      <c r="E42" s="473"/>
      <c r="F42" s="474"/>
      <c r="G42" s="474"/>
      <c r="H42" s="474"/>
      <c r="I42" s="475"/>
      <c r="J42" s="432" t="str">
        <f>IF(AND('MAPA DE RIESGO'!$I$52="Muy Baja",'MAPA DE RIESGO'!$M$52="Leve"),CONCATENATE("R",'MAPA DE RIESGO'!$B$52),"")</f>
        <v/>
      </c>
      <c r="K42" s="433"/>
      <c r="L42" s="433" t="str">
        <f>IF(AND('MAPA DE RIESGO'!$I$58="Muy Baja",'MAPA DE RIESGO'!$M$58="Leve"),CONCATENATE("R",'MAPA DE RIESGO'!$B$58),"")</f>
        <v/>
      </c>
      <c r="M42" s="433"/>
      <c r="N42" s="433" t="str">
        <f>IF(AND('MAPA DE RIESGO'!$I$64="Muy Baja",'MAPA DE RIESGO'!$M$64="Leve"),CONCATENATE("R",'MAPA DE RIESGO'!$B$64),"")</f>
        <v/>
      </c>
      <c r="O42" s="434"/>
      <c r="P42" s="432" t="str">
        <f>IF(AND('MAPA DE RIESGO'!$I$52="Muy Baja",'MAPA DE RIESGO'!$M$52="Menor"),CONCATENATE("R",'MAPA DE RIESGO'!$B$52),"")</f>
        <v/>
      </c>
      <c r="Q42" s="433"/>
      <c r="R42" s="433" t="str">
        <f>IF(AND('MAPA DE RIESGO'!$I$58="Muy Baja",'MAPA DE RIESGO'!$M$58="Menor"),CONCATENATE("R",'MAPA DE RIESGO'!$B$58),"")</f>
        <v/>
      </c>
      <c r="S42" s="433"/>
      <c r="T42" s="433" t="str">
        <f>IF(AND('MAPA DE RIESGO'!$I$64="Muy Baja",'MAPA DE RIESGO'!$M$64="Menor"),CONCATENATE("R",'MAPA DE RIESGO'!$B$64),"")</f>
        <v/>
      </c>
      <c r="U42" s="434"/>
      <c r="V42" s="441" t="str">
        <f>IF(AND('MAPA DE RIESGO'!$I$52="Muy Baja",'MAPA DE RIESGO'!$M$52="Moderado"),CONCATENATE("R",'MAPA DE RIESGO'!$B$52),"")</f>
        <v/>
      </c>
      <c r="W42" s="442"/>
      <c r="X42" s="442" t="str">
        <f>IF(AND('MAPA DE RIESGO'!$I$58="Muy Baja",'MAPA DE RIESGO'!$M$58="Moderado"),CONCATENATE("R",'MAPA DE RIESGO'!$B$58),"")</f>
        <v/>
      </c>
      <c r="Y42" s="442"/>
      <c r="Z42" s="442" t="str">
        <f>IF(AND('MAPA DE RIESGO'!$I$64="Muy Baja",'MAPA DE RIESGO'!$M$64="Moderado"),CONCATENATE("R",'MAPA DE RIESGO'!$B$64),"")</f>
        <v/>
      </c>
      <c r="AA42" s="443"/>
      <c r="AB42" s="459" t="str">
        <f>IF(AND('MAPA DE RIESGO'!$I$52="Muy Baja",'MAPA DE RIESGO'!$M$52="Mayor"),CONCATENATE("R",'MAPA DE RIESGO'!$B$52),"")</f>
        <v/>
      </c>
      <c r="AC42" s="460"/>
      <c r="AD42" s="461" t="str">
        <f>IF(AND('MAPA DE RIESGO'!$I$58="Muy Baja",'MAPA DE RIESGO'!$M$58="Mayor"),CONCATENATE("R",'MAPA DE RIESGO'!$B$58),"")</f>
        <v/>
      </c>
      <c r="AE42" s="461"/>
      <c r="AF42" s="461" t="str">
        <f>IF(AND('MAPA DE RIESGO'!$I$64="Muy Baja",'MAPA DE RIESGO'!$M$64="Mayor"),CONCATENATE("R",'MAPA DE RIESGO'!$B$64),"")</f>
        <v/>
      </c>
      <c r="AG42" s="462"/>
      <c r="AH42" s="450" t="str">
        <f>IF(AND('MAPA DE RIESGO'!$I$52="Muy Baja",'MAPA DE RIESGO'!$M$52="Catastrófico"),CONCATENATE("R",'MAPA DE RIESGO'!$B$52),"")</f>
        <v/>
      </c>
      <c r="AI42" s="451"/>
      <c r="AJ42" s="451" t="str">
        <f>IF(AND('MAPA DE RIESGO'!$I$58="Muy Baja",'MAPA DE RIESGO'!$M$58="Catastrófico"),CONCATENATE("R",'MAPA DE RIESGO'!$B$58),"")</f>
        <v/>
      </c>
      <c r="AK42" s="451"/>
      <c r="AL42" s="451" t="str">
        <f>IF(AND('MAPA DE RIESGO'!$I$64="Muy Baja",'MAPA DE RIESGO'!$M$64="Catastrófico"),CONCATENATE("R",'MAPA DE RIESGO'!$B$64),"")</f>
        <v/>
      </c>
      <c r="AM42" s="452"/>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row>
    <row r="43" spans="1:80" x14ac:dyDescent="0.25">
      <c r="A43" s="55"/>
      <c r="B43" s="481"/>
      <c r="C43" s="481"/>
      <c r="D43" s="482"/>
      <c r="E43" s="473"/>
      <c r="F43" s="474"/>
      <c r="G43" s="474"/>
      <c r="H43" s="474"/>
      <c r="I43" s="475"/>
      <c r="J43" s="432"/>
      <c r="K43" s="433"/>
      <c r="L43" s="433"/>
      <c r="M43" s="433"/>
      <c r="N43" s="433"/>
      <c r="O43" s="434"/>
      <c r="P43" s="432"/>
      <c r="Q43" s="433"/>
      <c r="R43" s="433"/>
      <c r="S43" s="433"/>
      <c r="T43" s="433"/>
      <c r="U43" s="434"/>
      <c r="V43" s="441"/>
      <c r="W43" s="442"/>
      <c r="X43" s="442"/>
      <c r="Y43" s="442"/>
      <c r="Z43" s="442"/>
      <c r="AA43" s="443"/>
      <c r="AB43" s="459"/>
      <c r="AC43" s="460"/>
      <c r="AD43" s="461"/>
      <c r="AE43" s="461"/>
      <c r="AF43" s="461"/>
      <c r="AG43" s="462"/>
      <c r="AH43" s="450"/>
      <c r="AI43" s="451"/>
      <c r="AJ43" s="451"/>
      <c r="AK43" s="451"/>
      <c r="AL43" s="451"/>
      <c r="AM43" s="452"/>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row>
    <row r="44" spans="1:80" x14ac:dyDescent="0.25">
      <c r="A44" s="55"/>
      <c r="B44" s="481"/>
      <c r="C44" s="481"/>
      <c r="D44" s="482"/>
      <c r="E44" s="473"/>
      <c r="F44" s="474"/>
      <c r="G44" s="474"/>
      <c r="H44" s="474"/>
      <c r="I44" s="475"/>
      <c r="J44" s="432" t="str">
        <f>IF(AND('MAPA DE RIESGO'!$I$70="Muy Baja",'MAPA DE RIESGO'!$M$70="Leve"),CONCATENATE("R",'MAPA DE RIESGO'!$B$70),"")</f>
        <v/>
      </c>
      <c r="K44" s="433"/>
      <c r="L44" s="433" t="str">
        <f>IF(AND('MAPA DE RIESGO'!$I$76="Muy Baja",'MAPA DE RIESGO'!$M$76="Leve"),CONCATENATE("R",'MAPA DE RIESGO'!$B$76),"")</f>
        <v/>
      </c>
      <c r="M44" s="433"/>
      <c r="N44" s="433" t="str">
        <f>IF(AND('MAPA DE RIESGO'!$I$82="Muy Baja",'MAPA DE RIESGO'!$M$82="Leve"),CONCATENATE("R",'MAPA DE RIESGO'!$B$82),"")</f>
        <v/>
      </c>
      <c r="O44" s="434"/>
      <c r="P44" s="432" t="str">
        <f>IF(AND('MAPA DE RIESGO'!$I$70="Muy Baja",'MAPA DE RIESGO'!$M$70="Menor"),CONCATENATE("R",'MAPA DE RIESGO'!$B$70),"")</f>
        <v/>
      </c>
      <c r="Q44" s="433"/>
      <c r="R44" s="433" t="str">
        <f>IF(AND('MAPA DE RIESGO'!$I$76="Muy Baja",'MAPA DE RIESGO'!$M$76="Menor"),CONCATENATE("R",'MAPA DE RIESGO'!$B$76),"")</f>
        <v/>
      </c>
      <c r="S44" s="433"/>
      <c r="T44" s="433" t="str">
        <f>IF(AND('MAPA DE RIESGO'!$I$82="Muy Baja",'MAPA DE RIESGO'!$M$82="Menor"),CONCATENATE("R",'MAPA DE RIESGO'!$B$82),"")</f>
        <v/>
      </c>
      <c r="U44" s="434"/>
      <c r="V44" s="441" t="str">
        <f>IF(AND('MAPA DE RIESGO'!$I$70="Muy Baja",'MAPA DE RIESGO'!$M$70="Moderado"),CONCATENATE("R",'MAPA DE RIESGO'!$B$70),"")</f>
        <v/>
      </c>
      <c r="W44" s="442"/>
      <c r="X44" s="442" t="str">
        <f>IF(AND('MAPA DE RIESGO'!$I$76="Muy Baja",'MAPA DE RIESGO'!$M$76="Moderado"),CONCATENATE("R",'MAPA DE RIESGO'!$B$76),"")</f>
        <v/>
      </c>
      <c r="Y44" s="442"/>
      <c r="Z44" s="442" t="str">
        <f>IF(AND('MAPA DE RIESGO'!$I$82="Muy Baja",'MAPA DE RIESGO'!$M$82="Moderado"),CONCATENATE("R",'MAPA DE RIESGO'!$B$82),"")</f>
        <v/>
      </c>
      <c r="AA44" s="443"/>
      <c r="AB44" s="459" t="str">
        <f>IF(AND('MAPA DE RIESGO'!$I$70="Muy Baja",'MAPA DE RIESGO'!$M$70="Mayor"),CONCATENATE("R",'MAPA DE RIESGO'!$B$70),"")</f>
        <v/>
      </c>
      <c r="AC44" s="460"/>
      <c r="AD44" s="461" t="str">
        <f>IF(AND('MAPA DE RIESGO'!$I$76="Muy Baja",'MAPA DE RIESGO'!$M$76="Mayor"),CONCATENATE("R",'MAPA DE RIESGO'!$B$76),"")</f>
        <v/>
      </c>
      <c r="AE44" s="461"/>
      <c r="AF44" s="461" t="str">
        <f>IF(AND('MAPA DE RIESGO'!$I$82="Muy Baja",'MAPA DE RIESGO'!$M$82="Mayor"),CONCATENATE("R",'MAPA DE RIESGO'!$B$82),"")</f>
        <v/>
      </c>
      <c r="AG44" s="462"/>
      <c r="AH44" s="450" t="str">
        <f>IF(AND('MAPA DE RIESGO'!$I$70="Muy Baja",'MAPA DE RIESGO'!$M$70="Catastrófico"),CONCATENATE("R",'MAPA DE RIESGO'!$B$70),"")</f>
        <v/>
      </c>
      <c r="AI44" s="451"/>
      <c r="AJ44" s="451" t="str">
        <f>IF(AND('MAPA DE RIESGO'!$I$76="Muy Baja",'MAPA DE RIESGO'!$M$76="Catastrófico"),CONCATENATE("R",'MAPA DE RIESGO'!$B$76),"")</f>
        <v/>
      </c>
      <c r="AK44" s="451"/>
      <c r="AL44" s="451" t="str">
        <f>IF(AND('MAPA DE RIESGO'!$I$82="Muy Baja",'MAPA DE RIESGO'!$M$82="Catastrófico"),CONCATENATE("R",'MAPA DE RIESGO'!$B$82),"")</f>
        <v/>
      </c>
      <c r="AM44" s="452"/>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row>
    <row r="45" spans="1:80" ht="15.75" thickBot="1" x14ac:dyDescent="0.3">
      <c r="A45" s="55"/>
      <c r="B45" s="481"/>
      <c r="C45" s="481"/>
      <c r="D45" s="482"/>
      <c r="E45" s="476"/>
      <c r="F45" s="477"/>
      <c r="G45" s="477"/>
      <c r="H45" s="477"/>
      <c r="I45" s="478"/>
      <c r="J45" s="435"/>
      <c r="K45" s="436"/>
      <c r="L45" s="436"/>
      <c r="M45" s="436"/>
      <c r="N45" s="436"/>
      <c r="O45" s="437"/>
      <c r="P45" s="435"/>
      <c r="Q45" s="436"/>
      <c r="R45" s="436"/>
      <c r="S45" s="436"/>
      <c r="T45" s="436"/>
      <c r="U45" s="437"/>
      <c r="V45" s="444"/>
      <c r="W45" s="445"/>
      <c r="X45" s="445"/>
      <c r="Y45" s="445"/>
      <c r="Z45" s="445"/>
      <c r="AA45" s="446"/>
      <c r="AB45" s="463"/>
      <c r="AC45" s="464"/>
      <c r="AD45" s="464"/>
      <c r="AE45" s="464"/>
      <c r="AF45" s="464"/>
      <c r="AG45" s="465"/>
      <c r="AH45" s="453"/>
      <c r="AI45" s="454"/>
      <c r="AJ45" s="454"/>
      <c r="AK45" s="454"/>
      <c r="AL45" s="454"/>
      <c r="AM45" s="4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row>
    <row r="46" spans="1:80" x14ac:dyDescent="0.25">
      <c r="A46" s="55"/>
      <c r="B46" s="55"/>
      <c r="C46" s="55"/>
      <c r="D46" s="55"/>
      <c r="E46" s="55"/>
      <c r="F46" s="55"/>
      <c r="G46" s="55"/>
      <c r="H46" s="55"/>
      <c r="I46" s="55"/>
      <c r="J46" s="470" t="s">
        <v>103</v>
      </c>
      <c r="K46" s="471"/>
      <c r="L46" s="471"/>
      <c r="M46" s="471"/>
      <c r="N46" s="471"/>
      <c r="O46" s="472"/>
      <c r="P46" s="470" t="s">
        <v>102</v>
      </c>
      <c r="Q46" s="471"/>
      <c r="R46" s="471"/>
      <c r="S46" s="471"/>
      <c r="T46" s="471"/>
      <c r="U46" s="472"/>
      <c r="V46" s="470" t="s">
        <v>101</v>
      </c>
      <c r="W46" s="471"/>
      <c r="X46" s="471"/>
      <c r="Y46" s="471"/>
      <c r="Z46" s="471"/>
      <c r="AA46" s="472"/>
      <c r="AB46" s="470" t="s">
        <v>100</v>
      </c>
      <c r="AC46" s="480"/>
      <c r="AD46" s="471"/>
      <c r="AE46" s="471"/>
      <c r="AF46" s="471"/>
      <c r="AG46" s="472"/>
      <c r="AH46" s="470" t="s">
        <v>99</v>
      </c>
      <c r="AI46" s="471"/>
      <c r="AJ46" s="471"/>
      <c r="AK46" s="471"/>
      <c r="AL46" s="471"/>
      <c r="AM46" s="472"/>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x14ac:dyDescent="0.25">
      <c r="A47" s="55"/>
      <c r="B47" s="55"/>
      <c r="C47" s="55"/>
      <c r="D47" s="55"/>
      <c r="E47" s="55"/>
      <c r="F47" s="55"/>
      <c r="G47" s="55"/>
      <c r="H47" s="55"/>
      <c r="I47" s="55"/>
      <c r="J47" s="473"/>
      <c r="K47" s="474"/>
      <c r="L47" s="474"/>
      <c r="M47" s="474"/>
      <c r="N47" s="474"/>
      <c r="O47" s="475"/>
      <c r="P47" s="473"/>
      <c r="Q47" s="474"/>
      <c r="R47" s="474"/>
      <c r="S47" s="474"/>
      <c r="T47" s="474"/>
      <c r="U47" s="475"/>
      <c r="V47" s="473"/>
      <c r="W47" s="474"/>
      <c r="X47" s="474"/>
      <c r="Y47" s="474"/>
      <c r="Z47" s="474"/>
      <c r="AA47" s="475"/>
      <c r="AB47" s="473"/>
      <c r="AC47" s="474"/>
      <c r="AD47" s="474"/>
      <c r="AE47" s="474"/>
      <c r="AF47" s="474"/>
      <c r="AG47" s="475"/>
      <c r="AH47" s="473"/>
      <c r="AI47" s="474"/>
      <c r="AJ47" s="474"/>
      <c r="AK47" s="474"/>
      <c r="AL47" s="474"/>
      <c r="AM47" s="47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x14ac:dyDescent="0.25">
      <c r="A48" s="55"/>
      <c r="B48" s="55"/>
      <c r="C48" s="55"/>
      <c r="D48" s="55"/>
      <c r="E48" s="55"/>
      <c r="F48" s="55"/>
      <c r="G48" s="55"/>
      <c r="H48" s="55"/>
      <c r="I48" s="55"/>
      <c r="J48" s="473"/>
      <c r="K48" s="474"/>
      <c r="L48" s="474"/>
      <c r="M48" s="474"/>
      <c r="N48" s="474"/>
      <c r="O48" s="475"/>
      <c r="P48" s="473"/>
      <c r="Q48" s="474"/>
      <c r="R48" s="474"/>
      <c r="S48" s="474"/>
      <c r="T48" s="474"/>
      <c r="U48" s="475"/>
      <c r="V48" s="473"/>
      <c r="W48" s="474"/>
      <c r="X48" s="474"/>
      <c r="Y48" s="474"/>
      <c r="Z48" s="474"/>
      <c r="AA48" s="475"/>
      <c r="AB48" s="473"/>
      <c r="AC48" s="474"/>
      <c r="AD48" s="474"/>
      <c r="AE48" s="474"/>
      <c r="AF48" s="474"/>
      <c r="AG48" s="475"/>
      <c r="AH48" s="473"/>
      <c r="AI48" s="474"/>
      <c r="AJ48" s="474"/>
      <c r="AK48" s="474"/>
      <c r="AL48" s="474"/>
      <c r="AM48" s="47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x14ac:dyDescent="0.25">
      <c r="A49" s="55"/>
      <c r="B49" s="55"/>
      <c r="C49" s="55"/>
      <c r="D49" s="55"/>
      <c r="E49" s="55"/>
      <c r="F49" s="55"/>
      <c r="G49" s="55"/>
      <c r="H49" s="55"/>
      <c r="I49" s="55"/>
      <c r="J49" s="473"/>
      <c r="K49" s="474"/>
      <c r="L49" s="474"/>
      <c r="M49" s="474"/>
      <c r="N49" s="474"/>
      <c r="O49" s="475"/>
      <c r="P49" s="473"/>
      <c r="Q49" s="474"/>
      <c r="R49" s="474"/>
      <c r="S49" s="474"/>
      <c r="T49" s="474"/>
      <c r="U49" s="475"/>
      <c r="V49" s="473"/>
      <c r="W49" s="474"/>
      <c r="X49" s="474"/>
      <c r="Y49" s="474"/>
      <c r="Z49" s="474"/>
      <c r="AA49" s="475"/>
      <c r="AB49" s="473"/>
      <c r="AC49" s="474"/>
      <c r="AD49" s="474"/>
      <c r="AE49" s="474"/>
      <c r="AF49" s="474"/>
      <c r="AG49" s="475"/>
      <c r="AH49" s="473"/>
      <c r="AI49" s="474"/>
      <c r="AJ49" s="474"/>
      <c r="AK49" s="474"/>
      <c r="AL49" s="474"/>
      <c r="AM49" s="47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x14ac:dyDescent="0.25">
      <c r="A50" s="55"/>
      <c r="B50" s="55"/>
      <c r="C50" s="55"/>
      <c r="D50" s="55"/>
      <c r="E50" s="55"/>
      <c r="F50" s="55"/>
      <c r="G50" s="55"/>
      <c r="H50" s="55"/>
      <c r="I50" s="55"/>
      <c r="J50" s="473"/>
      <c r="K50" s="474"/>
      <c r="L50" s="474"/>
      <c r="M50" s="474"/>
      <c r="N50" s="474"/>
      <c r="O50" s="475"/>
      <c r="P50" s="473"/>
      <c r="Q50" s="474"/>
      <c r="R50" s="474"/>
      <c r="S50" s="474"/>
      <c r="T50" s="474"/>
      <c r="U50" s="475"/>
      <c r="V50" s="473"/>
      <c r="W50" s="474"/>
      <c r="X50" s="474"/>
      <c r="Y50" s="474"/>
      <c r="Z50" s="474"/>
      <c r="AA50" s="475"/>
      <c r="AB50" s="473"/>
      <c r="AC50" s="474"/>
      <c r="AD50" s="474"/>
      <c r="AE50" s="474"/>
      <c r="AF50" s="474"/>
      <c r="AG50" s="475"/>
      <c r="AH50" s="473"/>
      <c r="AI50" s="474"/>
      <c r="AJ50" s="474"/>
      <c r="AK50" s="474"/>
      <c r="AL50" s="474"/>
      <c r="AM50" s="475"/>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75" thickBot="1" x14ac:dyDescent="0.3">
      <c r="A51" s="55"/>
      <c r="B51" s="55"/>
      <c r="C51" s="55"/>
      <c r="D51" s="55"/>
      <c r="E51" s="55"/>
      <c r="F51" s="55"/>
      <c r="G51" s="55"/>
      <c r="H51" s="55"/>
      <c r="I51" s="55"/>
      <c r="J51" s="476"/>
      <c r="K51" s="477"/>
      <c r="L51" s="477"/>
      <c r="M51" s="477"/>
      <c r="N51" s="477"/>
      <c r="O51" s="478"/>
      <c r="P51" s="476"/>
      <c r="Q51" s="477"/>
      <c r="R51" s="477"/>
      <c r="S51" s="477"/>
      <c r="T51" s="477"/>
      <c r="U51" s="478"/>
      <c r="V51" s="476"/>
      <c r="W51" s="477"/>
      <c r="X51" s="477"/>
      <c r="Y51" s="477"/>
      <c r="Z51" s="477"/>
      <c r="AA51" s="478"/>
      <c r="AB51" s="476"/>
      <c r="AC51" s="477"/>
      <c r="AD51" s="477"/>
      <c r="AE51" s="477"/>
      <c r="AF51" s="477"/>
      <c r="AG51" s="478"/>
      <c r="AH51" s="476"/>
      <c r="AI51" s="477"/>
      <c r="AJ51" s="477"/>
      <c r="AK51" s="477"/>
      <c r="AL51" s="477"/>
      <c r="AM51" s="478"/>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x14ac:dyDescent="0.25">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x14ac:dyDescent="0.25">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x14ac:dyDescent="0.2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row>
    <row r="63" spans="1:80" x14ac:dyDescent="0.2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row>
    <row r="64" spans="1:80" x14ac:dyDescent="0.2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row>
    <row r="65" spans="1:8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row>
    <row r="66" spans="1:8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row>
    <row r="67" spans="1:8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row>
    <row r="68" spans="1:8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row>
    <row r="69" spans="1:8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row>
    <row r="70" spans="1:8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row>
    <row r="71" spans="1:8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row>
    <row r="72" spans="1:8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row>
    <row r="73" spans="1:8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row>
    <row r="74" spans="1:8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5"/>
      <c r="CA74" s="55"/>
      <c r="CB74" s="55"/>
    </row>
    <row r="75" spans="1:8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row>
    <row r="76" spans="1:8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row>
    <row r="77" spans="1:8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5"/>
    </row>
    <row r="78" spans="1:8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5"/>
      <c r="CA78" s="55"/>
      <c r="CB78" s="55"/>
    </row>
    <row r="79" spans="1:8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row>
    <row r="80" spans="1:8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row>
    <row r="81" spans="1:63"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row>
    <row r="82" spans="1:63"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row>
    <row r="83" spans="1:63"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row>
    <row r="84" spans="1:63"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row>
    <row r="85" spans="1:63"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row>
    <row r="86" spans="1:63"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c r="BJ86" s="55"/>
      <c r="BK86" s="55"/>
    </row>
    <row r="87" spans="1:63"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c r="BJ87" s="55"/>
      <c r="BK87" s="55"/>
    </row>
    <row r="88" spans="1:63"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row>
    <row r="89" spans="1:63"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row>
    <row r="90" spans="1:63"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row>
    <row r="91" spans="1:63"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row>
    <row r="92" spans="1:63"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row>
    <row r="93" spans="1:63"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row>
    <row r="94" spans="1:63"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row>
    <row r="95" spans="1:63"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row>
    <row r="96" spans="1:63"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row>
    <row r="97" spans="1:63"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row>
    <row r="98" spans="1:63"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row>
    <row r="99" spans="1:63"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c r="BJ99" s="55"/>
      <c r="BK99" s="55"/>
    </row>
    <row r="100" spans="1:63"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row>
    <row r="101" spans="1:63"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row>
    <row r="102" spans="1:63"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row>
    <row r="103" spans="1:63"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row>
    <row r="104" spans="1:63"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row>
    <row r="105" spans="1:63"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row>
    <row r="106" spans="1:63"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row>
    <row r="107" spans="1:63"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row>
    <row r="108" spans="1:63"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row>
    <row r="109" spans="1:63"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row>
    <row r="110" spans="1:63"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row>
    <row r="111" spans="1:63"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c r="BJ111" s="55"/>
      <c r="BK111" s="55"/>
    </row>
    <row r="112" spans="1:63"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row>
    <row r="113" spans="1:63"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c r="BJ113" s="55"/>
      <c r="BK113" s="55"/>
    </row>
    <row r="114" spans="1:63"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row>
    <row r="115" spans="1:63"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row>
    <row r="116" spans="1:63"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row>
    <row r="117" spans="1:63"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row>
    <row r="118" spans="1:63"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row>
    <row r="119" spans="1:63"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row>
    <row r="120" spans="1:63"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row>
    <row r="121" spans="1:63"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c r="BJ121" s="55"/>
      <c r="BK121" s="55"/>
    </row>
    <row r="122" spans="1:63" x14ac:dyDescent="0.2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row>
    <row r="123" spans="1:63" x14ac:dyDescent="0.2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row>
    <row r="124" spans="1:63" x14ac:dyDescent="0.2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c r="BJ124" s="55"/>
      <c r="BK124" s="55"/>
    </row>
    <row r="125" spans="1:63" x14ac:dyDescent="0.2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c r="BJ125" s="55"/>
      <c r="BK125" s="55"/>
    </row>
    <row r="126" spans="1:63" x14ac:dyDescent="0.2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c r="BJ126" s="55"/>
      <c r="BK126" s="55"/>
    </row>
    <row r="127" spans="1:63" x14ac:dyDescent="0.2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c r="BI127" s="55"/>
      <c r="BJ127" s="55"/>
      <c r="BK127" s="55"/>
    </row>
    <row r="128" spans="1:63" x14ac:dyDescent="0.2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row>
    <row r="129" spans="2:63" x14ac:dyDescent="0.2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c r="BJ129" s="55"/>
      <c r="BK129" s="55"/>
    </row>
    <row r="130" spans="2:63" x14ac:dyDescent="0.2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row>
    <row r="131" spans="2:63" x14ac:dyDescent="0.2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row>
    <row r="132" spans="2:63" x14ac:dyDescent="0.2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row>
    <row r="133" spans="2:63" x14ac:dyDescent="0.2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c r="BJ133" s="55"/>
      <c r="BK133" s="55"/>
    </row>
    <row r="134" spans="2:63" x14ac:dyDescent="0.2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row>
    <row r="135" spans="2:63" x14ac:dyDescent="0.2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row>
    <row r="136" spans="2:63" x14ac:dyDescent="0.2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row>
    <row r="137" spans="2:63" x14ac:dyDescent="0.25">
      <c r="B137" s="55"/>
      <c r="C137" s="55"/>
      <c r="D137" s="55"/>
      <c r="E137" s="55"/>
      <c r="F137" s="55"/>
      <c r="G137" s="55"/>
      <c r="H137" s="55"/>
      <c r="I137" s="55"/>
    </row>
    <row r="138" spans="2:63" x14ac:dyDescent="0.25">
      <c r="B138" s="55"/>
      <c r="C138" s="55"/>
      <c r="D138" s="55"/>
      <c r="E138" s="55"/>
      <c r="F138" s="55"/>
      <c r="G138" s="55"/>
      <c r="H138" s="55"/>
      <c r="I138" s="55"/>
    </row>
    <row r="139" spans="2:63" x14ac:dyDescent="0.25">
      <c r="B139" s="55"/>
      <c r="C139" s="55"/>
      <c r="D139" s="55"/>
      <c r="E139" s="55"/>
      <c r="F139" s="55"/>
      <c r="G139" s="55"/>
      <c r="H139" s="55"/>
      <c r="I139" s="55"/>
    </row>
    <row r="140" spans="2:63" x14ac:dyDescent="0.25">
      <c r="B140" s="55"/>
      <c r="C140" s="55"/>
      <c r="D140" s="55"/>
      <c r="E140" s="55"/>
      <c r="F140" s="55"/>
      <c r="G140" s="55"/>
      <c r="H140" s="55"/>
      <c r="I140" s="55"/>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topLeftCell="D18" zoomScale="70" zoomScaleNormal="70" workbookViewId="0">
      <selection activeCell="P28" sqref="P28"/>
    </sheetView>
  </sheetViews>
  <sheetFormatPr baseColWidth="10" defaultRowHeight="15" x14ac:dyDescent="0.25"/>
  <cols>
    <col min="2" max="18" width="5.7109375" customWidth="1" collapsed="1"/>
    <col min="19" max="19" width="8.42578125" customWidth="1" collapsed="1"/>
    <col min="20" max="23" width="5.7109375" customWidth="1" collapsed="1"/>
    <col min="24" max="24" width="8.5703125" customWidth="1" collapsed="1"/>
    <col min="25" max="26" width="5.7109375" customWidth="1" collapsed="1"/>
    <col min="27" max="27" width="10.7109375" customWidth="1" collapsed="1"/>
    <col min="28" max="28" width="7.28515625" customWidth="1" collapsed="1"/>
    <col min="29" max="29" width="7.42578125" customWidth="1" collapsed="1"/>
    <col min="30" max="33" width="5.7109375" customWidth="1" collapsed="1"/>
    <col min="34" max="34" width="8.5703125" customWidth="1" collapsed="1"/>
    <col min="35" max="39" width="5.7109375" customWidth="1" collapsed="1"/>
    <col min="41" max="46" width="5.7109375" customWidth="1" collapsed="1"/>
  </cols>
  <sheetData>
    <row r="1" spans="1:91"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row>
    <row r="2" spans="1:91" ht="18" customHeight="1" x14ac:dyDescent="0.25">
      <c r="A2" s="55"/>
      <c r="B2" s="431" t="s">
        <v>141</v>
      </c>
      <c r="C2" s="431"/>
      <c r="D2" s="431"/>
      <c r="E2" s="431"/>
      <c r="F2" s="431"/>
      <c r="G2" s="431"/>
      <c r="H2" s="431"/>
      <c r="I2" s="431"/>
      <c r="J2" s="469" t="s">
        <v>2</v>
      </c>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row>
    <row r="3" spans="1:91" ht="18.75" customHeight="1" x14ac:dyDescent="0.25">
      <c r="A3" s="55"/>
      <c r="B3" s="431"/>
      <c r="C3" s="431"/>
      <c r="D3" s="431"/>
      <c r="E3" s="431"/>
      <c r="F3" s="431"/>
      <c r="G3" s="431"/>
      <c r="H3" s="431"/>
      <c r="I3" s="431"/>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row>
    <row r="4" spans="1:91" ht="15" customHeight="1" x14ac:dyDescent="0.25">
      <c r="A4" s="55"/>
      <c r="B4" s="431"/>
      <c r="C4" s="431"/>
      <c r="D4" s="431"/>
      <c r="E4" s="431"/>
      <c r="F4" s="431"/>
      <c r="G4" s="431"/>
      <c r="H4" s="431"/>
      <c r="I4" s="431"/>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c r="AK4" s="469"/>
      <c r="AL4" s="469"/>
      <c r="AM4" s="469"/>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row>
    <row r="5" spans="1:91"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row>
    <row r="6" spans="1:91" ht="15" customHeight="1" x14ac:dyDescent="0.25">
      <c r="A6" s="55"/>
      <c r="B6" s="481" t="s">
        <v>4</v>
      </c>
      <c r="C6" s="481"/>
      <c r="D6" s="482"/>
      <c r="E6" s="519" t="s">
        <v>107</v>
      </c>
      <c r="F6" s="520"/>
      <c r="G6" s="520"/>
      <c r="H6" s="520"/>
      <c r="I6" s="521"/>
      <c r="J6" s="17" t="str">
        <f>IF(AND('MAPA DE RIESGO'!$Z$16="Muy Alta",'MAPA DE RIESGO'!$AB$16="Leve"),CONCATENATE("R1C",'MAPA DE RIESGO'!$P$16),"")</f>
        <v/>
      </c>
      <c r="K6" s="18" t="str">
        <f>IF(AND('MAPA DE RIESGO'!$Z$17="Muy Alta",'MAPA DE RIESGO'!$AB$17="Leve"),CONCATENATE("R1C",'MAPA DE RIESGO'!$P$17),"")</f>
        <v/>
      </c>
      <c r="L6" s="18" t="str">
        <f>IF(AND('MAPA DE RIESGO'!$Z$18="Muy Alta",'MAPA DE RIESGO'!$AB$18="Leve"),CONCATENATE("R1C",'MAPA DE RIESGO'!$P$18),"")</f>
        <v/>
      </c>
      <c r="M6" s="18" t="str">
        <f>IF(AND('MAPA DE RIESGO'!$Z$19="Muy Alta",'MAPA DE RIESGO'!$AB$19="Leve"),CONCATENATE("R1C",'MAPA DE RIESGO'!$P$19),"")</f>
        <v/>
      </c>
      <c r="N6" s="18" t="str">
        <f>IF(AND('MAPA DE RIESGO'!$Z$20="Muy Alta",'MAPA DE RIESGO'!$AB$20="Leve"),CONCATENATE("R1C",'MAPA DE RIESGO'!$P$20),"")</f>
        <v/>
      </c>
      <c r="O6" s="19" t="str">
        <f>IF(AND('MAPA DE RIESGO'!$Z$21="Muy Alta",'MAPA DE RIESGO'!$AB$21="Leve"),CONCATENATE("R1C",'MAPA DE RIESGO'!$P$21),"")</f>
        <v/>
      </c>
      <c r="P6" s="17" t="str">
        <f>IF(AND('MAPA DE RIESGO'!$Z$16="Muy Alta",'MAPA DE RIESGO'!$AB$16="Menor"),CONCATENATE("R1C",'MAPA DE RIESGO'!$P$16),"")</f>
        <v/>
      </c>
      <c r="Q6" s="18" t="str">
        <f>IF(AND('MAPA DE RIESGO'!$Z$17="Muy Alta",'MAPA DE RIESGO'!$AB$17="Menor"),CONCATENATE("R1C",'MAPA DE RIESGO'!$P$17),"")</f>
        <v/>
      </c>
      <c r="R6" s="18" t="str">
        <f>IF(AND('MAPA DE RIESGO'!$Z$18="Muy Alta",'MAPA DE RIESGO'!$AB$18="Menor"),CONCATENATE("R1C",'MAPA DE RIESGO'!$P$18),"")</f>
        <v/>
      </c>
      <c r="S6" s="18" t="str">
        <f>IF(AND('MAPA DE RIESGO'!$Z$19="Muy Alta",'MAPA DE RIESGO'!$AB$19="Menor"),CONCATENATE("R1C",'MAPA DE RIESGO'!$P$19),"")</f>
        <v/>
      </c>
      <c r="T6" s="18" t="str">
        <f>IF(AND('MAPA DE RIESGO'!$Z$20="Muy Alta",'MAPA DE RIESGO'!$AB$20="Menor"),CONCATENATE("R1C",'MAPA DE RIESGO'!$P$20),"")</f>
        <v/>
      </c>
      <c r="U6" s="19" t="str">
        <f>IF(AND('MAPA DE RIESGO'!$Z$21="Muy Alta",'MAPA DE RIESGO'!$AB$21="Menor"),CONCATENATE("R1C",'MAPA DE RIESGO'!$P$21),"")</f>
        <v/>
      </c>
      <c r="V6" s="17" t="str">
        <f>IF(AND('MAPA DE RIESGO'!$Z$16="Muy Alta",'MAPA DE RIESGO'!$AB$16="Moderado"),CONCATENATE("R1C",'MAPA DE RIESGO'!$P$16),"")</f>
        <v/>
      </c>
      <c r="W6" s="18" t="str">
        <f>IF(AND('MAPA DE RIESGO'!$Z$17="Muy Alta",'MAPA DE RIESGO'!$AB$17="Moderado"),CONCATENATE("R1C",'MAPA DE RIESGO'!$P$17),"")</f>
        <v/>
      </c>
      <c r="X6" s="18" t="str">
        <f>IF(AND('MAPA DE RIESGO'!$Z$18="Muy Alta",'MAPA DE RIESGO'!$AB$18="Moderado"),CONCATENATE("R1C",'MAPA DE RIESGO'!$P$18),"")</f>
        <v/>
      </c>
      <c r="Y6" s="18" t="str">
        <f>IF(AND('MAPA DE RIESGO'!$Z$19="Muy Alta",'MAPA DE RIESGO'!$AB$19="Moderado"),CONCATENATE("R1C",'MAPA DE RIESGO'!$P$19),"")</f>
        <v/>
      </c>
      <c r="Z6" s="18" t="str">
        <f>IF(AND('MAPA DE RIESGO'!$Z$20="Muy Alta",'MAPA DE RIESGO'!$AB$20="Moderado"),CONCATENATE("R1C",'MAPA DE RIESGO'!$P$20),"")</f>
        <v/>
      </c>
      <c r="AA6" s="19" t="str">
        <f>IF(AND('MAPA DE RIESGO'!$Z$21="Muy Alta",'MAPA DE RIESGO'!$AB$21="Moderado"),CONCATENATE("R1C",'MAPA DE RIESGO'!$P$21),"")</f>
        <v/>
      </c>
      <c r="AB6" s="17" t="str">
        <f>IF(AND('MAPA DE RIESGO'!$Z$16="Muy Alta",'MAPA DE RIESGO'!$AB$16="Mayor"),CONCATENATE("R1C",'MAPA DE RIESGO'!$P$16),"")</f>
        <v/>
      </c>
      <c r="AC6" s="18" t="str">
        <f>IF(AND('MAPA DE RIESGO'!$Z$17="Muy Alta",'MAPA DE RIESGO'!$AB$17="Mayor"),CONCATENATE("R1C",'MAPA DE RIESGO'!$P$17),"")</f>
        <v/>
      </c>
      <c r="AD6" s="18" t="str">
        <f>IF(AND('MAPA DE RIESGO'!$Z$18="Muy Alta",'MAPA DE RIESGO'!$AB$18="Mayor"),CONCATENATE("R1C",'MAPA DE RIESGO'!$P$18),"")</f>
        <v/>
      </c>
      <c r="AE6" s="18" t="str">
        <f>IF(AND('MAPA DE RIESGO'!$Z$19="Muy Alta",'MAPA DE RIESGO'!$AB$19="Mayor"),CONCATENATE("R1C",'MAPA DE RIESGO'!$P$19),"")</f>
        <v/>
      </c>
      <c r="AF6" s="18" t="str">
        <f>IF(AND('MAPA DE RIESGO'!$Z$20="Muy Alta",'MAPA DE RIESGO'!$AB$20="Mayor"),CONCATENATE("R1C",'MAPA DE RIESGO'!$P$20),"")</f>
        <v/>
      </c>
      <c r="AG6" s="19" t="str">
        <f>IF(AND('MAPA DE RIESGO'!$Z$21="Muy Alta",'MAPA DE RIESGO'!$AB$21="Mayor"),CONCATENATE("R1C",'MAPA DE RIESGO'!$P$21),"")</f>
        <v/>
      </c>
      <c r="AH6" s="20" t="str">
        <f>IF(AND('MAPA DE RIESGO'!$Z$16="Muy Alta",'MAPA DE RIESGO'!$AB$16="Catastrófico"),CONCATENATE("R1C",'MAPA DE RIESGO'!$P$16),"")</f>
        <v/>
      </c>
      <c r="AI6" s="21" t="str">
        <f>IF(AND('MAPA DE RIESGO'!$Z$17="Muy Alta",'MAPA DE RIESGO'!$AB$17="Catastrófico"),CONCATENATE("R1C",'MAPA DE RIESGO'!$P$17),"")</f>
        <v/>
      </c>
      <c r="AJ6" s="21" t="str">
        <f>IF(AND('MAPA DE RIESGO'!$Z$18="Muy Alta",'MAPA DE RIESGO'!$AB$18="Catastrófico"),CONCATENATE("R1C",'MAPA DE RIESGO'!$P$18),"")</f>
        <v/>
      </c>
      <c r="AK6" s="21" t="str">
        <f>IF(AND('MAPA DE RIESGO'!$Z$19="Muy Alta",'MAPA DE RIESGO'!$AB$19="Catastrófico"),CONCATENATE("R1C",'MAPA DE RIESGO'!$P$19),"")</f>
        <v/>
      </c>
      <c r="AL6" s="21" t="str">
        <f>IF(AND('MAPA DE RIESGO'!$Z$20="Muy Alta",'MAPA DE RIESGO'!$AB$20="Catastrófico"),CONCATENATE("R1C",'MAPA DE RIESGO'!$P$20),"")</f>
        <v/>
      </c>
      <c r="AM6" s="22" t="str">
        <f>IF(AND('MAPA DE RIESGO'!$Z$21="Muy Alta",'MAPA DE RIESGO'!$AB$21="Catastrófico"),CONCATENATE("R1C",'MAPA DE RIESGO'!$P$21),"")</f>
        <v/>
      </c>
      <c r="AN6" s="55"/>
      <c r="AO6" s="540" t="s">
        <v>71</v>
      </c>
      <c r="AP6" s="541"/>
      <c r="AQ6" s="541"/>
      <c r="AR6" s="541"/>
      <c r="AS6" s="541"/>
      <c r="AT6" s="542"/>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row>
    <row r="7" spans="1:91" ht="15" customHeight="1" x14ac:dyDescent="0.25">
      <c r="A7" s="55"/>
      <c r="B7" s="481"/>
      <c r="C7" s="481"/>
      <c r="D7" s="482"/>
      <c r="E7" s="522"/>
      <c r="F7" s="523"/>
      <c r="G7" s="523"/>
      <c r="H7" s="523"/>
      <c r="I7" s="524"/>
      <c r="J7" s="23" t="str">
        <f>IF(AND('MAPA DE RIESGO'!$Z$22="Muy Alta",'MAPA DE RIESGO'!$AB$22="Leve"),CONCATENATE("R2C",'MAPA DE RIESGO'!$P$22),"")</f>
        <v/>
      </c>
      <c r="K7" s="24" t="str">
        <f>IF(AND('MAPA DE RIESGO'!$Z$23="Muy Alta",'MAPA DE RIESGO'!$AB$23="Leve"),CONCATENATE("R2C",'MAPA DE RIESGO'!$P$23),"")</f>
        <v/>
      </c>
      <c r="L7" s="24" t="str">
        <f>IF(AND('MAPA DE RIESGO'!$Z$24="Muy Alta",'MAPA DE RIESGO'!$AB$24="Leve"),CONCATENATE("R2C",'MAPA DE RIESGO'!$P$24),"")</f>
        <v/>
      </c>
      <c r="M7" s="24" t="str">
        <f>IF(AND('MAPA DE RIESGO'!$Z$25="Muy Alta",'MAPA DE RIESGO'!$AB$25="Leve"),CONCATENATE("R2C",'MAPA DE RIESGO'!$P$25),"")</f>
        <v/>
      </c>
      <c r="N7" s="24" t="str">
        <f>IF(AND('MAPA DE RIESGO'!$Z$26="Muy Alta",'MAPA DE RIESGO'!$AB$26="Leve"),CONCATENATE("R2C",'MAPA DE RIESGO'!$P$26),"")</f>
        <v/>
      </c>
      <c r="O7" s="25" t="str">
        <f>IF(AND('MAPA DE RIESGO'!$Z$27="Muy Alta",'MAPA DE RIESGO'!$AB$27="Leve"),CONCATENATE("R2C",'MAPA DE RIESGO'!$P$27),"")</f>
        <v/>
      </c>
      <c r="P7" s="23" t="str">
        <f>IF(AND('MAPA DE RIESGO'!$Z$22="Muy Alta",'MAPA DE RIESGO'!$AB$22="Menor"),CONCATENATE("R2C",'MAPA DE RIESGO'!$P$22),"")</f>
        <v/>
      </c>
      <c r="Q7" s="24" t="str">
        <f>IF(AND('MAPA DE RIESGO'!$Z$23="Muy Alta",'MAPA DE RIESGO'!$AB$23="Menor"),CONCATENATE("R2C",'MAPA DE RIESGO'!$P$23),"")</f>
        <v/>
      </c>
      <c r="R7" s="24" t="str">
        <f>IF(AND('MAPA DE RIESGO'!$Z$24="Muy Alta",'MAPA DE RIESGO'!$AB$24="Menor"),CONCATENATE("R2C",'MAPA DE RIESGO'!$P$24),"")</f>
        <v/>
      </c>
      <c r="S7" s="24" t="str">
        <f>IF(AND('MAPA DE RIESGO'!$Z$25="Muy Alta",'MAPA DE RIESGO'!$AB$25="Menor"),CONCATENATE("R2C",'MAPA DE RIESGO'!$P$25),"")</f>
        <v/>
      </c>
      <c r="T7" s="24" t="str">
        <f>IF(AND('MAPA DE RIESGO'!$Z$26="Muy Alta",'MAPA DE RIESGO'!$AB$26="Menor"),CONCATENATE("R2C",'MAPA DE RIESGO'!$P$26),"")</f>
        <v/>
      </c>
      <c r="U7" s="25" t="str">
        <f>IF(AND('MAPA DE RIESGO'!$Z$27="Muy Alta",'MAPA DE RIESGO'!$AB$27="Menor"),CONCATENATE("R2C",'MAPA DE RIESGO'!$P$27),"")</f>
        <v/>
      </c>
      <c r="V7" s="23" t="str">
        <f>IF(AND('MAPA DE RIESGO'!$Z$22="Muy Alta",'MAPA DE RIESGO'!$AB$22="Moderado"),CONCATENATE("R2C",'MAPA DE RIESGO'!$P$22),"")</f>
        <v/>
      </c>
      <c r="W7" s="24" t="str">
        <f>IF(AND('MAPA DE RIESGO'!$Z$23="Muy Alta",'MAPA DE RIESGO'!$AB$23="Moderado"),CONCATENATE("R2C",'MAPA DE RIESGO'!$P$23),"")</f>
        <v/>
      </c>
      <c r="X7" s="24" t="str">
        <f>IF(AND('MAPA DE RIESGO'!$Z$24="Muy Alta",'MAPA DE RIESGO'!$AB$24="Moderado"),CONCATENATE("R2C",'MAPA DE RIESGO'!$P$24),"")</f>
        <v/>
      </c>
      <c r="Y7" s="24" t="str">
        <f>IF(AND('MAPA DE RIESGO'!$Z$25="Muy Alta",'MAPA DE RIESGO'!$AB$25="Moderado"),CONCATENATE("R2C",'MAPA DE RIESGO'!$P$25),"")</f>
        <v/>
      </c>
      <c r="Z7" s="24" t="str">
        <f>IF(AND('MAPA DE RIESGO'!$Z$26="Muy Alta",'MAPA DE RIESGO'!$AB$26="Moderado"),CONCATENATE("R2C",'MAPA DE RIESGO'!$P$26),"")</f>
        <v/>
      </c>
      <c r="AA7" s="25" t="str">
        <f>IF(AND('MAPA DE RIESGO'!$Z$27="Muy Alta",'MAPA DE RIESGO'!$AB$27="Moderado"),CONCATENATE("R2C",'MAPA DE RIESGO'!$P$27),"")</f>
        <v/>
      </c>
      <c r="AB7" s="23" t="str">
        <f>IF(AND('MAPA DE RIESGO'!$Z$22="Muy Alta",'MAPA DE RIESGO'!$AB$22="Mayor"),CONCATENATE("R2C",'MAPA DE RIESGO'!$P$22),"")</f>
        <v/>
      </c>
      <c r="AC7" s="24" t="str">
        <f>IF(AND('MAPA DE RIESGO'!$Z$23="Muy Alta",'MAPA DE RIESGO'!$AB$23="Mayor"),CONCATENATE("R2C",'MAPA DE RIESGO'!$P$23),"")</f>
        <v/>
      </c>
      <c r="AD7" s="24" t="str">
        <f>IF(AND('MAPA DE RIESGO'!$Z$24="Muy Alta",'MAPA DE RIESGO'!$AB$24="Mayor"),CONCATENATE("R2C",'MAPA DE RIESGO'!$P$24),"")</f>
        <v/>
      </c>
      <c r="AE7" s="24" t="str">
        <f>IF(AND('MAPA DE RIESGO'!$Z$25="Muy Alta",'MAPA DE RIESGO'!$AB$25="Mayor"),CONCATENATE("R2C",'MAPA DE RIESGO'!$P$25),"")</f>
        <v/>
      </c>
      <c r="AF7" s="24" t="str">
        <f>IF(AND('MAPA DE RIESGO'!$Z$26="Muy Alta",'MAPA DE RIESGO'!$AB$26="Mayor"),CONCATENATE("R2C",'MAPA DE RIESGO'!$P$26),"")</f>
        <v/>
      </c>
      <c r="AG7" s="25" t="str">
        <f>IF(AND('MAPA DE RIESGO'!$Z$27="Muy Alta",'MAPA DE RIESGO'!$AB$27="Mayor"),CONCATENATE("R2C",'MAPA DE RIESGO'!$P$27),"")</f>
        <v/>
      </c>
      <c r="AH7" s="26" t="str">
        <f>IF(AND('MAPA DE RIESGO'!$Z$22="Muy Alta",'MAPA DE RIESGO'!$AB$22="Catastrófico"),CONCATENATE("R2C",'MAPA DE RIESGO'!$P$22),"")</f>
        <v/>
      </c>
      <c r="AI7" s="27" t="str">
        <f>IF(AND('MAPA DE RIESGO'!$Z$23="Muy Alta",'MAPA DE RIESGO'!$AB$23="Catastrófico"),CONCATENATE("R2C",'MAPA DE RIESGO'!$P$23),"")</f>
        <v/>
      </c>
      <c r="AJ7" s="27" t="str">
        <f>IF(AND('MAPA DE RIESGO'!$Z$24="Muy Alta",'MAPA DE RIESGO'!$AB$24="Catastrófico"),CONCATENATE("R2C",'MAPA DE RIESGO'!$P$24),"")</f>
        <v/>
      </c>
      <c r="AK7" s="27" t="str">
        <f>IF(AND('MAPA DE RIESGO'!$Z$25="Muy Alta",'MAPA DE RIESGO'!$AB$25="Catastrófico"),CONCATENATE("R2C",'MAPA DE RIESGO'!$P$25),"")</f>
        <v/>
      </c>
      <c r="AL7" s="27" t="str">
        <f>IF(AND('MAPA DE RIESGO'!$Z$26="Muy Alta",'MAPA DE RIESGO'!$AB$26="Catastrófico"),CONCATENATE("R2C",'MAPA DE RIESGO'!$P$26),"")</f>
        <v/>
      </c>
      <c r="AM7" s="28" t="str">
        <f>IF(AND('MAPA DE RIESGO'!$Z$27="Muy Alta",'MAPA DE RIESGO'!$AB$27="Catastrófico"),CONCATENATE("R2C",'MAPA DE RIESGO'!$P$27),"")</f>
        <v/>
      </c>
      <c r="AN7" s="55"/>
      <c r="AO7" s="543"/>
      <c r="AP7" s="544"/>
      <c r="AQ7" s="544"/>
      <c r="AR7" s="544"/>
      <c r="AS7" s="544"/>
      <c r="AT7" s="54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row>
    <row r="8" spans="1:91" ht="15" customHeight="1" x14ac:dyDescent="0.25">
      <c r="A8" s="55"/>
      <c r="B8" s="481"/>
      <c r="C8" s="481"/>
      <c r="D8" s="482"/>
      <c r="E8" s="522"/>
      <c r="F8" s="523"/>
      <c r="G8" s="523"/>
      <c r="H8" s="523"/>
      <c r="I8" s="524"/>
      <c r="J8" s="23"/>
      <c r="K8" s="24" t="str">
        <f>IF(AND('MAPA DE RIESGO'!$Z$29="Muy Alta",'MAPA DE RIESGO'!$AB$29="Leve"),CONCATENATE("R3C",'MAPA DE RIESGO'!$P$29),"")</f>
        <v/>
      </c>
      <c r="L8" s="24" t="str">
        <f>IF(AND('MAPA DE RIESGO'!$Z$30="Muy Alta",'MAPA DE RIESGO'!$AB$30="Leve"),CONCATENATE("R3C",'MAPA DE RIESGO'!$P$30),"")</f>
        <v/>
      </c>
      <c r="M8" s="24" t="str">
        <f>IF(AND('MAPA DE RIESGO'!$Z$31="Muy Alta",'MAPA DE RIESGO'!$AB$31="Leve"),CONCATENATE("R3C",'MAPA DE RIESGO'!$P$31),"")</f>
        <v/>
      </c>
      <c r="N8" s="24" t="str">
        <f>IF(AND('MAPA DE RIESGO'!$Z$32="Muy Alta",'MAPA DE RIESGO'!$AB$32="Leve"),CONCATENATE("R3C",'MAPA DE RIESGO'!$P$32),"")</f>
        <v/>
      </c>
      <c r="O8" s="25" t="str">
        <f>IF(AND('MAPA DE RIESGO'!$Z$33="Muy Alta",'MAPA DE RIESGO'!$AB$33="Leve"),CONCATENATE("R3C",'MAPA DE RIESGO'!$P$33),"")</f>
        <v/>
      </c>
      <c r="P8" s="23"/>
      <c r="Q8" s="24" t="str">
        <f>IF(AND('MAPA DE RIESGO'!$Z$29="Muy Alta",'MAPA DE RIESGO'!$AB$29="Menor"),CONCATENATE("R3C",'MAPA DE RIESGO'!$P$29),"")</f>
        <v/>
      </c>
      <c r="R8" s="24" t="str">
        <f>IF(AND('MAPA DE RIESGO'!$Z$30="Muy Alta",'MAPA DE RIESGO'!$AB$30="Menor"),CONCATENATE("R3C",'MAPA DE RIESGO'!$P$30),"")</f>
        <v/>
      </c>
      <c r="S8" s="24" t="str">
        <f>IF(AND('MAPA DE RIESGO'!$Z$31="Muy Alta",'MAPA DE RIESGO'!$AB$31="Menor"),CONCATENATE("R3C",'MAPA DE RIESGO'!$P$31),"")</f>
        <v/>
      </c>
      <c r="T8" s="24" t="str">
        <f>IF(AND('MAPA DE RIESGO'!$Z$32="Muy Alta",'MAPA DE RIESGO'!$AB$32="Menor"),CONCATENATE("R3C",'MAPA DE RIESGO'!$P$32),"")</f>
        <v/>
      </c>
      <c r="U8" s="25" t="str">
        <f>IF(AND('MAPA DE RIESGO'!$Z$33="Muy Alta",'MAPA DE RIESGO'!$AB$33="Menor"),CONCATENATE("R3C",'MAPA DE RIESGO'!$P$33),"")</f>
        <v/>
      </c>
      <c r="V8" s="23"/>
      <c r="W8" s="24" t="str">
        <f>IF(AND('MAPA DE RIESGO'!$Z$29="Muy Alta",'MAPA DE RIESGO'!$AB$29="Moderado"),CONCATENATE("R3C",'MAPA DE RIESGO'!$P$29),"")</f>
        <v/>
      </c>
      <c r="X8" s="24" t="str">
        <f>IF(AND('MAPA DE RIESGO'!$Z$30="Muy Alta",'MAPA DE RIESGO'!$AB$30="Moderado"),CONCATENATE("R3C",'MAPA DE RIESGO'!$P$30),"")</f>
        <v/>
      </c>
      <c r="Y8" s="24" t="str">
        <f>IF(AND('MAPA DE RIESGO'!$Z$31="Muy Alta",'MAPA DE RIESGO'!$AB$31="Moderado"),CONCATENATE("R3C",'MAPA DE RIESGO'!$P$31),"")</f>
        <v/>
      </c>
      <c r="Z8" s="24" t="str">
        <f>IF(AND('MAPA DE RIESGO'!$Z$32="Muy Alta",'MAPA DE RIESGO'!$AB$32="Moderado"),CONCATENATE("R3C",'MAPA DE RIESGO'!$P$32),"")</f>
        <v/>
      </c>
      <c r="AA8" s="25" t="str">
        <f>IF(AND('MAPA DE RIESGO'!$Z$33="Muy Alta",'MAPA DE RIESGO'!$AB$33="Moderado"),CONCATENATE("R3C",'MAPA DE RIESGO'!$P$33),"")</f>
        <v/>
      </c>
      <c r="AB8" s="23"/>
      <c r="AC8" s="24" t="str">
        <f>IF(AND('MAPA DE RIESGO'!$Z$29="Muy Alta",'MAPA DE RIESGO'!$AB$29="Mayor"),CONCATENATE("R3C",'MAPA DE RIESGO'!$P$29),"")</f>
        <v/>
      </c>
      <c r="AD8" s="24" t="str">
        <f>IF(AND('MAPA DE RIESGO'!$Z$30="Muy Alta",'MAPA DE RIESGO'!$AB$30="Mayor"),CONCATENATE("R3C",'MAPA DE RIESGO'!$P$30),"")</f>
        <v/>
      </c>
      <c r="AE8" s="24" t="str">
        <f>IF(AND('MAPA DE RIESGO'!$Z$31="Muy Alta",'MAPA DE RIESGO'!$AB$31="Mayor"),CONCATENATE("R3C",'MAPA DE RIESGO'!$P$31),"")</f>
        <v/>
      </c>
      <c r="AF8" s="24" t="str">
        <f>IF(AND('MAPA DE RIESGO'!$Z$32="Muy Alta",'MAPA DE RIESGO'!$AB$32="Mayor"),CONCATENATE("R3C",'MAPA DE RIESGO'!$P$32),"")</f>
        <v/>
      </c>
      <c r="AG8" s="25" t="str">
        <f>IF(AND('MAPA DE RIESGO'!$Z$33="Muy Alta",'MAPA DE RIESGO'!$AB$33="Mayor"),CONCATENATE("R3C",'MAPA DE RIESGO'!$P$33),"")</f>
        <v/>
      </c>
      <c r="AH8" s="26"/>
      <c r="AI8" s="27" t="str">
        <f>IF(AND('MAPA DE RIESGO'!$Z$29="Muy Alta",'MAPA DE RIESGO'!$AB$29="Catastrófico"),CONCATENATE("R3C",'MAPA DE RIESGO'!$P$29),"")</f>
        <v/>
      </c>
      <c r="AJ8" s="27" t="str">
        <f>IF(AND('MAPA DE RIESGO'!$Z$30="Muy Alta",'MAPA DE RIESGO'!$AB$30="Catastrófico"),CONCATENATE("R3C",'MAPA DE RIESGO'!$P$30),"")</f>
        <v/>
      </c>
      <c r="AK8" s="27" t="str">
        <f>IF(AND('MAPA DE RIESGO'!$Z$31="Muy Alta",'MAPA DE RIESGO'!$AB$31="Catastrófico"),CONCATENATE("R3C",'MAPA DE RIESGO'!$P$31),"")</f>
        <v/>
      </c>
      <c r="AL8" s="27" t="str">
        <f>IF(AND('MAPA DE RIESGO'!$Z$32="Muy Alta",'MAPA DE RIESGO'!$AB$32="Catastrófico"),CONCATENATE("R3C",'MAPA DE RIESGO'!$P$32),"")</f>
        <v/>
      </c>
      <c r="AM8" s="28" t="str">
        <f>IF(AND('MAPA DE RIESGO'!$Z$33="Muy Alta",'MAPA DE RIESGO'!$AB$33="Catastrófico"),CONCATENATE("R3C",'MAPA DE RIESGO'!$P$33),"")</f>
        <v/>
      </c>
      <c r="AN8" s="55"/>
      <c r="AO8" s="543"/>
      <c r="AP8" s="544"/>
      <c r="AQ8" s="544"/>
      <c r="AR8" s="544"/>
      <c r="AS8" s="544"/>
      <c r="AT8" s="54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row>
    <row r="9" spans="1:91" ht="15" customHeight="1" x14ac:dyDescent="0.25">
      <c r="A9" s="55"/>
      <c r="B9" s="481"/>
      <c r="C9" s="481"/>
      <c r="D9" s="482"/>
      <c r="E9" s="522"/>
      <c r="F9" s="523"/>
      <c r="G9" s="523"/>
      <c r="H9" s="523"/>
      <c r="I9" s="524"/>
      <c r="J9" s="23" t="str">
        <f>IF(AND('MAPA DE RIESGO'!$Z$34="Muy Alta",'MAPA DE RIESGO'!$AB$34="Leve"),CONCATENATE("R4C",'MAPA DE RIESGO'!$P$34),"")</f>
        <v/>
      </c>
      <c r="K9" s="24" t="str">
        <f>IF(AND('MAPA DE RIESGO'!$Z$35="Muy Alta",'MAPA DE RIESGO'!$AB$35="Leve"),CONCATENATE("R4C",'MAPA DE RIESGO'!$P$35),"")</f>
        <v/>
      </c>
      <c r="L9" s="29" t="str">
        <f>IF(AND('MAPA DE RIESGO'!$Z$36="Muy Alta",'MAPA DE RIESGO'!$AB$36="Leve"),CONCATENATE("R4C",'MAPA DE RIESGO'!$P$36),"")</f>
        <v/>
      </c>
      <c r="M9" s="29" t="str">
        <f>IF(AND('MAPA DE RIESGO'!$Z$37="Muy Alta",'MAPA DE RIESGO'!$AB$37="Leve"),CONCATENATE("R4C",'MAPA DE RIESGO'!$P$37),"")</f>
        <v/>
      </c>
      <c r="N9" s="29" t="str">
        <f>IF(AND('MAPA DE RIESGO'!$Z$38="Muy Alta",'MAPA DE RIESGO'!$AB$38="Leve"),CONCATENATE("R4C",'MAPA DE RIESGO'!$P$38),"")</f>
        <v/>
      </c>
      <c r="O9" s="25" t="str">
        <f>IF(AND('MAPA DE RIESGO'!$Z$39="Muy Alta",'MAPA DE RIESGO'!$AB$39="Leve"),CONCATENATE("R4C",'MAPA DE RIESGO'!$P$39),"")</f>
        <v/>
      </c>
      <c r="P9" s="23" t="str">
        <f>IF(AND('MAPA DE RIESGO'!$Z$34="Muy Alta",'MAPA DE RIESGO'!$AB$34="Menor"),CONCATENATE("R4C",'MAPA DE RIESGO'!$P$34),"")</f>
        <v/>
      </c>
      <c r="Q9" s="24" t="str">
        <f>IF(AND('MAPA DE RIESGO'!$Z$35="Muy Alta",'MAPA DE RIESGO'!$AB$35="Menor"),CONCATENATE("R4C",'MAPA DE RIESGO'!$P$35),"")</f>
        <v/>
      </c>
      <c r="R9" s="29" t="str">
        <f>IF(AND('MAPA DE RIESGO'!$Z$36="Muy Alta",'MAPA DE RIESGO'!$AB$36="Menor"),CONCATENATE("R4C",'MAPA DE RIESGO'!$P$36),"")</f>
        <v/>
      </c>
      <c r="S9" s="29" t="str">
        <f>IF(AND('MAPA DE RIESGO'!$Z$37="Muy Alta",'MAPA DE RIESGO'!$AB$37="Menor"),CONCATENATE("R4C",'MAPA DE RIESGO'!$P$37),"")</f>
        <v/>
      </c>
      <c r="T9" s="29" t="str">
        <f>IF(AND('MAPA DE RIESGO'!$Z$38="Muy Alta",'MAPA DE RIESGO'!$AB$38="Menor"),CONCATENATE("R4C",'MAPA DE RIESGO'!$P$38),"")</f>
        <v/>
      </c>
      <c r="U9" s="25" t="str">
        <f>IF(AND('MAPA DE RIESGO'!$Z$39="Muy Alta",'MAPA DE RIESGO'!$AB$39="Menor"),CONCATENATE("R4C",'MAPA DE RIESGO'!$P$39),"")</f>
        <v/>
      </c>
      <c r="V9" s="23" t="str">
        <f>IF(AND('MAPA DE RIESGO'!$Z$34="Muy Alta",'MAPA DE RIESGO'!$AB$34="Moderado"),CONCATENATE("R4C",'MAPA DE RIESGO'!$P$34),"")</f>
        <v/>
      </c>
      <c r="W9" s="24" t="str">
        <f>IF(AND('MAPA DE RIESGO'!$Z$35="Muy Alta",'MAPA DE RIESGO'!$AB$35="Moderado"),CONCATENATE("R4C",'MAPA DE RIESGO'!$P$35),"")</f>
        <v/>
      </c>
      <c r="X9" s="29" t="str">
        <f>IF(AND('MAPA DE RIESGO'!$Z$36="Muy Alta",'MAPA DE RIESGO'!$AB$36="Moderado"),CONCATENATE("R4C",'MAPA DE RIESGO'!$P$36),"")</f>
        <v/>
      </c>
      <c r="Y9" s="29" t="str">
        <f>IF(AND('MAPA DE RIESGO'!$Z$37="Muy Alta",'MAPA DE RIESGO'!$AB$37="Moderado"),CONCATENATE("R4C",'MAPA DE RIESGO'!$P$37),"")</f>
        <v/>
      </c>
      <c r="Z9" s="29" t="str">
        <f>IF(AND('MAPA DE RIESGO'!$Z$38="Muy Alta",'MAPA DE RIESGO'!$AB$38="Moderado"),CONCATENATE("R4C",'MAPA DE RIESGO'!$P$38),"")</f>
        <v/>
      </c>
      <c r="AA9" s="25" t="str">
        <f>IF(AND('MAPA DE RIESGO'!$Z$39="Muy Alta",'MAPA DE RIESGO'!$AB$39="Moderado"),CONCATENATE("R4C",'MAPA DE RIESGO'!$P$39),"")</f>
        <v/>
      </c>
      <c r="AB9" s="23" t="str">
        <f>IF(AND('MAPA DE RIESGO'!$Z$34="Muy Alta",'MAPA DE RIESGO'!$AB$34="Mayor"),CONCATENATE("R4C",'MAPA DE RIESGO'!$P$34),"")</f>
        <v/>
      </c>
      <c r="AC9" s="24" t="str">
        <f>IF(AND('MAPA DE RIESGO'!$Z$35="Muy Alta",'MAPA DE RIESGO'!$AB$35="Mayor"),CONCATENATE("R4C",'MAPA DE RIESGO'!$P$35),"")</f>
        <v/>
      </c>
      <c r="AD9" s="29" t="str">
        <f>IF(AND('MAPA DE RIESGO'!$Z$36="Muy Alta",'MAPA DE RIESGO'!$AB$36="Mayor"),CONCATENATE("R4C",'MAPA DE RIESGO'!$P$36),"")</f>
        <v/>
      </c>
      <c r="AE9" s="29" t="str">
        <f>IF(AND('MAPA DE RIESGO'!$Z$37="Muy Alta",'MAPA DE RIESGO'!$AB$37="Mayor"),CONCATENATE("R4C",'MAPA DE RIESGO'!$P$37),"")</f>
        <v/>
      </c>
      <c r="AF9" s="29" t="str">
        <f>IF(AND('MAPA DE RIESGO'!$Z$38="Muy Alta",'MAPA DE RIESGO'!$AB$38="Mayor"),CONCATENATE("R4C",'MAPA DE RIESGO'!$P$38),"")</f>
        <v/>
      </c>
      <c r="AG9" s="25" t="str">
        <f>IF(AND('MAPA DE RIESGO'!$Z$39="Muy Alta",'MAPA DE RIESGO'!$AB$39="Mayor"),CONCATENATE("R4C",'MAPA DE RIESGO'!$P$39),"")</f>
        <v/>
      </c>
      <c r="AH9" s="26"/>
      <c r="AI9" s="27" t="str">
        <f>IF(AND('MAPA DE RIESGO'!$Z$35="Muy Alta",'MAPA DE RIESGO'!$AB$35="Catastrófico"),CONCATENATE("R4C",'MAPA DE RIESGO'!$P$35),"")</f>
        <v/>
      </c>
      <c r="AJ9" s="27" t="str">
        <f>IF(AND('MAPA DE RIESGO'!$Z$36="Muy Alta",'MAPA DE RIESGO'!$AB$36="Catastrófico"),CONCATENATE("R4C",'MAPA DE RIESGO'!$P$36),"")</f>
        <v/>
      </c>
      <c r="AK9" s="27" t="str">
        <f>IF(AND('MAPA DE RIESGO'!$Z$37="Muy Alta",'MAPA DE RIESGO'!$AB$37="Catastrófico"),CONCATENATE("R4C",'MAPA DE RIESGO'!$P$37),"")</f>
        <v/>
      </c>
      <c r="AL9" s="27" t="str">
        <f>IF(AND('MAPA DE RIESGO'!$Z$38="Muy Alta",'MAPA DE RIESGO'!$AB$38="Catastrófico"),CONCATENATE("R4C",'MAPA DE RIESGO'!$P$38),"")</f>
        <v/>
      </c>
      <c r="AM9" s="28" t="str">
        <f>IF(AND('MAPA DE RIESGO'!$Z$39="Muy Alta",'MAPA DE RIESGO'!$AB$39="Catastrófico"),CONCATENATE("R4C",'MAPA DE RIESGO'!$P$39),"")</f>
        <v/>
      </c>
      <c r="AN9" s="55"/>
      <c r="AO9" s="543"/>
      <c r="AP9" s="544"/>
      <c r="AQ9" s="544"/>
      <c r="AR9" s="544"/>
      <c r="AS9" s="544"/>
      <c r="AT9" s="54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row>
    <row r="10" spans="1:91" ht="15" customHeight="1" x14ac:dyDescent="0.25">
      <c r="A10" s="55"/>
      <c r="B10" s="481"/>
      <c r="C10" s="481"/>
      <c r="D10" s="482"/>
      <c r="E10" s="522"/>
      <c r="F10" s="523"/>
      <c r="G10" s="523"/>
      <c r="H10" s="523"/>
      <c r="I10" s="524"/>
      <c r="J10" s="23" t="str">
        <f>IF(AND('MAPA DE RIESGO'!$Z$40="Muy Alta",'MAPA DE RIESGO'!$AB$40="Leve"),CONCATENATE("R5C",'MAPA DE RIESGO'!$P$40),"")</f>
        <v/>
      </c>
      <c r="K10" s="24" t="str">
        <f>IF(AND('MAPA DE RIESGO'!$Z$41="Muy Alta",'MAPA DE RIESGO'!$AB$41="Leve"),CONCATENATE("R5C",'MAPA DE RIESGO'!$P$41),"")</f>
        <v/>
      </c>
      <c r="L10" s="29" t="str">
        <f>IF(AND('MAPA DE RIESGO'!$Z$42="Muy Alta",'MAPA DE RIESGO'!$AB$42="Leve"),CONCATENATE("R5C",'MAPA DE RIESGO'!$P$42),"")</f>
        <v/>
      </c>
      <c r="M10" s="29" t="str">
        <f>IF(AND('MAPA DE RIESGO'!$Z$43="Muy Alta",'MAPA DE RIESGO'!$AB$43="Leve"),CONCATENATE("R5C",'MAPA DE RIESGO'!$P$43),"")</f>
        <v/>
      </c>
      <c r="N10" s="29" t="str">
        <f>IF(AND('MAPA DE RIESGO'!$Z$44="Muy Alta",'MAPA DE RIESGO'!$AB$44="Leve"),CONCATENATE("R5C",'MAPA DE RIESGO'!$P$44),"")</f>
        <v/>
      </c>
      <c r="O10" s="25" t="str">
        <f>IF(AND('MAPA DE RIESGO'!$Z$45="Muy Alta",'MAPA DE RIESGO'!$AB$45="Leve"),CONCATENATE("R5C",'MAPA DE RIESGO'!$P$45),"")</f>
        <v/>
      </c>
      <c r="P10" s="23" t="str">
        <f>IF(AND('MAPA DE RIESGO'!$Z$40="Muy Alta",'MAPA DE RIESGO'!$AB$40="Menor"),CONCATENATE("R5C",'MAPA DE RIESGO'!$P$40),"")</f>
        <v/>
      </c>
      <c r="Q10" s="24" t="str">
        <f>IF(AND('MAPA DE RIESGO'!$Z$41="Muy Alta",'MAPA DE RIESGO'!$AB$41="Menor"),CONCATENATE("R5C",'MAPA DE RIESGO'!$P$41),"")</f>
        <v/>
      </c>
      <c r="R10" s="29" t="str">
        <f>IF(AND('MAPA DE RIESGO'!$Z$42="Muy Alta",'MAPA DE RIESGO'!$AB$42="Menor"),CONCATENATE("R5C",'MAPA DE RIESGO'!$P$42),"")</f>
        <v/>
      </c>
      <c r="S10" s="29" t="str">
        <f>IF(AND('MAPA DE RIESGO'!$Z$43="Muy Alta",'MAPA DE RIESGO'!$AB$43="Menor"),CONCATENATE("R5C",'MAPA DE RIESGO'!$P$43),"")</f>
        <v/>
      </c>
      <c r="T10" s="29" t="str">
        <f>IF(AND('MAPA DE RIESGO'!$Z$44="Muy Alta",'MAPA DE RIESGO'!$AB$44="Menor"),CONCATENATE("R5C",'MAPA DE RIESGO'!$P$44),"")</f>
        <v/>
      </c>
      <c r="U10" s="25" t="str">
        <f>IF(AND('MAPA DE RIESGO'!$Z$45="Muy Alta",'MAPA DE RIESGO'!$AB$45="Menor"),CONCATENATE("R5C",'MAPA DE RIESGO'!$P$45),"")</f>
        <v/>
      </c>
      <c r="V10" s="23" t="str">
        <f>IF(AND('MAPA DE RIESGO'!$Z$40="Muy Alta",'MAPA DE RIESGO'!$AB$40="Moderado"),CONCATENATE("R5C",'MAPA DE RIESGO'!$P$40),"")</f>
        <v/>
      </c>
      <c r="W10" s="24" t="str">
        <f>IF(AND('MAPA DE RIESGO'!$Z$41="Muy Alta",'MAPA DE RIESGO'!$AB$41="Moderado"),CONCATENATE("R5C",'MAPA DE RIESGO'!$P$41),"")</f>
        <v/>
      </c>
      <c r="X10" s="29" t="str">
        <f>IF(AND('MAPA DE RIESGO'!$Z$42="Muy Alta",'MAPA DE RIESGO'!$AB$42="Moderado"),CONCATENATE("R5C",'MAPA DE RIESGO'!$P$42),"")</f>
        <v/>
      </c>
      <c r="Y10" s="29" t="str">
        <f>IF(AND('MAPA DE RIESGO'!$Z$43="Muy Alta",'MAPA DE RIESGO'!$AB$43="Moderado"),CONCATENATE("R5C",'MAPA DE RIESGO'!$P$43),"")</f>
        <v/>
      </c>
      <c r="Z10" s="29" t="str">
        <f>IF(AND('MAPA DE RIESGO'!$Z$44="Muy Alta",'MAPA DE RIESGO'!$AB$44="Moderado"),CONCATENATE("R5C",'MAPA DE RIESGO'!$P$44),"")</f>
        <v/>
      </c>
      <c r="AA10" s="25" t="str">
        <f>IF(AND('MAPA DE RIESGO'!$Z$45="Muy Alta",'MAPA DE RIESGO'!$AB$45="Moderado"),CONCATENATE("R5C",'MAPA DE RIESGO'!$P$45),"")</f>
        <v/>
      </c>
      <c r="AB10" s="23" t="str">
        <f>IF(AND('MAPA DE RIESGO'!$Z$40="Muy Alta",'MAPA DE RIESGO'!$AB$40="Mayor"),CONCATENATE("R5C",'MAPA DE RIESGO'!$P$40),"")</f>
        <v/>
      </c>
      <c r="AC10" s="24" t="str">
        <f>IF(AND('MAPA DE RIESGO'!$Z$41="Muy Alta",'MAPA DE RIESGO'!$AB$41="Mayor"),CONCATENATE("R5C",'MAPA DE RIESGO'!$P$41),"")</f>
        <v/>
      </c>
      <c r="AD10" s="29" t="str">
        <f>IF(AND('MAPA DE RIESGO'!$Z$42="Muy Alta",'MAPA DE RIESGO'!$AB$42="Mayor"),CONCATENATE("R5C",'MAPA DE RIESGO'!$P$42),"")</f>
        <v/>
      </c>
      <c r="AE10" s="29" t="str">
        <f>IF(AND('MAPA DE RIESGO'!$Z$43="Muy Alta",'MAPA DE RIESGO'!$AB$43="Mayor"),CONCATENATE("R5C",'MAPA DE RIESGO'!$P$43),"")</f>
        <v/>
      </c>
      <c r="AF10" s="29" t="str">
        <f>IF(AND('MAPA DE RIESGO'!$Z$44="Muy Alta",'MAPA DE RIESGO'!$AB$44="Mayor"),CONCATENATE("R5C",'MAPA DE RIESGO'!$P$44),"")</f>
        <v/>
      </c>
      <c r="AG10" s="25" t="str">
        <f>IF(AND('MAPA DE RIESGO'!$Z$45="Muy Alta",'MAPA DE RIESGO'!$AB$45="Mayor"),CONCATENATE("R5C",'MAPA DE RIESGO'!$P$45),"")</f>
        <v/>
      </c>
      <c r="AH10" s="26"/>
      <c r="AI10" s="27" t="str">
        <f>IF(AND('MAPA DE RIESGO'!$Z$41="Muy Alta",'MAPA DE RIESGO'!$AB$41="Catastrófico"),CONCATENATE("R5C",'MAPA DE RIESGO'!$P$41),"")</f>
        <v/>
      </c>
      <c r="AJ10" s="27" t="str">
        <f>IF(AND('MAPA DE RIESGO'!$Z$42="Muy Alta",'MAPA DE RIESGO'!$AB$42="Catastrófico"),CONCATENATE("R5C",'MAPA DE RIESGO'!$P$42),"")</f>
        <v/>
      </c>
      <c r="AK10" s="27" t="str">
        <f>IF(AND('MAPA DE RIESGO'!$Z$43="Muy Alta",'MAPA DE RIESGO'!$AB$43="Catastrófico"),CONCATENATE("R5C",'MAPA DE RIESGO'!$P$43),"")</f>
        <v/>
      </c>
      <c r="AL10" s="27" t="str">
        <f>IF(AND('MAPA DE RIESGO'!$Z$44="Muy Alta",'MAPA DE RIESGO'!$AB$44="Catastrófico"),CONCATENATE("R5C",'MAPA DE RIESGO'!$P$44),"")</f>
        <v/>
      </c>
      <c r="AM10" s="28" t="str">
        <f>IF(AND('MAPA DE RIESGO'!$Z$45="Muy Alta",'MAPA DE RIESGO'!$AB$45="Catastrófico"),CONCATENATE("R5C",'MAPA DE RIESGO'!$P$45),"")</f>
        <v/>
      </c>
      <c r="AN10" s="55"/>
      <c r="AO10" s="543"/>
      <c r="AP10" s="544"/>
      <c r="AQ10" s="544"/>
      <c r="AR10" s="544"/>
      <c r="AS10" s="544"/>
      <c r="AT10" s="54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row>
    <row r="11" spans="1:91" ht="15" customHeight="1" x14ac:dyDescent="0.25">
      <c r="A11" s="55"/>
      <c r="B11" s="481"/>
      <c r="C11" s="481"/>
      <c r="D11" s="482"/>
      <c r="E11" s="522"/>
      <c r="F11" s="523"/>
      <c r="G11" s="523"/>
      <c r="H11" s="523"/>
      <c r="I11" s="524"/>
      <c r="J11" s="23" t="str">
        <f>IF(AND('MAPA DE RIESGO'!$Z$46="Muy Alta",'MAPA DE RIESGO'!$AB$46="Leve"),CONCATENATE("R6C",'MAPA DE RIESGO'!$P$46),"")</f>
        <v/>
      </c>
      <c r="K11" s="24" t="str">
        <f>IF(AND('MAPA DE RIESGO'!$Z$47="Muy Alta",'MAPA DE RIESGO'!$AB$47="Leve"),CONCATENATE("R6C",'MAPA DE RIESGO'!$P$47),"")</f>
        <v/>
      </c>
      <c r="L11" s="29" t="str">
        <f>IF(AND('MAPA DE RIESGO'!$Z$48="Muy Alta",'MAPA DE RIESGO'!$AB$48="Leve"),CONCATENATE("R6C",'MAPA DE RIESGO'!$P$48),"")</f>
        <v/>
      </c>
      <c r="M11" s="29" t="str">
        <f>IF(AND('MAPA DE RIESGO'!$Z$49="Muy Alta",'MAPA DE RIESGO'!$AB$49="Leve"),CONCATENATE("R6C",'MAPA DE RIESGO'!$P$49),"")</f>
        <v/>
      </c>
      <c r="N11" s="29" t="str">
        <f>IF(AND('MAPA DE RIESGO'!$Z$50="Muy Alta",'MAPA DE RIESGO'!$AB$50="Leve"),CONCATENATE("R6C",'MAPA DE RIESGO'!$P$50),"")</f>
        <v/>
      </c>
      <c r="O11" s="25" t="str">
        <f>IF(AND('MAPA DE RIESGO'!$Z$51="Muy Alta",'MAPA DE RIESGO'!$AB$51="Leve"),CONCATENATE("R6C",'MAPA DE RIESGO'!$P$51),"")</f>
        <v/>
      </c>
      <c r="P11" s="23" t="str">
        <f>IF(AND('MAPA DE RIESGO'!$Z$46="Muy Alta",'MAPA DE RIESGO'!$AB$46="Menor"),CONCATENATE("R6C",'MAPA DE RIESGO'!$P$46),"")</f>
        <v/>
      </c>
      <c r="Q11" s="24" t="str">
        <f>IF(AND('MAPA DE RIESGO'!$Z$47="Muy Alta",'MAPA DE RIESGO'!$AB$47="Menor"),CONCATENATE("R6C",'MAPA DE RIESGO'!$P$47),"")</f>
        <v/>
      </c>
      <c r="R11" s="29" t="str">
        <f>IF(AND('MAPA DE RIESGO'!$Z$48="Muy Alta",'MAPA DE RIESGO'!$AB$48="Menor"),CONCATENATE("R6C",'MAPA DE RIESGO'!$P$48),"")</f>
        <v/>
      </c>
      <c r="S11" s="29" t="str">
        <f>IF(AND('MAPA DE RIESGO'!$Z$49="Muy Alta",'MAPA DE RIESGO'!$AB$49="Menor"),CONCATENATE("R6C",'MAPA DE RIESGO'!$P$49),"")</f>
        <v/>
      </c>
      <c r="T11" s="29" t="str">
        <f>IF(AND('MAPA DE RIESGO'!$Z$50="Muy Alta",'MAPA DE RIESGO'!$AB$50="Menor"),CONCATENATE("R6C",'MAPA DE RIESGO'!$P$50),"")</f>
        <v/>
      </c>
      <c r="U11" s="25" t="str">
        <f>IF(AND('MAPA DE RIESGO'!$Z$51="Muy Alta",'MAPA DE RIESGO'!$AB$51="Menor"),CONCATENATE("R6C",'MAPA DE RIESGO'!$P$51),"")</f>
        <v/>
      </c>
      <c r="V11" s="23" t="str">
        <f>IF(AND('MAPA DE RIESGO'!$Z$46="Muy Alta",'MAPA DE RIESGO'!$AB$46="Moderado"),CONCATENATE("R6C",'MAPA DE RIESGO'!$P$46),"")</f>
        <v/>
      </c>
      <c r="W11" s="24" t="str">
        <f>IF(AND('MAPA DE RIESGO'!$Z$47="Muy Alta",'MAPA DE RIESGO'!$AB$47="Moderado"),CONCATENATE("R6C",'MAPA DE RIESGO'!$P$47),"")</f>
        <v/>
      </c>
      <c r="X11" s="29" t="str">
        <f>IF(AND('MAPA DE RIESGO'!$Z$48="Muy Alta",'MAPA DE RIESGO'!$AB$48="Moderado"),CONCATENATE("R6C",'MAPA DE RIESGO'!$P$48),"")</f>
        <v/>
      </c>
      <c r="Y11" s="29" t="str">
        <f>IF(AND('MAPA DE RIESGO'!$Z$49="Muy Alta",'MAPA DE RIESGO'!$AB$49="Moderado"),CONCATENATE("R6C",'MAPA DE RIESGO'!$P$49),"")</f>
        <v/>
      </c>
      <c r="Z11" s="29" t="str">
        <f>IF(AND('MAPA DE RIESGO'!$Z$50="Muy Alta",'MAPA DE RIESGO'!$AB$50="Moderado"),CONCATENATE("R6C",'MAPA DE RIESGO'!$P$50),"")</f>
        <v/>
      </c>
      <c r="AA11" s="25" t="str">
        <f>IF(AND('MAPA DE RIESGO'!$Z$51="Muy Alta",'MAPA DE RIESGO'!$AB$51="Moderado"),CONCATENATE("R6C",'MAPA DE RIESGO'!$P$51),"")</f>
        <v/>
      </c>
      <c r="AB11" s="23" t="str">
        <f>IF(AND('MAPA DE RIESGO'!$Z$46="Muy Alta",'MAPA DE RIESGO'!$AB$46="Mayor"),CONCATENATE("R6C",'MAPA DE RIESGO'!$P$46),"")</f>
        <v/>
      </c>
      <c r="AC11" s="24" t="str">
        <f>IF(AND('MAPA DE RIESGO'!$Z$47="Muy Alta",'MAPA DE RIESGO'!$AB$47="Mayor"),CONCATENATE("R6C",'MAPA DE RIESGO'!$P$47),"")</f>
        <v/>
      </c>
      <c r="AD11" s="29" t="str">
        <f>IF(AND('MAPA DE RIESGO'!$Z$48="Muy Alta",'MAPA DE RIESGO'!$AB$48="Mayor"),CONCATENATE("R6C",'MAPA DE RIESGO'!$P$48),"")</f>
        <v/>
      </c>
      <c r="AE11" s="29" t="str">
        <f>IF(AND('MAPA DE RIESGO'!$Z$49="Muy Alta",'MAPA DE RIESGO'!$AB$49="Mayor"),CONCATENATE("R6C",'MAPA DE RIESGO'!$P$49),"")</f>
        <v/>
      </c>
      <c r="AF11" s="29" t="str">
        <f>IF(AND('MAPA DE RIESGO'!$Z$50="Muy Alta",'MAPA DE RIESGO'!$AB$50="Mayor"),CONCATENATE("R6C",'MAPA DE RIESGO'!$P$50),"")</f>
        <v/>
      </c>
      <c r="AG11" s="25" t="str">
        <f>IF(AND('MAPA DE RIESGO'!$Z$51="Muy Alta",'MAPA DE RIESGO'!$AB$51="Mayor"),CONCATENATE("R6C",'MAPA DE RIESGO'!$P$51),"")</f>
        <v/>
      </c>
      <c r="AH11" s="26"/>
      <c r="AI11" s="27" t="str">
        <f>IF(AND('MAPA DE RIESGO'!$Z$47="Muy Alta",'MAPA DE RIESGO'!$AB$47="Catastrófico"),CONCATENATE("R6C",'MAPA DE RIESGO'!$P$47),"")</f>
        <v/>
      </c>
      <c r="AJ11" s="27" t="str">
        <f>IF(AND('MAPA DE RIESGO'!$Z$48="Muy Alta",'MAPA DE RIESGO'!$AB$48="Catastrófico"),CONCATENATE("R6C",'MAPA DE RIESGO'!$P$48),"")</f>
        <v/>
      </c>
      <c r="AK11" s="27" t="str">
        <f>IF(AND('MAPA DE RIESGO'!$Z$49="Muy Alta",'MAPA DE RIESGO'!$AB$49="Catastrófico"),CONCATENATE("R6C",'MAPA DE RIESGO'!$P$49),"")</f>
        <v/>
      </c>
      <c r="AL11" s="27" t="str">
        <f>IF(AND('MAPA DE RIESGO'!$Z$50="Muy Alta",'MAPA DE RIESGO'!$AB$50="Catastrófico"),CONCATENATE("R6C",'MAPA DE RIESGO'!$P$50),"")</f>
        <v/>
      </c>
      <c r="AM11" s="28" t="str">
        <f>IF(AND('MAPA DE RIESGO'!$Z$51="Muy Alta",'MAPA DE RIESGO'!$AB$51="Catastrófico"),CONCATENATE("R6C",'MAPA DE RIESGO'!$P$51),"")</f>
        <v/>
      </c>
      <c r="AN11" s="55"/>
      <c r="AO11" s="543"/>
      <c r="AP11" s="544"/>
      <c r="AQ11" s="544"/>
      <c r="AR11" s="544"/>
      <c r="AS11" s="544"/>
      <c r="AT11" s="54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row>
    <row r="12" spans="1:91" ht="15" customHeight="1" x14ac:dyDescent="0.25">
      <c r="A12" s="55"/>
      <c r="B12" s="481"/>
      <c r="C12" s="481"/>
      <c r="D12" s="482"/>
      <c r="E12" s="522"/>
      <c r="F12" s="523"/>
      <c r="G12" s="523"/>
      <c r="H12" s="523"/>
      <c r="I12" s="524"/>
      <c r="J12" s="23" t="str">
        <f>IF(AND('MAPA DE RIESGO'!$Z$52="Muy Alta",'MAPA DE RIESGO'!$AB$52="Leve"),CONCATENATE("R7C",'MAPA DE RIESGO'!$P$52),"")</f>
        <v/>
      </c>
      <c r="K12" s="24" t="str">
        <f>IF(AND('MAPA DE RIESGO'!$Z$53="Muy Alta",'MAPA DE RIESGO'!$AB$53="Leve"),CONCATENATE("R7C",'MAPA DE RIESGO'!$P$53),"")</f>
        <v/>
      </c>
      <c r="L12" s="29" t="str">
        <f>IF(AND('MAPA DE RIESGO'!$Z$54="Muy Alta",'MAPA DE RIESGO'!$AB$54="Leve"),CONCATENATE("R7C",'MAPA DE RIESGO'!$P$54),"")</f>
        <v/>
      </c>
      <c r="M12" s="29" t="str">
        <f>IF(AND('MAPA DE RIESGO'!$Z$55="Muy Alta",'MAPA DE RIESGO'!$AB$55="Leve"),CONCATENATE("R7C",'MAPA DE RIESGO'!$P$55),"")</f>
        <v/>
      </c>
      <c r="N12" s="29" t="str">
        <f>IF(AND('MAPA DE RIESGO'!$Z$56="Muy Alta",'MAPA DE RIESGO'!$AB$56="Leve"),CONCATENATE("R7C",'MAPA DE RIESGO'!$P$56),"")</f>
        <v/>
      </c>
      <c r="O12" s="25" t="str">
        <f>IF(AND('MAPA DE RIESGO'!$Z$57="Muy Alta",'MAPA DE RIESGO'!$AB$57="Leve"),CONCATENATE("R7C",'MAPA DE RIESGO'!$P$57),"")</f>
        <v/>
      </c>
      <c r="P12" s="23" t="str">
        <f>IF(AND('MAPA DE RIESGO'!$Z$52="Muy Alta",'MAPA DE RIESGO'!$AB$52="Menor"),CONCATENATE("R7C",'MAPA DE RIESGO'!$P$52),"")</f>
        <v/>
      </c>
      <c r="Q12" s="24" t="str">
        <f>IF(AND('MAPA DE RIESGO'!$Z$53="Muy Alta",'MAPA DE RIESGO'!$AB$53="Menor"),CONCATENATE("R7C",'MAPA DE RIESGO'!$P$53),"")</f>
        <v/>
      </c>
      <c r="R12" s="29" t="str">
        <f>IF(AND('MAPA DE RIESGO'!$Z$54="Muy Alta",'MAPA DE RIESGO'!$AB$54="Menor"),CONCATENATE("R7C",'MAPA DE RIESGO'!$P$54),"")</f>
        <v/>
      </c>
      <c r="S12" s="29" t="str">
        <f>IF(AND('MAPA DE RIESGO'!$Z$55="Muy Alta",'MAPA DE RIESGO'!$AB$55="Menor"),CONCATENATE("R7C",'MAPA DE RIESGO'!$P$55),"")</f>
        <v/>
      </c>
      <c r="T12" s="29" t="str">
        <f>IF(AND('MAPA DE RIESGO'!$Z$56="Muy Alta",'MAPA DE RIESGO'!$AB$56="Menor"),CONCATENATE("R7C",'MAPA DE RIESGO'!$P$56),"")</f>
        <v/>
      </c>
      <c r="U12" s="25" t="str">
        <f>IF(AND('MAPA DE RIESGO'!$Z$57="Muy Alta",'MAPA DE RIESGO'!$AB$57="Menor"),CONCATENATE("R7C",'MAPA DE RIESGO'!$P$57),"")</f>
        <v/>
      </c>
      <c r="V12" s="23" t="str">
        <f>IF(AND('MAPA DE RIESGO'!$Z$52="Muy Alta",'MAPA DE RIESGO'!$AB$52="Moderado"),CONCATENATE("R7C",'MAPA DE RIESGO'!$P$52),"")</f>
        <v/>
      </c>
      <c r="W12" s="24" t="str">
        <f>IF(AND('MAPA DE RIESGO'!$Z$53="Muy Alta",'MAPA DE RIESGO'!$AB$53="Moderado"),CONCATENATE("R7C",'MAPA DE RIESGO'!$P$53),"")</f>
        <v/>
      </c>
      <c r="X12" s="29" t="str">
        <f>IF(AND('MAPA DE RIESGO'!$Z$54="Muy Alta",'MAPA DE RIESGO'!$AB$54="Moderado"),CONCATENATE("R7C",'MAPA DE RIESGO'!$P$54),"")</f>
        <v/>
      </c>
      <c r="Y12" s="29" t="str">
        <f>IF(AND('MAPA DE RIESGO'!$Z$55="Muy Alta",'MAPA DE RIESGO'!$AB$55="Moderado"),CONCATENATE("R7C",'MAPA DE RIESGO'!$P$55),"")</f>
        <v/>
      </c>
      <c r="Z12" s="29" t="str">
        <f>IF(AND('MAPA DE RIESGO'!$Z$56="Muy Alta",'MAPA DE RIESGO'!$AB$56="Moderado"),CONCATENATE("R7C",'MAPA DE RIESGO'!$P$56),"")</f>
        <v/>
      </c>
      <c r="AA12" s="25" t="str">
        <f>IF(AND('MAPA DE RIESGO'!$Z$57="Muy Alta",'MAPA DE RIESGO'!$AB$57="Moderado"),CONCATENATE("R7C",'MAPA DE RIESGO'!$P$57),"")</f>
        <v/>
      </c>
      <c r="AB12" s="23" t="str">
        <f>IF(AND('MAPA DE RIESGO'!$Z$52="Muy Alta",'MAPA DE RIESGO'!$AB$52="Mayor"),CONCATENATE("R7C",'MAPA DE RIESGO'!$P$52),"")</f>
        <v/>
      </c>
      <c r="AC12" s="24" t="str">
        <f>IF(AND('MAPA DE RIESGO'!$Z$53="Muy Alta",'MAPA DE RIESGO'!$AB$53="Mayor"),CONCATENATE("R7C",'MAPA DE RIESGO'!$P$53),"")</f>
        <v/>
      </c>
      <c r="AD12" s="29" t="str">
        <f>IF(AND('MAPA DE RIESGO'!$Z$54="Muy Alta",'MAPA DE RIESGO'!$AB$54="Mayor"),CONCATENATE("R7C",'MAPA DE RIESGO'!$P$54),"")</f>
        <v/>
      </c>
      <c r="AE12" s="29" t="str">
        <f>IF(AND('MAPA DE RIESGO'!$Z$55="Muy Alta",'MAPA DE RIESGO'!$AB$55="Mayor"),CONCATENATE("R7C",'MAPA DE RIESGO'!$P$55),"")</f>
        <v/>
      </c>
      <c r="AF12" s="29" t="str">
        <f>IF(AND('MAPA DE RIESGO'!$Z$56="Muy Alta",'MAPA DE RIESGO'!$AB$56="Mayor"),CONCATENATE("R7C",'MAPA DE RIESGO'!$P$56),"")</f>
        <v/>
      </c>
      <c r="AG12" s="25" t="str">
        <f>IF(AND('MAPA DE RIESGO'!$Z$57="Muy Alta",'MAPA DE RIESGO'!$AB$57="Mayor"),CONCATENATE("R7C",'MAPA DE RIESGO'!$P$57),"")</f>
        <v/>
      </c>
      <c r="AH12" s="26"/>
      <c r="AI12" s="27" t="str">
        <f>IF(AND('MAPA DE RIESGO'!$Z$53="Muy Alta",'MAPA DE RIESGO'!$AB$53="Catastrófico"),CONCATENATE("R7C",'MAPA DE RIESGO'!$P$53),"")</f>
        <v/>
      </c>
      <c r="AJ12" s="27" t="str">
        <f>IF(AND('MAPA DE RIESGO'!$Z$54="Muy Alta",'MAPA DE RIESGO'!$AB$54="Catastrófico"),CONCATENATE("R7C",'MAPA DE RIESGO'!$P$54),"")</f>
        <v/>
      </c>
      <c r="AK12" s="27" t="str">
        <f>IF(AND('MAPA DE RIESGO'!$Z$55="Muy Alta",'MAPA DE RIESGO'!$AB$55="Catastrófico"),CONCATENATE("R7C",'MAPA DE RIESGO'!$P$55),"")</f>
        <v/>
      </c>
      <c r="AL12" s="27" t="str">
        <f>IF(AND('MAPA DE RIESGO'!$Z$56="Muy Alta",'MAPA DE RIESGO'!$AB$56="Catastrófico"),CONCATENATE("R7C",'MAPA DE RIESGO'!$P$56),"")</f>
        <v/>
      </c>
      <c r="AM12" s="28" t="str">
        <f>IF(AND('MAPA DE RIESGO'!$Z$57="Muy Alta",'MAPA DE RIESGO'!$AB$57="Catastrófico"),CONCATENATE("R7C",'MAPA DE RIESGO'!$P$57),"")</f>
        <v/>
      </c>
      <c r="AN12" s="55"/>
      <c r="AO12" s="543"/>
      <c r="AP12" s="544"/>
      <c r="AQ12" s="544"/>
      <c r="AR12" s="544"/>
      <c r="AS12" s="544"/>
      <c r="AT12" s="54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row>
    <row r="13" spans="1:91" ht="15" customHeight="1" x14ac:dyDescent="0.25">
      <c r="A13" s="55"/>
      <c r="B13" s="481"/>
      <c r="C13" s="481"/>
      <c r="D13" s="482"/>
      <c r="E13" s="522"/>
      <c r="F13" s="523"/>
      <c r="G13" s="523"/>
      <c r="H13" s="523"/>
      <c r="I13" s="524"/>
      <c r="J13" s="23" t="str">
        <f>IF(AND('MAPA DE RIESGO'!$Z$58="Muy Alta",'MAPA DE RIESGO'!$AB$58="Leve"),CONCATENATE("R8C",'MAPA DE RIESGO'!$P$58),"")</f>
        <v/>
      </c>
      <c r="K13" s="24" t="str">
        <f>IF(AND('MAPA DE RIESGO'!$Z$59="Muy Alta",'MAPA DE RIESGO'!$AB$59="Leve"),CONCATENATE("R8C",'MAPA DE RIESGO'!$P$59),"")</f>
        <v/>
      </c>
      <c r="L13" s="29" t="str">
        <f>IF(AND('MAPA DE RIESGO'!$Z$60="Muy Alta",'MAPA DE RIESGO'!$AB$60="Leve"),CONCATENATE("R8C",'MAPA DE RIESGO'!$P$60),"")</f>
        <v/>
      </c>
      <c r="M13" s="29" t="str">
        <f>IF(AND('MAPA DE RIESGO'!$Z$61="Muy Alta",'MAPA DE RIESGO'!$AB$61="Leve"),CONCATENATE("R8C",'MAPA DE RIESGO'!$P$61),"")</f>
        <v/>
      </c>
      <c r="N13" s="29" t="str">
        <f>IF(AND('MAPA DE RIESGO'!$Z$62="Muy Alta",'MAPA DE RIESGO'!$AB$62="Leve"),CONCATENATE("R8C",'MAPA DE RIESGO'!$P$62),"")</f>
        <v/>
      </c>
      <c r="O13" s="25" t="str">
        <f>IF(AND('MAPA DE RIESGO'!$Z$63="Muy Alta",'MAPA DE RIESGO'!$AB$63="Leve"),CONCATENATE("R8C",'MAPA DE RIESGO'!$P$63),"")</f>
        <v/>
      </c>
      <c r="P13" s="23" t="str">
        <f>IF(AND('MAPA DE RIESGO'!$Z$58="Muy Alta",'MAPA DE RIESGO'!$AB$58="Menor"),CONCATENATE("R8C",'MAPA DE RIESGO'!$P$58),"")</f>
        <v/>
      </c>
      <c r="Q13" s="24" t="str">
        <f>IF(AND('MAPA DE RIESGO'!$Z$59="Muy Alta",'MAPA DE RIESGO'!$AB$59="Menor"),CONCATENATE("R8C",'MAPA DE RIESGO'!$P$59),"")</f>
        <v/>
      </c>
      <c r="R13" s="29" t="str">
        <f>IF(AND('MAPA DE RIESGO'!$Z$60="Muy Alta",'MAPA DE RIESGO'!$AB$60="Menor"),CONCATENATE("R8C",'MAPA DE RIESGO'!$P$60),"")</f>
        <v/>
      </c>
      <c r="S13" s="29" t="str">
        <f>IF(AND('MAPA DE RIESGO'!$Z$61="Muy Alta",'MAPA DE RIESGO'!$AB$61="Menor"),CONCATENATE("R8C",'MAPA DE RIESGO'!$P$61),"")</f>
        <v/>
      </c>
      <c r="T13" s="29" t="str">
        <f>IF(AND('MAPA DE RIESGO'!$Z$62="Muy Alta",'MAPA DE RIESGO'!$AB$62="Menor"),CONCATENATE("R8C",'MAPA DE RIESGO'!$P$62),"")</f>
        <v/>
      </c>
      <c r="U13" s="25" t="str">
        <f>IF(AND('MAPA DE RIESGO'!$Z$63="Muy Alta",'MAPA DE RIESGO'!$AB$63="Menor"),CONCATENATE("R8C",'MAPA DE RIESGO'!$P$63),"")</f>
        <v/>
      </c>
      <c r="V13" s="23" t="str">
        <f>IF(AND('MAPA DE RIESGO'!$Z$58="Muy Alta",'MAPA DE RIESGO'!$AB$58="Moderado"),CONCATENATE("R8C",'MAPA DE RIESGO'!$P$58),"")</f>
        <v/>
      </c>
      <c r="W13" s="24" t="str">
        <f>IF(AND('MAPA DE RIESGO'!$Z$59="Muy Alta",'MAPA DE RIESGO'!$AB$59="Moderado"),CONCATENATE("R8C",'MAPA DE RIESGO'!$P$59),"")</f>
        <v/>
      </c>
      <c r="X13" s="29" t="str">
        <f>IF(AND('MAPA DE RIESGO'!$Z$60="Muy Alta",'MAPA DE RIESGO'!$AB$60="Moderado"),CONCATENATE("R8C",'MAPA DE RIESGO'!$P$60),"")</f>
        <v/>
      </c>
      <c r="Y13" s="29" t="str">
        <f>IF(AND('MAPA DE RIESGO'!$Z$61="Muy Alta",'MAPA DE RIESGO'!$AB$61="Moderado"),CONCATENATE("R8C",'MAPA DE RIESGO'!$P$61),"")</f>
        <v/>
      </c>
      <c r="Z13" s="29" t="str">
        <f>IF(AND('MAPA DE RIESGO'!$Z$62="Muy Alta",'MAPA DE RIESGO'!$AB$62="Moderado"),CONCATENATE("R8C",'MAPA DE RIESGO'!$P$62),"")</f>
        <v/>
      </c>
      <c r="AA13" s="25" t="str">
        <f>IF(AND('MAPA DE RIESGO'!$Z$63="Muy Alta",'MAPA DE RIESGO'!$AB$63="Moderado"),CONCATENATE("R8C",'MAPA DE RIESGO'!$P$63),"")</f>
        <v/>
      </c>
      <c r="AB13" s="23" t="str">
        <f>IF(AND('MAPA DE RIESGO'!$Z$58="Muy Alta",'MAPA DE RIESGO'!$AB$58="Mayor"),CONCATENATE("R8C",'MAPA DE RIESGO'!$P$58),"")</f>
        <v/>
      </c>
      <c r="AC13" s="24" t="str">
        <f>IF(AND('MAPA DE RIESGO'!$Z$59="Muy Alta",'MAPA DE RIESGO'!$AB$59="Mayor"),CONCATENATE("R8C",'MAPA DE RIESGO'!$P$59),"")</f>
        <v/>
      </c>
      <c r="AD13" s="29" t="str">
        <f>IF(AND('MAPA DE RIESGO'!$Z$60="Muy Alta",'MAPA DE RIESGO'!$AB$60="Mayor"),CONCATENATE("R8C",'MAPA DE RIESGO'!$P$60),"")</f>
        <v/>
      </c>
      <c r="AE13" s="29" t="str">
        <f>IF(AND('MAPA DE RIESGO'!$Z$61="Muy Alta",'MAPA DE RIESGO'!$AB$61="Mayor"),CONCATENATE("R8C",'MAPA DE RIESGO'!$P$61),"")</f>
        <v/>
      </c>
      <c r="AF13" s="29" t="str">
        <f>IF(AND('MAPA DE RIESGO'!$Z$62="Muy Alta",'MAPA DE RIESGO'!$AB$62="Mayor"),CONCATENATE("R8C",'MAPA DE RIESGO'!$P$62),"")</f>
        <v/>
      </c>
      <c r="AG13" s="25" t="str">
        <f>IF(AND('MAPA DE RIESGO'!$Z$63="Muy Alta",'MAPA DE RIESGO'!$AB$63="Mayor"),CONCATENATE("R8C",'MAPA DE RIESGO'!$P$63),"")</f>
        <v/>
      </c>
      <c r="AH13" s="26"/>
      <c r="AI13" s="27" t="str">
        <f>IF(AND('MAPA DE RIESGO'!$Z$59="Muy Alta",'MAPA DE RIESGO'!$AB$59="Catastrófico"),CONCATENATE("R8C",'MAPA DE RIESGO'!$P$59),"")</f>
        <v/>
      </c>
      <c r="AJ13" s="27" t="str">
        <f>IF(AND('MAPA DE RIESGO'!$Z$60="Muy Alta",'MAPA DE RIESGO'!$AB$60="Catastrófico"),CONCATENATE("R8C",'MAPA DE RIESGO'!$P$60),"")</f>
        <v/>
      </c>
      <c r="AK13" s="27" t="str">
        <f>IF(AND('MAPA DE RIESGO'!$Z$61="Muy Alta",'MAPA DE RIESGO'!$AB$61="Catastrófico"),CONCATENATE("R8C",'MAPA DE RIESGO'!$P$61),"")</f>
        <v/>
      </c>
      <c r="AL13" s="27" t="str">
        <f>IF(AND('MAPA DE RIESGO'!$Z$62="Muy Alta",'MAPA DE RIESGO'!$AB$62="Catastrófico"),CONCATENATE("R8C",'MAPA DE RIESGO'!$P$62),"")</f>
        <v/>
      </c>
      <c r="AM13" s="28" t="str">
        <f>IF(AND('MAPA DE RIESGO'!$Z$63="Muy Alta",'MAPA DE RIESGO'!$AB$63="Catastrófico"),CONCATENATE("R8C",'MAPA DE RIESGO'!$P$63),"")</f>
        <v/>
      </c>
      <c r="AN13" s="55"/>
      <c r="AO13" s="543"/>
      <c r="AP13" s="544"/>
      <c r="AQ13" s="544"/>
      <c r="AR13" s="544"/>
      <c r="AS13" s="544"/>
      <c r="AT13" s="54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row>
    <row r="14" spans="1:91" ht="15" customHeight="1" x14ac:dyDescent="0.25">
      <c r="A14" s="55"/>
      <c r="B14" s="481"/>
      <c r="C14" s="481"/>
      <c r="D14" s="482"/>
      <c r="E14" s="522"/>
      <c r="F14" s="523"/>
      <c r="G14" s="523"/>
      <c r="H14" s="523"/>
      <c r="I14" s="524"/>
      <c r="J14" s="23" t="str">
        <f>IF(AND('MAPA DE RIESGO'!$Z$64="Muy Alta",'MAPA DE RIESGO'!$AB$64="Leve"),CONCATENATE("R9C",'MAPA DE RIESGO'!$P$64),"")</f>
        <v/>
      </c>
      <c r="K14" s="24" t="str">
        <f>IF(AND('MAPA DE RIESGO'!$Z$65="Muy Alta",'MAPA DE RIESGO'!$AB$65="Leve"),CONCATENATE("R9C",'MAPA DE RIESGO'!$P$65),"")</f>
        <v/>
      </c>
      <c r="L14" s="29" t="str">
        <f>IF(AND('MAPA DE RIESGO'!$Z$66="Muy Alta",'MAPA DE RIESGO'!$AB$66="Leve"),CONCATENATE("R9C",'MAPA DE RIESGO'!$P$66),"")</f>
        <v/>
      </c>
      <c r="M14" s="29" t="str">
        <f>IF(AND('MAPA DE RIESGO'!$Z$67="Muy Alta",'MAPA DE RIESGO'!$AB$67="Leve"),CONCATENATE("R9C",'MAPA DE RIESGO'!$P$67),"")</f>
        <v/>
      </c>
      <c r="N14" s="29" t="str">
        <f>IF(AND('MAPA DE RIESGO'!$Z$68="Muy Alta",'MAPA DE RIESGO'!$AB$68="Leve"),CONCATENATE("R9C",'MAPA DE RIESGO'!$P$68),"")</f>
        <v/>
      </c>
      <c r="O14" s="25" t="str">
        <f>IF(AND('MAPA DE RIESGO'!$Z$69="Muy Alta",'MAPA DE RIESGO'!$AB$69="Leve"),CONCATENATE("R9C",'MAPA DE RIESGO'!$P$69),"")</f>
        <v/>
      </c>
      <c r="P14" s="23" t="str">
        <f>IF(AND('MAPA DE RIESGO'!$Z$64="Muy Alta",'MAPA DE RIESGO'!$AB$64="Menor"),CONCATENATE("R9C",'MAPA DE RIESGO'!$P$64),"")</f>
        <v/>
      </c>
      <c r="Q14" s="24" t="str">
        <f>IF(AND('MAPA DE RIESGO'!$Z$65="Muy Alta",'MAPA DE RIESGO'!$AB$65="Menor"),CONCATENATE("R9C",'MAPA DE RIESGO'!$P$65),"")</f>
        <v/>
      </c>
      <c r="R14" s="29" t="str">
        <f>IF(AND('MAPA DE RIESGO'!$Z$66="Muy Alta",'MAPA DE RIESGO'!$AB$66="Menor"),CONCATENATE("R9C",'MAPA DE RIESGO'!$P$66),"")</f>
        <v/>
      </c>
      <c r="S14" s="29" t="str">
        <f>IF(AND('MAPA DE RIESGO'!$Z$67="Muy Alta",'MAPA DE RIESGO'!$AB$67="Menor"),CONCATENATE("R9C",'MAPA DE RIESGO'!$P$67),"")</f>
        <v/>
      </c>
      <c r="T14" s="29" t="str">
        <f>IF(AND('MAPA DE RIESGO'!$Z$68="Muy Alta",'MAPA DE RIESGO'!$AB$68="Menor"),CONCATENATE("R9C",'MAPA DE RIESGO'!$P$68),"")</f>
        <v/>
      </c>
      <c r="U14" s="25" t="str">
        <f>IF(AND('MAPA DE RIESGO'!$Z$69="Muy Alta",'MAPA DE RIESGO'!$AB$69="Menor"),CONCATENATE("R9C",'MAPA DE RIESGO'!$P$69),"")</f>
        <v/>
      </c>
      <c r="V14" s="23" t="str">
        <f>IF(AND('MAPA DE RIESGO'!$Z$64="Muy Alta",'MAPA DE RIESGO'!$AB$64="Moderado"),CONCATENATE("R9C",'MAPA DE RIESGO'!$P$64),"")</f>
        <v/>
      </c>
      <c r="W14" s="24" t="str">
        <f>IF(AND('MAPA DE RIESGO'!$Z$65="Muy Alta",'MAPA DE RIESGO'!$AB$65="Moderado"),CONCATENATE("R9C",'MAPA DE RIESGO'!$P$65),"")</f>
        <v/>
      </c>
      <c r="X14" s="29" t="str">
        <f>IF(AND('MAPA DE RIESGO'!$Z$66="Muy Alta",'MAPA DE RIESGO'!$AB$66="Moderado"),CONCATENATE("R9C",'MAPA DE RIESGO'!$P$66),"")</f>
        <v/>
      </c>
      <c r="Y14" s="29" t="str">
        <f>IF(AND('MAPA DE RIESGO'!$Z$67="Muy Alta",'MAPA DE RIESGO'!$AB$67="Moderado"),CONCATENATE("R9C",'MAPA DE RIESGO'!$P$67),"")</f>
        <v/>
      </c>
      <c r="Z14" s="29" t="str">
        <f>IF(AND('MAPA DE RIESGO'!$Z$68="Muy Alta",'MAPA DE RIESGO'!$AB$68="Moderado"),CONCATENATE("R9C",'MAPA DE RIESGO'!$P$68),"")</f>
        <v/>
      </c>
      <c r="AA14" s="25" t="str">
        <f>IF(AND('MAPA DE RIESGO'!$Z$69="Muy Alta",'MAPA DE RIESGO'!$AB$69="Moderado"),CONCATENATE("R9C",'MAPA DE RIESGO'!$P$69),"")</f>
        <v/>
      </c>
      <c r="AB14" s="23" t="str">
        <f>IF(AND('MAPA DE RIESGO'!$Z$64="Muy Alta",'MAPA DE RIESGO'!$AB$64="Mayor"),CONCATENATE("R9C",'MAPA DE RIESGO'!$P$64),"")</f>
        <v/>
      </c>
      <c r="AC14" s="24" t="str">
        <f>IF(AND('MAPA DE RIESGO'!$Z$65="Muy Alta",'MAPA DE RIESGO'!$AB$65="Mayor"),CONCATENATE("R9C",'MAPA DE RIESGO'!$P$65),"")</f>
        <v/>
      </c>
      <c r="AD14" s="29" t="str">
        <f>IF(AND('MAPA DE RIESGO'!$Z$66="Muy Alta",'MAPA DE RIESGO'!$AB$66="Mayor"),CONCATENATE("R9C",'MAPA DE RIESGO'!$P$66),"")</f>
        <v/>
      </c>
      <c r="AE14" s="29" t="str">
        <f>IF(AND('MAPA DE RIESGO'!$Z$67="Muy Alta",'MAPA DE RIESGO'!$AB$67="Mayor"),CONCATENATE("R9C",'MAPA DE RIESGO'!$P$67),"")</f>
        <v/>
      </c>
      <c r="AF14" s="29" t="str">
        <f>IF(AND('MAPA DE RIESGO'!$Z$68="Muy Alta",'MAPA DE RIESGO'!$AB$68="Mayor"),CONCATENATE("R9C",'MAPA DE RIESGO'!$P$68),"")</f>
        <v/>
      </c>
      <c r="AG14" s="25" t="str">
        <f>IF(AND('MAPA DE RIESGO'!$Z$69="Muy Alta",'MAPA DE RIESGO'!$AB$69="Mayor"),CONCATENATE("R9C",'MAPA DE RIESGO'!$P$69),"")</f>
        <v/>
      </c>
      <c r="AH14" s="26"/>
      <c r="AI14" s="27" t="str">
        <f>IF(AND('MAPA DE RIESGO'!$Z$65="Muy Alta",'MAPA DE RIESGO'!$AB$65="Catastrófico"),CONCATENATE("R9C",'MAPA DE RIESGO'!$P$65),"")</f>
        <v/>
      </c>
      <c r="AJ14" s="27" t="str">
        <f>IF(AND('MAPA DE RIESGO'!$Z$66="Muy Alta",'MAPA DE RIESGO'!$AB$66="Catastrófico"),CONCATENATE("R9C",'MAPA DE RIESGO'!$P$66),"")</f>
        <v/>
      </c>
      <c r="AK14" s="27" t="str">
        <f>IF(AND('MAPA DE RIESGO'!$Z$67="Muy Alta",'MAPA DE RIESGO'!$AB$67="Catastrófico"),CONCATENATE("R9C",'MAPA DE RIESGO'!$P$67),"")</f>
        <v/>
      </c>
      <c r="AL14" s="27" t="str">
        <f>IF(AND('MAPA DE RIESGO'!$Z$68="Muy Alta",'MAPA DE RIESGO'!$AB$68="Catastrófico"),CONCATENATE("R9C",'MAPA DE RIESGO'!$P$68),"")</f>
        <v/>
      </c>
      <c r="AM14" s="28" t="str">
        <f>IF(AND('MAPA DE RIESGO'!$Z$69="Muy Alta",'MAPA DE RIESGO'!$AB$69="Catastrófico"),CONCATENATE("R9C",'MAPA DE RIESGO'!$P$69),"")</f>
        <v/>
      </c>
      <c r="AN14" s="55"/>
      <c r="AO14" s="543"/>
      <c r="AP14" s="544"/>
      <c r="AQ14" s="544"/>
      <c r="AR14" s="544"/>
      <c r="AS14" s="544"/>
      <c r="AT14" s="54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row>
    <row r="15" spans="1:91" ht="15.75" customHeight="1" thickBot="1" x14ac:dyDescent="0.3">
      <c r="A15" s="55"/>
      <c r="B15" s="481"/>
      <c r="C15" s="481"/>
      <c r="D15" s="482"/>
      <c r="E15" s="525"/>
      <c r="F15" s="526"/>
      <c r="G15" s="526"/>
      <c r="H15" s="526"/>
      <c r="I15" s="527"/>
      <c r="J15" s="30" t="str">
        <f>IF(AND('MAPA DE RIESGO'!$Z$70="Muy Alta",'MAPA DE RIESGO'!$AB$70="Leve"),CONCATENATE("R10C",'MAPA DE RIESGO'!$P$70),"")</f>
        <v/>
      </c>
      <c r="K15" s="31" t="str">
        <f>IF(AND('MAPA DE RIESGO'!$Z$71="Muy Alta",'MAPA DE RIESGO'!$AB$71="Leve"),CONCATENATE("R10C",'MAPA DE RIESGO'!$P$71),"")</f>
        <v/>
      </c>
      <c r="L15" s="31" t="str">
        <f>IF(AND('MAPA DE RIESGO'!$Z$72="Muy Alta",'MAPA DE RIESGO'!$AB$72="Leve"),CONCATENATE("R10C",'MAPA DE RIESGO'!$P$72),"")</f>
        <v/>
      </c>
      <c r="M15" s="31" t="str">
        <f>IF(AND('MAPA DE RIESGO'!$Z$73="Muy Alta",'MAPA DE RIESGO'!$AB$73="Leve"),CONCATENATE("R10C",'MAPA DE RIESGO'!$P$73),"")</f>
        <v/>
      </c>
      <c r="N15" s="31" t="str">
        <f>IF(AND('MAPA DE RIESGO'!$Z$74="Muy Alta",'MAPA DE RIESGO'!$AB$74="Leve"),CONCATENATE("R10C",'MAPA DE RIESGO'!$P$74),"")</f>
        <v/>
      </c>
      <c r="O15" s="32" t="str">
        <f>IF(AND('MAPA DE RIESGO'!$Z$75="Muy Alta",'MAPA DE RIESGO'!$AB$75="Leve"),CONCATENATE("R10C",'MAPA DE RIESGO'!$P$75),"")</f>
        <v/>
      </c>
      <c r="P15" s="23" t="str">
        <f>IF(AND('MAPA DE RIESGO'!$Z$70="Muy Alta",'MAPA DE RIESGO'!$AB$70="Menor"),CONCATENATE("R10C",'MAPA DE RIESGO'!$P$70),"")</f>
        <v/>
      </c>
      <c r="Q15" s="24" t="str">
        <f>IF(AND('MAPA DE RIESGO'!$Z$71="Muy Alta",'MAPA DE RIESGO'!$AB$71="Menor"),CONCATENATE("R10C",'MAPA DE RIESGO'!$P$71),"")</f>
        <v/>
      </c>
      <c r="R15" s="24" t="str">
        <f>IF(AND('MAPA DE RIESGO'!$Z$72="Muy Alta",'MAPA DE RIESGO'!$AB$72="Menor"),CONCATENATE("R10C",'MAPA DE RIESGO'!$P$72),"")</f>
        <v/>
      </c>
      <c r="S15" s="24" t="str">
        <f>IF(AND('MAPA DE RIESGO'!$Z$73="Muy Alta",'MAPA DE RIESGO'!$AB$73="Menor"),CONCATENATE("R10C",'MAPA DE RIESGO'!$P$73),"")</f>
        <v/>
      </c>
      <c r="T15" s="24" t="str">
        <f>IF(AND('MAPA DE RIESGO'!$Z$74="Muy Alta",'MAPA DE RIESGO'!$AB$74="Menor"),CONCATENATE("R10C",'MAPA DE RIESGO'!$P$74),"")</f>
        <v/>
      </c>
      <c r="U15" s="25" t="str">
        <f>IF(AND('MAPA DE RIESGO'!$Z$75="Muy Alta",'MAPA DE RIESGO'!$AB$75="Menor"),CONCATENATE("R10C",'MAPA DE RIESGO'!$P$75),"")</f>
        <v/>
      </c>
      <c r="V15" s="30" t="str">
        <f>IF(AND('MAPA DE RIESGO'!$Z$70="Muy Alta",'MAPA DE RIESGO'!$AB$70="Moderado"),CONCATENATE("R10C",'MAPA DE RIESGO'!$P$70),"")</f>
        <v/>
      </c>
      <c r="W15" s="31" t="str">
        <f>IF(AND('MAPA DE RIESGO'!$Z$71="Muy Alta",'MAPA DE RIESGO'!$AB$71="Moderado"),CONCATENATE("R10C",'MAPA DE RIESGO'!$P$71),"")</f>
        <v/>
      </c>
      <c r="X15" s="31" t="str">
        <f>IF(AND('MAPA DE RIESGO'!$Z$72="Muy Alta",'MAPA DE RIESGO'!$AB$72="Moderado"),CONCATENATE("R10C",'MAPA DE RIESGO'!$P$72),"")</f>
        <v/>
      </c>
      <c r="Y15" s="31" t="str">
        <f>IF(AND('MAPA DE RIESGO'!$Z$73="Muy Alta",'MAPA DE RIESGO'!$AB$73="Moderado"),CONCATENATE("R10C",'MAPA DE RIESGO'!$P$73),"")</f>
        <v/>
      </c>
      <c r="Z15" s="31" t="str">
        <f>IF(AND('MAPA DE RIESGO'!$Z$74="Muy Alta",'MAPA DE RIESGO'!$AB$74="Moderado"),CONCATENATE("R10C",'MAPA DE RIESGO'!$P$74),"")</f>
        <v/>
      </c>
      <c r="AA15" s="32" t="str">
        <f>IF(AND('MAPA DE RIESGO'!$Z$75="Muy Alta",'MAPA DE RIESGO'!$AB$75="Moderado"),CONCATENATE("R10C",'MAPA DE RIESGO'!$P$75),"")</f>
        <v/>
      </c>
      <c r="AB15" s="23" t="str">
        <f>IF(AND('MAPA DE RIESGO'!$Z$70="Muy Alta",'MAPA DE RIESGO'!$AB$70="Mayor"),CONCATENATE("R10C",'MAPA DE RIESGO'!$P$70),"")</f>
        <v/>
      </c>
      <c r="AC15" s="24" t="str">
        <f>IF(AND('MAPA DE RIESGO'!$Z$71="Muy Alta",'MAPA DE RIESGO'!$AB$71="Mayor"),CONCATENATE("R10C",'MAPA DE RIESGO'!$P$71),"")</f>
        <v/>
      </c>
      <c r="AD15" s="24" t="str">
        <f>IF(AND('MAPA DE RIESGO'!$Z$72="Muy Alta",'MAPA DE RIESGO'!$AB$72="Mayor"),CONCATENATE("R10C",'MAPA DE RIESGO'!$P$72),"")</f>
        <v/>
      </c>
      <c r="AE15" s="24" t="str">
        <f>IF(AND('MAPA DE RIESGO'!$Z$73="Muy Alta",'MAPA DE RIESGO'!$AB$73="Mayor"),CONCATENATE("R10C",'MAPA DE RIESGO'!$P$73),"")</f>
        <v/>
      </c>
      <c r="AF15" s="24" t="str">
        <f>IF(AND('MAPA DE RIESGO'!$Z$74="Muy Alta",'MAPA DE RIESGO'!$AB$74="Mayor"),CONCATENATE("R10C",'MAPA DE RIESGO'!$P$74),"")</f>
        <v/>
      </c>
      <c r="AG15" s="25" t="str">
        <f>IF(AND('MAPA DE RIESGO'!$Z$75="Muy Alta",'MAPA DE RIESGO'!$AB$75="Mayor"),CONCATENATE("R10C",'MAPA DE RIESGO'!$P$75),"")</f>
        <v/>
      </c>
      <c r="AH15" s="33"/>
      <c r="AI15" s="34" t="str">
        <f>IF(AND('MAPA DE RIESGO'!$Z$71="Muy Alta",'MAPA DE RIESGO'!$AB$71="Catastrófico"),CONCATENATE("R10C",'MAPA DE RIESGO'!$P$71),"")</f>
        <v/>
      </c>
      <c r="AJ15" s="34" t="str">
        <f>IF(AND('MAPA DE RIESGO'!$Z$72="Muy Alta",'MAPA DE RIESGO'!$AB$72="Catastrófico"),CONCATENATE("R10C",'MAPA DE RIESGO'!$P$72),"")</f>
        <v/>
      </c>
      <c r="AK15" s="34" t="str">
        <f>IF(AND('MAPA DE RIESGO'!$Z$73="Muy Alta",'MAPA DE RIESGO'!$AB$73="Catastrófico"),CONCATENATE("R10C",'MAPA DE RIESGO'!$P$73),"")</f>
        <v/>
      </c>
      <c r="AL15" s="34" t="str">
        <f>IF(AND('MAPA DE RIESGO'!$Z$74="Muy Alta",'MAPA DE RIESGO'!$AB$74="Catastrófico"),CONCATENATE("R10C",'MAPA DE RIESGO'!$P$74),"")</f>
        <v/>
      </c>
      <c r="AM15" s="35" t="str">
        <f>IF(AND('MAPA DE RIESGO'!$Z$75="Muy Alta",'MAPA DE RIESGO'!$AB$75="Catastrófico"),CONCATENATE("R10C",'MAPA DE RIESGO'!$P$75),"")</f>
        <v/>
      </c>
      <c r="AN15" s="55"/>
      <c r="AO15" s="546"/>
      <c r="AP15" s="547"/>
      <c r="AQ15" s="547"/>
      <c r="AR15" s="547"/>
      <c r="AS15" s="547"/>
      <c r="AT15" s="548"/>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row>
    <row r="16" spans="1:91" ht="15" customHeight="1" x14ac:dyDescent="0.25">
      <c r="A16" s="55"/>
      <c r="B16" s="481"/>
      <c r="C16" s="481"/>
      <c r="D16" s="482"/>
      <c r="E16" s="519" t="s">
        <v>106</v>
      </c>
      <c r="F16" s="520"/>
      <c r="G16" s="520"/>
      <c r="H16" s="520"/>
      <c r="I16" s="520"/>
      <c r="J16" s="36" t="str">
        <f>IF(AND('MAPA DE RIESGO'!$Z$16="Alta",'MAPA DE RIESGO'!$AB$16="Leve"),CONCATENATE("R1C",'MAPA DE RIESGO'!$P$16),"")</f>
        <v/>
      </c>
      <c r="K16" s="37" t="str">
        <f>IF(AND('MAPA DE RIESGO'!$Z$17="Alta",'MAPA DE RIESGO'!$AB$17="Leve"),CONCATENATE("R1C",'MAPA DE RIESGO'!$P$17),"")</f>
        <v/>
      </c>
      <c r="L16" s="37" t="str">
        <f>IF(AND('MAPA DE RIESGO'!$Z$18="Alta",'MAPA DE RIESGO'!$AB$18="Leve"),CONCATENATE("R1C",'MAPA DE RIESGO'!$P$18),"")</f>
        <v/>
      </c>
      <c r="M16" s="37" t="str">
        <f>IF(AND('MAPA DE RIESGO'!$Z$19="Alta",'MAPA DE RIESGO'!$AB$19="Leve"),CONCATENATE("R1C",'MAPA DE RIESGO'!$P$19),"")</f>
        <v/>
      </c>
      <c r="N16" s="37" t="str">
        <f>IF(AND('MAPA DE RIESGO'!$Z$20="Alta",'MAPA DE RIESGO'!$AB$20="Leve"),CONCATENATE("R1C",'MAPA DE RIESGO'!$P$20),"")</f>
        <v/>
      </c>
      <c r="O16" s="38" t="str">
        <f>IF(AND('MAPA DE RIESGO'!$Z$21="Alta",'MAPA DE RIESGO'!$AB$21="Leve"),CONCATENATE("R1C",'MAPA DE RIESGO'!$P$21),"")</f>
        <v/>
      </c>
      <c r="P16" s="36" t="str">
        <f>IF(AND('MAPA DE RIESGO'!$Z$16="Alta",'MAPA DE RIESGO'!$AB$16="Menor"),CONCATENATE("R1C",'MAPA DE RIESGO'!$P$16),"")</f>
        <v/>
      </c>
      <c r="Q16" s="37" t="str">
        <f>IF(AND('MAPA DE RIESGO'!$Z$17="Alta",'MAPA DE RIESGO'!$AB$17="Menor"),CONCATENATE("R1C",'MAPA DE RIESGO'!$P$17),"")</f>
        <v/>
      </c>
      <c r="R16" s="37" t="str">
        <f>IF(AND('MAPA DE RIESGO'!$Z$18="Alta",'MAPA DE RIESGO'!$AB$18="Menor"),CONCATENATE("R1C",'MAPA DE RIESGO'!$P$18),"")</f>
        <v/>
      </c>
      <c r="S16" s="37" t="str">
        <f>IF(AND('MAPA DE RIESGO'!$Z$19="Alta",'MAPA DE RIESGO'!$AB$19="Menor"),CONCATENATE("R1C",'MAPA DE RIESGO'!$P$19),"")</f>
        <v/>
      </c>
      <c r="T16" s="37" t="str">
        <f>IF(AND('MAPA DE RIESGO'!$Z$20="Alta",'MAPA DE RIESGO'!$AB$20="Menor"),CONCATENATE("R1C",'MAPA DE RIESGO'!$P$20),"")</f>
        <v/>
      </c>
      <c r="U16" s="38" t="str">
        <f>IF(AND('MAPA DE RIESGO'!$Z$21="Alta",'MAPA DE RIESGO'!$AB$21="Menor"),CONCATENATE("R1C",'MAPA DE RIESGO'!$P$21),"")</f>
        <v/>
      </c>
      <c r="V16" s="17" t="str">
        <f>IF(AND('MAPA DE RIESGO'!$Z$16="Alta",'MAPA DE RIESGO'!$AB$16="Moderado"),CONCATENATE("R1C",'MAPA DE RIESGO'!$P$16),"")</f>
        <v/>
      </c>
      <c r="W16" s="18" t="str">
        <f>IF(AND('MAPA DE RIESGO'!$Z$17="Alta",'MAPA DE RIESGO'!$AB$17="Moderado"),CONCATENATE("R1C",'MAPA DE RIESGO'!$P$17),"")</f>
        <v/>
      </c>
      <c r="X16" s="18" t="str">
        <f>IF(AND('MAPA DE RIESGO'!$Z$18="Alta",'MAPA DE RIESGO'!$AB$18="Moderado"),CONCATENATE("R1C",'MAPA DE RIESGO'!$P$18),"")</f>
        <v/>
      </c>
      <c r="Y16" s="18" t="str">
        <f>IF(AND('MAPA DE RIESGO'!$Z$19="Alta",'MAPA DE RIESGO'!$AB$19="Moderado"),CONCATENATE("R1C",'MAPA DE RIESGO'!$P$19),"")</f>
        <v/>
      </c>
      <c r="Z16" s="18" t="str">
        <f>IF(AND('MAPA DE RIESGO'!$Z$20="Alta",'MAPA DE RIESGO'!$AB$20="Moderado"),CONCATENATE("R1C",'MAPA DE RIESGO'!$P$20),"")</f>
        <v/>
      </c>
      <c r="AA16" s="19" t="str">
        <f>IF(AND('MAPA DE RIESGO'!$Z$21="Alta",'MAPA DE RIESGO'!$AB$21="Moderado"),CONCATENATE("R1C",'MAPA DE RIESGO'!$P$21),"")</f>
        <v/>
      </c>
      <c r="AB16" s="17" t="str">
        <f>IF(AND('MAPA DE RIESGO'!$Z$16="Alta",'MAPA DE RIESGO'!$AB$16="Mayor"),CONCATENATE("R1C",'MAPA DE RIESGO'!$P$16),"")</f>
        <v/>
      </c>
      <c r="AC16" s="18" t="str">
        <f>IF(AND('MAPA DE RIESGO'!$Z$17="Alta",'MAPA DE RIESGO'!$AB$17="Mayor"),CONCATENATE("R1C",'MAPA DE RIESGO'!$P$17),"")</f>
        <v/>
      </c>
      <c r="AD16" s="18" t="str">
        <f>IF(AND('MAPA DE RIESGO'!$Z$18="Alta",'MAPA DE RIESGO'!$AB$18="Mayor"),CONCATENATE("R1C",'MAPA DE RIESGO'!$P$18),"")</f>
        <v/>
      </c>
      <c r="AE16" s="18" t="str">
        <f>IF(AND('MAPA DE RIESGO'!$Z$19="Alta",'MAPA DE RIESGO'!$AB$19="Mayor"),CONCATENATE("R1C",'MAPA DE RIESGO'!$P$19),"")</f>
        <v/>
      </c>
      <c r="AF16" s="18" t="str">
        <f>IF(AND('MAPA DE RIESGO'!$Z$20="Alta",'MAPA DE RIESGO'!$AB$20="Mayor"),CONCATENATE("R1C",'MAPA DE RIESGO'!$P$20),"")</f>
        <v/>
      </c>
      <c r="AG16" s="19" t="str">
        <f>IF(AND('MAPA DE RIESGO'!$Z$21="Alta",'MAPA DE RIESGO'!$AB$21="Mayor"),CONCATENATE("R1C",'MAPA DE RIESGO'!$P$21),"")</f>
        <v/>
      </c>
      <c r="AH16" s="20"/>
      <c r="AI16" s="21" t="str">
        <f>IF(AND('MAPA DE RIESGO'!$Z$17="Alta",'MAPA DE RIESGO'!$AB$17="Catastrófico"),CONCATENATE("R1C",'MAPA DE RIESGO'!$P$17),"")</f>
        <v/>
      </c>
      <c r="AJ16" s="21" t="str">
        <f>IF(AND('MAPA DE RIESGO'!$Z$18="Alta",'MAPA DE RIESGO'!$AB$18="Catastrófico"),CONCATENATE("R1C",'MAPA DE RIESGO'!$P$18),"")</f>
        <v/>
      </c>
      <c r="AK16" s="21" t="str">
        <f>IF(AND('MAPA DE RIESGO'!$Z$19="Alta",'MAPA DE RIESGO'!$AB$19="Catastrófico"),CONCATENATE("R1C",'MAPA DE RIESGO'!$P$19),"")</f>
        <v/>
      </c>
      <c r="AL16" s="21" t="str">
        <f>IF(AND('MAPA DE RIESGO'!$Z$20="Alta",'MAPA DE RIESGO'!$AB$20="Catastrófico"),CONCATENATE("R1C",'MAPA DE RIESGO'!$P$20),"")</f>
        <v/>
      </c>
      <c r="AM16" s="22" t="str">
        <f>IF(AND('MAPA DE RIESGO'!$Z$21="Alta",'MAPA DE RIESGO'!$AB$21="Catastrófico"),CONCATENATE("R1C",'MAPA DE RIESGO'!$P$21),"")</f>
        <v/>
      </c>
      <c r="AN16" s="55"/>
      <c r="AO16" s="529" t="s">
        <v>72</v>
      </c>
      <c r="AP16" s="530"/>
      <c r="AQ16" s="530"/>
      <c r="AR16" s="530"/>
      <c r="AS16" s="530"/>
      <c r="AT16" s="531"/>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row>
    <row r="17" spans="1:76" ht="15" customHeight="1" x14ac:dyDescent="0.25">
      <c r="A17" s="55"/>
      <c r="B17" s="481"/>
      <c r="C17" s="481"/>
      <c r="D17" s="482"/>
      <c r="E17" s="538"/>
      <c r="F17" s="539"/>
      <c r="G17" s="539"/>
      <c r="H17" s="539"/>
      <c r="I17" s="539"/>
      <c r="J17" s="39" t="str">
        <f>IF(AND('MAPA DE RIESGO'!$Z$22="Alta",'MAPA DE RIESGO'!$AB$22="Leve"),CONCATENATE("R2C",'MAPA DE RIESGO'!$P$22),"")</f>
        <v/>
      </c>
      <c r="K17" s="40" t="str">
        <f>IF(AND('MAPA DE RIESGO'!$Z$23="Alta",'MAPA DE RIESGO'!$AB$23="Leve"),CONCATENATE("R2C",'MAPA DE RIESGO'!$P$23),"")</f>
        <v/>
      </c>
      <c r="L17" s="40" t="str">
        <f>IF(AND('MAPA DE RIESGO'!$Z$24="Alta",'MAPA DE RIESGO'!$AB$24="Leve"),CONCATENATE("R2C",'MAPA DE RIESGO'!$P$24),"")</f>
        <v/>
      </c>
      <c r="M17" s="40" t="str">
        <f>IF(AND('MAPA DE RIESGO'!$Z$25="Alta",'MAPA DE RIESGO'!$AB$25="Leve"),CONCATENATE("R2C",'MAPA DE RIESGO'!$P$25),"")</f>
        <v/>
      </c>
      <c r="N17" s="40" t="str">
        <f>IF(AND('MAPA DE RIESGO'!$Z$26="Alta",'MAPA DE RIESGO'!$AB$26="Leve"),CONCATENATE("R2C",'MAPA DE RIESGO'!$P$26),"")</f>
        <v/>
      </c>
      <c r="O17" s="41" t="str">
        <f>IF(AND('MAPA DE RIESGO'!$Z$27="Alta",'MAPA DE RIESGO'!$AB$27="Leve"),CONCATENATE("R2C",'MAPA DE RIESGO'!$P$27),"")</f>
        <v/>
      </c>
      <c r="P17" s="39" t="str">
        <f>IF(AND('MAPA DE RIESGO'!$Z$22="Alta",'MAPA DE RIESGO'!$AB$22="Menor"),CONCATENATE("R2C",'MAPA DE RIESGO'!$P$22),"")</f>
        <v/>
      </c>
      <c r="Q17" s="40" t="str">
        <f>IF(AND('MAPA DE RIESGO'!$Z$23="Alta",'MAPA DE RIESGO'!$AB$23="Menor"),CONCATENATE("R2C",'MAPA DE RIESGO'!$P$23),"")</f>
        <v/>
      </c>
      <c r="R17" s="40" t="str">
        <f>IF(AND('MAPA DE RIESGO'!$Z$24="Alta",'MAPA DE RIESGO'!$AB$24="Menor"),CONCATENATE("R2C",'MAPA DE RIESGO'!$P$24),"")</f>
        <v/>
      </c>
      <c r="S17" s="40" t="str">
        <f>IF(AND('MAPA DE RIESGO'!$Z$25="Alta",'MAPA DE RIESGO'!$AB$25="Menor"),CONCATENATE("R2C",'MAPA DE RIESGO'!$P$25),"")</f>
        <v/>
      </c>
      <c r="T17" s="40" t="str">
        <f>IF(AND('MAPA DE RIESGO'!$Z$26="Alta",'MAPA DE RIESGO'!$AB$26="Menor"),CONCATENATE("R2C",'MAPA DE RIESGO'!$P$26),"")</f>
        <v/>
      </c>
      <c r="U17" s="41" t="str">
        <f>IF(AND('MAPA DE RIESGO'!$Z$27="Alta",'MAPA DE RIESGO'!$AB$27="Menor"),CONCATENATE("R2C",'MAPA DE RIESGO'!$P$27),"")</f>
        <v/>
      </c>
      <c r="V17" s="23" t="str">
        <f>IF(AND('MAPA DE RIESGO'!$Z$22="Alta",'MAPA DE RIESGO'!$AB$22="Moderado"),CONCATENATE("R2C",'MAPA DE RIESGO'!$P$22),"")</f>
        <v/>
      </c>
      <c r="W17" s="24" t="str">
        <f>IF(AND('MAPA DE RIESGO'!$Z$23="Alta",'MAPA DE RIESGO'!$AB$23="Moderado"),CONCATENATE("R2C",'MAPA DE RIESGO'!$P$23),"")</f>
        <v/>
      </c>
      <c r="X17" s="24" t="str">
        <f>IF(AND('MAPA DE RIESGO'!$Z$24="Alta",'MAPA DE RIESGO'!$AB$24="Moderado"),CONCATENATE("R2C",'MAPA DE RIESGO'!$P$24),"")</f>
        <v/>
      </c>
      <c r="Y17" s="24" t="str">
        <f>IF(AND('MAPA DE RIESGO'!$Z$25="Alta",'MAPA DE RIESGO'!$AB$25="Moderado"),CONCATENATE("R2C",'MAPA DE RIESGO'!$P$25),"")</f>
        <v/>
      </c>
      <c r="Z17" s="24" t="str">
        <f>IF(AND('MAPA DE RIESGO'!$Z$26="Alta",'MAPA DE RIESGO'!$AB$26="Moderado"),CONCATENATE("R2C",'MAPA DE RIESGO'!$P$26),"")</f>
        <v/>
      </c>
      <c r="AA17" s="25" t="str">
        <f>IF(AND('MAPA DE RIESGO'!$Z$27="Alta",'MAPA DE RIESGO'!$AB$27="Moderado"),CONCATENATE("R2C",'MAPA DE RIESGO'!$P$27),"")</f>
        <v/>
      </c>
      <c r="AB17" s="23" t="str">
        <f>IF(AND('MAPA DE RIESGO'!$Z$22="Alta",'MAPA DE RIESGO'!$AB$22="Mayor"),CONCATENATE("R2C",'MAPA DE RIESGO'!$P$22),"")</f>
        <v/>
      </c>
      <c r="AC17" s="24" t="str">
        <f>IF(AND('MAPA DE RIESGO'!$Z$23="Alta",'MAPA DE RIESGO'!$AB$23="Mayor"),CONCATENATE("R2C",'MAPA DE RIESGO'!$P$23),"")</f>
        <v/>
      </c>
      <c r="AD17" s="24" t="str">
        <f>IF(AND('MAPA DE RIESGO'!$Z$24="Alta",'MAPA DE RIESGO'!$AB$24="Mayor"),CONCATENATE("R2C",'MAPA DE RIESGO'!$P$24),"")</f>
        <v/>
      </c>
      <c r="AE17" s="24" t="str">
        <f>IF(AND('MAPA DE RIESGO'!$Z$25="Alta",'MAPA DE RIESGO'!$AB$25="Mayor"),CONCATENATE("R2C",'MAPA DE RIESGO'!$P$25),"")</f>
        <v/>
      </c>
      <c r="AF17" s="24" t="str">
        <f>IF(AND('MAPA DE RIESGO'!$Z$26="Alta",'MAPA DE RIESGO'!$AB$26="Mayor"),CONCATENATE("R2C",'MAPA DE RIESGO'!$P$26),"")</f>
        <v/>
      </c>
      <c r="AG17" s="25" t="str">
        <f>IF(AND('MAPA DE RIESGO'!$Z$27="Alta",'MAPA DE RIESGO'!$AB$27="Mayor"),CONCATENATE("R2C",'MAPA DE RIESGO'!$P$27),"")</f>
        <v/>
      </c>
      <c r="AH17" s="26"/>
      <c r="AI17" s="27" t="str">
        <f>IF(AND('MAPA DE RIESGO'!$Z$23="Alta",'MAPA DE RIESGO'!$AB$23="Catastrófico"),CONCATENATE("R2C",'MAPA DE RIESGO'!$P$23),"")</f>
        <v/>
      </c>
      <c r="AJ17" s="27" t="str">
        <f>IF(AND('MAPA DE RIESGO'!$Z$24="Alta",'MAPA DE RIESGO'!$AB$24="Catastrófico"),CONCATENATE("R2C",'MAPA DE RIESGO'!$P$24),"")</f>
        <v/>
      </c>
      <c r="AK17" s="27" t="str">
        <f>IF(AND('MAPA DE RIESGO'!$Z$25="Alta",'MAPA DE RIESGO'!$AB$25="Catastrófico"),CONCATENATE("R2C",'MAPA DE RIESGO'!$P$25),"")</f>
        <v/>
      </c>
      <c r="AL17" s="27" t="str">
        <f>IF(AND('MAPA DE RIESGO'!$Z$26="Alta",'MAPA DE RIESGO'!$AB$26="Catastrófico"),CONCATENATE("R2C",'MAPA DE RIESGO'!$P$26),"")</f>
        <v/>
      </c>
      <c r="AM17" s="28" t="str">
        <f>IF(AND('MAPA DE RIESGO'!$Z$27="Alta",'MAPA DE RIESGO'!$AB$27="Catastrófico"),CONCATENATE("R2C",'MAPA DE RIESGO'!$P$27),"")</f>
        <v/>
      </c>
      <c r="AN17" s="55"/>
      <c r="AO17" s="532"/>
      <c r="AP17" s="533"/>
      <c r="AQ17" s="533"/>
      <c r="AR17" s="533"/>
      <c r="AS17" s="533"/>
      <c r="AT17" s="534"/>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row>
    <row r="18" spans="1:76" ht="15" customHeight="1" x14ac:dyDescent="0.25">
      <c r="A18" s="55"/>
      <c r="B18" s="481"/>
      <c r="C18" s="481"/>
      <c r="D18" s="482"/>
      <c r="E18" s="522"/>
      <c r="F18" s="523"/>
      <c r="G18" s="523"/>
      <c r="H18" s="523"/>
      <c r="I18" s="539"/>
      <c r="J18" s="39"/>
      <c r="K18" s="40" t="str">
        <f>IF(AND('MAPA DE RIESGO'!$Z$29="Alta",'MAPA DE RIESGO'!$AB$29="Leve"),CONCATENATE("R3C",'MAPA DE RIESGO'!$P$29),"")</f>
        <v/>
      </c>
      <c r="L18" s="40" t="str">
        <f>IF(AND('MAPA DE RIESGO'!$Z$30="Alta",'MAPA DE RIESGO'!$AB$30="Leve"),CONCATENATE("R3C",'MAPA DE RIESGO'!$P$30),"")</f>
        <v/>
      </c>
      <c r="M18" s="40" t="str">
        <f>IF(AND('MAPA DE RIESGO'!$Z$31="Alta",'MAPA DE RIESGO'!$AB$31="Leve"),CONCATENATE("R3C",'MAPA DE RIESGO'!$P$31),"")</f>
        <v/>
      </c>
      <c r="N18" s="40" t="str">
        <f>IF(AND('MAPA DE RIESGO'!$Z$32="Alta",'MAPA DE RIESGO'!$AB$32="Leve"),CONCATENATE("R3C",'MAPA DE RIESGO'!$P$32),"")</f>
        <v/>
      </c>
      <c r="O18" s="41" t="str">
        <f>IF(AND('MAPA DE RIESGO'!$Z$33="Alta",'MAPA DE RIESGO'!$AB$33="Leve"),CONCATENATE("R3C",'MAPA DE RIESGO'!$P$33),"")</f>
        <v/>
      </c>
      <c r="P18" s="39"/>
      <c r="Q18" s="40" t="str">
        <f>IF(AND('MAPA DE RIESGO'!$Z$29="Alta",'MAPA DE RIESGO'!$AB$29="Menor"),CONCATENATE("R3C",'MAPA DE RIESGO'!$P$29),"")</f>
        <v/>
      </c>
      <c r="R18" s="40" t="str">
        <f>IF(AND('MAPA DE RIESGO'!$Z$30="Alta",'MAPA DE RIESGO'!$AB$30="Menor"),CONCATENATE("R3C",'MAPA DE RIESGO'!$P$30),"")</f>
        <v/>
      </c>
      <c r="S18" s="40" t="str">
        <f>IF(AND('MAPA DE RIESGO'!$Z$31="Alta",'MAPA DE RIESGO'!$AB$31="Menor"),CONCATENATE("R3C",'MAPA DE RIESGO'!$P$31),"")</f>
        <v/>
      </c>
      <c r="T18" s="40" t="str">
        <f>IF(AND('MAPA DE RIESGO'!$Z$32="Alta",'MAPA DE RIESGO'!$AB$32="Menor"),CONCATENATE("R3C",'MAPA DE RIESGO'!$P$32),"")</f>
        <v/>
      </c>
      <c r="U18" s="41" t="str">
        <f>IF(AND('MAPA DE RIESGO'!$Z$33="Alta",'MAPA DE RIESGO'!$AB$33="Menor"),CONCATENATE("R3C",'MAPA DE RIESGO'!$P$33),"")</f>
        <v/>
      </c>
      <c r="V18" s="23"/>
      <c r="W18" s="24" t="str">
        <f>IF(AND('MAPA DE RIESGO'!$Z$29="Alta",'MAPA DE RIESGO'!$AB$29="Moderado"),CONCATENATE("R3C",'MAPA DE RIESGO'!$P$29),"")</f>
        <v/>
      </c>
      <c r="X18" s="24" t="str">
        <f>IF(AND('MAPA DE RIESGO'!$Z$30="Alta",'MAPA DE RIESGO'!$AB$30="Moderado"),CONCATENATE("R3C",'MAPA DE RIESGO'!$P$30),"")</f>
        <v/>
      </c>
      <c r="Y18" s="24" t="str">
        <f>IF(AND('MAPA DE RIESGO'!$Z$31="Alta",'MAPA DE RIESGO'!$AB$31="Moderado"),CONCATENATE("R3C",'MAPA DE RIESGO'!$P$31),"")</f>
        <v/>
      </c>
      <c r="Z18" s="24" t="str">
        <f>IF(AND('MAPA DE RIESGO'!$Z$32="Alta",'MAPA DE RIESGO'!$AB$32="Moderado"),CONCATENATE("R3C",'MAPA DE RIESGO'!$P$32),"")</f>
        <v/>
      </c>
      <c r="AA18" s="25" t="str">
        <f>IF(AND('MAPA DE RIESGO'!$Z$33="Alta",'MAPA DE RIESGO'!$AB$33="Moderado"),CONCATENATE("R3C",'MAPA DE RIESGO'!$P$33),"")</f>
        <v/>
      </c>
      <c r="AB18" s="23"/>
      <c r="AC18" s="24" t="str">
        <f>IF(AND('MAPA DE RIESGO'!$Z$29="Alta",'MAPA DE RIESGO'!$AB$29="Mayor"),CONCATENATE("R3C",'MAPA DE RIESGO'!$P$29),"")</f>
        <v/>
      </c>
      <c r="AD18" s="24" t="str">
        <f>IF(AND('MAPA DE RIESGO'!$Z$30="Alta",'MAPA DE RIESGO'!$AB$30="Mayor"),CONCATENATE("R3C",'MAPA DE RIESGO'!$P$30),"")</f>
        <v/>
      </c>
      <c r="AE18" s="24" t="str">
        <f>IF(AND('MAPA DE RIESGO'!$Z$31="Alta",'MAPA DE RIESGO'!$AB$31="Mayor"),CONCATENATE("R3C",'MAPA DE RIESGO'!$P$31),"")</f>
        <v/>
      </c>
      <c r="AF18" s="24" t="str">
        <f>IF(AND('MAPA DE RIESGO'!$Z$32="Alta",'MAPA DE RIESGO'!$AB$32="Mayor"),CONCATENATE("R3C",'MAPA DE RIESGO'!$P$32),"")</f>
        <v/>
      </c>
      <c r="AG18" s="25" t="str">
        <f>IF(AND('MAPA DE RIESGO'!$Z$33="Alta",'MAPA DE RIESGO'!$AB$33="Mayor"),CONCATENATE("R3C",'MAPA DE RIESGO'!$P$33),"")</f>
        <v/>
      </c>
      <c r="AH18" s="26"/>
      <c r="AI18" s="27" t="str">
        <f>IF(AND('MAPA DE RIESGO'!$Z$29="Alta",'MAPA DE RIESGO'!$AB$29="Catastrófico"),CONCATENATE("R3C",'MAPA DE RIESGO'!$P$29),"")</f>
        <v/>
      </c>
      <c r="AJ18" s="27" t="str">
        <f>IF(AND('MAPA DE RIESGO'!$Z$30="Alta",'MAPA DE RIESGO'!$AB$30="Catastrófico"),CONCATENATE("R3C",'MAPA DE RIESGO'!$P$30),"")</f>
        <v/>
      </c>
      <c r="AK18" s="27" t="str">
        <f>IF(AND('MAPA DE RIESGO'!$Z$31="Alta",'MAPA DE RIESGO'!$AB$31="Catastrófico"),CONCATENATE("R3C",'MAPA DE RIESGO'!$P$31),"")</f>
        <v/>
      </c>
      <c r="AL18" s="27" t="str">
        <f>IF(AND('MAPA DE RIESGO'!$Z$32="Alta",'MAPA DE RIESGO'!$AB$32="Catastrófico"),CONCATENATE("R3C",'MAPA DE RIESGO'!$P$32),"")</f>
        <v/>
      </c>
      <c r="AM18" s="28" t="str">
        <f>IF(AND('MAPA DE RIESGO'!$Z$33="Alta",'MAPA DE RIESGO'!$AB$33="Catastrófico"),CONCATENATE("R3C",'MAPA DE RIESGO'!$P$33),"")</f>
        <v/>
      </c>
      <c r="AN18" s="55"/>
      <c r="AO18" s="532"/>
      <c r="AP18" s="533"/>
      <c r="AQ18" s="533"/>
      <c r="AR18" s="533"/>
      <c r="AS18" s="533"/>
      <c r="AT18" s="534"/>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row>
    <row r="19" spans="1:76" ht="15" customHeight="1" x14ac:dyDescent="0.25">
      <c r="A19" s="55"/>
      <c r="B19" s="481"/>
      <c r="C19" s="481"/>
      <c r="D19" s="482"/>
      <c r="E19" s="522"/>
      <c r="F19" s="523"/>
      <c r="G19" s="523"/>
      <c r="H19" s="523"/>
      <c r="I19" s="539"/>
      <c r="J19" s="39" t="str">
        <f>IF(AND('MAPA DE RIESGO'!$Z$34="Alta",'MAPA DE RIESGO'!$AB$34="Leve"),CONCATENATE("R4C",'MAPA DE RIESGO'!$P$34),"")</f>
        <v/>
      </c>
      <c r="K19" s="40" t="str">
        <f>IF(AND('MAPA DE RIESGO'!$Z$35="Alta",'MAPA DE RIESGO'!$AB$35="Leve"),CONCATENATE("R4C",'MAPA DE RIESGO'!$P$35),"")</f>
        <v/>
      </c>
      <c r="L19" s="40" t="str">
        <f>IF(AND('MAPA DE RIESGO'!$Z$36="Alta",'MAPA DE RIESGO'!$AB$36="Leve"),CONCATENATE("R4C",'MAPA DE RIESGO'!$P$36),"")</f>
        <v/>
      </c>
      <c r="M19" s="40" t="str">
        <f>IF(AND('MAPA DE RIESGO'!$Z$37="Alta",'MAPA DE RIESGO'!$AB$37="Leve"),CONCATENATE("R4C",'MAPA DE RIESGO'!$P$37),"")</f>
        <v/>
      </c>
      <c r="N19" s="40" t="str">
        <f>IF(AND('MAPA DE RIESGO'!$Z$38="Alta",'MAPA DE RIESGO'!$AB$38="Leve"),CONCATENATE("R4C",'MAPA DE RIESGO'!$P$38),"")</f>
        <v/>
      </c>
      <c r="O19" s="41" t="str">
        <f>IF(AND('MAPA DE RIESGO'!$Z$39="Alta",'MAPA DE RIESGO'!$AB$39="Leve"),CONCATENATE("R4C",'MAPA DE RIESGO'!$P$39),"")</f>
        <v/>
      </c>
      <c r="P19" s="39" t="str">
        <f>IF(AND('MAPA DE RIESGO'!$Z$34="Alta",'MAPA DE RIESGO'!$AB$34="Menor"),CONCATENATE("R4C",'MAPA DE RIESGO'!$P$34),"")</f>
        <v/>
      </c>
      <c r="Q19" s="40" t="str">
        <f>IF(AND('MAPA DE RIESGO'!$Z$35="Alta",'MAPA DE RIESGO'!$AB$35="Menor"),CONCATENATE("R4C",'MAPA DE RIESGO'!$P$35),"")</f>
        <v/>
      </c>
      <c r="R19" s="40" t="str">
        <f>IF(AND('MAPA DE RIESGO'!$Z$36="Alta",'MAPA DE RIESGO'!$AB$36="Menor"),CONCATENATE("R4C",'MAPA DE RIESGO'!$P$36),"")</f>
        <v/>
      </c>
      <c r="S19" s="40" t="str">
        <f>IF(AND('MAPA DE RIESGO'!$Z$37="Alta",'MAPA DE RIESGO'!$AB$37="Menor"),CONCATENATE("R4C",'MAPA DE RIESGO'!$P$37),"")</f>
        <v/>
      </c>
      <c r="T19" s="40" t="str">
        <f>IF(AND('MAPA DE RIESGO'!$Z$38="Alta",'MAPA DE RIESGO'!$AB$38="Menor"),CONCATENATE("R4C",'MAPA DE RIESGO'!$P$38),"")</f>
        <v/>
      </c>
      <c r="U19" s="41" t="str">
        <f>IF(AND('MAPA DE RIESGO'!$Z$39="Alta",'MAPA DE RIESGO'!$AB$39="Menor"),CONCATENATE("R4C",'MAPA DE RIESGO'!$P$39),"")</f>
        <v/>
      </c>
      <c r="V19" s="23" t="str">
        <f>IF(AND('MAPA DE RIESGO'!$Z$34="Alta",'MAPA DE RIESGO'!$AB$34="Moderado"),CONCATENATE("R4C",'MAPA DE RIESGO'!$P$34),"")</f>
        <v/>
      </c>
      <c r="W19" s="24" t="str">
        <f>IF(AND('MAPA DE RIESGO'!$Z$35="Alta",'MAPA DE RIESGO'!$AB$35="Moderado"),CONCATENATE("R4C",'MAPA DE RIESGO'!$P$35),"")</f>
        <v/>
      </c>
      <c r="X19" s="29" t="str">
        <f>IF(AND('MAPA DE RIESGO'!$Z$36="Alta",'MAPA DE RIESGO'!$AB$36="Moderado"),CONCATENATE("R4C",'MAPA DE RIESGO'!$P$36),"")</f>
        <v/>
      </c>
      <c r="Y19" s="29" t="str">
        <f>IF(AND('MAPA DE RIESGO'!$Z$37="Alta",'MAPA DE RIESGO'!$AB$37="Moderado"),CONCATENATE("R4C",'MAPA DE RIESGO'!$P$37),"")</f>
        <v/>
      </c>
      <c r="Z19" s="29" t="str">
        <f>IF(AND('MAPA DE RIESGO'!$Z$38="Alta",'MAPA DE RIESGO'!$AB$38="Moderado"),CONCATENATE("R4C",'MAPA DE RIESGO'!$P$38),"")</f>
        <v/>
      </c>
      <c r="AA19" s="25" t="str">
        <f>IF(AND('MAPA DE RIESGO'!$Z$39="Alta",'MAPA DE RIESGO'!$AB$39="Moderado"),CONCATENATE("R4C",'MAPA DE RIESGO'!$P$39),"")</f>
        <v/>
      </c>
      <c r="AB19" s="23" t="str">
        <f>IF(AND('MAPA DE RIESGO'!$Z$34="Alta",'MAPA DE RIESGO'!$AB$34="Mayor"),CONCATENATE("R4C",'MAPA DE RIESGO'!$P$34),"")</f>
        <v/>
      </c>
      <c r="AC19" s="24" t="str">
        <f>IF(AND('MAPA DE RIESGO'!$Z$35="Alta",'MAPA DE RIESGO'!$AB$35="Mayor"),CONCATENATE("R4C",'MAPA DE RIESGO'!$P$35),"")</f>
        <v/>
      </c>
      <c r="AD19" s="29" t="str">
        <f>IF(AND('MAPA DE RIESGO'!$Z$36="Alta",'MAPA DE RIESGO'!$AB$36="Mayor"),CONCATENATE("R4C",'MAPA DE RIESGO'!$P$36),"")</f>
        <v/>
      </c>
      <c r="AE19" s="29" t="str">
        <f>IF(AND('MAPA DE RIESGO'!$Z$37="Alta",'MAPA DE RIESGO'!$AB$37="Mayor"),CONCATENATE("R4C",'MAPA DE RIESGO'!$P$37),"")</f>
        <v/>
      </c>
      <c r="AF19" s="29" t="str">
        <f>IF(AND('MAPA DE RIESGO'!$Z$38="Alta",'MAPA DE RIESGO'!$AB$38="Mayor"),CONCATENATE("R4C",'MAPA DE RIESGO'!$P$38),"")</f>
        <v/>
      </c>
      <c r="AG19" s="25" t="str">
        <f>IF(AND('MAPA DE RIESGO'!$Z$39="Alta",'MAPA DE RIESGO'!$AB$39="Mayor"),CONCATENATE("R4C",'MAPA DE RIESGO'!$P$39),"")</f>
        <v/>
      </c>
      <c r="AH19" s="26"/>
      <c r="AI19" s="27" t="str">
        <f>IF(AND('MAPA DE RIESGO'!$Z$35="Alta",'MAPA DE RIESGO'!$AB$35="Catastrófico"),CONCATENATE("R4C",'MAPA DE RIESGO'!$P$35),"")</f>
        <v/>
      </c>
      <c r="AJ19" s="27" t="str">
        <f>IF(AND('MAPA DE RIESGO'!$Z$36="Alta",'MAPA DE RIESGO'!$AB$36="Catastrófico"),CONCATENATE("R4C",'MAPA DE RIESGO'!$P$36),"")</f>
        <v/>
      </c>
      <c r="AK19" s="27" t="str">
        <f>IF(AND('MAPA DE RIESGO'!$Z$37="Alta",'MAPA DE RIESGO'!$AB$37="Catastrófico"),CONCATENATE("R4C",'MAPA DE RIESGO'!$P$37),"")</f>
        <v/>
      </c>
      <c r="AL19" s="27" t="str">
        <f>IF(AND('MAPA DE RIESGO'!$Z$38="Alta",'MAPA DE RIESGO'!$AB$38="Catastrófico"),CONCATENATE("R4C",'MAPA DE RIESGO'!$P$38),"")</f>
        <v/>
      </c>
      <c r="AM19" s="28" t="str">
        <f>IF(AND('MAPA DE RIESGO'!$Z$39="Alta",'MAPA DE RIESGO'!$AB$39="Catastrófico"),CONCATENATE("R4C",'MAPA DE RIESGO'!$P$39),"")</f>
        <v/>
      </c>
      <c r="AN19" s="55"/>
      <c r="AO19" s="532"/>
      <c r="AP19" s="533"/>
      <c r="AQ19" s="533"/>
      <c r="AR19" s="533"/>
      <c r="AS19" s="533"/>
      <c r="AT19" s="534"/>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row>
    <row r="20" spans="1:76" ht="15" customHeight="1" x14ac:dyDescent="0.25">
      <c r="A20" s="55"/>
      <c r="B20" s="481"/>
      <c r="C20" s="481"/>
      <c r="D20" s="482"/>
      <c r="E20" s="522"/>
      <c r="F20" s="523"/>
      <c r="G20" s="523"/>
      <c r="H20" s="523"/>
      <c r="I20" s="539"/>
      <c r="J20" s="39" t="str">
        <f>IF(AND('MAPA DE RIESGO'!$Z$40="Alta",'MAPA DE RIESGO'!$AB$40="Leve"),CONCATENATE("R5C",'MAPA DE RIESGO'!$P$40),"")</f>
        <v/>
      </c>
      <c r="K20" s="40" t="str">
        <f>IF(AND('MAPA DE RIESGO'!$Z$41="Alta",'MAPA DE RIESGO'!$AB$41="Leve"),CONCATENATE("R5C",'MAPA DE RIESGO'!$P$41),"")</f>
        <v/>
      </c>
      <c r="L20" s="40" t="str">
        <f>IF(AND('MAPA DE RIESGO'!$Z$42="Alta",'MAPA DE RIESGO'!$AB$42="Leve"),CONCATENATE("R5C",'MAPA DE RIESGO'!$P$42),"")</f>
        <v/>
      </c>
      <c r="M20" s="40" t="str">
        <f>IF(AND('MAPA DE RIESGO'!$Z$43="Alta",'MAPA DE RIESGO'!$AB$43="Leve"),CONCATENATE("R5C",'MAPA DE RIESGO'!$P$43),"")</f>
        <v/>
      </c>
      <c r="N20" s="40" t="str">
        <f>IF(AND('MAPA DE RIESGO'!$Z$44="Alta",'MAPA DE RIESGO'!$AB$44="Leve"),CONCATENATE("R5C",'MAPA DE RIESGO'!$P$44),"")</f>
        <v/>
      </c>
      <c r="O20" s="41" t="str">
        <f>IF(AND('MAPA DE RIESGO'!$Z$45="Alta",'MAPA DE RIESGO'!$AB$45="Leve"),CONCATENATE("R5C",'MAPA DE RIESGO'!$P$45),"")</f>
        <v/>
      </c>
      <c r="P20" s="39" t="str">
        <f>IF(AND('MAPA DE RIESGO'!$Z$40="Alta",'MAPA DE RIESGO'!$AB$40="Menor"),CONCATENATE("R5C",'MAPA DE RIESGO'!$P$40),"")</f>
        <v/>
      </c>
      <c r="Q20" s="40" t="str">
        <f>IF(AND('MAPA DE RIESGO'!$Z$41="Alta",'MAPA DE RIESGO'!$AB$41="Menor"),CONCATENATE("R5C",'MAPA DE RIESGO'!$P$41),"")</f>
        <v/>
      </c>
      <c r="R20" s="40" t="str">
        <f>IF(AND('MAPA DE RIESGO'!$Z$42="Alta",'MAPA DE RIESGO'!$AB$42="Menor"),CONCATENATE("R5C",'MAPA DE RIESGO'!$P$42),"")</f>
        <v/>
      </c>
      <c r="S20" s="40" t="str">
        <f>IF(AND('MAPA DE RIESGO'!$Z$43="Alta",'MAPA DE RIESGO'!$AB$43="Menor"),CONCATENATE("R5C",'MAPA DE RIESGO'!$P$43),"")</f>
        <v/>
      </c>
      <c r="T20" s="40" t="str">
        <f>IF(AND('MAPA DE RIESGO'!$Z$44="Alta",'MAPA DE RIESGO'!$AB$44="Menor"),CONCATENATE("R5C",'MAPA DE RIESGO'!$P$44),"")</f>
        <v/>
      </c>
      <c r="U20" s="41" t="str">
        <f>IF(AND('MAPA DE RIESGO'!$Z$45="Alta",'MAPA DE RIESGO'!$AB$45="Menor"),CONCATENATE("R5C",'MAPA DE RIESGO'!$P$45),"")</f>
        <v/>
      </c>
      <c r="V20" s="23" t="str">
        <f>IF(AND('MAPA DE RIESGO'!$Z$40="Alta",'MAPA DE RIESGO'!$AB$40="Moderado"),CONCATENATE("R5C",'MAPA DE RIESGO'!$P$40),"")</f>
        <v/>
      </c>
      <c r="W20" s="24" t="str">
        <f>IF(AND('MAPA DE RIESGO'!$Z$41="Alta",'MAPA DE RIESGO'!$AB$41="Moderado"),CONCATENATE("R5C",'MAPA DE RIESGO'!$P$41),"")</f>
        <v/>
      </c>
      <c r="X20" s="29" t="str">
        <f>IF(AND('MAPA DE RIESGO'!$Z$42="Alta",'MAPA DE RIESGO'!$AB$42="Moderado"),CONCATENATE("R5C",'MAPA DE RIESGO'!$P$42),"")</f>
        <v/>
      </c>
      <c r="Y20" s="29" t="str">
        <f>IF(AND('MAPA DE RIESGO'!$Z$43="Alta",'MAPA DE RIESGO'!$AB$43="Moderado"),CONCATENATE("R5C",'MAPA DE RIESGO'!$P$43),"")</f>
        <v/>
      </c>
      <c r="Z20" s="29" t="str">
        <f>IF(AND('MAPA DE RIESGO'!$Z$44="Alta",'MAPA DE RIESGO'!$AB$44="Moderado"),CONCATENATE("R5C",'MAPA DE RIESGO'!$P$44),"")</f>
        <v/>
      </c>
      <c r="AA20" s="25" t="str">
        <f>IF(AND('MAPA DE RIESGO'!$Z$45="Alta",'MAPA DE RIESGO'!$AB$45="Moderado"),CONCATENATE("R5C",'MAPA DE RIESGO'!$P$45),"")</f>
        <v/>
      </c>
      <c r="AB20" s="23" t="str">
        <f>IF(AND('MAPA DE RIESGO'!$Z$40="Alta",'MAPA DE RIESGO'!$AB$40="Mayor"),CONCATENATE("R5C",'MAPA DE RIESGO'!$P$40),"")</f>
        <v/>
      </c>
      <c r="AC20" s="24" t="str">
        <f>IF(AND('MAPA DE RIESGO'!$Z$41="Alta",'MAPA DE RIESGO'!$AB$41="Mayor"),CONCATENATE("R5C",'MAPA DE RIESGO'!$P$41),"")</f>
        <v/>
      </c>
      <c r="AD20" s="29" t="str">
        <f>IF(AND('MAPA DE RIESGO'!$Z$42="Alta",'MAPA DE RIESGO'!$AB$42="Mayor"),CONCATENATE("R5C",'MAPA DE RIESGO'!$P$42),"")</f>
        <v/>
      </c>
      <c r="AE20" s="29" t="str">
        <f>IF(AND('MAPA DE RIESGO'!$Z$43="Alta",'MAPA DE RIESGO'!$AB$43="Mayor"),CONCATENATE("R5C",'MAPA DE RIESGO'!$P$43),"")</f>
        <v/>
      </c>
      <c r="AF20" s="29" t="str">
        <f>IF(AND('MAPA DE RIESGO'!$Z$44="Alta",'MAPA DE RIESGO'!$AB$44="Mayor"),CONCATENATE("R5C",'MAPA DE RIESGO'!$P$44),"")</f>
        <v/>
      </c>
      <c r="AG20" s="25" t="str">
        <f>IF(AND('MAPA DE RIESGO'!$Z$45="Alta",'MAPA DE RIESGO'!$AB$45="Mayor"),CONCATENATE("R5C",'MAPA DE RIESGO'!$P$45),"")</f>
        <v/>
      </c>
      <c r="AH20" s="26"/>
      <c r="AI20" s="27" t="str">
        <f>IF(AND('MAPA DE RIESGO'!$Z$41="Alta",'MAPA DE RIESGO'!$AB$41="Catastrófico"),CONCATENATE("R5C",'MAPA DE RIESGO'!$P$41),"")</f>
        <v/>
      </c>
      <c r="AJ20" s="27" t="str">
        <f>IF(AND('MAPA DE RIESGO'!$Z$42="Alta",'MAPA DE RIESGO'!$AB$42="Catastrófico"),CONCATENATE("R5C",'MAPA DE RIESGO'!$P$42),"")</f>
        <v/>
      </c>
      <c r="AK20" s="27" t="str">
        <f>IF(AND('MAPA DE RIESGO'!$Z$43="Alta",'MAPA DE RIESGO'!$AB$43="Catastrófico"),CONCATENATE("R5C",'MAPA DE RIESGO'!$P$43),"")</f>
        <v/>
      </c>
      <c r="AL20" s="27" t="str">
        <f>IF(AND('MAPA DE RIESGO'!$Z$44="Alta",'MAPA DE RIESGO'!$AB$44="Catastrófico"),CONCATENATE("R5C",'MAPA DE RIESGO'!$P$44),"")</f>
        <v/>
      </c>
      <c r="AM20" s="28" t="str">
        <f>IF(AND('MAPA DE RIESGO'!$Z$45="Alta",'MAPA DE RIESGO'!$AB$45="Catastrófico"),CONCATENATE("R5C",'MAPA DE RIESGO'!$P$45),"")</f>
        <v/>
      </c>
      <c r="AN20" s="55"/>
      <c r="AO20" s="532"/>
      <c r="AP20" s="533"/>
      <c r="AQ20" s="533"/>
      <c r="AR20" s="533"/>
      <c r="AS20" s="533"/>
      <c r="AT20" s="534"/>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row>
    <row r="21" spans="1:76" ht="15" customHeight="1" x14ac:dyDescent="0.25">
      <c r="A21" s="55"/>
      <c r="B21" s="481"/>
      <c r="C21" s="481"/>
      <c r="D21" s="482"/>
      <c r="E21" s="522"/>
      <c r="F21" s="523"/>
      <c r="G21" s="523"/>
      <c r="H21" s="523"/>
      <c r="I21" s="539"/>
      <c r="J21" s="39" t="str">
        <f>IF(AND('MAPA DE RIESGO'!$Z$46="Alta",'MAPA DE RIESGO'!$AB$46="Leve"),CONCATENATE("R6C",'MAPA DE RIESGO'!$P$46),"")</f>
        <v/>
      </c>
      <c r="K21" s="40" t="str">
        <f>IF(AND('MAPA DE RIESGO'!$Z$47="Alta",'MAPA DE RIESGO'!$AB$47="Leve"),CONCATENATE("R6C",'MAPA DE RIESGO'!$P$47),"")</f>
        <v/>
      </c>
      <c r="L21" s="40" t="str">
        <f>IF(AND('MAPA DE RIESGO'!$Z$48="Alta",'MAPA DE RIESGO'!$AB$48="Leve"),CONCATENATE("R6C",'MAPA DE RIESGO'!$P$48),"")</f>
        <v/>
      </c>
      <c r="M21" s="40" t="str">
        <f>IF(AND('MAPA DE RIESGO'!$Z$49="Alta",'MAPA DE RIESGO'!$AB$49="Leve"),CONCATENATE("R6C",'MAPA DE RIESGO'!$P$49),"")</f>
        <v/>
      </c>
      <c r="N21" s="40" t="str">
        <f>IF(AND('MAPA DE RIESGO'!$Z$50="Alta",'MAPA DE RIESGO'!$AB$50="Leve"),CONCATENATE("R6C",'MAPA DE RIESGO'!$P$50),"")</f>
        <v/>
      </c>
      <c r="O21" s="41" t="str">
        <f>IF(AND('MAPA DE RIESGO'!$Z$51="Alta",'MAPA DE RIESGO'!$AB$51="Leve"),CONCATENATE("R6C",'MAPA DE RIESGO'!$P$51),"")</f>
        <v/>
      </c>
      <c r="P21" s="39" t="str">
        <f>IF(AND('MAPA DE RIESGO'!$Z$46="Alta",'MAPA DE RIESGO'!$AB$46="Menor"),CONCATENATE("R6C",'MAPA DE RIESGO'!$P$46),"")</f>
        <v/>
      </c>
      <c r="Q21" s="40" t="str">
        <f>IF(AND('MAPA DE RIESGO'!$Z$47="Alta",'MAPA DE RIESGO'!$AB$47="Menor"),CONCATENATE("R6C",'MAPA DE RIESGO'!$P$47),"")</f>
        <v/>
      </c>
      <c r="R21" s="40" t="str">
        <f>IF(AND('MAPA DE RIESGO'!$Z$48="Alta",'MAPA DE RIESGO'!$AB$48="Menor"),CONCATENATE("R6C",'MAPA DE RIESGO'!$P$48),"")</f>
        <v/>
      </c>
      <c r="S21" s="40" t="str">
        <f>IF(AND('MAPA DE RIESGO'!$Z$49="Alta",'MAPA DE RIESGO'!$AB$49="Menor"),CONCATENATE("R6C",'MAPA DE RIESGO'!$P$49),"")</f>
        <v/>
      </c>
      <c r="T21" s="40" t="str">
        <f>IF(AND('MAPA DE RIESGO'!$Z$50="Alta",'MAPA DE RIESGO'!$AB$50="Menor"),CONCATENATE("R6C",'MAPA DE RIESGO'!$P$50),"")</f>
        <v/>
      </c>
      <c r="U21" s="41" t="str">
        <f>IF(AND('MAPA DE RIESGO'!$Z$51="Alta",'MAPA DE RIESGO'!$AB$51="Menor"),CONCATENATE("R6C",'MAPA DE RIESGO'!$P$51),"")</f>
        <v/>
      </c>
      <c r="V21" s="23" t="str">
        <f>IF(AND('MAPA DE RIESGO'!$Z$46="Alta",'MAPA DE RIESGO'!$AB$46="Moderado"),CONCATENATE("R6C",'MAPA DE RIESGO'!$P$46),"")</f>
        <v/>
      </c>
      <c r="W21" s="24" t="str">
        <f>IF(AND('MAPA DE RIESGO'!$Z$47="Alta",'MAPA DE RIESGO'!$AB$47="Moderado"),CONCATENATE("R6C",'MAPA DE RIESGO'!$P$47),"")</f>
        <v/>
      </c>
      <c r="X21" s="29" t="str">
        <f>IF(AND('MAPA DE RIESGO'!$Z$48="Alta",'MAPA DE RIESGO'!$AB$48="Moderado"),CONCATENATE("R6C",'MAPA DE RIESGO'!$P$48),"")</f>
        <v/>
      </c>
      <c r="Y21" s="29" t="str">
        <f>IF(AND('MAPA DE RIESGO'!$Z$49="Alta",'MAPA DE RIESGO'!$AB$49="Moderado"),CONCATENATE("R6C",'MAPA DE RIESGO'!$P$49),"")</f>
        <v/>
      </c>
      <c r="Z21" s="29" t="str">
        <f>IF(AND('MAPA DE RIESGO'!$Z$50="Alta",'MAPA DE RIESGO'!$AB$50="Moderado"),CONCATENATE("R6C",'MAPA DE RIESGO'!$P$50),"")</f>
        <v/>
      </c>
      <c r="AA21" s="25" t="str">
        <f>IF(AND('MAPA DE RIESGO'!$Z$51="Alta",'MAPA DE RIESGO'!$AB$51="Moderado"),CONCATENATE("R6C",'MAPA DE RIESGO'!$P$51),"")</f>
        <v/>
      </c>
      <c r="AB21" s="23" t="str">
        <f>IF(AND('MAPA DE RIESGO'!$Z$46="Alta",'MAPA DE RIESGO'!$AB$46="Mayor"),CONCATENATE("R6C",'MAPA DE RIESGO'!$P$46),"")</f>
        <v/>
      </c>
      <c r="AC21" s="24" t="str">
        <f>IF(AND('MAPA DE RIESGO'!$Z$47="Alta",'MAPA DE RIESGO'!$AB$47="Mayor"),CONCATENATE("R6C",'MAPA DE RIESGO'!$P$47),"")</f>
        <v/>
      </c>
      <c r="AD21" s="29" t="str">
        <f>IF(AND('MAPA DE RIESGO'!$Z$48="Alta",'MAPA DE RIESGO'!$AB$48="Mayor"),CONCATENATE("R6C",'MAPA DE RIESGO'!$P$48),"")</f>
        <v/>
      </c>
      <c r="AE21" s="29" t="str">
        <f>IF(AND('MAPA DE RIESGO'!$Z$49="Alta",'MAPA DE RIESGO'!$AB$49="Mayor"),CONCATENATE("R6C",'MAPA DE RIESGO'!$P$49),"")</f>
        <v/>
      </c>
      <c r="AF21" s="29" t="str">
        <f>IF(AND('MAPA DE RIESGO'!$Z$50="Alta",'MAPA DE RIESGO'!$AB$50="Mayor"),CONCATENATE("R6C",'MAPA DE RIESGO'!$P$50),"")</f>
        <v/>
      </c>
      <c r="AG21" s="25" t="str">
        <f>IF(AND('MAPA DE RIESGO'!$Z$51="Alta",'MAPA DE RIESGO'!$AB$51="Mayor"),CONCATENATE("R6C",'MAPA DE RIESGO'!$P$51),"")</f>
        <v/>
      </c>
      <c r="AH21" s="26"/>
      <c r="AI21" s="27" t="str">
        <f>IF(AND('MAPA DE RIESGO'!$Z$47="Alta",'MAPA DE RIESGO'!$AB$47="Catastrófico"),CONCATENATE("R6C",'MAPA DE RIESGO'!$P$47),"")</f>
        <v/>
      </c>
      <c r="AJ21" s="27" t="str">
        <f>IF(AND('MAPA DE RIESGO'!$Z$48="Alta",'MAPA DE RIESGO'!$AB$48="Catastrófico"),CONCATENATE("R6C",'MAPA DE RIESGO'!$P$48),"")</f>
        <v/>
      </c>
      <c r="AK21" s="27" t="str">
        <f>IF(AND('MAPA DE RIESGO'!$Z$49="Alta",'MAPA DE RIESGO'!$AB$49="Catastrófico"),CONCATENATE("R6C",'MAPA DE RIESGO'!$P$49),"")</f>
        <v/>
      </c>
      <c r="AL21" s="27" t="str">
        <f>IF(AND('MAPA DE RIESGO'!$Z$50="Alta",'MAPA DE RIESGO'!$AB$50="Catastrófico"),CONCATENATE("R6C",'MAPA DE RIESGO'!$P$50),"")</f>
        <v/>
      </c>
      <c r="AM21" s="28" t="str">
        <f>IF(AND('MAPA DE RIESGO'!$Z$51="Alta",'MAPA DE RIESGO'!$AB$51="Catastrófico"),CONCATENATE("R6C",'MAPA DE RIESGO'!$P$51),"")</f>
        <v/>
      </c>
      <c r="AN21" s="55"/>
      <c r="AO21" s="532"/>
      <c r="AP21" s="533"/>
      <c r="AQ21" s="533"/>
      <c r="AR21" s="533"/>
      <c r="AS21" s="533"/>
      <c r="AT21" s="534"/>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row>
    <row r="22" spans="1:76" ht="15" customHeight="1" x14ac:dyDescent="0.25">
      <c r="A22" s="55"/>
      <c r="B22" s="481"/>
      <c r="C22" s="481"/>
      <c r="D22" s="482"/>
      <c r="E22" s="522"/>
      <c r="F22" s="523"/>
      <c r="G22" s="523"/>
      <c r="H22" s="523"/>
      <c r="I22" s="539"/>
      <c r="J22" s="39" t="str">
        <f>IF(AND('MAPA DE RIESGO'!$Z$52="Alta",'MAPA DE RIESGO'!$AB$52="Leve"),CONCATENATE("R7C",'MAPA DE RIESGO'!$P$52),"")</f>
        <v/>
      </c>
      <c r="K22" s="40" t="str">
        <f>IF(AND('MAPA DE RIESGO'!$Z$53="Alta",'MAPA DE RIESGO'!$AB$53="Leve"),CONCATENATE("R7C",'MAPA DE RIESGO'!$P$53),"")</f>
        <v/>
      </c>
      <c r="L22" s="40" t="str">
        <f>IF(AND('MAPA DE RIESGO'!$Z$54="Alta",'MAPA DE RIESGO'!$AB$54="Leve"),CONCATENATE("R7C",'MAPA DE RIESGO'!$P$54),"")</f>
        <v/>
      </c>
      <c r="M22" s="40" t="str">
        <f>IF(AND('MAPA DE RIESGO'!$Z$55="Alta",'MAPA DE RIESGO'!$AB$55="Leve"),CONCATENATE("R7C",'MAPA DE RIESGO'!$P$55),"")</f>
        <v/>
      </c>
      <c r="N22" s="40" t="str">
        <f>IF(AND('MAPA DE RIESGO'!$Z$56="Alta",'MAPA DE RIESGO'!$AB$56="Leve"),CONCATENATE("R7C",'MAPA DE RIESGO'!$P$56),"")</f>
        <v/>
      </c>
      <c r="O22" s="41" t="str">
        <f>IF(AND('MAPA DE RIESGO'!$Z$57="Alta",'MAPA DE RIESGO'!$AB$57="Leve"),CONCATENATE("R7C",'MAPA DE RIESGO'!$P$57),"")</f>
        <v/>
      </c>
      <c r="P22" s="39" t="str">
        <f>IF(AND('MAPA DE RIESGO'!$Z$52="Alta",'MAPA DE RIESGO'!$AB$52="Menor"),CONCATENATE("R7C",'MAPA DE RIESGO'!$P$52),"")</f>
        <v/>
      </c>
      <c r="Q22" s="40" t="str">
        <f>IF(AND('MAPA DE RIESGO'!$Z$53="Alta",'MAPA DE RIESGO'!$AB$53="Menor"),CONCATENATE("R7C",'MAPA DE RIESGO'!$P$53),"")</f>
        <v/>
      </c>
      <c r="R22" s="40" t="str">
        <f>IF(AND('MAPA DE RIESGO'!$Z$54="Alta",'MAPA DE RIESGO'!$AB$54="Menor"),CONCATENATE("R7C",'MAPA DE RIESGO'!$P$54),"")</f>
        <v/>
      </c>
      <c r="S22" s="40" t="str">
        <f>IF(AND('MAPA DE RIESGO'!$Z$55="Alta",'MAPA DE RIESGO'!$AB$55="Menor"),CONCATENATE("R7C",'MAPA DE RIESGO'!$P$55),"")</f>
        <v/>
      </c>
      <c r="T22" s="40" t="str">
        <f>IF(AND('MAPA DE RIESGO'!$Z$56="Alta",'MAPA DE RIESGO'!$AB$56="Menor"),CONCATENATE("R7C",'MAPA DE RIESGO'!$P$56),"")</f>
        <v/>
      </c>
      <c r="U22" s="41" t="str">
        <f>IF(AND('MAPA DE RIESGO'!$Z$57="Alta",'MAPA DE RIESGO'!$AB$57="Menor"),CONCATENATE("R7C",'MAPA DE RIESGO'!$P$57),"")</f>
        <v/>
      </c>
      <c r="V22" s="23" t="str">
        <f>IF(AND('MAPA DE RIESGO'!$Z$52="Alta",'MAPA DE RIESGO'!$AB$52="Moderado"),CONCATENATE("R7C",'MAPA DE RIESGO'!$P$52),"")</f>
        <v/>
      </c>
      <c r="W22" s="24" t="str">
        <f>IF(AND('MAPA DE RIESGO'!$Z$53="Alta",'MAPA DE RIESGO'!$AB$53="Moderado"),CONCATENATE("R7C",'MAPA DE RIESGO'!$P$53),"")</f>
        <v/>
      </c>
      <c r="X22" s="29" t="str">
        <f>IF(AND('MAPA DE RIESGO'!$Z$54="Alta",'MAPA DE RIESGO'!$AB$54="Moderado"),CONCATENATE("R7C",'MAPA DE RIESGO'!$P$54),"")</f>
        <v/>
      </c>
      <c r="Y22" s="29" t="str">
        <f>IF(AND('MAPA DE RIESGO'!$Z$55="Alta",'MAPA DE RIESGO'!$AB$55="Moderado"),CONCATENATE("R7C",'MAPA DE RIESGO'!$P$55),"")</f>
        <v/>
      </c>
      <c r="Z22" s="29" t="str">
        <f>IF(AND('MAPA DE RIESGO'!$Z$56="Alta",'MAPA DE RIESGO'!$AB$56="Moderado"),CONCATENATE("R7C",'MAPA DE RIESGO'!$P$56),"")</f>
        <v/>
      </c>
      <c r="AA22" s="25" t="str">
        <f>IF(AND('MAPA DE RIESGO'!$Z$57="Alta",'MAPA DE RIESGO'!$AB$57="Moderado"),CONCATENATE("R7C",'MAPA DE RIESGO'!$P$57),"")</f>
        <v/>
      </c>
      <c r="AB22" s="23" t="str">
        <f>IF(AND('MAPA DE RIESGO'!$Z$52="Alta",'MAPA DE RIESGO'!$AB$52="Mayor"),CONCATENATE("R7C",'MAPA DE RIESGO'!$P$52),"")</f>
        <v/>
      </c>
      <c r="AC22" s="24" t="str">
        <f>IF(AND('MAPA DE RIESGO'!$Z$53="Alta",'MAPA DE RIESGO'!$AB$53="Mayor"),CONCATENATE("R7C",'MAPA DE RIESGO'!$P$53),"")</f>
        <v/>
      </c>
      <c r="AD22" s="29" t="str">
        <f>IF(AND('MAPA DE RIESGO'!$Z$54="Alta",'MAPA DE RIESGO'!$AB$54="Mayor"),CONCATENATE("R7C",'MAPA DE RIESGO'!$P$54),"")</f>
        <v/>
      </c>
      <c r="AE22" s="29" t="str">
        <f>IF(AND('MAPA DE RIESGO'!$Z$55="Alta",'MAPA DE RIESGO'!$AB$55="Mayor"),CONCATENATE("R7C",'MAPA DE RIESGO'!$P$55),"")</f>
        <v/>
      </c>
      <c r="AF22" s="29" t="str">
        <f>IF(AND('MAPA DE RIESGO'!$Z$56="Alta",'MAPA DE RIESGO'!$AB$56="Mayor"),CONCATENATE("R7C",'MAPA DE RIESGO'!$P$56),"")</f>
        <v/>
      </c>
      <c r="AG22" s="25" t="str">
        <f>IF(AND('MAPA DE RIESGO'!$Z$57="Alta",'MAPA DE RIESGO'!$AB$57="Mayor"),CONCATENATE("R7C",'MAPA DE RIESGO'!$P$57),"")</f>
        <v/>
      </c>
      <c r="AH22" s="26"/>
      <c r="AI22" s="27" t="str">
        <f>IF(AND('MAPA DE RIESGO'!$Z$53="Alta",'MAPA DE RIESGO'!$AB$53="Catastrófico"),CONCATENATE("R7C",'MAPA DE RIESGO'!$P$53),"")</f>
        <v/>
      </c>
      <c r="AJ22" s="27" t="str">
        <f>IF(AND('MAPA DE RIESGO'!$Z$54="Alta",'MAPA DE RIESGO'!$AB$54="Catastrófico"),CONCATENATE("R7C",'MAPA DE RIESGO'!$P$54),"")</f>
        <v/>
      </c>
      <c r="AK22" s="27" t="str">
        <f>IF(AND('MAPA DE RIESGO'!$Z$55="Alta",'MAPA DE RIESGO'!$AB$55="Catastrófico"),CONCATENATE("R7C",'MAPA DE RIESGO'!$P$55),"")</f>
        <v/>
      </c>
      <c r="AL22" s="27" t="str">
        <f>IF(AND('MAPA DE RIESGO'!$Z$56="Alta",'MAPA DE RIESGO'!$AB$56="Catastrófico"),CONCATENATE("R7C",'MAPA DE RIESGO'!$P$56),"")</f>
        <v/>
      </c>
      <c r="AM22" s="28" t="str">
        <f>IF(AND('MAPA DE RIESGO'!$Z$57="Alta",'MAPA DE RIESGO'!$AB$57="Catastrófico"),CONCATENATE("R7C",'MAPA DE RIESGO'!$P$57),"")</f>
        <v/>
      </c>
      <c r="AN22" s="55"/>
      <c r="AO22" s="532"/>
      <c r="AP22" s="533"/>
      <c r="AQ22" s="533"/>
      <c r="AR22" s="533"/>
      <c r="AS22" s="533"/>
      <c r="AT22" s="534"/>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row>
    <row r="23" spans="1:76" ht="15" customHeight="1" x14ac:dyDescent="0.25">
      <c r="A23" s="55"/>
      <c r="B23" s="481"/>
      <c r="C23" s="481"/>
      <c r="D23" s="482"/>
      <c r="E23" s="522"/>
      <c r="F23" s="523"/>
      <c r="G23" s="523"/>
      <c r="H23" s="523"/>
      <c r="I23" s="539"/>
      <c r="J23" s="39" t="str">
        <f>IF(AND('MAPA DE RIESGO'!$Z$58="Alta",'MAPA DE RIESGO'!$AB$58="Leve"),CONCATENATE("R8C",'MAPA DE RIESGO'!$P$58),"")</f>
        <v/>
      </c>
      <c r="K23" s="40" t="str">
        <f>IF(AND('MAPA DE RIESGO'!$Z$59="Alta",'MAPA DE RIESGO'!$AB$59="Leve"),CONCATENATE("R8C",'MAPA DE RIESGO'!$P$59),"")</f>
        <v/>
      </c>
      <c r="L23" s="40" t="str">
        <f>IF(AND('MAPA DE RIESGO'!$Z$60="Alta",'MAPA DE RIESGO'!$AB$60="Leve"),CONCATENATE("R8C",'MAPA DE RIESGO'!$P$60),"")</f>
        <v/>
      </c>
      <c r="M23" s="40" t="str">
        <f>IF(AND('MAPA DE RIESGO'!$Z$61="Alta",'MAPA DE RIESGO'!$AB$61="Leve"),CONCATENATE("R8C",'MAPA DE RIESGO'!$P$61),"")</f>
        <v/>
      </c>
      <c r="N23" s="40" t="str">
        <f>IF(AND('MAPA DE RIESGO'!$Z$62="Alta",'MAPA DE RIESGO'!$AB$62="Leve"),CONCATENATE("R8C",'MAPA DE RIESGO'!$P$62),"")</f>
        <v/>
      </c>
      <c r="O23" s="41" t="str">
        <f>IF(AND('MAPA DE RIESGO'!$Z$63="Alta",'MAPA DE RIESGO'!$AB$63="Leve"),CONCATENATE("R8C",'MAPA DE RIESGO'!$P$63),"")</f>
        <v/>
      </c>
      <c r="P23" s="39" t="str">
        <f>IF(AND('MAPA DE RIESGO'!$Z$58="Alta",'MAPA DE RIESGO'!$AB$58="Menor"),CONCATENATE("R8C",'MAPA DE RIESGO'!$P$58),"")</f>
        <v/>
      </c>
      <c r="Q23" s="40" t="str">
        <f>IF(AND('MAPA DE RIESGO'!$Z$59="Alta",'MAPA DE RIESGO'!$AB$59="Menor"),CONCATENATE("R8C",'MAPA DE RIESGO'!$P$59),"")</f>
        <v/>
      </c>
      <c r="R23" s="40" t="str">
        <f>IF(AND('MAPA DE RIESGO'!$Z$60="Alta",'MAPA DE RIESGO'!$AB$60="Menor"),CONCATENATE("R8C",'MAPA DE RIESGO'!$P$60),"")</f>
        <v/>
      </c>
      <c r="S23" s="40" t="str">
        <f>IF(AND('MAPA DE RIESGO'!$Z$61="Alta",'MAPA DE RIESGO'!$AB$61="Menor"),CONCATENATE("R8C",'MAPA DE RIESGO'!$P$61),"")</f>
        <v/>
      </c>
      <c r="T23" s="40" t="str">
        <f>IF(AND('MAPA DE RIESGO'!$Z$62="Alta",'MAPA DE RIESGO'!$AB$62="Menor"),CONCATENATE("R8C",'MAPA DE RIESGO'!$P$62),"")</f>
        <v/>
      </c>
      <c r="U23" s="41" t="str">
        <f>IF(AND('MAPA DE RIESGO'!$Z$63="Alta",'MAPA DE RIESGO'!$AB$63="Menor"),CONCATENATE("R8C",'MAPA DE RIESGO'!$P$63),"")</f>
        <v/>
      </c>
      <c r="V23" s="23" t="str">
        <f>IF(AND('MAPA DE RIESGO'!$Z$58="Alta",'MAPA DE RIESGO'!$AB$58="Moderado"),CONCATENATE("R8C",'MAPA DE RIESGO'!$P$58),"")</f>
        <v/>
      </c>
      <c r="W23" s="24" t="str">
        <f>IF(AND('MAPA DE RIESGO'!$Z$59="Alta",'MAPA DE RIESGO'!$AB$59="Moderado"),CONCATENATE("R8C",'MAPA DE RIESGO'!$P$59),"")</f>
        <v/>
      </c>
      <c r="X23" s="29" t="str">
        <f>IF(AND('MAPA DE RIESGO'!$Z$60="Alta",'MAPA DE RIESGO'!$AB$60="Moderado"),CONCATENATE("R8C",'MAPA DE RIESGO'!$P$60),"")</f>
        <v/>
      </c>
      <c r="Y23" s="29" t="str">
        <f>IF(AND('MAPA DE RIESGO'!$Z$61="Alta",'MAPA DE RIESGO'!$AB$61="Moderado"),CONCATENATE("R8C",'MAPA DE RIESGO'!$P$61),"")</f>
        <v/>
      </c>
      <c r="Z23" s="29" t="str">
        <f>IF(AND('MAPA DE RIESGO'!$Z$62="Alta",'MAPA DE RIESGO'!$AB$62="Moderado"),CONCATENATE("R8C",'MAPA DE RIESGO'!$P$62),"")</f>
        <v/>
      </c>
      <c r="AA23" s="25" t="str">
        <f>IF(AND('MAPA DE RIESGO'!$Z$63="Alta",'MAPA DE RIESGO'!$AB$63="Moderado"),CONCATENATE("R8C",'MAPA DE RIESGO'!$P$63),"")</f>
        <v/>
      </c>
      <c r="AB23" s="23" t="str">
        <f>IF(AND('MAPA DE RIESGO'!$Z$58="Alta",'MAPA DE RIESGO'!$AB$58="Mayor"),CONCATENATE("R8C",'MAPA DE RIESGO'!$P$58),"")</f>
        <v/>
      </c>
      <c r="AC23" s="24" t="str">
        <f>IF(AND('MAPA DE RIESGO'!$Z$59="Alta",'MAPA DE RIESGO'!$AB$59="Mayor"),CONCATENATE("R8C",'MAPA DE RIESGO'!$P$59),"")</f>
        <v/>
      </c>
      <c r="AD23" s="29" t="str">
        <f>IF(AND('MAPA DE RIESGO'!$Z$60="Alta",'MAPA DE RIESGO'!$AB$60="Mayor"),CONCATENATE("R8C",'MAPA DE RIESGO'!$P$60),"")</f>
        <v/>
      </c>
      <c r="AE23" s="29" t="str">
        <f>IF(AND('MAPA DE RIESGO'!$Z$61="Alta",'MAPA DE RIESGO'!$AB$61="Mayor"),CONCATENATE("R8C",'MAPA DE RIESGO'!$P$61),"")</f>
        <v/>
      </c>
      <c r="AF23" s="29" t="str">
        <f>IF(AND('MAPA DE RIESGO'!$Z$62="Alta",'MAPA DE RIESGO'!$AB$62="Mayor"),CONCATENATE("R8C",'MAPA DE RIESGO'!$P$62),"")</f>
        <v/>
      </c>
      <c r="AG23" s="25" t="str">
        <f>IF(AND('MAPA DE RIESGO'!$Z$63="Alta",'MAPA DE RIESGO'!$AB$63="Mayor"),CONCATENATE("R8C",'MAPA DE RIESGO'!$P$63),"")</f>
        <v/>
      </c>
      <c r="AH23" s="26"/>
      <c r="AI23" s="27" t="str">
        <f>IF(AND('MAPA DE RIESGO'!$Z$59="Alta",'MAPA DE RIESGO'!$AB$59="Catastrófico"),CONCATENATE("R8C",'MAPA DE RIESGO'!$P$59),"")</f>
        <v/>
      </c>
      <c r="AJ23" s="27" t="str">
        <f>IF(AND('MAPA DE RIESGO'!$Z$60="Alta",'MAPA DE RIESGO'!$AB$60="Catastrófico"),CONCATENATE("R8C",'MAPA DE RIESGO'!$P$60),"")</f>
        <v/>
      </c>
      <c r="AK23" s="27" t="str">
        <f>IF(AND('MAPA DE RIESGO'!$Z$61="Alta",'MAPA DE RIESGO'!$AB$61="Catastrófico"),CONCATENATE("R8C",'MAPA DE RIESGO'!$P$61),"")</f>
        <v/>
      </c>
      <c r="AL23" s="27" t="str">
        <f>IF(AND('MAPA DE RIESGO'!$Z$62="Alta",'MAPA DE RIESGO'!$AB$62="Catastrófico"),CONCATENATE("R8C",'MAPA DE RIESGO'!$P$62),"")</f>
        <v/>
      </c>
      <c r="AM23" s="28" t="str">
        <f>IF(AND('MAPA DE RIESGO'!$Z$63="Alta",'MAPA DE RIESGO'!$AB$63="Catastrófico"),CONCATENATE("R8C",'MAPA DE RIESGO'!$P$63),"")</f>
        <v/>
      </c>
      <c r="AN23" s="55"/>
      <c r="AO23" s="532"/>
      <c r="AP23" s="533"/>
      <c r="AQ23" s="533"/>
      <c r="AR23" s="533"/>
      <c r="AS23" s="533"/>
      <c r="AT23" s="534"/>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row>
    <row r="24" spans="1:76" ht="15" customHeight="1" x14ac:dyDescent="0.25">
      <c r="A24" s="55"/>
      <c r="B24" s="481"/>
      <c r="C24" s="481"/>
      <c r="D24" s="482"/>
      <c r="E24" s="522"/>
      <c r="F24" s="523"/>
      <c r="G24" s="523"/>
      <c r="H24" s="523"/>
      <c r="I24" s="539"/>
      <c r="J24" s="39" t="str">
        <f>IF(AND('MAPA DE RIESGO'!$Z$64="Alta",'MAPA DE RIESGO'!$AB$64="Leve"),CONCATENATE("R9C",'MAPA DE RIESGO'!$P$64),"")</f>
        <v/>
      </c>
      <c r="K24" s="40" t="str">
        <f>IF(AND('MAPA DE RIESGO'!$Z$65="Alta",'MAPA DE RIESGO'!$AB$65="Leve"),CONCATENATE("R9C",'MAPA DE RIESGO'!$P$65),"")</f>
        <v/>
      </c>
      <c r="L24" s="40" t="str">
        <f>IF(AND('MAPA DE RIESGO'!$Z$66="Alta",'MAPA DE RIESGO'!$AB$66="Leve"),CONCATENATE("R9C",'MAPA DE RIESGO'!$P$66),"")</f>
        <v/>
      </c>
      <c r="M24" s="40" t="str">
        <f>IF(AND('MAPA DE RIESGO'!$Z$67="Alta",'MAPA DE RIESGO'!$AB$67="Leve"),CONCATENATE("R9C",'MAPA DE RIESGO'!$P$67),"")</f>
        <v/>
      </c>
      <c r="N24" s="40" t="str">
        <f>IF(AND('MAPA DE RIESGO'!$Z$68="Alta",'MAPA DE RIESGO'!$AB$68="Leve"),CONCATENATE("R9C",'MAPA DE RIESGO'!$P$68),"")</f>
        <v/>
      </c>
      <c r="O24" s="41" t="str">
        <f>IF(AND('MAPA DE RIESGO'!$Z$69="Alta",'MAPA DE RIESGO'!$AB$69="Leve"),CONCATENATE("R9C",'MAPA DE RIESGO'!$P$69),"")</f>
        <v/>
      </c>
      <c r="P24" s="39" t="str">
        <f>IF(AND('MAPA DE RIESGO'!$Z$64="Alta",'MAPA DE RIESGO'!$AB$64="Menor"),CONCATENATE("R9C",'MAPA DE RIESGO'!$P$64),"")</f>
        <v/>
      </c>
      <c r="Q24" s="40" t="str">
        <f>IF(AND('MAPA DE RIESGO'!$Z$65="Alta",'MAPA DE RIESGO'!$AB$65="Menor"),CONCATENATE("R9C",'MAPA DE RIESGO'!$P$65),"")</f>
        <v/>
      </c>
      <c r="R24" s="40" t="str">
        <f>IF(AND('MAPA DE RIESGO'!$Z$66="Alta",'MAPA DE RIESGO'!$AB$66="Menor"),CONCATENATE("R9C",'MAPA DE RIESGO'!$P$66),"")</f>
        <v/>
      </c>
      <c r="S24" s="40" t="str">
        <f>IF(AND('MAPA DE RIESGO'!$Z$67="Alta",'MAPA DE RIESGO'!$AB$67="Menor"),CONCATENATE("R9C",'MAPA DE RIESGO'!$P$67),"")</f>
        <v/>
      </c>
      <c r="T24" s="40" t="str">
        <f>IF(AND('MAPA DE RIESGO'!$Z$68="Alta",'MAPA DE RIESGO'!$AB$68="Menor"),CONCATENATE("R9C",'MAPA DE RIESGO'!$P$68),"")</f>
        <v/>
      </c>
      <c r="U24" s="41" t="str">
        <f>IF(AND('MAPA DE RIESGO'!$Z$69="Alta",'MAPA DE RIESGO'!$AB$69="Menor"),CONCATENATE("R9C",'MAPA DE RIESGO'!$P$69),"")</f>
        <v/>
      </c>
      <c r="V24" s="23" t="str">
        <f>IF(AND('MAPA DE RIESGO'!$Z$64="Alta",'MAPA DE RIESGO'!$AB$64="Moderado"),CONCATENATE("R9C",'MAPA DE RIESGO'!$P$64),"")</f>
        <v/>
      </c>
      <c r="W24" s="24" t="str">
        <f>IF(AND('MAPA DE RIESGO'!$Z$65="Alta",'MAPA DE RIESGO'!$AB$65="Moderado"),CONCATENATE("R9C",'MAPA DE RIESGO'!$P$65),"")</f>
        <v/>
      </c>
      <c r="X24" s="29" t="str">
        <f>IF(AND('MAPA DE RIESGO'!$Z$66="Alta",'MAPA DE RIESGO'!$AB$66="Moderado"),CONCATENATE("R9C",'MAPA DE RIESGO'!$P$66),"")</f>
        <v/>
      </c>
      <c r="Y24" s="29" t="str">
        <f>IF(AND('MAPA DE RIESGO'!$Z$67="Alta",'MAPA DE RIESGO'!$AB$67="Moderado"),CONCATENATE("R9C",'MAPA DE RIESGO'!$P$67),"")</f>
        <v/>
      </c>
      <c r="Z24" s="29" t="str">
        <f>IF(AND('MAPA DE RIESGO'!$Z$68="Alta",'MAPA DE RIESGO'!$AB$68="Moderado"),CONCATENATE("R9C",'MAPA DE RIESGO'!$P$68),"")</f>
        <v/>
      </c>
      <c r="AA24" s="25" t="str">
        <f>IF(AND('MAPA DE RIESGO'!$Z$69="Alta",'MAPA DE RIESGO'!$AB$69="Moderado"),CONCATENATE("R9C",'MAPA DE RIESGO'!$P$69),"")</f>
        <v/>
      </c>
      <c r="AB24" s="23" t="str">
        <f>IF(AND('MAPA DE RIESGO'!$Z$64="Alta",'MAPA DE RIESGO'!$AB$64="Mayor"),CONCATENATE("R9C",'MAPA DE RIESGO'!$P$64),"")</f>
        <v/>
      </c>
      <c r="AC24" s="24" t="str">
        <f>IF(AND('MAPA DE RIESGO'!$Z$65="Alta",'MAPA DE RIESGO'!$AB$65="Mayor"),CONCATENATE("R9C",'MAPA DE RIESGO'!$P$65),"")</f>
        <v/>
      </c>
      <c r="AD24" s="29" t="str">
        <f>IF(AND('MAPA DE RIESGO'!$Z$66="Alta",'MAPA DE RIESGO'!$AB$66="Mayor"),CONCATENATE("R9C",'MAPA DE RIESGO'!$P$66),"")</f>
        <v/>
      </c>
      <c r="AE24" s="29" t="str">
        <f>IF(AND('MAPA DE RIESGO'!$Z$67="Alta",'MAPA DE RIESGO'!$AB$67="Mayor"),CONCATENATE("R9C",'MAPA DE RIESGO'!$P$67),"")</f>
        <v/>
      </c>
      <c r="AF24" s="29" t="str">
        <f>IF(AND('MAPA DE RIESGO'!$Z$68="Alta",'MAPA DE RIESGO'!$AB$68="Mayor"),CONCATENATE("R9C",'MAPA DE RIESGO'!$P$68),"")</f>
        <v/>
      </c>
      <c r="AG24" s="25" t="str">
        <f>IF(AND('MAPA DE RIESGO'!$Z$69="Alta",'MAPA DE RIESGO'!$AB$69="Mayor"),CONCATENATE("R9C",'MAPA DE RIESGO'!$P$69),"")</f>
        <v/>
      </c>
      <c r="AH24" s="26"/>
      <c r="AI24" s="27" t="str">
        <f>IF(AND('MAPA DE RIESGO'!$Z$65="Alta",'MAPA DE RIESGO'!$AB$65="Catastrófico"),CONCATENATE("R9C",'MAPA DE RIESGO'!$P$65),"")</f>
        <v/>
      </c>
      <c r="AJ24" s="27" t="str">
        <f>IF(AND('MAPA DE RIESGO'!$Z$66="Alta",'MAPA DE RIESGO'!$AB$66="Catastrófico"),CONCATENATE("R9C",'MAPA DE RIESGO'!$P$66),"")</f>
        <v/>
      </c>
      <c r="AK24" s="27" t="str">
        <f>IF(AND('MAPA DE RIESGO'!$Z$67="Alta",'MAPA DE RIESGO'!$AB$67="Catastrófico"),CONCATENATE("R9C",'MAPA DE RIESGO'!$P$67),"")</f>
        <v/>
      </c>
      <c r="AL24" s="27" t="str">
        <f>IF(AND('MAPA DE RIESGO'!$Z$68="Alta",'MAPA DE RIESGO'!$AB$68="Catastrófico"),CONCATENATE("R9C",'MAPA DE RIESGO'!$P$68),"")</f>
        <v/>
      </c>
      <c r="AM24" s="28" t="str">
        <f>IF(AND('MAPA DE RIESGO'!$Z$69="Alta",'MAPA DE RIESGO'!$AB$69="Catastrófico"),CONCATENATE("R9C",'MAPA DE RIESGO'!$P$69),"")</f>
        <v/>
      </c>
      <c r="AN24" s="55"/>
      <c r="AO24" s="532"/>
      <c r="AP24" s="533"/>
      <c r="AQ24" s="533"/>
      <c r="AR24" s="533"/>
      <c r="AS24" s="533"/>
      <c r="AT24" s="534"/>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row>
    <row r="25" spans="1:76" ht="15.75" customHeight="1" thickBot="1" x14ac:dyDescent="0.3">
      <c r="A25" s="55"/>
      <c r="B25" s="481"/>
      <c r="C25" s="481"/>
      <c r="D25" s="482"/>
      <c r="E25" s="525"/>
      <c r="F25" s="526"/>
      <c r="G25" s="526"/>
      <c r="H25" s="526"/>
      <c r="I25" s="526"/>
      <c r="J25" s="42" t="str">
        <f>IF(AND('MAPA DE RIESGO'!$Z$70="Alta",'MAPA DE RIESGO'!$AB$70="Leve"),CONCATENATE("R10C",'MAPA DE RIESGO'!$P$70),"")</f>
        <v/>
      </c>
      <c r="K25" s="43" t="str">
        <f>IF(AND('MAPA DE RIESGO'!$Z$71="Alta",'MAPA DE RIESGO'!$AB$71="Leve"),CONCATENATE("R10C",'MAPA DE RIESGO'!$P$71),"")</f>
        <v/>
      </c>
      <c r="L25" s="43" t="str">
        <f>IF(AND('MAPA DE RIESGO'!$Z$72="Alta",'MAPA DE RIESGO'!$AB$72="Leve"),CONCATENATE("R10C",'MAPA DE RIESGO'!$P$72),"")</f>
        <v/>
      </c>
      <c r="M25" s="43" t="str">
        <f>IF(AND('MAPA DE RIESGO'!$Z$73="Alta",'MAPA DE RIESGO'!$AB$73="Leve"),CONCATENATE("R10C",'MAPA DE RIESGO'!$P$73),"")</f>
        <v/>
      </c>
      <c r="N25" s="43" t="str">
        <f>IF(AND('MAPA DE RIESGO'!$Z$74="Alta",'MAPA DE RIESGO'!$AB$74="Leve"),CONCATENATE("R10C",'MAPA DE RIESGO'!$P$74),"")</f>
        <v/>
      </c>
      <c r="O25" s="44" t="str">
        <f>IF(AND('MAPA DE RIESGO'!$Z$75="Alta",'MAPA DE RIESGO'!$AB$75="Leve"),CONCATENATE("R10C",'MAPA DE RIESGO'!$P$75),"")</f>
        <v/>
      </c>
      <c r="P25" s="42" t="str">
        <f>IF(AND('MAPA DE RIESGO'!$Z$70="Alta",'MAPA DE RIESGO'!$AB$70="Menor"),CONCATENATE("R10C",'MAPA DE RIESGO'!$P$70),"")</f>
        <v/>
      </c>
      <c r="Q25" s="43" t="str">
        <f>IF(AND('MAPA DE RIESGO'!$Z$71="Alta",'MAPA DE RIESGO'!$AB$71="Menor"),CONCATENATE("R10C",'MAPA DE RIESGO'!$P$71),"")</f>
        <v/>
      </c>
      <c r="R25" s="43" t="str">
        <f>IF(AND('MAPA DE RIESGO'!$Z$72="Alta",'MAPA DE RIESGO'!$AB$72="Menor"),CONCATENATE("R10C",'MAPA DE RIESGO'!$P$72),"")</f>
        <v/>
      </c>
      <c r="S25" s="43" t="str">
        <f>IF(AND('MAPA DE RIESGO'!$Z$73="Alta",'MAPA DE RIESGO'!$AB$73="Menor"),CONCATENATE("R10C",'MAPA DE RIESGO'!$P$73),"")</f>
        <v/>
      </c>
      <c r="T25" s="43" t="str">
        <f>IF(AND('MAPA DE RIESGO'!$Z$74="Alta",'MAPA DE RIESGO'!$AB$74="Menor"),CONCATENATE("R10C",'MAPA DE RIESGO'!$P$74),"")</f>
        <v/>
      </c>
      <c r="U25" s="44" t="str">
        <f>IF(AND('MAPA DE RIESGO'!$Z$75="Alta",'MAPA DE RIESGO'!$AB$75="Menor"),CONCATENATE("R10C",'MAPA DE RIESGO'!$P$75),"")</f>
        <v/>
      </c>
      <c r="V25" s="30" t="str">
        <f>IF(AND('MAPA DE RIESGO'!$Z$70="Alta",'MAPA DE RIESGO'!$AB$70="Moderado"),CONCATENATE("R10C",'MAPA DE RIESGO'!$P$70),"")</f>
        <v/>
      </c>
      <c r="W25" s="31" t="str">
        <f>IF(AND('MAPA DE RIESGO'!$Z$71="Alta",'MAPA DE RIESGO'!$AB$71="Moderado"),CONCATENATE("R10C",'MAPA DE RIESGO'!$P$71),"")</f>
        <v/>
      </c>
      <c r="X25" s="31" t="str">
        <f>IF(AND('MAPA DE RIESGO'!$Z$72="Alta",'MAPA DE RIESGO'!$AB$72="Moderado"),CONCATENATE("R10C",'MAPA DE RIESGO'!$P$72),"")</f>
        <v/>
      </c>
      <c r="Y25" s="31" t="str">
        <f>IF(AND('MAPA DE RIESGO'!$Z$73="Alta",'MAPA DE RIESGO'!$AB$73="Moderado"),CONCATENATE("R10C",'MAPA DE RIESGO'!$P$73),"")</f>
        <v/>
      </c>
      <c r="Z25" s="31" t="str">
        <f>IF(AND('MAPA DE RIESGO'!$Z$74="Alta",'MAPA DE RIESGO'!$AB$74="Moderado"),CONCATENATE("R10C",'MAPA DE RIESGO'!$P$74),"")</f>
        <v/>
      </c>
      <c r="AA25" s="32" t="str">
        <f>IF(AND('MAPA DE RIESGO'!$Z$75="Alta",'MAPA DE RIESGO'!$AB$75="Moderado"),CONCATENATE("R10C",'MAPA DE RIESGO'!$P$75),"")</f>
        <v/>
      </c>
      <c r="AB25" s="30" t="str">
        <f>IF(AND('MAPA DE RIESGO'!$Z$70="Alta",'MAPA DE RIESGO'!$AB$70="Mayor"),CONCATENATE("R10C",'MAPA DE RIESGO'!$P$70),"")</f>
        <v/>
      </c>
      <c r="AC25" s="31" t="str">
        <f>IF(AND('MAPA DE RIESGO'!$Z$71="Alta",'MAPA DE RIESGO'!$AB$71="Mayor"),CONCATENATE("R10C",'MAPA DE RIESGO'!$P$71),"")</f>
        <v/>
      </c>
      <c r="AD25" s="31" t="str">
        <f>IF(AND('MAPA DE RIESGO'!$Z$72="Alta",'MAPA DE RIESGO'!$AB$72="Mayor"),CONCATENATE("R10C",'MAPA DE RIESGO'!$P$72),"")</f>
        <v/>
      </c>
      <c r="AE25" s="31" t="str">
        <f>IF(AND('MAPA DE RIESGO'!$Z$73="Alta",'MAPA DE RIESGO'!$AB$73="Mayor"),CONCATENATE("R10C",'MAPA DE RIESGO'!$P$73),"")</f>
        <v/>
      </c>
      <c r="AF25" s="31" t="str">
        <f>IF(AND('MAPA DE RIESGO'!$Z$74="Alta",'MAPA DE RIESGO'!$AB$74="Mayor"),CONCATENATE("R10C",'MAPA DE RIESGO'!$P$74),"")</f>
        <v/>
      </c>
      <c r="AG25" s="32" t="str">
        <f>IF(AND('MAPA DE RIESGO'!$Z$75="Alta",'MAPA DE RIESGO'!$AB$75="Mayor"),CONCATENATE("R10C",'MAPA DE RIESGO'!$P$75),"")</f>
        <v/>
      </c>
      <c r="AH25" s="33"/>
      <c r="AI25" s="34" t="str">
        <f>IF(AND('MAPA DE RIESGO'!$Z$71="Alta",'MAPA DE RIESGO'!$AB$71="Catastrófico"),CONCATENATE("R10C",'MAPA DE RIESGO'!$P$71),"")</f>
        <v/>
      </c>
      <c r="AJ25" s="34" t="str">
        <f>IF(AND('MAPA DE RIESGO'!$Z$72="Alta",'MAPA DE RIESGO'!$AB$72="Catastrófico"),CONCATENATE("R10C",'MAPA DE RIESGO'!$P$72),"")</f>
        <v/>
      </c>
      <c r="AK25" s="34" t="str">
        <f>IF(AND('MAPA DE RIESGO'!$Z$73="Alta",'MAPA DE RIESGO'!$AB$73="Catastrófico"),CONCATENATE("R10C",'MAPA DE RIESGO'!$P$73),"")</f>
        <v/>
      </c>
      <c r="AL25" s="34" t="str">
        <f>IF(AND('MAPA DE RIESGO'!$Z$74="Alta",'MAPA DE RIESGO'!$AB$74="Catastrófico"),CONCATENATE("R10C",'MAPA DE RIESGO'!$P$74),"")</f>
        <v/>
      </c>
      <c r="AM25" s="35" t="str">
        <f>IF(AND('MAPA DE RIESGO'!$Z$75="Alta",'MAPA DE RIESGO'!$AB$75="Catastrófico"),CONCATENATE("R10C",'MAPA DE RIESGO'!$P$75),"")</f>
        <v/>
      </c>
      <c r="AN25" s="55"/>
      <c r="AO25" s="535"/>
      <c r="AP25" s="536"/>
      <c r="AQ25" s="536"/>
      <c r="AR25" s="536"/>
      <c r="AS25" s="536"/>
      <c r="AT25" s="537"/>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row>
    <row r="26" spans="1:76" ht="15" customHeight="1" x14ac:dyDescent="0.25">
      <c r="A26" s="55"/>
      <c r="B26" s="481"/>
      <c r="C26" s="481"/>
      <c r="D26" s="482"/>
      <c r="E26" s="519" t="s">
        <v>108</v>
      </c>
      <c r="F26" s="520"/>
      <c r="G26" s="520"/>
      <c r="H26" s="520"/>
      <c r="I26" s="521"/>
      <c r="J26" s="36" t="str">
        <f>IF(AND('MAPA DE RIESGO'!$Z$16="Media",'MAPA DE RIESGO'!$AB$16="Leve"),CONCATENATE("R1C",'MAPA DE RIESGO'!$P$16),"")</f>
        <v/>
      </c>
      <c r="K26" s="37" t="str">
        <f>IF(AND('MAPA DE RIESGO'!$Z$17="Media",'MAPA DE RIESGO'!$AB$17="Leve"),CONCATENATE("R1C",'MAPA DE RIESGO'!$P$17),"")</f>
        <v/>
      </c>
      <c r="L26" s="37" t="str">
        <f>IF(AND('MAPA DE RIESGO'!$Z$18="Media",'MAPA DE RIESGO'!$AB$18="Leve"),CONCATENATE("R1C",'MAPA DE RIESGO'!$P$18),"")</f>
        <v/>
      </c>
      <c r="M26" s="37" t="str">
        <f>IF(AND('MAPA DE RIESGO'!$Z$19="Media",'MAPA DE RIESGO'!$AB$19="Leve"),CONCATENATE("R1C",'MAPA DE RIESGO'!$P$19),"")</f>
        <v/>
      </c>
      <c r="N26" s="37" t="str">
        <f>IF(AND('MAPA DE RIESGO'!$Z$20="Media",'MAPA DE RIESGO'!$AB$20="Leve"),CONCATENATE("R1C",'MAPA DE RIESGO'!$P$20),"")</f>
        <v/>
      </c>
      <c r="O26" s="38" t="str">
        <f>IF(AND('MAPA DE RIESGO'!$Z$21="Media",'MAPA DE RIESGO'!$AB$21="Leve"),CONCATENATE("R1C",'MAPA DE RIESGO'!$P$21),"")</f>
        <v/>
      </c>
      <c r="P26" s="36" t="str">
        <f>IF(AND('MAPA DE RIESGO'!$Z$16="Media",'MAPA DE RIESGO'!$AB$16="Menor"),CONCATENATE("R1C",'MAPA DE RIESGO'!$P$16),"")</f>
        <v/>
      </c>
      <c r="Q26" s="37" t="str">
        <f>IF(AND('MAPA DE RIESGO'!$Z$17="Media",'MAPA DE RIESGO'!$AB$17="Menor"),CONCATENATE("R1C",'MAPA DE RIESGO'!$P$17),"")</f>
        <v/>
      </c>
      <c r="R26" s="37" t="str">
        <f>IF(AND('MAPA DE RIESGO'!$Z$18="Media",'MAPA DE RIESGO'!$AB$18="Menor"),CONCATENATE("R1C",'MAPA DE RIESGO'!$P$18),"")</f>
        <v/>
      </c>
      <c r="S26" s="37" t="str">
        <f>IF(AND('MAPA DE RIESGO'!$Z$19="Media",'MAPA DE RIESGO'!$AB$19="Menor"),CONCATENATE("R1C",'MAPA DE RIESGO'!$P$19),"")</f>
        <v/>
      </c>
      <c r="T26" s="37" t="str">
        <f>IF(AND('MAPA DE RIESGO'!$Z$20="Media",'MAPA DE RIESGO'!$AB$20="Menor"),CONCATENATE("R1C",'MAPA DE RIESGO'!$P$20),"")</f>
        <v/>
      </c>
      <c r="U26" s="38" t="str">
        <f>IF(AND('MAPA DE RIESGO'!$Z$21="Media",'MAPA DE RIESGO'!$AB$21="Menor"),CONCATENATE("R1C",'MAPA DE RIESGO'!$P$21),"")</f>
        <v/>
      </c>
      <c r="V26" s="36" t="str">
        <f>IF(AND('MAPA DE RIESGO'!$Z$16="Media",'MAPA DE RIESGO'!$AB$16="Moderado"),CONCATENATE("R1C",'MAPA DE RIESGO'!$P$16),"")</f>
        <v/>
      </c>
      <c r="W26" s="37" t="str">
        <f>IF(AND('MAPA DE RIESGO'!$Z$17="Media",'MAPA DE RIESGO'!$AB$17="Moderado"),CONCATENATE("R1C",'MAPA DE RIESGO'!$P$17),"")</f>
        <v/>
      </c>
      <c r="X26" s="37" t="str">
        <f>IF(AND('MAPA DE RIESGO'!$Z$18="Media",'MAPA DE RIESGO'!$AB$18="Moderado"),CONCATENATE("R1C",'MAPA DE RIESGO'!$P$18),"")</f>
        <v/>
      </c>
      <c r="Y26" s="37" t="str">
        <f>IF(AND('MAPA DE RIESGO'!$Z$19="Media",'MAPA DE RIESGO'!$AB$19="Moderado"),CONCATENATE("R1C",'MAPA DE RIESGO'!$P$19),"")</f>
        <v/>
      </c>
      <c r="Z26" s="37" t="str">
        <f>IF(AND('MAPA DE RIESGO'!$Z$20="Media",'MAPA DE RIESGO'!$AB$20="Moderado"),CONCATENATE("R1C",'MAPA DE RIESGO'!$P$20),"")</f>
        <v/>
      </c>
      <c r="AA26" s="38" t="str">
        <f>IF(AND('MAPA DE RIESGO'!$Z$21="Media",'MAPA DE RIESGO'!$AB$21="Moderado"),CONCATENATE("R1C",'MAPA DE RIESGO'!$P$21),"")</f>
        <v/>
      </c>
      <c r="AB26" s="17" t="str">
        <f>IF(AND('MAPA DE RIESGO'!$Z$16="Media",'MAPA DE RIESGO'!$AB$16="Mayor"),CONCATENATE("R1C",'MAPA DE RIESGO'!$P$16),"")</f>
        <v>R1C1</v>
      </c>
      <c r="AC26" s="18" t="str">
        <f>IF(AND('MAPA DE RIESGO'!$Z$17="Media",'MAPA DE RIESGO'!$AB$17="Mayor"),CONCATENATE("R1C",'MAPA DE RIESGO'!$P$17),"")</f>
        <v/>
      </c>
      <c r="AD26" s="18" t="str">
        <f>IF(AND('MAPA DE RIESGO'!$Z$18="Media",'MAPA DE RIESGO'!$AB$18="Mayor"),CONCATENATE("R1C",'MAPA DE RIESGO'!$P$18),"")</f>
        <v/>
      </c>
      <c r="AE26" s="18" t="str">
        <f>IF(AND('MAPA DE RIESGO'!$Z$19="Media",'MAPA DE RIESGO'!$AB$19="Mayor"),CONCATENATE("R1C",'MAPA DE RIESGO'!$P$19),"")</f>
        <v/>
      </c>
      <c r="AF26" s="18" t="str">
        <f>IF(AND('MAPA DE RIESGO'!$Z$20="Media",'MAPA DE RIESGO'!$AB$20="Mayor"),CONCATENATE("R1C",'MAPA DE RIESGO'!$P$20),"")</f>
        <v/>
      </c>
      <c r="AG26" s="19" t="str">
        <f>IF(AND('MAPA DE RIESGO'!$Z$21="Media",'MAPA DE RIESGO'!$AB$21="Mayor"),CONCATENATE("R1C",'MAPA DE RIESGO'!$P$21),"")</f>
        <v/>
      </c>
      <c r="AH26" s="20" t="str">
        <f>IF(AND('MAPA DE RIESGO'!$Z$16="Media",'MAPA DE RIESGO'!$AB$16="Catastrófico"),CONCATENATE("R1C",'MAPA DE RIESGO'!$P$16),"")</f>
        <v/>
      </c>
      <c r="AI26" s="21" t="str">
        <f>IF(AND('MAPA DE RIESGO'!$Z$17="Media",'MAPA DE RIESGO'!$AB$17="Catastrófico"),CONCATENATE("R1C",'MAPA DE RIESGO'!$P$17),"")</f>
        <v/>
      </c>
      <c r="AJ26" s="21" t="str">
        <f>IF(AND('MAPA DE RIESGO'!$Z$18="Media",'MAPA DE RIESGO'!$AB$18="Catastrófico"),CONCATENATE("R1C",'MAPA DE RIESGO'!$P$18),"")</f>
        <v/>
      </c>
      <c r="AK26" s="21" t="str">
        <f>IF(AND('MAPA DE RIESGO'!$Z$19="Media",'MAPA DE RIESGO'!$AB$19="Catastrófico"),CONCATENATE("R1C",'MAPA DE RIESGO'!$P$19),"")</f>
        <v/>
      </c>
      <c r="AL26" s="21" t="str">
        <f>IF(AND('MAPA DE RIESGO'!$Z$20="Media",'MAPA DE RIESGO'!$AB$20="Catastrófico"),CONCATENATE("R1C",'MAPA DE RIESGO'!$P$20),"")</f>
        <v/>
      </c>
      <c r="AM26" s="22" t="str">
        <f>IF(AND('MAPA DE RIESGO'!$Z$21="Media",'MAPA DE RIESGO'!$AB$21="Catastrófico"),CONCATENATE("R1C",'MAPA DE RIESGO'!$P$21),"")</f>
        <v/>
      </c>
      <c r="AN26" s="55"/>
      <c r="AO26" s="558" t="s">
        <v>73</v>
      </c>
      <c r="AP26" s="559"/>
      <c r="AQ26" s="559"/>
      <c r="AR26" s="559"/>
      <c r="AS26" s="559"/>
      <c r="AT26" s="560"/>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row>
    <row r="27" spans="1:76" ht="15" customHeight="1" x14ac:dyDescent="0.25">
      <c r="A27" s="55"/>
      <c r="B27" s="481"/>
      <c r="C27" s="481"/>
      <c r="D27" s="482"/>
      <c r="E27" s="538"/>
      <c r="F27" s="539"/>
      <c r="G27" s="539"/>
      <c r="H27" s="539"/>
      <c r="I27" s="524"/>
      <c r="J27" s="39" t="str">
        <f>IF(AND('MAPA DE RIESGO'!$Z$22="Media",'MAPA DE RIESGO'!$AB$22="Leve"),CONCATENATE("R2C",'MAPA DE RIESGO'!$P$22),"")</f>
        <v/>
      </c>
      <c r="K27" s="40" t="str">
        <f>IF(AND('MAPA DE RIESGO'!$Z$23="Media",'MAPA DE RIESGO'!$AB$23="Leve"),CONCATENATE("R2C",'MAPA DE RIESGO'!$P$23),"")</f>
        <v/>
      </c>
      <c r="L27" s="40" t="str">
        <f>IF(AND('MAPA DE RIESGO'!$Z$24="Media",'MAPA DE RIESGO'!$AB$24="Leve"),CONCATENATE("R2C",'MAPA DE RIESGO'!$P$24),"")</f>
        <v/>
      </c>
      <c r="M27" s="40" t="str">
        <f>IF(AND('MAPA DE RIESGO'!$Z$25="Media",'MAPA DE RIESGO'!$AB$25="Leve"),CONCATENATE("R2C",'MAPA DE RIESGO'!$P$25),"")</f>
        <v/>
      </c>
      <c r="N27" s="40" t="str">
        <f>IF(AND('MAPA DE RIESGO'!$Z$26="Media",'MAPA DE RIESGO'!$AB$26="Leve"),CONCATENATE("R2C",'MAPA DE RIESGO'!$P$26),"")</f>
        <v/>
      </c>
      <c r="O27" s="41" t="str">
        <f>IF(AND('MAPA DE RIESGO'!$Z$27="Media",'MAPA DE RIESGO'!$AB$27="Leve"),CONCATENATE("R2C",'MAPA DE RIESGO'!$P$27),"")</f>
        <v/>
      </c>
      <c r="P27" s="39" t="str">
        <f>IF(AND('MAPA DE RIESGO'!$Z$22="Media",'MAPA DE RIESGO'!$AB$22="Menor"),CONCATENATE("R2C",'MAPA DE RIESGO'!$P$22),"")</f>
        <v/>
      </c>
      <c r="Q27" s="40" t="str">
        <f>IF(AND('MAPA DE RIESGO'!$Z$23="Media",'MAPA DE RIESGO'!$AB$23="Menor"),CONCATENATE("R2C",'MAPA DE RIESGO'!$P$23),"")</f>
        <v/>
      </c>
      <c r="R27" s="40" t="str">
        <f>IF(AND('MAPA DE RIESGO'!$Z$24="Media",'MAPA DE RIESGO'!$AB$24="Menor"),CONCATENATE("R2C",'MAPA DE RIESGO'!$P$24),"")</f>
        <v/>
      </c>
      <c r="S27" s="40" t="str">
        <f>IF(AND('MAPA DE RIESGO'!$Z$25="Media",'MAPA DE RIESGO'!$AB$25="Menor"),CONCATENATE("R2C",'MAPA DE RIESGO'!$P$25),"")</f>
        <v/>
      </c>
      <c r="T27" s="40" t="str">
        <f>IF(AND('MAPA DE RIESGO'!$Z$26="Media",'MAPA DE RIESGO'!$AB$26="Menor"),CONCATENATE("R2C",'MAPA DE RIESGO'!$P$26),"")</f>
        <v/>
      </c>
      <c r="U27" s="41" t="str">
        <f>IF(AND('MAPA DE RIESGO'!$Z$27="Media",'MAPA DE RIESGO'!$AB$27="Menor"),CONCATENATE("R2C",'MAPA DE RIESGO'!$P$27),"")</f>
        <v/>
      </c>
      <c r="V27" s="39" t="str">
        <f>IF(AND('MAPA DE RIESGO'!$Z$22="Media",'MAPA DE RIESGO'!$AB$22="Moderado"),CONCATENATE("R2C",'MAPA DE RIESGO'!$P$22),"")</f>
        <v/>
      </c>
      <c r="W27" s="40" t="str">
        <f>IF(AND('MAPA DE RIESGO'!$Z$23="Media",'MAPA DE RIESGO'!$AB$23="Moderado"),CONCATENATE("R2C",'MAPA DE RIESGO'!$P$23),"")</f>
        <v/>
      </c>
      <c r="X27" s="40" t="str">
        <f>IF(AND('MAPA DE RIESGO'!$Z$24="Media",'MAPA DE RIESGO'!$AB$24="Moderado"),CONCATENATE("R2C",'MAPA DE RIESGO'!$P$24),"")</f>
        <v/>
      </c>
      <c r="Y27" s="40" t="str">
        <f>IF(AND('MAPA DE RIESGO'!$Z$25="Media",'MAPA DE RIESGO'!$AB$25="Moderado"),CONCATENATE("R2C",'MAPA DE RIESGO'!$P$25),"")</f>
        <v/>
      </c>
      <c r="Z27" s="40" t="str">
        <f>IF(AND('MAPA DE RIESGO'!$Z$26="Media",'MAPA DE RIESGO'!$AB$26="Moderado"),CONCATENATE("R2C",'MAPA DE RIESGO'!$P$26),"")</f>
        <v/>
      </c>
      <c r="AA27" s="41" t="str">
        <f>IF(AND('MAPA DE RIESGO'!$Z$27="Media",'MAPA DE RIESGO'!$AB$27="Moderado"),CONCATENATE("R2C",'MAPA DE RIESGO'!$P$27),"")</f>
        <v/>
      </c>
      <c r="AB27" s="23" t="str">
        <f>IF(AND('MAPA DE RIESGO'!$Z$22="Media",'MAPA DE RIESGO'!$AB$22="Mayor"),CONCATENATE("R2C",'MAPA DE RIESGO'!$P$22),"")</f>
        <v/>
      </c>
      <c r="AC27" s="24" t="str">
        <f>IF(AND('MAPA DE RIESGO'!$Z$23="Media",'MAPA DE RIESGO'!$AB$23="Mayor"),CONCATENATE("R2C",'MAPA DE RIESGO'!$P$23),"")</f>
        <v/>
      </c>
      <c r="AD27" s="24" t="str">
        <f>IF(AND('MAPA DE RIESGO'!$Z$24="Media",'MAPA DE RIESGO'!$AB$24="Mayor"),CONCATENATE("R2C",'MAPA DE RIESGO'!$P$24),"")</f>
        <v/>
      </c>
      <c r="AE27" s="24" t="str">
        <f>IF(AND('MAPA DE RIESGO'!$Z$25="Media",'MAPA DE RIESGO'!$AB$25="Mayor"),CONCATENATE("R2C",'MAPA DE RIESGO'!$P$25),"")</f>
        <v/>
      </c>
      <c r="AF27" s="24" t="str">
        <f>IF(AND('MAPA DE RIESGO'!$Z$26="Media",'MAPA DE RIESGO'!$AB$26="Mayor"),CONCATENATE("R2C",'MAPA DE RIESGO'!$P$26),"")</f>
        <v/>
      </c>
      <c r="AG27" s="25" t="str">
        <f>IF(AND('MAPA DE RIESGO'!$Z$27="Media",'MAPA DE RIESGO'!$AB$27="Mayor"),CONCATENATE("R2C",'MAPA DE RIESGO'!$P$27),"")</f>
        <v/>
      </c>
      <c r="AH27" s="26" t="str">
        <f>IF(AND('MAPA DE RIESGO'!$Z$22="Media",'MAPA DE RIESGO'!$AB$22="Catastrófico"),CONCATENATE("R2C",'MAPA DE RIESGO'!$P$22),"")</f>
        <v/>
      </c>
      <c r="AI27" s="27" t="str">
        <f>IF(AND('MAPA DE RIESGO'!$Z$23="Media",'MAPA DE RIESGO'!$AB$23="Catastrófico"),CONCATENATE("R2C",'MAPA DE RIESGO'!$P$23),"")</f>
        <v/>
      </c>
      <c r="AJ27" s="27" t="str">
        <f>IF(AND('MAPA DE RIESGO'!$Z$24="Media",'MAPA DE RIESGO'!$AB$24="Catastrófico"),CONCATENATE("R2C",'MAPA DE RIESGO'!$P$24),"")</f>
        <v/>
      </c>
      <c r="AK27" s="27" t="str">
        <f>IF(AND('MAPA DE RIESGO'!$Z$25="Media",'MAPA DE RIESGO'!$AB$25="Catastrófico"),CONCATENATE("R2C",'MAPA DE RIESGO'!$P$25),"")</f>
        <v/>
      </c>
      <c r="AL27" s="27" t="str">
        <f>IF(AND('MAPA DE RIESGO'!$Z$26="Media",'MAPA DE RIESGO'!$AB$26="Catastrófico"),CONCATENATE("R2C",'MAPA DE RIESGO'!$P$26),"")</f>
        <v/>
      </c>
      <c r="AM27" s="28" t="str">
        <f>IF(AND('MAPA DE RIESGO'!$Z$27="Media",'MAPA DE RIESGO'!$AB$27="Catastrófico"),CONCATENATE("R2C",'MAPA DE RIESGO'!$P$27),"")</f>
        <v/>
      </c>
      <c r="AN27" s="55"/>
      <c r="AO27" s="561"/>
      <c r="AP27" s="562"/>
      <c r="AQ27" s="562"/>
      <c r="AR27" s="562"/>
      <c r="AS27" s="562"/>
      <c r="AT27" s="563"/>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row>
    <row r="28" spans="1:76" ht="15" customHeight="1" x14ac:dyDescent="0.25">
      <c r="A28" s="55"/>
      <c r="B28" s="481"/>
      <c r="C28" s="481"/>
      <c r="D28" s="482"/>
      <c r="E28" s="522"/>
      <c r="F28" s="523"/>
      <c r="G28" s="523"/>
      <c r="H28" s="523"/>
      <c r="I28" s="524"/>
      <c r="J28" s="39"/>
      <c r="K28" s="40" t="str">
        <f>IF(AND('MAPA DE RIESGO'!$Z$29="Media",'MAPA DE RIESGO'!$AB$29="Leve"),CONCATENATE("R3C",'MAPA DE RIESGO'!$P$29),"")</f>
        <v/>
      </c>
      <c r="L28" s="40" t="str">
        <f>IF(AND('MAPA DE RIESGO'!$Z$30="Media",'MAPA DE RIESGO'!$AB$30="Leve"),CONCATENATE("R3C",'MAPA DE RIESGO'!$P$30),"")</f>
        <v/>
      </c>
      <c r="M28" s="40" t="str">
        <f>IF(AND('MAPA DE RIESGO'!$Z$31="Media",'MAPA DE RIESGO'!$AB$31="Leve"),CONCATENATE("R3C",'MAPA DE RIESGO'!$P$31),"")</f>
        <v/>
      </c>
      <c r="N28" s="40" t="str">
        <f>IF(AND('MAPA DE RIESGO'!$Z$32="Media",'MAPA DE RIESGO'!$AB$32="Leve"),CONCATENATE("R3C",'MAPA DE RIESGO'!$P$32),"")</f>
        <v/>
      </c>
      <c r="O28" s="41" t="str">
        <f>IF(AND('MAPA DE RIESGO'!$Z$33="Media",'MAPA DE RIESGO'!$AB$33="Leve"),CONCATENATE("R3C",'MAPA DE RIESGO'!$P$33),"")</f>
        <v/>
      </c>
      <c r="P28" s="39"/>
      <c r="Q28" s="40" t="str">
        <f>IF(AND('MAPA DE RIESGO'!$Z$29="Media",'MAPA DE RIESGO'!$AB$29="Menor"),CONCATENATE("R3C",'MAPA DE RIESGO'!$P$29),"")</f>
        <v/>
      </c>
      <c r="R28" s="40" t="str">
        <f>IF(AND('MAPA DE RIESGO'!$Z$30="Media",'MAPA DE RIESGO'!$AB$30="Menor"),CONCATENATE("R3C",'MAPA DE RIESGO'!$P$30),"")</f>
        <v/>
      </c>
      <c r="S28" s="40" t="str">
        <f>IF(AND('MAPA DE RIESGO'!$Z$31="Media",'MAPA DE RIESGO'!$AB$31="Menor"),CONCATENATE("R3C",'MAPA DE RIESGO'!$P$31),"")</f>
        <v/>
      </c>
      <c r="T28" s="40" t="str">
        <f>IF(AND('MAPA DE RIESGO'!$Z$32="Media",'MAPA DE RIESGO'!$AB$32="Menor"),CONCATENATE("R3C",'MAPA DE RIESGO'!$P$32),"")</f>
        <v/>
      </c>
      <c r="U28" s="41" t="str">
        <f>IF(AND('MAPA DE RIESGO'!$Z$33="Media",'MAPA DE RIESGO'!$AB$33="Menor"),CONCATENATE("R3C",'MAPA DE RIESGO'!$P$33),"")</f>
        <v/>
      </c>
      <c r="V28" s="39"/>
      <c r="W28" s="40" t="str">
        <f>IF(AND('MAPA DE RIESGO'!$Z$29="Media",'MAPA DE RIESGO'!$AB$29="Moderado"),CONCATENATE("R3C",'MAPA DE RIESGO'!$P$29),"")</f>
        <v/>
      </c>
      <c r="X28" s="40" t="str">
        <f>IF(AND('MAPA DE RIESGO'!$Z$30="Media",'MAPA DE RIESGO'!$AB$30="Moderado"),CONCATENATE("R3C",'MAPA DE RIESGO'!$P$30),"")</f>
        <v/>
      </c>
      <c r="Y28" s="40" t="str">
        <f>IF(AND('MAPA DE RIESGO'!$Z$31="Media",'MAPA DE RIESGO'!$AB$31="Moderado"),CONCATENATE("R3C",'MAPA DE RIESGO'!$P$31),"")</f>
        <v/>
      </c>
      <c r="Z28" s="40" t="str">
        <f>IF(AND('MAPA DE RIESGO'!$Z$32="Media",'MAPA DE RIESGO'!$AB$32="Moderado"),CONCATENATE("R3C",'MAPA DE RIESGO'!$P$32),"")</f>
        <v/>
      </c>
      <c r="AA28" s="41" t="str">
        <f>IF(AND('MAPA DE RIESGO'!$Z$33="Media",'MAPA DE RIESGO'!$AB$33="Moderado"),CONCATENATE("R3C",'MAPA DE RIESGO'!$P$33),"")</f>
        <v/>
      </c>
      <c r="AB28" s="23"/>
      <c r="AC28" s="24" t="str">
        <f>IF(AND('MAPA DE RIESGO'!$Z$29="Media",'MAPA DE RIESGO'!$AB$29="Mayor"),CONCATENATE("R3C",'MAPA DE RIESGO'!$P$29),"")</f>
        <v/>
      </c>
      <c r="AD28" s="24" t="str">
        <f>IF(AND('MAPA DE RIESGO'!$Z$30="Media",'MAPA DE RIESGO'!$AB$30="Mayor"),CONCATENATE("R3C",'MAPA DE RIESGO'!$P$30),"")</f>
        <v/>
      </c>
      <c r="AE28" s="24" t="str">
        <f>IF(AND('MAPA DE RIESGO'!$Z$31="Media",'MAPA DE RIESGO'!$AB$31="Mayor"),CONCATENATE("R3C",'MAPA DE RIESGO'!$P$31),"")</f>
        <v/>
      </c>
      <c r="AF28" s="24" t="str">
        <f>IF(AND('MAPA DE RIESGO'!$Z$32="Media",'MAPA DE RIESGO'!$AB$32="Mayor"),CONCATENATE("R3C",'MAPA DE RIESGO'!$P$32),"")</f>
        <v/>
      </c>
      <c r="AG28" s="25" t="str">
        <f>IF(AND('MAPA DE RIESGO'!$Z$33="Media",'MAPA DE RIESGO'!$AB$33="Mayor"),CONCATENATE("R3C",'MAPA DE RIESGO'!$P$33),"")</f>
        <v/>
      </c>
      <c r="AH28" s="26"/>
      <c r="AI28" s="27" t="str">
        <f>IF(AND('MAPA DE RIESGO'!$Z$29="Media",'MAPA DE RIESGO'!$AB$29="Catastrófico"),CONCATENATE("R3C",'MAPA DE RIESGO'!$P$29),"")</f>
        <v/>
      </c>
      <c r="AJ28" s="27" t="str">
        <f>IF(AND('MAPA DE RIESGO'!$Z$30="Media",'MAPA DE RIESGO'!$AB$30="Catastrófico"),CONCATENATE("R3C",'MAPA DE RIESGO'!$P$30),"")</f>
        <v/>
      </c>
      <c r="AK28" s="27" t="str">
        <f>IF(AND('MAPA DE RIESGO'!$Z$31="Media",'MAPA DE RIESGO'!$AB$31="Catastrófico"),CONCATENATE("R3C",'MAPA DE RIESGO'!$P$31),"")</f>
        <v/>
      </c>
      <c r="AL28" s="27" t="str">
        <f>IF(AND('MAPA DE RIESGO'!$Z$32="Media",'MAPA DE RIESGO'!$AB$32="Catastrófico"),CONCATENATE("R3C",'MAPA DE RIESGO'!$P$32),"")</f>
        <v/>
      </c>
      <c r="AM28" s="28" t="str">
        <f>IF(AND('MAPA DE RIESGO'!$Z$33="Media",'MAPA DE RIESGO'!$AB$33="Catastrófico"),CONCATENATE("R3C",'MAPA DE RIESGO'!$P$33),"")</f>
        <v/>
      </c>
      <c r="AN28" s="55"/>
      <c r="AO28" s="561"/>
      <c r="AP28" s="562"/>
      <c r="AQ28" s="562"/>
      <c r="AR28" s="562"/>
      <c r="AS28" s="562"/>
      <c r="AT28" s="563"/>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row>
    <row r="29" spans="1:76" ht="15" customHeight="1" x14ac:dyDescent="0.25">
      <c r="A29" s="55"/>
      <c r="B29" s="481"/>
      <c r="C29" s="481"/>
      <c r="D29" s="482"/>
      <c r="E29" s="522"/>
      <c r="F29" s="523"/>
      <c r="G29" s="523"/>
      <c r="H29" s="523"/>
      <c r="I29" s="524"/>
      <c r="J29" s="39" t="str">
        <f>IF(AND('MAPA DE RIESGO'!$Z$34="Media",'MAPA DE RIESGO'!$AB$34="Leve"),CONCATENATE("R4C",'MAPA DE RIESGO'!$P$34),"")</f>
        <v/>
      </c>
      <c r="K29" s="40" t="str">
        <f>IF(AND('MAPA DE RIESGO'!$Z$35="Media",'MAPA DE RIESGO'!$AB$35="Leve"),CONCATENATE("R4C",'MAPA DE RIESGO'!$P$35),"")</f>
        <v/>
      </c>
      <c r="L29" s="40" t="str">
        <f>IF(AND('MAPA DE RIESGO'!$Z$36="Media",'MAPA DE RIESGO'!$AB$36="Leve"),CONCATENATE("R4C",'MAPA DE RIESGO'!$P$36),"")</f>
        <v/>
      </c>
      <c r="M29" s="40" t="str">
        <f>IF(AND('MAPA DE RIESGO'!$Z$37="Media",'MAPA DE RIESGO'!$AB$37="Leve"),CONCATENATE("R4C",'MAPA DE RIESGO'!$P$37),"")</f>
        <v/>
      </c>
      <c r="N29" s="40" t="str">
        <f>IF(AND('MAPA DE RIESGO'!$Z$38="Media",'MAPA DE RIESGO'!$AB$38="Leve"),CONCATENATE("R4C",'MAPA DE RIESGO'!$P$38),"")</f>
        <v/>
      </c>
      <c r="O29" s="41" t="str">
        <f>IF(AND('MAPA DE RIESGO'!$Z$39="Media",'MAPA DE RIESGO'!$AB$39="Leve"),CONCATENATE("R4C",'MAPA DE RIESGO'!$P$39),"")</f>
        <v/>
      </c>
      <c r="P29" s="39" t="str">
        <f>IF(AND('MAPA DE RIESGO'!$Z$34="Media",'MAPA DE RIESGO'!$AB$34="Menor"),CONCATENATE("R4C",'MAPA DE RIESGO'!$P$34),"")</f>
        <v/>
      </c>
      <c r="Q29" s="40" t="str">
        <f>IF(AND('MAPA DE RIESGO'!$Z$35="Media",'MAPA DE RIESGO'!$AB$35="Menor"),CONCATENATE("R4C",'MAPA DE RIESGO'!$P$35),"")</f>
        <v/>
      </c>
      <c r="R29" s="40" t="str">
        <f>IF(AND('MAPA DE RIESGO'!$Z$36="Media",'MAPA DE RIESGO'!$AB$36="Menor"),CONCATENATE("R4C",'MAPA DE RIESGO'!$P$36),"")</f>
        <v/>
      </c>
      <c r="S29" s="40" t="str">
        <f>IF(AND('MAPA DE RIESGO'!$Z$37="Media",'MAPA DE RIESGO'!$AB$37="Menor"),CONCATENATE("R4C",'MAPA DE RIESGO'!$P$37),"")</f>
        <v/>
      </c>
      <c r="T29" s="40" t="str">
        <f>IF(AND('MAPA DE RIESGO'!$Z$38="Media",'MAPA DE RIESGO'!$AB$38="Menor"),CONCATENATE("R4C",'MAPA DE RIESGO'!$P$38),"")</f>
        <v/>
      </c>
      <c r="U29" s="41" t="str">
        <f>IF(AND('MAPA DE RIESGO'!$Z$39="Media",'MAPA DE RIESGO'!$AB$39="Menor"),CONCATENATE("R4C",'MAPA DE RIESGO'!$P$39),"")</f>
        <v/>
      </c>
      <c r="V29" s="39" t="str">
        <f>IF(AND('MAPA DE RIESGO'!$Z$34="Media",'MAPA DE RIESGO'!$AB$34="Moderado"),CONCATENATE("R4C",'MAPA DE RIESGO'!$P$34),"")</f>
        <v/>
      </c>
      <c r="W29" s="40" t="str">
        <f>IF(AND('MAPA DE RIESGO'!$Z$35="Media",'MAPA DE RIESGO'!$AB$35="Moderado"),CONCATENATE("R4C",'MAPA DE RIESGO'!$P$35),"")</f>
        <v/>
      </c>
      <c r="X29" s="40" t="str">
        <f>IF(AND('MAPA DE RIESGO'!$Z$36="Media",'MAPA DE RIESGO'!$AB$36="Moderado"),CONCATENATE("R4C",'MAPA DE RIESGO'!$P$36),"")</f>
        <v/>
      </c>
      <c r="Y29" s="40" t="str">
        <f>IF(AND('MAPA DE RIESGO'!$Z$37="Media",'MAPA DE RIESGO'!$AB$37="Moderado"),CONCATENATE("R4C",'MAPA DE RIESGO'!$P$37),"")</f>
        <v/>
      </c>
      <c r="Z29" s="40" t="str">
        <f>IF(AND('MAPA DE RIESGO'!$Z$38="Media",'MAPA DE RIESGO'!$AB$38="Moderado"),CONCATENATE("R4C",'MAPA DE RIESGO'!$P$38),"")</f>
        <v/>
      </c>
      <c r="AA29" s="41" t="str">
        <f>IF(AND('MAPA DE RIESGO'!$Z$39="Media",'MAPA DE RIESGO'!$AB$39="Moderado"),CONCATENATE("R4C",'MAPA DE RIESGO'!$P$39),"")</f>
        <v/>
      </c>
      <c r="AB29" s="23" t="str">
        <f>IF(AND('MAPA DE RIESGO'!$Z$34="Media",'MAPA DE RIESGO'!$AB$34="Mayor"),CONCATENATE("R4C",'MAPA DE RIESGO'!$P$34),"")</f>
        <v/>
      </c>
      <c r="AC29" s="24" t="str">
        <f>IF(AND('MAPA DE RIESGO'!$Z$35="Media",'MAPA DE RIESGO'!$AB$35="Mayor"),CONCATENATE("R4C",'MAPA DE RIESGO'!$P$35),"")</f>
        <v/>
      </c>
      <c r="AD29" s="29" t="str">
        <f>IF(AND('MAPA DE RIESGO'!$Z$36="Media",'MAPA DE RIESGO'!$AB$36="Mayor"),CONCATENATE("R4C",'MAPA DE RIESGO'!$P$36),"")</f>
        <v/>
      </c>
      <c r="AE29" s="29" t="str">
        <f>IF(AND('MAPA DE RIESGO'!$Z$37="Media",'MAPA DE RIESGO'!$AB$37="Mayor"),CONCATENATE("R4C",'MAPA DE RIESGO'!$P$37),"")</f>
        <v/>
      </c>
      <c r="AF29" s="29" t="str">
        <f>IF(AND('MAPA DE RIESGO'!$Z$38="Media",'MAPA DE RIESGO'!$AB$38="Mayor"),CONCATENATE("R4C",'MAPA DE RIESGO'!$P$38),"")</f>
        <v/>
      </c>
      <c r="AG29" s="25" t="str">
        <f>IF(AND('MAPA DE RIESGO'!$Z$39="Media",'MAPA DE RIESGO'!$AB$39="Mayor"),CONCATENATE("R4C",'MAPA DE RIESGO'!$P$39),"")</f>
        <v/>
      </c>
      <c r="AH29" s="26" t="str">
        <f>IF(AND('MAPA DE RIESGO'!$Z$34="Media",'MAPA DE RIESGO'!$AB$34="Catastrófico"),CONCATENATE("R4C",'MAPA DE RIESGO'!$P$34),"")</f>
        <v/>
      </c>
      <c r="AI29" s="27" t="str">
        <f>IF(AND('MAPA DE RIESGO'!$Z$35="Media",'MAPA DE RIESGO'!$AB$35="Catastrófico"),CONCATENATE("R4C",'MAPA DE RIESGO'!$P$35),"")</f>
        <v/>
      </c>
      <c r="AJ29" s="27" t="str">
        <f>IF(AND('MAPA DE RIESGO'!$Z$36="Media",'MAPA DE RIESGO'!$AB$36="Catastrófico"),CONCATENATE("R4C",'MAPA DE RIESGO'!$P$36),"")</f>
        <v/>
      </c>
      <c r="AK29" s="27" t="str">
        <f>IF(AND('MAPA DE RIESGO'!$Z$37="Media",'MAPA DE RIESGO'!$AB$37="Catastrófico"),CONCATENATE("R4C",'MAPA DE RIESGO'!$P$37),"")</f>
        <v/>
      </c>
      <c r="AL29" s="27" t="str">
        <f>IF(AND('MAPA DE RIESGO'!$Z$38="Media",'MAPA DE RIESGO'!$AB$38="Catastrófico"),CONCATENATE("R4C",'MAPA DE RIESGO'!$P$38),"")</f>
        <v/>
      </c>
      <c r="AM29" s="28" t="str">
        <f>IF(AND('MAPA DE RIESGO'!$Z$39="Media",'MAPA DE RIESGO'!$AB$39="Catastrófico"),CONCATENATE("R4C",'MAPA DE RIESGO'!$P$39),"")</f>
        <v/>
      </c>
      <c r="AN29" s="55"/>
      <c r="AO29" s="561"/>
      <c r="AP29" s="562"/>
      <c r="AQ29" s="562"/>
      <c r="AR29" s="562"/>
      <c r="AS29" s="562"/>
      <c r="AT29" s="563"/>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row>
    <row r="30" spans="1:76" ht="15" customHeight="1" x14ac:dyDescent="0.25">
      <c r="A30" s="55"/>
      <c r="B30" s="481"/>
      <c r="C30" s="481"/>
      <c r="D30" s="482"/>
      <c r="E30" s="522"/>
      <c r="F30" s="523"/>
      <c r="G30" s="523"/>
      <c r="H30" s="523"/>
      <c r="I30" s="524"/>
      <c r="J30" s="39" t="str">
        <f>IF(AND('MAPA DE RIESGO'!$Z$40="Media",'MAPA DE RIESGO'!$AB$40="Leve"),CONCATENATE("R5C",'MAPA DE RIESGO'!$P$40),"")</f>
        <v/>
      </c>
      <c r="K30" s="40" t="str">
        <f>IF(AND('MAPA DE RIESGO'!$Z$41="Media",'MAPA DE RIESGO'!$AB$41="Leve"),CONCATENATE("R5C",'MAPA DE RIESGO'!$P$41),"")</f>
        <v/>
      </c>
      <c r="L30" s="40" t="str">
        <f>IF(AND('MAPA DE RIESGO'!$Z$42="Media",'MAPA DE RIESGO'!$AB$42="Leve"),CONCATENATE("R5C",'MAPA DE RIESGO'!$P$42),"")</f>
        <v/>
      </c>
      <c r="M30" s="40" t="str">
        <f>IF(AND('MAPA DE RIESGO'!$Z$43="Media",'MAPA DE RIESGO'!$AB$43="Leve"),CONCATENATE("R5C",'MAPA DE RIESGO'!$P$43),"")</f>
        <v/>
      </c>
      <c r="N30" s="40" t="str">
        <f>IF(AND('MAPA DE RIESGO'!$Z$44="Media",'MAPA DE RIESGO'!$AB$44="Leve"),CONCATENATE("R5C",'MAPA DE RIESGO'!$P$44),"")</f>
        <v/>
      </c>
      <c r="O30" s="41" t="str">
        <f>IF(AND('MAPA DE RIESGO'!$Z$45="Media",'MAPA DE RIESGO'!$AB$45="Leve"),CONCATENATE("R5C",'MAPA DE RIESGO'!$P$45),"")</f>
        <v/>
      </c>
      <c r="P30" s="39" t="str">
        <f>IF(AND('MAPA DE RIESGO'!$Z$40="Media",'MAPA DE RIESGO'!$AB$40="Menor"),CONCATENATE("R5C",'MAPA DE RIESGO'!$P$40),"")</f>
        <v/>
      </c>
      <c r="Q30" s="40" t="str">
        <f>IF(AND('MAPA DE RIESGO'!$Z$41="Media",'MAPA DE RIESGO'!$AB$41="Menor"),CONCATENATE("R5C",'MAPA DE RIESGO'!$P$41),"")</f>
        <v/>
      </c>
      <c r="R30" s="40" t="str">
        <f>IF(AND('MAPA DE RIESGO'!$Z$42="Media",'MAPA DE RIESGO'!$AB$42="Menor"),CONCATENATE("R5C",'MAPA DE RIESGO'!$P$42),"")</f>
        <v/>
      </c>
      <c r="S30" s="40" t="str">
        <f>IF(AND('MAPA DE RIESGO'!$Z$43="Media",'MAPA DE RIESGO'!$AB$43="Menor"),CONCATENATE("R5C",'MAPA DE RIESGO'!$P$43),"")</f>
        <v/>
      </c>
      <c r="T30" s="40" t="str">
        <f>IF(AND('MAPA DE RIESGO'!$Z$44="Media",'MAPA DE RIESGO'!$AB$44="Menor"),CONCATENATE("R5C",'MAPA DE RIESGO'!$P$44),"")</f>
        <v/>
      </c>
      <c r="U30" s="41" t="str">
        <f>IF(AND('MAPA DE RIESGO'!$Z$45="Media",'MAPA DE RIESGO'!$AB$45="Menor"),CONCATENATE("R5C",'MAPA DE RIESGO'!$P$45),"")</f>
        <v/>
      </c>
      <c r="V30" s="39" t="str">
        <f>IF(AND('MAPA DE RIESGO'!$Z$40="Media",'MAPA DE RIESGO'!$AB$40="Moderado"),CONCATENATE("R5C",'MAPA DE RIESGO'!$P$40),"")</f>
        <v/>
      </c>
      <c r="W30" s="40" t="str">
        <f>IF(AND('MAPA DE RIESGO'!$Z$41="Media",'MAPA DE RIESGO'!$AB$41="Moderado"),CONCATENATE("R5C",'MAPA DE RIESGO'!$P$41),"")</f>
        <v/>
      </c>
      <c r="X30" s="40" t="str">
        <f>IF(AND('MAPA DE RIESGO'!$Z$42="Media",'MAPA DE RIESGO'!$AB$42="Moderado"),CONCATENATE("R5C",'MAPA DE RIESGO'!$P$42),"")</f>
        <v/>
      </c>
      <c r="Y30" s="40" t="str">
        <f>IF(AND('MAPA DE RIESGO'!$Z$43="Media",'MAPA DE RIESGO'!$AB$43="Moderado"),CONCATENATE("R5C",'MAPA DE RIESGO'!$P$43),"")</f>
        <v/>
      </c>
      <c r="Z30" s="40" t="str">
        <f>IF(AND('MAPA DE RIESGO'!$Z$44="Media",'MAPA DE RIESGO'!$AB$44="Moderado"),CONCATENATE("R5C",'MAPA DE RIESGO'!$P$44),"")</f>
        <v/>
      </c>
      <c r="AA30" s="41" t="str">
        <f>IF(AND('MAPA DE RIESGO'!$Z$45="Media",'MAPA DE RIESGO'!$AB$45="Moderado"),CONCATENATE("R5C",'MAPA DE RIESGO'!$P$45),"")</f>
        <v/>
      </c>
      <c r="AB30" s="23" t="str">
        <f>IF(AND('MAPA DE RIESGO'!$Z$40="Media",'MAPA DE RIESGO'!$AB$40="Mayor"),CONCATENATE("R5C",'MAPA DE RIESGO'!$P$40),"")</f>
        <v/>
      </c>
      <c r="AC30" s="24" t="str">
        <f>IF(AND('MAPA DE RIESGO'!$Z$41="Media",'MAPA DE RIESGO'!$AB$41="Mayor"),CONCATENATE("R5C",'MAPA DE RIESGO'!$P$41),"")</f>
        <v/>
      </c>
      <c r="AD30" s="29" t="str">
        <f>IF(AND('MAPA DE RIESGO'!$Z$42="Media",'MAPA DE RIESGO'!$AB$42="Mayor"),CONCATENATE("R5C",'MAPA DE RIESGO'!$P$42),"")</f>
        <v/>
      </c>
      <c r="AE30" s="29" t="str">
        <f>IF(AND('MAPA DE RIESGO'!$Z$43="Media",'MAPA DE RIESGO'!$AB$43="Mayor"),CONCATENATE("R5C",'MAPA DE RIESGO'!$P$43),"")</f>
        <v/>
      </c>
      <c r="AF30" s="29" t="str">
        <f>IF(AND('MAPA DE RIESGO'!$Z$44="Media",'MAPA DE RIESGO'!$AB$44="Mayor"),CONCATENATE("R5C",'MAPA DE RIESGO'!$P$44),"")</f>
        <v/>
      </c>
      <c r="AG30" s="25" t="str">
        <f>IF(AND('MAPA DE RIESGO'!$Z$45="Media",'MAPA DE RIESGO'!$AB$45="Mayor"),CONCATENATE("R5C",'MAPA DE RIESGO'!$P$45),"")</f>
        <v/>
      </c>
      <c r="AH30" s="26" t="str">
        <f>IF(AND('MAPA DE RIESGO'!$Z$40="Media",'MAPA DE RIESGO'!$AB$40="Catastrófico"),CONCATENATE("R5C",'MAPA DE RIESGO'!$P$40),"")</f>
        <v/>
      </c>
      <c r="AI30" s="27" t="str">
        <f>IF(AND('MAPA DE RIESGO'!$Z$41="Media",'MAPA DE RIESGO'!$AB$41="Catastrófico"),CONCATENATE("R5C",'MAPA DE RIESGO'!$P$41),"")</f>
        <v/>
      </c>
      <c r="AJ30" s="27" t="str">
        <f>IF(AND('MAPA DE RIESGO'!$Z$42="Media",'MAPA DE RIESGO'!$AB$42="Catastrófico"),CONCATENATE("R5C",'MAPA DE RIESGO'!$P$42),"")</f>
        <v/>
      </c>
      <c r="AK30" s="27" t="str">
        <f>IF(AND('MAPA DE RIESGO'!$Z$43="Media",'MAPA DE RIESGO'!$AB$43="Catastrófico"),CONCATENATE("R5C",'MAPA DE RIESGO'!$P$43),"")</f>
        <v/>
      </c>
      <c r="AL30" s="27" t="str">
        <f>IF(AND('MAPA DE RIESGO'!$Z$44="Media",'MAPA DE RIESGO'!$AB$44="Catastrófico"),CONCATENATE("R5C",'MAPA DE RIESGO'!$P$44),"")</f>
        <v/>
      </c>
      <c r="AM30" s="28" t="str">
        <f>IF(AND('MAPA DE RIESGO'!$Z$45="Media",'MAPA DE RIESGO'!$AB$45="Catastrófico"),CONCATENATE("R5C",'MAPA DE RIESGO'!$P$45),"")</f>
        <v/>
      </c>
      <c r="AN30" s="55"/>
      <c r="AO30" s="561"/>
      <c r="AP30" s="562"/>
      <c r="AQ30" s="562"/>
      <c r="AR30" s="562"/>
      <c r="AS30" s="562"/>
      <c r="AT30" s="563"/>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row>
    <row r="31" spans="1:76" ht="15" customHeight="1" x14ac:dyDescent="0.25">
      <c r="A31" s="55"/>
      <c r="B31" s="481"/>
      <c r="C31" s="481"/>
      <c r="D31" s="482"/>
      <c r="E31" s="522"/>
      <c r="F31" s="523"/>
      <c r="G31" s="523"/>
      <c r="H31" s="523"/>
      <c r="I31" s="524"/>
      <c r="J31" s="39" t="str">
        <f>IF(AND('MAPA DE RIESGO'!$Z$46="Media",'MAPA DE RIESGO'!$AB$46="Leve"),CONCATENATE("R6C",'MAPA DE RIESGO'!$P$46),"")</f>
        <v/>
      </c>
      <c r="K31" s="40" t="str">
        <f>IF(AND('MAPA DE RIESGO'!$Z$47="Media",'MAPA DE RIESGO'!$AB$47="Leve"),CONCATENATE("R6C",'MAPA DE RIESGO'!$P$47),"")</f>
        <v/>
      </c>
      <c r="L31" s="40" t="str">
        <f>IF(AND('MAPA DE RIESGO'!$Z$48="Media",'MAPA DE RIESGO'!$AB$48="Leve"),CONCATENATE("R6C",'MAPA DE RIESGO'!$P$48),"")</f>
        <v/>
      </c>
      <c r="M31" s="40" t="str">
        <f>IF(AND('MAPA DE RIESGO'!$Z$49="Media",'MAPA DE RIESGO'!$AB$49="Leve"),CONCATENATE("R6C",'MAPA DE RIESGO'!$P$49),"")</f>
        <v/>
      </c>
      <c r="N31" s="40" t="str">
        <f>IF(AND('MAPA DE RIESGO'!$Z$50="Media",'MAPA DE RIESGO'!$AB$50="Leve"),CONCATENATE("R6C",'MAPA DE RIESGO'!$P$50),"")</f>
        <v/>
      </c>
      <c r="O31" s="41" t="str">
        <f>IF(AND('MAPA DE RIESGO'!$Z$51="Media",'MAPA DE RIESGO'!$AB$51="Leve"),CONCATENATE("R6C",'MAPA DE RIESGO'!$P$51),"")</f>
        <v/>
      </c>
      <c r="P31" s="39" t="str">
        <f>IF(AND('MAPA DE RIESGO'!$Z$46="Media",'MAPA DE RIESGO'!$AB$46="Menor"),CONCATENATE("R6C",'MAPA DE RIESGO'!$P$46),"")</f>
        <v/>
      </c>
      <c r="Q31" s="40" t="str">
        <f>IF(AND('MAPA DE RIESGO'!$Z$47="Media",'MAPA DE RIESGO'!$AB$47="Menor"),CONCATENATE("R6C",'MAPA DE RIESGO'!$P$47),"")</f>
        <v/>
      </c>
      <c r="R31" s="40" t="str">
        <f>IF(AND('MAPA DE RIESGO'!$Z$48="Media",'MAPA DE RIESGO'!$AB$48="Menor"),CONCATENATE("R6C",'MAPA DE RIESGO'!$P$48),"")</f>
        <v/>
      </c>
      <c r="S31" s="40" t="str">
        <f>IF(AND('MAPA DE RIESGO'!$Z$49="Media",'MAPA DE RIESGO'!$AB$49="Menor"),CONCATENATE("R6C",'MAPA DE RIESGO'!$P$49),"")</f>
        <v/>
      </c>
      <c r="T31" s="40" t="str">
        <f>IF(AND('MAPA DE RIESGO'!$Z$50="Media",'MAPA DE RIESGO'!$AB$50="Menor"),CONCATENATE("R6C",'MAPA DE RIESGO'!$P$50),"")</f>
        <v/>
      </c>
      <c r="U31" s="41" t="str">
        <f>IF(AND('MAPA DE RIESGO'!$Z$51="Media",'MAPA DE RIESGO'!$AB$51="Menor"),CONCATENATE("R6C",'MAPA DE RIESGO'!$P$51),"")</f>
        <v/>
      </c>
      <c r="V31" s="39" t="str">
        <f>IF(AND('MAPA DE RIESGO'!$Z$46="Media",'MAPA DE RIESGO'!$AB$46="Moderado"),CONCATENATE("R6C",'MAPA DE RIESGO'!$P$46),"")</f>
        <v/>
      </c>
      <c r="W31" s="40" t="str">
        <f>IF(AND('MAPA DE RIESGO'!$Z$47="Media",'MAPA DE RIESGO'!$AB$47="Moderado"),CONCATENATE("R6C",'MAPA DE RIESGO'!$P$47),"")</f>
        <v/>
      </c>
      <c r="X31" s="40" t="str">
        <f>IF(AND('MAPA DE RIESGO'!$Z$48="Media",'MAPA DE RIESGO'!$AB$48="Moderado"),CONCATENATE("R6C",'MAPA DE RIESGO'!$P$48),"")</f>
        <v/>
      </c>
      <c r="Y31" s="40" t="str">
        <f>IF(AND('MAPA DE RIESGO'!$Z$49="Media",'MAPA DE RIESGO'!$AB$49="Moderado"),CONCATENATE("R6C",'MAPA DE RIESGO'!$P$49),"")</f>
        <v/>
      </c>
      <c r="Z31" s="40" t="str">
        <f>IF(AND('MAPA DE RIESGO'!$Z$50="Media",'MAPA DE RIESGO'!$AB$50="Moderado"),CONCATENATE("R6C",'MAPA DE RIESGO'!$P$50),"")</f>
        <v/>
      </c>
      <c r="AA31" s="41" t="str">
        <f>IF(AND('MAPA DE RIESGO'!$Z$51="Media",'MAPA DE RIESGO'!$AB$51="Moderado"),CONCATENATE("R6C",'MAPA DE RIESGO'!$P$51),"")</f>
        <v/>
      </c>
      <c r="AB31" s="23" t="str">
        <f>IF(AND('MAPA DE RIESGO'!$Z$46="Media",'MAPA DE RIESGO'!$AB$46="Mayor"),CONCATENATE("R6C",'MAPA DE RIESGO'!$P$46),"")</f>
        <v/>
      </c>
      <c r="AC31" s="24" t="str">
        <f>IF(AND('MAPA DE RIESGO'!$Z$47="Media",'MAPA DE RIESGO'!$AB$47="Mayor"),CONCATENATE("R6C",'MAPA DE RIESGO'!$P$47),"")</f>
        <v/>
      </c>
      <c r="AD31" s="29" t="str">
        <f>IF(AND('MAPA DE RIESGO'!$Z$48="Media",'MAPA DE RIESGO'!$AB$48="Mayor"),CONCATENATE("R6C",'MAPA DE RIESGO'!$P$48),"")</f>
        <v/>
      </c>
      <c r="AE31" s="29" t="str">
        <f>IF(AND('MAPA DE RIESGO'!$Z$49="Media",'MAPA DE RIESGO'!$AB$49="Mayor"),CONCATENATE("R6C",'MAPA DE RIESGO'!$P$49),"")</f>
        <v/>
      </c>
      <c r="AF31" s="29" t="str">
        <f>IF(AND('MAPA DE RIESGO'!$Z$50="Media",'MAPA DE RIESGO'!$AB$50="Mayor"),CONCATENATE("R6C",'MAPA DE RIESGO'!$P$50),"")</f>
        <v/>
      </c>
      <c r="AG31" s="25" t="str">
        <f>IF(AND('MAPA DE RIESGO'!$Z$51="Media",'MAPA DE RIESGO'!$AB$51="Mayor"),CONCATENATE("R6C",'MAPA DE RIESGO'!$P$51),"")</f>
        <v/>
      </c>
      <c r="AH31" s="26" t="str">
        <f>IF(AND('MAPA DE RIESGO'!$Z$46="Media",'MAPA DE RIESGO'!$AB$46="Catastrófico"),CONCATENATE("R6C",'MAPA DE RIESGO'!$P$46),"")</f>
        <v/>
      </c>
      <c r="AI31" s="27" t="str">
        <f>IF(AND('MAPA DE RIESGO'!$Z$47="Media",'MAPA DE RIESGO'!$AB$47="Catastrófico"),CONCATENATE("R6C",'MAPA DE RIESGO'!$P$47),"")</f>
        <v/>
      </c>
      <c r="AJ31" s="27" t="str">
        <f>IF(AND('MAPA DE RIESGO'!$Z$48="Media",'MAPA DE RIESGO'!$AB$48="Catastrófico"),CONCATENATE("R6C",'MAPA DE RIESGO'!$P$48),"")</f>
        <v/>
      </c>
      <c r="AK31" s="27" t="str">
        <f>IF(AND('MAPA DE RIESGO'!$Z$49="Media",'MAPA DE RIESGO'!$AB$49="Catastrófico"),CONCATENATE("R6C",'MAPA DE RIESGO'!$P$49),"")</f>
        <v/>
      </c>
      <c r="AL31" s="27" t="str">
        <f>IF(AND('MAPA DE RIESGO'!$Z$50="Media",'MAPA DE RIESGO'!$AB$50="Catastrófico"),CONCATENATE("R6C",'MAPA DE RIESGO'!$P$50),"")</f>
        <v/>
      </c>
      <c r="AM31" s="28" t="str">
        <f>IF(AND('MAPA DE RIESGO'!$Z$51="Media",'MAPA DE RIESGO'!$AB$51="Catastrófico"),CONCATENATE("R6C",'MAPA DE RIESGO'!$P$51),"")</f>
        <v/>
      </c>
      <c r="AN31" s="55"/>
      <c r="AO31" s="561"/>
      <c r="AP31" s="562"/>
      <c r="AQ31" s="562"/>
      <c r="AR31" s="562"/>
      <c r="AS31" s="562"/>
      <c r="AT31" s="563"/>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row>
    <row r="32" spans="1:76" ht="15" customHeight="1" x14ac:dyDescent="0.25">
      <c r="A32" s="55"/>
      <c r="B32" s="481"/>
      <c r="C32" s="481"/>
      <c r="D32" s="482"/>
      <c r="E32" s="522"/>
      <c r="F32" s="523"/>
      <c r="G32" s="523"/>
      <c r="H32" s="523"/>
      <c r="I32" s="524"/>
      <c r="J32" s="39" t="str">
        <f>IF(AND('MAPA DE RIESGO'!$Z$52="Media",'MAPA DE RIESGO'!$AB$52="Leve"),CONCATENATE("R7C",'MAPA DE RIESGO'!$P$52),"")</f>
        <v/>
      </c>
      <c r="K32" s="40" t="str">
        <f>IF(AND('MAPA DE RIESGO'!$Z$53="Media",'MAPA DE RIESGO'!$AB$53="Leve"),CONCATENATE("R7C",'MAPA DE RIESGO'!$P$53),"")</f>
        <v/>
      </c>
      <c r="L32" s="40" t="str">
        <f>IF(AND('MAPA DE RIESGO'!$Z$54="Media",'MAPA DE RIESGO'!$AB$54="Leve"),CONCATENATE("R7C",'MAPA DE RIESGO'!$P$54),"")</f>
        <v/>
      </c>
      <c r="M32" s="40" t="str">
        <f>IF(AND('MAPA DE RIESGO'!$Z$55="Media",'MAPA DE RIESGO'!$AB$55="Leve"),CONCATENATE("R7C",'MAPA DE RIESGO'!$P$55),"")</f>
        <v/>
      </c>
      <c r="N32" s="40" t="str">
        <f>IF(AND('MAPA DE RIESGO'!$Z$56="Media",'MAPA DE RIESGO'!$AB$56="Leve"),CONCATENATE("R7C",'MAPA DE RIESGO'!$P$56),"")</f>
        <v/>
      </c>
      <c r="O32" s="41" t="str">
        <f>IF(AND('MAPA DE RIESGO'!$Z$57="Media",'MAPA DE RIESGO'!$AB$57="Leve"),CONCATENATE("R7C",'MAPA DE RIESGO'!$P$57),"")</f>
        <v/>
      </c>
      <c r="P32" s="39" t="str">
        <f>IF(AND('MAPA DE RIESGO'!$Z$52="Media",'MAPA DE RIESGO'!$AB$52="Menor"),CONCATENATE("R7C",'MAPA DE RIESGO'!$P$52),"")</f>
        <v/>
      </c>
      <c r="Q32" s="40" t="str">
        <f>IF(AND('MAPA DE RIESGO'!$Z$53="Media",'MAPA DE RIESGO'!$AB$53="Menor"),CONCATENATE("R7C",'MAPA DE RIESGO'!$P$53),"")</f>
        <v/>
      </c>
      <c r="R32" s="40" t="str">
        <f>IF(AND('MAPA DE RIESGO'!$Z$54="Media",'MAPA DE RIESGO'!$AB$54="Menor"),CONCATENATE("R7C",'MAPA DE RIESGO'!$P$54),"")</f>
        <v/>
      </c>
      <c r="S32" s="40" t="str">
        <f>IF(AND('MAPA DE RIESGO'!$Z$55="Media",'MAPA DE RIESGO'!$AB$55="Menor"),CONCATENATE("R7C",'MAPA DE RIESGO'!$P$55),"")</f>
        <v/>
      </c>
      <c r="T32" s="40" t="str">
        <f>IF(AND('MAPA DE RIESGO'!$Z$56="Media",'MAPA DE RIESGO'!$AB$56="Menor"),CONCATENATE("R7C",'MAPA DE RIESGO'!$P$56),"")</f>
        <v/>
      </c>
      <c r="U32" s="41" t="str">
        <f>IF(AND('MAPA DE RIESGO'!$Z$57="Media",'MAPA DE RIESGO'!$AB$57="Menor"),CONCATENATE("R7C",'MAPA DE RIESGO'!$P$57),"")</f>
        <v/>
      </c>
      <c r="V32" s="39" t="str">
        <f>IF(AND('MAPA DE RIESGO'!$Z$52="Media",'MAPA DE RIESGO'!$AB$52="Moderado"),CONCATENATE("R7C",'MAPA DE RIESGO'!$P$52),"")</f>
        <v/>
      </c>
      <c r="W32" s="40" t="str">
        <f>IF(AND('MAPA DE RIESGO'!$Z$53="Media",'MAPA DE RIESGO'!$AB$53="Moderado"),CONCATENATE("R7C",'MAPA DE RIESGO'!$P$53),"")</f>
        <v/>
      </c>
      <c r="X32" s="40" t="str">
        <f>IF(AND('MAPA DE RIESGO'!$Z$54="Media",'MAPA DE RIESGO'!$AB$54="Moderado"),CONCATENATE("R7C",'MAPA DE RIESGO'!$P$54),"")</f>
        <v/>
      </c>
      <c r="Y32" s="40" t="str">
        <f>IF(AND('MAPA DE RIESGO'!$Z$55="Media",'MAPA DE RIESGO'!$AB$55="Moderado"),CONCATENATE("R7C",'MAPA DE RIESGO'!$P$55),"")</f>
        <v/>
      </c>
      <c r="Z32" s="40" t="str">
        <f>IF(AND('MAPA DE RIESGO'!$Z$56="Media",'MAPA DE RIESGO'!$AB$56="Moderado"),CONCATENATE("R7C",'MAPA DE RIESGO'!$P$56),"")</f>
        <v/>
      </c>
      <c r="AA32" s="41" t="str">
        <f>IF(AND('MAPA DE RIESGO'!$Z$57="Media",'MAPA DE RIESGO'!$AB$57="Moderado"),CONCATENATE("R7C",'MAPA DE RIESGO'!$P$57),"")</f>
        <v/>
      </c>
      <c r="AB32" s="23" t="str">
        <f>IF(AND('MAPA DE RIESGO'!$Z$52="Media",'MAPA DE RIESGO'!$AB$52="Mayor"),CONCATENATE("R7C",'MAPA DE RIESGO'!$P$52),"")</f>
        <v/>
      </c>
      <c r="AC32" s="24" t="str">
        <f>IF(AND('MAPA DE RIESGO'!$Z$53="Media",'MAPA DE RIESGO'!$AB$53="Mayor"),CONCATENATE("R7C",'MAPA DE RIESGO'!$P$53),"")</f>
        <v/>
      </c>
      <c r="AD32" s="29" t="str">
        <f>IF(AND('MAPA DE RIESGO'!$Z$54="Media",'MAPA DE RIESGO'!$AB$54="Mayor"),CONCATENATE("R7C",'MAPA DE RIESGO'!$P$54),"")</f>
        <v/>
      </c>
      <c r="AE32" s="29" t="str">
        <f>IF(AND('MAPA DE RIESGO'!$Z$55="Media",'MAPA DE RIESGO'!$AB$55="Mayor"),CONCATENATE("R7C",'MAPA DE RIESGO'!$P$55),"")</f>
        <v/>
      </c>
      <c r="AF32" s="29" t="str">
        <f>IF(AND('MAPA DE RIESGO'!$Z$56="Media",'MAPA DE RIESGO'!$AB$56="Mayor"),CONCATENATE("R7C",'MAPA DE RIESGO'!$P$56),"")</f>
        <v/>
      </c>
      <c r="AG32" s="25" t="str">
        <f>IF(AND('MAPA DE RIESGO'!$Z$57="Media",'MAPA DE RIESGO'!$AB$57="Mayor"),CONCATENATE("R7C",'MAPA DE RIESGO'!$P$57),"")</f>
        <v/>
      </c>
      <c r="AH32" s="26" t="str">
        <f>IF(AND('MAPA DE RIESGO'!$Z$52="Media",'MAPA DE RIESGO'!$AB$52="Catastrófico"),CONCATENATE("R7C",'MAPA DE RIESGO'!$P$52),"")</f>
        <v/>
      </c>
      <c r="AI32" s="27" t="str">
        <f>IF(AND('MAPA DE RIESGO'!$Z$53="Media",'MAPA DE RIESGO'!$AB$53="Catastrófico"),CONCATENATE("R7C",'MAPA DE RIESGO'!$P$53),"")</f>
        <v/>
      </c>
      <c r="AJ32" s="27" t="str">
        <f>IF(AND('MAPA DE RIESGO'!$Z$54="Media",'MAPA DE RIESGO'!$AB$54="Catastrófico"),CONCATENATE("R7C",'MAPA DE RIESGO'!$P$54),"")</f>
        <v/>
      </c>
      <c r="AK32" s="27" t="str">
        <f>IF(AND('MAPA DE RIESGO'!$Z$55="Media",'MAPA DE RIESGO'!$AB$55="Catastrófico"),CONCATENATE("R7C",'MAPA DE RIESGO'!$P$55),"")</f>
        <v/>
      </c>
      <c r="AL32" s="27" t="str">
        <f>IF(AND('MAPA DE RIESGO'!$Z$56="Media",'MAPA DE RIESGO'!$AB$56="Catastrófico"),CONCATENATE("R7C",'MAPA DE RIESGO'!$P$56),"")</f>
        <v/>
      </c>
      <c r="AM32" s="28" t="str">
        <f>IF(AND('MAPA DE RIESGO'!$Z$57="Media",'MAPA DE RIESGO'!$AB$57="Catastrófico"),CONCATENATE("R7C",'MAPA DE RIESGO'!$P$57),"")</f>
        <v/>
      </c>
      <c r="AN32" s="55"/>
      <c r="AO32" s="561"/>
      <c r="AP32" s="562"/>
      <c r="AQ32" s="562"/>
      <c r="AR32" s="562"/>
      <c r="AS32" s="562"/>
      <c r="AT32" s="563"/>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row>
    <row r="33" spans="1:80" ht="15" customHeight="1" x14ac:dyDescent="0.25">
      <c r="A33" s="55"/>
      <c r="B33" s="481"/>
      <c r="C33" s="481"/>
      <c r="D33" s="482"/>
      <c r="E33" s="522"/>
      <c r="F33" s="523"/>
      <c r="G33" s="523"/>
      <c r="H33" s="523"/>
      <c r="I33" s="524"/>
      <c r="J33" s="39" t="str">
        <f>IF(AND('MAPA DE RIESGO'!$Z$58="Media",'MAPA DE RIESGO'!$AB$58="Leve"),CONCATENATE("R8C",'MAPA DE RIESGO'!$P$58),"")</f>
        <v/>
      </c>
      <c r="K33" s="40" t="str">
        <f>IF(AND('MAPA DE RIESGO'!$Z$59="Media",'MAPA DE RIESGO'!$AB$59="Leve"),CONCATENATE("R8C",'MAPA DE RIESGO'!$P$59),"")</f>
        <v/>
      </c>
      <c r="L33" s="40" t="str">
        <f>IF(AND('MAPA DE RIESGO'!$Z$60="Media",'MAPA DE RIESGO'!$AB$60="Leve"),CONCATENATE("R8C",'MAPA DE RIESGO'!$P$60),"")</f>
        <v/>
      </c>
      <c r="M33" s="40" t="str">
        <f>IF(AND('MAPA DE RIESGO'!$Z$61="Media",'MAPA DE RIESGO'!$AB$61="Leve"),CONCATENATE("R8C",'MAPA DE RIESGO'!$P$61),"")</f>
        <v/>
      </c>
      <c r="N33" s="40" t="str">
        <f>IF(AND('MAPA DE RIESGO'!$Z$62="Media",'MAPA DE RIESGO'!$AB$62="Leve"),CONCATENATE("R8C",'MAPA DE RIESGO'!$P$62),"")</f>
        <v/>
      </c>
      <c r="O33" s="41" t="str">
        <f>IF(AND('MAPA DE RIESGO'!$Z$63="Media",'MAPA DE RIESGO'!$AB$63="Leve"),CONCATENATE("R8C",'MAPA DE RIESGO'!$P$63),"")</f>
        <v/>
      </c>
      <c r="P33" s="39" t="str">
        <f>IF(AND('MAPA DE RIESGO'!$Z$58="Media",'MAPA DE RIESGO'!$AB$58="Menor"),CONCATENATE("R8C",'MAPA DE RIESGO'!$P$58),"")</f>
        <v/>
      </c>
      <c r="Q33" s="40" t="str">
        <f>IF(AND('MAPA DE RIESGO'!$Z$59="Media",'MAPA DE RIESGO'!$AB$59="Menor"),CONCATENATE("R8C",'MAPA DE RIESGO'!$P$59),"")</f>
        <v/>
      </c>
      <c r="R33" s="40" t="str">
        <f>IF(AND('MAPA DE RIESGO'!$Z$60="Media",'MAPA DE RIESGO'!$AB$60="Menor"),CONCATENATE("R8C",'MAPA DE RIESGO'!$P$60),"")</f>
        <v/>
      </c>
      <c r="S33" s="40" t="str">
        <f>IF(AND('MAPA DE RIESGO'!$Z$61="Media",'MAPA DE RIESGO'!$AB$61="Menor"),CONCATENATE("R8C",'MAPA DE RIESGO'!$P$61),"")</f>
        <v/>
      </c>
      <c r="T33" s="40" t="str">
        <f>IF(AND('MAPA DE RIESGO'!$Z$62="Media",'MAPA DE RIESGO'!$AB$62="Menor"),CONCATENATE("R8C",'MAPA DE RIESGO'!$P$62),"")</f>
        <v/>
      </c>
      <c r="U33" s="41" t="str">
        <f>IF(AND('MAPA DE RIESGO'!$Z$63="Media",'MAPA DE RIESGO'!$AB$63="Menor"),CONCATENATE("R8C",'MAPA DE RIESGO'!$P$63),"")</f>
        <v/>
      </c>
      <c r="V33" s="39" t="str">
        <f>IF(AND('MAPA DE RIESGO'!$Z$58="Media",'MAPA DE RIESGO'!$AB$58="Moderado"),CONCATENATE("R8C",'MAPA DE RIESGO'!$P$58),"")</f>
        <v/>
      </c>
      <c r="W33" s="40" t="str">
        <f>IF(AND('MAPA DE RIESGO'!$Z$59="Media",'MAPA DE RIESGO'!$AB$59="Moderado"),CONCATENATE("R8C",'MAPA DE RIESGO'!$P$59),"")</f>
        <v/>
      </c>
      <c r="X33" s="40" t="str">
        <f>IF(AND('MAPA DE RIESGO'!$Z$60="Media",'MAPA DE RIESGO'!$AB$60="Moderado"),CONCATENATE("R8C",'MAPA DE RIESGO'!$P$60),"")</f>
        <v/>
      </c>
      <c r="Y33" s="40" t="str">
        <f>IF(AND('MAPA DE RIESGO'!$Z$61="Media",'MAPA DE RIESGO'!$AB$61="Moderado"),CONCATENATE("R8C",'MAPA DE RIESGO'!$P$61),"")</f>
        <v/>
      </c>
      <c r="Z33" s="40" t="str">
        <f>IF(AND('MAPA DE RIESGO'!$Z$62="Media",'MAPA DE RIESGO'!$AB$62="Moderado"),CONCATENATE("R8C",'MAPA DE RIESGO'!$P$62),"")</f>
        <v/>
      </c>
      <c r="AA33" s="41" t="str">
        <f>IF(AND('MAPA DE RIESGO'!$Z$63="Media",'MAPA DE RIESGO'!$AB$63="Moderado"),CONCATENATE("R8C",'MAPA DE RIESGO'!$P$63),"")</f>
        <v/>
      </c>
      <c r="AB33" s="23" t="str">
        <f>IF(AND('MAPA DE RIESGO'!$Z$58="Media",'MAPA DE RIESGO'!$AB$58="Mayor"),CONCATENATE("R8C",'MAPA DE RIESGO'!$P$58),"")</f>
        <v/>
      </c>
      <c r="AC33" s="24" t="str">
        <f>IF(AND('MAPA DE RIESGO'!$Z$59="Media",'MAPA DE RIESGO'!$AB$59="Mayor"),CONCATENATE("R8C",'MAPA DE RIESGO'!$P$59),"")</f>
        <v/>
      </c>
      <c r="AD33" s="29" t="str">
        <f>IF(AND('MAPA DE RIESGO'!$Z$60="Media",'MAPA DE RIESGO'!$AB$60="Mayor"),CONCATENATE("R8C",'MAPA DE RIESGO'!$P$60),"")</f>
        <v/>
      </c>
      <c r="AE33" s="29" t="str">
        <f>IF(AND('MAPA DE RIESGO'!$Z$61="Media",'MAPA DE RIESGO'!$AB$61="Mayor"),CONCATENATE("R8C",'MAPA DE RIESGO'!$P$61),"")</f>
        <v/>
      </c>
      <c r="AF33" s="29" t="str">
        <f>IF(AND('MAPA DE RIESGO'!$Z$62="Media",'MAPA DE RIESGO'!$AB$62="Mayor"),CONCATENATE("R8C",'MAPA DE RIESGO'!$P$62),"")</f>
        <v/>
      </c>
      <c r="AG33" s="25" t="str">
        <f>IF(AND('MAPA DE RIESGO'!$Z$63="Media",'MAPA DE RIESGO'!$AB$63="Mayor"),CONCATENATE("R8C",'MAPA DE RIESGO'!$P$63),"")</f>
        <v/>
      </c>
      <c r="AH33" s="26" t="str">
        <f>IF(AND('MAPA DE RIESGO'!$Z$58="Media",'MAPA DE RIESGO'!$AB$58="Catastrófico"),CONCATENATE("R8C",'MAPA DE RIESGO'!$P$58),"")</f>
        <v/>
      </c>
      <c r="AI33" s="27" t="str">
        <f>IF(AND('MAPA DE RIESGO'!$Z$59="Media",'MAPA DE RIESGO'!$AB$59="Catastrófico"),CONCATENATE("R8C",'MAPA DE RIESGO'!$P$59),"")</f>
        <v/>
      </c>
      <c r="AJ33" s="27" t="str">
        <f>IF(AND('MAPA DE RIESGO'!$Z$60="Media",'MAPA DE RIESGO'!$AB$60="Catastrófico"),CONCATENATE("R8C",'MAPA DE RIESGO'!$P$60),"")</f>
        <v/>
      </c>
      <c r="AK33" s="27" t="str">
        <f>IF(AND('MAPA DE RIESGO'!$Z$61="Media",'MAPA DE RIESGO'!$AB$61="Catastrófico"),CONCATENATE("R8C",'MAPA DE RIESGO'!$P$61),"")</f>
        <v/>
      </c>
      <c r="AL33" s="27" t="str">
        <f>IF(AND('MAPA DE RIESGO'!$Z$62="Media",'MAPA DE RIESGO'!$AB$62="Catastrófico"),CONCATENATE("R8C",'MAPA DE RIESGO'!$P$62),"")</f>
        <v/>
      </c>
      <c r="AM33" s="28" t="str">
        <f>IF(AND('MAPA DE RIESGO'!$Z$63="Media",'MAPA DE RIESGO'!$AB$63="Catastrófico"),CONCATENATE("R8C",'MAPA DE RIESGO'!$P$63),"")</f>
        <v/>
      </c>
      <c r="AN33" s="55"/>
      <c r="AO33" s="561"/>
      <c r="AP33" s="562"/>
      <c r="AQ33" s="562"/>
      <c r="AR33" s="562"/>
      <c r="AS33" s="562"/>
      <c r="AT33" s="563"/>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row>
    <row r="34" spans="1:80" ht="15" customHeight="1" x14ac:dyDescent="0.25">
      <c r="A34" s="55"/>
      <c r="B34" s="481"/>
      <c r="C34" s="481"/>
      <c r="D34" s="482"/>
      <c r="E34" s="522"/>
      <c r="F34" s="523"/>
      <c r="G34" s="523"/>
      <c r="H34" s="523"/>
      <c r="I34" s="524"/>
      <c r="J34" s="39" t="str">
        <f>IF(AND('MAPA DE RIESGO'!$Z$64="Media",'MAPA DE RIESGO'!$AB$64="Leve"),CONCATENATE("R9C",'MAPA DE RIESGO'!$P$64),"")</f>
        <v/>
      </c>
      <c r="K34" s="40" t="str">
        <f>IF(AND('MAPA DE RIESGO'!$Z$65="Media",'MAPA DE RIESGO'!$AB$65="Leve"),CONCATENATE("R9C",'MAPA DE RIESGO'!$P$65),"")</f>
        <v/>
      </c>
      <c r="L34" s="40" t="str">
        <f>IF(AND('MAPA DE RIESGO'!$Z$66="Media",'MAPA DE RIESGO'!$AB$66="Leve"),CONCATENATE("R9C",'MAPA DE RIESGO'!$P$66),"")</f>
        <v/>
      </c>
      <c r="M34" s="40" t="str">
        <f>IF(AND('MAPA DE RIESGO'!$Z$67="Media",'MAPA DE RIESGO'!$AB$67="Leve"),CONCATENATE("R9C",'MAPA DE RIESGO'!$P$67),"")</f>
        <v/>
      </c>
      <c r="N34" s="40" t="str">
        <f>IF(AND('MAPA DE RIESGO'!$Z$68="Media",'MAPA DE RIESGO'!$AB$68="Leve"),CONCATENATE("R9C",'MAPA DE RIESGO'!$P$68),"")</f>
        <v/>
      </c>
      <c r="O34" s="41" t="str">
        <f>IF(AND('MAPA DE RIESGO'!$Z$69="Media",'MAPA DE RIESGO'!$AB$69="Leve"),CONCATENATE("R9C",'MAPA DE RIESGO'!$P$69),"")</f>
        <v/>
      </c>
      <c r="P34" s="39" t="str">
        <f>IF(AND('MAPA DE RIESGO'!$Z$64="Media",'MAPA DE RIESGO'!$AB$64="Menor"),CONCATENATE("R9C",'MAPA DE RIESGO'!$P$64),"")</f>
        <v/>
      </c>
      <c r="Q34" s="40" t="str">
        <f>IF(AND('MAPA DE RIESGO'!$Z$65="Media",'MAPA DE RIESGO'!$AB$65="Menor"),CONCATENATE("R9C",'MAPA DE RIESGO'!$P$65),"")</f>
        <v/>
      </c>
      <c r="R34" s="40" t="str">
        <f>IF(AND('MAPA DE RIESGO'!$Z$66="Media",'MAPA DE RIESGO'!$AB$66="Menor"),CONCATENATE("R9C",'MAPA DE RIESGO'!$P$66),"")</f>
        <v/>
      </c>
      <c r="S34" s="40" t="str">
        <f>IF(AND('MAPA DE RIESGO'!$Z$67="Media",'MAPA DE RIESGO'!$AB$67="Menor"),CONCATENATE("R9C",'MAPA DE RIESGO'!$P$67),"")</f>
        <v/>
      </c>
      <c r="T34" s="40" t="str">
        <f>IF(AND('MAPA DE RIESGO'!$Z$68="Media",'MAPA DE RIESGO'!$AB$68="Menor"),CONCATENATE("R9C",'MAPA DE RIESGO'!$P$68),"")</f>
        <v/>
      </c>
      <c r="U34" s="41" t="str">
        <f>IF(AND('MAPA DE RIESGO'!$Z$69="Media",'MAPA DE RIESGO'!$AB$69="Menor"),CONCATENATE("R9C",'MAPA DE RIESGO'!$P$69),"")</f>
        <v/>
      </c>
      <c r="V34" s="39" t="str">
        <f>IF(AND('MAPA DE RIESGO'!$Z$64="Media",'MAPA DE RIESGO'!$AB$64="Moderado"),CONCATENATE("R9C",'MAPA DE RIESGO'!$P$64),"")</f>
        <v/>
      </c>
      <c r="W34" s="40" t="str">
        <f>IF(AND('MAPA DE RIESGO'!$Z$65="Media",'MAPA DE RIESGO'!$AB$65="Moderado"),CONCATENATE("R9C",'MAPA DE RIESGO'!$P$65),"")</f>
        <v/>
      </c>
      <c r="X34" s="40" t="str">
        <f>IF(AND('MAPA DE RIESGO'!$Z$66="Media",'MAPA DE RIESGO'!$AB$66="Moderado"),CONCATENATE("R9C",'MAPA DE RIESGO'!$P$66),"")</f>
        <v/>
      </c>
      <c r="Y34" s="40" t="str">
        <f>IF(AND('MAPA DE RIESGO'!$Z$67="Media",'MAPA DE RIESGO'!$AB$67="Moderado"),CONCATENATE("R9C",'MAPA DE RIESGO'!$P$67),"")</f>
        <v/>
      </c>
      <c r="Z34" s="40" t="str">
        <f>IF(AND('MAPA DE RIESGO'!$Z$68="Media",'MAPA DE RIESGO'!$AB$68="Moderado"),CONCATENATE("R9C",'MAPA DE RIESGO'!$P$68),"")</f>
        <v/>
      </c>
      <c r="AA34" s="41" t="str">
        <f>IF(AND('MAPA DE RIESGO'!$Z$69="Media",'MAPA DE RIESGO'!$AB$69="Moderado"),CONCATENATE("R9C",'MAPA DE RIESGO'!$P$69),"")</f>
        <v/>
      </c>
      <c r="AB34" s="23" t="str">
        <f>IF(AND('MAPA DE RIESGO'!$Z$64="Media",'MAPA DE RIESGO'!$AB$64="Mayor"),CONCATENATE("R9C",'MAPA DE RIESGO'!$P$64),"")</f>
        <v/>
      </c>
      <c r="AC34" s="24" t="str">
        <f>IF(AND('MAPA DE RIESGO'!$Z$65="Media",'MAPA DE RIESGO'!$AB$65="Mayor"),CONCATENATE("R9C",'MAPA DE RIESGO'!$P$65),"")</f>
        <v/>
      </c>
      <c r="AD34" s="29" t="str">
        <f>IF(AND('MAPA DE RIESGO'!$Z$66="Media",'MAPA DE RIESGO'!$AB$66="Mayor"),CONCATENATE("R9C",'MAPA DE RIESGO'!$P$66),"")</f>
        <v/>
      </c>
      <c r="AE34" s="29" t="str">
        <f>IF(AND('MAPA DE RIESGO'!$Z$67="Media",'MAPA DE RIESGO'!$AB$67="Mayor"),CONCATENATE("R9C",'MAPA DE RIESGO'!$P$67),"")</f>
        <v/>
      </c>
      <c r="AF34" s="29" t="str">
        <f>IF(AND('MAPA DE RIESGO'!$Z$68="Media",'MAPA DE RIESGO'!$AB$68="Mayor"),CONCATENATE("R9C",'MAPA DE RIESGO'!$P$68),"")</f>
        <v/>
      </c>
      <c r="AG34" s="25" t="str">
        <f>IF(AND('MAPA DE RIESGO'!$Z$69="Media",'MAPA DE RIESGO'!$AB$69="Mayor"),CONCATENATE("R9C",'MAPA DE RIESGO'!$P$69),"")</f>
        <v/>
      </c>
      <c r="AH34" s="26" t="str">
        <f>IF(AND('MAPA DE RIESGO'!$Z$64="Media",'MAPA DE RIESGO'!$AB$64="Catastrófico"),CONCATENATE("R9C",'MAPA DE RIESGO'!$P$64),"")</f>
        <v/>
      </c>
      <c r="AI34" s="27" t="str">
        <f>IF(AND('MAPA DE RIESGO'!$Z$65="Media",'MAPA DE RIESGO'!$AB$65="Catastrófico"),CONCATENATE("R9C",'MAPA DE RIESGO'!$P$65),"")</f>
        <v/>
      </c>
      <c r="AJ34" s="27" t="str">
        <f>IF(AND('MAPA DE RIESGO'!$Z$66="Media",'MAPA DE RIESGO'!$AB$66="Catastrófico"),CONCATENATE("R9C",'MAPA DE RIESGO'!$P$66),"")</f>
        <v/>
      </c>
      <c r="AK34" s="27" t="str">
        <f>IF(AND('MAPA DE RIESGO'!$Z$67="Media",'MAPA DE RIESGO'!$AB$67="Catastrófico"),CONCATENATE("R9C",'MAPA DE RIESGO'!$P$67),"")</f>
        <v/>
      </c>
      <c r="AL34" s="27" t="str">
        <f>IF(AND('MAPA DE RIESGO'!$Z$68="Media",'MAPA DE RIESGO'!$AB$68="Catastrófico"),CONCATENATE("R9C",'MAPA DE RIESGO'!$P$68),"")</f>
        <v/>
      </c>
      <c r="AM34" s="28" t="str">
        <f>IF(AND('MAPA DE RIESGO'!$Z$69="Media",'MAPA DE RIESGO'!$AB$69="Catastrófico"),CONCATENATE("R9C",'MAPA DE RIESGO'!$P$69),"")</f>
        <v/>
      </c>
      <c r="AN34" s="55"/>
      <c r="AO34" s="561"/>
      <c r="AP34" s="562"/>
      <c r="AQ34" s="562"/>
      <c r="AR34" s="562"/>
      <c r="AS34" s="562"/>
      <c r="AT34" s="563"/>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row>
    <row r="35" spans="1:80" ht="15.75" customHeight="1" thickBot="1" x14ac:dyDescent="0.3">
      <c r="A35" s="55"/>
      <c r="B35" s="481"/>
      <c r="C35" s="481"/>
      <c r="D35" s="482"/>
      <c r="E35" s="525"/>
      <c r="F35" s="526"/>
      <c r="G35" s="526"/>
      <c r="H35" s="526"/>
      <c r="I35" s="527"/>
      <c r="J35" s="39" t="str">
        <f>IF(AND('MAPA DE RIESGO'!$Z$70="Media",'MAPA DE RIESGO'!$AB$70="Leve"),CONCATENATE("R10C",'MAPA DE RIESGO'!$P$70),"")</f>
        <v/>
      </c>
      <c r="K35" s="40" t="str">
        <f>IF(AND('MAPA DE RIESGO'!$Z$71="Media",'MAPA DE RIESGO'!$AB$71="Leve"),CONCATENATE("R10C",'MAPA DE RIESGO'!$P$71),"")</f>
        <v/>
      </c>
      <c r="L35" s="40" t="str">
        <f>IF(AND('MAPA DE RIESGO'!$Z$72="Media",'MAPA DE RIESGO'!$AB$72="Leve"),CONCATENATE("R10C",'MAPA DE RIESGO'!$P$72),"")</f>
        <v/>
      </c>
      <c r="M35" s="40" t="str">
        <f>IF(AND('MAPA DE RIESGO'!$Z$73="Media",'MAPA DE RIESGO'!$AB$73="Leve"),CONCATENATE("R10C",'MAPA DE RIESGO'!$P$73),"")</f>
        <v/>
      </c>
      <c r="N35" s="40" t="str">
        <f>IF(AND('MAPA DE RIESGO'!$Z$74="Media",'MAPA DE RIESGO'!$AB$74="Leve"),CONCATENATE("R10C",'MAPA DE RIESGO'!$P$74),"")</f>
        <v/>
      </c>
      <c r="O35" s="41" t="str">
        <f>IF(AND('MAPA DE RIESGO'!$Z$75="Media",'MAPA DE RIESGO'!$AB$75="Leve"),CONCATENATE("R10C",'MAPA DE RIESGO'!$P$75),"")</f>
        <v/>
      </c>
      <c r="P35" s="39" t="str">
        <f>IF(AND('MAPA DE RIESGO'!$Z$70="Media",'MAPA DE RIESGO'!$AB$70="Menor"),CONCATENATE("R10C",'MAPA DE RIESGO'!$P$70),"")</f>
        <v/>
      </c>
      <c r="Q35" s="40" t="str">
        <f>IF(AND('MAPA DE RIESGO'!$Z$71="Media",'MAPA DE RIESGO'!$AB$71="Menor"),CONCATENATE("R10C",'MAPA DE RIESGO'!$P$71),"")</f>
        <v/>
      </c>
      <c r="R35" s="40" t="str">
        <f>IF(AND('MAPA DE RIESGO'!$Z$72="Media",'MAPA DE RIESGO'!$AB$72="Menor"),CONCATENATE("R10C",'MAPA DE RIESGO'!$P$72),"")</f>
        <v/>
      </c>
      <c r="S35" s="40" t="str">
        <f>IF(AND('MAPA DE RIESGO'!$Z$73="Media",'MAPA DE RIESGO'!$AB$73="Menor"),CONCATENATE("R10C",'MAPA DE RIESGO'!$P$73),"")</f>
        <v/>
      </c>
      <c r="T35" s="40" t="str">
        <f>IF(AND('MAPA DE RIESGO'!$Z$74="Media",'MAPA DE RIESGO'!$AB$74="Menor"),CONCATENATE("R10C",'MAPA DE RIESGO'!$P$74),"")</f>
        <v/>
      </c>
      <c r="U35" s="41" t="str">
        <f>IF(AND('MAPA DE RIESGO'!$Z$75="Media",'MAPA DE RIESGO'!$AB$75="Menor"),CONCATENATE("R10C",'MAPA DE RIESGO'!$P$75),"")</f>
        <v/>
      </c>
      <c r="V35" s="39" t="str">
        <f>IF(AND('MAPA DE RIESGO'!$Z$70="Media",'MAPA DE RIESGO'!$AB$70="Moderado"),CONCATENATE("R10C",'MAPA DE RIESGO'!$P$70),"")</f>
        <v/>
      </c>
      <c r="W35" s="40" t="str">
        <f>IF(AND('MAPA DE RIESGO'!$Z$71="Media",'MAPA DE RIESGO'!$AB$71="Moderado"),CONCATENATE("R10C",'MAPA DE RIESGO'!$P$71),"")</f>
        <v/>
      </c>
      <c r="X35" s="40" t="str">
        <f>IF(AND('MAPA DE RIESGO'!$Z$72="Media",'MAPA DE RIESGO'!$AB$72="Moderado"),CONCATENATE("R10C",'MAPA DE RIESGO'!$P$72),"")</f>
        <v/>
      </c>
      <c r="Y35" s="40" t="str">
        <f>IF(AND('MAPA DE RIESGO'!$Z$73="Media",'MAPA DE RIESGO'!$AB$73="Moderado"),CONCATENATE("R10C",'MAPA DE RIESGO'!$P$73),"")</f>
        <v/>
      </c>
      <c r="Z35" s="40" t="str">
        <f>IF(AND('MAPA DE RIESGO'!$Z$74="Media",'MAPA DE RIESGO'!$AB$74="Moderado"),CONCATENATE("R10C",'MAPA DE RIESGO'!$P$74),"")</f>
        <v/>
      </c>
      <c r="AA35" s="41" t="str">
        <f>IF(AND('MAPA DE RIESGO'!$Z$75="Media",'MAPA DE RIESGO'!$AB$75="Moderado"),CONCATENATE("R10C",'MAPA DE RIESGO'!$P$75),"")</f>
        <v/>
      </c>
      <c r="AB35" s="30" t="str">
        <f>IF(AND('MAPA DE RIESGO'!$Z$70="Media",'MAPA DE RIESGO'!$AB$70="Mayor"),CONCATENATE("R10C",'MAPA DE RIESGO'!$P$70),"")</f>
        <v/>
      </c>
      <c r="AC35" s="31" t="str">
        <f>IF(AND('MAPA DE RIESGO'!$Z$71="Media",'MAPA DE RIESGO'!$AB$71="Mayor"),CONCATENATE("R10C",'MAPA DE RIESGO'!$P$71),"")</f>
        <v/>
      </c>
      <c r="AD35" s="31" t="str">
        <f>IF(AND('MAPA DE RIESGO'!$Z$72="Media",'MAPA DE RIESGO'!$AB$72="Mayor"),CONCATENATE("R10C",'MAPA DE RIESGO'!$P$72),"")</f>
        <v/>
      </c>
      <c r="AE35" s="31" t="str">
        <f>IF(AND('MAPA DE RIESGO'!$Z$73="Media",'MAPA DE RIESGO'!$AB$73="Mayor"),CONCATENATE("R10C",'MAPA DE RIESGO'!$P$73),"")</f>
        <v/>
      </c>
      <c r="AF35" s="31" t="str">
        <f>IF(AND('MAPA DE RIESGO'!$Z$74="Media",'MAPA DE RIESGO'!$AB$74="Mayor"),CONCATENATE("R10C",'MAPA DE RIESGO'!$P$74),"")</f>
        <v/>
      </c>
      <c r="AG35" s="32" t="str">
        <f>IF(AND('MAPA DE RIESGO'!$Z$75="Media",'MAPA DE RIESGO'!$AB$75="Mayor"),CONCATENATE("R10C",'MAPA DE RIESGO'!$P$75),"")</f>
        <v/>
      </c>
      <c r="AH35" s="33" t="str">
        <f>IF(AND('MAPA DE RIESGO'!$Z$70="Media",'MAPA DE RIESGO'!$AB$70="Catastrófico"),CONCATENATE("R10C",'MAPA DE RIESGO'!$P$70),"")</f>
        <v/>
      </c>
      <c r="AI35" s="34" t="str">
        <f>IF(AND('MAPA DE RIESGO'!$Z$71="Media",'MAPA DE RIESGO'!$AB$71="Catastrófico"),CONCATENATE("R10C",'MAPA DE RIESGO'!$P$71),"")</f>
        <v/>
      </c>
      <c r="AJ35" s="34" t="str">
        <f>IF(AND('MAPA DE RIESGO'!$Z$72="Media",'MAPA DE RIESGO'!$AB$72="Catastrófico"),CONCATENATE("R10C",'MAPA DE RIESGO'!$P$72),"")</f>
        <v/>
      </c>
      <c r="AK35" s="34" t="str">
        <f>IF(AND('MAPA DE RIESGO'!$Z$73="Media",'MAPA DE RIESGO'!$AB$73="Catastrófico"),CONCATENATE("R10C",'MAPA DE RIESGO'!$P$73),"")</f>
        <v/>
      </c>
      <c r="AL35" s="34" t="str">
        <f>IF(AND('MAPA DE RIESGO'!$Z$74="Media",'MAPA DE RIESGO'!$AB$74="Catastrófico"),CONCATENATE("R10C",'MAPA DE RIESGO'!$P$74),"")</f>
        <v/>
      </c>
      <c r="AM35" s="35" t="str">
        <f>IF(AND('MAPA DE RIESGO'!$Z$75="Media",'MAPA DE RIESGO'!$AB$75="Catastrófico"),CONCATENATE("R10C",'MAPA DE RIESGO'!$P$75),"")</f>
        <v/>
      </c>
      <c r="AN35" s="55"/>
      <c r="AO35" s="564"/>
      <c r="AP35" s="565"/>
      <c r="AQ35" s="565"/>
      <c r="AR35" s="565"/>
      <c r="AS35" s="565"/>
      <c r="AT35" s="566"/>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row>
    <row r="36" spans="1:80" ht="15" customHeight="1" x14ac:dyDescent="0.25">
      <c r="A36" s="55"/>
      <c r="B36" s="481"/>
      <c r="C36" s="481"/>
      <c r="D36" s="482"/>
      <c r="E36" s="519" t="s">
        <v>105</v>
      </c>
      <c r="F36" s="520"/>
      <c r="G36" s="520"/>
      <c r="H36" s="520"/>
      <c r="I36" s="520"/>
      <c r="J36" s="45" t="str">
        <f>IF(AND('MAPA DE RIESGO'!$Z$16="Baja",'MAPA DE RIESGO'!$AB$16="Leve"),CONCATENATE("R1C",'MAPA DE RIESGO'!$P$16),"")</f>
        <v/>
      </c>
      <c r="K36" s="46" t="str">
        <f>IF(AND('MAPA DE RIESGO'!$Z$17="Baja",'MAPA DE RIESGO'!$AB$17="Leve"),CONCATENATE("R1C",'MAPA DE RIESGO'!$P$17),"")</f>
        <v/>
      </c>
      <c r="L36" s="46" t="str">
        <f>IF(AND('MAPA DE RIESGO'!$Z$18="Baja",'MAPA DE RIESGO'!$AB$18="Leve"),CONCATENATE("R1C",'MAPA DE RIESGO'!$P$18),"")</f>
        <v/>
      </c>
      <c r="M36" s="46" t="str">
        <f>IF(AND('MAPA DE RIESGO'!$Z$19="Baja",'MAPA DE RIESGO'!$AB$19="Leve"),CONCATENATE("R1C",'MAPA DE RIESGO'!$P$19),"")</f>
        <v/>
      </c>
      <c r="N36" s="46" t="str">
        <f>IF(AND('MAPA DE RIESGO'!$Z$20="Baja",'MAPA DE RIESGO'!$AB$20="Leve"),CONCATENATE("R1C",'MAPA DE RIESGO'!$P$20),"")</f>
        <v/>
      </c>
      <c r="O36" s="47" t="str">
        <f>IF(AND('MAPA DE RIESGO'!$Z$21="Baja",'MAPA DE RIESGO'!$AB$21="Leve"),CONCATENATE("R1C",'MAPA DE RIESGO'!$P$21),"")</f>
        <v/>
      </c>
      <c r="P36" s="36" t="str">
        <f>IF(AND('MAPA DE RIESGO'!$Z$16="Baja",'MAPA DE RIESGO'!$AB$16="Menor"),CONCATENATE("R1C",'MAPA DE RIESGO'!$P$16),"")</f>
        <v/>
      </c>
      <c r="Q36" s="37" t="str">
        <f>IF(AND('MAPA DE RIESGO'!$Z$17="Baja",'MAPA DE RIESGO'!$AB$17="Menor"),CONCATENATE("R1C",'MAPA DE RIESGO'!$P$17),"")</f>
        <v/>
      </c>
      <c r="R36" s="37" t="str">
        <f>IF(AND('MAPA DE RIESGO'!$Z$18="Baja",'MAPA DE RIESGO'!$AB$18="Menor"),CONCATENATE("R1C",'MAPA DE RIESGO'!$P$18),"")</f>
        <v/>
      </c>
      <c r="S36" s="37" t="str">
        <f>IF(AND('MAPA DE RIESGO'!$Z$19="Baja",'MAPA DE RIESGO'!$AB$19="Menor"),CONCATENATE("R1C",'MAPA DE RIESGO'!$P$19),"")</f>
        <v/>
      </c>
      <c r="T36" s="37" t="str">
        <f>IF(AND('MAPA DE RIESGO'!$Z$20="Baja",'MAPA DE RIESGO'!$AB$20="Menor"),CONCATENATE("R1C",'MAPA DE RIESGO'!$P$20),"")</f>
        <v/>
      </c>
      <c r="U36" s="38" t="str">
        <f>IF(AND('MAPA DE RIESGO'!$Z$21="Baja",'MAPA DE RIESGO'!$AB$21="Menor"),CONCATENATE("R1C",'MAPA DE RIESGO'!$P$21),"")</f>
        <v/>
      </c>
      <c r="V36" s="36" t="str">
        <f>IF(AND('MAPA DE RIESGO'!$Z$16="Baja",'MAPA DE RIESGO'!$AB$16="Moderado"),CONCATENATE("R1C",'MAPA DE RIESGO'!$P$16),"")</f>
        <v/>
      </c>
      <c r="W36" s="37" t="str">
        <f>IF(AND('MAPA DE RIESGO'!$Z$17="Baja",'MAPA DE RIESGO'!$AB$17="Moderado"),CONCATENATE("R1C",'MAPA DE RIESGO'!$P$17),"")</f>
        <v/>
      </c>
      <c r="X36" s="37" t="str">
        <f>IF(AND('MAPA DE RIESGO'!$Z$18="Baja",'MAPA DE RIESGO'!$AB$18="Moderado"),CONCATENATE("R1C",'MAPA DE RIESGO'!$P$18),"")</f>
        <v/>
      </c>
      <c r="Y36" s="37" t="str">
        <f>IF(AND('MAPA DE RIESGO'!$Z$19="Baja",'MAPA DE RIESGO'!$AB$19="Moderado"),CONCATENATE("R1C",'MAPA DE RIESGO'!$P$19),"")</f>
        <v/>
      </c>
      <c r="Z36" s="37" t="str">
        <f>IF(AND('MAPA DE RIESGO'!$Z$20="Baja",'MAPA DE RIESGO'!$AB$20="Moderado"),CONCATENATE("R1C",'MAPA DE RIESGO'!$P$20),"")</f>
        <v/>
      </c>
      <c r="AA36" s="38" t="str">
        <f>IF(AND('MAPA DE RIESGO'!$Z$21="Baja",'MAPA DE RIESGO'!$AB$21="Moderado"),CONCATENATE("R1C",'MAPA DE RIESGO'!$P$21),"")</f>
        <v/>
      </c>
      <c r="AB36" s="107" t="str">
        <f>IF(AND('MAPA DE RIESGO'!$Z$16="Baja",'MAPA DE RIESGO'!$AB$16="Mayor"),CONCATENATE("R1C",'MAPA DE RIESGO'!$P$16),"")</f>
        <v/>
      </c>
      <c r="AC36" s="18" t="str">
        <f>IF(AND('MAPA DE RIESGO'!$Z$17="Baja",'MAPA DE RIESGO'!$AB$17="Mayor"),CONCATENATE("R1C",'MAPA DE RIESGO'!$P$17),"")</f>
        <v/>
      </c>
      <c r="AD36" s="18" t="str">
        <f>IF(AND('MAPA DE RIESGO'!$Z$18="Baja",'MAPA DE RIESGO'!$AB$18="Mayor"),CONCATENATE("R1C",'MAPA DE RIESGO'!$P$18),"")</f>
        <v/>
      </c>
      <c r="AE36" s="18" t="str">
        <f>IF(AND('MAPA DE RIESGO'!$Z$19="Baja",'MAPA DE RIESGO'!$AB$19="Mayor"),CONCATENATE("R1C",'MAPA DE RIESGO'!$P$19),"")</f>
        <v/>
      </c>
      <c r="AF36" s="18" t="str">
        <f>IF(AND('MAPA DE RIESGO'!$Z$20="Baja",'MAPA DE RIESGO'!$AB$20="Mayor"),CONCATENATE("R1C",'MAPA DE RIESGO'!$P$20),"")</f>
        <v/>
      </c>
      <c r="AG36" s="19" t="str">
        <f>IF(AND('MAPA DE RIESGO'!$Z$21="Baja",'MAPA DE RIESGO'!$AB$21="Mayor"),CONCATENATE("R1C",'MAPA DE RIESGO'!$P$21),"")</f>
        <v/>
      </c>
      <c r="AH36" s="20" t="str">
        <f>IF(AND('MAPA DE RIESGO'!$Z$16="Baja",'MAPA DE RIESGO'!$AB$16="Catastrófico"),CONCATENATE("R1C",'MAPA DE RIESGO'!$P$16),"")</f>
        <v/>
      </c>
      <c r="AI36" s="21" t="str">
        <f>IF(AND('MAPA DE RIESGO'!$Z$17="Baja",'MAPA DE RIESGO'!$AB$17="Catastrófico"),CONCATENATE("R1C",'MAPA DE RIESGO'!$P$17),"")</f>
        <v/>
      </c>
      <c r="AJ36" s="21" t="str">
        <f>IF(AND('MAPA DE RIESGO'!$Z$18="Baja",'MAPA DE RIESGO'!$AB$18="Catastrófico"),CONCATENATE("R1C",'MAPA DE RIESGO'!$P$18),"")</f>
        <v/>
      </c>
      <c r="AK36" s="21" t="str">
        <f>IF(AND('MAPA DE RIESGO'!$Z$19="Baja",'MAPA DE RIESGO'!$AB$19="Catastrófico"),CONCATENATE("R1C",'MAPA DE RIESGO'!$P$19),"")</f>
        <v/>
      </c>
      <c r="AL36" s="21" t="str">
        <f>IF(AND('MAPA DE RIESGO'!$Z$20="Baja",'MAPA DE RIESGO'!$AB$20="Catastrófico"),CONCATENATE("R1C",'MAPA DE RIESGO'!$P$20),"")</f>
        <v/>
      </c>
      <c r="AM36" s="22" t="str">
        <f>IF(AND('MAPA DE RIESGO'!$Z$21="Baja",'MAPA DE RIESGO'!$AB$21="Catastrófico"),CONCATENATE("R1C",'MAPA DE RIESGO'!$P$21),"")</f>
        <v/>
      </c>
      <c r="AN36" s="55"/>
      <c r="AO36" s="549" t="s">
        <v>74</v>
      </c>
      <c r="AP36" s="550"/>
      <c r="AQ36" s="550"/>
      <c r="AR36" s="550"/>
      <c r="AS36" s="550"/>
      <c r="AT36" s="551"/>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row>
    <row r="37" spans="1:80" ht="15" customHeight="1" x14ac:dyDescent="0.25">
      <c r="A37" s="55"/>
      <c r="B37" s="481"/>
      <c r="C37" s="481"/>
      <c r="D37" s="482"/>
      <c r="E37" s="538"/>
      <c r="F37" s="539"/>
      <c r="G37" s="539"/>
      <c r="H37" s="539"/>
      <c r="I37" s="539"/>
      <c r="J37" s="48" t="str">
        <f>IF(AND('MAPA DE RIESGO'!$Z$22="Baja",'MAPA DE RIESGO'!$AB$22="Leve"),CONCATENATE("R2C",'MAPA DE RIESGO'!$P$22),"")</f>
        <v/>
      </c>
      <c r="K37" s="49" t="str">
        <f>IF(AND('MAPA DE RIESGO'!$Z$23="Baja",'MAPA DE RIESGO'!$AB$23="Leve"),CONCATENATE("R2C",'MAPA DE RIESGO'!$P$23),"")</f>
        <v/>
      </c>
      <c r="L37" s="49" t="str">
        <f>IF(AND('MAPA DE RIESGO'!$Z$24="Baja",'MAPA DE RIESGO'!$AB$24="Leve"),CONCATENATE("R2C",'MAPA DE RIESGO'!$P$24),"")</f>
        <v/>
      </c>
      <c r="M37" s="49" t="str">
        <f>IF(AND('MAPA DE RIESGO'!$Z$25="Baja",'MAPA DE RIESGO'!$AB$25="Leve"),CONCATENATE("R2C",'MAPA DE RIESGO'!$P$25),"")</f>
        <v/>
      </c>
      <c r="N37" s="49" t="str">
        <f>IF(AND('MAPA DE RIESGO'!$Z$26="Baja",'MAPA DE RIESGO'!$AB$26="Leve"),CONCATENATE("R2C",'MAPA DE RIESGO'!$P$26),"")</f>
        <v/>
      </c>
      <c r="O37" s="50" t="str">
        <f>IF(AND('MAPA DE RIESGO'!$Z$27="Baja",'MAPA DE RIESGO'!$AB$27="Leve"),CONCATENATE("R2C",'MAPA DE RIESGO'!$P$27),"")</f>
        <v/>
      </c>
      <c r="P37" s="39" t="str">
        <f>IF(AND('MAPA DE RIESGO'!$Z$22="Baja",'MAPA DE RIESGO'!$AB$22="Menor"),CONCATENATE("R2C",'MAPA DE RIESGO'!$P$22),"")</f>
        <v/>
      </c>
      <c r="Q37" s="40" t="str">
        <f>IF(AND('MAPA DE RIESGO'!$Z$23="Baja",'MAPA DE RIESGO'!$AB$23="Menor"),CONCATENATE("R2C",'MAPA DE RIESGO'!$P$23),"")</f>
        <v/>
      </c>
      <c r="R37" s="40" t="str">
        <f>IF(AND('MAPA DE RIESGO'!$Z$24="Baja",'MAPA DE RIESGO'!$AB$24="Menor"),CONCATENATE("R2C",'MAPA DE RIESGO'!$P$24),"")</f>
        <v/>
      </c>
      <c r="S37" s="40" t="str">
        <f>IF(AND('MAPA DE RIESGO'!$Z$25="Baja",'MAPA DE RIESGO'!$AB$25="Menor"),CONCATENATE("R2C",'MAPA DE RIESGO'!$P$25),"")</f>
        <v/>
      </c>
      <c r="T37" s="40" t="str">
        <f>IF(AND('MAPA DE RIESGO'!$Z$26="Baja",'MAPA DE RIESGO'!$AB$26="Menor"),CONCATENATE("R2C",'MAPA DE RIESGO'!$P$26),"")</f>
        <v/>
      </c>
      <c r="U37" s="41" t="str">
        <f>IF(AND('MAPA DE RIESGO'!$Z$27="Baja",'MAPA DE RIESGO'!$AB$27="Menor"),CONCATENATE("R2C",'MAPA DE RIESGO'!$P$27),"")</f>
        <v/>
      </c>
      <c r="V37" s="39" t="str">
        <f>IF(AND('MAPA DE RIESGO'!$Z$22="Baja",'MAPA DE RIESGO'!$AB$22="Moderado"),CONCATENATE("R2C",'MAPA DE RIESGO'!$P$22),"")</f>
        <v/>
      </c>
      <c r="W37" s="40" t="str">
        <f>IF(AND('MAPA DE RIESGO'!$Z$23="Baja",'MAPA DE RIESGO'!$AB$23="Moderado"),CONCATENATE("R2C",'MAPA DE RIESGO'!$P$23),"")</f>
        <v/>
      </c>
      <c r="X37" s="40" t="str">
        <f>IF(AND('MAPA DE RIESGO'!$Z$24="Baja",'MAPA DE RIESGO'!$AB$24="Moderado"),CONCATENATE("R2C",'MAPA DE RIESGO'!$P$24),"")</f>
        <v/>
      </c>
      <c r="Y37" s="40" t="str">
        <f>IF(AND('MAPA DE RIESGO'!$Z$25="Baja",'MAPA DE RIESGO'!$AB$25="Moderado"),CONCATENATE("R2C",'MAPA DE RIESGO'!$P$25),"")</f>
        <v/>
      </c>
      <c r="Z37" s="40" t="str">
        <f>IF(AND('MAPA DE RIESGO'!$Z$26="Baja",'MAPA DE RIESGO'!$AB$26="Moderado"),CONCATENATE("R2C",'MAPA DE RIESGO'!$P$26),"")</f>
        <v/>
      </c>
      <c r="AA37" s="41" t="str">
        <f>IF(AND('MAPA DE RIESGO'!$Z$27="Baja",'MAPA DE RIESGO'!$AB$27="Moderado"),CONCATENATE("R2C",'MAPA DE RIESGO'!$P$27),"")</f>
        <v/>
      </c>
      <c r="AB37" s="23" t="str">
        <f>IF(AND('MAPA DE RIESGO'!$Z$22="Baja",'MAPA DE RIESGO'!$AB$22="Mayor"),CONCATENATE("R2C",'MAPA DE RIESGO'!$P$22),"")</f>
        <v/>
      </c>
      <c r="AC37" s="24" t="str">
        <f>IF(AND('MAPA DE RIESGO'!$Z$23="Baja",'MAPA DE RIESGO'!$AB$23="Mayor"),CONCATENATE("R2C",'MAPA DE RIESGO'!$P$23),"")</f>
        <v/>
      </c>
      <c r="AD37" s="24" t="str">
        <f>IF(AND('MAPA DE RIESGO'!$Z$24="Baja",'MAPA DE RIESGO'!$AB$24="Mayor"),CONCATENATE("R2C",'MAPA DE RIESGO'!$P$24),"")</f>
        <v/>
      </c>
      <c r="AE37" s="24" t="str">
        <f>IF(AND('MAPA DE RIESGO'!$Z$25="Baja",'MAPA DE RIESGO'!$AB$25="Mayor"),CONCATENATE("R2C",'MAPA DE RIESGO'!$P$25),"")</f>
        <v/>
      </c>
      <c r="AF37" s="24" t="str">
        <f>IF(AND('MAPA DE RIESGO'!$Z$26="Baja",'MAPA DE RIESGO'!$AB$26="Mayor"),CONCATENATE("R2C",'MAPA DE RIESGO'!$P$26),"")</f>
        <v/>
      </c>
      <c r="AG37" s="25" t="str">
        <f>IF(AND('MAPA DE RIESGO'!$Z$27="Baja",'MAPA DE RIESGO'!$AB$27="Mayor"),CONCATENATE("R2C",'MAPA DE RIESGO'!$P$27),"")</f>
        <v/>
      </c>
      <c r="AH37" s="26" t="str">
        <f>IF(AND('MAPA DE RIESGO'!$Z$22="Baja",'MAPA DE RIESGO'!$AB$22="Catastrófico"),CONCATENATE("R2C",'MAPA DE RIESGO'!$P$22),"")</f>
        <v>R2C1</v>
      </c>
      <c r="AI37" s="27" t="str">
        <f>IF(AND('MAPA DE RIESGO'!$Z$23="Baja",'MAPA DE RIESGO'!$AB$23="Catastrófico"),CONCATENATE("R2C",'MAPA DE RIESGO'!$P$23),"")</f>
        <v/>
      </c>
      <c r="AJ37" s="27" t="str">
        <f>IF(AND('MAPA DE RIESGO'!$Z$24="Baja",'MAPA DE RIESGO'!$AB$24="Catastrófico"),CONCATENATE("R2C",'MAPA DE RIESGO'!$P$24),"")</f>
        <v/>
      </c>
      <c r="AK37" s="27" t="str">
        <f>IF(AND('MAPA DE RIESGO'!$Z$25="Baja",'MAPA DE RIESGO'!$AB$25="Catastrófico"),CONCATENATE("R2C",'MAPA DE RIESGO'!$P$25),"")</f>
        <v/>
      </c>
      <c r="AL37" s="27" t="str">
        <f>IF(AND('MAPA DE RIESGO'!$Z$26="Baja",'MAPA DE RIESGO'!$AB$26="Catastrófico"),CONCATENATE("R2C",'MAPA DE RIESGO'!$P$26),"")</f>
        <v/>
      </c>
      <c r="AM37" s="28" t="str">
        <f>IF(AND('MAPA DE RIESGO'!$Z$27="Baja",'MAPA DE RIESGO'!$AB$27="Catastrófico"),CONCATENATE("R2C",'MAPA DE RIESGO'!$P$27),"")</f>
        <v/>
      </c>
      <c r="AN37" s="55"/>
      <c r="AO37" s="552"/>
      <c r="AP37" s="553"/>
      <c r="AQ37" s="553"/>
      <c r="AR37" s="553"/>
      <c r="AS37" s="553"/>
      <c r="AT37" s="554"/>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row>
    <row r="38" spans="1:80" ht="15" customHeight="1" x14ac:dyDescent="0.25">
      <c r="A38" s="55"/>
      <c r="B38" s="481"/>
      <c r="C38" s="481"/>
      <c r="D38" s="482"/>
      <c r="E38" s="522"/>
      <c r="F38" s="523"/>
      <c r="G38" s="523"/>
      <c r="H38" s="523"/>
      <c r="I38" s="539"/>
      <c r="J38" s="48"/>
      <c r="K38" s="49" t="str">
        <f>IF(AND('MAPA DE RIESGO'!$Z$29="Baja",'MAPA DE RIESGO'!$AB$29="Leve"),CONCATENATE("R3C",'MAPA DE RIESGO'!$P$29),"")</f>
        <v/>
      </c>
      <c r="L38" s="49" t="str">
        <f>IF(AND('MAPA DE RIESGO'!$Z$30="Baja",'MAPA DE RIESGO'!$AB$30="Leve"),CONCATENATE("R3C",'MAPA DE RIESGO'!$P$30),"")</f>
        <v/>
      </c>
      <c r="M38" s="49" t="str">
        <f>IF(AND('MAPA DE RIESGO'!$Z$31="Baja",'MAPA DE RIESGO'!$AB$31="Leve"),CONCATENATE("R3C",'MAPA DE RIESGO'!$P$31),"")</f>
        <v/>
      </c>
      <c r="N38" s="49" t="str">
        <f>IF(AND('MAPA DE RIESGO'!$Z$32="Baja",'MAPA DE RIESGO'!$AB$32="Leve"),CONCATENATE("R3C",'MAPA DE RIESGO'!$P$32),"")</f>
        <v/>
      </c>
      <c r="O38" s="50" t="str">
        <f>IF(AND('MAPA DE RIESGO'!$Z$33="Baja",'MAPA DE RIESGO'!$AB$33="Leve"),CONCATENATE("R3C",'MAPA DE RIESGO'!$P$33),"")</f>
        <v/>
      </c>
      <c r="P38" s="39"/>
      <c r="Q38" s="40" t="str">
        <f>IF(AND('MAPA DE RIESGO'!$Z$29="Baja",'MAPA DE RIESGO'!$AB$29="Menor"),CONCATENATE("R3C",'MAPA DE RIESGO'!$P$29),"")</f>
        <v/>
      </c>
      <c r="R38" s="40" t="str">
        <f>IF(AND('MAPA DE RIESGO'!$Z$30="Baja",'MAPA DE RIESGO'!$AB$30="Menor"),CONCATENATE("R3C",'MAPA DE RIESGO'!$P$30),"")</f>
        <v/>
      </c>
      <c r="S38" s="40" t="str">
        <f>IF(AND('MAPA DE RIESGO'!$Z$31="Baja",'MAPA DE RIESGO'!$AB$31="Menor"),CONCATENATE("R3C",'MAPA DE RIESGO'!$P$31),"")</f>
        <v/>
      </c>
      <c r="T38" s="40" t="str">
        <f>IF(AND('MAPA DE RIESGO'!$Z$32="Baja",'MAPA DE RIESGO'!$AB$32="Menor"),CONCATENATE("R3C",'MAPA DE RIESGO'!$P$32),"")</f>
        <v/>
      </c>
      <c r="U38" s="41" t="str">
        <f>IF(AND('MAPA DE RIESGO'!$Z$33="Baja",'MAPA DE RIESGO'!$AB$33="Menor"),CONCATENATE("R3C",'MAPA DE RIESGO'!$P$33),"")</f>
        <v/>
      </c>
      <c r="V38" s="39"/>
      <c r="W38" s="40" t="str">
        <f>IF(AND('MAPA DE RIESGO'!$Z$29="Baja",'MAPA DE RIESGO'!$AB$29="Moderado"),CONCATENATE("R3C",'MAPA DE RIESGO'!$P$29),"")</f>
        <v/>
      </c>
      <c r="X38" s="40" t="str">
        <f>IF(AND('MAPA DE RIESGO'!$Z$30="Baja",'MAPA DE RIESGO'!$AB$30="Moderado"),CONCATENATE("R3C",'MAPA DE RIESGO'!$P$30),"")</f>
        <v/>
      </c>
      <c r="Y38" s="40" t="str">
        <f>IF(AND('MAPA DE RIESGO'!$Z$31="Baja",'MAPA DE RIESGO'!$AB$31="Moderado"),CONCATENATE("R3C",'MAPA DE RIESGO'!$P$31),"")</f>
        <v/>
      </c>
      <c r="Z38" s="40" t="str">
        <f>IF(AND('MAPA DE RIESGO'!$Z$32="Baja",'MAPA DE RIESGO'!$AB$32="Moderado"),CONCATENATE("R3C",'MAPA DE RIESGO'!$P$32),"")</f>
        <v/>
      </c>
      <c r="AA38" s="41" t="str">
        <f>IF(AND('MAPA DE RIESGO'!$Z$33="Baja",'MAPA DE RIESGO'!$AB$33="Moderado"),CONCATENATE("R3C",'MAPA DE RIESGO'!$P$33),"")</f>
        <v/>
      </c>
      <c r="AB38" s="23"/>
      <c r="AC38" s="24" t="str">
        <f>IF(AND('MAPA DE RIESGO'!$Z$29="Baja",'MAPA DE RIESGO'!$AB$29="Mayor"),CONCATENATE("R3C",'MAPA DE RIESGO'!$P$29),"")</f>
        <v/>
      </c>
      <c r="AD38" s="24" t="str">
        <f>IF(AND('MAPA DE RIESGO'!$Z$30="Baja",'MAPA DE RIESGO'!$AB$30="Mayor"),CONCATENATE("R3C",'MAPA DE RIESGO'!$P$30),"")</f>
        <v/>
      </c>
      <c r="AE38" s="24" t="str">
        <f>IF(AND('MAPA DE RIESGO'!$Z$31="Baja",'MAPA DE RIESGO'!$AB$31="Mayor"),CONCATENATE("R3C",'MAPA DE RIESGO'!$P$31),"")</f>
        <v/>
      </c>
      <c r="AF38" s="24" t="str">
        <f>IF(AND('MAPA DE RIESGO'!$Z$32="Baja",'MAPA DE RIESGO'!$AB$32="Mayor"),CONCATENATE("R3C",'MAPA DE RIESGO'!$P$32),"")</f>
        <v/>
      </c>
      <c r="AG38" s="25" t="str">
        <f>IF(AND('MAPA DE RIESGO'!$Z$33="Baja",'MAPA DE RIESGO'!$AB$33="Mayor"),CONCATENATE("R3C",'MAPA DE RIESGO'!$P$33),"")</f>
        <v/>
      </c>
      <c r="AH38" s="26"/>
      <c r="AI38" s="27" t="str">
        <f>IF(AND('MAPA DE RIESGO'!$Z$29="Baja",'MAPA DE RIESGO'!$AB$29="Catastrófico"),CONCATENATE("R3C",'MAPA DE RIESGO'!$P$29),"")</f>
        <v/>
      </c>
      <c r="AJ38" s="27" t="str">
        <f>IF(AND('MAPA DE RIESGO'!$Z$30="Baja",'MAPA DE RIESGO'!$AB$30="Catastrófico"),CONCATENATE("R3C",'MAPA DE RIESGO'!$P$30),"")</f>
        <v/>
      </c>
      <c r="AK38" s="27" t="str">
        <f>IF(AND('MAPA DE RIESGO'!$Z$31="Baja",'MAPA DE RIESGO'!$AB$31="Catastrófico"),CONCATENATE("R3C",'MAPA DE RIESGO'!$P$31),"")</f>
        <v/>
      </c>
      <c r="AL38" s="27" t="str">
        <f>IF(AND('MAPA DE RIESGO'!$Z$32="Baja",'MAPA DE RIESGO'!$AB$32="Catastrófico"),CONCATENATE("R3C",'MAPA DE RIESGO'!$P$32),"")</f>
        <v/>
      </c>
      <c r="AM38" s="28" t="str">
        <f>IF(AND('MAPA DE RIESGO'!$Z$33="Baja",'MAPA DE RIESGO'!$AB$33="Catastrófico"),CONCATENATE("R3C",'MAPA DE RIESGO'!$P$33),"")</f>
        <v/>
      </c>
      <c r="AN38" s="55"/>
      <c r="AO38" s="552"/>
      <c r="AP38" s="553"/>
      <c r="AQ38" s="553"/>
      <c r="AR38" s="553"/>
      <c r="AS38" s="553"/>
      <c r="AT38" s="554"/>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row>
    <row r="39" spans="1:80" ht="15" customHeight="1" x14ac:dyDescent="0.25">
      <c r="A39" s="55"/>
      <c r="B39" s="481"/>
      <c r="C39" s="481"/>
      <c r="D39" s="482"/>
      <c r="E39" s="522"/>
      <c r="F39" s="523"/>
      <c r="G39" s="523"/>
      <c r="H39" s="523"/>
      <c r="I39" s="539"/>
      <c r="J39" s="48" t="str">
        <f>IF(AND('MAPA DE RIESGO'!$Z$34="Baja",'MAPA DE RIESGO'!$AB$34="Leve"),CONCATENATE("R4C",'MAPA DE RIESGO'!$P$34),"")</f>
        <v/>
      </c>
      <c r="K39" s="49" t="str">
        <f>IF(AND('MAPA DE RIESGO'!$Z$35="Baja",'MAPA DE RIESGO'!$AB$35="Leve"),CONCATENATE("R4C",'MAPA DE RIESGO'!$P$35),"")</f>
        <v/>
      </c>
      <c r="L39" s="49" t="str">
        <f>IF(AND('MAPA DE RIESGO'!$Z$36="Baja",'MAPA DE RIESGO'!$AB$36="Leve"),CONCATENATE("R4C",'MAPA DE RIESGO'!$P$36),"")</f>
        <v/>
      </c>
      <c r="M39" s="49" t="str">
        <f>IF(AND('MAPA DE RIESGO'!$Z$37="Baja",'MAPA DE RIESGO'!$AB$37="Leve"),CONCATENATE("R4C",'MAPA DE RIESGO'!$P$37),"")</f>
        <v/>
      </c>
      <c r="N39" s="49" t="str">
        <f>IF(AND('MAPA DE RIESGO'!$Z$38="Baja",'MAPA DE RIESGO'!$AB$38="Leve"),CONCATENATE("R4C",'MAPA DE RIESGO'!$P$38),"")</f>
        <v/>
      </c>
      <c r="O39" s="50" t="str">
        <f>IF(AND('MAPA DE RIESGO'!$Z$39="Baja",'MAPA DE RIESGO'!$AB$39="Leve"),CONCATENATE("R4C",'MAPA DE RIESGO'!$P$39),"")</f>
        <v/>
      </c>
      <c r="P39" s="39" t="str">
        <f>IF(AND('MAPA DE RIESGO'!$Z$34="Baja",'MAPA DE RIESGO'!$AB$34="Menor"),CONCATENATE("R4C",'MAPA DE RIESGO'!$P$34),"")</f>
        <v/>
      </c>
      <c r="Q39" s="40" t="str">
        <f>IF(AND('MAPA DE RIESGO'!$Z$35="Baja",'MAPA DE RIESGO'!$AB$35="Menor"),CONCATENATE("R4C",'MAPA DE RIESGO'!$P$35),"")</f>
        <v/>
      </c>
      <c r="R39" s="40" t="str">
        <f>IF(AND('MAPA DE RIESGO'!$Z$36="Baja",'MAPA DE RIESGO'!$AB$36="Menor"),CONCATENATE("R4C",'MAPA DE RIESGO'!$P$36),"")</f>
        <v/>
      </c>
      <c r="S39" s="40" t="str">
        <f>IF(AND('MAPA DE RIESGO'!$Z$37="Baja",'MAPA DE RIESGO'!$AB$37="Menor"),CONCATENATE("R4C",'MAPA DE RIESGO'!$P$37),"")</f>
        <v/>
      </c>
      <c r="T39" s="40" t="str">
        <f>IF(AND('MAPA DE RIESGO'!$Z$38="Baja",'MAPA DE RIESGO'!$AB$38="Menor"),CONCATENATE("R4C",'MAPA DE RIESGO'!$P$38),"")</f>
        <v/>
      </c>
      <c r="U39" s="41" t="str">
        <f>IF(AND('MAPA DE RIESGO'!$Z$39="Baja",'MAPA DE RIESGO'!$AB$39="Menor"),CONCATENATE("R4C",'MAPA DE RIESGO'!$P$39),"")</f>
        <v/>
      </c>
      <c r="V39" s="39" t="str">
        <f>IF(AND('MAPA DE RIESGO'!$Z$34="Baja",'MAPA DE RIESGO'!$AB$34="Moderado"),CONCATENATE("R4C",'MAPA DE RIESGO'!$P$34),"")</f>
        <v/>
      </c>
      <c r="W39" s="40" t="str">
        <f>IF(AND('MAPA DE RIESGO'!$Z$35="Baja",'MAPA DE RIESGO'!$AB$35="Moderado"),CONCATENATE("R4C",'MAPA DE RIESGO'!$P$35),"")</f>
        <v/>
      </c>
      <c r="X39" s="40" t="str">
        <f>IF(AND('MAPA DE RIESGO'!$Z$36="Baja",'MAPA DE RIESGO'!$AB$36="Moderado"),CONCATENATE("R4C",'MAPA DE RIESGO'!$P$36),"")</f>
        <v/>
      </c>
      <c r="Y39" s="40" t="str">
        <f>IF(AND('MAPA DE RIESGO'!$Z$37="Baja",'MAPA DE RIESGO'!$AB$37="Moderado"),CONCATENATE("R4C",'MAPA DE RIESGO'!$P$37),"")</f>
        <v/>
      </c>
      <c r="Z39" s="40" t="str">
        <f>IF(AND('MAPA DE RIESGO'!$Z$38="Baja",'MAPA DE RIESGO'!$AB$38="Moderado"),CONCATENATE("R4C",'MAPA DE RIESGO'!$P$38),"")</f>
        <v/>
      </c>
      <c r="AA39" s="41" t="str">
        <f>IF(AND('MAPA DE RIESGO'!$Z$39="Baja",'MAPA DE RIESGO'!$AB$39="Moderado"),CONCATENATE("R4C",'MAPA DE RIESGO'!$P$39),"")</f>
        <v/>
      </c>
      <c r="AB39" s="23" t="str">
        <f>IF(AND('MAPA DE RIESGO'!$Z$34="Baja",'MAPA DE RIESGO'!$AB$34="Mayor"),CONCATENATE("R4C",'MAPA DE RIESGO'!$P$34),"")</f>
        <v/>
      </c>
      <c r="AC39" s="24" t="str">
        <f>IF(AND('MAPA DE RIESGO'!$Z$35="Baja",'MAPA DE RIESGO'!$AB$35="Mayor"),CONCATENATE("R4C",'MAPA DE RIESGO'!$P$35),"")</f>
        <v/>
      </c>
      <c r="AD39" s="24" t="str">
        <f>IF(AND('MAPA DE RIESGO'!$Z$36="Baja",'MAPA DE RIESGO'!$AB$36="Mayor"),CONCATENATE("R4C",'MAPA DE RIESGO'!$P$36),"")</f>
        <v/>
      </c>
      <c r="AE39" s="24" t="str">
        <f>IF(AND('MAPA DE RIESGO'!$Z$37="Baja",'MAPA DE RIESGO'!$AB$37="Mayor"),CONCATENATE("R4C",'MAPA DE RIESGO'!$P$37),"")</f>
        <v/>
      </c>
      <c r="AF39" s="24" t="str">
        <f>IF(AND('MAPA DE RIESGO'!$Z$38="Baja",'MAPA DE RIESGO'!$AB$38="Mayor"),CONCATENATE("R4C",'MAPA DE RIESGO'!$P$38),"")</f>
        <v/>
      </c>
      <c r="AG39" s="25" t="str">
        <f>IF(AND('MAPA DE RIESGO'!$Z$39="Baja",'MAPA DE RIESGO'!$AB$39="Mayor"),CONCATENATE("R4C",'MAPA DE RIESGO'!$P$39),"")</f>
        <v/>
      </c>
      <c r="AH39" s="26" t="str">
        <f>IF(AND('MAPA DE RIESGO'!$Z$34="Baja",'MAPA DE RIESGO'!$AB$34="Catastrófico"),CONCATENATE("R4C",'MAPA DE RIESGO'!$P$34),"")</f>
        <v/>
      </c>
      <c r="AI39" s="27" t="str">
        <f>IF(AND('MAPA DE RIESGO'!$Z$35="Baja",'MAPA DE RIESGO'!$AB$35="Catastrófico"),CONCATENATE("R4C",'MAPA DE RIESGO'!$P$35),"")</f>
        <v/>
      </c>
      <c r="AJ39" s="27" t="str">
        <f>IF(AND('MAPA DE RIESGO'!$Z$36="Baja",'MAPA DE RIESGO'!$AB$36="Catastrófico"),CONCATENATE("R4C",'MAPA DE RIESGO'!$P$36),"")</f>
        <v/>
      </c>
      <c r="AK39" s="27" t="str">
        <f>IF(AND('MAPA DE RIESGO'!$Z$37="Baja",'MAPA DE RIESGO'!$AB$37="Catastrófico"),CONCATENATE("R4C",'MAPA DE RIESGO'!$P$37),"")</f>
        <v/>
      </c>
      <c r="AL39" s="27" t="str">
        <f>IF(AND('MAPA DE RIESGO'!$Z$38="Baja",'MAPA DE RIESGO'!$AB$38="Catastrófico"),CONCATENATE("R4C",'MAPA DE RIESGO'!$P$38),"")</f>
        <v/>
      </c>
      <c r="AM39" s="28" t="str">
        <f>IF(AND('MAPA DE RIESGO'!$Z$39="Baja",'MAPA DE RIESGO'!$AB$39="Catastrófico"),CONCATENATE("R4C",'MAPA DE RIESGO'!$P$39),"")</f>
        <v/>
      </c>
      <c r="AN39" s="55"/>
      <c r="AO39" s="552"/>
      <c r="AP39" s="553"/>
      <c r="AQ39" s="553"/>
      <c r="AR39" s="553"/>
      <c r="AS39" s="553"/>
      <c r="AT39" s="554"/>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row>
    <row r="40" spans="1:80" ht="15" customHeight="1" x14ac:dyDescent="0.25">
      <c r="A40" s="55"/>
      <c r="B40" s="481"/>
      <c r="C40" s="481"/>
      <c r="D40" s="482"/>
      <c r="E40" s="522"/>
      <c r="F40" s="523"/>
      <c r="G40" s="523"/>
      <c r="H40" s="523"/>
      <c r="I40" s="539"/>
      <c r="J40" s="48" t="str">
        <f>IF(AND('MAPA DE RIESGO'!$Z$40="Baja",'MAPA DE RIESGO'!$AB$40="Leve"),CONCATENATE("R5C",'MAPA DE RIESGO'!$P$40),"")</f>
        <v/>
      </c>
      <c r="K40" s="49" t="str">
        <f>IF(AND('MAPA DE RIESGO'!$Z$41="Baja",'MAPA DE RIESGO'!$AB$41="Leve"),CONCATENATE("R5C",'MAPA DE RIESGO'!$P$41),"")</f>
        <v/>
      </c>
      <c r="L40" s="49" t="str">
        <f>IF(AND('MAPA DE RIESGO'!$Z$42="Baja",'MAPA DE RIESGO'!$AB$42="Leve"),CONCATENATE("R5C",'MAPA DE RIESGO'!$P$42),"")</f>
        <v/>
      </c>
      <c r="M40" s="49" t="str">
        <f>IF(AND('MAPA DE RIESGO'!$Z$43="Baja",'MAPA DE RIESGO'!$AB$43="Leve"),CONCATENATE("R5C",'MAPA DE RIESGO'!$P$43),"")</f>
        <v/>
      </c>
      <c r="N40" s="49" t="str">
        <f>IF(AND('MAPA DE RIESGO'!$Z$44="Baja",'MAPA DE RIESGO'!$AB$44="Leve"),CONCATENATE("R5C",'MAPA DE RIESGO'!$P$44),"")</f>
        <v/>
      </c>
      <c r="O40" s="50" t="str">
        <f>IF(AND('MAPA DE RIESGO'!$Z$45="Baja",'MAPA DE RIESGO'!$AB$45="Leve"),CONCATENATE("R5C",'MAPA DE RIESGO'!$P$45),"")</f>
        <v/>
      </c>
      <c r="P40" s="39" t="str">
        <f>IF(AND('MAPA DE RIESGO'!$Z$40="Baja",'MAPA DE RIESGO'!$AB$40="Menor"),CONCATENATE("R5C",'MAPA DE RIESGO'!$P$40),"")</f>
        <v/>
      </c>
      <c r="Q40" s="40" t="str">
        <f>IF(AND('MAPA DE RIESGO'!$Z$41="Baja",'MAPA DE RIESGO'!$AB$41="Menor"),CONCATENATE("R5C",'MAPA DE RIESGO'!$P$41),"")</f>
        <v/>
      </c>
      <c r="R40" s="40" t="str">
        <f>IF(AND('MAPA DE RIESGO'!$Z$42="Baja",'MAPA DE RIESGO'!$AB$42="Menor"),CONCATENATE("R5C",'MAPA DE RIESGO'!$P$42),"")</f>
        <v/>
      </c>
      <c r="S40" s="40" t="str">
        <f>IF(AND('MAPA DE RIESGO'!$Z$43="Baja",'MAPA DE RIESGO'!$AB$43="Menor"),CONCATENATE("R5C",'MAPA DE RIESGO'!$P$43),"")</f>
        <v/>
      </c>
      <c r="T40" s="40" t="str">
        <f>IF(AND('MAPA DE RIESGO'!$Z$44="Baja",'MAPA DE RIESGO'!$AB$44="Menor"),CONCATENATE("R5C",'MAPA DE RIESGO'!$P$44),"")</f>
        <v/>
      </c>
      <c r="U40" s="41" t="str">
        <f>IF(AND('MAPA DE RIESGO'!$Z$45="Baja",'MAPA DE RIESGO'!$AB$45="Menor"),CONCATENATE("R5C",'MAPA DE RIESGO'!$P$45),"")</f>
        <v/>
      </c>
      <c r="V40" s="39" t="str">
        <f>IF(AND('MAPA DE RIESGO'!$Z$40="Baja",'MAPA DE RIESGO'!$AB$40="Moderado"),CONCATENATE("R5C",'MAPA DE RIESGO'!$P$40),"")</f>
        <v/>
      </c>
      <c r="W40" s="40" t="str">
        <f>IF(AND('MAPA DE RIESGO'!$Z$41="Baja",'MAPA DE RIESGO'!$AB$41="Moderado"),CONCATENATE("R5C",'MAPA DE RIESGO'!$P$41),"")</f>
        <v/>
      </c>
      <c r="X40" s="40" t="str">
        <f>IF(AND('MAPA DE RIESGO'!$Z$42="Baja",'MAPA DE RIESGO'!$AB$42="Moderado"),CONCATENATE("R5C",'MAPA DE RIESGO'!$P$42),"")</f>
        <v/>
      </c>
      <c r="Y40" s="40" t="str">
        <f>IF(AND('MAPA DE RIESGO'!$Z$43="Baja",'MAPA DE RIESGO'!$AB$43="Moderado"),CONCATENATE("R5C",'MAPA DE RIESGO'!$P$43),"")</f>
        <v/>
      </c>
      <c r="Z40" s="40" t="str">
        <f>IF(AND('MAPA DE RIESGO'!$Z$44="Baja",'MAPA DE RIESGO'!$AB$44="Moderado"),CONCATENATE("R5C",'MAPA DE RIESGO'!$P$44),"")</f>
        <v/>
      </c>
      <c r="AA40" s="41" t="str">
        <f>IF(AND('MAPA DE RIESGO'!$Z$45="Baja",'MAPA DE RIESGO'!$AB$45="Moderado"),CONCATENATE("R5C",'MAPA DE RIESGO'!$P$45),"")</f>
        <v/>
      </c>
      <c r="AB40" s="23" t="str">
        <f>IF(AND('MAPA DE RIESGO'!$Z$40="Baja",'MAPA DE RIESGO'!$AB$40="Mayor"),CONCATENATE("R5C",'MAPA DE RIESGO'!$P$40),"")</f>
        <v/>
      </c>
      <c r="AC40" s="24" t="str">
        <f>IF(AND('MAPA DE RIESGO'!$Z$41="Baja",'MAPA DE RIESGO'!$AB$41="Mayor"),CONCATENATE("R5C",'MAPA DE RIESGO'!$P$41),"")</f>
        <v/>
      </c>
      <c r="AD40" s="29" t="str">
        <f>IF(AND('MAPA DE RIESGO'!$Z$42="Baja",'MAPA DE RIESGO'!$AB$42="Mayor"),CONCATENATE("R5C",'MAPA DE RIESGO'!$P$42),"")</f>
        <v/>
      </c>
      <c r="AE40" s="29" t="str">
        <f>IF(AND('MAPA DE RIESGO'!$Z$43="Baja",'MAPA DE RIESGO'!$AB$43="Mayor"),CONCATENATE("R5C",'MAPA DE RIESGO'!$P$43),"")</f>
        <v/>
      </c>
      <c r="AF40" s="29" t="str">
        <f>IF(AND('MAPA DE RIESGO'!$Z$44="Baja",'MAPA DE RIESGO'!$AB$44="Mayor"),CONCATENATE("R5C",'MAPA DE RIESGO'!$P$44),"")</f>
        <v/>
      </c>
      <c r="AG40" s="25" t="str">
        <f>IF(AND('MAPA DE RIESGO'!$Z$45="Baja",'MAPA DE RIESGO'!$AB$45="Mayor"),CONCATENATE("R5C",'MAPA DE RIESGO'!$P$45),"")</f>
        <v/>
      </c>
      <c r="AH40" s="26" t="str">
        <f>IF(AND('MAPA DE RIESGO'!$Z$40="Baja",'MAPA DE RIESGO'!$AB$40="Catastrófico"),CONCATENATE("R5C",'MAPA DE RIESGO'!$P$40),"")</f>
        <v/>
      </c>
      <c r="AI40" s="27" t="str">
        <f>IF(AND('MAPA DE RIESGO'!$Z$41="Baja",'MAPA DE RIESGO'!$AB$41="Catastrófico"),CONCATENATE("R5C",'MAPA DE RIESGO'!$P$41),"")</f>
        <v/>
      </c>
      <c r="AJ40" s="27" t="str">
        <f>IF(AND('MAPA DE RIESGO'!$Z$42="Baja",'MAPA DE RIESGO'!$AB$42="Catastrófico"),CONCATENATE("R5C",'MAPA DE RIESGO'!$P$42),"")</f>
        <v/>
      </c>
      <c r="AK40" s="27" t="str">
        <f>IF(AND('MAPA DE RIESGO'!$Z$43="Baja",'MAPA DE RIESGO'!$AB$43="Catastrófico"),CONCATENATE("R5C",'MAPA DE RIESGO'!$P$43),"")</f>
        <v/>
      </c>
      <c r="AL40" s="27" t="str">
        <f>IF(AND('MAPA DE RIESGO'!$Z$44="Baja",'MAPA DE RIESGO'!$AB$44="Catastrófico"),CONCATENATE("R5C",'MAPA DE RIESGO'!$P$44),"")</f>
        <v/>
      </c>
      <c r="AM40" s="28" t="str">
        <f>IF(AND('MAPA DE RIESGO'!$Z$45="Baja",'MAPA DE RIESGO'!$AB$45="Catastrófico"),CONCATENATE("R5C",'MAPA DE RIESGO'!$P$45),"")</f>
        <v/>
      </c>
      <c r="AN40" s="55"/>
      <c r="AO40" s="552"/>
      <c r="AP40" s="553"/>
      <c r="AQ40" s="553"/>
      <c r="AR40" s="553"/>
      <c r="AS40" s="553"/>
      <c r="AT40" s="554"/>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row>
    <row r="41" spans="1:80" ht="15" customHeight="1" x14ac:dyDescent="0.25">
      <c r="A41" s="55"/>
      <c r="B41" s="481"/>
      <c r="C41" s="481"/>
      <c r="D41" s="482"/>
      <c r="E41" s="522"/>
      <c r="F41" s="523"/>
      <c r="G41" s="523"/>
      <c r="H41" s="523"/>
      <c r="I41" s="539"/>
      <c r="J41" s="48" t="str">
        <f>IF(AND('MAPA DE RIESGO'!$Z$46="Baja",'MAPA DE RIESGO'!$AB$46="Leve"),CONCATENATE("R6C",'MAPA DE RIESGO'!$P$46),"")</f>
        <v/>
      </c>
      <c r="K41" s="49" t="str">
        <f>IF(AND('MAPA DE RIESGO'!$Z$47="Baja",'MAPA DE RIESGO'!$AB$47="Leve"),CONCATENATE("R6C",'MAPA DE RIESGO'!$P$47),"")</f>
        <v/>
      </c>
      <c r="L41" s="49" t="str">
        <f>IF(AND('MAPA DE RIESGO'!$Z$48="Baja",'MAPA DE RIESGO'!$AB$48="Leve"),CONCATENATE("R6C",'MAPA DE RIESGO'!$P$48),"")</f>
        <v/>
      </c>
      <c r="M41" s="49" t="str">
        <f>IF(AND('MAPA DE RIESGO'!$Z$49="Baja",'MAPA DE RIESGO'!$AB$49="Leve"),CONCATENATE("R6C",'MAPA DE RIESGO'!$P$49),"")</f>
        <v/>
      </c>
      <c r="N41" s="49" t="str">
        <f>IF(AND('MAPA DE RIESGO'!$Z$50="Baja",'MAPA DE RIESGO'!$AB$50="Leve"),CONCATENATE("R6C",'MAPA DE RIESGO'!$P$50),"")</f>
        <v/>
      </c>
      <c r="O41" s="50" t="str">
        <f>IF(AND('MAPA DE RIESGO'!$Z$51="Baja",'MAPA DE RIESGO'!$AB$51="Leve"),CONCATENATE("R6C",'MAPA DE RIESGO'!$P$51),"")</f>
        <v/>
      </c>
      <c r="P41" s="39" t="str">
        <f>IF(AND('MAPA DE RIESGO'!$Z$46="Baja",'MAPA DE RIESGO'!$AB$46="Menor"),CONCATENATE("R6C",'MAPA DE RIESGO'!$P$46),"")</f>
        <v/>
      </c>
      <c r="Q41" s="40" t="str">
        <f>IF(AND('MAPA DE RIESGO'!$Z$47="Baja",'MAPA DE RIESGO'!$AB$47="Menor"),CONCATENATE("R6C",'MAPA DE RIESGO'!$P$47),"")</f>
        <v/>
      </c>
      <c r="R41" s="40" t="str">
        <f>IF(AND('MAPA DE RIESGO'!$Z$48="Baja",'MAPA DE RIESGO'!$AB$48="Menor"),CONCATENATE("R6C",'MAPA DE RIESGO'!$P$48),"")</f>
        <v/>
      </c>
      <c r="S41" s="40" t="str">
        <f>IF(AND('MAPA DE RIESGO'!$Z$49="Baja",'MAPA DE RIESGO'!$AB$49="Menor"),CONCATENATE("R6C",'MAPA DE RIESGO'!$P$49),"")</f>
        <v/>
      </c>
      <c r="T41" s="40" t="str">
        <f>IF(AND('MAPA DE RIESGO'!$Z$50="Baja",'MAPA DE RIESGO'!$AB$50="Menor"),CONCATENATE("R6C",'MAPA DE RIESGO'!$P$50),"")</f>
        <v/>
      </c>
      <c r="U41" s="41" t="str">
        <f>IF(AND('MAPA DE RIESGO'!$Z$51="Baja",'MAPA DE RIESGO'!$AB$51="Menor"),CONCATENATE("R6C",'MAPA DE RIESGO'!$P$51),"")</f>
        <v/>
      </c>
      <c r="V41" s="39" t="str">
        <f>IF(AND('MAPA DE RIESGO'!$Z$46="Baja",'MAPA DE RIESGO'!$AB$46="Moderado"),CONCATENATE("R6C",'MAPA DE RIESGO'!$P$46),"")</f>
        <v/>
      </c>
      <c r="W41" s="40" t="str">
        <f>IF(AND('MAPA DE RIESGO'!$Z$47="Baja",'MAPA DE RIESGO'!$AB$47="Moderado"),CONCATENATE("R6C",'MAPA DE RIESGO'!$P$47),"")</f>
        <v/>
      </c>
      <c r="X41" s="40" t="str">
        <f>IF(AND('MAPA DE RIESGO'!$Z$48="Baja",'MAPA DE RIESGO'!$AB$48="Moderado"),CONCATENATE("R6C",'MAPA DE RIESGO'!$P$48),"")</f>
        <v/>
      </c>
      <c r="Y41" s="40" t="str">
        <f>IF(AND('MAPA DE RIESGO'!$Z$49="Baja",'MAPA DE RIESGO'!$AB$49="Moderado"),CONCATENATE("R6C",'MAPA DE RIESGO'!$P$49),"")</f>
        <v/>
      </c>
      <c r="Z41" s="40" t="str">
        <f>IF(AND('MAPA DE RIESGO'!$Z$50="Baja",'MAPA DE RIESGO'!$AB$50="Moderado"),CONCATENATE("R6C",'MAPA DE RIESGO'!$P$50),"")</f>
        <v/>
      </c>
      <c r="AA41" s="41" t="str">
        <f>IF(AND('MAPA DE RIESGO'!$Z$51="Baja",'MAPA DE RIESGO'!$AB$51="Moderado"),CONCATENATE("R6C",'MAPA DE RIESGO'!$P$51),"")</f>
        <v/>
      </c>
      <c r="AB41" s="23" t="str">
        <f>IF(AND('MAPA DE RIESGO'!$Z$46="Baja",'MAPA DE RIESGO'!$AB$46="Mayor"),CONCATENATE("R6C",'MAPA DE RIESGO'!$P$46),"")</f>
        <v/>
      </c>
      <c r="AC41" s="24" t="str">
        <f>IF(AND('MAPA DE RIESGO'!$Z$47="Baja",'MAPA DE RIESGO'!$AB$47="Mayor"),CONCATENATE("R6C",'MAPA DE RIESGO'!$P$47),"")</f>
        <v/>
      </c>
      <c r="AD41" s="29" t="str">
        <f>IF(AND('MAPA DE RIESGO'!$Z$48="Baja",'MAPA DE RIESGO'!$AB$48="Mayor"),CONCATENATE("R6C",'MAPA DE RIESGO'!$P$48),"")</f>
        <v/>
      </c>
      <c r="AE41" s="29" t="str">
        <f>IF(AND('MAPA DE RIESGO'!$Z$49="Baja",'MAPA DE RIESGO'!$AB$49="Mayor"),CONCATENATE("R6C",'MAPA DE RIESGO'!$P$49),"")</f>
        <v/>
      </c>
      <c r="AF41" s="29" t="str">
        <f>IF(AND('MAPA DE RIESGO'!$Z$50="Baja",'MAPA DE RIESGO'!$AB$50="Mayor"),CONCATENATE("R6C",'MAPA DE RIESGO'!$P$50),"")</f>
        <v/>
      </c>
      <c r="AG41" s="25" t="str">
        <f>IF(AND('MAPA DE RIESGO'!$Z$51="Baja",'MAPA DE RIESGO'!$AB$51="Mayor"),CONCATENATE("R6C",'MAPA DE RIESGO'!$P$51),"")</f>
        <v/>
      </c>
      <c r="AH41" s="26" t="str">
        <f>IF(AND('MAPA DE RIESGO'!$Z$46="Baja",'MAPA DE RIESGO'!$AB$46="Catastrófico"),CONCATENATE("R6C",'MAPA DE RIESGO'!$P$46),"")</f>
        <v/>
      </c>
      <c r="AI41" s="27" t="str">
        <f>IF(AND('MAPA DE RIESGO'!$Z$47="Baja",'MAPA DE RIESGO'!$AB$47="Catastrófico"),CONCATENATE("R6C",'MAPA DE RIESGO'!$P$47),"")</f>
        <v/>
      </c>
      <c r="AJ41" s="27" t="str">
        <f>IF(AND('MAPA DE RIESGO'!$Z$48="Baja",'MAPA DE RIESGO'!$AB$48="Catastrófico"),CONCATENATE("R6C",'MAPA DE RIESGO'!$P$48),"")</f>
        <v/>
      </c>
      <c r="AK41" s="27" t="str">
        <f>IF(AND('MAPA DE RIESGO'!$Z$49="Baja",'MAPA DE RIESGO'!$AB$49="Catastrófico"),CONCATENATE("R6C",'MAPA DE RIESGO'!$P$49),"")</f>
        <v/>
      </c>
      <c r="AL41" s="27" t="str">
        <f>IF(AND('MAPA DE RIESGO'!$Z$50="Baja",'MAPA DE RIESGO'!$AB$50="Catastrófico"),CONCATENATE("R6C",'MAPA DE RIESGO'!$P$50),"")</f>
        <v/>
      </c>
      <c r="AM41" s="28" t="str">
        <f>IF(AND('MAPA DE RIESGO'!$Z$51="Baja",'MAPA DE RIESGO'!$AB$51="Catastrófico"),CONCATENATE("R6C",'MAPA DE RIESGO'!$P$51),"")</f>
        <v/>
      </c>
      <c r="AN41" s="55"/>
      <c r="AO41" s="552"/>
      <c r="AP41" s="553"/>
      <c r="AQ41" s="553"/>
      <c r="AR41" s="553"/>
      <c r="AS41" s="553"/>
      <c r="AT41" s="554"/>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row>
    <row r="42" spans="1:80" ht="15" customHeight="1" x14ac:dyDescent="0.25">
      <c r="A42" s="55"/>
      <c r="B42" s="481"/>
      <c r="C42" s="481"/>
      <c r="D42" s="482"/>
      <c r="E42" s="522"/>
      <c r="F42" s="523"/>
      <c r="G42" s="523"/>
      <c r="H42" s="523"/>
      <c r="I42" s="539"/>
      <c r="J42" s="48" t="str">
        <f>IF(AND('MAPA DE RIESGO'!$Z$52="Baja",'MAPA DE RIESGO'!$AB$52="Leve"),CONCATENATE("R7C",'MAPA DE RIESGO'!$P$52),"")</f>
        <v/>
      </c>
      <c r="K42" s="49" t="str">
        <f>IF(AND('MAPA DE RIESGO'!$Z$53="Baja",'MAPA DE RIESGO'!$AB$53="Leve"),CONCATENATE("R7C",'MAPA DE RIESGO'!$P$53),"")</f>
        <v/>
      </c>
      <c r="L42" s="49" t="str">
        <f>IF(AND('MAPA DE RIESGO'!$Z$54="Baja",'MAPA DE RIESGO'!$AB$54="Leve"),CONCATENATE("R7C",'MAPA DE RIESGO'!$P$54),"")</f>
        <v/>
      </c>
      <c r="M42" s="49" t="str">
        <f>IF(AND('MAPA DE RIESGO'!$Z$55="Baja",'MAPA DE RIESGO'!$AB$55="Leve"),CONCATENATE("R7C",'MAPA DE RIESGO'!$P$55),"")</f>
        <v/>
      </c>
      <c r="N42" s="49" t="str">
        <f>IF(AND('MAPA DE RIESGO'!$Z$56="Baja",'MAPA DE RIESGO'!$AB$56="Leve"),CONCATENATE("R7C",'MAPA DE RIESGO'!$P$56),"")</f>
        <v/>
      </c>
      <c r="O42" s="50" t="str">
        <f>IF(AND('MAPA DE RIESGO'!$Z$57="Baja",'MAPA DE RIESGO'!$AB$57="Leve"),CONCATENATE("R7C",'MAPA DE RIESGO'!$P$57),"")</f>
        <v/>
      </c>
      <c r="P42" s="39" t="str">
        <f>IF(AND('MAPA DE RIESGO'!$Z$52="Baja",'MAPA DE RIESGO'!$AB$52="Menor"),CONCATENATE("R7C",'MAPA DE RIESGO'!$P$52),"")</f>
        <v/>
      </c>
      <c r="Q42" s="40" t="str">
        <f>IF(AND('MAPA DE RIESGO'!$Z$53="Baja",'MAPA DE RIESGO'!$AB$53="Menor"),CONCATENATE("R7C",'MAPA DE RIESGO'!$P$53),"")</f>
        <v/>
      </c>
      <c r="R42" s="40" t="str">
        <f>IF(AND('MAPA DE RIESGO'!$Z$54="Baja",'MAPA DE RIESGO'!$AB$54="Menor"),CONCATENATE("R7C",'MAPA DE RIESGO'!$P$54),"")</f>
        <v/>
      </c>
      <c r="S42" s="40" t="str">
        <f>IF(AND('MAPA DE RIESGO'!$Z$55="Baja",'MAPA DE RIESGO'!$AB$55="Menor"),CONCATENATE("R7C",'MAPA DE RIESGO'!$P$55),"")</f>
        <v/>
      </c>
      <c r="T42" s="40" t="str">
        <f>IF(AND('MAPA DE RIESGO'!$Z$56="Baja",'MAPA DE RIESGO'!$AB$56="Menor"),CONCATENATE("R7C",'MAPA DE RIESGO'!$P$56),"")</f>
        <v/>
      </c>
      <c r="U42" s="41" t="str">
        <f>IF(AND('MAPA DE RIESGO'!$Z$57="Baja",'MAPA DE RIESGO'!$AB$57="Menor"),CONCATENATE("R7C",'MAPA DE RIESGO'!$P$57),"")</f>
        <v/>
      </c>
      <c r="V42" s="39" t="str">
        <f>IF(AND('MAPA DE RIESGO'!$Z$52="Baja",'MAPA DE RIESGO'!$AB$52="Moderado"),CONCATENATE("R7C",'MAPA DE RIESGO'!$P$52),"")</f>
        <v/>
      </c>
      <c r="W42" s="40" t="str">
        <f>IF(AND('MAPA DE RIESGO'!$Z$53="Baja",'MAPA DE RIESGO'!$AB$53="Moderado"),CONCATENATE("R7C",'MAPA DE RIESGO'!$P$53),"")</f>
        <v/>
      </c>
      <c r="X42" s="40" t="str">
        <f>IF(AND('MAPA DE RIESGO'!$Z$54="Baja",'MAPA DE RIESGO'!$AB$54="Moderado"),CONCATENATE("R7C",'MAPA DE RIESGO'!$P$54),"")</f>
        <v/>
      </c>
      <c r="Y42" s="40" t="str">
        <f>IF(AND('MAPA DE RIESGO'!$Z$55="Baja",'MAPA DE RIESGO'!$AB$55="Moderado"),CONCATENATE("R7C",'MAPA DE RIESGO'!$P$55),"")</f>
        <v/>
      </c>
      <c r="Z42" s="40" t="str">
        <f>IF(AND('MAPA DE RIESGO'!$Z$56="Baja",'MAPA DE RIESGO'!$AB$56="Moderado"),CONCATENATE("R7C",'MAPA DE RIESGO'!$P$56),"")</f>
        <v/>
      </c>
      <c r="AA42" s="41" t="str">
        <f>IF(AND('MAPA DE RIESGO'!$Z$57="Baja",'MAPA DE RIESGO'!$AB$57="Moderado"),CONCATENATE("R7C",'MAPA DE RIESGO'!$P$57),"")</f>
        <v/>
      </c>
      <c r="AB42" s="23" t="str">
        <f>IF(AND('MAPA DE RIESGO'!$Z$52="Baja",'MAPA DE RIESGO'!$AB$52="Mayor"),CONCATENATE("R7C",'MAPA DE RIESGO'!$P$52),"")</f>
        <v/>
      </c>
      <c r="AC42" s="24" t="str">
        <f>IF(AND('MAPA DE RIESGO'!$Z$53="Baja",'MAPA DE RIESGO'!$AB$53="Mayor"),CONCATENATE("R7C",'MAPA DE RIESGO'!$P$53),"")</f>
        <v/>
      </c>
      <c r="AD42" s="29" t="str">
        <f>IF(AND('MAPA DE RIESGO'!$Z$54="Baja",'MAPA DE RIESGO'!$AB$54="Mayor"),CONCATENATE("R7C",'MAPA DE RIESGO'!$P$54),"")</f>
        <v/>
      </c>
      <c r="AE42" s="29" t="str">
        <f>IF(AND('MAPA DE RIESGO'!$Z$55="Baja",'MAPA DE RIESGO'!$AB$55="Mayor"),CONCATENATE("R7C",'MAPA DE RIESGO'!$P$55),"")</f>
        <v/>
      </c>
      <c r="AF42" s="29" t="str">
        <f>IF(AND('MAPA DE RIESGO'!$Z$56="Baja",'MAPA DE RIESGO'!$AB$56="Mayor"),CONCATENATE("R7C",'MAPA DE RIESGO'!$P$56),"")</f>
        <v/>
      </c>
      <c r="AG42" s="25" t="str">
        <f>IF(AND('MAPA DE RIESGO'!$Z$57="Baja",'MAPA DE RIESGO'!$AB$57="Mayor"),CONCATENATE("R7C",'MAPA DE RIESGO'!$P$57),"")</f>
        <v/>
      </c>
      <c r="AH42" s="26" t="str">
        <f>IF(AND('MAPA DE RIESGO'!$Z$52="Baja",'MAPA DE RIESGO'!$AB$52="Catastrófico"),CONCATENATE("R7C",'MAPA DE RIESGO'!$P$52),"")</f>
        <v/>
      </c>
      <c r="AI42" s="27" t="str">
        <f>IF(AND('MAPA DE RIESGO'!$Z$53="Baja",'MAPA DE RIESGO'!$AB$53="Catastrófico"),CONCATENATE("R7C",'MAPA DE RIESGO'!$P$53),"")</f>
        <v/>
      </c>
      <c r="AJ42" s="27" t="str">
        <f>IF(AND('MAPA DE RIESGO'!$Z$54="Baja",'MAPA DE RIESGO'!$AB$54="Catastrófico"),CONCATENATE("R7C",'MAPA DE RIESGO'!$P$54),"")</f>
        <v/>
      </c>
      <c r="AK42" s="27" t="str">
        <f>IF(AND('MAPA DE RIESGO'!$Z$55="Baja",'MAPA DE RIESGO'!$AB$55="Catastrófico"),CONCATENATE("R7C",'MAPA DE RIESGO'!$P$55),"")</f>
        <v/>
      </c>
      <c r="AL42" s="27" t="str">
        <f>IF(AND('MAPA DE RIESGO'!$Z$56="Baja",'MAPA DE RIESGO'!$AB$56="Catastrófico"),CONCATENATE("R7C",'MAPA DE RIESGO'!$P$56),"")</f>
        <v/>
      </c>
      <c r="AM42" s="28" t="str">
        <f>IF(AND('MAPA DE RIESGO'!$Z$57="Baja",'MAPA DE RIESGO'!$AB$57="Catastrófico"),CONCATENATE("R7C",'MAPA DE RIESGO'!$P$57),"")</f>
        <v/>
      </c>
      <c r="AN42" s="55"/>
      <c r="AO42" s="552"/>
      <c r="AP42" s="553"/>
      <c r="AQ42" s="553"/>
      <c r="AR42" s="553"/>
      <c r="AS42" s="553"/>
      <c r="AT42" s="554"/>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row>
    <row r="43" spans="1:80" ht="15" customHeight="1" x14ac:dyDescent="0.25">
      <c r="A43" s="55"/>
      <c r="B43" s="481"/>
      <c r="C43" s="481"/>
      <c r="D43" s="482"/>
      <c r="E43" s="522"/>
      <c r="F43" s="523"/>
      <c r="G43" s="523"/>
      <c r="H43" s="523"/>
      <c r="I43" s="539"/>
      <c r="J43" s="48" t="str">
        <f>IF(AND('MAPA DE RIESGO'!$Z$58="Baja",'MAPA DE RIESGO'!$AB$58="Leve"),CONCATENATE("R8C",'MAPA DE RIESGO'!$P$58),"")</f>
        <v/>
      </c>
      <c r="K43" s="49" t="str">
        <f>IF(AND('MAPA DE RIESGO'!$Z$59="Baja",'MAPA DE RIESGO'!$AB$59="Leve"),CONCATENATE("R8C",'MAPA DE RIESGO'!$P$59),"")</f>
        <v/>
      </c>
      <c r="L43" s="49" t="str">
        <f>IF(AND('MAPA DE RIESGO'!$Z$60="Baja",'MAPA DE RIESGO'!$AB$60="Leve"),CONCATENATE("R8C",'MAPA DE RIESGO'!$P$60),"")</f>
        <v/>
      </c>
      <c r="M43" s="49" t="str">
        <f>IF(AND('MAPA DE RIESGO'!$Z$61="Baja",'MAPA DE RIESGO'!$AB$61="Leve"),CONCATENATE("R8C",'MAPA DE RIESGO'!$P$61),"")</f>
        <v/>
      </c>
      <c r="N43" s="49" t="str">
        <f>IF(AND('MAPA DE RIESGO'!$Z$62="Baja",'MAPA DE RIESGO'!$AB$62="Leve"),CONCATENATE("R8C",'MAPA DE RIESGO'!$P$62),"")</f>
        <v/>
      </c>
      <c r="O43" s="50" t="str">
        <f>IF(AND('MAPA DE RIESGO'!$Z$63="Baja",'MAPA DE RIESGO'!$AB$63="Leve"),CONCATENATE("R8C",'MAPA DE RIESGO'!$P$63),"")</f>
        <v/>
      </c>
      <c r="P43" s="39" t="str">
        <f>IF(AND('MAPA DE RIESGO'!$Z$58="Baja",'MAPA DE RIESGO'!$AB$58="Menor"),CONCATENATE("R8C",'MAPA DE RIESGO'!$P$58),"")</f>
        <v/>
      </c>
      <c r="Q43" s="40" t="str">
        <f>IF(AND('MAPA DE RIESGO'!$Z$59="Baja",'MAPA DE RIESGO'!$AB$59="Menor"),CONCATENATE("R8C",'MAPA DE RIESGO'!$P$59),"")</f>
        <v/>
      </c>
      <c r="R43" s="40" t="str">
        <f>IF(AND('MAPA DE RIESGO'!$Z$60="Baja",'MAPA DE RIESGO'!$AB$60="Menor"),CONCATENATE("R8C",'MAPA DE RIESGO'!$P$60),"")</f>
        <v/>
      </c>
      <c r="S43" s="40" t="str">
        <f>IF(AND('MAPA DE RIESGO'!$Z$61="Baja",'MAPA DE RIESGO'!$AB$61="Menor"),CONCATENATE("R8C",'MAPA DE RIESGO'!$P$61),"")</f>
        <v/>
      </c>
      <c r="T43" s="40" t="str">
        <f>IF(AND('MAPA DE RIESGO'!$Z$62="Baja",'MAPA DE RIESGO'!$AB$62="Menor"),CONCATENATE("R8C",'MAPA DE RIESGO'!$P$62),"")</f>
        <v/>
      </c>
      <c r="U43" s="41" t="str">
        <f>IF(AND('MAPA DE RIESGO'!$Z$63="Baja",'MAPA DE RIESGO'!$AB$63="Menor"),CONCATENATE("R8C",'MAPA DE RIESGO'!$P$63),"")</f>
        <v/>
      </c>
      <c r="V43" s="39" t="str">
        <f>IF(AND('MAPA DE RIESGO'!$Z$58="Baja",'MAPA DE RIESGO'!$AB$58="Moderado"),CONCATENATE("R8C",'MAPA DE RIESGO'!$P$58),"")</f>
        <v/>
      </c>
      <c r="W43" s="40" t="str">
        <f>IF(AND('MAPA DE RIESGO'!$Z$59="Baja",'MAPA DE RIESGO'!$AB$59="Moderado"),CONCATENATE("R8C",'MAPA DE RIESGO'!$P$59),"")</f>
        <v/>
      </c>
      <c r="X43" s="40" t="str">
        <f>IF(AND('MAPA DE RIESGO'!$Z$60="Baja",'MAPA DE RIESGO'!$AB$60="Moderado"),CONCATENATE("R8C",'MAPA DE RIESGO'!$P$60),"")</f>
        <v/>
      </c>
      <c r="Y43" s="40" t="str">
        <f>IF(AND('MAPA DE RIESGO'!$Z$61="Baja",'MAPA DE RIESGO'!$AB$61="Moderado"),CONCATENATE("R8C",'MAPA DE RIESGO'!$P$61),"")</f>
        <v/>
      </c>
      <c r="Z43" s="40" t="str">
        <f>IF(AND('MAPA DE RIESGO'!$Z$62="Baja",'MAPA DE RIESGO'!$AB$62="Moderado"),CONCATENATE("R8C",'MAPA DE RIESGO'!$P$62),"")</f>
        <v/>
      </c>
      <c r="AA43" s="41" t="str">
        <f>IF(AND('MAPA DE RIESGO'!$Z$63="Baja",'MAPA DE RIESGO'!$AB$63="Moderado"),CONCATENATE("R8C",'MAPA DE RIESGO'!$P$63),"")</f>
        <v/>
      </c>
      <c r="AB43" s="23" t="str">
        <f>IF(AND('MAPA DE RIESGO'!$Z$58="Baja",'MAPA DE RIESGO'!$AB$58="Mayor"),CONCATENATE("R8C",'MAPA DE RIESGO'!$P$58),"")</f>
        <v/>
      </c>
      <c r="AC43" s="24" t="str">
        <f>IF(AND('MAPA DE RIESGO'!$Z$59="Baja",'MAPA DE RIESGO'!$AB$59="Mayor"),CONCATENATE("R8C",'MAPA DE RIESGO'!$P$59),"")</f>
        <v/>
      </c>
      <c r="AD43" s="29" t="str">
        <f>IF(AND('MAPA DE RIESGO'!$Z$60="Baja",'MAPA DE RIESGO'!$AB$60="Mayor"),CONCATENATE("R8C",'MAPA DE RIESGO'!$P$60),"")</f>
        <v/>
      </c>
      <c r="AE43" s="29" t="str">
        <f>IF(AND('MAPA DE RIESGO'!$Z$61="Baja",'MAPA DE RIESGO'!$AB$61="Mayor"),CONCATENATE("R8C",'MAPA DE RIESGO'!$P$61),"")</f>
        <v/>
      </c>
      <c r="AF43" s="29" t="str">
        <f>IF(AND('MAPA DE RIESGO'!$Z$62="Baja",'MAPA DE RIESGO'!$AB$62="Mayor"),CONCATENATE("R8C",'MAPA DE RIESGO'!$P$62),"")</f>
        <v/>
      </c>
      <c r="AG43" s="25" t="str">
        <f>IF(AND('MAPA DE RIESGO'!$Z$63="Baja",'MAPA DE RIESGO'!$AB$63="Mayor"),CONCATENATE("R8C",'MAPA DE RIESGO'!$P$63),"")</f>
        <v/>
      </c>
      <c r="AH43" s="26" t="str">
        <f>IF(AND('MAPA DE RIESGO'!$Z$58="Baja",'MAPA DE RIESGO'!$AB$58="Catastrófico"),CONCATENATE("R8C",'MAPA DE RIESGO'!$P$58),"")</f>
        <v/>
      </c>
      <c r="AI43" s="27" t="str">
        <f>IF(AND('MAPA DE RIESGO'!$Z$59="Baja",'MAPA DE RIESGO'!$AB$59="Catastrófico"),CONCATENATE("R8C",'MAPA DE RIESGO'!$P$59),"")</f>
        <v/>
      </c>
      <c r="AJ43" s="27" t="str">
        <f>IF(AND('MAPA DE RIESGO'!$Z$60="Baja",'MAPA DE RIESGO'!$AB$60="Catastrófico"),CONCATENATE("R8C",'MAPA DE RIESGO'!$P$60),"")</f>
        <v/>
      </c>
      <c r="AK43" s="27" t="str">
        <f>IF(AND('MAPA DE RIESGO'!$Z$61="Baja",'MAPA DE RIESGO'!$AB$61="Catastrófico"),CONCATENATE("R8C",'MAPA DE RIESGO'!$P$61),"")</f>
        <v/>
      </c>
      <c r="AL43" s="27" t="str">
        <f>IF(AND('MAPA DE RIESGO'!$Z$62="Baja",'MAPA DE RIESGO'!$AB$62="Catastrófico"),CONCATENATE("R8C",'MAPA DE RIESGO'!$P$62),"")</f>
        <v/>
      </c>
      <c r="AM43" s="28" t="str">
        <f>IF(AND('MAPA DE RIESGO'!$Z$63="Baja",'MAPA DE RIESGO'!$AB$63="Catastrófico"),CONCATENATE("R8C",'MAPA DE RIESGO'!$P$63),"")</f>
        <v/>
      </c>
      <c r="AN43" s="55"/>
      <c r="AO43" s="552"/>
      <c r="AP43" s="553"/>
      <c r="AQ43" s="553"/>
      <c r="AR43" s="553"/>
      <c r="AS43" s="553"/>
      <c r="AT43" s="554"/>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row>
    <row r="44" spans="1:80" ht="15" customHeight="1" x14ac:dyDescent="0.25">
      <c r="A44" s="55"/>
      <c r="B44" s="481"/>
      <c r="C44" s="481"/>
      <c r="D44" s="482"/>
      <c r="E44" s="522"/>
      <c r="F44" s="523"/>
      <c r="G44" s="523"/>
      <c r="H44" s="523"/>
      <c r="I44" s="539"/>
      <c r="J44" s="48" t="str">
        <f>IF(AND('MAPA DE RIESGO'!$Z$64="Baja",'MAPA DE RIESGO'!$AB$64="Leve"),CONCATENATE("R9C",'MAPA DE RIESGO'!$P$64),"")</f>
        <v/>
      </c>
      <c r="K44" s="49" t="str">
        <f>IF(AND('MAPA DE RIESGO'!$Z$65="Baja",'MAPA DE RIESGO'!$AB$65="Leve"),CONCATENATE("R9C",'MAPA DE RIESGO'!$P$65),"")</f>
        <v/>
      </c>
      <c r="L44" s="49" t="str">
        <f>IF(AND('MAPA DE RIESGO'!$Z$66="Baja",'MAPA DE RIESGO'!$AB$66="Leve"),CONCATENATE("R9C",'MAPA DE RIESGO'!$P$66),"")</f>
        <v/>
      </c>
      <c r="M44" s="49" t="str">
        <f>IF(AND('MAPA DE RIESGO'!$Z$67="Baja",'MAPA DE RIESGO'!$AB$67="Leve"),CONCATENATE("R9C",'MAPA DE RIESGO'!$P$67),"")</f>
        <v/>
      </c>
      <c r="N44" s="49" t="str">
        <f>IF(AND('MAPA DE RIESGO'!$Z$68="Baja",'MAPA DE RIESGO'!$AB$68="Leve"),CONCATENATE("R9C",'MAPA DE RIESGO'!$P$68),"")</f>
        <v/>
      </c>
      <c r="O44" s="50" t="str">
        <f>IF(AND('MAPA DE RIESGO'!$Z$69="Baja",'MAPA DE RIESGO'!$AB$69="Leve"),CONCATENATE("R9C",'MAPA DE RIESGO'!$P$69),"")</f>
        <v/>
      </c>
      <c r="P44" s="39" t="str">
        <f>IF(AND('MAPA DE RIESGO'!$Z$64="Baja",'MAPA DE RIESGO'!$AB$64="Menor"),CONCATENATE("R9C",'MAPA DE RIESGO'!$P$64),"")</f>
        <v/>
      </c>
      <c r="Q44" s="40" t="str">
        <f>IF(AND('MAPA DE RIESGO'!$Z$65="Baja",'MAPA DE RIESGO'!$AB$65="Menor"),CONCATENATE("R9C",'MAPA DE RIESGO'!$P$65),"")</f>
        <v/>
      </c>
      <c r="R44" s="40" t="str">
        <f>IF(AND('MAPA DE RIESGO'!$Z$66="Baja",'MAPA DE RIESGO'!$AB$66="Menor"),CONCATENATE("R9C",'MAPA DE RIESGO'!$P$66),"")</f>
        <v/>
      </c>
      <c r="S44" s="40" t="str">
        <f>IF(AND('MAPA DE RIESGO'!$Z$67="Baja",'MAPA DE RIESGO'!$AB$67="Menor"),CONCATENATE("R9C",'MAPA DE RIESGO'!$P$67),"")</f>
        <v/>
      </c>
      <c r="T44" s="40" t="str">
        <f>IF(AND('MAPA DE RIESGO'!$Z$68="Baja",'MAPA DE RIESGO'!$AB$68="Menor"),CONCATENATE("R9C",'MAPA DE RIESGO'!$P$68),"")</f>
        <v/>
      </c>
      <c r="U44" s="41" t="str">
        <f>IF(AND('MAPA DE RIESGO'!$Z$69="Baja",'MAPA DE RIESGO'!$AB$69="Menor"),CONCATENATE("R9C",'MAPA DE RIESGO'!$P$69),"")</f>
        <v/>
      </c>
      <c r="V44" s="39" t="str">
        <f>IF(AND('MAPA DE RIESGO'!$Z$64="Baja",'MAPA DE RIESGO'!$AB$64="Moderado"),CONCATENATE("R9C",'MAPA DE RIESGO'!$P$64),"")</f>
        <v/>
      </c>
      <c r="W44" s="40" t="str">
        <f>IF(AND('MAPA DE RIESGO'!$Z$65="Baja",'MAPA DE RIESGO'!$AB$65="Moderado"),CONCATENATE("R9C",'MAPA DE RIESGO'!$P$65),"")</f>
        <v/>
      </c>
      <c r="X44" s="40" t="str">
        <f>IF(AND('MAPA DE RIESGO'!$Z$66="Baja",'MAPA DE RIESGO'!$AB$66="Moderado"),CONCATENATE("R9C",'MAPA DE RIESGO'!$P$66),"")</f>
        <v/>
      </c>
      <c r="Y44" s="40" t="str">
        <f>IF(AND('MAPA DE RIESGO'!$Z$67="Baja",'MAPA DE RIESGO'!$AB$67="Moderado"),CONCATENATE("R9C",'MAPA DE RIESGO'!$P$67),"")</f>
        <v/>
      </c>
      <c r="Z44" s="40" t="str">
        <f>IF(AND('MAPA DE RIESGO'!$Z$68="Baja",'MAPA DE RIESGO'!$AB$68="Moderado"),CONCATENATE("R9C",'MAPA DE RIESGO'!$P$68),"")</f>
        <v/>
      </c>
      <c r="AA44" s="41" t="str">
        <f>IF(AND('MAPA DE RIESGO'!$Z$69="Baja",'MAPA DE RIESGO'!$AB$69="Moderado"),CONCATENATE("R9C",'MAPA DE RIESGO'!$P$69),"")</f>
        <v/>
      </c>
      <c r="AB44" s="23" t="str">
        <f>IF(AND('MAPA DE RIESGO'!$Z$64="Baja",'MAPA DE RIESGO'!$AB$64="Mayor"),CONCATENATE("R9C",'MAPA DE RIESGO'!$P$64),"")</f>
        <v/>
      </c>
      <c r="AC44" s="24" t="str">
        <f>IF(AND('MAPA DE RIESGO'!$Z$65="Baja",'MAPA DE RIESGO'!$AB$65="Mayor"),CONCATENATE("R9C",'MAPA DE RIESGO'!$P$65),"")</f>
        <v/>
      </c>
      <c r="AD44" s="29" t="str">
        <f>IF(AND('MAPA DE RIESGO'!$Z$66="Baja",'MAPA DE RIESGO'!$AB$66="Mayor"),CONCATENATE("R9C",'MAPA DE RIESGO'!$P$66),"")</f>
        <v/>
      </c>
      <c r="AE44" s="29" t="str">
        <f>IF(AND('MAPA DE RIESGO'!$Z$67="Baja",'MAPA DE RIESGO'!$AB$67="Mayor"),CONCATENATE("R9C",'MAPA DE RIESGO'!$P$67),"")</f>
        <v/>
      </c>
      <c r="AF44" s="29" t="str">
        <f>IF(AND('MAPA DE RIESGO'!$Z$68="Baja",'MAPA DE RIESGO'!$AB$68="Mayor"),CONCATENATE("R9C",'MAPA DE RIESGO'!$P$68),"")</f>
        <v/>
      </c>
      <c r="AG44" s="25" t="str">
        <f>IF(AND('MAPA DE RIESGO'!$Z$69="Baja",'MAPA DE RIESGO'!$AB$69="Mayor"),CONCATENATE("R9C",'MAPA DE RIESGO'!$P$69),"")</f>
        <v/>
      </c>
      <c r="AH44" s="26" t="str">
        <f>IF(AND('MAPA DE RIESGO'!$Z$64="Baja",'MAPA DE RIESGO'!$AB$64="Catastrófico"),CONCATENATE("R9C",'MAPA DE RIESGO'!$P$64),"")</f>
        <v/>
      </c>
      <c r="AI44" s="27" t="str">
        <f>IF(AND('MAPA DE RIESGO'!$Z$65="Baja",'MAPA DE RIESGO'!$AB$65="Catastrófico"),CONCATENATE("R9C",'MAPA DE RIESGO'!$P$65),"")</f>
        <v/>
      </c>
      <c r="AJ44" s="27" t="str">
        <f>IF(AND('MAPA DE RIESGO'!$Z$66="Baja",'MAPA DE RIESGO'!$AB$66="Catastrófico"),CONCATENATE("R9C",'MAPA DE RIESGO'!$P$66),"")</f>
        <v/>
      </c>
      <c r="AK44" s="27" t="str">
        <f>IF(AND('MAPA DE RIESGO'!$Z$67="Baja",'MAPA DE RIESGO'!$AB$67="Catastrófico"),CONCATENATE("R9C",'MAPA DE RIESGO'!$P$67),"")</f>
        <v/>
      </c>
      <c r="AL44" s="27" t="str">
        <f>IF(AND('MAPA DE RIESGO'!$Z$68="Baja",'MAPA DE RIESGO'!$AB$68="Catastrófico"),CONCATENATE("R9C",'MAPA DE RIESGO'!$P$68),"")</f>
        <v/>
      </c>
      <c r="AM44" s="28" t="str">
        <f>IF(AND('MAPA DE RIESGO'!$Z$69="Baja",'MAPA DE RIESGO'!$AB$69="Catastrófico"),CONCATENATE("R9C",'MAPA DE RIESGO'!$P$69),"")</f>
        <v/>
      </c>
      <c r="AN44" s="55"/>
      <c r="AO44" s="552"/>
      <c r="AP44" s="553"/>
      <c r="AQ44" s="553"/>
      <c r="AR44" s="553"/>
      <c r="AS44" s="553"/>
      <c r="AT44" s="554"/>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row>
    <row r="45" spans="1:80" ht="15.75" customHeight="1" thickBot="1" x14ac:dyDescent="0.3">
      <c r="A45" s="55"/>
      <c r="B45" s="481"/>
      <c r="C45" s="481"/>
      <c r="D45" s="482"/>
      <c r="E45" s="525"/>
      <c r="F45" s="526"/>
      <c r="G45" s="526"/>
      <c r="H45" s="526"/>
      <c r="I45" s="526"/>
      <c r="J45" s="51" t="str">
        <f>IF(AND('MAPA DE RIESGO'!$Z$70="Baja",'MAPA DE RIESGO'!$AB$70="Leve"),CONCATENATE("R10C",'MAPA DE RIESGO'!$P$70),"")</f>
        <v/>
      </c>
      <c r="K45" s="52" t="str">
        <f>IF(AND('MAPA DE RIESGO'!$Z$71="Baja",'MAPA DE RIESGO'!$AB$71="Leve"),CONCATENATE("R10C",'MAPA DE RIESGO'!$P$71),"")</f>
        <v/>
      </c>
      <c r="L45" s="52" t="str">
        <f>IF(AND('MAPA DE RIESGO'!$Z$72="Baja",'MAPA DE RIESGO'!$AB$72="Leve"),CONCATENATE("R10C",'MAPA DE RIESGO'!$P$72),"")</f>
        <v/>
      </c>
      <c r="M45" s="52" t="str">
        <f>IF(AND('MAPA DE RIESGO'!$Z$73="Baja",'MAPA DE RIESGO'!$AB$73="Leve"),CONCATENATE("R10C",'MAPA DE RIESGO'!$P$73),"")</f>
        <v/>
      </c>
      <c r="N45" s="52" t="str">
        <f>IF(AND('MAPA DE RIESGO'!$Z$74="Baja",'MAPA DE RIESGO'!$AB$74="Leve"),CONCATENATE("R10C",'MAPA DE RIESGO'!$P$74),"")</f>
        <v/>
      </c>
      <c r="O45" s="53" t="str">
        <f>IF(AND('MAPA DE RIESGO'!$Z$75="Baja",'MAPA DE RIESGO'!$AB$75="Leve"),CONCATENATE("R10C",'MAPA DE RIESGO'!$P$75),"")</f>
        <v/>
      </c>
      <c r="P45" s="39" t="str">
        <f>IF(AND('MAPA DE RIESGO'!$Z$70="Baja",'MAPA DE RIESGO'!$AB$70="Menor"),CONCATENATE("R10C",'MAPA DE RIESGO'!$P$70),"")</f>
        <v/>
      </c>
      <c r="Q45" s="40" t="str">
        <f>IF(AND('MAPA DE RIESGO'!$Z$71="Baja",'MAPA DE RIESGO'!$AB$71="Menor"),CONCATENATE("R10C",'MAPA DE RIESGO'!$P$71),"")</f>
        <v/>
      </c>
      <c r="R45" s="40" t="str">
        <f>IF(AND('MAPA DE RIESGO'!$Z$72="Baja",'MAPA DE RIESGO'!$AB$72="Menor"),CONCATENATE("R10C",'MAPA DE RIESGO'!$P$72),"")</f>
        <v/>
      </c>
      <c r="S45" s="40" t="str">
        <f>IF(AND('MAPA DE RIESGO'!$Z$73="Baja",'MAPA DE RIESGO'!$AB$73="Menor"),CONCATENATE("R10C",'MAPA DE RIESGO'!$P$73),"")</f>
        <v/>
      </c>
      <c r="T45" s="40" t="str">
        <f>IF(AND('MAPA DE RIESGO'!$Z$74="Baja",'MAPA DE RIESGO'!$AB$74="Menor"),CONCATENATE("R10C",'MAPA DE RIESGO'!$P$74),"")</f>
        <v/>
      </c>
      <c r="U45" s="41" t="str">
        <f>IF(AND('MAPA DE RIESGO'!$Z$75="Baja",'MAPA DE RIESGO'!$AB$75="Menor"),CONCATENATE("R10C",'MAPA DE RIESGO'!$P$75),"")</f>
        <v/>
      </c>
      <c r="V45" s="42" t="str">
        <f>IF(AND('MAPA DE RIESGO'!$Z$70="Baja",'MAPA DE RIESGO'!$AB$70="Moderado"),CONCATENATE("R10C",'MAPA DE RIESGO'!$P$70),"")</f>
        <v/>
      </c>
      <c r="W45" s="43" t="str">
        <f>IF(AND('MAPA DE RIESGO'!$Z$71="Baja",'MAPA DE RIESGO'!$AB$71="Moderado"),CONCATENATE("R10C",'MAPA DE RIESGO'!$P$71),"")</f>
        <v/>
      </c>
      <c r="X45" s="43" t="str">
        <f>IF(AND('MAPA DE RIESGO'!$Z$72="Baja",'MAPA DE RIESGO'!$AB$72="Moderado"),CONCATENATE("R10C",'MAPA DE RIESGO'!$P$72),"")</f>
        <v/>
      </c>
      <c r="Y45" s="43" t="str">
        <f>IF(AND('MAPA DE RIESGO'!$Z$73="Baja",'MAPA DE RIESGO'!$AB$73="Moderado"),CONCATENATE("R10C",'MAPA DE RIESGO'!$P$73),"")</f>
        <v/>
      </c>
      <c r="Z45" s="43" t="str">
        <f>IF(AND('MAPA DE RIESGO'!$Z$74="Baja",'MAPA DE RIESGO'!$AB$74="Moderado"),CONCATENATE("R10C",'MAPA DE RIESGO'!$P$74),"")</f>
        <v/>
      </c>
      <c r="AA45" s="44" t="str">
        <f>IF(AND('MAPA DE RIESGO'!$Z$75="Baja",'MAPA DE RIESGO'!$AB$75="Moderado"),CONCATENATE("R10C",'MAPA DE RIESGO'!$P$75),"")</f>
        <v/>
      </c>
      <c r="AB45" s="30" t="str">
        <f>IF(AND('MAPA DE RIESGO'!$Z$70="Baja",'MAPA DE RIESGO'!$AB$70="Mayor"),CONCATENATE("R10C",'MAPA DE RIESGO'!$P$70),"")</f>
        <v/>
      </c>
      <c r="AC45" s="31" t="str">
        <f>IF(AND('MAPA DE RIESGO'!$Z$71="Baja",'MAPA DE RIESGO'!$AB$71="Mayor"),CONCATENATE("R10C",'MAPA DE RIESGO'!$P$71),"")</f>
        <v/>
      </c>
      <c r="AD45" s="31" t="str">
        <f>IF(AND('MAPA DE RIESGO'!$Z$72="Baja",'MAPA DE RIESGO'!$AB$72="Mayor"),CONCATENATE("R10C",'MAPA DE RIESGO'!$P$72),"")</f>
        <v/>
      </c>
      <c r="AE45" s="31" t="str">
        <f>IF(AND('MAPA DE RIESGO'!$Z$73="Baja",'MAPA DE RIESGO'!$AB$73="Mayor"),CONCATENATE("R10C",'MAPA DE RIESGO'!$P$73),"")</f>
        <v/>
      </c>
      <c r="AF45" s="31" t="str">
        <f>IF(AND('MAPA DE RIESGO'!$Z$74="Baja",'MAPA DE RIESGO'!$AB$74="Mayor"),CONCATENATE("R10C",'MAPA DE RIESGO'!$P$74),"")</f>
        <v/>
      </c>
      <c r="AG45" s="32" t="str">
        <f>IF(AND('MAPA DE RIESGO'!$Z$75="Baja",'MAPA DE RIESGO'!$AB$75="Mayor"),CONCATENATE("R10C",'MAPA DE RIESGO'!$P$75),"")</f>
        <v/>
      </c>
      <c r="AH45" s="33" t="str">
        <f>IF(AND('MAPA DE RIESGO'!$Z$70="Baja",'MAPA DE RIESGO'!$AB$70="Catastrófico"),CONCATENATE("R10C",'MAPA DE RIESGO'!$P$70),"")</f>
        <v/>
      </c>
      <c r="AI45" s="34" t="str">
        <f>IF(AND('MAPA DE RIESGO'!$Z$71="Baja",'MAPA DE RIESGO'!$AB$71="Catastrófico"),CONCATENATE("R10C",'MAPA DE RIESGO'!$P$71),"")</f>
        <v/>
      </c>
      <c r="AJ45" s="34" t="str">
        <f>IF(AND('MAPA DE RIESGO'!$Z$72="Baja",'MAPA DE RIESGO'!$AB$72="Catastrófico"),CONCATENATE("R10C",'MAPA DE RIESGO'!$P$72),"")</f>
        <v/>
      </c>
      <c r="AK45" s="34" t="str">
        <f>IF(AND('MAPA DE RIESGO'!$Z$73="Baja",'MAPA DE RIESGO'!$AB$73="Catastrófico"),CONCATENATE("R10C",'MAPA DE RIESGO'!$P$73),"")</f>
        <v/>
      </c>
      <c r="AL45" s="34" t="str">
        <f>IF(AND('MAPA DE RIESGO'!$Z$74="Baja",'MAPA DE RIESGO'!$AB$74="Catastrófico"),CONCATENATE("R10C",'MAPA DE RIESGO'!$P$74),"")</f>
        <v/>
      </c>
      <c r="AM45" s="35" t="str">
        <f>IF(AND('MAPA DE RIESGO'!$Z$75="Baja",'MAPA DE RIESGO'!$AB$75="Catastrófico"),CONCATENATE("R10C",'MAPA DE RIESGO'!$P$75),"")</f>
        <v/>
      </c>
      <c r="AN45" s="55"/>
      <c r="AO45" s="555"/>
      <c r="AP45" s="556"/>
      <c r="AQ45" s="556"/>
      <c r="AR45" s="556"/>
      <c r="AS45" s="556"/>
      <c r="AT45" s="557"/>
    </row>
    <row r="46" spans="1:80" ht="46.5" customHeight="1" x14ac:dyDescent="0.35">
      <c r="A46" s="55"/>
      <c r="B46" s="481"/>
      <c r="C46" s="481"/>
      <c r="D46" s="482"/>
      <c r="E46" s="519" t="s">
        <v>104</v>
      </c>
      <c r="F46" s="520"/>
      <c r="G46" s="520"/>
      <c r="H46" s="520"/>
      <c r="I46" s="521"/>
      <c r="J46" s="45" t="str">
        <f>IF(AND('MAPA DE RIESGO'!$Z$16="Muy Baja",'MAPA DE RIESGO'!$AB$16="Leve"),CONCATENATE("R1C",'MAPA DE RIESGO'!$P$16),"")</f>
        <v/>
      </c>
      <c r="K46" s="46" t="str">
        <f>IF(AND('MAPA DE RIESGO'!$Z$17="Muy Baja",'MAPA DE RIESGO'!$AB$17="Leve"),CONCATENATE("R1C",'MAPA DE RIESGO'!$P$17),"")</f>
        <v/>
      </c>
      <c r="L46" s="46" t="str">
        <f>IF(AND('MAPA DE RIESGO'!$Z$18="Muy Baja",'MAPA DE RIESGO'!$AB$18="Leve"),CONCATENATE("R1C",'MAPA DE RIESGO'!$P$18),"")</f>
        <v/>
      </c>
      <c r="M46" s="46" t="str">
        <f>IF(AND('MAPA DE RIESGO'!$Z$19="Muy Baja",'MAPA DE RIESGO'!$AB$19="Leve"),CONCATENATE("R1C",'MAPA DE RIESGO'!$P$19),"")</f>
        <v/>
      </c>
      <c r="N46" s="46" t="str">
        <f>IF(AND('MAPA DE RIESGO'!$Z$20="Muy Baja",'MAPA DE RIESGO'!$AB$20="Leve"),CONCATENATE("R1C",'MAPA DE RIESGO'!$P$20),"")</f>
        <v/>
      </c>
      <c r="O46" s="47" t="str">
        <f>IF(AND('MAPA DE RIESGO'!$Z$21="Muy Baja",'MAPA DE RIESGO'!$AB$21="Leve"),CONCATENATE("R1C",'MAPA DE RIESGO'!$P$21),"")</f>
        <v/>
      </c>
      <c r="P46" s="45" t="str">
        <f>IF(AND('MAPA DE RIESGO'!$Z$16="Muy Baja",'MAPA DE RIESGO'!$AB$16="Menor"),CONCATENATE("R1C",'MAPA DE RIESGO'!$P$16),"")</f>
        <v/>
      </c>
      <c r="Q46" s="46" t="str">
        <f>IF(AND('MAPA DE RIESGO'!$Z$17="Muy Baja",'MAPA DE RIESGO'!$AB$17="Menor"),CONCATENATE("R1C",'MAPA DE RIESGO'!$P$17),"")</f>
        <v/>
      </c>
      <c r="R46" s="46" t="str">
        <f>IF(AND('MAPA DE RIESGO'!$Z$18="Muy Baja",'MAPA DE RIESGO'!$AB$18="Menor"),CONCATENATE("R1C",'MAPA DE RIESGO'!$P$18),"")</f>
        <v/>
      </c>
      <c r="S46" s="46" t="str">
        <f>IF(AND('MAPA DE RIESGO'!$Z$19="Muy Baja",'MAPA DE RIESGO'!$AB$19="Menor"),CONCATENATE("R1C",'MAPA DE RIESGO'!$P$19),"")</f>
        <v/>
      </c>
      <c r="T46" s="46" t="str">
        <f>IF(AND('MAPA DE RIESGO'!$Z$20="Muy Baja",'MAPA DE RIESGO'!$AB$20="Menor"),CONCATENATE("R1C",'MAPA DE RIESGO'!$P$20),"")</f>
        <v/>
      </c>
      <c r="U46" s="47" t="str">
        <f>IF(AND('MAPA DE RIESGO'!$Z$21="Muy Baja",'MAPA DE RIESGO'!$AB$21="Menor"),CONCATENATE("R1C",'MAPA DE RIESGO'!$P$21),"")</f>
        <v/>
      </c>
      <c r="V46" s="36" t="str">
        <f>IF(AND('MAPA DE RIESGO'!$Z$16="Muy Baja",'MAPA DE RIESGO'!$AB$16="Moderado"),CONCATENATE("R1C",'MAPA DE RIESGO'!$P$16),"")</f>
        <v/>
      </c>
      <c r="W46" s="54" t="str">
        <f>IF(AND('MAPA DE RIESGO'!$Z$17="Muy Baja",'MAPA DE RIESGO'!$AB$17="Moderado"),CONCATENATE("R1C",'MAPA DE RIESGO'!$P$17),"")</f>
        <v/>
      </c>
      <c r="X46" s="37" t="str">
        <f>IF(AND('MAPA DE RIESGO'!$Z$18="Muy Baja",'MAPA DE RIESGO'!$AB$18="Moderado"),CONCATENATE("R1C",'MAPA DE RIESGO'!$P$18),"")</f>
        <v/>
      </c>
      <c r="Y46" s="37" t="str">
        <f>IF(AND('MAPA DE RIESGO'!$Z$19="Muy Baja",'MAPA DE RIESGO'!$AB$19="Moderado"),CONCATENATE("R1C",'MAPA DE RIESGO'!$P$19),"")</f>
        <v/>
      </c>
      <c r="Z46" s="37" t="str">
        <f>IF(AND('MAPA DE RIESGO'!$Z$20="Muy Baja",'MAPA DE RIESGO'!$AB$20="Moderado"),CONCATENATE("R1C",'MAPA DE RIESGO'!$P$20),"")</f>
        <v/>
      </c>
      <c r="AA46" s="38" t="str">
        <f>IF(AND('MAPA DE RIESGO'!$Z$21="Muy Baja",'MAPA DE RIESGO'!$AB$21="Moderado"),CONCATENATE("R1C",'MAPA DE RIESGO'!$P$21),"")</f>
        <v/>
      </c>
      <c r="AB46" s="17" t="str">
        <f>IF(AND('MAPA DE RIESGO'!$Z$16="Muy Baja",'MAPA DE RIESGO'!$AB$16="Mayor"),CONCATENATE("R1C",'MAPA DE RIESGO'!$P$16),"")</f>
        <v/>
      </c>
      <c r="AC46" s="18" t="str">
        <f>IF(AND('MAPA DE RIESGO'!$Z$17="Muy Baja",'MAPA DE RIESGO'!$AB$17="Mayor"),CONCATENATE("R1C",'MAPA DE RIESGO'!$P$17),"")</f>
        <v/>
      </c>
      <c r="AD46" s="18" t="str">
        <f>IF(AND('MAPA DE RIESGO'!$Z$18="Muy Baja",'MAPA DE RIESGO'!$AB$18="Mayor"),CONCATENATE("R1C",'MAPA DE RIESGO'!$P$18),"")</f>
        <v/>
      </c>
      <c r="AE46" s="18" t="str">
        <f>IF(AND('MAPA DE RIESGO'!$Z$19="Muy Baja",'MAPA DE RIESGO'!$AB$19="Mayor"),CONCATENATE("R1C",'MAPA DE RIESGO'!$P$19),"")</f>
        <v/>
      </c>
      <c r="AF46" s="18" t="str">
        <f>IF(AND('MAPA DE RIESGO'!$Z$20="Muy Baja",'MAPA DE RIESGO'!$AB$20="Mayor"),CONCATENATE("R1C",'MAPA DE RIESGO'!$P$20),"")</f>
        <v/>
      </c>
      <c r="AG46" s="19" t="str">
        <f>IF(AND('MAPA DE RIESGO'!$Z$21="Muy Baja",'MAPA DE RIESGO'!$AB$21="Mayor"),CONCATENATE("R1C",'MAPA DE RIESGO'!$P$21),"")</f>
        <v/>
      </c>
      <c r="AH46" s="20" t="str">
        <f>IF(AND('MAPA DE RIESGO'!$Z$16="Muy Baja",'MAPA DE RIESGO'!$AB$16="Catastrófico"),CONCATENATE("R1C",'MAPA DE RIESGO'!$P$16),"")</f>
        <v/>
      </c>
      <c r="AI46" s="21" t="str">
        <f>IF(AND('MAPA DE RIESGO'!$Z$17="Muy Baja",'MAPA DE RIESGO'!$AB$17="Catastrófico"),CONCATENATE("R1C",'MAPA DE RIESGO'!$P$17),"")</f>
        <v/>
      </c>
      <c r="AJ46" s="21" t="str">
        <f>IF(AND('MAPA DE RIESGO'!$Z$18="Muy Baja",'MAPA DE RIESGO'!$AB$18="Catastrófico"),CONCATENATE("R1C",'MAPA DE RIESGO'!$P$18),"")</f>
        <v/>
      </c>
      <c r="AK46" s="21" t="str">
        <f>IF(AND('MAPA DE RIESGO'!$Z$19="Muy Baja",'MAPA DE RIESGO'!$AB$19="Catastrófico"),CONCATENATE("R1C",'MAPA DE RIESGO'!$P$19),"")</f>
        <v/>
      </c>
      <c r="AL46" s="21" t="str">
        <f>IF(AND('MAPA DE RIESGO'!$Z$20="Muy Baja",'MAPA DE RIESGO'!$AB$20="Catastrófico"),CONCATENATE("R1C",'MAPA DE RIESGO'!$P$20),"")</f>
        <v/>
      </c>
      <c r="AM46" s="22" t="str">
        <f>IF(AND('MAPA DE RIESGO'!$Z$21="Muy Baja",'MAPA DE RIESGO'!$AB$21="Catastrófico"),CONCATENATE("R1C",'MAPA DE RIESGO'!$P$21),"")</f>
        <v/>
      </c>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ht="46.5" customHeight="1" x14ac:dyDescent="0.25">
      <c r="A47" s="55"/>
      <c r="B47" s="481"/>
      <c r="C47" s="481"/>
      <c r="D47" s="482"/>
      <c r="E47" s="538"/>
      <c r="F47" s="539"/>
      <c r="G47" s="539"/>
      <c r="H47" s="539"/>
      <c r="I47" s="524"/>
      <c r="J47" s="48" t="str">
        <f>IF(AND('MAPA DE RIESGO'!$Z$22="Muy Baja",'MAPA DE RIESGO'!$AB$22="Leve"),CONCATENATE("R2C",'MAPA DE RIESGO'!$P$22),"")</f>
        <v/>
      </c>
      <c r="K47" s="49" t="str">
        <f>IF(AND('MAPA DE RIESGO'!$Z$23="Muy Baja",'MAPA DE RIESGO'!$AB$23="Leve"),CONCATENATE("R2C",'MAPA DE RIESGO'!$P$23),"")</f>
        <v/>
      </c>
      <c r="L47" s="49" t="str">
        <f>IF(AND('MAPA DE RIESGO'!$Z$24="Muy Baja",'MAPA DE RIESGO'!$AB$24="Leve"),CONCATENATE("R2C",'MAPA DE RIESGO'!$P$24),"")</f>
        <v/>
      </c>
      <c r="M47" s="49" t="str">
        <f>IF(AND('MAPA DE RIESGO'!$Z$25="Muy Baja",'MAPA DE RIESGO'!$AB$25="Leve"),CONCATENATE("R2C",'MAPA DE RIESGO'!$P$25),"")</f>
        <v/>
      </c>
      <c r="N47" s="49" t="str">
        <f>IF(AND('MAPA DE RIESGO'!$Z$26="Muy Baja",'MAPA DE RIESGO'!$AB$26="Leve"),CONCATENATE("R2C",'MAPA DE RIESGO'!$P$26),"")</f>
        <v/>
      </c>
      <c r="O47" s="50" t="str">
        <f>IF(AND('MAPA DE RIESGO'!$Z$27="Muy Baja",'MAPA DE RIESGO'!$AB$27="Leve"),CONCATENATE("R2C",'MAPA DE RIESGO'!$P$27),"")</f>
        <v/>
      </c>
      <c r="P47" s="48" t="str">
        <f>IF(AND('MAPA DE RIESGO'!$Z$22="Muy Baja",'MAPA DE RIESGO'!$AB$22="Menor"),CONCATENATE("R2C",'MAPA DE RIESGO'!$P$22),"")</f>
        <v/>
      </c>
      <c r="Q47" s="49" t="str">
        <f>IF(AND('MAPA DE RIESGO'!$Z$23="Muy Baja",'MAPA DE RIESGO'!$AB$23="Menor"),CONCATENATE("R2C",'MAPA DE RIESGO'!$P$23),"")</f>
        <v/>
      </c>
      <c r="R47" s="49" t="str">
        <f>IF(AND('MAPA DE RIESGO'!$Z$24="Muy Baja",'MAPA DE RIESGO'!$AB$24="Menor"),CONCATENATE("R2C",'MAPA DE RIESGO'!$P$24),"")</f>
        <v/>
      </c>
      <c r="S47" s="49" t="str">
        <f>IF(AND('MAPA DE RIESGO'!$Z$25="Muy Baja",'MAPA DE RIESGO'!$AB$25="Menor"),CONCATENATE("R2C",'MAPA DE RIESGO'!$P$25),"")</f>
        <v/>
      </c>
      <c r="T47" s="49" t="str">
        <f>IF(AND('MAPA DE RIESGO'!$Z$26="Muy Baja",'MAPA DE RIESGO'!$AB$26="Menor"),CONCATENATE("R2C",'MAPA DE RIESGO'!$P$26),"")</f>
        <v/>
      </c>
      <c r="U47" s="50" t="str">
        <f>IF(AND('MAPA DE RIESGO'!$Z$27="Muy Baja",'MAPA DE RIESGO'!$AB$27="Menor"),CONCATENATE("R2C",'MAPA DE RIESGO'!$P$27),"")</f>
        <v/>
      </c>
      <c r="V47" s="39" t="str">
        <f>IF(AND('MAPA DE RIESGO'!$Z$22="Muy Baja",'MAPA DE RIESGO'!$AB$22="Moderado"),CONCATENATE("R2C",'MAPA DE RIESGO'!$P$22),"")</f>
        <v/>
      </c>
      <c r="W47" s="40" t="str">
        <f>IF(AND('MAPA DE RIESGO'!$Z$23="Muy Baja",'MAPA DE RIESGO'!$AB$23="Moderado"),CONCATENATE("R2C",'MAPA DE RIESGO'!$P$23),"")</f>
        <v/>
      </c>
      <c r="X47" s="40" t="str">
        <f>IF(AND('MAPA DE RIESGO'!$Z$24="Muy Baja",'MAPA DE RIESGO'!$AB$24="Moderado"),CONCATENATE("R2C",'MAPA DE RIESGO'!$P$24),"")</f>
        <v/>
      </c>
      <c r="Y47" s="40" t="str">
        <f>IF(AND('MAPA DE RIESGO'!$Z$25="Muy Baja",'MAPA DE RIESGO'!$AB$25="Moderado"),CONCATENATE("R2C",'MAPA DE RIESGO'!$P$25),"")</f>
        <v/>
      </c>
      <c r="Z47" s="40" t="str">
        <f>IF(AND('MAPA DE RIESGO'!$Z$26="Muy Baja",'MAPA DE RIESGO'!$AB$26="Moderado"),CONCATENATE("R2C",'MAPA DE RIESGO'!$P$26),"")</f>
        <v/>
      </c>
      <c r="AA47" s="41" t="str">
        <f>IF(AND('MAPA DE RIESGO'!$Z$27="Muy Baja",'MAPA DE RIESGO'!$AB$27="Moderado"),CONCATENATE("R2C",'MAPA DE RIESGO'!$P$27),"")</f>
        <v/>
      </c>
      <c r="AB47" s="23" t="str">
        <f>IF(AND('MAPA DE RIESGO'!$Z$22="Muy Baja",'MAPA DE RIESGO'!$AB$22="Mayor"),CONCATENATE("R2C",'MAPA DE RIESGO'!$P$22),"")</f>
        <v/>
      </c>
      <c r="AC47" s="24" t="str">
        <f>IF(AND('MAPA DE RIESGO'!$Z$23="Muy Baja",'MAPA DE RIESGO'!$AB$23="Mayor"),CONCATENATE("R2C",'MAPA DE RIESGO'!$P$23),"")</f>
        <v/>
      </c>
      <c r="AD47" s="24" t="str">
        <f>IF(AND('MAPA DE RIESGO'!$Z$24="Muy Baja",'MAPA DE RIESGO'!$AB$24="Mayor"),CONCATENATE("R2C",'MAPA DE RIESGO'!$P$24),"")</f>
        <v/>
      </c>
      <c r="AE47" s="24" t="str">
        <f>IF(AND('MAPA DE RIESGO'!$Z$25="Muy Baja",'MAPA DE RIESGO'!$AB$25="Mayor"),CONCATENATE("R2C",'MAPA DE RIESGO'!$P$25),"")</f>
        <v/>
      </c>
      <c r="AF47" s="24" t="str">
        <f>IF(AND('MAPA DE RIESGO'!$Z$26="Muy Baja",'MAPA DE RIESGO'!$AB$26="Mayor"),CONCATENATE("R2C",'MAPA DE RIESGO'!$P$26),"")</f>
        <v/>
      </c>
      <c r="AG47" s="25" t="str">
        <f>IF(AND('MAPA DE RIESGO'!$Z$27="Muy Baja",'MAPA DE RIESGO'!$AB$27="Mayor"),CONCATENATE("R2C",'MAPA DE RIESGO'!$P$27),"")</f>
        <v/>
      </c>
      <c r="AH47" s="26" t="str">
        <f>IF(AND('MAPA DE RIESGO'!$Z$22="Muy Baja",'MAPA DE RIESGO'!$AB$22="Catastrófico"),CONCATENATE("R2C",'MAPA DE RIESGO'!$P$22),"")</f>
        <v/>
      </c>
      <c r="AI47" s="27" t="str">
        <f>IF(AND('MAPA DE RIESGO'!$Z$23="Muy Baja",'MAPA DE RIESGO'!$AB$23="Catastrófico"),CONCATENATE("R2C",'MAPA DE RIESGO'!$P$23),"")</f>
        <v/>
      </c>
      <c r="AJ47" s="27" t="str">
        <f>IF(AND('MAPA DE RIESGO'!$Z$24="Muy Baja",'MAPA DE RIESGO'!$AB$24="Catastrófico"),CONCATENATE("R2C",'MAPA DE RIESGO'!$P$24),"")</f>
        <v/>
      </c>
      <c r="AK47" s="27" t="str">
        <f>IF(AND('MAPA DE RIESGO'!$Z$25="Muy Baja",'MAPA DE RIESGO'!$AB$25="Catastrófico"),CONCATENATE("R2C",'MAPA DE RIESGO'!$P$25),"")</f>
        <v/>
      </c>
      <c r="AL47" s="27" t="str">
        <f>IF(AND('MAPA DE RIESGO'!$Z$26="Muy Baja",'MAPA DE RIESGO'!$AB$26="Catastrófico"),CONCATENATE("R2C",'MAPA DE RIESGO'!$P$26),"")</f>
        <v/>
      </c>
      <c r="AM47" s="28" t="str">
        <f>IF(AND('MAPA DE RIESGO'!$Z$27="Muy Baja",'MAPA DE RIESGO'!$AB$27="Catastrófico"),CONCATENATE("R2C",'MAPA DE RIESGO'!$P$27),"")</f>
        <v/>
      </c>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ht="15" customHeight="1" x14ac:dyDescent="0.25">
      <c r="A48" s="55"/>
      <c r="B48" s="481"/>
      <c r="C48" s="481"/>
      <c r="D48" s="482"/>
      <c r="E48" s="538"/>
      <c r="F48" s="539"/>
      <c r="G48" s="539"/>
      <c r="H48" s="539"/>
      <c r="I48" s="524"/>
      <c r="J48" s="48"/>
      <c r="K48" s="49" t="str">
        <f>IF(AND('MAPA DE RIESGO'!$Z$29="Muy Baja",'MAPA DE RIESGO'!$AB$29="Leve"),CONCATENATE("R3C",'MAPA DE RIESGO'!$P$29),"")</f>
        <v/>
      </c>
      <c r="L48" s="49" t="str">
        <f>IF(AND('MAPA DE RIESGO'!$Z$30="Muy Baja",'MAPA DE RIESGO'!$AB$30="Leve"),CONCATENATE("R3C",'MAPA DE RIESGO'!$P$30),"")</f>
        <v/>
      </c>
      <c r="M48" s="49" t="str">
        <f>IF(AND('MAPA DE RIESGO'!$Z$31="Muy Baja",'MAPA DE RIESGO'!$AB$31="Leve"),CONCATENATE("R3C",'MAPA DE RIESGO'!$P$31),"")</f>
        <v/>
      </c>
      <c r="N48" s="49" t="str">
        <f>IF(AND('MAPA DE RIESGO'!$Z$32="Muy Baja",'MAPA DE RIESGO'!$AB$32="Leve"),CONCATENATE("R3C",'MAPA DE RIESGO'!$P$32),"")</f>
        <v/>
      </c>
      <c r="O48" s="50" t="str">
        <f>IF(AND('MAPA DE RIESGO'!$Z$33="Muy Baja",'MAPA DE RIESGO'!$AB$33="Leve"),CONCATENATE("R3C",'MAPA DE RIESGO'!$P$33),"")</f>
        <v/>
      </c>
      <c r="P48" s="48"/>
      <c r="Q48" s="49" t="str">
        <f>IF(AND('MAPA DE RIESGO'!$Z$29="Muy Baja",'MAPA DE RIESGO'!$AB$29="Menor"),CONCATENATE("R3C",'MAPA DE RIESGO'!$P$29),"")</f>
        <v/>
      </c>
      <c r="R48" s="49" t="str">
        <f>IF(AND('MAPA DE RIESGO'!$Z$30="Muy Baja",'MAPA DE RIESGO'!$AB$30="Menor"),CONCATENATE("R3C",'MAPA DE RIESGO'!$P$30),"")</f>
        <v/>
      </c>
      <c r="S48" s="49" t="str">
        <f>IF(AND('MAPA DE RIESGO'!$Z$31="Muy Baja",'MAPA DE RIESGO'!$AB$31="Menor"),CONCATENATE("R3C",'MAPA DE RIESGO'!$P$31),"")</f>
        <v/>
      </c>
      <c r="T48" s="49" t="str">
        <f>IF(AND('MAPA DE RIESGO'!$Z$32="Muy Baja",'MAPA DE RIESGO'!$AB$32="Menor"),CONCATENATE("R3C",'MAPA DE RIESGO'!$P$32),"")</f>
        <v/>
      </c>
      <c r="U48" s="50" t="str">
        <f>IF(AND('MAPA DE RIESGO'!$Z$33="Muy Baja",'MAPA DE RIESGO'!$AB$33="Menor"),CONCATENATE("R3C",'MAPA DE RIESGO'!$P$33),"")</f>
        <v/>
      </c>
      <c r="V48" s="39"/>
      <c r="W48" s="40" t="str">
        <f>IF(AND('MAPA DE RIESGO'!$Z$29="Muy Baja",'MAPA DE RIESGO'!$AB$29="Moderado"),CONCATENATE("R3C",'MAPA DE RIESGO'!$P$29),"")</f>
        <v/>
      </c>
      <c r="X48" s="40" t="str">
        <f>IF(AND('MAPA DE RIESGO'!$Z$30="Muy Baja",'MAPA DE RIESGO'!$AB$30="Moderado"),CONCATENATE("R3C",'MAPA DE RIESGO'!$P$30),"")</f>
        <v/>
      </c>
      <c r="Y48" s="40" t="str">
        <f>IF(AND('MAPA DE RIESGO'!$Z$31="Muy Baja",'MAPA DE RIESGO'!$AB$31="Moderado"),CONCATENATE("R3C",'MAPA DE RIESGO'!$P$31),"")</f>
        <v/>
      </c>
      <c r="Z48" s="40" t="str">
        <f>IF(AND('MAPA DE RIESGO'!$Z$32="Muy Baja",'MAPA DE RIESGO'!$AB$32="Moderado"),CONCATENATE("R3C",'MAPA DE RIESGO'!$P$32),"")</f>
        <v/>
      </c>
      <c r="AA48" s="41" t="str">
        <f>IF(AND('MAPA DE RIESGO'!$Z$33="Muy Baja",'MAPA DE RIESGO'!$AB$33="Moderado"),CONCATENATE("R3C",'MAPA DE RIESGO'!$P$33),"")</f>
        <v/>
      </c>
      <c r="AB48" s="23"/>
      <c r="AC48" s="24" t="str">
        <f>IF(AND('MAPA DE RIESGO'!$Z$29="Muy Baja",'MAPA DE RIESGO'!$AB$29="Mayor"),CONCATENATE("R3C",'MAPA DE RIESGO'!$P$29),"")</f>
        <v/>
      </c>
      <c r="AD48" s="24" t="str">
        <f>IF(AND('MAPA DE RIESGO'!$Z$30="Muy Baja",'MAPA DE RIESGO'!$AB$30="Mayor"),CONCATENATE("R3C",'MAPA DE RIESGO'!$P$30),"")</f>
        <v/>
      </c>
      <c r="AE48" s="24" t="str">
        <f>IF(AND('MAPA DE RIESGO'!$Z$31="Muy Baja",'MAPA DE RIESGO'!$AB$31="Mayor"),CONCATENATE("R3C",'MAPA DE RIESGO'!$P$31),"")</f>
        <v/>
      </c>
      <c r="AF48" s="24" t="str">
        <f>IF(AND('MAPA DE RIESGO'!$Z$32="Muy Baja",'MAPA DE RIESGO'!$AB$32="Mayor"),CONCATENATE("R3C",'MAPA DE RIESGO'!$P$32),"")</f>
        <v/>
      </c>
      <c r="AG48" s="25" t="str">
        <f>IF(AND('MAPA DE RIESGO'!$Z$33="Muy Baja",'MAPA DE RIESGO'!$AB$33="Mayor"),CONCATENATE("R3C",'MAPA DE RIESGO'!$P$33),"")</f>
        <v/>
      </c>
      <c r="AH48" s="26"/>
      <c r="AI48" s="27" t="str">
        <f>IF(AND('MAPA DE RIESGO'!$Z$29="Muy Baja",'MAPA DE RIESGO'!$AB$29="Catastrófico"),CONCATENATE("R3C",'MAPA DE RIESGO'!$P$29),"")</f>
        <v/>
      </c>
      <c r="AJ48" s="27" t="str">
        <f>IF(AND('MAPA DE RIESGO'!$Z$30="Muy Baja",'MAPA DE RIESGO'!$AB$30="Catastrófico"),CONCATENATE("R3C",'MAPA DE RIESGO'!$P$30),"")</f>
        <v/>
      </c>
      <c r="AK48" s="27" t="str">
        <f>IF(AND('MAPA DE RIESGO'!$Z$31="Muy Baja",'MAPA DE RIESGO'!$AB$31="Catastrófico"),CONCATENATE("R3C",'MAPA DE RIESGO'!$P$31),"")</f>
        <v/>
      </c>
      <c r="AL48" s="27" t="str">
        <f>IF(AND('MAPA DE RIESGO'!$Z$32="Muy Baja",'MAPA DE RIESGO'!$AB$32="Catastrófico"),CONCATENATE("R3C",'MAPA DE RIESGO'!$P$32),"")</f>
        <v/>
      </c>
      <c r="AM48" s="28" t="str">
        <f>IF(AND('MAPA DE RIESGO'!$Z$33="Muy Baja",'MAPA DE RIESGO'!$AB$33="Catastrófico"),CONCATENATE("R3C",'MAPA DE RIESGO'!$P$33),"")</f>
        <v/>
      </c>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ht="15" customHeight="1" x14ac:dyDescent="0.25">
      <c r="A49" s="55"/>
      <c r="B49" s="481"/>
      <c r="C49" s="481"/>
      <c r="D49" s="482"/>
      <c r="E49" s="522"/>
      <c r="F49" s="523"/>
      <c r="G49" s="523"/>
      <c r="H49" s="523"/>
      <c r="I49" s="524"/>
      <c r="J49" s="48" t="str">
        <f>IF(AND('MAPA DE RIESGO'!$Z$34="Muy Baja",'MAPA DE RIESGO'!$AB$34="Leve"),CONCATENATE("R4C",'MAPA DE RIESGO'!$P$34),"")</f>
        <v/>
      </c>
      <c r="K49" s="49" t="str">
        <f>IF(AND('MAPA DE RIESGO'!$Z$35="Muy Baja",'MAPA DE RIESGO'!$AB$35="Leve"),CONCATENATE("R4C",'MAPA DE RIESGO'!$P$35),"")</f>
        <v/>
      </c>
      <c r="L49" s="49" t="str">
        <f>IF(AND('MAPA DE RIESGO'!$Z$36="Muy Baja",'MAPA DE RIESGO'!$AB$36="Leve"),CONCATENATE("R4C",'MAPA DE RIESGO'!$P$36),"")</f>
        <v/>
      </c>
      <c r="M49" s="49" t="str">
        <f>IF(AND('MAPA DE RIESGO'!$Z$37="Muy Baja",'MAPA DE RIESGO'!$AB$37="Leve"),CONCATENATE("R4C",'MAPA DE RIESGO'!$P$37),"")</f>
        <v/>
      </c>
      <c r="N49" s="49" t="str">
        <f>IF(AND('MAPA DE RIESGO'!$Z$38="Muy Baja",'MAPA DE RIESGO'!$AB$38="Leve"),CONCATENATE("R4C",'MAPA DE RIESGO'!$P$38),"")</f>
        <v/>
      </c>
      <c r="O49" s="50" t="str">
        <f>IF(AND('MAPA DE RIESGO'!$Z$39="Muy Baja",'MAPA DE RIESGO'!$AB$39="Leve"),CONCATENATE("R4C",'MAPA DE RIESGO'!$P$39),"")</f>
        <v/>
      </c>
      <c r="P49" s="48" t="str">
        <f>IF(AND('MAPA DE RIESGO'!$Z$34="Muy Baja",'MAPA DE RIESGO'!$AB$34="Menor"),CONCATENATE("R4C",'MAPA DE RIESGO'!$P$34),"")</f>
        <v/>
      </c>
      <c r="Q49" s="49" t="str">
        <f>IF(AND('MAPA DE RIESGO'!$Z$35="Muy Baja",'MAPA DE RIESGO'!$AB$35="Menor"),CONCATENATE("R4C",'MAPA DE RIESGO'!$P$35),"")</f>
        <v/>
      </c>
      <c r="R49" s="49" t="str">
        <f>IF(AND('MAPA DE RIESGO'!$Z$36="Muy Baja",'MAPA DE RIESGO'!$AB$36="Menor"),CONCATENATE("R4C",'MAPA DE RIESGO'!$P$36),"")</f>
        <v/>
      </c>
      <c r="S49" s="49" t="str">
        <f>IF(AND('MAPA DE RIESGO'!$Z$37="Muy Baja",'MAPA DE RIESGO'!$AB$37="Menor"),CONCATENATE("R4C",'MAPA DE RIESGO'!$P$37),"")</f>
        <v/>
      </c>
      <c r="T49" s="49" t="str">
        <f>IF(AND('MAPA DE RIESGO'!$Z$38="Muy Baja",'MAPA DE RIESGO'!$AB$38="Menor"),CONCATENATE("R4C",'MAPA DE RIESGO'!$P$38),"")</f>
        <v/>
      </c>
      <c r="U49" s="50" t="str">
        <f>IF(AND('MAPA DE RIESGO'!$Z$39="Muy Baja",'MAPA DE RIESGO'!$AB$39="Menor"),CONCATENATE("R4C",'MAPA DE RIESGO'!$P$39),"")</f>
        <v/>
      </c>
      <c r="V49" s="39" t="str">
        <f>IF(AND('MAPA DE RIESGO'!$Z$34="Muy Baja",'MAPA DE RIESGO'!$AB$34="Moderado"),CONCATENATE("R4C",'MAPA DE RIESGO'!$P$34),"")</f>
        <v/>
      </c>
      <c r="W49" s="40" t="str">
        <f>IF(AND('MAPA DE RIESGO'!$Z$35="Muy Baja",'MAPA DE RIESGO'!$AB$35="Moderado"),CONCATENATE("R4C",'MAPA DE RIESGO'!$P$35),"")</f>
        <v/>
      </c>
      <c r="X49" s="40" t="str">
        <f>IF(AND('MAPA DE RIESGO'!$Z$36="Muy Baja",'MAPA DE RIESGO'!$AB$36="Moderado"),CONCATENATE("R4C",'MAPA DE RIESGO'!$P$36),"")</f>
        <v/>
      </c>
      <c r="Y49" s="40" t="str">
        <f>IF(AND('MAPA DE RIESGO'!$Z$37="Muy Baja",'MAPA DE RIESGO'!$AB$37="Moderado"),CONCATENATE("R4C",'MAPA DE RIESGO'!$P$37),"")</f>
        <v/>
      </c>
      <c r="Z49" s="40" t="str">
        <f>IF(AND('MAPA DE RIESGO'!$Z$38="Muy Baja",'MAPA DE RIESGO'!$AB$38="Moderado"),CONCATENATE("R4C",'MAPA DE RIESGO'!$P$38),"")</f>
        <v/>
      </c>
      <c r="AA49" s="41" t="str">
        <f>IF(AND('MAPA DE RIESGO'!$Z$39="Muy Baja",'MAPA DE RIESGO'!$AB$39="Moderado"),CONCATENATE("R4C",'MAPA DE RIESGO'!$P$39),"")</f>
        <v/>
      </c>
      <c r="AB49" s="23" t="str">
        <f>IF(AND('MAPA DE RIESGO'!$Z$34="Muy Baja",'MAPA DE RIESGO'!$AB$34="Mayor"),CONCATENATE("R4C",'MAPA DE RIESGO'!$P$34),"")</f>
        <v/>
      </c>
      <c r="AC49" s="24" t="str">
        <f>IF(AND('MAPA DE RIESGO'!$Z$35="Muy Baja",'MAPA DE RIESGO'!$AB$35="Mayor"),CONCATENATE("R4C",'MAPA DE RIESGO'!$P$35),"")</f>
        <v/>
      </c>
      <c r="AD49" s="24" t="str">
        <f>IF(AND('MAPA DE RIESGO'!$Z$36="Muy Baja",'MAPA DE RIESGO'!$AB$36="Mayor"),CONCATENATE("R4C",'MAPA DE RIESGO'!$P$36),"")</f>
        <v/>
      </c>
      <c r="AE49" s="24" t="str">
        <f>IF(AND('MAPA DE RIESGO'!$Z$37="Muy Baja",'MAPA DE RIESGO'!$AB$37="Mayor"),CONCATENATE("R4C",'MAPA DE RIESGO'!$P$37),"")</f>
        <v/>
      </c>
      <c r="AF49" s="24" t="str">
        <f>IF(AND('MAPA DE RIESGO'!$Z$38="Muy Baja",'MAPA DE RIESGO'!$AB$38="Mayor"),CONCATENATE("R4C",'MAPA DE RIESGO'!$P$38),"")</f>
        <v/>
      </c>
      <c r="AG49" s="25" t="str">
        <f>IF(AND('MAPA DE RIESGO'!$Z$39="Muy Baja",'MAPA DE RIESGO'!$AB$39="Mayor"),CONCATENATE("R4C",'MAPA DE RIESGO'!$P$39),"")</f>
        <v/>
      </c>
      <c r="AH49" s="26" t="str">
        <f>IF(AND('MAPA DE RIESGO'!$Z$34="Muy Baja",'MAPA DE RIESGO'!$AB$34="Catastrófico"),CONCATENATE("R4C",'MAPA DE RIESGO'!$P$34),"")</f>
        <v/>
      </c>
      <c r="AI49" s="27" t="str">
        <f>IF(AND('MAPA DE RIESGO'!$Z$35="Muy Baja",'MAPA DE RIESGO'!$AB$35="Catastrófico"),CONCATENATE("R4C",'MAPA DE RIESGO'!$P$35),"")</f>
        <v/>
      </c>
      <c r="AJ49" s="27" t="str">
        <f>IF(AND('MAPA DE RIESGO'!$Z$36="Muy Baja",'MAPA DE RIESGO'!$AB$36="Catastrófico"),CONCATENATE("R4C",'MAPA DE RIESGO'!$P$36),"")</f>
        <v/>
      </c>
      <c r="AK49" s="27" t="str">
        <f>IF(AND('MAPA DE RIESGO'!$Z$37="Muy Baja",'MAPA DE RIESGO'!$AB$37="Catastrófico"),CONCATENATE("R4C",'MAPA DE RIESGO'!$P$37),"")</f>
        <v/>
      </c>
      <c r="AL49" s="27" t="str">
        <f>IF(AND('MAPA DE RIESGO'!$Z$38="Muy Baja",'MAPA DE RIESGO'!$AB$38="Catastrófico"),CONCATENATE("R4C",'MAPA DE RIESGO'!$P$38),"")</f>
        <v/>
      </c>
      <c r="AM49" s="28" t="str">
        <f>IF(AND('MAPA DE RIESGO'!$Z$39="Muy Baja",'MAPA DE RIESGO'!$AB$39="Catastrófico"),CONCATENATE("R4C",'MAPA DE RIESGO'!$P$39),"")</f>
        <v/>
      </c>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ht="15" customHeight="1" x14ac:dyDescent="0.25">
      <c r="A50" s="55"/>
      <c r="B50" s="481"/>
      <c r="C50" s="481"/>
      <c r="D50" s="482"/>
      <c r="E50" s="522"/>
      <c r="F50" s="523"/>
      <c r="G50" s="523"/>
      <c r="H50" s="523"/>
      <c r="I50" s="524"/>
      <c r="J50" s="48" t="str">
        <f>IF(AND('MAPA DE RIESGO'!$Z$40="Muy Baja",'MAPA DE RIESGO'!$AB$40="Leve"),CONCATENATE("R5C",'MAPA DE RIESGO'!$P$40),"")</f>
        <v/>
      </c>
      <c r="K50" s="49" t="str">
        <f>IF(AND('MAPA DE RIESGO'!$Z$41="Muy Baja",'MAPA DE RIESGO'!$AB$41="Leve"),CONCATENATE("R5C",'MAPA DE RIESGO'!$P$41),"")</f>
        <v/>
      </c>
      <c r="L50" s="49" t="str">
        <f>IF(AND('MAPA DE RIESGO'!$Z$42="Muy Baja",'MAPA DE RIESGO'!$AB$42="Leve"),CONCATENATE("R5C",'MAPA DE RIESGO'!$P$42),"")</f>
        <v/>
      </c>
      <c r="M50" s="49" t="str">
        <f>IF(AND('MAPA DE RIESGO'!$Z$43="Muy Baja",'MAPA DE RIESGO'!$AB$43="Leve"),CONCATENATE("R5C",'MAPA DE RIESGO'!$P$43),"")</f>
        <v/>
      </c>
      <c r="N50" s="49" t="str">
        <f>IF(AND('MAPA DE RIESGO'!$Z$44="Muy Baja",'MAPA DE RIESGO'!$AB$44="Leve"),CONCATENATE("R5C",'MAPA DE RIESGO'!$P$44),"")</f>
        <v/>
      </c>
      <c r="O50" s="50" t="str">
        <f>IF(AND('MAPA DE RIESGO'!$Z$45="Muy Baja",'MAPA DE RIESGO'!$AB$45="Leve"),CONCATENATE("R5C",'MAPA DE RIESGO'!$P$45),"")</f>
        <v/>
      </c>
      <c r="P50" s="48" t="str">
        <f>IF(AND('MAPA DE RIESGO'!$Z$40="Muy Baja",'MAPA DE RIESGO'!$AB$40="Menor"),CONCATENATE("R5C",'MAPA DE RIESGO'!$P$40),"")</f>
        <v/>
      </c>
      <c r="Q50" s="49" t="str">
        <f>IF(AND('MAPA DE RIESGO'!$Z$41="Muy Baja",'MAPA DE RIESGO'!$AB$41="Menor"),CONCATENATE("R5C",'MAPA DE RIESGO'!$P$41),"")</f>
        <v/>
      </c>
      <c r="R50" s="49" t="str">
        <f>IF(AND('MAPA DE RIESGO'!$Z$42="Muy Baja",'MAPA DE RIESGO'!$AB$42="Menor"),CONCATENATE("R5C",'MAPA DE RIESGO'!$P$42),"")</f>
        <v/>
      </c>
      <c r="S50" s="49" t="str">
        <f>IF(AND('MAPA DE RIESGO'!$Z$43="Muy Baja",'MAPA DE RIESGO'!$AB$43="Menor"),CONCATENATE("R5C",'MAPA DE RIESGO'!$P$43),"")</f>
        <v/>
      </c>
      <c r="T50" s="49" t="str">
        <f>IF(AND('MAPA DE RIESGO'!$Z$44="Muy Baja",'MAPA DE RIESGO'!$AB$44="Menor"),CONCATENATE("R5C",'MAPA DE RIESGO'!$P$44),"")</f>
        <v/>
      </c>
      <c r="U50" s="50" t="str">
        <f>IF(AND('MAPA DE RIESGO'!$Z$45="Muy Baja",'MAPA DE RIESGO'!$AB$45="Menor"),CONCATENATE("R5C",'MAPA DE RIESGO'!$P$45),"")</f>
        <v/>
      </c>
      <c r="V50" s="39" t="str">
        <f>IF(AND('MAPA DE RIESGO'!$Z$40="Muy Baja",'MAPA DE RIESGO'!$AB$40="Moderado"),CONCATENATE("R5C",'MAPA DE RIESGO'!$P$40),"")</f>
        <v/>
      </c>
      <c r="W50" s="40" t="str">
        <f>IF(AND('MAPA DE RIESGO'!$Z$41="Muy Baja",'MAPA DE RIESGO'!$AB$41="Moderado"),CONCATENATE("R5C",'MAPA DE RIESGO'!$P$41),"")</f>
        <v/>
      </c>
      <c r="X50" s="40" t="str">
        <f>IF(AND('MAPA DE RIESGO'!$Z$42="Muy Baja",'MAPA DE RIESGO'!$AB$42="Moderado"),CONCATENATE("R5C",'MAPA DE RIESGO'!$P$42),"")</f>
        <v/>
      </c>
      <c r="Y50" s="40" t="str">
        <f>IF(AND('MAPA DE RIESGO'!$Z$43="Muy Baja",'MAPA DE RIESGO'!$AB$43="Moderado"),CONCATENATE("R5C",'MAPA DE RIESGO'!$P$43),"")</f>
        <v/>
      </c>
      <c r="Z50" s="40" t="str">
        <f>IF(AND('MAPA DE RIESGO'!$Z$44="Muy Baja",'MAPA DE RIESGO'!$AB$44="Moderado"),CONCATENATE("R5C",'MAPA DE RIESGO'!$P$44),"")</f>
        <v/>
      </c>
      <c r="AA50" s="41" t="str">
        <f>IF(AND('MAPA DE RIESGO'!$Z$45="Muy Baja",'MAPA DE RIESGO'!$AB$45="Moderado"),CONCATENATE("R5C",'MAPA DE RIESGO'!$P$45),"")</f>
        <v/>
      </c>
      <c r="AB50" s="23" t="str">
        <f>IF(AND('MAPA DE RIESGO'!$Z$40="Muy Baja",'MAPA DE RIESGO'!$AB$40="Mayor"),CONCATENATE("R5C",'MAPA DE RIESGO'!$P$40),"")</f>
        <v/>
      </c>
      <c r="AC50" s="24" t="str">
        <f>IF(AND('MAPA DE RIESGO'!$Z$41="Muy Baja",'MAPA DE RIESGO'!$AB$41="Mayor"),CONCATENATE("R5C",'MAPA DE RIESGO'!$P$41),"")</f>
        <v/>
      </c>
      <c r="AD50" s="29" t="str">
        <f>IF(AND('MAPA DE RIESGO'!$Z$42="Muy Baja",'MAPA DE RIESGO'!$AB$42="Mayor"),CONCATENATE("R5C",'MAPA DE RIESGO'!$P$42),"")</f>
        <v/>
      </c>
      <c r="AE50" s="29" t="str">
        <f>IF(AND('MAPA DE RIESGO'!$Z$43="Muy Baja",'MAPA DE RIESGO'!$AB$43="Mayor"),CONCATENATE("R5C",'MAPA DE RIESGO'!$P$43),"")</f>
        <v/>
      </c>
      <c r="AF50" s="29" t="str">
        <f>IF(AND('MAPA DE RIESGO'!$Z$44="Muy Baja",'MAPA DE RIESGO'!$AB$44="Mayor"),CONCATENATE("R5C",'MAPA DE RIESGO'!$P$44),"")</f>
        <v/>
      </c>
      <c r="AG50" s="25" t="str">
        <f>IF(AND('MAPA DE RIESGO'!$Z$45="Muy Baja",'MAPA DE RIESGO'!$AB$45="Mayor"),CONCATENATE("R5C",'MAPA DE RIESGO'!$P$45),"")</f>
        <v/>
      </c>
      <c r="AH50" s="26" t="str">
        <f>IF(AND('MAPA DE RIESGO'!$Z$40="Muy Baja",'MAPA DE RIESGO'!$AB$40="Catastrófico"),CONCATENATE("R5C",'MAPA DE RIESGO'!$P$40),"")</f>
        <v/>
      </c>
      <c r="AI50" s="27" t="str">
        <f>IF(AND('MAPA DE RIESGO'!$Z$41="Muy Baja",'MAPA DE RIESGO'!$AB$41="Catastrófico"),CONCATENATE("R5C",'MAPA DE RIESGO'!$P$41),"")</f>
        <v/>
      </c>
      <c r="AJ50" s="27" t="str">
        <f>IF(AND('MAPA DE RIESGO'!$Z$42="Muy Baja",'MAPA DE RIESGO'!$AB$42="Catastrófico"),CONCATENATE("R5C",'MAPA DE RIESGO'!$P$42),"")</f>
        <v/>
      </c>
      <c r="AK50" s="27" t="str">
        <f>IF(AND('MAPA DE RIESGO'!$Z$43="Muy Baja",'MAPA DE RIESGO'!$AB$43="Catastrófico"),CONCATENATE("R5C",'MAPA DE RIESGO'!$P$43),"")</f>
        <v/>
      </c>
      <c r="AL50" s="27" t="str">
        <f>IF(AND('MAPA DE RIESGO'!$Z$44="Muy Baja",'MAPA DE RIESGO'!$AB$44="Catastrófico"),CONCATENATE("R5C",'MAPA DE RIESGO'!$P$44),"")</f>
        <v/>
      </c>
      <c r="AM50" s="28" t="str">
        <f>IF(AND('MAPA DE RIESGO'!$Z$45="Muy Baja",'MAPA DE RIESGO'!$AB$45="Catastrófico"),CONCATENATE("R5C",'MAPA DE RIESGO'!$P$45),"")</f>
        <v/>
      </c>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 customHeight="1" x14ac:dyDescent="0.25">
      <c r="A51" s="55"/>
      <c r="B51" s="481"/>
      <c r="C51" s="481"/>
      <c r="D51" s="482"/>
      <c r="E51" s="522"/>
      <c r="F51" s="523"/>
      <c r="G51" s="523"/>
      <c r="H51" s="523"/>
      <c r="I51" s="524"/>
      <c r="J51" s="48" t="str">
        <f>IF(AND('MAPA DE RIESGO'!$Z$46="Muy Baja",'MAPA DE RIESGO'!$AB$46="Leve"),CONCATENATE("R6C",'MAPA DE RIESGO'!$P$46),"")</f>
        <v/>
      </c>
      <c r="K51" s="49" t="str">
        <f>IF(AND('MAPA DE RIESGO'!$Z$47="Muy Baja",'MAPA DE RIESGO'!$AB$47="Leve"),CONCATENATE("R6C",'MAPA DE RIESGO'!$P$47),"")</f>
        <v/>
      </c>
      <c r="L51" s="49" t="str">
        <f>IF(AND('MAPA DE RIESGO'!$Z$48="Muy Baja",'MAPA DE RIESGO'!$AB$48="Leve"),CONCATENATE("R6C",'MAPA DE RIESGO'!$P$48),"")</f>
        <v/>
      </c>
      <c r="M51" s="49" t="str">
        <f>IF(AND('MAPA DE RIESGO'!$Z$49="Muy Baja",'MAPA DE RIESGO'!$AB$49="Leve"),CONCATENATE("R6C",'MAPA DE RIESGO'!$P$49),"")</f>
        <v/>
      </c>
      <c r="N51" s="49" t="str">
        <f>IF(AND('MAPA DE RIESGO'!$Z$50="Muy Baja",'MAPA DE RIESGO'!$AB$50="Leve"),CONCATENATE("R6C",'MAPA DE RIESGO'!$P$50),"")</f>
        <v/>
      </c>
      <c r="O51" s="50" t="str">
        <f>IF(AND('MAPA DE RIESGO'!$Z$51="Muy Baja",'MAPA DE RIESGO'!$AB$51="Leve"),CONCATENATE("R6C",'MAPA DE RIESGO'!$P$51),"")</f>
        <v/>
      </c>
      <c r="P51" s="48" t="str">
        <f>IF(AND('MAPA DE RIESGO'!$Z$46="Muy Baja",'MAPA DE RIESGO'!$AB$46="Menor"),CONCATENATE("R6C",'MAPA DE RIESGO'!$P$46),"")</f>
        <v/>
      </c>
      <c r="Q51" s="49" t="str">
        <f>IF(AND('MAPA DE RIESGO'!$Z$47="Muy Baja",'MAPA DE RIESGO'!$AB$47="Menor"),CONCATENATE("R6C",'MAPA DE RIESGO'!$P$47),"")</f>
        <v/>
      </c>
      <c r="R51" s="49" t="str">
        <f>IF(AND('MAPA DE RIESGO'!$Z$48="Muy Baja",'MAPA DE RIESGO'!$AB$48="Menor"),CONCATENATE("R6C",'MAPA DE RIESGO'!$P$48),"")</f>
        <v/>
      </c>
      <c r="S51" s="49" t="str">
        <f>IF(AND('MAPA DE RIESGO'!$Z$49="Muy Baja",'MAPA DE RIESGO'!$AB$49="Menor"),CONCATENATE("R6C",'MAPA DE RIESGO'!$P$49),"")</f>
        <v/>
      </c>
      <c r="T51" s="49" t="str">
        <f>IF(AND('MAPA DE RIESGO'!$Z$50="Muy Baja",'MAPA DE RIESGO'!$AB$50="Menor"),CONCATENATE("R6C",'MAPA DE RIESGO'!$P$50),"")</f>
        <v/>
      </c>
      <c r="U51" s="50" t="str">
        <f>IF(AND('MAPA DE RIESGO'!$Z$51="Muy Baja",'MAPA DE RIESGO'!$AB$51="Menor"),CONCATENATE("R6C",'MAPA DE RIESGO'!$P$51),"")</f>
        <v/>
      </c>
      <c r="V51" s="39" t="str">
        <f>IF(AND('MAPA DE RIESGO'!$Z$46="Muy Baja",'MAPA DE RIESGO'!$AB$46="Moderado"),CONCATENATE("R6C",'MAPA DE RIESGO'!$P$46),"")</f>
        <v/>
      </c>
      <c r="W51" s="40" t="str">
        <f>IF(AND('MAPA DE RIESGO'!$Z$47="Muy Baja",'MAPA DE RIESGO'!$AB$47="Moderado"),CONCATENATE("R6C",'MAPA DE RIESGO'!$P$47),"")</f>
        <v/>
      </c>
      <c r="X51" s="40" t="str">
        <f>IF(AND('MAPA DE RIESGO'!$Z$48="Muy Baja",'MAPA DE RIESGO'!$AB$48="Moderado"),CONCATENATE("R6C",'MAPA DE RIESGO'!$P$48),"")</f>
        <v/>
      </c>
      <c r="Y51" s="40" t="str">
        <f>IF(AND('MAPA DE RIESGO'!$Z$49="Muy Baja",'MAPA DE RIESGO'!$AB$49="Moderado"),CONCATENATE("R6C",'MAPA DE RIESGO'!$P$49),"")</f>
        <v/>
      </c>
      <c r="Z51" s="40" t="str">
        <f>IF(AND('MAPA DE RIESGO'!$Z$50="Muy Baja",'MAPA DE RIESGO'!$AB$50="Moderado"),CONCATENATE("R6C",'MAPA DE RIESGO'!$P$50),"")</f>
        <v/>
      </c>
      <c r="AA51" s="41" t="str">
        <f>IF(AND('MAPA DE RIESGO'!$Z$51="Muy Baja",'MAPA DE RIESGO'!$AB$51="Moderado"),CONCATENATE("R6C",'MAPA DE RIESGO'!$P$51),"")</f>
        <v/>
      </c>
      <c r="AB51" s="23" t="str">
        <f>IF(AND('MAPA DE RIESGO'!$Z$46="Muy Baja",'MAPA DE RIESGO'!$AB$46="Mayor"),CONCATENATE("R6C",'MAPA DE RIESGO'!$P$46),"")</f>
        <v/>
      </c>
      <c r="AC51" s="24" t="str">
        <f>IF(AND('MAPA DE RIESGO'!$Z$47="Muy Baja",'MAPA DE RIESGO'!$AB$47="Mayor"),CONCATENATE("R6C",'MAPA DE RIESGO'!$P$47),"")</f>
        <v/>
      </c>
      <c r="AD51" s="29" t="str">
        <f>IF(AND('MAPA DE RIESGO'!$Z$48="Muy Baja",'MAPA DE RIESGO'!$AB$48="Mayor"),CONCATENATE("R6C",'MAPA DE RIESGO'!$P$48),"")</f>
        <v/>
      </c>
      <c r="AE51" s="29" t="str">
        <f>IF(AND('MAPA DE RIESGO'!$Z$49="Muy Baja",'MAPA DE RIESGO'!$AB$49="Mayor"),CONCATENATE("R6C",'MAPA DE RIESGO'!$P$49),"")</f>
        <v/>
      </c>
      <c r="AF51" s="29" t="str">
        <f>IF(AND('MAPA DE RIESGO'!$Z$50="Muy Baja",'MAPA DE RIESGO'!$AB$50="Mayor"),CONCATENATE("R6C",'MAPA DE RIESGO'!$P$50),"")</f>
        <v/>
      </c>
      <c r="AG51" s="25" t="str">
        <f>IF(AND('MAPA DE RIESGO'!$Z$51="Muy Baja",'MAPA DE RIESGO'!$AB$51="Mayor"),CONCATENATE("R6C",'MAPA DE RIESGO'!$P$51),"")</f>
        <v/>
      </c>
      <c r="AH51" s="26" t="str">
        <f>IF(AND('MAPA DE RIESGO'!$Z$46="Muy Baja",'MAPA DE RIESGO'!$AB$46="Catastrófico"),CONCATENATE("R6C",'MAPA DE RIESGO'!$P$46),"")</f>
        <v/>
      </c>
      <c r="AI51" s="27" t="str">
        <f>IF(AND('MAPA DE RIESGO'!$Z$47="Muy Baja",'MAPA DE RIESGO'!$AB$47="Catastrófico"),CONCATENATE("R6C",'MAPA DE RIESGO'!$P$47),"")</f>
        <v/>
      </c>
      <c r="AJ51" s="27" t="str">
        <f>IF(AND('MAPA DE RIESGO'!$Z$48="Muy Baja",'MAPA DE RIESGO'!$AB$48="Catastrófico"),CONCATENATE("R6C",'MAPA DE RIESGO'!$P$48),"")</f>
        <v/>
      </c>
      <c r="AK51" s="27" t="str">
        <f>IF(AND('MAPA DE RIESGO'!$Z$49="Muy Baja",'MAPA DE RIESGO'!$AB$49="Catastrófico"),CONCATENATE("R6C",'MAPA DE RIESGO'!$P$49),"")</f>
        <v/>
      </c>
      <c r="AL51" s="27" t="str">
        <f>IF(AND('MAPA DE RIESGO'!$Z$50="Muy Baja",'MAPA DE RIESGO'!$AB$50="Catastrófico"),CONCATENATE("R6C",'MAPA DE RIESGO'!$P$50),"")</f>
        <v/>
      </c>
      <c r="AM51" s="28" t="str">
        <f>IF(AND('MAPA DE RIESGO'!$Z$51="Muy Baja",'MAPA DE RIESGO'!$AB$51="Catastrófico"),CONCATENATE("R6C",'MAPA DE RIESGO'!$P$51),"")</f>
        <v/>
      </c>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ht="15" customHeight="1" x14ac:dyDescent="0.25">
      <c r="A52" s="55"/>
      <c r="B52" s="481"/>
      <c r="C52" s="481"/>
      <c r="D52" s="482"/>
      <c r="E52" s="522"/>
      <c r="F52" s="523"/>
      <c r="G52" s="523"/>
      <c r="H52" s="523"/>
      <c r="I52" s="524"/>
      <c r="J52" s="48" t="str">
        <f>IF(AND('MAPA DE RIESGO'!$Z$52="Muy Baja",'MAPA DE RIESGO'!$AB$52="Leve"),CONCATENATE("R7C",'MAPA DE RIESGO'!$P$52),"")</f>
        <v/>
      </c>
      <c r="K52" s="49" t="str">
        <f>IF(AND('MAPA DE RIESGO'!$Z$53="Muy Baja",'MAPA DE RIESGO'!$AB$53="Leve"),CONCATENATE("R7C",'MAPA DE RIESGO'!$P$53),"")</f>
        <v/>
      </c>
      <c r="L52" s="49" t="str">
        <f>IF(AND('MAPA DE RIESGO'!$Z$54="Muy Baja",'MAPA DE RIESGO'!$AB$54="Leve"),CONCATENATE("R7C",'MAPA DE RIESGO'!$P$54),"")</f>
        <v/>
      </c>
      <c r="M52" s="49" t="str">
        <f>IF(AND('MAPA DE RIESGO'!$Z$55="Muy Baja",'MAPA DE RIESGO'!$AB$55="Leve"),CONCATENATE("R7C",'MAPA DE RIESGO'!$P$55),"")</f>
        <v/>
      </c>
      <c r="N52" s="49" t="str">
        <f>IF(AND('MAPA DE RIESGO'!$Z$56="Muy Baja",'MAPA DE RIESGO'!$AB$56="Leve"),CONCATENATE("R7C",'MAPA DE RIESGO'!$P$56),"")</f>
        <v/>
      </c>
      <c r="O52" s="50" t="str">
        <f>IF(AND('MAPA DE RIESGO'!$Z$57="Muy Baja",'MAPA DE RIESGO'!$AB$57="Leve"),CONCATENATE("R7C",'MAPA DE RIESGO'!$P$57),"")</f>
        <v/>
      </c>
      <c r="P52" s="48" t="str">
        <f>IF(AND('MAPA DE RIESGO'!$Z$52="Muy Baja",'MAPA DE RIESGO'!$AB$52="Menor"),CONCATENATE("R7C",'MAPA DE RIESGO'!$P$52),"")</f>
        <v/>
      </c>
      <c r="Q52" s="49" t="str">
        <f>IF(AND('MAPA DE RIESGO'!$Z$53="Muy Baja",'MAPA DE RIESGO'!$AB$53="Menor"),CONCATENATE("R7C",'MAPA DE RIESGO'!$P$53),"")</f>
        <v/>
      </c>
      <c r="R52" s="49" t="str">
        <f>IF(AND('MAPA DE RIESGO'!$Z$54="Muy Baja",'MAPA DE RIESGO'!$AB$54="Menor"),CONCATENATE("R7C",'MAPA DE RIESGO'!$P$54),"")</f>
        <v/>
      </c>
      <c r="S52" s="49" t="str">
        <f>IF(AND('MAPA DE RIESGO'!$Z$55="Muy Baja",'MAPA DE RIESGO'!$AB$55="Menor"),CONCATENATE("R7C",'MAPA DE RIESGO'!$P$55),"")</f>
        <v/>
      </c>
      <c r="T52" s="49" t="str">
        <f>IF(AND('MAPA DE RIESGO'!$Z$56="Muy Baja",'MAPA DE RIESGO'!$AB$56="Menor"),CONCATENATE("R7C",'MAPA DE RIESGO'!$P$56),"")</f>
        <v/>
      </c>
      <c r="U52" s="50" t="str">
        <f>IF(AND('MAPA DE RIESGO'!$Z$57="Muy Baja",'MAPA DE RIESGO'!$AB$57="Menor"),CONCATENATE("R7C",'MAPA DE RIESGO'!$P$57),"")</f>
        <v/>
      </c>
      <c r="V52" s="39" t="str">
        <f>IF(AND('MAPA DE RIESGO'!$Z$52="Muy Baja",'MAPA DE RIESGO'!$AB$52="Moderado"),CONCATENATE("R7C",'MAPA DE RIESGO'!$P$52),"")</f>
        <v/>
      </c>
      <c r="W52" s="40" t="str">
        <f>IF(AND('MAPA DE RIESGO'!$Z$53="Muy Baja",'MAPA DE RIESGO'!$AB$53="Moderado"),CONCATENATE("R7C",'MAPA DE RIESGO'!$P$53),"")</f>
        <v/>
      </c>
      <c r="X52" s="40" t="str">
        <f>IF(AND('MAPA DE RIESGO'!$Z$54="Muy Baja",'MAPA DE RIESGO'!$AB$54="Moderado"),CONCATENATE("R7C",'MAPA DE RIESGO'!$P$54),"")</f>
        <v/>
      </c>
      <c r="Y52" s="40" t="str">
        <f>IF(AND('MAPA DE RIESGO'!$Z$55="Muy Baja",'MAPA DE RIESGO'!$AB$55="Moderado"),CONCATENATE("R7C",'MAPA DE RIESGO'!$P$55),"")</f>
        <v/>
      </c>
      <c r="Z52" s="40" t="str">
        <f>IF(AND('MAPA DE RIESGO'!$Z$56="Muy Baja",'MAPA DE RIESGO'!$AB$56="Moderado"),CONCATENATE("R7C",'MAPA DE RIESGO'!$P$56),"")</f>
        <v/>
      </c>
      <c r="AA52" s="41" t="str">
        <f>IF(AND('MAPA DE RIESGO'!$Z$57="Muy Baja",'MAPA DE RIESGO'!$AB$57="Moderado"),CONCATENATE("R7C",'MAPA DE RIESGO'!$P$57),"")</f>
        <v/>
      </c>
      <c r="AB52" s="23" t="str">
        <f>IF(AND('MAPA DE RIESGO'!$Z$52="Muy Baja",'MAPA DE RIESGO'!$AB$52="Mayor"),CONCATENATE("R7C",'MAPA DE RIESGO'!$P$52),"")</f>
        <v/>
      </c>
      <c r="AC52" s="24" t="str">
        <f>IF(AND('MAPA DE RIESGO'!$Z$53="Muy Baja",'MAPA DE RIESGO'!$AB$53="Mayor"),CONCATENATE("R7C",'MAPA DE RIESGO'!$P$53),"")</f>
        <v/>
      </c>
      <c r="AD52" s="29" t="str">
        <f>IF(AND('MAPA DE RIESGO'!$Z$54="Muy Baja",'MAPA DE RIESGO'!$AB$54="Mayor"),CONCATENATE("R7C",'MAPA DE RIESGO'!$P$54),"")</f>
        <v/>
      </c>
      <c r="AE52" s="29" t="str">
        <f>IF(AND('MAPA DE RIESGO'!$Z$55="Muy Baja",'MAPA DE RIESGO'!$AB$55="Mayor"),CONCATENATE("R7C",'MAPA DE RIESGO'!$P$55),"")</f>
        <v/>
      </c>
      <c r="AF52" s="29" t="str">
        <f>IF(AND('MAPA DE RIESGO'!$Z$56="Muy Baja",'MAPA DE RIESGO'!$AB$56="Mayor"),CONCATENATE("R7C",'MAPA DE RIESGO'!$P$56),"")</f>
        <v/>
      </c>
      <c r="AG52" s="25" t="str">
        <f>IF(AND('MAPA DE RIESGO'!$Z$57="Muy Baja",'MAPA DE RIESGO'!$AB$57="Mayor"),CONCATENATE("R7C",'MAPA DE RIESGO'!$P$57),"")</f>
        <v/>
      </c>
      <c r="AH52" s="26" t="str">
        <f>IF(AND('MAPA DE RIESGO'!$Z$52="Muy Baja",'MAPA DE RIESGO'!$AB$52="Catastrófico"),CONCATENATE("R7C",'MAPA DE RIESGO'!$P$52),"")</f>
        <v/>
      </c>
      <c r="AI52" s="27" t="str">
        <f>IF(AND('MAPA DE RIESGO'!$Z$53="Muy Baja",'MAPA DE RIESGO'!$AB$53="Catastrófico"),CONCATENATE("R7C",'MAPA DE RIESGO'!$P$53),"")</f>
        <v/>
      </c>
      <c r="AJ52" s="27" t="str">
        <f>IF(AND('MAPA DE RIESGO'!$Z$54="Muy Baja",'MAPA DE RIESGO'!$AB$54="Catastrófico"),CONCATENATE("R7C",'MAPA DE RIESGO'!$P$54),"")</f>
        <v/>
      </c>
      <c r="AK52" s="27" t="str">
        <f>IF(AND('MAPA DE RIESGO'!$Z$55="Muy Baja",'MAPA DE RIESGO'!$AB$55="Catastrófico"),CONCATENATE("R7C",'MAPA DE RIESGO'!$P$55),"")</f>
        <v/>
      </c>
      <c r="AL52" s="27" t="str">
        <f>IF(AND('MAPA DE RIESGO'!$Z$56="Muy Baja",'MAPA DE RIESGO'!$AB$56="Catastrófico"),CONCATENATE("R7C",'MAPA DE RIESGO'!$P$56),"")</f>
        <v/>
      </c>
      <c r="AM52" s="28" t="str">
        <f>IF(AND('MAPA DE RIESGO'!$Z$57="Muy Baja",'MAPA DE RIESGO'!$AB$57="Catastrófico"),CONCATENATE("R7C",'MAPA DE RIESGO'!$P$57),"")</f>
        <v/>
      </c>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481"/>
      <c r="C53" s="481"/>
      <c r="D53" s="482"/>
      <c r="E53" s="522"/>
      <c r="F53" s="523"/>
      <c r="G53" s="523"/>
      <c r="H53" s="523"/>
      <c r="I53" s="524"/>
      <c r="J53" s="48" t="str">
        <f>IF(AND('MAPA DE RIESGO'!$Z$58="Muy Baja",'MAPA DE RIESGO'!$AB$58="Leve"),CONCATENATE("R8C",'MAPA DE RIESGO'!$P$58),"")</f>
        <v/>
      </c>
      <c r="K53" s="49" t="str">
        <f>IF(AND('MAPA DE RIESGO'!$Z$59="Muy Baja",'MAPA DE RIESGO'!$AB$59="Leve"),CONCATENATE("R8C",'MAPA DE RIESGO'!$P$59),"")</f>
        <v/>
      </c>
      <c r="L53" s="49" t="str">
        <f>IF(AND('MAPA DE RIESGO'!$Z$60="Muy Baja",'MAPA DE RIESGO'!$AB$60="Leve"),CONCATENATE("R8C",'MAPA DE RIESGO'!$P$60),"")</f>
        <v/>
      </c>
      <c r="M53" s="49" t="str">
        <f>IF(AND('MAPA DE RIESGO'!$Z$61="Muy Baja",'MAPA DE RIESGO'!$AB$61="Leve"),CONCATENATE("R8C",'MAPA DE RIESGO'!$P$61),"")</f>
        <v/>
      </c>
      <c r="N53" s="49" t="str">
        <f>IF(AND('MAPA DE RIESGO'!$Z$62="Muy Baja",'MAPA DE RIESGO'!$AB$62="Leve"),CONCATENATE("R8C",'MAPA DE RIESGO'!$P$62),"")</f>
        <v/>
      </c>
      <c r="O53" s="50" t="str">
        <f>IF(AND('MAPA DE RIESGO'!$Z$63="Muy Baja",'MAPA DE RIESGO'!$AB$63="Leve"),CONCATENATE("R8C",'MAPA DE RIESGO'!$P$63),"")</f>
        <v/>
      </c>
      <c r="P53" s="48" t="str">
        <f>IF(AND('MAPA DE RIESGO'!$Z$58="Muy Baja",'MAPA DE RIESGO'!$AB$58="Menor"),CONCATENATE("R8C",'MAPA DE RIESGO'!$P$58),"")</f>
        <v/>
      </c>
      <c r="Q53" s="49" t="str">
        <f>IF(AND('MAPA DE RIESGO'!$Z$59="Muy Baja",'MAPA DE RIESGO'!$AB$59="Menor"),CONCATENATE("R8C",'MAPA DE RIESGO'!$P$59),"")</f>
        <v/>
      </c>
      <c r="R53" s="49" t="str">
        <f>IF(AND('MAPA DE RIESGO'!$Z$60="Muy Baja",'MAPA DE RIESGO'!$AB$60="Menor"),CONCATENATE("R8C",'MAPA DE RIESGO'!$P$60),"")</f>
        <v/>
      </c>
      <c r="S53" s="49" t="str">
        <f>IF(AND('MAPA DE RIESGO'!$Z$61="Muy Baja",'MAPA DE RIESGO'!$AB$61="Menor"),CONCATENATE("R8C",'MAPA DE RIESGO'!$P$61),"")</f>
        <v/>
      </c>
      <c r="T53" s="49" t="str">
        <f>IF(AND('MAPA DE RIESGO'!$Z$62="Muy Baja",'MAPA DE RIESGO'!$AB$62="Menor"),CONCATENATE("R8C",'MAPA DE RIESGO'!$P$62),"")</f>
        <v/>
      </c>
      <c r="U53" s="50" t="str">
        <f>IF(AND('MAPA DE RIESGO'!$Z$63="Muy Baja",'MAPA DE RIESGO'!$AB$63="Menor"),CONCATENATE("R8C",'MAPA DE RIESGO'!$P$63),"")</f>
        <v/>
      </c>
      <c r="V53" s="39" t="str">
        <f>IF(AND('MAPA DE RIESGO'!$Z$58="Muy Baja",'MAPA DE RIESGO'!$AB$58="Moderado"),CONCATENATE("R8C",'MAPA DE RIESGO'!$P$58),"")</f>
        <v/>
      </c>
      <c r="W53" s="40" t="str">
        <f>IF(AND('MAPA DE RIESGO'!$Z$59="Muy Baja",'MAPA DE RIESGO'!$AB$59="Moderado"),CONCATENATE("R8C",'MAPA DE RIESGO'!$P$59),"")</f>
        <v/>
      </c>
      <c r="X53" s="40" t="str">
        <f>IF(AND('MAPA DE RIESGO'!$Z$60="Muy Baja",'MAPA DE RIESGO'!$AB$60="Moderado"),CONCATENATE("R8C",'MAPA DE RIESGO'!$P$60),"")</f>
        <v/>
      </c>
      <c r="Y53" s="40" t="str">
        <f>IF(AND('MAPA DE RIESGO'!$Z$61="Muy Baja",'MAPA DE RIESGO'!$AB$61="Moderado"),CONCATENATE("R8C",'MAPA DE RIESGO'!$P$61),"")</f>
        <v/>
      </c>
      <c r="Z53" s="40" t="str">
        <f>IF(AND('MAPA DE RIESGO'!$Z$62="Muy Baja",'MAPA DE RIESGO'!$AB$62="Moderado"),CONCATENATE("R8C",'MAPA DE RIESGO'!$P$62),"")</f>
        <v/>
      </c>
      <c r="AA53" s="41" t="str">
        <f>IF(AND('MAPA DE RIESGO'!$Z$63="Muy Baja",'MAPA DE RIESGO'!$AB$63="Moderado"),CONCATENATE("R8C",'MAPA DE RIESGO'!$P$63),"")</f>
        <v/>
      </c>
      <c r="AB53" s="23" t="str">
        <f>IF(AND('MAPA DE RIESGO'!$Z$58="Muy Baja",'MAPA DE RIESGO'!$AB$58="Mayor"),CONCATENATE("R8C",'MAPA DE RIESGO'!$P$58),"")</f>
        <v/>
      </c>
      <c r="AC53" s="24" t="str">
        <f>IF(AND('MAPA DE RIESGO'!$Z$59="Muy Baja",'MAPA DE RIESGO'!$AB$59="Mayor"),CONCATENATE("R8C",'MAPA DE RIESGO'!$P$59),"")</f>
        <v/>
      </c>
      <c r="AD53" s="29" t="str">
        <f>IF(AND('MAPA DE RIESGO'!$Z$60="Muy Baja",'MAPA DE RIESGO'!$AB$60="Mayor"),CONCATENATE("R8C",'MAPA DE RIESGO'!$P$60),"")</f>
        <v/>
      </c>
      <c r="AE53" s="29" t="str">
        <f>IF(AND('MAPA DE RIESGO'!$Z$61="Muy Baja",'MAPA DE RIESGO'!$AB$61="Mayor"),CONCATENATE("R8C",'MAPA DE RIESGO'!$P$61),"")</f>
        <v/>
      </c>
      <c r="AF53" s="29" t="str">
        <f>IF(AND('MAPA DE RIESGO'!$Z$62="Muy Baja",'MAPA DE RIESGO'!$AB$62="Mayor"),CONCATENATE("R8C",'MAPA DE RIESGO'!$P$62),"")</f>
        <v/>
      </c>
      <c r="AG53" s="25" t="str">
        <f>IF(AND('MAPA DE RIESGO'!$Z$63="Muy Baja",'MAPA DE RIESGO'!$AB$63="Mayor"),CONCATENATE("R8C",'MAPA DE RIESGO'!$P$63),"")</f>
        <v/>
      </c>
      <c r="AH53" s="26" t="str">
        <f>IF(AND('MAPA DE RIESGO'!$Z$58="Muy Baja",'MAPA DE RIESGO'!$AB$58="Catastrófico"),CONCATENATE("R8C",'MAPA DE RIESGO'!$P$58),"")</f>
        <v/>
      </c>
      <c r="AI53" s="27" t="str">
        <f>IF(AND('MAPA DE RIESGO'!$Z$59="Muy Baja",'MAPA DE RIESGO'!$AB$59="Catastrófico"),CONCATENATE("R8C",'MAPA DE RIESGO'!$P$59),"")</f>
        <v/>
      </c>
      <c r="AJ53" s="27" t="str">
        <f>IF(AND('MAPA DE RIESGO'!$Z$60="Muy Baja",'MAPA DE RIESGO'!$AB$60="Catastrófico"),CONCATENATE("R8C",'MAPA DE RIESGO'!$P$60),"")</f>
        <v/>
      </c>
      <c r="AK53" s="27" t="str">
        <f>IF(AND('MAPA DE RIESGO'!$Z$61="Muy Baja",'MAPA DE RIESGO'!$AB$61="Catastrófico"),CONCATENATE("R8C",'MAPA DE RIESGO'!$P$61),"")</f>
        <v/>
      </c>
      <c r="AL53" s="27" t="str">
        <f>IF(AND('MAPA DE RIESGO'!$Z$62="Muy Baja",'MAPA DE RIESGO'!$AB$62="Catastrófico"),CONCATENATE("R8C",'MAPA DE RIESGO'!$P$62),"")</f>
        <v/>
      </c>
      <c r="AM53" s="28" t="str">
        <f>IF(AND('MAPA DE RIESGO'!$Z$63="Muy Baja",'MAPA DE RIESGO'!$AB$63="Catastrófico"),CONCATENATE("R8C",'MAPA DE RIESGO'!$P$63),"")</f>
        <v/>
      </c>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481"/>
      <c r="C54" s="481"/>
      <c r="D54" s="482"/>
      <c r="E54" s="522"/>
      <c r="F54" s="523"/>
      <c r="G54" s="523"/>
      <c r="H54" s="523"/>
      <c r="I54" s="524"/>
      <c r="J54" s="48" t="str">
        <f>IF(AND('MAPA DE RIESGO'!$Z$64="Muy Baja",'MAPA DE RIESGO'!$AB$64="Leve"),CONCATENATE("R9C",'MAPA DE RIESGO'!$P$64),"")</f>
        <v/>
      </c>
      <c r="K54" s="49" t="str">
        <f>IF(AND('MAPA DE RIESGO'!$Z$65="Muy Baja",'MAPA DE RIESGO'!$AB$65="Leve"),CONCATENATE("R9C",'MAPA DE RIESGO'!$P$65),"")</f>
        <v/>
      </c>
      <c r="L54" s="49" t="str">
        <f>IF(AND('MAPA DE RIESGO'!$Z$66="Muy Baja",'MAPA DE RIESGO'!$AB$66="Leve"),CONCATENATE("R9C",'MAPA DE RIESGO'!$P$66),"")</f>
        <v/>
      </c>
      <c r="M54" s="49" t="str">
        <f>IF(AND('MAPA DE RIESGO'!$Z$67="Muy Baja",'MAPA DE RIESGO'!$AB$67="Leve"),CONCATENATE("R9C",'MAPA DE RIESGO'!$P$67),"")</f>
        <v/>
      </c>
      <c r="N54" s="49" t="str">
        <f>IF(AND('MAPA DE RIESGO'!$Z$68="Muy Baja",'MAPA DE RIESGO'!$AB$68="Leve"),CONCATENATE("R9C",'MAPA DE RIESGO'!$P$68),"")</f>
        <v/>
      </c>
      <c r="O54" s="50" t="str">
        <f>IF(AND('MAPA DE RIESGO'!$Z$69="Muy Baja",'MAPA DE RIESGO'!$AB$69="Leve"),CONCATENATE("R9C",'MAPA DE RIESGO'!$P$69),"")</f>
        <v/>
      </c>
      <c r="P54" s="48" t="str">
        <f>IF(AND('MAPA DE RIESGO'!$Z$64="Muy Baja",'MAPA DE RIESGO'!$AB$64="Menor"),CONCATENATE("R9C",'MAPA DE RIESGO'!$P$64),"")</f>
        <v/>
      </c>
      <c r="Q54" s="49" t="str">
        <f>IF(AND('MAPA DE RIESGO'!$Z$65="Muy Baja",'MAPA DE RIESGO'!$AB$65="Menor"),CONCATENATE("R9C",'MAPA DE RIESGO'!$P$65),"")</f>
        <v/>
      </c>
      <c r="R54" s="49" t="str">
        <f>IF(AND('MAPA DE RIESGO'!$Z$66="Muy Baja",'MAPA DE RIESGO'!$AB$66="Menor"),CONCATENATE("R9C",'MAPA DE RIESGO'!$P$66),"")</f>
        <v/>
      </c>
      <c r="S54" s="49" t="str">
        <f>IF(AND('MAPA DE RIESGO'!$Z$67="Muy Baja",'MAPA DE RIESGO'!$AB$67="Menor"),CONCATENATE("R9C",'MAPA DE RIESGO'!$P$67),"")</f>
        <v/>
      </c>
      <c r="T54" s="49" t="str">
        <f>IF(AND('MAPA DE RIESGO'!$Z$68="Muy Baja",'MAPA DE RIESGO'!$AB$68="Menor"),CONCATENATE("R9C",'MAPA DE RIESGO'!$P$68),"")</f>
        <v/>
      </c>
      <c r="U54" s="50" t="str">
        <f>IF(AND('MAPA DE RIESGO'!$Z$69="Muy Baja",'MAPA DE RIESGO'!$AB$69="Menor"),CONCATENATE("R9C",'MAPA DE RIESGO'!$P$69),"")</f>
        <v/>
      </c>
      <c r="V54" s="39" t="str">
        <f>IF(AND('MAPA DE RIESGO'!$Z$64="Muy Baja",'MAPA DE RIESGO'!$AB$64="Moderado"),CONCATENATE("R9C",'MAPA DE RIESGO'!$P$64),"")</f>
        <v/>
      </c>
      <c r="W54" s="40" t="str">
        <f>IF(AND('MAPA DE RIESGO'!$Z$65="Muy Baja",'MAPA DE RIESGO'!$AB$65="Moderado"),CONCATENATE("R9C",'MAPA DE RIESGO'!$P$65),"")</f>
        <v/>
      </c>
      <c r="X54" s="40" t="str">
        <f>IF(AND('MAPA DE RIESGO'!$Z$66="Muy Baja",'MAPA DE RIESGO'!$AB$66="Moderado"),CONCATENATE("R9C",'MAPA DE RIESGO'!$P$66),"")</f>
        <v/>
      </c>
      <c r="Y54" s="40" t="str">
        <f>IF(AND('MAPA DE RIESGO'!$Z$67="Muy Baja",'MAPA DE RIESGO'!$AB$67="Moderado"),CONCATENATE("R9C",'MAPA DE RIESGO'!$P$67),"")</f>
        <v/>
      </c>
      <c r="Z54" s="40" t="str">
        <f>IF(AND('MAPA DE RIESGO'!$Z$68="Muy Baja",'MAPA DE RIESGO'!$AB$68="Moderado"),CONCATENATE("R9C",'MAPA DE RIESGO'!$P$68),"")</f>
        <v/>
      </c>
      <c r="AA54" s="41" t="str">
        <f>IF(AND('MAPA DE RIESGO'!$Z$69="Muy Baja",'MAPA DE RIESGO'!$AB$69="Moderado"),CONCATENATE("R9C",'MAPA DE RIESGO'!$P$69),"")</f>
        <v/>
      </c>
      <c r="AB54" s="23" t="str">
        <f>IF(AND('MAPA DE RIESGO'!$Z$64="Muy Baja",'MAPA DE RIESGO'!$AB$64="Mayor"),CONCATENATE("R9C",'MAPA DE RIESGO'!$P$64),"")</f>
        <v/>
      </c>
      <c r="AC54" s="24" t="str">
        <f>IF(AND('MAPA DE RIESGO'!$Z$65="Muy Baja",'MAPA DE RIESGO'!$AB$65="Mayor"),CONCATENATE("R9C",'MAPA DE RIESGO'!$P$65),"")</f>
        <v/>
      </c>
      <c r="AD54" s="29" t="str">
        <f>IF(AND('MAPA DE RIESGO'!$Z$66="Muy Baja",'MAPA DE RIESGO'!$AB$66="Mayor"),CONCATENATE("R9C",'MAPA DE RIESGO'!$P$66),"")</f>
        <v/>
      </c>
      <c r="AE54" s="29" t="str">
        <f>IF(AND('MAPA DE RIESGO'!$Z$67="Muy Baja",'MAPA DE RIESGO'!$AB$67="Mayor"),CONCATENATE("R9C",'MAPA DE RIESGO'!$P$67),"")</f>
        <v/>
      </c>
      <c r="AF54" s="29" t="str">
        <f>IF(AND('MAPA DE RIESGO'!$Z$68="Muy Baja",'MAPA DE RIESGO'!$AB$68="Mayor"),CONCATENATE("R9C",'MAPA DE RIESGO'!$P$68),"")</f>
        <v/>
      </c>
      <c r="AG54" s="25" t="str">
        <f>IF(AND('MAPA DE RIESGO'!$Z$69="Muy Baja",'MAPA DE RIESGO'!$AB$69="Mayor"),CONCATENATE("R9C",'MAPA DE RIESGO'!$P$69),"")</f>
        <v/>
      </c>
      <c r="AH54" s="26" t="str">
        <f>IF(AND('MAPA DE RIESGO'!$Z$64="Muy Baja",'MAPA DE RIESGO'!$AB$64="Catastrófico"),CONCATENATE("R9C",'MAPA DE RIESGO'!$P$64),"")</f>
        <v/>
      </c>
      <c r="AI54" s="27" t="str">
        <f>IF(AND('MAPA DE RIESGO'!$Z$65="Muy Baja",'MAPA DE RIESGO'!$AB$65="Catastrófico"),CONCATENATE("R9C",'MAPA DE RIESGO'!$P$65),"")</f>
        <v/>
      </c>
      <c r="AJ54" s="27" t="str">
        <f>IF(AND('MAPA DE RIESGO'!$Z$66="Muy Baja",'MAPA DE RIESGO'!$AB$66="Catastrófico"),CONCATENATE("R9C",'MAPA DE RIESGO'!$P$66),"")</f>
        <v/>
      </c>
      <c r="AK54" s="27" t="str">
        <f>IF(AND('MAPA DE RIESGO'!$Z$67="Muy Baja",'MAPA DE RIESGO'!$AB$67="Catastrófico"),CONCATENATE("R9C",'MAPA DE RIESGO'!$P$67),"")</f>
        <v/>
      </c>
      <c r="AL54" s="27" t="str">
        <f>IF(AND('MAPA DE RIESGO'!$Z$68="Muy Baja",'MAPA DE RIESGO'!$AB$68="Catastrófico"),CONCATENATE("R9C",'MAPA DE RIESGO'!$P$68),"")</f>
        <v/>
      </c>
      <c r="AM54" s="28" t="str">
        <f>IF(AND('MAPA DE RIESGO'!$Z$69="Muy Baja",'MAPA DE RIESGO'!$AB$69="Catastrófico"),CONCATENATE("R9C",'MAPA DE RIESGO'!$P$69),"")</f>
        <v/>
      </c>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ht="15.75" customHeight="1" thickBot="1" x14ac:dyDescent="0.3">
      <c r="A55" s="55"/>
      <c r="B55" s="481"/>
      <c r="C55" s="481"/>
      <c r="D55" s="482"/>
      <c r="E55" s="525"/>
      <c r="F55" s="526"/>
      <c r="G55" s="526"/>
      <c r="H55" s="526"/>
      <c r="I55" s="527"/>
      <c r="J55" s="51" t="str">
        <f>IF(AND('MAPA DE RIESGO'!$Z$70="Muy Baja",'MAPA DE RIESGO'!$AB$70="Leve"),CONCATENATE("R10C",'MAPA DE RIESGO'!$P$70),"")</f>
        <v/>
      </c>
      <c r="K55" s="52" t="str">
        <f>IF(AND('MAPA DE RIESGO'!$Z$71="Muy Baja",'MAPA DE RIESGO'!$AB$71="Leve"),CONCATENATE("R10C",'MAPA DE RIESGO'!$P$71),"")</f>
        <v/>
      </c>
      <c r="L55" s="52" t="str">
        <f>IF(AND('MAPA DE RIESGO'!$Z$72="Muy Baja",'MAPA DE RIESGO'!$AB$72="Leve"),CONCATENATE("R10C",'MAPA DE RIESGO'!$P$72),"")</f>
        <v/>
      </c>
      <c r="M55" s="52" t="str">
        <f>IF(AND('MAPA DE RIESGO'!$Z$73="Muy Baja",'MAPA DE RIESGO'!$AB$73="Leve"),CONCATENATE("R10C",'MAPA DE RIESGO'!$P$73),"")</f>
        <v/>
      </c>
      <c r="N55" s="52" t="str">
        <f>IF(AND('MAPA DE RIESGO'!$Z$74="Muy Baja",'MAPA DE RIESGO'!$AB$74="Leve"),CONCATENATE("R10C",'MAPA DE RIESGO'!$P$74),"")</f>
        <v/>
      </c>
      <c r="O55" s="53" t="str">
        <f>IF(AND('MAPA DE RIESGO'!$Z$75="Muy Baja",'MAPA DE RIESGO'!$AB$75="Leve"),CONCATENATE("R10C",'MAPA DE RIESGO'!$P$75),"")</f>
        <v/>
      </c>
      <c r="P55" s="51" t="str">
        <f>IF(AND('MAPA DE RIESGO'!$Z$70="Muy Baja",'MAPA DE RIESGO'!$AB$70="Menor"),CONCATENATE("R10C",'MAPA DE RIESGO'!$P$70),"")</f>
        <v/>
      </c>
      <c r="Q55" s="52" t="str">
        <f>IF(AND('MAPA DE RIESGO'!$Z$71="Muy Baja",'MAPA DE RIESGO'!$AB$71="Menor"),CONCATENATE("R10C",'MAPA DE RIESGO'!$P$71),"")</f>
        <v/>
      </c>
      <c r="R55" s="52" t="str">
        <f>IF(AND('MAPA DE RIESGO'!$Z$72="Muy Baja",'MAPA DE RIESGO'!$AB$72="Menor"),CONCATENATE("R10C",'MAPA DE RIESGO'!$P$72),"")</f>
        <v/>
      </c>
      <c r="S55" s="52" t="str">
        <f>IF(AND('MAPA DE RIESGO'!$Z$73="Muy Baja",'MAPA DE RIESGO'!$AB$73="Menor"),CONCATENATE("R10C",'MAPA DE RIESGO'!$P$73),"")</f>
        <v/>
      </c>
      <c r="T55" s="52" t="str">
        <f>IF(AND('MAPA DE RIESGO'!$Z$74="Muy Baja",'MAPA DE RIESGO'!$AB$74="Menor"),CONCATENATE("R10C",'MAPA DE RIESGO'!$P$74),"")</f>
        <v/>
      </c>
      <c r="U55" s="53" t="str">
        <f>IF(AND('MAPA DE RIESGO'!$Z$75="Muy Baja",'MAPA DE RIESGO'!$AB$75="Menor"),CONCATENATE("R10C",'MAPA DE RIESGO'!$P$75),"")</f>
        <v/>
      </c>
      <c r="V55" s="42" t="str">
        <f>IF(AND('MAPA DE RIESGO'!$Z$70="Muy Baja",'MAPA DE RIESGO'!$AB$70="Moderado"),CONCATENATE("R10C",'MAPA DE RIESGO'!$P$70),"")</f>
        <v/>
      </c>
      <c r="W55" s="43" t="str">
        <f>IF(AND('MAPA DE RIESGO'!$Z$71="Muy Baja",'MAPA DE RIESGO'!$AB$71="Moderado"),CONCATENATE("R10C",'MAPA DE RIESGO'!$P$71),"")</f>
        <v/>
      </c>
      <c r="X55" s="43" t="str">
        <f>IF(AND('MAPA DE RIESGO'!$Z$72="Muy Baja",'MAPA DE RIESGO'!$AB$72="Moderado"),CONCATENATE("R10C",'MAPA DE RIESGO'!$P$72),"")</f>
        <v/>
      </c>
      <c r="Y55" s="43" t="str">
        <f>IF(AND('MAPA DE RIESGO'!$Z$73="Muy Baja",'MAPA DE RIESGO'!$AB$73="Moderado"),CONCATENATE("R10C",'MAPA DE RIESGO'!$P$73),"")</f>
        <v/>
      </c>
      <c r="Z55" s="43" t="str">
        <f>IF(AND('MAPA DE RIESGO'!$Z$74="Muy Baja",'MAPA DE RIESGO'!$AB$74="Moderado"),CONCATENATE("R10C",'MAPA DE RIESGO'!$P$74),"")</f>
        <v/>
      </c>
      <c r="AA55" s="44" t="str">
        <f>IF(AND('MAPA DE RIESGO'!$Z$75="Muy Baja",'MAPA DE RIESGO'!$AB$75="Moderado"),CONCATENATE("R10C",'MAPA DE RIESGO'!$P$75),"")</f>
        <v/>
      </c>
      <c r="AB55" s="30" t="str">
        <f>IF(AND('MAPA DE RIESGO'!$Z$70="Muy Baja",'MAPA DE RIESGO'!$AB$70="Mayor"),CONCATENATE("R10C",'MAPA DE RIESGO'!$P$70),"")</f>
        <v/>
      </c>
      <c r="AC55" s="31" t="str">
        <f>IF(AND('MAPA DE RIESGO'!$Z$71="Muy Baja",'MAPA DE RIESGO'!$AB$71="Mayor"),CONCATENATE("R10C",'MAPA DE RIESGO'!$P$71),"")</f>
        <v/>
      </c>
      <c r="AD55" s="31" t="str">
        <f>IF(AND('MAPA DE RIESGO'!$Z$72="Muy Baja",'MAPA DE RIESGO'!$AB$72="Mayor"),CONCATENATE("R10C",'MAPA DE RIESGO'!$P$72),"")</f>
        <v/>
      </c>
      <c r="AE55" s="31" t="str">
        <f>IF(AND('MAPA DE RIESGO'!$Z$73="Muy Baja",'MAPA DE RIESGO'!$AB$73="Mayor"),CONCATENATE("R10C",'MAPA DE RIESGO'!$P$73),"")</f>
        <v/>
      </c>
      <c r="AF55" s="31" t="str">
        <f>IF(AND('MAPA DE RIESGO'!$Z$74="Muy Baja",'MAPA DE RIESGO'!$AB$74="Mayor"),CONCATENATE("R10C",'MAPA DE RIESGO'!$P$74),"")</f>
        <v/>
      </c>
      <c r="AG55" s="32" t="str">
        <f>IF(AND('MAPA DE RIESGO'!$Z$75="Muy Baja",'MAPA DE RIESGO'!$AB$75="Mayor"),CONCATENATE("R10C",'MAPA DE RIESGO'!$P$75),"")</f>
        <v/>
      </c>
      <c r="AH55" s="33" t="str">
        <f>IF(AND('MAPA DE RIESGO'!$Z$70="Muy Baja",'MAPA DE RIESGO'!$AB$70="Catastrófico"),CONCATENATE("R10C",'MAPA DE RIESGO'!$P$70),"")</f>
        <v/>
      </c>
      <c r="AI55" s="34" t="str">
        <f>IF(AND('MAPA DE RIESGO'!$Z$71="Muy Baja",'MAPA DE RIESGO'!$AB$71="Catastrófico"),CONCATENATE("R10C",'MAPA DE RIESGO'!$P$71),"")</f>
        <v/>
      </c>
      <c r="AJ55" s="34" t="str">
        <f>IF(AND('MAPA DE RIESGO'!$Z$72="Muy Baja",'MAPA DE RIESGO'!$AB$72="Catastrófico"),CONCATENATE("R10C",'MAPA DE RIESGO'!$P$72),"")</f>
        <v/>
      </c>
      <c r="AK55" s="34" t="str">
        <f>IF(AND('MAPA DE RIESGO'!$Z$73="Muy Baja",'MAPA DE RIESGO'!$AB$73="Catastrófico"),CONCATENATE("R10C",'MAPA DE RIESGO'!$P$73),"")</f>
        <v/>
      </c>
      <c r="AL55" s="34" t="str">
        <f>IF(AND('MAPA DE RIESGO'!$Z$74="Muy Baja",'MAPA DE RIESGO'!$AB$74="Catastrófico"),CONCATENATE("R10C",'MAPA DE RIESGO'!$P$74),"")</f>
        <v/>
      </c>
      <c r="AM55" s="35" t="str">
        <f>IF(AND('MAPA DE RIESGO'!$Z$75="Muy Baja",'MAPA DE RIESGO'!$AB$75="Catastrófico"),CONCATENATE("R10C",'MAPA DE RIESGO'!$P$75),"")</f>
        <v/>
      </c>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519" t="s">
        <v>103</v>
      </c>
      <c r="K56" s="520"/>
      <c r="L56" s="520"/>
      <c r="M56" s="520"/>
      <c r="N56" s="520"/>
      <c r="O56" s="521"/>
      <c r="P56" s="519" t="s">
        <v>102</v>
      </c>
      <c r="Q56" s="520"/>
      <c r="R56" s="520"/>
      <c r="S56" s="520"/>
      <c r="T56" s="520"/>
      <c r="U56" s="521"/>
      <c r="V56" s="519" t="s">
        <v>101</v>
      </c>
      <c r="W56" s="520"/>
      <c r="X56" s="520"/>
      <c r="Y56" s="520"/>
      <c r="Z56" s="520"/>
      <c r="AA56" s="521"/>
      <c r="AB56" s="519" t="s">
        <v>100</v>
      </c>
      <c r="AC56" s="528"/>
      <c r="AD56" s="520"/>
      <c r="AE56" s="520"/>
      <c r="AF56" s="520"/>
      <c r="AG56" s="521"/>
      <c r="AH56" s="519" t="s">
        <v>99</v>
      </c>
      <c r="AI56" s="520"/>
      <c r="AJ56" s="520"/>
      <c r="AK56" s="520"/>
      <c r="AL56" s="520"/>
      <c r="AM56" s="521"/>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522"/>
      <c r="K57" s="523"/>
      <c r="L57" s="523"/>
      <c r="M57" s="523"/>
      <c r="N57" s="523"/>
      <c r="O57" s="524"/>
      <c r="P57" s="522"/>
      <c r="Q57" s="523"/>
      <c r="R57" s="523"/>
      <c r="S57" s="523"/>
      <c r="T57" s="523"/>
      <c r="U57" s="524"/>
      <c r="V57" s="522"/>
      <c r="W57" s="523"/>
      <c r="X57" s="523"/>
      <c r="Y57" s="523"/>
      <c r="Z57" s="523"/>
      <c r="AA57" s="524"/>
      <c r="AB57" s="522"/>
      <c r="AC57" s="523"/>
      <c r="AD57" s="523"/>
      <c r="AE57" s="523"/>
      <c r="AF57" s="523"/>
      <c r="AG57" s="524"/>
      <c r="AH57" s="522"/>
      <c r="AI57" s="523"/>
      <c r="AJ57" s="523"/>
      <c r="AK57" s="523"/>
      <c r="AL57" s="523"/>
      <c r="AM57" s="524"/>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522"/>
      <c r="K58" s="523"/>
      <c r="L58" s="523"/>
      <c r="M58" s="523"/>
      <c r="N58" s="523"/>
      <c r="O58" s="524"/>
      <c r="P58" s="522"/>
      <c r="Q58" s="523"/>
      <c r="R58" s="523"/>
      <c r="S58" s="523"/>
      <c r="T58" s="523"/>
      <c r="U58" s="524"/>
      <c r="V58" s="522"/>
      <c r="W58" s="523"/>
      <c r="X58" s="523"/>
      <c r="Y58" s="523"/>
      <c r="Z58" s="523"/>
      <c r="AA58" s="524"/>
      <c r="AB58" s="522"/>
      <c r="AC58" s="523"/>
      <c r="AD58" s="523"/>
      <c r="AE58" s="523"/>
      <c r="AF58" s="523"/>
      <c r="AG58" s="524"/>
      <c r="AH58" s="522"/>
      <c r="AI58" s="523"/>
      <c r="AJ58" s="523"/>
      <c r="AK58" s="523"/>
      <c r="AL58" s="523"/>
      <c r="AM58" s="524"/>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522"/>
      <c r="K59" s="523"/>
      <c r="L59" s="523"/>
      <c r="M59" s="523"/>
      <c r="N59" s="523"/>
      <c r="O59" s="524"/>
      <c r="P59" s="522"/>
      <c r="Q59" s="523"/>
      <c r="R59" s="523"/>
      <c r="S59" s="523"/>
      <c r="T59" s="523"/>
      <c r="U59" s="524"/>
      <c r="V59" s="522"/>
      <c r="W59" s="523"/>
      <c r="X59" s="523"/>
      <c r="Y59" s="523"/>
      <c r="Z59" s="523"/>
      <c r="AA59" s="524"/>
      <c r="AB59" s="522"/>
      <c r="AC59" s="523"/>
      <c r="AD59" s="523"/>
      <c r="AE59" s="523"/>
      <c r="AF59" s="523"/>
      <c r="AG59" s="524"/>
      <c r="AH59" s="522"/>
      <c r="AI59" s="523"/>
      <c r="AJ59" s="523"/>
      <c r="AK59" s="523"/>
      <c r="AL59" s="523"/>
      <c r="AM59" s="524"/>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522"/>
      <c r="K60" s="523"/>
      <c r="L60" s="523"/>
      <c r="M60" s="523"/>
      <c r="N60" s="523"/>
      <c r="O60" s="524"/>
      <c r="P60" s="522"/>
      <c r="Q60" s="523"/>
      <c r="R60" s="523"/>
      <c r="S60" s="523"/>
      <c r="T60" s="523"/>
      <c r="U60" s="524"/>
      <c r="V60" s="522"/>
      <c r="W60" s="523"/>
      <c r="X60" s="523"/>
      <c r="Y60" s="523"/>
      <c r="Z60" s="523"/>
      <c r="AA60" s="524"/>
      <c r="AB60" s="522"/>
      <c r="AC60" s="523"/>
      <c r="AD60" s="523"/>
      <c r="AE60" s="523"/>
      <c r="AF60" s="523"/>
      <c r="AG60" s="524"/>
      <c r="AH60" s="522"/>
      <c r="AI60" s="523"/>
      <c r="AJ60" s="523"/>
      <c r="AK60" s="523"/>
      <c r="AL60" s="523"/>
      <c r="AM60" s="524"/>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ht="15.75" thickBot="1" x14ac:dyDescent="0.3">
      <c r="A61" s="55"/>
      <c r="B61" s="55"/>
      <c r="C61" s="55"/>
      <c r="D61" s="55"/>
      <c r="E61" s="55"/>
      <c r="F61" s="55"/>
      <c r="G61" s="55"/>
      <c r="H61" s="55"/>
      <c r="I61" s="55"/>
      <c r="J61" s="525"/>
      <c r="K61" s="526"/>
      <c r="L61" s="526"/>
      <c r="M61" s="526"/>
      <c r="N61" s="526"/>
      <c r="O61" s="527"/>
      <c r="P61" s="525"/>
      <c r="Q61" s="526"/>
      <c r="R61" s="526"/>
      <c r="S61" s="526"/>
      <c r="T61" s="526"/>
      <c r="U61" s="527"/>
      <c r="V61" s="525"/>
      <c r="W61" s="526"/>
      <c r="X61" s="526"/>
      <c r="Y61" s="526"/>
      <c r="Z61" s="526"/>
      <c r="AA61" s="527"/>
      <c r="AB61" s="525"/>
      <c r="AC61" s="526"/>
      <c r="AD61" s="526"/>
      <c r="AE61" s="526"/>
      <c r="AF61" s="526"/>
      <c r="AG61" s="527"/>
      <c r="AH61" s="525"/>
      <c r="AI61" s="526"/>
      <c r="AJ61" s="526"/>
      <c r="AK61" s="526"/>
      <c r="AL61" s="526"/>
      <c r="AM61" s="527"/>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row>
    <row r="63" spans="1:80" ht="15" customHeight="1" x14ac:dyDescent="0.25">
      <c r="A63" s="55"/>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5"/>
      <c r="AV63" s="55"/>
      <c r="AW63" s="55"/>
      <c r="AX63" s="55"/>
      <c r="AY63" s="55"/>
      <c r="AZ63" s="55"/>
      <c r="BA63" s="55"/>
      <c r="BB63" s="55"/>
      <c r="BC63" s="55"/>
      <c r="BD63" s="55"/>
      <c r="BE63" s="55"/>
      <c r="BF63" s="55"/>
      <c r="BG63" s="55"/>
      <c r="BH63" s="55"/>
    </row>
    <row r="64" spans="1:80" ht="15" customHeight="1" x14ac:dyDescent="0.25">
      <c r="A64" s="55"/>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5"/>
      <c r="AV64" s="55"/>
      <c r="AW64" s="55"/>
      <c r="AX64" s="55"/>
      <c r="AY64" s="55"/>
      <c r="AZ64" s="55"/>
      <c r="BA64" s="55"/>
      <c r="BB64" s="55"/>
      <c r="BC64" s="55"/>
      <c r="BD64" s="55"/>
      <c r="BE64" s="55"/>
      <c r="BF64" s="55"/>
      <c r="BG64" s="55"/>
      <c r="BH64" s="55"/>
    </row>
    <row r="65" spans="1:6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row>
    <row r="66" spans="1:6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row>
    <row r="67" spans="1:6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row>
    <row r="68" spans="1:6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row>
    <row r="69" spans="1:6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row>
    <row r="70" spans="1:6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row>
    <row r="71" spans="1:6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row>
    <row r="72" spans="1:6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row>
    <row r="73" spans="1:6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row>
    <row r="74" spans="1:6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row>
    <row r="75" spans="1:6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row>
    <row r="76" spans="1:6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row>
    <row r="77" spans="1:6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row>
    <row r="78" spans="1:6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row>
    <row r="79" spans="1:6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row>
    <row r="80" spans="1:6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row>
    <row r="81" spans="1:60"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row>
    <row r="82" spans="1:60"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row>
    <row r="83" spans="1:60"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row>
    <row r="84" spans="1:60"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row>
    <row r="85" spans="1:60"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row>
    <row r="86" spans="1:60"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row>
    <row r="87" spans="1:60"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row>
    <row r="88" spans="1:60"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row>
    <row r="89" spans="1:60"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row>
    <row r="90" spans="1:60"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row>
    <row r="91" spans="1:60"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row>
    <row r="92" spans="1:60"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row>
    <row r="93" spans="1:60"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row>
    <row r="94" spans="1:60"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row>
    <row r="95" spans="1:60"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row>
    <row r="96" spans="1:60"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row>
    <row r="97" spans="1:60"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row>
    <row r="98" spans="1:60"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row>
    <row r="99" spans="1:60"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row>
    <row r="100" spans="1:60"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row>
    <row r="101" spans="1:60"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row>
    <row r="102" spans="1:60"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row>
    <row r="103" spans="1:60"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row>
    <row r="104" spans="1:60"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row>
    <row r="105" spans="1:60"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row>
    <row r="106" spans="1:60"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row>
    <row r="107" spans="1:60"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row>
    <row r="108" spans="1:60"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row>
    <row r="109" spans="1:60"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row>
    <row r="110" spans="1:60"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row>
    <row r="111" spans="1:60"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row>
    <row r="112" spans="1:60"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row>
    <row r="113" spans="1:60"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row>
    <row r="114" spans="1:60"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row>
    <row r="115" spans="1:60"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row>
    <row r="116" spans="1:60"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row>
    <row r="117" spans="1:60"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row>
    <row r="118" spans="1:60"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row>
    <row r="119" spans="1:60"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row>
    <row r="120" spans="1:60"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row>
    <row r="121" spans="1:60"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row>
    <row r="122" spans="1:60" x14ac:dyDescent="0.25">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row>
    <row r="123" spans="1:60" x14ac:dyDescent="0.25">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row>
    <row r="124" spans="1:60" x14ac:dyDescent="0.25">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row>
    <row r="125" spans="1:60" x14ac:dyDescent="0.25">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row>
    <row r="126" spans="1:60" x14ac:dyDescent="0.25">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row>
    <row r="127" spans="1:60" x14ac:dyDescent="0.25">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row>
    <row r="128" spans="1:60" x14ac:dyDescent="0.25">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row>
    <row r="129" spans="1:60" x14ac:dyDescent="0.25">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row>
    <row r="130" spans="1:60" x14ac:dyDescent="0.25">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row>
    <row r="131" spans="1:60" x14ac:dyDescent="0.25">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row>
    <row r="132" spans="1:60" x14ac:dyDescent="0.25">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row>
    <row r="133" spans="1:60" x14ac:dyDescent="0.25">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row>
    <row r="134" spans="1:60" x14ac:dyDescent="0.25">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row>
    <row r="135" spans="1:60" x14ac:dyDescent="0.25">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row>
    <row r="136" spans="1:60" x14ac:dyDescent="0.25">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row>
    <row r="137" spans="1:60" x14ac:dyDescent="0.25">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row>
    <row r="138" spans="1:60" x14ac:dyDescent="0.25">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row>
    <row r="139" spans="1:60" x14ac:dyDescent="0.25">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row>
    <row r="140" spans="1:60" x14ac:dyDescent="0.25">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row>
    <row r="141" spans="1:60" x14ac:dyDescent="0.25">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row>
    <row r="142" spans="1:60" x14ac:dyDescent="0.25">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row>
    <row r="143" spans="1:60" x14ac:dyDescent="0.25">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row>
    <row r="144" spans="1:60" x14ac:dyDescent="0.25">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row>
    <row r="145" spans="1:60" x14ac:dyDescent="0.25">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row>
    <row r="146" spans="1:60" x14ac:dyDescent="0.25">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row>
    <row r="147" spans="1:60" x14ac:dyDescent="0.25">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row>
    <row r="148" spans="1:60" x14ac:dyDescent="0.25">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row>
    <row r="149" spans="1:60" x14ac:dyDescent="0.25">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BH149" s="55"/>
    </row>
    <row r="150" spans="1:60" x14ac:dyDescent="0.25">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row>
    <row r="151" spans="1:60" x14ac:dyDescent="0.25">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row>
    <row r="152" spans="1:60" x14ac:dyDescent="0.25">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row>
    <row r="153" spans="1:60" x14ac:dyDescent="0.25">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row>
    <row r="154" spans="1:60" x14ac:dyDescent="0.25">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row>
    <row r="155" spans="1:60" x14ac:dyDescent="0.25">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row>
    <row r="156" spans="1:60" x14ac:dyDescent="0.25">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row>
    <row r="157" spans="1:60" x14ac:dyDescent="0.25">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row>
    <row r="158" spans="1:60" x14ac:dyDescent="0.25">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c r="BH158" s="55"/>
    </row>
    <row r="159" spans="1:60" x14ac:dyDescent="0.25">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row>
    <row r="160" spans="1:60" x14ac:dyDescent="0.25">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row>
    <row r="161" spans="1:60" x14ac:dyDescent="0.25">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row>
    <row r="162" spans="1:60" x14ac:dyDescent="0.25">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row>
    <row r="163" spans="1:60" x14ac:dyDescent="0.25">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row>
    <row r="164" spans="1:60" x14ac:dyDescent="0.25">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c r="BH164" s="55"/>
    </row>
    <row r="165" spans="1:60" x14ac:dyDescent="0.25">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row>
    <row r="166" spans="1:60" x14ac:dyDescent="0.25">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row>
    <row r="167" spans="1:60" x14ac:dyDescent="0.25">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row>
    <row r="168" spans="1:60" x14ac:dyDescent="0.25">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row>
    <row r="169" spans="1:60" x14ac:dyDescent="0.25">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c r="BF169" s="55"/>
      <c r="BG169" s="55"/>
      <c r="BH169" s="55"/>
    </row>
    <row r="170" spans="1:60" x14ac:dyDescent="0.25">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row>
    <row r="171" spans="1:60" x14ac:dyDescent="0.25">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row>
    <row r="172" spans="1:60" x14ac:dyDescent="0.25">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row>
    <row r="173" spans="1:60" x14ac:dyDescent="0.25">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row>
    <row r="174" spans="1:60" x14ac:dyDescent="0.25">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c r="BF174" s="55"/>
      <c r="BG174" s="55"/>
      <c r="BH174" s="55"/>
    </row>
    <row r="175" spans="1:60" x14ac:dyDescent="0.25">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row>
    <row r="176" spans="1:60" x14ac:dyDescent="0.25">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row>
    <row r="177" spans="1:60" x14ac:dyDescent="0.25">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row>
    <row r="178" spans="1:60" x14ac:dyDescent="0.25">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row>
    <row r="179" spans="1:60" x14ac:dyDescent="0.25">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row>
    <row r="180" spans="1:60" x14ac:dyDescent="0.25">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row>
    <row r="181" spans="1:60" x14ac:dyDescent="0.25">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row>
    <row r="182" spans="1:60" x14ac:dyDescent="0.25">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row>
    <row r="183" spans="1:60" x14ac:dyDescent="0.25">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row>
    <row r="184" spans="1:60" x14ac:dyDescent="0.25">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c r="BF184" s="55"/>
      <c r="BG184" s="55"/>
      <c r="BH184" s="55"/>
    </row>
    <row r="185" spans="1:60" x14ac:dyDescent="0.25">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row>
    <row r="186" spans="1:60" x14ac:dyDescent="0.25">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row>
    <row r="187" spans="1:60" x14ac:dyDescent="0.25">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row>
    <row r="188" spans="1:60" x14ac:dyDescent="0.25">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row>
    <row r="189" spans="1:60" x14ac:dyDescent="0.25">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c r="BF189" s="55"/>
      <c r="BG189" s="55"/>
      <c r="BH189" s="55"/>
    </row>
    <row r="190" spans="1:60" x14ac:dyDescent="0.25">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row>
    <row r="191" spans="1:60" x14ac:dyDescent="0.25">
      <c r="A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row>
    <row r="192" spans="1:60" x14ac:dyDescent="0.25">
      <c r="A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row>
    <row r="193" spans="1:60" x14ac:dyDescent="0.25">
      <c r="A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row>
    <row r="194" spans="1:60" x14ac:dyDescent="0.25">
      <c r="A194" s="55"/>
      <c r="J194" s="55"/>
      <c r="K194" s="55"/>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row>
    <row r="195" spans="1:60" x14ac:dyDescent="0.25">
      <c r="A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row>
    <row r="196" spans="1:60" x14ac:dyDescent="0.25">
      <c r="A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row>
    <row r="197" spans="1:60" x14ac:dyDescent="0.25">
      <c r="A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row>
    <row r="198" spans="1:60" x14ac:dyDescent="0.25">
      <c r="A198" s="55"/>
      <c r="J198" s="55"/>
      <c r="K198" s="55"/>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c r="BF198" s="55"/>
      <c r="BG198" s="55"/>
      <c r="BH198" s="55"/>
    </row>
    <row r="199" spans="1:60" x14ac:dyDescent="0.25">
      <c r="A199" s="55"/>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c r="BC199" s="55"/>
      <c r="BD199" s="55"/>
      <c r="BE199" s="55"/>
      <c r="BF199" s="55"/>
      <c r="BG199" s="55"/>
      <c r="BH199" s="55"/>
    </row>
    <row r="200" spans="1:60" x14ac:dyDescent="0.25">
      <c r="A200" s="55"/>
      <c r="J200" s="55"/>
      <c r="K200" s="55"/>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row>
    <row r="201" spans="1:60" x14ac:dyDescent="0.25">
      <c r="A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c r="BC201" s="55"/>
      <c r="BD201" s="55"/>
      <c r="BE201" s="55"/>
      <c r="BF201" s="55"/>
      <c r="BG201" s="55"/>
      <c r="BH201" s="55"/>
    </row>
    <row r="202" spans="1:60" x14ac:dyDescent="0.25">
      <c r="A202" s="55"/>
      <c r="J202" s="55"/>
      <c r="K202" s="55"/>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c r="BF202" s="55"/>
      <c r="BG202" s="55"/>
      <c r="BH202" s="55"/>
    </row>
    <row r="203" spans="1:60" x14ac:dyDescent="0.25">
      <c r="A203" s="55"/>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row>
    <row r="204" spans="1:60" x14ac:dyDescent="0.25">
      <c r="A204" s="55"/>
      <c r="J204" s="55"/>
      <c r="K204" s="55"/>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c r="AI204" s="55"/>
      <c r="AJ204" s="55"/>
      <c r="AK204" s="55"/>
      <c r="AL204" s="55"/>
      <c r="AM204" s="55"/>
      <c r="AN204" s="55"/>
      <c r="AO204" s="55"/>
      <c r="AP204" s="55"/>
      <c r="AQ204" s="55"/>
      <c r="AR204" s="55"/>
      <c r="AS204" s="55"/>
      <c r="AT204" s="55"/>
      <c r="AU204" s="55"/>
      <c r="AV204" s="55"/>
      <c r="AW204" s="55"/>
      <c r="AX204" s="55"/>
      <c r="AY204" s="55"/>
      <c r="AZ204" s="55"/>
      <c r="BA204" s="55"/>
      <c r="BB204" s="55"/>
      <c r="BC204" s="55"/>
      <c r="BD204" s="55"/>
      <c r="BE204" s="55"/>
      <c r="BF204" s="55"/>
      <c r="BG204" s="55"/>
      <c r="BH204" s="55"/>
    </row>
    <row r="205" spans="1:60" x14ac:dyDescent="0.25">
      <c r="A205" s="55"/>
      <c r="J205" s="55"/>
      <c r="K205" s="55"/>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c r="AM205" s="55"/>
      <c r="AN205" s="55"/>
      <c r="AO205" s="55"/>
      <c r="AP205" s="55"/>
      <c r="AQ205" s="55"/>
      <c r="AR205" s="55"/>
      <c r="AS205" s="55"/>
      <c r="AT205" s="55"/>
      <c r="AU205" s="55"/>
      <c r="AV205" s="55"/>
      <c r="AW205" s="55"/>
      <c r="AX205" s="55"/>
      <c r="AY205" s="55"/>
      <c r="AZ205" s="55"/>
      <c r="BA205" s="55"/>
      <c r="BB205" s="55"/>
      <c r="BC205" s="55"/>
      <c r="BD205" s="55"/>
      <c r="BE205" s="55"/>
      <c r="BF205" s="55"/>
      <c r="BG205" s="55"/>
      <c r="BH205" s="55"/>
    </row>
    <row r="206" spans="1:60" x14ac:dyDescent="0.25">
      <c r="A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c r="BF206" s="55"/>
      <c r="BG206" s="55"/>
      <c r="BH206" s="55"/>
    </row>
    <row r="207" spans="1:60" x14ac:dyDescent="0.25">
      <c r="A207" s="55"/>
      <c r="J207" s="55"/>
      <c r="K207" s="55"/>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row>
    <row r="208" spans="1:60" x14ac:dyDescent="0.25">
      <c r="A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row>
    <row r="209" spans="1:60" x14ac:dyDescent="0.25">
      <c r="A209" s="55"/>
      <c r="J209" s="55"/>
      <c r="K209" s="55"/>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5"/>
      <c r="AL209" s="55"/>
      <c r="AM209" s="55"/>
      <c r="AN209" s="55"/>
      <c r="AO209" s="55"/>
      <c r="AP209" s="55"/>
      <c r="AQ209" s="55"/>
      <c r="AR209" s="55"/>
      <c r="AS209" s="55"/>
      <c r="AT209" s="55"/>
      <c r="AU209" s="55"/>
      <c r="AV209" s="55"/>
      <c r="AW209" s="55"/>
      <c r="AX209" s="55"/>
      <c r="AY209" s="55"/>
      <c r="AZ209" s="55"/>
      <c r="BA209" s="55"/>
      <c r="BB209" s="55"/>
      <c r="BC209" s="55"/>
      <c r="BD209" s="55"/>
      <c r="BE209" s="55"/>
      <c r="BF209" s="55"/>
      <c r="BG209" s="55"/>
      <c r="BH209" s="55"/>
    </row>
    <row r="210" spans="1:60" x14ac:dyDescent="0.25">
      <c r="A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c r="BF210" s="55"/>
      <c r="BG210" s="55"/>
      <c r="BH210" s="55"/>
    </row>
    <row r="211" spans="1:60" x14ac:dyDescent="0.25">
      <c r="A211" s="55"/>
      <c r="J211" s="55"/>
      <c r="K211" s="55"/>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row>
    <row r="212" spans="1:60" x14ac:dyDescent="0.25">
      <c r="A212" s="55"/>
      <c r="J212" s="55"/>
      <c r="K212" s="55"/>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row>
    <row r="213" spans="1:60" x14ac:dyDescent="0.25">
      <c r="A213" s="55"/>
      <c r="J213" s="55"/>
      <c r="K213" s="55"/>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row>
    <row r="214" spans="1:60" x14ac:dyDescent="0.25">
      <c r="A214" s="55"/>
      <c r="J214" s="55"/>
      <c r="K214" s="55"/>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row>
    <row r="215" spans="1:60" x14ac:dyDescent="0.25">
      <c r="A215" s="55"/>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55"/>
      <c r="BH215" s="55"/>
    </row>
    <row r="216" spans="1:60" x14ac:dyDescent="0.25">
      <c r="A216" s="55"/>
      <c r="J216" s="55"/>
      <c r="K216" s="55"/>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G216" s="55"/>
      <c r="BH216" s="55"/>
    </row>
    <row r="217" spans="1:60" x14ac:dyDescent="0.25">
      <c r="A217" s="55"/>
      <c r="J217" s="55"/>
      <c r="K217" s="55"/>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row>
    <row r="218" spans="1:60" x14ac:dyDescent="0.25">
      <c r="A218" s="55"/>
      <c r="J218" s="55"/>
      <c r="K218" s="55"/>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c r="BF218" s="55"/>
      <c r="BG218" s="55"/>
      <c r="BH218" s="55"/>
    </row>
    <row r="219" spans="1:60" x14ac:dyDescent="0.25">
      <c r="A219" s="55"/>
      <c r="J219" s="55"/>
      <c r="K219" s="55"/>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c r="BF219" s="55"/>
      <c r="BG219" s="55"/>
      <c r="BH219" s="55"/>
    </row>
    <row r="220" spans="1:60" x14ac:dyDescent="0.25">
      <c r="A220" s="55"/>
      <c r="J220" s="55"/>
      <c r="K220" s="55"/>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c r="BF220" s="55"/>
      <c r="BG220" s="55"/>
      <c r="BH220" s="55"/>
    </row>
    <row r="221" spans="1:60" x14ac:dyDescent="0.25">
      <c r="A221" s="55"/>
      <c r="J221" s="55"/>
      <c r="K221" s="55"/>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G221" s="55"/>
      <c r="BH221" s="55"/>
    </row>
    <row r="222" spans="1:60" x14ac:dyDescent="0.25">
      <c r="A222" s="55"/>
      <c r="J222" s="55"/>
      <c r="K222" s="55"/>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row>
    <row r="223" spans="1:60" x14ac:dyDescent="0.25">
      <c r="A223" s="55"/>
      <c r="J223" s="55"/>
      <c r="K223" s="55"/>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55"/>
      <c r="BG223" s="55"/>
      <c r="BH223" s="55"/>
    </row>
    <row r="224" spans="1:60" x14ac:dyDescent="0.25">
      <c r="A224" s="55"/>
      <c r="J224" s="55"/>
      <c r="K224" s="55"/>
      <c r="L224" s="55"/>
      <c r="M224" s="55"/>
      <c r="N224" s="55"/>
      <c r="O224" s="55"/>
      <c r="P224" s="55"/>
      <c r="Q224" s="55"/>
      <c r="R224" s="55"/>
      <c r="S224" s="55"/>
      <c r="T224" s="55"/>
      <c r="U224" s="55"/>
      <c r="V224" s="55"/>
      <c r="W224" s="55"/>
      <c r="X224" s="55"/>
      <c r="Y224" s="55"/>
      <c r="Z224" s="55"/>
      <c r="AA224" s="55"/>
      <c r="AB224" s="55"/>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c r="BF224" s="55"/>
      <c r="BG224" s="55"/>
      <c r="BH224" s="55"/>
    </row>
    <row r="225" spans="1:60" x14ac:dyDescent="0.25">
      <c r="A225" s="55"/>
      <c r="J225" s="55"/>
      <c r="K225" s="55"/>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c r="BC225" s="55"/>
      <c r="BD225" s="55"/>
      <c r="BE225" s="55"/>
      <c r="BF225" s="55"/>
      <c r="BG225" s="55"/>
      <c r="BH225" s="55"/>
    </row>
    <row r="226" spans="1:60" x14ac:dyDescent="0.25">
      <c r="A226" s="55"/>
      <c r="J226" s="55"/>
      <c r="K226" s="55"/>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G226" s="55"/>
      <c r="BH226" s="55"/>
    </row>
    <row r="227" spans="1:60" x14ac:dyDescent="0.25">
      <c r="A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row>
    <row r="228" spans="1:60" x14ac:dyDescent="0.25">
      <c r="A228" s="55"/>
      <c r="J228" s="55"/>
      <c r="K228" s="55"/>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G228" s="55"/>
      <c r="BH228" s="55"/>
    </row>
    <row r="229" spans="1:60" x14ac:dyDescent="0.25">
      <c r="A229" s="55"/>
      <c r="J229" s="55"/>
      <c r="K229" s="55"/>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G229" s="55"/>
      <c r="BH229" s="55"/>
    </row>
    <row r="230" spans="1:60" x14ac:dyDescent="0.25">
      <c r="A230" s="55"/>
      <c r="J230" s="55"/>
      <c r="K230" s="55"/>
      <c r="L230" s="55"/>
      <c r="M230" s="55"/>
      <c r="N230" s="55"/>
      <c r="O230" s="55"/>
      <c r="P230" s="55"/>
      <c r="Q230" s="55"/>
      <c r="R230" s="55"/>
      <c r="S230" s="55"/>
      <c r="T230" s="55"/>
      <c r="U230" s="55"/>
      <c r="V230" s="55"/>
      <c r="W230" s="55"/>
      <c r="X230" s="55"/>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c r="BF230" s="55"/>
      <c r="BG230" s="55"/>
      <c r="BH230" s="55"/>
    </row>
    <row r="231" spans="1:60" x14ac:dyDescent="0.25">
      <c r="A231" s="55"/>
      <c r="J231" s="55"/>
      <c r="K231" s="55"/>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G231" s="55"/>
      <c r="BH231" s="55"/>
    </row>
    <row r="232" spans="1:60" x14ac:dyDescent="0.25">
      <c r="A232" s="55"/>
      <c r="J232" s="55"/>
      <c r="K232" s="55"/>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G232" s="55"/>
      <c r="BH232" s="55"/>
    </row>
    <row r="233" spans="1:60" x14ac:dyDescent="0.25">
      <c r="A233" s="55"/>
      <c r="J233" s="55"/>
      <c r="K233" s="55"/>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c r="BF233" s="55"/>
      <c r="BG233" s="55"/>
      <c r="BH233" s="55"/>
    </row>
    <row r="234" spans="1:60" x14ac:dyDescent="0.25">
      <c r="A234" s="55"/>
      <c r="J234" s="55"/>
      <c r="K234" s="55"/>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G234" s="55"/>
      <c r="BH234" s="55"/>
    </row>
    <row r="235" spans="1:60" x14ac:dyDescent="0.25">
      <c r="A235" s="55"/>
      <c r="J235" s="55"/>
      <c r="K235" s="55"/>
      <c r="L235" s="55"/>
      <c r="M235" s="55"/>
      <c r="N235" s="55"/>
      <c r="O235" s="55"/>
      <c r="P235" s="55"/>
      <c r="Q235" s="55"/>
      <c r="R235" s="55"/>
      <c r="S235" s="55"/>
      <c r="T235" s="55"/>
      <c r="U235" s="55"/>
      <c r="V235" s="55"/>
      <c r="W235" s="55"/>
      <c r="X235" s="55"/>
      <c r="Y235" s="55"/>
      <c r="Z235" s="55"/>
      <c r="AA235" s="55"/>
      <c r="AB235" s="55"/>
      <c r="AC235" s="55"/>
      <c r="AD235" s="55"/>
      <c r="AE235" s="55"/>
      <c r="AF235" s="55"/>
      <c r="AG235" s="55"/>
      <c r="AH235" s="55"/>
      <c r="AI235" s="55"/>
      <c r="AJ235" s="55"/>
      <c r="AK235" s="55"/>
      <c r="AL235" s="55"/>
      <c r="AM235" s="55"/>
      <c r="AN235" s="55"/>
      <c r="AO235" s="55"/>
      <c r="AP235" s="55"/>
      <c r="AQ235" s="55"/>
      <c r="AR235" s="55"/>
      <c r="AS235" s="55"/>
      <c r="AT235" s="55"/>
      <c r="AU235" s="55"/>
      <c r="AV235" s="55"/>
      <c r="AW235" s="55"/>
      <c r="AX235" s="55"/>
      <c r="AY235" s="55"/>
      <c r="AZ235" s="55"/>
      <c r="BA235" s="55"/>
      <c r="BB235" s="55"/>
      <c r="BC235" s="55"/>
      <c r="BD235" s="55"/>
      <c r="BE235" s="55"/>
      <c r="BF235" s="55"/>
      <c r="BG235" s="55"/>
      <c r="BH235" s="55"/>
    </row>
    <row r="236" spans="1:60" x14ac:dyDescent="0.25">
      <c r="A236" s="55"/>
      <c r="J236" s="55"/>
      <c r="K236" s="55"/>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row>
    <row r="237" spans="1:60" x14ac:dyDescent="0.25">
      <c r="A237" s="55"/>
      <c r="J237" s="55"/>
      <c r="K237" s="55"/>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c r="BF237" s="55"/>
      <c r="BG237" s="55"/>
      <c r="BH237" s="55"/>
    </row>
    <row r="238" spans="1:60" x14ac:dyDescent="0.25">
      <c r="A238" s="55"/>
      <c r="J238" s="55"/>
      <c r="K238" s="55"/>
      <c r="L238" s="55"/>
      <c r="M238" s="55"/>
      <c r="N238" s="55"/>
      <c r="O238" s="55"/>
      <c r="P238" s="55"/>
      <c r="Q238" s="55"/>
      <c r="R238" s="55"/>
      <c r="S238" s="55"/>
      <c r="T238" s="55"/>
      <c r="U238" s="55"/>
      <c r="V238" s="55"/>
      <c r="W238" s="55"/>
      <c r="X238" s="55"/>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G238" s="55"/>
      <c r="BH238" s="55"/>
    </row>
    <row r="239" spans="1:60" x14ac:dyDescent="0.25">
      <c r="A239" s="55"/>
      <c r="J239" s="55"/>
      <c r="K239" s="55"/>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G239" s="55"/>
      <c r="BH239" s="55"/>
    </row>
    <row r="240" spans="1:60" x14ac:dyDescent="0.25">
      <c r="A240" s="55"/>
      <c r="J240" s="55"/>
      <c r="K240" s="55"/>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c r="AM240" s="55"/>
      <c r="AN240" s="55"/>
      <c r="AO240" s="55"/>
      <c r="AP240" s="55"/>
      <c r="AQ240" s="55"/>
      <c r="AR240" s="55"/>
      <c r="AS240" s="55"/>
      <c r="AT240" s="55"/>
      <c r="AU240" s="55"/>
      <c r="AV240" s="55"/>
      <c r="AW240" s="55"/>
      <c r="AX240" s="55"/>
      <c r="AY240" s="55"/>
      <c r="AZ240" s="55"/>
      <c r="BA240" s="55"/>
      <c r="BB240" s="55"/>
      <c r="BC240" s="55"/>
      <c r="BD240" s="55"/>
      <c r="BE240" s="55"/>
      <c r="BF240" s="55"/>
      <c r="BG240" s="55"/>
      <c r="BH240" s="55"/>
    </row>
    <row r="241" spans="1:60" x14ac:dyDescent="0.25">
      <c r="A241" s="55"/>
      <c r="J241" s="55"/>
      <c r="K241" s="55"/>
      <c r="L241" s="55"/>
      <c r="M241" s="55"/>
      <c r="N241" s="55"/>
      <c r="O241" s="55"/>
      <c r="P241" s="55"/>
      <c r="Q241" s="55"/>
      <c r="R241" s="55"/>
      <c r="S241" s="55"/>
      <c r="T241" s="55"/>
      <c r="U241" s="55"/>
      <c r="V241" s="55"/>
      <c r="W241" s="55"/>
      <c r="X241" s="55"/>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c r="BF241" s="55"/>
      <c r="BG241" s="55"/>
      <c r="BH241" s="55"/>
    </row>
    <row r="242" spans="1:60" x14ac:dyDescent="0.25">
      <c r="A242" s="55"/>
      <c r="J242" s="55"/>
      <c r="K242" s="55"/>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G242" s="55"/>
      <c r="BH242" s="55"/>
    </row>
    <row r="243" spans="1:60" x14ac:dyDescent="0.25">
      <c r="A243" s="55"/>
      <c r="J243" s="55"/>
      <c r="K243" s="55"/>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G243" s="55"/>
      <c r="BH243" s="55"/>
    </row>
    <row r="244" spans="1:60" x14ac:dyDescent="0.25">
      <c r="A244" s="55"/>
      <c r="J244" s="55"/>
      <c r="K244" s="55"/>
      <c r="L244" s="55"/>
      <c r="M244" s="55"/>
      <c r="N244" s="55"/>
      <c r="O244" s="55"/>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c r="BC244" s="55"/>
      <c r="BD244" s="55"/>
      <c r="BE244" s="55"/>
      <c r="BF244" s="55"/>
      <c r="BG244" s="55"/>
      <c r="BH244" s="55"/>
    </row>
    <row r="245" spans="1:60" x14ac:dyDescent="0.25">
      <c r="A245" s="55"/>
    </row>
    <row r="246" spans="1:60" x14ac:dyDescent="0.25">
      <c r="A246" s="55"/>
    </row>
    <row r="247" spans="1:60" x14ac:dyDescent="0.25">
      <c r="A247" s="55"/>
    </row>
    <row r="248" spans="1:60" x14ac:dyDescent="0.25">
      <c r="A248" s="55"/>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AK56"/>
  <sheetViews>
    <sheetView showRowColHeaders="0" zoomScale="90" zoomScaleNormal="90" workbookViewId="0"/>
  </sheetViews>
  <sheetFormatPr baseColWidth="10" defaultColWidth="10.85546875" defaultRowHeight="16.5" x14ac:dyDescent="0.3"/>
  <cols>
    <col min="1" max="1" width="10.85546875" style="111"/>
    <col min="2" max="2" width="24.28515625" style="111" customWidth="1" collapsed="1"/>
    <col min="3" max="3" width="70.28515625" style="111" customWidth="1" collapsed="1"/>
    <col min="4" max="4" width="29.7109375" style="111" customWidth="1" collapsed="1"/>
    <col min="5" max="16384" width="10.85546875" style="111"/>
  </cols>
  <sheetData>
    <row r="1" spans="1:37" ht="17.25" thickBot="1" x14ac:dyDescent="0.35">
      <c r="A1" s="6"/>
      <c r="B1" s="6"/>
      <c r="C1" s="6"/>
    </row>
    <row r="2" spans="1:37" ht="18.399999999999999" customHeight="1" thickBot="1" x14ac:dyDescent="0.35">
      <c r="A2" s="6"/>
      <c r="B2" s="567" t="s">
        <v>240</v>
      </c>
      <c r="C2" s="568"/>
      <c r="D2" s="569"/>
      <c r="E2" s="6"/>
      <c r="F2" s="6"/>
      <c r="G2" s="6"/>
      <c r="H2" s="6"/>
      <c r="I2" s="6"/>
      <c r="J2" s="6"/>
      <c r="K2" s="6"/>
      <c r="L2" s="6"/>
      <c r="M2" s="6"/>
      <c r="N2" s="6"/>
      <c r="O2" s="6"/>
      <c r="P2" s="6"/>
      <c r="Q2" s="6"/>
      <c r="R2" s="6"/>
      <c r="S2" s="6"/>
      <c r="T2" s="6"/>
      <c r="U2" s="6"/>
      <c r="V2" s="6"/>
      <c r="W2" s="6"/>
      <c r="X2" s="6"/>
      <c r="Y2" s="6"/>
      <c r="Z2" s="6"/>
      <c r="AA2" s="6"/>
      <c r="AB2" s="6"/>
      <c r="AC2" s="6"/>
      <c r="AD2" s="6"/>
      <c r="AE2" s="6"/>
    </row>
    <row r="3" spans="1:37" ht="16.5" customHeight="1" thickBot="1" x14ac:dyDescent="0.3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row>
    <row r="4" spans="1:37" ht="21" thickBot="1" x14ac:dyDescent="0.35">
      <c r="A4" s="6"/>
      <c r="B4" s="165"/>
      <c r="C4" s="166" t="s">
        <v>50</v>
      </c>
      <c r="D4" s="167" t="s">
        <v>4</v>
      </c>
      <c r="E4" s="6"/>
      <c r="F4" s="6"/>
      <c r="G4" s="6"/>
      <c r="H4" s="6"/>
      <c r="I4" s="6"/>
      <c r="J4" s="6"/>
      <c r="K4" s="6"/>
      <c r="L4" s="6"/>
      <c r="M4" s="6"/>
      <c r="N4" s="6"/>
      <c r="O4" s="6"/>
      <c r="P4" s="6"/>
      <c r="Q4" s="6"/>
      <c r="R4" s="6"/>
      <c r="S4" s="6"/>
      <c r="T4" s="6"/>
      <c r="U4" s="6"/>
      <c r="V4" s="6"/>
      <c r="W4" s="6"/>
      <c r="X4" s="6"/>
      <c r="Y4" s="6"/>
      <c r="Z4" s="6"/>
      <c r="AA4" s="6"/>
      <c r="AB4" s="6"/>
      <c r="AC4" s="6"/>
      <c r="AD4" s="6"/>
      <c r="AE4" s="6"/>
    </row>
    <row r="5" spans="1:37" ht="40.5" x14ac:dyDescent="0.3">
      <c r="A5" s="6"/>
      <c r="B5" s="168" t="s">
        <v>49</v>
      </c>
      <c r="C5" s="169" t="s">
        <v>93</v>
      </c>
      <c r="D5" s="170">
        <v>0.2</v>
      </c>
      <c r="E5" s="6"/>
      <c r="F5" s="6"/>
      <c r="G5" s="6"/>
      <c r="H5" s="6"/>
      <c r="I5" s="6"/>
      <c r="J5" s="6"/>
      <c r="K5" s="6"/>
      <c r="L5" s="6"/>
      <c r="M5" s="6"/>
      <c r="N5" s="6"/>
      <c r="O5" s="6"/>
      <c r="P5" s="6"/>
      <c r="Q5" s="6"/>
      <c r="R5" s="6"/>
      <c r="S5" s="6"/>
      <c r="T5" s="6"/>
      <c r="U5" s="6"/>
      <c r="V5" s="6"/>
      <c r="W5" s="6"/>
      <c r="X5" s="6"/>
      <c r="Y5" s="6"/>
      <c r="Z5" s="6"/>
      <c r="AA5" s="6"/>
      <c r="AB5" s="6"/>
      <c r="AC5" s="6"/>
      <c r="AD5" s="6"/>
      <c r="AE5" s="6"/>
    </row>
    <row r="6" spans="1:37" ht="40.5" x14ac:dyDescent="0.3">
      <c r="A6" s="6"/>
      <c r="B6" s="171" t="s">
        <v>51</v>
      </c>
      <c r="C6" s="172" t="s">
        <v>94</v>
      </c>
      <c r="D6" s="173">
        <v>0.4</v>
      </c>
      <c r="E6" s="6"/>
      <c r="F6" s="6"/>
      <c r="G6" s="6"/>
      <c r="H6" s="6"/>
      <c r="I6" s="6"/>
      <c r="J6" s="6"/>
      <c r="K6" s="6"/>
      <c r="L6" s="6"/>
      <c r="M6" s="6"/>
      <c r="N6" s="6"/>
      <c r="O6" s="6"/>
      <c r="P6" s="6"/>
      <c r="Q6" s="6"/>
      <c r="R6" s="6"/>
      <c r="S6" s="6"/>
      <c r="T6" s="6"/>
      <c r="U6" s="6"/>
      <c r="V6" s="6"/>
      <c r="W6" s="6"/>
      <c r="X6" s="6"/>
      <c r="Y6" s="6"/>
      <c r="Z6" s="6"/>
      <c r="AA6" s="6"/>
      <c r="AB6" s="6"/>
      <c r="AC6" s="6"/>
      <c r="AD6" s="6"/>
      <c r="AE6" s="6"/>
    </row>
    <row r="7" spans="1:37" ht="40.5" x14ac:dyDescent="0.3">
      <c r="A7" s="6"/>
      <c r="B7" s="174" t="s">
        <v>98</v>
      </c>
      <c r="C7" s="172" t="s">
        <v>95</v>
      </c>
      <c r="D7" s="173">
        <v>0.6</v>
      </c>
      <c r="E7" s="6"/>
      <c r="F7" s="6"/>
      <c r="G7" s="6"/>
      <c r="H7" s="6"/>
      <c r="I7" s="6"/>
      <c r="J7" s="6"/>
      <c r="K7" s="6"/>
      <c r="L7" s="6"/>
      <c r="M7" s="6"/>
      <c r="N7" s="6"/>
      <c r="O7" s="6"/>
      <c r="P7" s="6"/>
      <c r="Q7" s="6"/>
      <c r="R7" s="6"/>
      <c r="S7" s="6"/>
      <c r="T7" s="6"/>
      <c r="U7" s="6"/>
      <c r="V7" s="6"/>
      <c r="W7" s="6"/>
      <c r="X7" s="6"/>
      <c r="Y7" s="6"/>
      <c r="Z7" s="6"/>
      <c r="AA7" s="6"/>
      <c r="AB7" s="6"/>
      <c r="AC7" s="6"/>
      <c r="AD7" s="6"/>
      <c r="AE7" s="6"/>
    </row>
    <row r="8" spans="1:37" ht="40.5" x14ac:dyDescent="0.3">
      <c r="A8" s="6"/>
      <c r="B8" s="175" t="s">
        <v>6</v>
      </c>
      <c r="C8" s="172" t="s">
        <v>96</v>
      </c>
      <c r="D8" s="173">
        <v>0.8</v>
      </c>
      <c r="E8" s="6"/>
      <c r="F8" s="6"/>
      <c r="G8" s="6"/>
      <c r="H8" s="6"/>
      <c r="I8" s="6"/>
      <c r="J8" s="6"/>
      <c r="K8" s="6"/>
      <c r="L8" s="6"/>
      <c r="M8" s="6"/>
      <c r="N8" s="6"/>
      <c r="O8" s="6"/>
      <c r="P8" s="6"/>
      <c r="Q8" s="6"/>
      <c r="R8" s="6"/>
      <c r="S8" s="6"/>
      <c r="T8" s="6"/>
      <c r="U8" s="6"/>
      <c r="V8" s="6"/>
      <c r="W8" s="6"/>
      <c r="X8" s="6"/>
      <c r="Y8" s="6"/>
      <c r="Z8" s="6"/>
      <c r="AA8" s="6"/>
      <c r="AB8" s="6"/>
      <c r="AC8" s="6"/>
      <c r="AD8" s="6"/>
      <c r="AE8" s="6"/>
    </row>
    <row r="9" spans="1:37" ht="41.25" thickBot="1" x14ac:dyDescent="0.35">
      <c r="A9" s="6"/>
      <c r="B9" s="176" t="s">
        <v>52</v>
      </c>
      <c r="C9" s="177" t="s">
        <v>97</v>
      </c>
      <c r="D9" s="178">
        <v>1</v>
      </c>
      <c r="E9" s="6"/>
      <c r="F9" s="6"/>
      <c r="G9" s="6"/>
      <c r="H9" s="6"/>
      <c r="I9" s="6"/>
      <c r="J9" s="6"/>
      <c r="K9" s="6"/>
      <c r="L9" s="6"/>
      <c r="M9" s="6"/>
      <c r="N9" s="6"/>
      <c r="O9" s="6"/>
      <c r="P9" s="6"/>
      <c r="Q9" s="6"/>
      <c r="R9" s="6"/>
      <c r="S9" s="6"/>
      <c r="T9" s="6"/>
      <c r="U9" s="6"/>
      <c r="V9" s="6"/>
      <c r="W9" s="6"/>
      <c r="X9" s="6"/>
      <c r="Y9" s="6"/>
      <c r="Z9" s="6"/>
      <c r="AA9" s="6"/>
      <c r="AB9" s="6"/>
      <c r="AC9" s="6"/>
      <c r="AD9" s="6"/>
      <c r="AE9" s="6"/>
    </row>
    <row r="10" spans="1:37" x14ac:dyDescent="0.3">
      <c r="A10" s="6"/>
      <c r="B10" s="155"/>
      <c r="C10" s="155"/>
      <c r="D10" s="155"/>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x14ac:dyDescent="0.3">
      <c r="A11" s="6"/>
      <c r="B11" s="71"/>
      <c r="C11" s="155"/>
      <c r="D11" s="155"/>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x14ac:dyDescent="0.3">
      <c r="A12" s="6"/>
      <c r="B12" s="155"/>
      <c r="C12" s="155"/>
      <c r="D12" s="155"/>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x14ac:dyDescent="0.3">
      <c r="A13" s="6"/>
      <c r="B13" s="155"/>
      <c r="C13" s="155"/>
      <c r="D13" s="155"/>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x14ac:dyDescent="0.3">
      <c r="A14" s="6"/>
      <c r="B14" s="155"/>
      <c r="C14" s="155"/>
      <c r="D14" s="155"/>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x14ac:dyDescent="0.3">
      <c r="A15" s="6"/>
      <c r="B15" s="155"/>
      <c r="C15" s="155"/>
      <c r="D15" s="155"/>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row>
    <row r="16" spans="1:37" x14ac:dyDescent="0.3">
      <c r="A16" s="6"/>
      <c r="B16" s="155"/>
      <c r="C16" s="155"/>
      <c r="D16" s="155"/>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x14ac:dyDescent="0.3">
      <c r="A17" s="6"/>
      <c r="B17" s="155"/>
      <c r="C17" s="155"/>
      <c r="D17" s="155"/>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x14ac:dyDescent="0.3">
      <c r="A18" s="6"/>
      <c r="B18" s="155"/>
      <c r="C18" s="155"/>
      <c r="D18" s="155"/>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x14ac:dyDescent="0.3">
      <c r="A19" s="6"/>
      <c r="B19" s="155"/>
      <c r="C19" s="155"/>
      <c r="D19" s="155"/>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row r="20" spans="1:37" x14ac:dyDescent="0.3">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row>
    <row r="21" spans="1:37" x14ac:dyDescent="0.3">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row>
    <row r="22" spans="1:37" x14ac:dyDescent="0.3">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row>
    <row r="23" spans="1:37" x14ac:dyDescent="0.3">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row>
    <row r="24" spans="1:37" x14ac:dyDescent="0.3">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row>
    <row r="25" spans="1:37" x14ac:dyDescent="0.3">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row>
    <row r="26" spans="1:37" x14ac:dyDescent="0.3">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row>
    <row r="27" spans="1:37" x14ac:dyDescent="0.3">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row>
    <row r="28" spans="1:37" x14ac:dyDescent="0.3">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1:37" x14ac:dyDescent="0.3">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1:37" x14ac:dyDescent="0.3">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1:37" x14ac:dyDescent="0.3">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1:37" x14ac:dyDescent="0.3">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x14ac:dyDescent="0.3">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x14ac:dyDescent="0.3">
      <c r="A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row>
    <row r="35" spans="1:37" x14ac:dyDescent="0.3">
      <c r="A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row>
    <row r="36" spans="1:37" x14ac:dyDescent="0.3">
      <c r="A36" s="6"/>
    </row>
    <row r="37" spans="1:37" x14ac:dyDescent="0.3">
      <c r="A37" s="6"/>
    </row>
    <row r="38" spans="1:37" x14ac:dyDescent="0.3">
      <c r="A38" s="6"/>
    </row>
    <row r="39" spans="1:37" x14ac:dyDescent="0.3">
      <c r="A39" s="6"/>
    </row>
    <row r="40" spans="1:37" x14ac:dyDescent="0.3">
      <c r="A40" s="6"/>
    </row>
    <row r="41" spans="1:37" x14ac:dyDescent="0.3">
      <c r="A41" s="6"/>
    </row>
    <row r="42" spans="1:37" x14ac:dyDescent="0.3">
      <c r="A42" s="6"/>
    </row>
    <row r="43" spans="1:37" x14ac:dyDescent="0.3">
      <c r="A43" s="6"/>
    </row>
    <row r="44" spans="1:37" x14ac:dyDescent="0.3">
      <c r="A44" s="6"/>
    </row>
    <row r="45" spans="1:37" x14ac:dyDescent="0.3">
      <c r="A45" s="6"/>
    </row>
    <row r="46" spans="1:37" x14ac:dyDescent="0.3">
      <c r="A46" s="6"/>
    </row>
    <row r="47" spans="1:37" x14ac:dyDescent="0.3">
      <c r="A47" s="6"/>
    </row>
    <row r="48" spans="1:37" x14ac:dyDescent="0.3">
      <c r="A48" s="6"/>
    </row>
    <row r="49" spans="1:1" x14ac:dyDescent="0.3">
      <c r="A49" s="6"/>
    </row>
    <row r="50" spans="1:1" x14ac:dyDescent="0.3">
      <c r="A50" s="6"/>
    </row>
    <row r="51" spans="1:1" x14ac:dyDescent="0.3">
      <c r="A51" s="6"/>
    </row>
    <row r="52" spans="1:1" x14ac:dyDescent="0.3">
      <c r="A52" s="6"/>
    </row>
    <row r="53" spans="1:1" x14ac:dyDescent="0.3">
      <c r="A53" s="6"/>
    </row>
    <row r="54" spans="1:1" x14ac:dyDescent="0.3">
      <c r="A54" s="6"/>
    </row>
    <row r="55" spans="1:1" x14ac:dyDescent="0.3">
      <c r="A55" s="6"/>
    </row>
    <row r="56" spans="1:1" x14ac:dyDescent="0.3">
      <c r="A56" s="6"/>
    </row>
  </sheetData>
  <mergeCells count="1">
    <mergeCell ref="B2:D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U233"/>
  <sheetViews>
    <sheetView showRowColHeaders="0" zoomScale="60" zoomScaleNormal="60" workbookViewId="0">
      <selection activeCell="C8" sqref="C8"/>
    </sheetView>
  </sheetViews>
  <sheetFormatPr baseColWidth="10" defaultColWidth="10.85546875" defaultRowHeight="16.5" x14ac:dyDescent="0.3"/>
  <cols>
    <col min="1" max="1" width="10.85546875" style="111"/>
    <col min="2" max="2" width="40.42578125" style="111" customWidth="1" collapsed="1"/>
    <col min="3" max="3" width="74.7109375" style="111" customWidth="1" collapsed="1"/>
    <col min="4" max="4" width="135" style="111" bestFit="1" customWidth="1" collapsed="1"/>
    <col min="5" max="5" width="144.7109375" style="111" bestFit="1" customWidth="1" collapsed="1"/>
    <col min="6" max="16384" width="10.85546875" style="111"/>
  </cols>
  <sheetData>
    <row r="1" spans="1:21" ht="17.25" thickBot="1" x14ac:dyDescent="0.35"/>
    <row r="2" spans="1:21" ht="30.75" thickBot="1" x14ac:dyDescent="0.35">
      <c r="A2" s="6"/>
      <c r="B2" s="570" t="s">
        <v>241</v>
      </c>
      <c r="C2" s="571"/>
      <c r="D2" s="571"/>
      <c r="E2" s="6"/>
      <c r="F2" s="6"/>
      <c r="G2" s="6"/>
      <c r="H2" s="6"/>
      <c r="I2" s="6"/>
      <c r="J2" s="6"/>
      <c r="K2" s="6"/>
      <c r="L2" s="6"/>
      <c r="M2" s="6"/>
      <c r="N2" s="6"/>
      <c r="O2" s="6"/>
      <c r="P2" s="6"/>
      <c r="Q2" s="6"/>
      <c r="R2" s="6"/>
      <c r="S2" s="6"/>
      <c r="T2" s="6"/>
      <c r="U2" s="6"/>
    </row>
    <row r="3" spans="1:21" ht="24.4" customHeight="1" thickBot="1" x14ac:dyDescent="0.35">
      <c r="A3" s="6"/>
      <c r="B3" s="6"/>
      <c r="C3" s="6"/>
      <c r="D3" s="6"/>
      <c r="E3" s="6"/>
      <c r="F3" s="6"/>
      <c r="G3" s="6"/>
      <c r="H3" s="6"/>
      <c r="I3" s="6"/>
      <c r="J3" s="6"/>
      <c r="K3" s="6"/>
      <c r="L3" s="6"/>
      <c r="M3" s="6"/>
      <c r="N3" s="6"/>
      <c r="O3" s="6"/>
      <c r="P3" s="6"/>
      <c r="Q3" s="6"/>
      <c r="R3" s="6"/>
      <c r="S3" s="6"/>
      <c r="T3" s="6"/>
      <c r="U3" s="6"/>
    </row>
    <row r="4" spans="1:21" ht="27.75" thickBot="1" x14ac:dyDescent="0.35">
      <c r="A4" s="6"/>
      <c r="B4" s="179"/>
      <c r="C4" s="180" t="s">
        <v>53</v>
      </c>
      <c r="D4" s="181" t="s">
        <v>54</v>
      </c>
      <c r="E4" s="6"/>
      <c r="F4" s="6"/>
      <c r="G4" s="6"/>
      <c r="H4" s="6"/>
      <c r="I4" s="6"/>
      <c r="J4" s="6"/>
      <c r="K4" s="6"/>
      <c r="L4" s="6"/>
      <c r="M4" s="6"/>
      <c r="N4" s="6"/>
      <c r="O4" s="6"/>
      <c r="P4" s="6"/>
      <c r="Q4" s="6"/>
      <c r="R4" s="6"/>
      <c r="S4" s="6"/>
      <c r="T4" s="6"/>
      <c r="U4" s="6"/>
    </row>
    <row r="5" spans="1:21" ht="27" x14ac:dyDescent="0.3">
      <c r="A5" s="156" t="s">
        <v>75</v>
      </c>
      <c r="B5" s="182" t="s">
        <v>92</v>
      </c>
      <c r="C5" s="183" t="s">
        <v>139</v>
      </c>
      <c r="D5" s="184" t="s">
        <v>88</v>
      </c>
      <c r="E5" s="6"/>
      <c r="F5" s="6"/>
      <c r="G5" s="6"/>
      <c r="H5" s="6"/>
      <c r="I5" s="6"/>
      <c r="J5" s="6"/>
      <c r="K5" s="6"/>
      <c r="L5" s="6"/>
      <c r="M5" s="6"/>
      <c r="N5" s="6"/>
      <c r="O5" s="6"/>
      <c r="P5" s="6"/>
      <c r="Q5" s="6"/>
      <c r="R5" s="6"/>
      <c r="S5" s="6"/>
      <c r="T5" s="6"/>
      <c r="U5" s="6"/>
    </row>
    <row r="6" spans="1:21" ht="54" x14ac:dyDescent="0.3">
      <c r="A6" s="156" t="s">
        <v>76</v>
      </c>
      <c r="B6" s="185" t="s">
        <v>56</v>
      </c>
      <c r="C6" s="186" t="s">
        <v>84</v>
      </c>
      <c r="D6" s="187" t="s">
        <v>89</v>
      </c>
      <c r="E6" s="6"/>
      <c r="F6" s="6"/>
      <c r="G6" s="6"/>
      <c r="H6" s="6"/>
      <c r="I6" s="6"/>
      <c r="J6" s="6"/>
      <c r="K6" s="6"/>
      <c r="L6" s="6"/>
      <c r="M6" s="6"/>
      <c r="N6" s="6"/>
      <c r="O6" s="6"/>
      <c r="P6" s="6"/>
      <c r="Q6" s="6"/>
      <c r="R6" s="6"/>
      <c r="S6" s="6"/>
      <c r="T6" s="6"/>
      <c r="U6" s="6"/>
    </row>
    <row r="7" spans="1:21" ht="54" x14ac:dyDescent="0.3">
      <c r="A7" s="156" t="s">
        <v>73</v>
      </c>
      <c r="B7" s="188" t="s">
        <v>57</v>
      </c>
      <c r="C7" s="186" t="s">
        <v>85</v>
      </c>
      <c r="D7" s="187" t="s">
        <v>91</v>
      </c>
      <c r="E7" s="6"/>
      <c r="F7" s="6"/>
      <c r="G7" s="6"/>
      <c r="H7" s="6"/>
      <c r="I7" s="6"/>
      <c r="J7" s="6"/>
      <c r="K7" s="6"/>
      <c r="L7" s="6"/>
      <c r="M7" s="6"/>
      <c r="N7" s="6"/>
      <c r="O7" s="6"/>
      <c r="P7" s="6"/>
      <c r="Q7" s="6"/>
      <c r="R7" s="6"/>
      <c r="S7" s="6"/>
      <c r="T7" s="6"/>
      <c r="U7" s="6"/>
    </row>
    <row r="8" spans="1:21" ht="54" x14ac:dyDescent="0.3">
      <c r="A8" s="156" t="s">
        <v>7</v>
      </c>
      <c r="B8" s="189" t="s">
        <v>58</v>
      </c>
      <c r="C8" s="186" t="s">
        <v>86</v>
      </c>
      <c r="D8" s="187" t="s">
        <v>90</v>
      </c>
      <c r="E8" s="6"/>
      <c r="F8" s="6"/>
      <c r="G8" s="6"/>
      <c r="H8" s="6"/>
      <c r="I8" s="6"/>
      <c r="J8" s="6"/>
      <c r="K8" s="6"/>
      <c r="L8" s="6"/>
      <c r="M8" s="6"/>
      <c r="N8" s="6"/>
      <c r="O8" s="6"/>
      <c r="P8" s="6"/>
      <c r="Q8" s="6"/>
      <c r="R8" s="6"/>
      <c r="S8" s="6"/>
      <c r="T8" s="6"/>
      <c r="U8" s="6"/>
    </row>
    <row r="9" spans="1:21" ht="54.75" thickBot="1" x14ac:dyDescent="0.35">
      <c r="A9" s="156" t="s">
        <v>77</v>
      </c>
      <c r="B9" s="190" t="s">
        <v>59</v>
      </c>
      <c r="C9" s="191" t="s">
        <v>87</v>
      </c>
      <c r="D9" s="192" t="s">
        <v>109</v>
      </c>
      <c r="E9" s="6"/>
      <c r="F9" s="6"/>
      <c r="G9" s="6"/>
      <c r="H9" s="6"/>
      <c r="I9" s="6"/>
      <c r="J9" s="6"/>
      <c r="K9" s="6"/>
      <c r="L9" s="6"/>
      <c r="M9" s="6"/>
      <c r="N9" s="6"/>
      <c r="O9" s="6"/>
      <c r="P9" s="6"/>
      <c r="Q9" s="6"/>
      <c r="R9" s="6"/>
      <c r="S9" s="6"/>
      <c r="T9" s="6"/>
      <c r="U9" s="6"/>
    </row>
    <row r="10" spans="1:21" ht="20.25" x14ac:dyDescent="0.3">
      <c r="A10" s="156"/>
      <c r="B10" s="156"/>
      <c r="C10" s="105"/>
      <c r="D10" s="69"/>
      <c r="E10" s="6"/>
      <c r="F10" s="6"/>
      <c r="G10" s="6"/>
      <c r="H10" s="6"/>
      <c r="I10" s="6"/>
      <c r="J10" s="6"/>
      <c r="K10" s="6"/>
      <c r="L10" s="6"/>
      <c r="M10" s="6"/>
      <c r="N10" s="6"/>
      <c r="O10" s="6"/>
      <c r="P10" s="6"/>
      <c r="Q10" s="6"/>
      <c r="R10" s="6"/>
      <c r="S10" s="6"/>
      <c r="T10" s="6"/>
      <c r="U10" s="6"/>
    </row>
    <row r="11" spans="1:21" x14ac:dyDescent="0.3">
      <c r="A11" s="156"/>
      <c r="B11" s="70"/>
      <c r="C11" s="70"/>
      <c r="D11" s="70"/>
      <c r="E11" s="6"/>
      <c r="F11" s="6"/>
      <c r="G11" s="6"/>
      <c r="H11" s="6"/>
      <c r="I11" s="6"/>
      <c r="J11" s="6"/>
      <c r="K11" s="6"/>
      <c r="L11" s="6"/>
      <c r="M11" s="6"/>
      <c r="N11" s="6"/>
      <c r="O11" s="6"/>
      <c r="P11" s="6"/>
      <c r="Q11" s="6"/>
      <c r="R11" s="6"/>
      <c r="S11" s="6"/>
      <c r="T11" s="6"/>
      <c r="U11" s="6"/>
    </row>
    <row r="12" spans="1:21" x14ac:dyDescent="0.3">
      <c r="A12" s="156"/>
      <c r="B12" s="156" t="s">
        <v>82</v>
      </c>
      <c r="C12" s="156" t="s">
        <v>127</v>
      </c>
      <c r="D12" s="156" t="s">
        <v>134</v>
      </c>
      <c r="E12" s="6"/>
      <c r="F12" s="6"/>
      <c r="G12" s="6"/>
      <c r="H12" s="6"/>
      <c r="I12" s="6"/>
      <c r="J12" s="6"/>
      <c r="K12" s="6"/>
      <c r="L12" s="6"/>
      <c r="M12" s="6"/>
      <c r="N12" s="6"/>
      <c r="O12" s="6"/>
      <c r="P12" s="6"/>
      <c r="Q12" s="6"/>
      <c r="R12" s="6"/>
      <c r="S12" s="6"/>
      <c r="T12" s="6"/>
      <c r="U12" s="6"/>
    </row>
    <row r="13" spans="1:21" x14ac:dyDescent="0.3">
      <c r="A13" s="156"/>
      <c r="B13" s="156" t="s">
        <v>80</v>
      </c>
      <c r="C13" s="156" t="s">
        <v>131</v>
      </c>
      <c r="D13" s="156" t="s">
        <v>135</v>
      </c>
      <c r="E13" s="6"/>
      <c r="F13" s="6"/>
      <c r="G13" s="6"/>
      <c r="H13" s="6"/>
      <c r="I13" s="6"/>
      <c r="J13" s="6"/>
      <c r="K13" s="6"/>
      <c r="L13" s="6"/>
      <c r="M13" s="6"/>
      <c r="N13" s="6"/>
      <c r="O13" s="6"/>
      <c r="P13" s="6"/>
      <c r="Q13" s="6"/>
      <c r="R13" s="6"/>
      <c r="S13" s="6"/>
      <c r="T13" s="6"/>
      <c r="U13" s="6"/>
    </row>
    <row r="14" spans="1:21" x14ac:dyDescent="0.3">
      <c r="A14" s="156"/>
      <c r="B14" s="156"/>
      <c r="C14" s="156" t="s">
        <v>130</v>
      </c>
      <c r="D14" s="156" t="s">
        <v>136</v>
      </c>
      <c r="E14" s="6"/>
      <c r="F14" s="6"/>
      <c r="G14" s="6"/>
      <c r="H14" s="6"/>
      <c r="I14" s="6"/>
      <c r="J14" s="6"/>
      <c r="K14" s="6"/>
      <c r="L14" s="6"/>
      <c r="M14" s="6"/>
      <c r="N14" s="6"/>
      <c r="O14" s="6"/>
      <c r="P14" s="6"/>
      <c r="Q14" s="6"/>
      <c r="R14" s="6"/>
      <c r="S14" s="6"/>
      <c r="T14" s="6"/>
      <c r="U14" s="6"/>
    </row>
    <row r="15" spans="1:21" x14ac:dyDescent="0.3">
      <c r="A15" s="156"/>
      <c r="B15" s="156"/>
      <c r="C15" s="156" t="s">
        <v>132</v>
      </c>
      <c r="D15" s="156" t="s">
        <v>137</v>
      </c>
      <c r="E15" s="6"/>
      <c r="F15" s="6"/>
      <c r="G15" s="6"/>
      <c r="H15" s="6"/>
      <c r="I15" s="6"/>
      <c r="J15" s="6"/>
      <c r="K15" s="6"/>
      <c r="L15" s="6"/>
      <c r="M15" s="6"/>
      <c r="N15" s="6"/>
      <c r="O15" s="6"/>
      <c r="P15" s="6"/>
      <c r="Q15" s="6"/>
      <c r="R15" s="6"/>
      <c r="S15" s="6"/>
      <c r="T15" s="6"/>
      <c r="U15" s="6"/>
    </row>
    <row r="16" spans="1:21" x14ac:dyDescent="0.3">
      <c r="A16" s="156"/>
      <c r="B16" s="156"/>
      <c r="C16" s="156" t="s">
        <v>133</v>
      </c>
      <c r="D16" s="156" t="s">
        <v>138</v>
      </c>
      <c r="E16" s="6"/>
      <c r="F16" s="6"/>
      <c r="G16" s="6"/>
      <c r="H16" s="6"/>
      <c r="I16" s="6"/>
      <c r="J16" s="6"/>
      <c r="K16" s="6"/>
      <c r="L16" s="6"/>
      <c r="M16" s="6"/>
      <c r="N16" s="6"/>
      <c r="O16" s="6"/>
      <c r="P16" s="6"/>
      <c r="Q16" s="6"/>
      <c r="R16" s="6"/>
      <c r="S16" s="6"/>
      <c r="T16" s="6"/>
      <c r="U16" s="6"/>
    </row>
    <row r="17" spans="1:15" x14ac:dyDescent="0.3">
      <c r="A17" s="156"/>
      <c r="B17" s="156"/>
      <c r="C17" s="6"/>
      <c r="D17" s="156"/>
      <c r="E17" s="6"/>
      <c r="F17" s="6"/>
      <c r="G17" s="6"/>
      <c r="H17" s="6"/>
      <c r="I17" s="6"/>
      <c r="J17" s="6"/>
      <c r="K17" s="6"/>
      <c r="L17" s="6"/>
      <c r="M17" s="6"/>
      <c r="N17" s="6"/>
      <c r="O17" s="6"/>
    </row>
    <row r="18" spans="1:15" x14ac:dyDescent="0.3">
      <c r="A18" s="156"/>
      <c r="B18" s="156"/>
      <c r="C18" s="6"/>
      <c r="D18" s="156"/>
      <c r="E18" s="6"/>
      <c r="F18" s="6"/>
      <c r="G18" s="6"/>
      <c r="H18" s="6"/>
      <c r="I18" s="6"/>
      <c r="J18" s="6"/>
      <c r="K18" s="6"/>
      <c r="L18" s="6"/>
      <c r="M18" s="6"/>
      <c r="N18" s="6"/>
      <c r="O18" s="6"/>
    </row>
    <row r="19" spans="1:15" x14ac:dyDescent="0.3">
      <c r="A19" s="156"/>
      <c r="B19" s="155"/>
      <c r="C19" s="6"/>
      <c r="D19" s="155"/>
      <c r="E19" s="6"/>
      <c r="F19" s="6"/>
      <c r="G19" s="6"/>
      <c r="H19" s="6"/>
      <c r="I19" s="6"/>
      <c r="J19" s="6"/>
      <c r="K19" s="6"/>
      <c r="L19" s="6"/>
      <c r="M19" s="6"/>
      <c r="N19" s="6"/>
      <c r="O19" s="6"/>
    </row>
    <row r="20" spans="1:15" x14ac:dyDescent="0.3">
      <c r="A20" s="156"/>
      <c r="B20" s="155"/>
      <c r="C20" s="6"/>
      <c r="D20" s="155"/>
      <c r="E20" s="6"/>
      <c r="F20" s="6"/>
      <c r="G20" s="6"/>
      <c r="H20" s="6"/>
      <c r="I20" s="6"/>
      <c r="J20" s="6"/>
      <c r="K20" s="6"/>
      <c r="L20" s="6"/>
      <c r="M20" s="6"/>
      <c r="N20" s="6"/>
      <c r="O20" s="6"/>
    </row>
    <row r="21" spans="1:15" x14ac:dyDescent="0.3">
      <c r="A21" s="156"/>
      <c r="B21" s="155"/>
      <c r="C21" s="6"/>
      <c r="D21" s="155"/>
      <c r="E21" s="6"/>
      <c r="F21" s="6"/>
      <c r="G21" s="6"/>
      <c r="H21" s="6"/>
      <c r="I21" s="6"/>
      <c r="J21" s="6"/>
      <c r="K21" s="6"/>
      <c r="L21" s="6"/>
      <c r="M21" s="6"/>
      <c r="N21" s="6"/>
      <c r="O21" s="6"/>
    </row>
    <row r="22" spans="1:15" x14ac:dyDescent="0.3">
      <c r="A22" s="156"/>
      <c r="B22" s="155"/>
      <c r="C22" s="6"/>
      <c r="D22" s="155"/>
      <c r="E22" s="6"/>
      <c r="F22" s="6"/>
      <c r="G22" s="6"/>
      <c r="H22" s="6"/>
      <c r="I22" s="6"/>
      <c r="J22" s="6"/>
      <c r="K22" s="6"/>
      <c r="L22" s="6"/>
      <c r="M22" s="6"/>
      <c r="N22" s="6"/>
      <c r="O22" s="6"/>
    </row>
    <row r="23" spans="1:15" ht="20.25" x14ac:dyDescent="0.3">
      <c r="A23" s="156"/>
      <c r="B23" s="156"/>
      <c r="C23" s="105"/>
      <c r="D23" s="69"/>
      <c r="E23" s="6"/>
      <c r="F23" s="6"/>
      <c r="G23" s="6"/>
      <c r="H23" s="6"/>
      <c r="I23" s="6"/>
      <c r="J23" s="6"/>
      <c r="K23" s="6"/>
      <c r="L23" s="6"/>
      <c r="M23" s="6"/>
      <c r="N23" s="6"/>
      <c r="O23" s="6"/>
    </row>
    <row r="24" spans="1:15" ht="20.25" x14ac:dyDescent="0.3">
      <c r="A24" s="156"/>
      <c r="B24" s="156"/>
      <c r="C24" s="105"/>
      <c r="D24" s="69"/>
      <c r="E24" s="6"/>
      <c r="F24" s="6"/>
      <c r="G24" s="6"/>
      <c r="H24" s="6"/>
      <c r="I24" s="6"/>
      <c r="J24" s="6"/>
      <c r="K24" s="6"/>
      <c r="L24" s="6"/>
      <c r="M24" s="6"/>
      <c r="N24" s="6"/>
      <c r="O24" s="6"/>
    </row>
    <row r="25" spans="1:15" ht="20.25" x14ac:dyDescent="0.3">
      <c r="A25" s="156"/>
      <c r="B25" s="156"/>
      <c r="C25" s="105"/>
      <c r="D25" s="69"/>
      <c r="E25" s="6"/>
      <c r="F25" s="6"/>
      <c r="G25" s="6"/>
      <c r="H25" s="6"/>
      <c r="I25" s="6"/>
      <c r="J25" s="6"/>
      <c r="K25" s="6"/>
      <c r="L25" s="6"/>
      <c r="M25" s="6"/>
      <c r="N25" s="6"/>
      <c r="O25" s="6"/>
    </row>
    <row r="26" spans="1:15" ht="20.25" x14ac:dyDescent="0.3">
      <c r="A26" s="156"/>
      <c r="B26" s="156"/>
      <c r="C26" s="105"/>
      <c r="D26" s="69"/>
      <c r="E26" s="6"/>
      <c r="F26" s="6"/>
      <c r="G26" s="6"/>
      <c r="H26" s="6"/>
      <c r="I26" s="6"/>
      <c r="J26" s="6"/>
      <c r="K26" s="6"/>
      <c r="L26" s="6"/>
      <c r="M26" s="6"/>
      <c r="N26" s="6"/>
      <c r="O26" s="6"/>
    </row>
    <row r="27" spans="1:15" ht="20.25" x14ac:dyDescent="0.3">
      <c r="A27" s="156"/>
      <c r="B27" s="156"/>
      <c r="C27" s="105"/>
      <c r="D27" s="69"/>
      <c r="E27" s="6"/>
      <c r="F27" s="6"/>
      <c r="G27" s="6"/>
      <c r="H27" s="6"/>
      <c r="I27" s="6"/>
      <c r="J27" s="6"/>
      <c r="K27" s="6"/>
      <c r="L27" s="6"/>
      <c r="M27" s="6"/>
      <c r="N27" s="6"/>
      <c r="O27" s="6"/>
    </row>
    <row r="28" spans="1:15" ht="20.25" x14ac:dyDescent="0.3">
      <c r="A28" s="156"/>
      <c r="B28" s="156"/>
      <c r="C28" s="105"/>
      <c r="D28" s="69"/>
      <c r="E28" s="6"/>
      <c r="F28" s="6"/>
      <c r="G28" s="6"/>
      <c r="H28" s="6"/>
      <c r="I28" s="6"/>
      <c r="J28" s="6"/>
      <c r="K28" s="6"/>
      <c r="L28" s="6"/>
      <c r="M28" s="6"/>
      <c r="N28" s="6"/>
      <c r="O28" s="6"/>
    </row>
    <row r="29" spans="1:15" ht="20.25" x14ac:dyDescent="0.3">
      <c r="A29" s="156"/>
      <c r="B29" s="156"/>
      <c r="C29" s="105"/>
      <c r="D29" s="69"/>
      <c r="E29" s="6"/>
      <c r="F29" s="6"/>
      <c r="G29" s="6"/>
      <c r="H29" s="6"/>
      <c r="I29" s="6"/>
      <c r="J29" s="6"/>
      <c r="K29" s="6"/>
      <c r="L29" s="6"/>
      <c r="M29" s="6"/>
      <c r="N29" s="6"/>
      <c r="O29" s="6"/>
    </row>
    <row r="30" spans="1:15" ht="20.25" x14ac:dyDescent="0.3">
      <c r="A30" s="156"/>
      <c r="B30" s="156"/>
      <c r="C30" s="105"/>
      <c r="D30" s="69"/>
      <c r="E30" s="6"/>
      <c r="F30" s="6"/>
      <c r="G30" s="6"/>
      <c r="H30" s="6"/>
      <c r="I30" s="6"/>
      <c r="J30" s="6"/>
      <c r="K30" s="6"/>
      <c r="L30" s="6"/>
      <c r="M30" s="6"/>
      <c r="N30" s="6"/>
      <c r="O30" s="6"/>
    </row>
    <row r="31" spans="1:15" ht="20.25" x14ac:dyDescent="0.3">
      <c r="A31" s="156"/>
      <c r="B31" s="156"/>
      <c r="C31" s="105"/>
      <c r="D31" s="69"/>
      <c r="E31" s="6"/>
      <c r="F31" s="6"/>
      <c r="G31" s="6"/>
      <c r="H31" s="6"/>
      <c r="I31" s="6"/>
      <c r="J31" s="6"/>
      <c r="K31" s="6"/>
      <c r="L31" s="6"/>
      <c r="M31" s="6"/>
      <c r="N31" s="6"/>
      <c r="O31" s="6"/>
    </row>
    <row r="32" spans="1:15" ht="20.25" x14ac:dyDescent="0.3">
      <c r="A32" s="156"/>
      <c r="B32" s="156"/>
      <c r="C32" s="105"/>
      <c r="D32" s="69"/>
      <c r="E32" s="6"/>
      <c r="F32" s="6"/>
      <c r="G32" s="6"/>
      <c r="H32" s="6"/>
      <c r="I32" s="6"/>
      <c r="J32" s="6"/>
      <c r="K32" s="6"/>
      <c r="L32" s="6"/>
      <c r="M32" s="6"/>
      <c r="N32" s="6"/>
      <c r="O32" s="6"/>
    </row>
    <row r="33" spans="1:15" ht="20.25" x14ac:dyDescent="0.3">
      <c r="A33" s="156"/>
      <c r="B33" s="156"/>
      <c r="C33" s="105"/>
      <c r="D33" s="69"/>
      <c r="E33" s="6"/>
      <c r="F33" s="6"/>
      <c r="G33" s="6"/>
      <c r="H33" s="6"/>
      <c r="I33" s="6"/>
      <c r="J33" s="6"/>
      <c r="K33" s="6"/>
      <c r="L33" s="6"/>
      <c r="M33" s="6"/>
      <c r="N33" s="6"/>
      <c r="O33" s="6"/>
    </row>
    <row r="34" spans="1:15" ht="20.25" x14ac:dyDescent="0.3">
      <c r="A34" s="156"/>
      <c r="B34" s="156"/>
      <c r="C34" s="105"/>
      <c r="D34" s="69"/>
      <c r="E34" s="6"/>
      <c r="F34" s="6"/>
      <c r="G34" s="6"/>
      <c r="H34" s="6"/>
      <c r="I34" s="6"/>
      <c r="J34" s="6"/>
      <c r="K34" s="6"/>
      <c r="L34" s="6"/>
      <c r="M34" s="6"/>
      <c r="N34" s="6"/>
      <c r="O34" s="6"/>
    </row>
    <row r="35" spans="1:15" ht="20.25" x14ac:dyDescent="0.3">
      <c r="A35" s="156"/>
      <c r="B35" s="156"/>
      <c r="C35" s="105"/>
      <c r="D35" s="69"/>
      <c r="E35" s="6"/>
      <c r="F35" s="6"/>
      <c r="G35" s="6"/>
      <c r="H35" s="6"/>
      <c r="I35" s="6"/>
      <c r="J35" s="6"/>
      <c r="K35" s="6"/>
      <c r="L35" s="6"/>
      <c r="M35" s="6"/>
      <c r="N35" s="6"/>
      <c r="O35" s="6"/>
    </row>
    <row r="36" spans="1:15" ht="20.25" x14ac:dyDescent="0.3">
      <c r="A36" s="156"/>
      <c r="B36" s="156"/>
      <c r="C36" s="105"/>
      <c r="D36" s="69"/>
      <c r="E36" s="6"/>
      <c r="F36" s="6"/>
      <c r="G36" s="6"/>
      <c r="H36" s="6"/>
      <c r="I36" s="6"/>
      <c r="J36" s="6"/>
      <c r="K36" s="6"/>
      <c r="L36" s="6"/>
      <c r="M36" s="6"/>
      <c r="N36" s="6"/>
      <c r="O36" s="6"/>
    </row>
    <row r="37" spans="1:15" ht="20.25" x14ac:dyDescent="0.3">
      <c r="A37" s="156"/>
      <c r="B37" s="156"/>
      <c r="C37" s="105"/>
      <c r="D37" s="69"/>
      <c r="E37" s="6"/>
      <c r="F37" s="6"/>
      <c r="G37" s="6"/>
      <c r="H37" s="6"/>
      <c r="I37" s="6"/>
      <c r="J37" s="6"/>
      <c r="K37" s="6"/>
      <c r="L37" s="6"/>
      <c r="M37" s="6"/>
      <c r="N37" s="6"/>
      <c r="O37" s="6"/>
    </row>
    <row r="38" spans="1:15" ht="20.25" x14ac:dyDescent="0.3">
      <c r="A38" s="156"/>
      <c r="B38" s="156"/>
      <c r="C38" s="105"/>
      <c r="D38" s="69"/>
      <c r="E38" s="6"/>
      <c r="F38" s="6"/>
      <c r="G38" s="6"/>
      <c r="H38" s="6"/>
      <c r="I38" s="6"/>
      <c r="J38" s="6"/>
      <c r="K38" s="6"/>
      <c r="L38" s="6"/>
      <c r="M38" s="6"/>
      <c r="N38" s="6"/>
      <c r="O38" s="6"/>
    </row>
    <row r="39" spans="1:15" ht="20.25" x14ac:dyDescent="0.3">
      <c r="A39" s="156"/>
      <c r="B39" s="156"/>
      <c r="C39" s="105"/>
      <c r="D39" s="69"/>
      <c r="E39" s="6"/>
      <c r="F39" s="6"/>
      <c r="G39" s="6"/>
      <c r="H39" s="6"/>
      <c r="I39" s="6"/>
      <c r="J39" s="6"/>
      <c r="K39" s="6"/>
      <c r="L39" s="6"/>
      <c r="M39" s="6"/>
      <c r="N39" s="6"/>
      <c r="O39" s="6"/>
    </row>
    <row r="40" spans="1:15" ht="20.25" x14ac:dyDescent="0.3">
      <c r="A40" s="156"/>
      <c r="B40" s="156"/>
      <c r="C40" s="105"/>
      <c r="D40" s="69"/>
      <c r="E40" s="6"/>
      <c r="F40" s="6"/>
      <c r="G40" s="6"/>
      <c r="H40" s="6"/>
      <c r="I40" s="6"/>
      <c r="J40" s="6"/>
      <c r="K40" s="6"/>
      <c r="L40" s="6"/>
      <c r="M40" s="6"/>
      <c r="N40" s="6"/>
      <c r="O40" s="6"/>
    </row>
    <row r="41" spans="1:15" ht="20.25" x14ac:dyDescent="0.3">
      <c r="A41" s="156"/>
      <c r="B41" s="156"/>
      <c r="C41" s="105"/>
      <c r="D41" s="69"/>
      <c r="E41" s="6"/>
      <c r="F41" s="6"/>
      <c r="G41" s="6"/>
      <c r="H41" s="6"/>
      <c r="I41" s="6"/>
      <c r="J41" s="6"/>
      <c r="K41" s="6"/>
      <c r="L41" s="6"/>
      <c r="M41" s="6"/>
      <c r="N41" s="6"/>
      <c r="O41" s="6"/>
    </row>
    <row r="42" spans="1:15" ht="20.25" x14ac:dyDescent="0.3">
      <c r="A42" s="156"/>
      <c r="B42" s="156"/>
      <c r="C42" s="105"/>
      <c r="D42" s="69"/>
      <c r="E42" s="6"/>
      <c r="F42" s="6"/>
      <c r="G42" s="6"/>
      <c r="H42" s="6"/>
      <c r="I42" s="6"/>
      <c r="J42" s="6"/>
      <c r="K42" s="6"/>
      <c r="L42" s="6"/>
      <c r="M42" s="6"/>
      <c r="N42" s="6"/>
      <c r="O42" s="6"/>
    </row>
    <row r="43" spans="1:15" ht="20.25" x14ac:dyDescent="0.3">
      <c r="A43" s="156"/>
      <c r="B43" s="156"/>
      <c r="C43" s="105"/>
      <c r="D43" s="69"/>
      <c r="E43" s="6"/>
      <c r="F43" s="6"/>
      <c r="G43" s="6"/>
      <c r="H43" s="6"/>
      <c r="I43" s="6"/>
      <c r="J43" s="6"/>
      <c r="K43" s="6"/>
      <c r="L43" s="6"/>
      <c r="M43" s="6"/>
      <c r="N43" s="6"/>
      <c r="O43" s="6"/>
    </row>
    <row r="44" spans="1:15" ht="20.25" x14ac:dyDescent="0.3">
      <c r="A44" s="156"/>
      <c r="B44" s="156"/>
      <c r="C44" s="105"/>
      <c r="D44" s="69"/>
      <c r="E44" s="6"/>
      <c r="F44" s="6"/>
      <c r="G44" s="6"/>
      <c r="H44" s="6"/>
      <c r="I44" s="6"/>
      <c r="J44" s="6"/>
      <c r="K44" s="6"/>
      <c r="L44" s="6"/>
      <c r="M44" s="6"/>
      <c r="N44" s="6"/>
      <c r="O44" s="6"/>
    </row>
    <row r="45" spans="1:15" ht="20.25" x14ac:dyDescent="0.3">
      <c r="A45" s="156"/>
      <c r="B45" s="156"/>
      <c r="C45" s="105"/>
      <c r="D45" s="69"/>
      <c r="E45" s="6"/>
      <c r="F45" s="6"/>
      <c r="G45" s="6"/>
      <c r="H45" s="6"/>
      <c r="I45" s="6"/>
      <c r="J45" s="6"/>
      <c r="K45" s="6"/>
      <c r="L45" s="6"/>
      <c r="M45" s="6"/>
      <c r="N45" s="6"/>
      <c r="O45" s="6"/>
    </row>
    <row r="46" spans="1:15" ht="20.25" x14ac:dyDescent="0.3">
      <c r="A46" s="156"/>
      <c r="B46" s="156"/>
      <c r="C46" s="105"/>
      <c r="D46" s="69"/>
      <c r="E46" s="6"/>
      <c r="F46" s="6"/>
      <c r="G46" s="6"/>
      <c r="H46" s="6"/>
      <c r="I46" s="6"/>
      <c r="J46" s="6"/>
      <c r="K46" s="6"/>
      <c r="L46" s="6"/>
      <c r="M46" s="6"/>
      <c r="N46" s="6"/>
      <c r="O46" s="6"/>
    </row>
    <row r="47" spans="1:15" ht="20.25" x14ac:dyDescent="0.3">
      <c r="A47" s="156"/>
      <c r="B47" s="156"/>
      <c r="C47" s="105"/>
      <c r="D47" s="69"/>
      <c r="E47" s="6"/>
      <c r="F47" s="6"/>
      <c r="G47" s="6"/>
      <c r="H47" s="6"/>
      <c r="I47" s="6"/>
      <c r="J47" s="6"/>
      <c r="K47" s="6"/>
      <c r="L47" s="6"/>
      <c r="M47" s="6"/>
      <c r="N47" s="6"/>
      <c r="O47" s="6"/>
    </row>
    <row r="48" spans="1:15" ht="20.25" x14ac:dyDescent="0.3">
      <c r="A48" s="156"/>
      <c r="B48" s="156"/>
      <c r="C48" s="105"/>
      <c r="D48" s="69"/>
      <c r="E48" s="6"/>
      <c r="F48" s="6"/>
      <c r="G48" s="6"/>
      <c r="H48" s="6"/>
      <c r="I48" s="6"/>
      <c r="J48" s="6"/>
      <c r="K48" s="6"/>
      <c r="L48" s="6"/>
      <c r="M48" s="6"/>
      <c r="N48" s="6"/>
      <c r="O48" s="6"/>
    </row>
    <row r="49" spans="1:15" ht="20.25" x14ac:dyDescent="0.3">
      <c r="A49" s="156"/>
      <c r="B49" s="156"/>
      <c r="C49" s="105"/>
      <c r="D49" s="69"/>
      <c r="E49" s="6"/>
      <c r="F49" s="6"/>
      <c r="G49" s="6"/>
      <c r="H49" s="6"/>
      <c r="I49" s="6"/>
      <c r="J49" s="6"/>
      <c r="K49" s="6"/>
      <c r="L49" s="6"/>
      <c r="M49" s="6"/>
      <c r="N49" s="6"/>
      <c r="O49" s="6"/>
    </row>
    <row r="50" spans="1:15" ht="20.25" x14ac:dyDescent="0.3">
      <c r="A50" s="156"/>
      <c r="B50" s="156"/>
      <c r="C50" s="105"/>
      <c r="D50" s="69"/>
      <c r="E50" s="6"/>
      <c r="F50" s="6"/>
      <c r="G50" s="6"/>
      <c r="H50" s="6"/>
      <c r="I50" s="6"/>
      <c r="J50" s="6"/>
      <c r="K50" s="6"/>
      <c r="L50" s="6"/>
      <c r="M50" s="6"/>
      <c r="N50" s="6"/>
      <c r="O50" s="6"/>
    </row>
    <row r="51" spans="1:15" ht="20.25" x14ac:dyDescent="0.3">
      <c r="A51" s="156"/>
      <c r="B51" s="156"/>
      <c r="C51" s="105"/>
      <c r="D51" s="69"/>
      <c r="E51" s="6"/>
      <c r="F51" s="6"/>
      <c r="G51" s="6"/>
      <c r="H51" s="6"/>
      <c r="I51" s="6"/>
      <c r="J51" s="6"/>
      <c r="K51" s="6"/>
      <c r="L51" s="6"/>
      <c r="M51" s="6"/>
      <c r="N51" s="6"/>
      <c r="O51" s="6"/>
    </row>
    <row r="52" spans="1:15" ht="20.25" x14ac:dyDescent="0.3">
      <c r="A52" s="156"/>
      <c r="B52" s="156"/>
      <c r="C52" s="105"/>
      <c r="D52" s="69"/>
      <c r="E52" s="6"/>
      <c r="F52" s="6"/>
      <c r="G52" s="6"/>
      <c r="H52" s="6"/>
      <c r="I52" s="6"/>
      <c r="J52" s="6"/>
      <c r="K52" s="6"/>
      <c r="L52" s="6"/>
      <c r="M52" s="6"/>
      <c r="N52" s="6"/>
      <c r="O52" s="6"/>
    </row>
    <row r="53" spans="1:15" ht="20.25" x14ac:dyDescent="0.3">
      <c r="A53" s="156"/>
      <c r="B53" s="157"/>
      <c r="C53" s="106"/>
      <c r="D53" s="16"/>
    </row>
    <row r="54" spans="1:15" ht="20.25" x14ac:dyDescent="0.3">
      <c r="A54" s="156"/>
      <c r="B54" s="157"/>
      <c r="C54" s="106"/>
      <c r="D54" s="16"/>
    </row>
    <row r="55" spans="1:15" ht="20.25" x14ac:dyDescent="0.3">
      <c r="A55" s="156"/>
      <c r="B55" s="157"/>
      <c r="C55" s="106"/>
      <c r="D55" s="16"/>
    </row>
    <row r="56" spans="1:15" ht="20.25" x14ac:dyDescent="0.3">
      <c r="A56" s="156"/>
      <c r="B56" s="157"/>
      <c r="C56" s="106"/>
      <c r="D56" s="16"/>
    </row>
    <row r="57" spans="1:15" ht="20.25" x14ac:dyDescent="0.3">
      <c r="A57" s="156"/>
      <c r="B57" s="157"/>
      <c r="C57" s="106"/>
      <c r="D57" s="16"/>
    </row>
    <row r="58" spans="1:15" ht="20.25" x14ac:dyDescent="0.3">
      <c r="A58" s="156"/>
      <c r="B58" s="157"/>
      <c r="C58" s="106"/>
      <c r="D58" s="16"/>
    </row>
    <row r="59" spans="1:15" ht="20.25" x14ac:dyDescent="0.3">
      <c r="A59" s="156"/>
      <c r="B59" s="157"/>
      <c r="C59" s="106"/>
      <c r="D59" s="16"/>
    </row>
    <row r="60" spans="1:15" ht="20.25" x14ac:dyDescent="0.3">
      <c r="A60" s="156"/>
      <c r="B60" s="157"/>
      <c r="C60" s="106"/>
      <c r="D60" s="16"/>
    </row>
    <row r="61" spans="1:15" ht="20.25" x14ac:dyDescent="0.3">
      <c r="A61" s="156"/>
      <c r="B61" s="157"/>
      <c r="C61" s="106"/>
      <c r="D61" s="16"/>
    </row>
    <row r="62" spans="1:15" ht="20.25" x14ac:dyDescent="0.3">
      <c r="A62" s="156"/>
      <c r="B62" s="157"/>
      <c r="C62" s="106"/>
      <c r="D62" s="16"/>
    </row>
    <row r="63" spans="1:15" ht="20.25" x14ac:dyDescent="0.3">
      <c r="A63" s="156"/>
      <c r="B63" s="157"/>
      <c r="C63" s="106"/>
      <c r="D63" s="16"/>
    </row>
    <row r="64" spans="1:15" ht="20.25" x14ac:dyDescent="0.3">
      <c r="A64" s="156"/>
      <c r="B64" s="157"/>
      <c r="C64" s="106"/>
      <c r="D64" s="16"/>
    </row>
    <row r="65" spans="1:4" ht="20.25" x14ac:dyDescent="0.3">
      <c r="A65" s="156"/>
      <c r="B65" s="157"/>
      <c r="C65" s="106"/>
      <c r="D65" s="16"/>
    </row>
    <row r="66" spans="1:4" ht="20.25" x14ac:dyDescent="0.3">
      <c r="A66" s="156"/>
      <c r="B66" s="157"/>
      <c r="C66" s="106"/>
      <c r="D66" s="16"/>
    </row>
    <row r="67" spans="1:4" ht="20.25" x14ac:dyDescent="0.3">
      <c r="A67" s="156"/>
      <c r="B67" s="157"/>
      <c r="C67" s="106"/>
      <c r="D67" s="16"/>
    </row>
    <row r="68" spans="1:4" ht="20.25" x14ac:dyDescent="0.3">
      <c r="A68" s="156"/>
      <c r="B68" s="157"/>
      <c r="C68" s="106"/>
      <c r="D68" s="16"/>
    </row>
    <row r="69" spans="1:4" ht="20.25" x14ac:dyDescent="0.3">
      <c r="A69" s="156"/>
      <c r="B69" s="157"/>
      <c r="C69" s="106"/>
      <c r="D69" s="16"/>
    </row>
    <row r="70" spans="1:4" ht="20.25" x14ac:dyDescent="0.3">
      <c r="A70" s="156"/>
      <c r="B70" s="157"/>
      <c r="C70" s="106"/>
      <c r="D70" s="16"/>
    </row>
    <row r="71" spans="1:4" ht="20.25" x14ac:dyDescent="0.3">
      <c r="A71" s="156"/>
      <c r="B71" s="157"/>
      <c r="C71" s="106"/>
      <c r="D71" s="16"/>
    </row>
    <row r="72" spans="1:4" ht="20.25" x14ac:dyDescent="0.3">
      <c r="A72" s="156"/>
      <c r="B72" s="157"/>
      <c r="C72" s="106"/>
      <c r="D72" s="16"/>
    </row>
    <row r="73" spans="1:4" ht="20.25" x14ac:dyDescent="0.3">
      <c r="A73" s="156"/>
      <c r="B73" s="157"/>
      <c r="C73" s="106"/>
      <c r="D73" s="16"/>
    </row>
    <row r="74" spans="1:4" ht="20.25" x14ac:dyDescent="0.3">
      <c r="A74" s="156"/>
      <c r="B74" s="157"/>
      <c r="C74" s="106"/>
      <c r="D74" s="16"/>
    </row>
    <row r="75" spans="1:4" ht="20.25" x14ac:dyDescent="0.3">
      <c r="A75" s="156"/>
      <c r="B75" s="157"/>
      <c r="C75" s="106"/>
      <c r="D75" s="16"/>
    </row>
    <row r="76" spans="1:4" ht="20.25" x14ac:dyDescent="0.3">
      <c r="A76" s="156"/>
      <c r="B76" s="157"/>
      <c r="C76" s="106"/>
      <c r="D76" s="16"/>
    </row>
    <row r="77" spans="1:4" ht="20.25" x14ac:dyDescent="0.3">
      <c r="A77" s="156"/>
      <c r="B77" s="157"/>
      <c r="C77" s="106"/>
      <c r="D77" s="16"/>
    </row>
    <row r="78" spans="1:4" ht="20.25" x14ac:dyDescent="0.3">
      <c r="A78" s="156"/>
      <c r="B78" s="157"/>
      <c r="C78" s="106"/>
      <c r="D78" s="16"/>
    </row>
    <row r="79" spans="1:4" ht="20.25" x14ac:dyDescent="0.3">
      <c r="A79" s="156"/>
      <c r="B79" s="157"/>
      <c r="C79" s="106"/>
      <c r="D79" s="16"/>
    </row>
    <row r="80" spans="1:4" ht="20.25" x14ac:dyDescent="0.3">
      <c r="A80" s="156"/>
      <c r="B80" s="157"/>
      <c r="C80" s="106"/>
      <c r="D80" s="16"/>
    </row>
    <row r="81" spans="1:4" ht="20.25" x14ac:dyDescent="0.3">
      <c r="A81" s="156"/>
      <c r="B81" s="157"/>
      <c r="C81" s="106"/>
      <c r="D81" s="16"/>
    </row>
    <row r="82" spans="1:4" ht="20.25" x14ac:dyDescent="0.3">
      <c r="A82" s="156"/>
      <c r="B82" s="157"/>
      <c r="C82" s="106"/>
      <c r="D82" s="16"/>
    </row>
    <row r="83" spans="1:4" ht="20.25" x14ac:dyDescent="0.3">
      <c r="A83" s="156"/>
      <c r="B83" s="157"/>
      <c r="C83" s="106"/>
      <c r="D83" s="16"/>
    </row>
    <row r="84" spans="1:4" ht="20.25" x14ac:dyDescent="0.3">
      <c r="A84" s="156"/>
      <c r="B84" s="157"/>
      <c r="C84" s="106"/>
      <c r="D84" s="16"/>
    </row>
    <row r="85" spans="1:4" ht="20.25" x14ac:dyDescent="0.3">
      <c r="A85" s="156"/>
      <c r="B85" s="157"/>
      <c r="C85" s="106"/>
      <c r="D85" s="16"/>
    </row>
    <row r="86" spans="1:4" ht="20.25" x14ac:dyDescent="0.3">
      <c r="A86" s="156"/>
      <c r="B86" s="157"/>
      <c r="C86" s="106"/>
      <c r="D86" s="16"/>
    </row>
    <row r="87" spans="1:4" ht="20.25" x14ac:dyDescent="0.3">
      <c r="A87" s="156"/>
      <c r="B87" s="157"/>
      <c r="C87" s="106"/>
      <c r="D87" s="16"/>
    </row>
    <row r="88" spans="1:4" ht="20.25" x14ac:dyDescent="0.3">
      <c r="A88" s="156"/>
      <c r="B88" s="157"/>
      <c r="C88" s="106"/>
      <c r="D88" s="16"/>
    </row>
    <row r="89" spans="1:4" ht="20.25" x14ac:dyDescent="0.3">
      <c r="A89" s="156"/>
      <c r="B89" s="157"/>
      <c r="C89" s="106"/>
      <c r="D89" s="16"/>
    </row>
    <row r="90" spans="1:4" ht="20.25" x14ac:dyDescent="0.3">
      <c r="A90" s="156"/>
      <c r="B90" s="157"/>
      <c r="C90" s="106"/>
      <c r="D90" s="16"/>
    </row>
    <row r="91" spans="1:4" ht="20.25" x14ac:dyDescent="0.3">
      <c r="A91" s="156"/>
      <c r="B91" s="157"/>
      <c r="C91" s="106"/>
      <c r="D91" s="16"/>
    </row>
    <row r="92" spans="1:4" ht="20.25" x14ac:dyDescent="0.3">
      <c r="A92" s="156"/>
      <c r="B92" s="157"/>
      <c r="C92" s="106"/>
      <c r="D92" s="16"/>
    </row>
    <row r="93" spans="1:4" ht="20.25" x14ac:dyDescent="0.3">
      <c r="A93" s="156"/>
      <c r="B93" s="157"/>
      <c r="C93" s="106"/>
      <c r="D93" s="16"/>
    </row>
    <row r="94" spans="1:4" ht="20.25" x14ac:dyDescent="0.3">
      <c r="A94" s="156"/>
      <c r="B94" s="157"/>
      <c r="C94" s="106"/>
      <c r="D94" s="16"/>
    </row>
    <row r="95" spans="1:4" ht="20.25" x14ac:dyDescent="0.3">
      <c r="A95" s="156"/>
      <c r="B95" s="157"/>
      <c r="C95" s="106"/>
      <c r="D95" s="16"/>
    </row>
    <row r="96" spans="1:4" ht="20.25" x14ac:dyDescent="0.3">
      <c r="A96" s="156"/>
      <c r="B96" s="157"/>
      <c r="C96" s="106"/>
      <c r="D96" s="16"/>
    </row>
    <row r="97" spans="1:4" ht="20.25" x14ac:dyDescent="0.3">
      <c r="A97" s="156"/>
      <c r="B97" s="157"/>
      <c r="C97" s="106"/>
      <c r="D97" s="16"/>
    </row>
    <row r="98" spans="1:4" ht="20.25" x14ac:dyDescent="0.3">
      <c r="A98" s="156"/>
      <c r="B98" s="157"/>
      <c r="C98" s="106"/>
      <c r="D98" s="16"/>
    </row>
    <row r="99" spans="1:4" ht="20.25" x14ac:dyDescent="0.3">
      <c r="A99" s="156"/>
      <c r="B99" s="157"/>
      <c r="C99" s="106"/>
      <c r="D99" s="16"/>
    </row>
    <row r="100" spans="1:4" ht="20.25" x14ac:dyDescent="0.3">
      <c r="A100" s="156"/>
      <c r="B100" s="157"/>
      <c r="C100" s="106"/>
      <c r="D100" s="16"/>
    </row>
    <row r="101" spans="1:4" ht="20.25" x14ac:dyDescent="0.3">
      <c r="A101" s="156"/>
      <c r="B101" s="157"/>
      <c r="C101" s="106"/>
      <c r="D101" s="16"/>
    </row>
    <row r="102" spans="1:4" ht="20.25" x14ac:dyDescent="0.3">
      <c r="A102" s="156"/>
      <c r="B102" s="157"/>
      <c r="C102" s="106"/>
      <c r="D102" s="16"/>
    </row>
    <row r="103" spans="1:4" ht="20.25" x14ac:dyDescent="0.3">
      <c r="A103" s="156"/>
      <c r="B103" s="157"/>
      <c r="C103" s="106"/>
      <c r="D103" s="16"/>
    </row>
    <row r="104" spans="1:4" ht="20.25" x14ac:dyDescent="0.3">
      <c r="A104" s="156"/>
      <c r="B104" s="157"/>
      <c r="C104" s="106"/>
      <c r="D104" s="16"/>
    </row>
    <row r="105" spans="1:4" ht="20.25" x14ac:dyDescent="0.3">
      <c r="A105" s="156"/>
      <c r="B105" s="157"/>
      <c r="C105" s="106"/>
      <c r="D105" s="16"/>
    </row>
    <row r="106" spans="1:4" ht="20.25" x14ac:dyDescent="0.3">
      <c r="A106" s="156"/>
      <c r="B106" s="157"/>
      <c r="C106" s="106"/>
      <c r="D106" s="16"/>
    </row>
    <row r="107" spans="1:4" ht="20.25" x14ac:dyDescent="0.3">
      <c r="A107" s="156"/>
      <c r="B107" s="157"/>
      <c r="C107" s="106"/>
      <c r="D107" s="16"/>
    </row>
    <row r="108" spans="1:4" ht="20.25" x14ac:dyDescent="0.3">
      <c r="A108" s="156"/>
      <c r="B108" s="157"/>
      <c r="C108" s="106"/>
      <c r="D108" s="16"/>
    </row>
    <row r="109" spans="1:4" ht="20.25" x14ac:dyDescent="0.3">
      <c r="A109" s="156"/>
      <c r="B109" s="157"/>
      <c r="C109" s="106"/>
      <c r="D109" s="16"/>
    </row>
    <row r="110" spans="1:4" ht="20.25" x14ac:dyDescent="0.3">
      <c r="A110" s="156"/>
      <c r="B110" s="157"/>
      <c r="C110" s="106"/>
      <c r="D110" s="16"/>
    </row>
    <row r="111" spans="1:4" ht="20.25" x14ac:dyDescent="0.3">
      <c r="A111" s="156"/>
      <c r="B111" s="157"/>
      <c r="C111" s="106"/>
      <c r="D111" s="16"/>
    </row>
    <row r="112" spans="1:4" ht="20.25" x14ac:dyDescent="0.3">
      <c r="A112" s="156"/>
      <c r="B112" s="157"/>
      <c r="C112" s="106"/>
      <c r="D112" s="16"/>
    </row>
    <row r="113" spans="1:4" ht="20.25" x14ac:dyDescent="0.3">
      <c r="A113" s="156"/>
      <c r="B113" s="157"/>
      <c r="C113" s="106"/>
      <c r="D113" s="16"/>
    </row>
    <row r="114" spans="1:4" ht="20.25" x14ac:dyDescent="0.3">
      <c r="A114" s="156"/>
      <c r="B114" s="157"/>
      <c r="C114" s="106"/>
      <c r="D114" s="16"/>
    </row>
    <row r="115" spans="1:4" ht="20.25" x14ac:dyDescent="0.3">
      <c r="A115" s="156"/>
      <c r="B115" s="157"/>
      <c r="C115" s="106"/>
      <c r="D115" s="16"/>
    </row>
    <row r="116" spans="1:4" ht="20.25" x14ac:dyDescent="0.3">
      <c r="A116" s="156"/>
      <c r="B116" s="157"/>
      <c r="C116" s="106"/>
      <c r="D116" s="16"/>
    </row>
    <row r="117" spans="1:4" ht="20.25" x14ac:dyDescent="0.3">
      <c r="A117" s="156"/>
      <c r="B117" s="157"/>
      <c r="C117" s="106"/>
      <c r="D117" s="16"/>
    </row>
    <row r="118" spans="1:4" ht="20.25" x14ac:dyDescent="0.3">
      <c r="A118" s="156"/>
      <c r="B118" s="157"/>
      <c r="C118" s="106"/>
      <c r="D118" s="16"/>
    </row>
    <row r="119" spans="1:4" ht="20.25" x14ac:dyDescent="0.3">
      <c r="A119" s="156"/>
      <c r="B119" s="157"/>
      <c r="C119" s="106"/>
      <c r="D119" s="16"/>
    </row>
    <row r="120" spans="1:4" ht="20.25" x14ac:dyDescent="0.3">
      <c r="A120" s="156"/>
      <c r="B120" s="157"/>
      <c r="C120" s="106"/>
      <c r="D120" s="16"/>
    </row>
    <row r="121" spans="1:4" ht="20.25" x14ac:dyDescent="0.3">
      <c r="A121" s="156"/>
      <c r="B121" s="157"/>
      <c r="C121" s="106"/>
      <c r="D121" s="16"/>
    </row>
    <row r="122" spans="1:4" ht="20.25" x14ac:dyDescent="0.3">
      <c r="A122" s="156"/>
      <c r="B122" s="157"/>
      <c r="C122" s="106"/>
      <c r="D122" s="16"/>
    </row>
    <row r="123" spans="1:4" ht="20.25" x14ac:dyDescent="0.3">
      <c r="A123" s="156"/>
      <c r="B123" s="157"/>
      <c r="C123" s="16"/>
      <c r="D123" s="16"/>
    </row>
    <row r="124" spans="1:4" ht="20.25" x14ac:dyDescent="0.3">
      <c r="A124" s="156"/>
      <c r="B124" s="157"/>
      <c r="C124" s="16"/>
      <c r="D124" s="16"/>
    </row>
    <row r="125" spans="1:4" ht="20.25" x14ac:dyDescent="0.3">
      <c r="A125" s="156"/>
      <c r="B125" s="157"/>
      <c r="C125" s="16"/>
      <c r="D125" s="16"/>
    </row>
    <row r="126" spans="1:4" ht="20.25" x14ac:dyDescent="0.3">
      <c r="A126" s="156"/>
      <c r="B126" s="157"/>
      <c r="C126" s="16"/>
      <c r="D126" s="16"/>
    </row>
    <row r="127" spans="1:4" ht="20.25" x14ac:dyDescent="0.3">
      <c r="A127" s="156"/>
      <c r="B127" s="157"/>
      <c r="C127" s="16"/>
      <c r="D127" s="16"/>
    </row>
    <row r="128" spans="1:4" ht="20.25" x14ac:dyDescent="0.3">
      <c r="A128" s="156"/>
      <c r="B128" s="157"/>
      <c r="C128" s="16"/>
      <c r="D128" s="16"/>
    </row>
    <row r="129" spans="1:4" ht="20.25" x14ac:dyDescent="0.3">
      <c r="A129" s="156"/>
      <c r="B129" s="157"/>
      <c r="C129" s="16"/>
      <c r="D129" s="16"/>
    </row>
    <row r="130" spans="1:4" ht="20.25" x14ac:dyDescent="0.3">
      <c r="A130" s="156"/>
      <c r="B130" s="157"/>
      <c r="C130" s="16"/>
      <c r="D130" s="16"/>
    </row>
    <row r="131" spans="1:4" ht="20.25" x14ac:dyDescent="0.3">
      <c r="A131" s="156"/>
      <c r="B131" s="157"/>
      <c r="C131" s="16"/>
      <c r="D131" s="16"/>
    </row>
    <row r="132" spans="1:4" ht="20.25" x14ac:dyDescent="0.3">
      <c r="A132" s="156"/>
      <c r="B132" s="157"/>
      <c r="C132" s="16"/>
      <c r="D132" s="16"/>
    </row>
    <row r="133" spans="1:4" ht="20.25" x14ac:dyDescent="0.3">
      <c r="A133" s="156"/>
      <c r="B133" s="157"/>
      <c r="C133" s="16"/>
      <c r="D133" s="16"/>
    </row>
    <row r="134" spans="1:4" ht="20.25" x14ac:dyDescent="0.3">
      <c r="A134" s="156"/>
      <c r="B134" s="157"/>
      <c r="C134" s="16"/>
      <c r="D134" s="16"/>
    </row>
    <row r="135" spans="1:4" ht="20.25" x14ac:dyDescent="0.3">
      <c r="A135" s="156"/>
      <c r="B135" s="157"/>
      <c r="C135" s="16"/>
      <c r="D135" s="16"/>
    </row>
    <row r="136" spans="1:4" ht="20.25" x14ac:dyDescent="0.3">
      <c r="A136" s="156"/>
      <c r="B136" s="157"/>
      <c r="C136" s="16"/>
      <c r="D136" s="16"/>
    </row>
    <row r="137" spans="1:4" ht="20.25" x14ac:dyDescent="0.3">
      <c r="A137" s="156"/>
      <c r="B137" s="157"/>
      <c r="C137" s="16"/>
      <c r="D137" s="16"/>
    </row>
    <row r="138" spans="1:4" ht="20.25" x14ac:dyDescent="0.3">
      <c r="A138" s="156"/>
      <c r="B138" s="157"/>
      <c r="C138" s="16"/>
      <c r="D138" s="16"/>
    </row>
    <row r="139" spans="1:4" ht="20.25" x14ac:dyDescent="0.3">
      <c r="A139" s="156"/>
      <c r="B139" s="157"/>
      <c r="C139" s="16"/>
      <c r="D139" s="16"/>
    </row>
    <row r="140" spans="1:4" ht="20.25" x14ac:dyDescent="0.3">
      <c r="A140" s="156"/>
      <c r="B140" s="157"/>
      <c r="C140" s="16"/>
      <c r="D140" s="16"/>
    </row>
    <row r="141" spans="1:4" ht="20.25" x14ac:dyDescent="0.3">
      <c r="A141" s="156"/>
      <c r="B141" s="157"/>
      <c r="C141" s="16"/>
      <c r="D141" s="16"/>
    </row>
    <row r="142" spans="1:4" ht="20.25" x14ac:dyDescent="0.3">
      <c r="A142" s="156"/>
      <c r="B142" s="157"/>
      <c r="C142" s="16"/>
      <c r="D142" s="16"/>
    </row>
    <row r="143" spans="1:4" ht="20.25" x14ac:dyDescent="0.3">
      <c r="A143" s="156"/>
      <c r="B143" s="157"/>
      <c r="C143" s="16"/>
      <c r="D143" s="16"/>
    </row>
    <row r="144" spans="1:4" ht="20.25" x14ac:dyDescent="0.3">
      <c r="A144" s="156"/>
      <c r="B144" s="157"/>
      <c r="C144" s="16"/>
      <c r="D144" s="16"/>
    </row>
    <row r="145" spans="1:4" ht="20.25" x14ac:dyDescent="0.3">
      <c r="A145" s="156"/>
      <c r="B145" s="157"/>
      <c r="C145" s="16"/>
      <c r="D145" s="16"/>
    </row>
    <row r="146" spans="1:4" ht="20.25" x14ac:dyDescent="0.3">
      <c r="A146" s="156"/>
      <c r="B146" s="157"/>
      <c r="C146" s="16"/>
      <c r="D146" s="16"/>
    </row>
    <row r="147" spans="1:4" ht="20.25" x14ac:dyDescent="0.3">
      <c r="A147" s="156"/>
      <c r="B147" s="157"/>
      <c r="C147" s="16"/>
      <c r="D147" s="16"/>
    </row>
    <row r="148" spans="1:4" ht="20.25" x14ac:dyDescent="0.3">
      <c r="A148" s="156"/>
      <c r="B148" s="157"/>
      <c r="C148" s="16"/>
      <c r="D148" s="16"/>
    </row>
    <row r="149" spans="1:4" ht="20.25" x14ac:dyDescent="0.3">
      <c r="A149" s="156"/>
      <c r="B149" s="157"/>
      <c r="C149" s="16"/>
      <c r="D149" s="16"/>
    </row>
    <row r="150" spans="1:4" ht="20.25" x14ac:dyDescent="0.3">
      <c r="A150" s="156"/>
      <c r="B150" s="157"/>
      <c r="C150" s="16"/>
      <c r="D150" s="16"/>
    </row>
    <row r="151" spans="1:4" ht="20.25" x14ac:dyDescent="0.3">
      <c r="A151" s="156"/>
      <c r="B151" s="157"/>
      <c r="C151" s="16"/>
      <c r="D151" s="16"/>
    </row>
    <row r="152" spans="1:4" ht="20.25" x14ac:dyDescent="0.3">
      <c r="A152" s="156"/>
      <c r="B152" s="157"/>
      <c r="C152" s="16"/>
      <c r="D152" s="16"/>
    </row>
    <row r="153" spans="1:4" ht="20.25" x14ac:dyDescent="0.3">
      <c r="A153" s="156"/>
      <c r="B153" s="157"/>
      <c r="C153" s="16"/>
      <c r="D153" s="16"/>
    </row>
    <row r="154" spans="1:4" ht="20.25" x14ac:dyDescent="0.3">
      <c r="A154" s="156"/>
      <c r="B154" s="157"/>
      <c r="C154" s="16"/>
      <c r="D154" s="16"/>
    </row>
    <row r="155" spans="1:4" ht="20.25" x14ac:dyDescent="0.3">
      <c r="A155" s="156"/>
      <c r="B155" s="157"/>
      <c r="C155" s="16"/>
      <c r="D155" s="16"/>
    </row>
    <row r="156" spans="1:4" ht="20.25" x14ac:dyDescent="0.3">
      <c r="A156" s="156"/>
      <c r="B156" s="157"/>
      <c r="C156" s="16"/>
      <c r="D156" s="16"/>
    </row>
    <row r="157" spans="1:4" ht="20.25" x14ac:dyDescent="0.3">
      <c r="A157" s="156"/>
      <c r="B157" s="157"/>
      <c r="C157" s="16"/>
      <c r="D157" s="16"/>
    </row>
    <row r="158" spans="1:4" ht="20.25" x14ac:dyDescent="0.3">
      <c r="A158" s="156"/>
      <c r="B158" s="157"/>
      <c r="C158" s="16"/>
      <c r="D158" s="16"/>
    </row>
    <row r="159" spans="1:4" ht="20.25" x14ac:dyDescent="0.3">
      <c r="A159" s="156"/>
      <c r="B159" s="157"/>
      <c r="C159" s="16"/>
      <c r="D159" s="16"/>
    </row>
    <row r="160" spans="1:4" ht="20.25" x14ac:dyDescent="0.3">
      <c r="A160" s="156"/>
      <c r="B160" s="157"/>
      <c r="C160" s="16"/>
      <c r="D160" s="16"/>
    </row>
    <row r="161" spans="1:4" ht="20.25" x14ac:dyDescent="0.3">
      <c r="A161" s="156"/>
      <c r="B161" s="157"/>
      <c r="C161" s="16"/>
      <c r="D161" s="16"/>
    </row>
    <row r="162" spans="1:4" ht="20.25" x14ac:dyDescent="0.3">
      <c r="A162" s="156"/>
      <c r="B162" s="157"/>
      <c r="C162" s="16"/>
      <c r="D162" s="16"/>
    </row>
    <row r="163" spans="1:4" ht="20.25" x14ac:dyDescent="0.3">
      <c r="A163" s="156"/>
      <c r="B163" s="157"/>
      <c r="C163" s="16"/>
      <c r="D163" s="16"/>
    </row>
    <row r="164" spans="1:4" ht="20.25" x14ac:dyDescent="0.3">
      <c r="A164" s="156"/>
      <c r="B164" s="157"/>
      <c r="C164" s="16"/>
      <c r="D164" s="16"/>
    </row>
    <row r="165" spans="1:4" ht="20.25" x14ac:dyDescent="0.3">
      <c r="A165" s="156"/>
      <c r="B165" s="157"/>
      <c r="C165" s="16"/>
      <c r="D165" s="16"/>
    </row>
    <row r="166" spans="1:4" ht="20.25" x14ac:dyDescent="0.3">
      <c r="A166" s="156"/>
      <c r="B166" s="157"/>
      <c r="C166" s="16"/>
      <c r="D166" s="16"/>
    </row>
    <row r="167" spans="1:4" ht="20.25" x14ac:dyDescent="0.3">
      <c r="A167" s="156"/>
      <c r="B167" s="157"/>
      <c r="C167" s="16"/>
      <c r="D167" s="16"/>
    </row>
    <row r="168" spans="1:4" ht="20.25" x14ac:dyDescent="0.3">
      <c r="A168" s="156"/>
      <c r="B168" s="157"/>
      <c r="C168" s="16"/>
      <c r="D168" s="16"/>
    </row>
    <row r="169" spans="1:4" ht="20.25" x14ac:dyDescent="0.3">
      <c r="A169" s="156"/>
      <c r="B169" s="157"/>
      <c r="C169" s="16"/>
      <c r="D169" s="16"/>
    </row>
    <row r="170" spans="1:4" ht="20.25" x14ac:dyDescent="0.3">
      <c r="A170" s="156"/>
      <c r="B170" s="157"/>
      <c r="C170" s="16"/>
      <c r="D170" s="16"/>
    </row>
    <row r="171" spans="1:4" ht="20.25" x14ac:dyDescent="0.3">
      <c r="A171" s="156"/>
      <c r="B171" s="157"/>
      <c r="C171" s="16"/>
      <c r="D171" s="16"/>
    </row>
    <row r="172" spans="1:4" ht="20.25" x14ac:dyDescent="0.3">
      <c r="A172" s="156"/>
      <c r="B172" s="157"/>
      <c r="C172" s="16"/>
      <c r="D172" s="16"/>
    </row>
    <row r="173" spans="1:4" ht="20.25" x14ac:dyDescent="0.3">
      <c r="A173" s="156"/>
      <c r="B173" s="157"/>
      <c r="C173" s="16"/>
      <c r="D173" s="16"/>
    </row>
    <row r="174" spans="1:4" ht="20.25" x14ac:dyDescent="0.3">
      <c r="A174" s="156"/>
      <c r="B174" s="157"/>
      <c r="C174" s="16"/>
      <c r="D174" s="16"/>
    </row>
    <row r="175" spans="1:4" ht="20.25" x14ac:dyDescent="0.3">
      <c r="A175" s="156"/>
      <c r="B175" s="157"/>
      <c r="C175" s="16"/>
      <c r="D175" s="16"/>
    </row>
    <row r="176" spans="1:4" ht="20.25" x14ac:dyDescent="0.3">
      <c r="A176" s="156"/>
      <c r="B176" s="157"/>
      <c r="C176" s="16"/>
      <c r="D176" s="16"/>
    </row>
    <row r="177" spans="1:4" ht="20.25" x14ac:dyDescent="0.3">
      <c r="A177" s="156"/>
      <c r="B177" s="157"/>
      <c r="C177" s="16"/>
      <c r="D177" s="16"/>
    </row>
    <row r="178" spans="1:4" ht="20.25" x14ac:dyDescent="0.3">
      <c r="A178" s="156"/>
      <c r="B178" s="157"/>
      <c r="C178" s="16"/>
      <c r="D178" s="16"/>
    </row>
    <row r="179" spans="1:4" ht="20.25" x14ac:dyDescent="0.3">
      <c r="A179" s="156"/>
      <c r="B179" s="157"/>
      <c r="C179" s="16"/>
      <c r="D179" s="16"/>
    </row>
    <row r="180" spans="1:4" ht="20.25" x14ac:dyDescent="0.3">
      <c r="A180" s="156"/>
      <c r="B180" s="157"/>
      <c r="C180" s="16"/>
      <c r="D180" s="16"/>
    </row>
    <row r="181" spans="1:4" ht="20.25" x14ac:dyDescent="0.3">
      <c r="A181" s="156"/>
      <c r="B181" s="157"/>
      <c r="C181" s="16"/>
      <c r="D181" s="16"/>
    </row>
    <row r="182" spans="1:4" ht="20.25" x14ac:dyDescent="0.3">
      <c r="A182" s="156"/>
      <c r="B182" s="157"/>
      <c r="C182" s="16"/>
      <c r="D182" s="16"/>
    </row>
    <row r="183" spans="1:4" ht="20.25" x14ac:dyDescent="0.3">
      <c r="A183" s="156"/>
      <c r="B183" s="157"/>
      <c r="C183" s="16"/>
      <c r="D183" s="16"/>
    </row>
    <row r="184" spans="1:4" ht="20.25" x14ac:dyDescent="0.3">
      <c r="A184" s="156"/>
      <c r="B184" s="157"/>
      <c r="C184" s="16"/>
      <c r="D184" s="16"/>
    </row>
    <row r="185" spans="1:4" ht="20.25" x14ac:dyDescent="0.3">
      <c r="A185" s="156"/>
      <c r="B185" s="157"/>
      <c r="C185" s="16"/>
      <c r="D185" s="16"/>
    </row>
    <row r="186" spans="1:4" ht="20.25" x14ac:dyDescent="0.3">
      <c r="A186" s="156"/>
      <c r="B186" s="157"/>
      <c r="C186" s="16"/>
      <c r="D186" s="16"/>
    </row>
    <row r="187" spans="1:4" ht="20.25" x14ac:dyDescent="0.3">
      <c r="A187" s="156"/>
      <c r="B187" s="157"/>
      <c r="C187" s="16"/>
      <c r="D187" s="16"/>
    </row>
    <row r="188" spans="1:4" ht="20.25" x14ac:dyDescent="0.3">
      <c r="A188" s="156"/>
      <c r="B188" s="157"/>
      <c r="C188" s="16"/>
      <c r="D188" s="16"/>
    </row>
    <row r="189" spans="1:4" ht="20.25" x14ac:dyDescent="0.3">
      <c r="A189" s="156"/>
      <c r="B189" s="157"/>
      <c r="C189" s="16"/>
      <c r="D189" s="16"/>
    </row>
    <row r="190" spans="1:4" ht="20.25" x14ac:dyDescent="0.3">
      <c r="A190" s="156"/>
      <c r="B190" s="157"/>
      <c r="C190" s="16"/>
      <c r="D190" s="16"/>
    </row>
    <row r="191" spans="1:4" ht="20.25" x14ac:dyDescent="0.3">
      <c r="A191" s="156"/>
      <c r="B191" s="157"/>
      <c r="C191" s="16"/>
      <c r="D191" s="16"/>
    </row>
    <row r="192" spans="1:4" ht="20.25" x14ac:dyDescent="0.3">
      <c r="A192" s="156"/>
      <c r="B192" s="157"/>
      <c r="C192" s="16"/>
      <c r="D192" s="16"/>
    </row>
    <row r="193" spans="1:4" ht="20.25" x14ac:dyDescent="0.3">
      <c r="A193" s="156"/>
      <c r="B193" s="157"/>
      <c r="C193" s="16"/>
      <c r="D193" s="16"/>
    </row>
    <row r="194" spans="1:4" ht="20.25" x14ac:dyDescent="0.3">
      <c r="A194" s="156"/>
      <c r="B194" s="157"/>
      <c r="C194" s="16"/>
      <c r="D194" s="16"/>
    </row>
    <row r="195" spans="1:4" ht="20.25" x14ac:dyDescent="0.3">
      <c r="A195" s="156"/>
      <c r="B195" s="157"/>
      <c r="C195" s="16"/>
      <c r="D195" s="16"/>
    </row>
    <row r="196" spans="1:4" ht="20.25" x14ac:dyDescent="0.3">
      <c r="A196" s="156"/>
      <c r="B196" s="157"/>
      <c r="C196" s="16"/>
      <c r="D196" s="16"/>
    </row>
    <row r="197" spans="1:4" ht="20.25" x14ac:dyDescent="0.3">
      <c r="A197" s="156"/>
      <c r="B197" s="157"/>
      <c r="C197" s="16"/>
      <c r="D197" s="16"/>
    </row>
    <row r="198" spans="1:4" ht="20.25" x14ac:dyDescent="0.3">
      <c r="A198" s="156"/>
      <c r="B198" s="157"/>
      <c r="C198" s="16"/>
      <c r="D198" s="16"/>
    </row>
    <row r="199" spans="1:4" ht="20.25" x14ac:dyDescent="0.3">
      <c r="A199" s="156"/>
      <c r="B199" s="157"/>
      <c r="C199" s="16"/>
      <c r="D199" s="16"/>
    </row>
    <row r="200" spans="1:4" ht="20.25" x14ac:dyDescent="0.3">
      <c r="A200" s="156"/>
      <c r="B200" s="157"/>
      <c r="C200" s="16"/>
      <c r="D200" s="16"/>
    </row>
    <row r="201" spans="1:4" ht="20.25" x14ac:dyDescent="0.3">
      <c r="A201" s="156"/>
      <c r="B201" s="157"/>
      <c r="C201" s="16"/>
      <c r="D201" s="16"/>
    </row>
    <row r="202" spans="1:4" ht="20.25" x14ac:dyDescent="0.3">
      <c r="A202" s="156"/>
      <c r="B202" s="157"/>
      <c r="C202" s="16"/>
      <c r="D202" s="16"/>
    </row>
    <row r="203" spans="1:4" ht="20.25" x14ac:dyDescent="0.3">
      <c r="A203" s="156"/>
      <c r="B203" s="157"/>
      <c r="C203" s="16"/>
      <c r="D203" s="16"/>
    </row>
    <row r="204" spans="1:4" ht="20.25" x14ac:dyDescent="0.3">
      <c r="A204" s="156"/>
      <c r="B204" s="157"/>
      <c r="C204" s="16"/>
      <c r="D204" s="16"/>
    </row>
    <row r="205" spans="1:4" ht="20.25" x14ac:dyDescent="0.3">
      <c r="A205" s="156"/>
      <c r="B205" s="157"/>
      <c r="C205" s="16"/>
      <c r="D205" s="16"/>
    </row>
    <row r="206" spans="1:4" ht="20.25" x14ac:dyDescent="0.3">
      <c r="A206" s="156"/>
      <c r="B206" s="157"/>
      <c r="C206" s="16"/>
      <c r="D206" s="16"/>
    </row>
    <row r="207" spans="1:4" ht="20.25" x14ac:dyDescent="0.3">
      <c r="A207" s="156"/>
      <c r="B207" s="157"/>
      <c r="C207" s="16"/>
      <c r="D207" s="16"/>
    </row>
    <row r="208" spans="1:4" ht="20.25" x14ac:dyDescent="0.3">
      <c r="A208" s="156"/>
      <c r="B208" s="157"/>
      <c r="C208" s="16"/>
      <c r="D208" s="16"/>
    </row>
    <row r="209" spans="1:8" x14ac:dyDescent="0.3">
      <c r="A209" s="6"/>
      <c r="B209" s="157"/>
      <c r="C209" s="157"/>
      <c r="D209" s="157"/>
    </row>
    <row r="210" spans="1:8" ht="20.25" x14ac:dyDescent="0.3">
      <c r="A210" s="6"/>
      <c r="B210" s="15" t="s">
        <v>79</v>
      </c>
      <c r="C210" s="15" t="s">
        <v>126</v>
      </c>
      <c r="D210" s="158" t="s">
        <v>79</v>
      </c>
      <c r="E210" s="158" t="s">
        <v>126</v>
      </c>
    </row>
    <row r="211" spans="1:8" ht="20.25" x14ac:dyDescent="0.3">
      <c r="A211" s="6"/>
      <c r="B211" s="159" t="s">
        <v>81</v>
      </c>
      <c r="C211" s="159" t="s">
        <v>55</v>
      </c>
      <c r="D211" s="111" t="s">
        <v>81</v>
      </c>
      <c r="F211" s="111" t="str">
        <f>IF(NOT(ISBLANK(D211)),D211,IF(NOT(ISBLANK(E211)),"     "&amp;E211,FALSE))</f>
        <v>Afectación Económica o presupuestal</v>
      </c>
      <c r="G211" s="111" t="s">
        <v>81</v>
      </c>
      <c r="H211" s="111" t="str">
        <f>IF(NOT(ISERROR(MATCH(G211,_xlfn.ANCHORARRAY(B222),0))),F224&amp;"Por favor no seleccionar los criterios de impacto",G211)</f>
        <v>❌Por favor no seleccionar los criterios de impacto</v>
      </c>
    </row>
    <row r="212" spans="1:8" ht="20.25" x14ac:dyDescent="0.3">
      <c r="A212" s="6"/>
      <c r="B212" s="159" t="s">
        <v>81</v>
      </c>
      <c r="C212" s="159" t="s">
        <v>84</v>
      </c>
      <c r="E212" s="111" t="s">
        <v>55</v>
      </c>
      <c r="F212" s="111" t="str">
        <f t="shared" ref="F212:F222" si="0">IF(NOT(ISBLANK(D212)),D212,IF(NOT(ISBLANK(E212)),"     "&amp;E212,FALSE))</f>
        <v xml:space="preserve">     Afectación menor a 10 SMLMV .</v>
      </c>
    </row>
    <row r="213" spans="1:8" ht="20.25" x14ac:dyDescent="0.3">
      <c r="A213" s="6"/>
      <c r="B213" s="159" t="s">
        <v>81</v>
      </c>
      <c r="C213" s="159" t="s">
        <v>85</v>
      </c>
      <c r="E213" s="111" t="s">
        <v>84</v>
      </c>
      <c r="F213" s="111" t="str">
        <f t="shared" si="0"/>
        <v xml:space="preserve">     Entre 10 y 50 SMLMV </v>
      </c>
    </row>
    <row r="214" spans="1:8" ht="20.25" x14ac:dyDescent="0.3">
      <c r="A214" s="6"/>
      <c r="B214" s="159" t="s">
        <v>81</v>
      </c>
      <c r="C214" s="159" t="s">
        <v>86</v>
      </c>
      <c r="E214" s="111" t="s">
        <v>85</v>
      </c>
      <c r="F214" s="111" t="str">
        <f t="shared" si="0"/>
        <v xml:space="preserve">     Entre 50 y 100 SMLMV </v>
      </c>
    </row>
    <row r="215" spans="1:8" ht="20.25" x14ac:dyDescent="0.3">
      <c r="A215" s="6"/>
      <c r="B215" s="159" t="s">
        <v>81</v>
      </c>
      <c r="C215" s="159" t="s">
        <v>87</v>
      </c>
      <c r="E215" s="111" t="s">
        <v>86</v>
      </c>
      <c r="F215" s="111" t="str">
        <f t="shared" si="0"/>
        <v xml:space="preserve">     Entre 100 y 500 SMLMV </v>
      </c>
    </row>
    <row r="216" spans="1:8" ht="20.25" x14ac:dyDescent="0.3">
      <c r="A216" s="6"/>
      <c r="B216" s="159" t="s">
        <v>54</v>
      </c>
      <c r="C216" s="159" t="s">
        <v>88</v>
      </c>
      <c r="E216" s="111" t="s">
        <v>87</v>
      </c>
      <c r="F216" s="111" t="str">
        <f t="shared" si="0"/>
        <v xml:space="preserve">     Mayor a 500 SMLMV </v>
      </c>
    </row>
    <row r="217" spans="1:8" ht="20.25" x14ac:dyDescent="0.3">
      <c r="A217" s="6"/>
      <c r="B217" s="159" t="s">
        <v>54</v>
      </c>
      <c r="C217" s="159" t="s">
        <v>89</v>
      </c>
      <c r="D217" s="111" t="s">
        <v>54</v>
      </c>
      <c r="F217" s="111" t="str">
        <f t="shared" si="0"/>
        <v>Pérdida Reputacional</v>
      </c>
    </row>
    <row r="218" spans="1:8" ht="20.25" x14ac:dyDescent="0.3">
      <c r="A218" s="6"/>
      <c r="B218" s="159" t="s">
        <v>54</v>
      </c>
      <c r="C218" s="159" t="s">
        <v>91</v>
      </c>
      <c r="E218" s="111" t="s">
        <v>88</v>
      </c>
      <c r="F218" s="111" t="str">
        <f t="shared" si="0"/>
        <v xml:space="preserve">     El riesgo afecta la imagen de alguna área de la organización</v>
      </c>
    </row>
    <row r="219" spans="1:8" ht="20.25" x14ac:dyDescent="0.3">
      <c r="A219" s="6"/>
      <c r="B219" s="159" t="s">
        <v>54</v>
      </c>
      <c r="C219" s="159" t="s">
        <v>90</v>
      </c>
      <c r="E219" s="111" t="s">
        <v>89</v>
      </c>
      <c r="F219" s="111" t="str">
        <f t="shared" si="0"/>
        <v xml:space="preserve">     El riesgo afecta la imagen de la entidad internamente, de conocimiento general, nivel interno, de junta dircetiva y accionistas y/o de provedores</v>
      </c>
    </row>
    <row r="220" spans="1:8" ht="20.25" x14ac:dyDescent="0.3">
      <c r="A220" s="6"/>
      <c r="B220" s="159" t="s">
        <v>54</v>
      </c>
      <c r="C220" s="159" t="s">
        <v>109</v>
      </c>
      <c r="E220" s="111" t="s">
        <v>91</v>
      </c>
      <c r="F220" s="111" t="str">
        <f t="shared" si="0"/>
        <v xml:space="preserve">     El riesgo afecta la imagen de la entidad con algunos usuarios de relevancia frente al logro de los objetivos</v>
      </c>
    </row>
    <row r="221" spans="1:8" x14ac:dyDescent="0.3">
      <c r="A221" s="6"/>
      <c r="B221" s="160"/>
      <c r="C221" s="160"/>
      <c r="E221" s="111" t="s">
        <v>90</v>
      </c>
      <c r="F221" s="111" t="str">
        <f t="shared" si="0"/>
        <v xml:space="preserve">     El riesgo afecta la imagen de de la entidad con efecto publicitario sostenido a nivel de sector administrativo, nivel departamental o municipal</v>
      </c>
    </row>
    <row r="222" spans="1:8" x14ac:dyDescent="0.3">
      <c r="A222" s="6"/>
      <c r="B222" s="160" t="str" cm="1">
        <f t="array" ref="B222:B224">_xlfn.UNIQUE(Tabla1[[#All],[Criterios]])</f>
        <v>Criterios</v>
      </c>
      <c r="C222" s="160"/>
      <c r="E222" s="111" t="s">
        <v>109</v>
      </c>
      <c r="F222" s="111" t="str">
        <f t="shared" si="0"/>
        <v xml:space="preserve">     El riesgo afecta la imagen de la entidad a nivel nacional, con efecto publicitarios sostenible a nivel país</v>
      </c>
    </row>
    <row r="223" spans="1:8" x14ac:dyDescent="0.3">
      <c r="A223" s="6"/>
      <c r="B223" s="160" t="str">
        <v>Afectación Económica o presupuestal</v>
      </c>
      <c r="C223" s="160"/>
    </row>
    <row r="224" spans="1:8" x14ac:dyDescent="0.3">
      <c r="B224" s="160" t="str">
        <v>Pérdida Reputacional</v>
      </c>
      <c r="C224" s="160"/>
      <c r="F224" s="161" t="s">
        <v>128</v>
      </c>
    </row>
    <row r="225" spans="2:6" x14ac:dyDescent="0.3">
      <c r="B225" s="162"/>
      <c r="C225" s="162"/>
      <c r="F225" s="161" t="s">
        <v>129</v>
      </c>
    </row>
    <row r="226" spans="2:6" x14ac:dyDescent="0.3">
      <c r="B226" s="162"/>
      <c r="C226" s="162"/>
    </row>
    <row r="227" spans="2:6" x14ac:dyDescent="0.3">
      <c r="B227" s="162"/>
      <c r="C227" s="162"/>
    </row>
    <row r="228" spans="2:6" x14ac:dyDescent="0.3">
      <c r="B228" s="162"/>
      <c r="C228" s="162"/>
      <c r="D228" s="162"/>
    </row>
    <row r="229" spans="2:6" x14ac:dyDescent="0.3">
      <c r="B229" s="162"/>
      <c r="C229" s="162"/>
      <c r="D229" s="162"/>
    </row>
    <row r="230" spans="2:6" x14ac:dyDescent="0.3">
      <c r="B230" s="162"/>
      <c r="C230" s="162"/>
      <c r="D230" s="162"/>
    </row>
    <row r="231" spans="2:6" x14ac:dyDescent="0.3">
      <c r="B231" s="162"/>
      <c r="C231" s="162"/>
      <c r="D231" s="162"/>
    </row>
    <row r="232" spans="2:6" x14ac:dyDescent="0.3">
      <c r="B232" s="162"/>
      <c r="C232" s="162"/>
      <c r="D232" s="162"/>
    </row>
    <row r="233" spans="2:6" x14ac:dyDescent="0.3">
      <c r="B233" s="162"/>
      <c r="C233" s="162"/>
      <c r="D233" s="162"/>
    </row>
  </sheetData>
  <mergeCells count="1">
    <mergeCell ref="B2:D2"/>
  </mergeCells>
  <dataValidations disablePrompts="1" count="1">
    <dataValidation type="list" allowBlank="1" showInputMessage="1" showErrorMessage="1" sqref="G211" xr:uid="{00000000-0002-0000-0600-000000000000}">
      <formula1>$F$211:$F$222</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sheetPr>
  <dimension ref="A1:G17"/>
  <sheetViews>
    <sheetView showRowColHeaders="0" topLeftCell="A13" workbookViewId="0">
      <selection activeCell="E10" sqref="E10"/>
    </sheetView>
  </sheetViews>
  <sheetFormatPr baseColWidth="10" defaultColWidth="14.28515625" defaultRowHeight="12.75" x14ac:dyDescent="0.2"/>
  <cols>
    <col min="1" max="2" width="14.28515625" style="60" collapsed="1"/>
    <col min="3" max="3" width="17" style="60" customWidth="1" collapsed="1"/>
    <col min="4" max="4" width="14.28515625" style="60" collapsed="1"/>
    <col min="5" max="5" width="46" style="60" customWidth="1" collapsed="1"/>
    <col min="6" max="16384" width="14.28515625" style="60" collapsed="1"/>
  </cols>
  <sheetData>
    <row r="1" spans="1:7" ht="13.5" thickBot="1" x14ac:dyDescent="0.25"/>
    <row r="2" spans="1:7" ht="24" customHeight="1" thickBot="1" x14ac:dyDescent="0.25">
      <c r="A2" s="163"/>
      <c r="B2" s="567" t="s">
        <v>239</v>
      </c>
      <c r="C2" s="568"/>
      <c r="D2" s="568"/>
      <c r="E2" s="568"/>
      <c r="F2" s="569"/>
      <c r="G2" s="163"/>
    </row>
    <row r="3" spans="1:7" ht="16.5" thickBot="1" x14ac:dyDescent="0.3">
      <c r="A3" s="163"/>
      <c r="B3" s="164"/>
      <c r="C3" s="164"/>
      <c r="D3" s="164"/>
      <c r="E3" s="164"/>
      <c r="F3" s="164"/>
      <c r="G3" s="163"/>
    </row>
    <row r="4" spans="1:7" ht="16.5" thickBot="1" x14ac:dyDescent="0.25">
      <c r="A4" s="163"/>
      <c r="B4" s="573" t="s">
        <v>236</v>
      </c>
      <c r="C4" s="574"/>
      <c r="D4" s="574"/>
      <c r="E4" s="153" t="s">
        <v>237</v>
      </c>
      <c r="F4" s="154" t="s">
        <v>238</v>
      </c>
      <c r="G4" s="163"/>
    </row>
    <row r="5" spans="1:7" ht="31.5" x14ac:dyDescent="0.2">
      <c r="A5" s="163"/>
      <c r="B5" s="575" t="s">
        <v>60</v>
      </c>
      <c r="C5" s="577" t="s">
        <v>13</v>
      </c>
      <c r="D5" s="126" t="s">
        <v>14</v>
      </c>
      <c r="E5" s="61" t="s">
        <v>61</v>
      </c>
      <c r="F5" s="62">
        <v>0.25</v>
      </c>
      <c r="G5" s="163"/>
    </row>
    <row r="6" spans="1:7" ht="47.25" x14ac:dyDescent="0.2">
      <c r="A6" s="163"/>
      <c r="B6" s="576"/>
      <c r="C6" s="578"/>
      <c r="D6" s="127" t="s">
        <v>15</v>
      </c>
      <c r="E6" s="63" t="s">
        <v>62</v>
      </c>
      <c r="F6" s="64">
        <v>0.15</v>
      </c>
      <c r="G6" s="163"/>
    </row>
    <row r="7" spans="1:7" ht="47.25" x14ac:dyDescent="0.2">
      <c r="A7" s="163"/>
      <c r="B7" s="576"/>
      <c r="C7" s="578"/>
      <c r="D7" s="127" t="s">
        <v>16</v>
      </c>
      <c r="E7" s="63" t="s">
        <v>63</v>
      </c>
      <c r="F7" s="64">
        <v>0.1</v>
      </c>
      <c r="G7" s="163"/>
    </row>
    <row r="8" spans="1:7" ht="63" x14ac:dyDescent="0.2">
      <c r="A8" s="163"/>
      <c r="B8" s="576"/>
      <c r="C8" s="578" t="s">
        <v>17</v>
      </c>
      <c r="D8" s="127" t="s">
        <v>10</v>
      </c>
      <c r="E8" s="63" t="s">
        <v>64</v>
      </c>
      <c r="F8" s="64">
        <v>0.25</v>
      </c>
      <c r="G8" s="163"/>
    </row>
    <row r="9" spans="1:7" ht="31.5" x14ac:dyDescent="0.2">
      <c r="A9" s="163"/>
      <c r="B9" s="576"/>
      <c r="C9" s="578"/>
      <c r="D9" s="127" t="s">
        <v>9</v>
      </c>
      <c r="E9" s="63" t="s">
        <v>65</v>
      </c>
      <c r="F9" s="64">
        <v>0.15</v>
      </c>
      <c r="G9" s="163"/>
    </row>
    <row r="10" spans="1:7" ht="47.25" x14ac:dyDescent="0.2">
      <c r="A10" s="163"/>
      <c r="B10" s="576" t="s">
        <v>143</v>
      </c>
      <c r="C10" s="578" t="s">
        <v>18</v>
      </c>
      <c r="D10" s="127" t="s">
        <v>19</v>
      </c>
      <c r="E10" s="63" t="s">
        <v>66</v>
      </c>
      <c r="F10" s="65" t="s">
        <v>67</v>
      </c>
      <c r="G10" s="163"/>
    </row>
    <row r="11" spans="1:7" ht="63" x14ac:dyDescent="0.2">
      <c r="A11" s="163"/>
      <c r="B11" s="576"/>
      <c r="C11" s="578"/>
      <c r="D11" s="127" t="s">
        <v>20</v>
      </c>
      <c r="E11" s="63" t="s">
        <v>68</v>
      </c>
      <c r="F11" s="65" t="s">
        <v>67</v>
      </c>
      <c r="G11" s="163"/>
    </row>
    <row r="12" spans="1:7" ht="47.25" x14ac:dyDescent="0.2">
      <c r="A12" s="163"/>
      <c r="B12" s="576"/>
      <c r="C12" s="578" t="s">
        <v>21</v>
      </c>
      <c r="D12" s="127" t="s">
        <v>22</v>
      </c>
      <c r="E12" s="63" t="s">
        <v>69</v>
      </c>
      <c r="F12" s="65" t="s">
        <v>67</v>
      </c>
      <c r="G12" s="163"/>
    </row>
    <row r="13" spans="1:7" ht="47.25" x14ac:dyDescent="0.2">
      <c r="A13" s="163"/>
      <c r="B13" s="576"/>
      <c r="C13" s="578"/>
      <c r="D13" s="127" t="s">
        <v>23</v>
      </c>
      <c r="E13" s="63" t="s">
        <v>70</v>
      </c>
      <c r="F13" s="65" t="s">
        <v>67</v>
      </c>
      <c r="G13" s="163"/>
    </row>
    <row r="14" spans="1:7" ht="31.5" x14ac:dyDescent="0.2">
      <c r="A14" s="163"/>
      <c r="B14" s="576"/>
      <c r="C14" s="578" t="s">
        <v>24</v>
      </c>
      <c r="D14" s="127" t="s">
        <v>110</v>
      </c>
      <c r="E14" s="63" t="s">
        <v>113</v>
      </c>
      <c r="F14" s="65" t="s">
        <v>67</v>
      </c>
      <c r="G14" s="163"/>
    </row>
    <row r="15" spans="1:7" ht="32.25" thickBot="1" x14ac:dyDescent="0.25">
      <c r="A15" s="163"/>
      <c r="B15" s="579"/>
      <c r="C15" s="580"/>
      <c r="D15" s="128" t="s">
        <v>111</v>
      </c>
      <c r="E15" s="66" t="s">
        <v>112</v>
      </c>
      <c r="F15" s="67" t="s">
        <v>67</v>
      </c>
      <c r="G15" s="163"/>
    </row>
    <row r="16" spans="1:7" ht="49.5" customHeight="1" x14ac:dyDescent="0.2">
      <c r="A16" s="163"/>
      <c r="B16" s="572" t="s">
        <v>140</v>
      </c>
      <c r="C16" s="572"/>
      <c r="D16" s="572"/>
      <c r="E16" s="572"/>
      <c r="F16" s="572"/>
      <c r="G16" s="163"/>
    </row>
    <row r="17" spans="2:2" ht="27" customHeight="1" x14ac:dyDescent="0.25">
      <c r="B17" s="68"/>
    </row>
  </sheetData>
  <mergeCells count="10">
    <mergeCell ref="B2:F2"/>
    <mergeCell ref="B16:F16"/>
    <mergeCell ref="B4:D4"/>
    <mergeCell ref="B5:B9"/>
    <mergeCell ref="C5:C7"/>
    <mergeCell ref="C8:C9"/>
    <mergeCell ref="B10:B15"/>
    <mergeCell ref="C10:C11"/>
    <mergeCell ref="C12:C13"/>
    <mergeCell ref="C14:C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workbookViewId="0">
      <selection activeCell="E15" sqref="E15"/>
    </sheetView>
  </sheetViews>
  <sheetFormatPr baseColWidth="10" defaultRowHeight="15" x14ac:dyDescent="0.25"/>
  <sheetData>
    <row r="2" spans="2:5" x14ac:dyDescent="0.25">
      <c r="B2" t="s">
        <v>31</v>
      </c>
      <c r="E2" t="s">
        <v>116</v>
      </c>
    </row>
    <row r="3" spans="2:5" x14ac:dyDescent="0.25">
      <c r="B3" t="s">
        <v>32</v>
      </c>
      <c r="E3" t="s">
        <v>115</v>
      </c>
    </row>
    <row r="4" spans="2:5" x14ac:dyDescent="0.25">
      <c r="B4" t="s">
        <v>119</v>
      </c>
      <c r="E4" t="s">
        <v>196</v>
      </c>
    </row>
    <row r="5" spans="2:5" x14ac:dyDescent="0.25">
      <c r="B5" t="s">
        <v>118</v>
      </c>
    </row>
    <row r="8" spans="2:5" x14ac:dyDescent="0.25">
      <c r="B8" t="s">
        <v>188</v>
      </c>
    </row>
    <row r="9" spans="2:5" x14ac:dyDescent="0.25">
      <c r="B9" t="s">
        <v>40</v>
      </c>
    </row>
    <row r="10" spans="2:5" x14ac:dyDescent="0.25">
      <c r="B10" t="s">
        <v>41</v>
      </c>
    </row>
    <row r="13" spans="2:5" x14ac:dyDescent="0.25">
      <c r="B13" t="s">
        <v>195</v>
      </c>
    </row>
    <row r="14" spans="2:5" x14ac:dyDescent="0.25">
      <c r="B14" t="s">
        <v>189</v>
      </c>
    </row>
    <row r="15" spans="2:5" x14ac:dyDescent="0.25">
      <c r="B15" t="s">
        <v>190</v>
      </c>
    </row>
    <row r="16" spans="2:5" x14ac:dyDescent="0.25">
      <c r="B16" t="s">
        <v>191</v>
      </c>
    </row>
    <row r="17" spans="2:2" x14ac:dyDescent="0.25">
      <c r="B17" t="s">
        <v>192</v>
      </c>
    </row>
    <row r="18" spans="2:2" x14ac:dyDescent="0.25">
      <c r="B18" t="s">
        <v>193</v>
      </c>
    </row>
    <row r="19" spans="2:2" x14ac:dyDescent="0.25">
      <c r="B19" t="s">
        <v>194</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baseColWidth="10" defaultColWidth="11.42578125" defaultRowHeight="12.75" x14ac:dyDescent="0.2"/>
  <cols>
    <col min="1" max="1" width="32.7109375" style="7" customWidth="1" collapsed="1"/>
    <col min="2" max="16384" width="11.42578125" style="7" collapsed="1"/>
  </cols>
  <sheetData>
    <row r="3" spans="1:1" x14ac:dyDescent="0.2">
      <c r="A3" s="8" t="s">
        <v>14</v>
      </c>
    </row>
    <row r="4" spans="1:1" x14ac:dyDescent="0.2">
      <c r="A4" s="8" t="s">
        <v>15</v>
      </c>
    </row>
    <row r="5" spans="1:1" x14ac:dyDescent="0.2">
      <c r="A5" s="8" t="s">
        <v>16</v>
      </c>
    </row>
    <row r="6" spans="1:1" x14ac:dyDescent="0.2">
      <c r="A6" s="8" t="s">
        <v>10</v>
      </c>
    </row>
    <row r="7" spans="1:1" x14ac:dyDescent="0.2">
      <c r="A7" s="8" t="s">
        <v>9</v>
      </c>
    </row>
    <row r="8" spans="1:1" x14ac:dyDescent="0.2">
      <c r="A8" s="8" t="s">
        <v>19</v>
      </c>
    </row>
    <row r="9" spans="1:1" x14ac:dyDescent="0.2">
      <c r="A9" s="8" t="s">
        <v>20</v>
      </c>
    </row>
    <row r="10" spans="1:1" x14ac:dyDescent="0.2">
      <c r="A10" s="8" t="s">
        <v>22</v>
      </c>
    </row>
    <row r="11" spans="1:1" x14ac:dyDescent="0.2">
      <c r="A11" s="8" t="s">
        <v>23</v>
      </c>
    </row>
    <row r="12" spans="1:1" x14ac:dyDescent="0.2">
      <c r="A12" s="8" t="s">
        <v>25</v>
      </c>
    </row>
    <row r="13" spans="1:1" x14ac:dyDescent="0.2">
      <c r="A13" s="8" t="s">
        <v>26</v>
      </c>
    </row>
    <row r="14" spans="1:1" x14ac:dyDescent="0.2">
      <c r="A14" s="8" t="s">
        <v>27</v>
      </c>
    </row>
    <row r="16" spans="1:1" x14ac:dyDescent="0.2">
      <c r="A16" s="8" t="s">
        <v>30</v>
      </c>
    </row>
    <row r="17" spans="1:1" x14ac:dyDescent="0.2">
      <c r="A17" s="8" t="s">
        <v>31</v>
      </c>
    </row>
    <row r="18" spans="1:1" x14ac:dyDescent="0.2">
      <c r="A18" s="8" t="s">
        <v>32</v>
      </c>
    </row>
    <row r="20" spans="1:1" x14ac:dyDescent="0.2">
      <c r="A20" s="8" t="s">
        <v>40</v>
      </c>
    </row>
    <row r="21" spans="1:1" x14ac:dyDescent="0.2">
      <c r="A21" s="8"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Contexto</vt:lpstr>
      <vt:lpstr>MAPA DE RIESGO</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SANDRA HOLGUIN</cp:lastModifiedBy>
  <cp:lastPrinted>2020-05-13T01:12:22Z</cp:lastPrinted>
  <dcterms:created xsi:type="dcterms:W3CDTF">2020-03-24T23:12:47Z</dcterms:created>
  <dcterms:modified xsi:type="dcterms:W3CDTF">2021-07-01T15:58:15Z</dcterms:modified>
</cp:coreProperties>
</file>